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502"/>
  <workbookPr/>
  <mc:AlternateContent xmlns:mc="http://schemas.openxmlformats.org/markup-compatibility/2006">
    <mc:Choice Requires="x15">
      <x15ac:absPath xmlns:x15ac="http://schemas.microsoft.com/office/spreadsheetml/2010/11/ac" url="https://endeavourmining365.sharepoint.com/sites/EDVMiningDashboardReports/Documents partages/General/Site Template Submissions/Submissions/HGO/"/>
    </mc:Choice>
  </mc:AlternateContent>
  <xr:revisionPtr revIDLastSave="1" documentId="8_{E0C529A4-31EB-44E8-B6E9-EA8A58B33EAC}" xr6:coauthVersionLast="47" xr6:coauthVersionMax="47" xr10:uidLastSave="{DA1751FF-F9AD-4F8A-97B4-704DBD6C6AA9}"/>
  <bookViews>
    <workbookView xWindow="28680" yWindow="-10695" windowWidth="29040" windowHeight="15720" tabRatio="933" firstSheet="1" activeTab="1" xr2:uid="{00000000-000D-0000-FFFF-FFFF00000000}"/>
  </bookViews>
  <sheets>
    <sheet name="Bouere_maps" sheetId="295" state="hidden" r:id="rId1"/>
    <sheet name="Physicals Plan" sheetId="292" r:id="rId2"/>
    <sheet name="Physicals Actual" sheetId="291" r:id="rId3"/>
    <sheet name="stockpile" sheetId="43" state="hidden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</externalReferences>
  <definedNames>
    <definedName name="____a1" localSheetId="0" hidden="1">{"'Sheet1'!$A$1:$G$96","'Sheet1'!$A$1:$H$96"}</definedName>
    <definedName name="____a1" hidden="1">{"'Sheet1'!$A$1:$G$96","'Sheet1'!$A$1:$H$96"}</definedName>
    <definedName name="____a2" localSheetId="0" hidden="1">{"'Sheet1'!$A$1:$G$96","'Sheet1'!$A$1:$H$96"}</definedName>
    <definedName name="____a2" hidden="1">{"'Sheet1'!$A$1:$G$96","'Sheet1'!$A$1:$H$96"}</definedName>
    <definedName name="____cvb5" localSheetId="0" hidden="1">{"'Sheet1'!$A$1:$G$96","'Sheet1'!$A$1:$H$96"}</definedName>
    <definedName name="____cvb5" hidden="1">{"'Sheet1'!$A$1:$G$96","'Sheet1'!$A$1:$H$96"}</definedName>
    <definedName name="____nm7" localSheetId="0" hidden="1">{"'Sheet1'!$A$1:$G$96","'Sheet1'!$A$1:$H$96"}</definedName>
    <definedName name="____nm7" hidden="1">{"'Sheet1'!$A$1:$G$96","'Sheet1'!$A$1:$H$96"}</definedName>
    <definedName name="____nm8" localSheetId="0" hidden="1">{"'Sheet1'!$A$1:$G$96","'Sheet1'!$A$1:$H$96"}</definedName>
    <definedName name="____nm8" hidden="1">{"'Sheet1'!$A$1:$G$96","'Sheet1'!$A$1:$H$96"}</definedName>
    <definedName name="____q1" localSheetId="0" hidden="1">{"'Sheet1'!$A$1:$G$96","'Sheet1'!$A$1:$H$96"}</definedName>
    <definedName name="____q1" hidden="1">{"'Sheet1'!$A$1:$G$96","'Sheet1'!$A$1:$H$96"}</definedName>
    <definedName name="____q2" localSheetId="0" hidden="1">{"'Sheet1'!$A$1:$G$96","'Sheet1'!$A$1:$H$96"}</definedName>
    <definedName name="____q2" hidden="1">{"'Sheet1'!$A$1:$G$96","'Sheet1'!$A$1:$H$96"}</definedName>
    <definedName name="____q3" localSheetId="0" hidden="1">{"'Sheet1'!$A$1:$G$96","'Sheet1'!$A$1:$H$96"}</definedName>
    <definedName name="____q3" hidden="1">{"'Sheet1'!$A$1:$G$96","'Sheet1'!$A$1:$H$96"}</definedName>
    <definedName name="____q4" localSheetId="0" hidden="1">{"'Sheet1'!$A$1:$G$96","'Sheet1'!$A$1:$H$96"}</definedName>
    <definedName name="____q4" hidden="1">{"'Sheet1'!$A$1:$G$96","'Sheet1'!$A$1:$H$96"}</definedName>
    <definedName name="____q5" localSheetId="0" hidden="1">{"'Sheet1'!$A$1:$G$96","'Sheet1'!$A$1:$H$96"}</definedName>
    <definedName name="____q5" hidden="1">{"'Sheet1'!$A$1:$G$96","'Sheet1'!$A$1:$H$96"}</definedName>
    <definedName name="____q6" localSheetId="0" hidden="1">{"'Sheet1'!$A$1:$G$96","'Sheet1'!$A$1:$H$96"}</definedName>
    <definedName name="____q6" hidden="1">{"'Sheet1'!$A$1:$G$96","'Sheet1'!$A$1:$H$96"}</definedName>
    <definedName name="____q8" localSheetId="0" hidden="1">{"'Sheet1'!$A$1:$G$96","'Sheet1'!$A$1:$H$96"}</definedName>
    <definedName name="____q8" hidden="1">{"'Sheet1'!$A$1:$G$96","'Sheet1'!$A$1:$H$96"}</definedName>
    <definedName name="____q9" localSheetId="0" hidden="1">{"'Sheet1'!$A$1:$G$96","'Sheet1'!$A$1:$H$96"}</definedName>
    <definedName name="____q9" hidden="1">{"'Sheet1'!$A$1:$G$96","'Sheet1'!$A$1:$H$96"}</definedName>
    <definedName name="____sdf2" localSheetId="0" hidden="1">{"'Sheet1'!$A$1:$G$96","'Sheet1'!$A$1:$H$96"}</definedName>
    <definedName name="____sdf2" hidden="1">{"'Sheet1'!$A$1:$G$96","'Sheet1'!$A$1:$H$96"}</definedName>
    <definedName name="____x1" localSheetId="0" hidden="1">{"'Sheet1'!$A$1:$G$96","'Sheet1'!$A$1:$H$96"}</definedName>
    <definedName name="____x1" hidden="1">{"'Sheet1'!$A$1:$G$96","'Sheet1'!$A$1:$H$96"}</definedName>
    <definedName name="____x2" localSheetId="0" hidden="1">{"'Sheet1'!$A$1:$G$96","'Sheet1'!$A$1:$H$96"}</definedName>
    <definedName name="____x2" hidden="1">{"'Sheet1'!$A$1:$G$96","'Sheet1'!$A$1:$H$96"}</definedName>
    <definedName name="____z1" localSheetId="0" hidden="1">{"'Sheet1'!$A$1:$G$96","'Sheet1'!$A$1:$H$96"}</definedName>
    <definedName name="____z1" hidden="1">{"'Sheet1'!$A$1:$G$96","'Sheet1'!$A$1:$H$96"}</definedName>
    <definedName name="____z3" localSheetId="0" hidden="1">{"'Sheet1'!$A$1:$G$96","'Sheet1'!$A$1:$H$96"}</definedName>
    <definedName name="____z3" hidden="1">{"'Sheet1'!$A$1:$G$96","'Sheet1'!$A$1:$H$96"}</definedName>
    <definedName name="____z4" localSheetId="0" hidden="1">{"'Sheet1'!$A$1:$G$96","'Sheet1'!$A$1:$H$96"}</definedName>
    <definedName name="____z4" hidden="1">{"'Sheet1'!$A$1:$G$96","'Sheet1'!$A$1:$H$96"}</definedName>
    <definedName name="___a1" localSheetId="0" hidden="1">{"'Sheet1'!$A$1:$G$96","'Sheet1'!$A$1:$H$96"}</definedName>
    <definedName name="___a1" hidden="1">{"'Sheet1'!$A$1:$G$96","'Sheet1'!$A$1:$H$96"}</definedName>
    <definedName name="___a2" localSheetId="0" hidden="1">{"'Sheet1'!$A$1:$G$96","'Sheet1'!$A$1:$H$96"}</definedName>
    <definedName name="___a2" hidden="1">{"'Sheet1'!$A$1:$G$96","'Sheet1'!$A$1:$H$96"}</definedName>
    <definedName name="___cvb5" localSheetId="0" hidden="1">{"'Sheet1'!$A$1:$G$96","'Sheet1'!$A$1:$H$96"}</definedName>
    <definedName name="___cvb5" hidden="1">{"'Sheet1'!$A$1:$G$96","'Sheet1'!$A$1:$H$96"}</definedName>
    <definedName name="___nm7" localSheetId="0" hidden="1">{"'Sheet1'!$A$1:$G$96","'Sheet1'!$A$1:$H$96"}</definedName>
    <definedName name="___nm7" hidden="1">{"'Sheet1'!$A$1:$G$96","'Sheet1'!$A$1:$H$96"}</definedName>
    <definedName name="___nm8" localSheetId="0" hidden="1">{"'Sheet1'!$A$1:$G$96","'Sheet1'!$A$1:$H$96"}</definedName>
    <definedName name="___nm8" hidden="1">{"'Sheet1'!$A$1:$G$96","'Sheet1'!$A$1:$H$96"}</definedName>
    <definedName name="___q1" localSheetId="0" hidden="1">{"'Sheet1'!$A$1:$G$96","'Sheet1'!$A$1:$H$96"}</definedName>
    <definedName name="___q1" hidden="1">{"'Sheet1'!$A$1:$G$96","'Sheet1'!$A$1:$H$96"}</definedName>
    <definedName name="___q2" localSheetId="0" hidden="1">{"'Sheet1'!$A$1:$G$96","'Sheet1'!$A$1:$H$96"}</definedName>
    <definedName name="___q2" hidden="1">{"'Sheet1'!$A$1:$G$96","'Sheet1'!$A$1:$H$96"}</definedName>
    <definedName name="___q3" localSheetId="0" hidden="1">{"'Sheet1'!$A$1:$G$96","'Sheet1'!$A$1:$H$96"}</definedName>
    <definedName name="___q3" hidden="1">{"'Sheet1'!$A$1:$G$96","'Sheet1'!$A$1:$H$96"}</definedName>
    <definedName name="___q4" localSheetId="0" hidden="1">{"'Sheet1'!$A$1:$G$96","'Sheet1'!$A$1:$H$96"}</definedName>
    <definedName name="___q4" hidden="1">{"'Sheet1'!$A$1:$G$96","'Sheet1'!$A$1:$H$96"}</definedName>
    <definedName name="___q5" localSheetId="0" hidden="1">{"'Sheet1'!$A$1:$G$96","'Sheet1'!$A$1:$H$96"}</definedName>
    <definedName name="___q5" hidden="1">{"'Sheet1'!$A$1:$G$96","'Sheet1'!$A$1:$H$96"}</definedName>
    <definedName name="___q6" localSheetId="0" hidden="1">{"'Sheet1'!$A$1:$G$96","'Sheet1'!$A$1:$H$96"}</definedName>
    <definedName name="___q6" hidden="1">{"'Sheet1'!$A$1:$G$96","'Sheet1'!$A$1:$H$96"}</definedName>
    <definedName name="___q8" localSheetId="0" hidden="1">{"'Sheet1'!$A$1:$G$96","'Sheet1'!$A$1:$H$96"}</definedName>
    <definedName name="___q8" hidden="1">{"'Sheet1'!$A$1:$G$96","'Sheet1'!$A$1:$H$96"}</definedName>
    <definedName name="___q9" localSheetId="0" hidden="1">{"'Sheet1'!$A$1:$G$96","'Sheet1'!$A$1:$H$96"}</definedName>
    <definedName name="___q9" hidden="1">{"'Sheet1'!$A$1:$G$96","'Sheet1'!$A$1:$H$96"}</definedName>
    <definedName name="___sdf2" localSheetId="0" hidden="1">{"'Sheet1'!$A$1:$G$96","'Sheet1'!$A$1:$H$96"}</definedName>
    <definedName name="___sdf2" hidden="1">{"'Sheet1'!$A$1:$G$96","'Sheet1'!$A$1:$H$96"}</definedName>
    <definedName name="___x1" localSheetId="0" hidden="1">{"'Sheet1'!$A$1:$G$96","'Sheet1'!$A$1:$H$96"}</definedName>
    <definedName name="___x1" hidden="1">{"'Sheet1'!$A$1:$G$96","'Sheet1'!$A$1:$H$96"}</definedName>
    <definedName name="___x2" localSheetId="0" hidden="1">{"'Sheet1'!$A$1:$G$96","'Sheet1'!$A$1:$H$96"}</definedName>
    <definedName name="___x2" hidden="1">{"'Sheet1'!$A$1:$G$96","'Sheet1'!$A$1:$H$96"}</definedName>
    <definedName name="___z1" localSheetId="0" hidden="1">{"'Sheet1'!$A$1:$G$96","'Sheet1'!$A$1:$H$96"}</definedName>
    <definedName name="___z1" hidden="1">{"'Sheet1'!$A$1:$G$96","'Sheet1'!$A$1:$H$96"}</definedName>
    <definedName name="___z3" localSheetId="0" hidden="1">{"'Sheet1'!$A$1:$G$96","'Sheet1'!$A$1:$H$96"}</definedName>
    <definedName name="___z3" hidden="1">{"'Sheet1'!$A$1:$G$96","'Sheet1'!$A$1:$H$96"}</definedName>
    <definedName name="___z4" localSheetId="0" hidden="1">{"'Sheet1'!$A$1:$G$96","'Sheet1'!$A$1:$H$96"}</definedName>
    <definedName name="___z4" hidden="1">{"'Sheet1'!$A$1:$G$96","'Sheet1'!$A$1:$H$96"}</definedName>
    <definedName name="__1__123Graph_ACHART_1" hidden="1">[1]Slurry!$V$145:$V$174</definedName>
    <definedName name="__10__123Graph_XCHART_5" hidden="1">'[2]Allis Factors'!$A$63:$A$83</definedName>
    <definedName name="__2__123Graph_ACHART_3" hidden="1">'[2]Allis Factors'!$C$5:$C$33</definedName>
    <definedName name="__3__123Graph_ACHART_4" hidden="1">'[2]Allis Factors'!$A$38:$A$58</definedName>
    <definedName name="__4__123Graph_ACHART_5" hidden="1">'[2]Allis Factors'!$B$63:$B$83</definedName>
    <definedName name="__5__123Graph_BCHART_1" hidden="1">[1]Slurry!$X$145:$X$174</definedName>
    <definedName name="__6__123Graph_BCHART_4" hidden="1">'[2]Allis Factors'!$B$38:$B$58</definedName>
    <definedName name="__7__123Graph_CCHART_1" hidden="1">[1]Slurry!$AG$112:$AG$143</definedName>
    <definedName name="__8__123Graph_DCHART_1" hidden="1">[1]Slurry!$AH$112:$AH$143</definedName>
    <definedName name="__9__123Graph_ECHART_1" hidden="1">[1]Slurry!$AI$112:$AI$143</definedName>
    <definedName name="__a1" localSheetId="0" hidden="1">{"'Sheet1'!$A$1:$G$96","'Sheet1'!$A$1:$H$96"}</definedName>
    <definedName name="__a1" hidden="1">{"'Sheet1'!$A$1:$G$96","'Sheet1'!$A$1:$H$96"}</definedName>
    <definedName name="__a2" localSheetId="0" hidden="1">{"'Sheet1'!$A$1:$G$96","'Sheet1'!$A$1:$H$96"}</definedName>
    <definedName name="__a2" hidden="1">{"'Sheet1'!$A$1:$G$96","'Sheet1'!$A$1:$H$96"}</definedName>
    <definedName name="__cvb5" localSheetId="0" hidden="1">{"'Sheet1'!$A$1:$G$96","'Sheet1'!$A$1:$H$96"}</definedName>
    <definedName name="__cvb5" hidden="1">{"'Sheet1'!$A$1:$G$96","'Sheet1'!$A$1:$H$96"}</definedName>
    <definedName name="__FDS_HYPERLINK_TOGGLE_STATE__" hidden="1">"ON"</definedName>
    <definedName name="__IntlFixup" hidden="1">TRUE</definedName>
    <definedName name="__IntlFixupTable" localSheetId="0" hidden="1">#REF!</definedName>
    <definedName name="__IntlFixupTable" hidden="1">#REF!</definedName>
    <definedName name="__nm7" localSheetId="0" hidden="1">{"'Sheet1'!$A$1:$G$96","'Sheet1'!$A$1:$H$96"}</definedName>
    <definedName name="__nm7" hidden="1">{"'Sheet1'!$A$1:$G$96","'Sheet1'!$A$1:$H$96"}</definedName>
    <definedName name="__nm8" localSheetId="0" hidden="1">{"'Sheet1'!$A$1:$G$96","'Sheet1'!$A$1:$H$96"}</definedName>
    <definedName name="__nm8" hidden="1">{"'Sheet1'!$A$1:$G$96","'Sheet1'!$A$1:$H$96"}</definedName>
    <definedName name="__q1" localSheetId="0" hidden="1">{"'Sheet1'!$A$1:$G$96","'Sheet1'!$A$1:$H$96"}</definedName>
    <definedName name="__q1" hidden="1">{"'Sheet1'!$A$1:$G$96","'Sheet1'!$A$1:$H$96"}</definedName>
    <definedName name="__q2" localSheetId="0" hidden="1">{"'Sheet1'!$A$1:$G$96","'Sheet1'!$A$1:$H$96"}</definedName>
    <definedName name="__q2" hidden="1">{"'Sheet1'!$A$1:$G$96","'Sheet1'!$A$1:$H$96"}</definedName>
    <definedName name="__q3" localSheetId="0" hidden="1">{"'Sheet1'!$A$1:$G$96","'Sheet1'!$A$1:$H$96"}</definedName>
    <definedName name="__q3" hidden="1">{"'Sheet1'!$A$1:$G$96","'Sheet1'!$A$1:$H$96"}</definedName>
    <definedName name="__q4" localSheetId="0" hidden="1">{"'Sheet1'!$A$1:$G$96","'Sheet1'!$A$1:$H$96"}</definedName>
    <definedName name="__q4" hidden="1">{"'Sheet1'!$A$1:$G$96","'Sheet1'!$A$1:$H$96"}</definedName>
    <definedName name="__q5" localSheetId="0" hidden="1">{"'Sheet1'!$A$1:$G$96","'Sheet1'!$A$1:$H$96"}</definedName>
    <definedName name="__q5" hidden="1">{"'Sheet1'!$A$1:$G$96","'Sheet1'!$A$1:$H$96"}</definedName>
    <definedName name="__q6" localSheetId="0" hidden="1">{"'Sheet1'!$A$1:$G$96","'Sheet1'!$A$1:$H$96"}</definedName>
    <definedName name="__q6" hidden="1">{"'Sheet1'!$A$1:$G$96","'Sheet1'!$A$1:$H$96"}</definedName>
    <definedName name="__q8" localSheetId="0" hidden="1">{"'Sheet1'!$A$1:$G$96","'Sheet1'!$A$1:$H$96"}</definedName>
    <definedName name="__q8" hidden="1">{"'Sheet1'!$A$1:$G$96","'Sheet1'!$A$1:$H$96"}</definedName>
    <definedName name="__q9" localSheetId="0" hidden="1">{"'Sheet1'!$A$1:$G$96","'Sheet1'!$A$1:$H$96"}</definedName>
    <definedName name="__q9" hidden="1">{"'Sheet1'!$A$1:$G$96","'Sheet1'!$A$1:$H$96"}</definedName>
    <definedName name="__QQ1" localSheetId="0" hidden="1">{#N/A,#N/A,TRUE,"EWAR";#N/A,#N/A,TRUE,"Sad";#N/A,#N/A,TRUE,"Yat";#N/A,#N/A,TRUE,"Nav";#N/A,#N/A,TRUE,"Mor";#N/A,#N/A,TRUE,"Geit"}</definedName>
    <definedName name="__QQ1" hidden="1">{#N/A,#N/A,TRUE,"EWAR";#N/A,#N/A,TRUE,"Sad";#N/A,#N/A,TRUE,"Yat";#N/A,#N/A,TRUE,"Nav";#N/A,#N/A,TRUE,"Mor";#N/A,#N/A,TRUE,"Geit"}</definedName>
    <definedName name="__sdf2" localSheetId="0" hidden="1">{"'Sheet1'!$A$1:$G$96","'Sheet1'!$A$1:$H$96"}</definedName>
    <definedName name="__sdf2" hidden="1">{"'Sheet1'!$A$1:$G$96","'Sheet1'!$A$1:$H$96"}</definedName>
    <definedName name="__x1" localSheetId="0" hidden="1">{"'Sheet1'!$A$1:$G$96","'Sheet1'!$A$1:$H$96"}</definedName>
    <definedName name="__x1" hidden="1">{"'Sheet1'!$A$1:$G$96","'Sheet1'!$A$1:$H$96"}</definedName>
    <definedName name="__x2" localSheetId="0" hidden="1">{"'Sheet1'!$A$1:$G$96","'Sheet1'!$A$1:$H$96"}</definedName>
    <definedName name="__x2" hidden="1">{"'Sheet1'!$A$1:$G$96","'Sheet1'!$A$1:$H$96"}</definedName>
    <definedName name="__z1" localSheetId="0" hidden="1">{"'Sheet1'!$A$1:$G$96","'Sheet1'!$A$1:$H$96"}</definedName>
    <definedName name="__z1" hidden="1">{"'Sheet1'!$A$1:$G$96","'Sheet1'!$A$1:$H$96"}</definedName>
    <definedName name="__z3" localSheetId="0" hidden="1">{"'Sheet1'!$A$1:$G$96","'Sheet1'!$A$1:$H$96"}</definedName>
    <definedName name="__z3" hidden="1">{"'Sheet1'!$A$1:$G$96","'Sheet1'!$A$1:$H$96"}</definedName>
    <definedName name="__z4" localSheetId="0" hidden="1">{"'Sheet1'!$A$1:$G$96","'Sheet1'!$A$1:$H$96"}</definedName>
    <definedName name="__z4" hidden="1">{"'Sheet1'!$A$1:$G$96","'Sheet1'!$A$1:$H$96"}</definedName>
    <definedName name="_1" localSheetId="0" hidden="1">#REF!</definedName>
    <definedName name="_1" hidden="1">#REF!</definedName>
    <definedName name="_1__123Graph_ACHART_1" hidden="1">[1]Slurry!$V$145:$V$174</definedName>
    <definedName name="_1__123Graph_ACHART_10" hidden="1">[3]metsvsmine!$D$11:$D$43</definedName>
    <definedName name="_10__123Graph_BCHART_2" hidden="1">[3]metsvsmine!$C$11:$C$43</definedName>
    <definedName name="_10__123Graph_XCHART_5" hidden="1">'[2]Allis Factors'!$A$63:$A$83</definedName>
    <definedName name="_11__123Graph_BCHART_3" hidden="1">[3]metsvsmine!$D$11:$D$43</definedName>
    <definedName name="_12__123Graph_BCHART_4" hidden="1">[3]metsvsmine!$H$11:$H$43</definedName>
    <definedName name="_13__123Graph_BCHART_5" hidden="1">[3]metsvsmine!$J$11:$J$43</definedName>
    <definedName name="_14__123Graph_BCHART_6" hidden="1">[3]metsvsmine!$G$11:$G$43</definedName>
    <definedName name="_15__123Graph_BCHART_7" hidden="1">[3]metsvsmine!$F$11:$F$43</definedName>
    <definedName name="_16__123Graph_BCHART_9" hidden="1">[3]metsvsmine!$T$11:$T$43</definedName>
    <definedName name="_17__123Graph_CCHART_2" hidden="1">[3]metsvsmine!$AF$11:$AF$43</definedName>
    <definedName name="_18__123Graph_CCHART_3" hidden="1">[3]metsvsmine!$AG$11:$AG$43</definedName>
    <definedName name="_19__123Graph_CCHART_4" hidden="1">[3]metsvsmine!$AI$11:$AI$43</definedName>
    <definedName name="_2" localSheetId="0" hidden="1">#REF!</definedName>
    <definedName name="_2" hidden="1">#REF!</definedName>
    <definedName name="_2__123Graph_ACHART_2" hidden="1">[3]metsvsmine!$T$12:$T$43</definedName>
    <definedName name="_2__123Graph_ACHART_3" hidden="1">'[2]Allis Factors'!$C$5:$C$33</definedName>
    <definedName name="_20__123Graph_CCHART_5" hidden="1">[3]metsvsmine!$AI$11:$AI$43</definedName>
    <definedName name="_21__123Graph_CCHART_6" hidden="1">[3]metsvsmine!$AH$11:$AH$43</definedName>
    <definedName name="_22__123Graph_CCHART_7" hidden="1">[3]metsvsmine!$AK$11:$AK$43</definedName>
    <definedName name="_23__123Graph_XCHART_10" hidden="1">[3]metsvsmine!$A$11:$A$43</definedName>
    <definedName name="_24__123Graph_XCHART_3" hidden="1">[3]metsvsmine!$A$11:$A$43</definedName>
    <definedName name="_25__123Graph_XCHART_4" hidden="1">[3]metsvsmine!$A$11:$A$43</definedName>
    <definedName name="_26__123Graph_XCHART_5" hidden="1">[3]metsvsmine!$A$11:$A$43</definedName>
    <definedName name="_27__123Graph_XCHART_6" hidden="1">[3]metsvsmine!$A$11:$A$43</definedName>
    <definedName name="_28__123Graph_XCHART_7" hidden="1">[3]metsvsmine!$A$11:$A$43</definedName>
    <definedName name="_3__123Graph_ACHART_3" hidden="1">[3]metsvsmine!$U$12:$U$43</definedName>
    <definedName name="_3__123Graph_ACHART_4" hidden="1">'[2]Allis Factors'!$A$38:$A$58</definedName>
    <definedName name="_4__123Graph_ACHART_4" hidden="1">[3]metsvsmine!$Y$12:$Y$43</definedName>
    <definedName name="_4__123Graph_ACHART_5" hidden="1">'[2]Allis Factors'!$B$63:$B$83</definedName>
    <definedName name="_5__123Graph_ACHART_5" hidden="1">[3]metsvsmine!$AA$11:$AA$43</definedName>
    <definedName name="_5__123Graph_BCHART_1" hidden="1">[1]Slurry!$X$145:$X$174</definedName>
    <definedName name="_6__123Graph_ACHART_6" hidden="1">[3]metsvsmine!$X$11:$X$43</definedName>
    <definedName name="_6__123Graph_BCHART_4" hidden="1">'[2]Allis Factors'!$B$38:$B$58</definedName>
    <definedName name="_7__123Graph_ACHART_7" hidden="1">[3]metsvsmine!$W$11:$W$43</definedName>
    <definedName name="_7__123Graph_CCHART_1" hidden="1">[1]Slurry!$AG$112:$AG$143</definedName>
    <definedName name="_8__123Graph_ACHART_9" hidden="1">[3]metsvsmine!$C$11:$C$43</definedName>
    <definedName name="_8__123Graph_DCHART_1" hidden="1">[1]Slurry!$AH$112:$AH$143</definedName>
    <definedName name="_9__123Graph_BCHART_10" hidden="1">[3]metsvsmine!$U$11:$U$43</definedName>
    <definedName name="_9__123Graph_ECHART_1" hidden="1">[1]Slurry!$AI$112:$AI$143</definedName>
    <definedName name="_A" localSheetId="0" hidden="1">#REF!</definedName>
    <definedName name="_A" hidden="1">#REF!</definedName>
    <definedName name="_a1" localSheetId="0" hidden="1">{"'Sheet1'!$A$1:$G$96","'Sheet1'!$A$1:$H$96"}</definedName>
    <definedName name="_a1" hidden="1">{"'Sheet1'!$A$1:$G$96","'Sheet1'!$A$1:$H$96"}</definedName>
    <definedName name="_a2" localSheetId="0" hidden="1">{"'Sheet1'!$A$1:$G$96","'Sheet1'!$A$1:$H$96"}</definedName>
    <definedName name="_a2" hidden="1">{"'Sheet1'!$A$1:$G$96","'Sheet1'!$A$1:$H$96"}</definedName>
    <definedName name="_bdm.00EE383DE0924FAFBCE82825B4BB582A.edm" hidden="1">[4]LINKS!$A$1:$IV$65536</definedName>
    <definedName name="_bdm.026B9DF842994A8A8D637B4E85D81D57.edm" hidden="1">'[5]Models for Report'!$A$1:$IV$65536</definedName>
    <definedName name="_bdm.03D324F8BEF9419EA985A509088B11AE.edm" hidden="1">'[6]Relative Historical Valuation'!$A$1:$IV$65536</definedName>
    <definedName name="_bdm.069941C024AA41788462FBA97EC75379.edm" hidden="1">[7]Input!$A$1:$IV$65536</definedName>
    <definedName name="_bdm.08404D5F35944093A5CF248F4FDA3ABF.edm" hidden="1">[8]PinnOak!$A$1:$IV$65536</definedName>
    <definedName name="_bdm.0AD5B856F8954A7FAF553787EA5967AD.edm" hidden="1">'[9]EV-EBITDA Charts'!$A$1:$IV$65536</definedName>
    <definedName name="_bdm.0D4CA60D56ED456F82FDE77E7C9CA984.edm" hidden="1">'[10]Current Yr EV EBITDA'!$A$1:$IV$65536</definedName>
    <definedName name="_bdm.0DFC135CB0EC4071A9FB5C8374720852.edm" hidden="1">'[11]Earnings History'!$A$1:$IV$65536</definedName>
    <definedName name="_bdm.0EA12A58AB0A4AE783B9A74A15A8207E.edm" hidden="1">[12]AA.N!$A$1:$IV$65536</definedName>
    <definedName name="_bdm.10FF012432954E6399196BE3C72DEBB7.edm" hidden="1">[13]Replenishment!$A$1:$IV$65536</definedName>
    <definedName name="_bdm.117AF0583B98410B8541C23F07E929B9.edm" hidden="1">[13]Tables!$A$1:$IV$65536</definedName>
    <definedName name="_bdm.1372BA550E544AEFBD5A4152418391FC.edm" hidden="1">[14]Assumptions!$A$1:$IV$65536</definedName>
    <definedName name="_bdm.171207711A344092A69E2594272E0D4B.edm" hidden="1">'[7]ARM Share Rule_Previous'!$A$1:$IV$65536</definedName>
    <definedName name="_bdm.1BCDE84B542145829FA82D1D1B36F703.edm" hidden="1">[15]EV_EBITDA!$A$1:$IV$65536</definedName>
    <definedName name="_bdm.1C732C91CEF743A5A1CC70AB6FEFCCA4.edm" localSheetId="0" hidden="1">'[16]based on dcf'!$A$1:$IV$65536</definedName>
    <definedName name="_bdm.1C732C91CEF743A5A1CC70AB6FEFCCA4.edm" hidden="1">'[16]based on dcf'!$A$1:$IV$65536</definedName>
    <definedName name="_bdm.1E6AA9B9C8C24DD895BA70827481F8D9.edm" hidden="1">'[7]Earning Asset Rule'!$A$1:$IV$65536</definedName>
    <definedName name="_bdm.1FACB110180D4E39AF7EF0DB1F1F590B.edm" hidden="1">'[12]Est vs Actual'!$A$1:$IV$65536</definedName>
    <definedName name="_bdm.1FFD04309722443AA2C5C103740AD680.edm" localSheetId="0" hidden="1">'[17]Risk-Reward'!$A$1:$IV$65536</definedName>
    <definedName name="_bdm.1FFD04309722443AA2C5C103740AD680.edm" hidden="1">'[17]Risk-Reward'!$A$1:$IV$65536</definedName>
    <definedName name="_bdm.2055D06D0C0E4D06A07344F47B34B6AE.edm" hidden="1">'[9]P-E Charts'!$A$1:$IV$65536</definedName>
    <definedName name="_bdm.20A2E23E9EEE42DBB87032FF30261E23.edm" hidden="1">[13]Sensitivity!$A$1:$IV$65536</definedName>
    <definedName name="_bdm.250BA62C5A3347A991782DA17CDBE7D1.edm" hidden="1">[18]DCF!$A$1:$IV$65536</definedName>
    <definedName name="_bdm.26E9684FE1C142C7BD6E551563FB0EC9.edm" hidden="1">'[13]Market Share'!$A$1:$IV$65536</definedName>
    <definedName name="_bdm.30CA6A740BD845018A0F7BD6061212D5.edm" hidden="1">'[12]Summary Table II'!$A$1:$IV$65536</definedName>
    <definedName name="_bdm.313FC062F5A74E828E5135D0868D9B98.edm" hidden="1">'[12]Financial Statements'!$A$1:$IV$65536</definedName>
    <definedName name="_bdm.317DD68F0C684C0182B6513F3E61A653.edm" hidden="1">'[15]Financial Statements'!$A$1:$IV$65536</definedName>
    <definedName name="_bdm.32F57DB04A1D4B8689A8242623DA1468.edm" hidden="1">[19]PE_ROE!$A$1:$IV$65536</definedName>
    <definedName name="_bdm.38551D0310024FE9837236AE7CF0CCE0.edm" hidden="1">'[7]Spread to Index Rule'!$A$1:$IV$65536</definedName>
    <definedName name="_bdm.38B3542323824A1FBDD1AF9B6A56EF49.edm" hidden="1">'[19]Historical P_E'!$A$1:$IV$65536</definedName>
    <definedName name="_bdm.3B44F7DB712145F5938F7D54FA2408D7.edm" hidden="1">'[13]E vs A'!$A$1:$IV$65536</definedName>
    <definedName name="_bdm.41BF5146005D4B23B59967BA931D4CB8.edm" hidden="1">'[6]Sales Mix'!$A$1:$IV$65536</definedName>
    <definedName name="_bdm.44146924D62E43C5A73353CD31D30B80.edm" hidden="1">[20]Presentation!$A$1:$IV$65536</definedName>
    <definedName name="_bdm.46E03A1EEAD943E1B980CA397F0F8D05.edm" hidden="1">[20]Shares!$A$1:$IV$65536</definedName>
    <definedName name="_bdm.46E354FE29384270AE4C737C5CBF566A.edm" hidden="1">'[13]Credit Quality'!$A$1:$IV$65536</definedName>
    <definedName name="_bdm.46EBDE0B4AE74254BB35AED4D51F4342.edm" hidden="1">[20]Comps!$A$1:$IV$65536</definedName>
    <definedName name="_bdm.49832B76BEE1451EA7939DEDF6CDDA2D.edm" hidden="1">[21]CF!$A$1:$IV$65536</definedName>
    <definedName name="_bdm.4C9514F962B44152B36212B346888099.edm" hidden="1">[7]Charts!$A$1:$IV$65536</definedName>
    <definedName name="_bdm.4C9FE46FE1D742F4AC3D12E926A0227F.edm" hidden="1">'[5]BAK DCF'!$A$1:$IV$65536</definedName>
    <definedName name="_bdm.4CCC511399C54B3680B805AE372C179C.edm" hidden="1">[4]KMB!$A$1:$IV$65536</definedName>
    <definedName name="_bdm.508CA370FB8C4BA68D5D5090D8BC03E0.edm" hidden="1">'[7]Change in Rates'!$A$1:$IV$65536</definedName>
    <definedName name="_bdm.51430C3CA018414FAF93B0D36808E2EA.edm" hidden="1">'[12]Scenario Assumptions'!$A$1:$IV$65536</definedName>
    <definedName name="_bdm.56507E700BEB4DABB6927D7239032E8C.edm" hidden="1">'[19]Commodity Prices'!$A$1:$IV$65536</definedName>
    <definedName name="_bdm.57953710022B40D187655D3F6034EFD7.edm" hidden="1">'[7]ARM Share Rule'!$A$1:$IV$65536</definedName>
    <definedName name="_bdm.5841B86DD9E64A02A6FDF800D009CA7B.edm" hidden="1">'[7]Cost of Borrowings'!$A$1:$IV$65536</definedName>
    <definedName name="_bdm.59D1823141C44B7983AFF00BE2028EE3.edm" hidden="1">[13]Assets!$A$1:$IV$65536</definedName>
    <definedName name="_bdm.5A134503753E49D4A9254B397700F16E.edm" hidden="1">'[12]Relative Valuation Fwd'!$A$1:$IV$65536</definedName>
    <definedName name="_bdm.5A407E8ACCAF46C4AE04DCAD13B1B025.edm" hidden="1">'[7]GDW Market Share Rule'!$A$1:$IV$65536</definedName>
    <definedName name="_bdm.5B860767E29B4E0D8F115E711DF6893B.edm" hidden="1">'[13]Outside Links'!$A$1:$IV$65536</definedName>
    <definedName name="_bdm.5B9CC65BC6E643A7BE70395DEFD0C822.edm" hidden="1">[22]CAPP!$A$1:$IV$65536</definedName>
    <definedName name="_bdm.60163F686A504008917ABEB52C7FAF34.edm" hidden="1">'[7]Interest Rates'!$A$1:$IV$65536</definedName>
    <definedName name="_bdm.612328F60D8247CDB2B064E088D40C3C.edm" hidden="1">'[9]P-CE Charts'!$A$1:$IV$65536</definedName>
    <definedName name="_bdm.663A6866EAF243A38EED0EA9EE48117A.edm" hidden="1">'[13]Sector P&amp;L Charts'!$A$1:$IV$65536</definedName>
    <definedName name="_bdm.68556448672F42B99409C24652CB1428.edm" hidden="1">'[6]Scenario Assumptions'!$A$1:$IV$65536</definedName>
    <definedName name="_bdm.68A29F86DC074595BDCE5D75E35BB2DA.edm" hidden="1">[20]Valuation!$A$1:$IV$65536</definedName>
    <definedName name="_bdm.6B100D32CC014AF998F7D0D89E21D55E.edm" hidden="1">'[13]Prepay vs Amort'!$A$1:$IV$65536</definedName>
    <definedName name="_bdm.6C0EA080398F46EFADB6317AF94E2B93.edm" hidden="1">'[5]DCF Snstvty'!$A$1:$IV$65536</definedName>
    <definedName name="_bdm.6F84F1F78069417CBEFC3B75095FB766.edm" hidden="1">[11]EV_EBITDA!$A$1:$IV$65536</definedName>
    <definedName name="_bdm.6FF8773AA7E84D008CCC482CC6AA5F66.edm" hidden="1">'[7]Cost of Deposits'!$A$1:$IV$65536</definedName>
    <definedName name="_bdm.703E79404FC5471BB5464A9565444A85.edm" hidden="1">'[14]EV EBITDA'!$A$1:$IV$65536</definedName>
    <definedName name="_bdm.74E687F2B78E415B8505BD1E4CCD86F1.edm" hidden="1">'[7]Borrowing Cost Rule'!$A$1:$IV$65536</definedName>
    <definedName name="_bdm.7571947946E24282A459BFBE0AAF498C.edm" hidden="1">[23]Assumptions!$A$1:$IV$65536</definedName>
    <definedName name="_bdm.786BC70D4778418AA13BE5139568043F.edm" hidden="1">'[10]Composite Performance'!$A$1:$IV$65536</definedName>
    <definedName name="_bdm.7A397747843C405F9AB996A36A787212.edm" hidden="1">[7]Reconciliation!$A$1:$IV$65536</definedName>
    <definedName name="_bdm.7C02B9E21B304AC18A449E200E6B1D87.edm" hidden="1">'[19]Top Bottom NA Performers'!$A$1:$IV$65536</definedName>
    <definedName name="_bdm.7E24F56CD1EE401A9D53602394042F8E.edm" hidden="1">'[20]Model R$'!$A$1:$IV$65536</definedName>
    <definedName name="_bdm.7F8171E62F60423F828F4372E3C680B6.edm" hidden="1">'[19]Global Comps by Commodity'!$A$1:$IV$65536</definedName>
    <definedName name="_bdm.84192AE347BE4BA69F6263610A9D20B8.edm" hidden="1">'[18]Fin Statements'!$A$1:$IV$65536</definedName>
    <definedName name="_bdm.8466963349CB42A79A8E59D4DC7DC6BF.edm" hidden="1">'[7]Prepayment Rule'!$A$1:$IV$65536</definedName>
    <definedName name="_bdm.862B7473B8424898BDFBA136751DE844.edm" hidden="1">[6]ModelPaste!$A$1:$IV$65536</definedName>
    <definedName name="_bdm.8688D931522344CFAC8E025E1DF2BB0E.edm" hidden="1">[10]Sheet1!$A$1:$IV$65536</definedName>
    <definedName name="_bdm.87E97B65869A4136BBA9EDA5E1933683.edm" hidden="1">'[19]EPS Revisions'!$A$1:$IV$65536</definedName>
    <definedName name="_bdm.8AFBA042B240421CADE314657A9C3E36.edm" hidden="1">[20]Regression!$A$1:$IV$65536</definedName>
    <definedName name="_bdm.8DF2B2517B174C5CAF97BF6934A5DF44.edm" hidden="1">[21]BS!$A$1:$IV$65536</definedName>
    <definedName name="_bdm.8F26581F4C30444B89D1A5CA599ECF7D.edm" hidden="1">'[10]Price Performance'!$A$1:$IV$65536</definedName>
    <definedName name="_bdm.94E57798D33C40CC83335B451829A933.edm" hidden="1">'[13]Serv Hedge Chart'!$A$1:$IV$65536</definedName>
    <definedName name="_bdm.959F387AA22343529A5AD89CC7B302E8.edm" hidden="1">'[19]Stocks vs Commodities'!$A$1:$IV$65536</definedName>
    <definedName name="_bdm.9602356DC3ED4AB1A5F6B1B9E539A082.edm" hidden="1">'[12]Multiple Valuation'!$A$1:$IV$65536</definedName>
    <definedName name="_bdm.980C3028EEF34992978B972E3E8CEF6F.edm" hidden="1">[7]Analysis!$A$1:$IV$65536</definedName>
    <definedName name="_bdm.99D6161EBFE84700B1A754E2341730B7.edm" hidden="1">'[5]Yearly Model'!$A$1:$IV$65536</definedName>
    <definedName name="_bdm.9AAD2AB8E73B4C1B891B10D6F1EC10D1.edm" hidden="1">'[14]Fin Statements'!$A$1:$IV$65536</definedName>
    <definedName name="_bdm.9C93C84935BD43AA945F0EAADA3152BE.edm" hidden="1">[21]IS!$A$1:$IV$65536</definedName>
    <definedName name="_bdm.9E203B4E68314836A5F8FC9930400EC5.edm" hidden="1">'[7]COSI-COFI Index Rule'!$A$1:$IV$65536</definedName>
    <definedName name="_bdm.A9FECC9981854329BFB43F15A0E468D8.edm" hidden="1">[23]EV_EBITDA!$A$1:$IV$65536</definedName>
    <definedName name="_bdm.ABAB87790DD1436DBA5A290C0C7989E0.edm" hidden="1">[7]Output!$A$1:$IV$65536</definedName>
    <definedName name="_bdm.AFB604D7382F48DD9F10F1C085DB4CBC.edm" hidden="1">[23]DCF!$A$1:$IV$65536</definedName>
    <definedName name="_bdm.B36AF01732774BBEA988F10A758CC33E.edm" hidden="1">'[19]MS EPS vs Cons'!$A$1:$IV$65536</definedName>
    <definedName name="_bdm.B3CB5C48FA4F48A78E8660A544546574.edm" hidden="1">'[5]NORM DCF'!$A$1:$IV$65536</definedName>
    <definedName name="_bdm.B487FC49F1084E5F9B0AEF9E15332238.edm" hidden="1">'[9]Prem - Disc'!$A$1:$IV$65536</definedName>
    <definedName name="_bdm.B554B2A7395B40328CDC9955802FD69A.edm" hidden="1">'[12]Summary Table I'!$A$1:$IV$65536</definedName>
    <definedName name="_bdm.B67DC7342945482195309B275C2CC131.edm" hidden="1">'[19]MS EBITDA vs Cons'!$A$1:$IV$65536</definedName>
    <definedName name="_bdm.B7C4EA903F8D4234B686B1E74974D9F8.edm" hidden="1">'[13]Gain on Sale'!$A$1:$IV$65536</definedName>
    <definedName name="_bdm.B91AB5B180554CA49AF6F118F3F31A2D.edm" hidden="1">[13]Servicing!$A$1:$IV$65536</definedName>
    <definedName name="_bdm.BBFB476C70C142118B41DD92F12EC421.edm" hidden="1">'[7]Deposit Cost Rule'!$A$1:$IV$65536</definedName>
    <definedName name="_bdm.BFA17FB9FEF34AD49E283A9ADACA28D0.edm" hidden="1">'[19]Top Bottom Global Performers'!$A$1:$IV$65536</definedName>
    <definedName name="_bdm.C220C33450D54ECDAB8C3AA51701CC7A.edm" hidden="1">[12]Sheet2!$A$1:$IV$65536</definedName>
    <definedName name="_bdm.C39C58B210C94373992A981E33A0C447.edm" hidden="1">[12]SoP!$A$1:$IV$65536</definedName>
    <definedName name="_bdm.CA20EE5C89EE49DD8A715F26D3DC2E86.edm" hidden="1">'[11]Business Groups'!$A$1:$IV$65536</definedName>
    <definedName name="_bdm.CE4B0AF3BEB44D60BAE74A36AE1D4A83.edm" hidden="1">'[12]Segment comps'!$A$1:$IV$65536</definedName>
    <definedName name="_bdm.CF883F6AB73E4298B7FC4065E01611F2.edm" hidden="1">[20]Ratios!$A$1:$IV$65536</definedName>
    <definedName name="_bdm.CFF445DEE7BD4DE6A761E9936EFCF75C.edm" hidden="1">[6]Comps!$A$1:$IV$65536</definedName>
    <definedName name="_bdm.D0AFD22AAFF84A38A2DACFD007F724CB.edm" hidden="1">[13]Summary!$A$1:$IV$65536</definedName>
    <definedName name="_bdm.D107B13014994B7E8488C53FBE15C496.edm" hidden="1">'[13]Monthly Volume Summary'!$A$1:$IV$65536</definedName>
    <definedName name="_bdm.D1391A4956D74DC9B0DFE8F2082B84CD.edm" hidden="1">'[10]Econ Forecast'!$A$1:$IV$65536</definedName>
    <definedName name="_bdm.D55B935E7E24490595ED17326C92270C.edm" hidden="1">'[19]Global Perf. by Commodity'!$A$1:$IV$65536</definedName>
    <definedName name="_bdm.D912D0258C60479D990EDB6DD597C320.edm" hidden="1">[20]Notes!$A$1:$IV$65536</definedName>
    <definedName name="_bdm.DA823E164DCF410C987E7282FCE96B49.edm" hidden="1">'[6]Growth Projects'!$A$1:$IV$65536</definedName>
    <definedName name="_bdm.DC8C71A69E784F6AACFD3C3CD94C1C13.edm" hidden="1">'[7]E vs A'!$A$1:$IV$65536</definedName>
    <definedName name="_bdm.DD533A28967644E9BA41A5F49A15CA9A.edm" hidden="1">'[23]Summary Financials'!$A$1:$IV$65536</definedName>
    <definedName name="_bdm.E110C1C2AFF44243BAAF2D572FA7F079.edm" hidden="1">'[7]CODI Index Rule'!$A$1:$IV$65536</definedName>
    <definedName name="_bdm.E3984A5D161B409BBD3041AC2F4687CB.edm" hidden="1">'[19]Short Interest Ratio'!$A$1:$IV$65536</definedName>
    <definedName name="_bdm.E8221EA305734C4987DC878A1926BFFD.edm" hidden="1">[12]Sheet3!$A$1:$IV$65536</definedName>
    <definedName name="_bdm.E8FE84784EEB43499CFA10E6032E3822.edm" hidden="1">'[7]Residual Income'!$A$1:$IV$65536</definedName>
    <definedName name="_bdm.E9AFEFF4592F42BAB436527763244E83.edm" hidden="1">'[11]Multiples Valuation'!$A$1:$IV$65536</definedName>
    <definedName name="_bdm.EB0716F126DE4B8C962AA66F8A313C69.edm" hidden="1">'[10]Fwd Year FCC EV_EBITDA'!$A$1:$IV$65536</definedName>
    <definedName name="_bdm.EEADAC82653942D98FA42DBAAA8DBC64.edm" hidden="1">'[24]FWD Mults'!$A$1:$IV$65536</definedName>
    <definedName name="_bdm.F245A4DBED74424A9BCCD2A7715A3008.edm" hidden="1">'[12]Earnings History'!$A$1:$IV$65536</definedName>
    <definedName name="_bdm.F427DDD8622540399838BCBD8658B488.edm" hidden="1">'[25]2 Yr Fwd FCC EV_EBITDA'!$A$1:$IV$65536</definedName>
    <definedName name="_bdm.F59D19C1F26C40DABB83D6CDDFDC73BD.edm" hidden="1">'[25]Current Yr EV_EBITDA'!$A$1:$IV$65536</definedName>
    <definedName name="_bdm.F6567A23CD59462F8645CA82912D7876.edm" hidden="1">[21]Assumptions!$A$1:$IV$65536</definedName>
    <definedName name="_bdm.FAD26B5F398B4A989AA9214AC45A2871.edm" hidden="1">[13]Output!$A$1:$IV$65536</definedName>
    <definedName name="_bdm.FBEF0F4AA1E74DA5B97E9351826C4EEA.edm" hidden="1">[12]Charts!$A$1:$IV$65536</definedName>
    <definedName name="_bdm.FF89C3FDE0414A1F9E1657DEB922A4DC.edm" hidden="1">'[26]Volume Multiple'!$A$1:$IV$65536</definedName>
    <definedName name="_check" localSheetId="0" hidden="1">#REF!</definedName>
    <definedName name="_check" hidden="1">#REF!</definedName>
    <definedName name="_ck" localSheetId="0" hidden="1">#REF!</definedName>
    <definedName name="_ck" hidden="1">#REF!</definedName>
    <definedName name="_cvb5" localSheetId="0" hidden="1">{"'Sheet1'!$A$1:$G$96","'Sheet1'!$A$1:$H$96"}</definedName>
    <definedName name="_cvb5" hidden="1">{"'Sheet1'!$A$1:$G$96","'Sheet1'!$A$1:$H$96"}</definedName>
    <definedName name="_Fill" localSheetId="0" hidden="1">#REF!</definedName>
    <definedName name="_Fill" hidden="1">#REF!</definedName>
    <definedName name="_xlnm._FilterDatabase" localSheetId="2" hidden="1">'Physicals Actual'!$A$8:$CR$626</definedName>
    <definedName name="_xlnm._FilterDatabase" localSheetId="1" hidden="1">'Physicals Plan'!$A$8:$HR$626</definedName>
    <definedName name="_xlnm._FilterDatabase" hidden="1">'[27]4'!$B$3:$E$5</definedName>
    <definedName name="_Key1" hidden="1">[28]GC!$A$7:$A$72</definedName>
    <definedName name="_Key2" localSheetId="0" hidden="1">#REF!</definedName>
    <definedName name="_Key2" hidden="1">#REF!</definedName>
    <definedName name="_new" localSheetId="0" hidden="1">#REF!</definedName>
    <definedName name="_new" hidden="1">#REF!</definedName>
    <definedName name="_nm7" localSheetId="0" hidden="1">{"'Sheet1'!$A$1:$G$96","'Sheet1'!$A$1:$H$96"}</definedName>
    <definedName name="_nm7" hidden="1">{"'Sheet1'!$A$1:$G$96","'Sheet1'!$A$1:$H$96"}</definedName>
    <definedName name="_nm8" localSheetId="0" hidden="1">{"'Sheet1'!$A$1:$G$96","'Sheet1'!$A$1:$H$96"}</definedName>
    <definedName name="_nm8" hidden="1">{"'Sheet1'!$A$1:$G$96","'Sheet1'!$A$1:$H$96"}</definedName>
    <definedName name="_Order1" hidden="1">255</definedName>
    <definedName name="_Order2" hidden="1">0</definedName>
    <definedName name="_q1" localSheetId="0" hidden="1">{"'Sheet1'!$A$1:$G$96","'Sheet1'!$A$1:$H$96"}</definedName>
    <definedName name="_q1" hidden="1">{"'Sheet1'!$A$1:$G$96","'Sheet1'!$A$1:$H$96"}</definedName>
    <definedName name="_q2" localSheetId="0" hidden="1">{"'Sheet1'!$A$1:$G$96","'Sheet1'!$A$1:$H$96"}</definedName>
    <definedName name="_q2" hidden="1">{"'Sheet1'!$A$1:$G$96","'Sheet1'!$A$1:$H$96"}</definedName>
    <definedName name="_q3" localSheetId="0" hidden="1">{"'Sheet1'!$A$1:$G$96","'Sheet1'!$A$1:$H$96"}</definedName>
    <definedName name="_q3" hidden="1">{"'Sheet1'!$A$1:$G$96","'Sheet1'!$A$1:$H$96"}</definedName>
    <definedName name="_q4" localSheetId="0" hidden="1">{"'Sheet1'!$A$1:$G$96","'Sheet1'!$A$1:$H$96"}</definedName>
    <definedName name="_q4" hidden="1">{"'Sheet1'!$A$1:$G$96","'Sheet1'!$A$1:$H$96"}</definedName>
    <definedName name="_q5" localSheetId="0" hidden="1">{"'Sheet1'!$A$1:$G$96","'Sheet1'!$A$1:$H$96"}</definedName>
    <definedName name="_q5" hidden="1">{"'Sheet1'!$A$1:$G$96","'Sheet1'!$A$1:$H$96"}</definedName>
    <definedName name="_q6" localSheetId="0" hidden="1">{"'Sheet1'!$A$1:$G$96","'Sheet1'!$A$1:$H$96"}</definedName>
    <definedName name="_q6" hidden="1">{"'Sheet1'!$A$1:$G$96","'Sheet1'!$A$1:$H$96"}</definedName>
    <definedName name="_q8" localSheetId="0" hidden="1">{"'Sheet1'!$A$1:$G$96","'Sheet1'!$A$1:$H$96"}</definedName>
    <definedName name="_q8" hidden="1">{"'Sheet1'!$A$1:$G$96","'Sheet1'!$A$1:$H$96"}</definedName>
    <definedName name="_q9" localSheetId="0" hidden="1">{"'Sheet1'!$A$1:$G$96","'Sheet1'!$A$1:$H$96"}</definedName>
    <definedName name="_q9" hidden="1">{"'Sheet1'!$A$1:$G$96","'Sheet1'!$A$1:$H$96"}</definedName>
    <definedName name="_Regression_Int" hidden="1">1</definedName>
    <definedName name="_sdf2" localSheetId="0" hidden="1">{"'Sheet1'!$A$1:$G$96","'Sheet1'!$A$1:$H$96"}</definedName>
    <definedName name="_sdf2" hidden="1">{"'Sheet1'!$A$1:$G$96","'Sheet1'!$A$1:$H$96"}</definedName>
    <definedName name="_Sort" hidden="1">[28]GC!$A$7:$B$72</definedName>
    <definedName name="_x1" localSheetId="0" hidden="1">{"'Sheet1'!$A$1:$G$96","'Sheet1'!$A$1:$H$96"}</definedName>
    <definedName name="_x1" hidden="1">{"'Sheet1'!$A$1:$G$96","'Sheet1'!$A$1:$H$96"}</definedName>
    <definedName name="_x2" localSheetId="0" hidden="1">{"'Sheet1'!$A$1:$G$96","'Sheet1'!$A$1:$H$96"}</definedName>
    <definedName name="_x2" hidden="1">{"'Sheet1'!$A$1:$G$96","'Sheet1'!$A$1:$H$96"}</definedName>
    <definedName name="_z1" localSheetId="0" hidden="1">{"'Sheet1'!$A$1:$G$96","'Sheet1'!$A$1:$H$96"}</definedName>
    <definedName name="_z1" hidden="1">{"'Sheet1'!$A$1:$G$96","'Sheet1'!$A$1:$H$96"}</definedName>
    <definedName name="_z3" localSheetId="0" hidden="1">{"'Sheet1'!$A$1:$G$96","'Sheet1'!$A$1:$H$96"}</definedName>
    <definedName name="_z3" hidden="1">{"'Sheet1'!$A$1:$G$96","'Sheet1'!$A$1:$H$96"}</definedName>
    <definedName name="_z4" localSheetId="0" hidden="1">{"'Sheet1'!$A$1:$G$96","'Sheet1'!$A$1:$H$96"}</definedName>
    <definedName name="_z4" hidden="1">{"'Sheet1'!$A$1:$G$96","'Sheet1'!$A$1:$H$96"}</definedName>
    <definedName name="aaaaa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aaaa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abc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bc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AccessDatabase" hidden="1">"C:\Documents and Settings\mutygullin\Рабочий стол\Волокитин\Предприятия СУЭК.mdb"</definedName>
    <definedName name="anscount" hidden="1">1</definedName>
    <definedName name="apg" localSheetId="0" hidden="1">{"'РП (2)'!$A$5:$S$150"}</definedName>
    <definedName name="apg" hidden="1">{"'РП (2)'!$A$5:$S$150"}</definedName>
    <definedName name="apr" localSheetId="0" hidden="1">{"'РП (2)'!$A$5:$S$150"}</definedName>
    <definedName name="apr" hidden="1">{"'РП (2)'!$A$5:$S$150"}</definedName>
    <definedName name="as" localSheetId="0" hidden="1">{"'Sheet1'!$A$1:$G$96","'Sheet1'!$A$1:$H$96"}</definedName>
    <definedName name="as" hidden="1">{"'Sheet1'!$A$1:$G$96","'Sheet1'!$A$1:$H$96"}</definedName>
    <definedName name="AS2DocOpenMode" hidden="1">"AS2DocumentEdit"</definedName>
    <definedName name="asdfg" localSheetId="0" hidden="1">{"'РП (2)'!$A$5:$S$150"}</definedName>
    <definedName name="asdfg" hidden="1">{"'РП (2)'!$A$5:$S$150"}</definedName>
    <definedName name="asfd4" localSheetId="0" hidden="1">{"'Sheet1'!$A$1:$G$96","'Sheet1'!$A$1:$H$96"}</definedName>
    <definedName name="asfd4" hidden="1">{"'Sheet1'!$A$1:$G$96","'Sheet1'!$A$1:$H$96"}</definedName>
    <definedName name="asfd41" localSheetId="0" hidden="1">{"'Sheet1'!$A$1:$G$96","'Sheet1'!$A$1:$H$96"}</definedName>
    <definedName name="asfd41" hidden="1">{"'Sheet1'!$A$1:$G$96","'Sheet1'!$A$1:$H$96"}</definedName>
    <definedName name="bcd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bcd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CashFlow" localSheetId="0" hidden="1">OFFSET([29]!Data.Top.Left,1,0)</definedName>
    <definedName name="CashFlow" hidden="1">OFFSET([29]!Data.Top.Left,1,0)</definedName>
    <definedName name="cfhg" localSheetId="0" hidden="1">{"'Sheet1'!$A$1:$G$96","'Sheet1'!$A$1:$H$96"}</definedName>
    <definedName name="cfhg" hidden="1">{"'Sheet1'!$A$1:$G$96","'Sheet1'!$A$1:$H$96"}</definedName>
    <definedName name="Code" localSheetId="0" hidden="1">#REF!</definedName>
    <definedName name="Code" hidden="1">#REF!</definedName>
    <definedName name="Control" localSheetId="0" hidden="1">{"'РП (2)'!$A$5:$S$150"}</definedName>
    <definedName name="Control" hidden="1">{"'РП (2)'!$A$5:$S$150"}</definedName>
    <definedName name="copiaranch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iaranch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iaranch2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copiaranch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" localSheetId="0" hidden="1">OFFSET([29]!Data.Top.Left,1,0)</definedName>
    <definedName name="d" hidden="1">OFFSET([29]!Data.Top.Left,1,0)</definedName>
    <definedName name="Data.Dump" localSheetId="0" hidden="1">OFFSET([29]!Data.Top.Left,1,0)</definedName>
    <definedName name="Data.Dump" hidden="1">OFFSET([29]!Data.Top.Left,1,0)</definedName>
    <definedName name="data1" localSheetId="0" hidden="1">#REF!</definedName>
    <definedName name="data1" hidden="1">#REF!</definedName>
    <definedName name="data2" localSheetId="0" hidden="1">#REF!</definedName>
    <definedName name="data2" hidden="1">#REF!</definedName>
    <definedName name="data3" localSheetId="0" hidden="1">#REF!</definedName>
    <definedName name="data3" hidden="1">#REF!</definedName>
    <definedName name="DCF" localSheetId="0" hidden="1">{"Pulp Production",#N/A,FALSE,"Pulp";"Pulp Earnings",#N/A,FALSE,"Pulp"}</definedName>
    <definedName name="DCF" hidden="1">{"Pulp Production",#N/A,FALSE,"Pulp";"Pulp Earnings",#N/A,FALSE,"Pulp"}</definedName>
    <definedName name="ddd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dd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fdf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fdf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Discount" localSheetId="0" hidden="1">#REF!</definedName>
    <definedName name="Discount" hidden="1">#REF!</definedName>
    <definedName name="display_area_2" localSheetId="0" hidden="1">#REF!</definedName>
    <definedName name="display_area_2" hidden="1">#REF!</definedName>
    <definedName name="drtrt" hidden="1">[30]Aerospace!$A$342:$A$374</definedName>
    <definedName name="ds" localSheetId="0" hidden="1">{"'Sheet1'!$A$1:$G$96","'Sheet1'!$A$1:$H$96"}</definedName>
    <definedName name="ds" hidden="1">{"'Sheet1'!$A$1:$G$96","'Sheet1'!$A$1:$H$96"}</definedName>
    <definedName name="e" localSheetId="0" hidden="1">OFFSET([29]!Data.Top.Left,1,0)</definedName>
    <definedName name="e" hidden="1">OFFSET([29]!Data.Top.Left,1,0)</definedName>
    <definedName name="er" localSheetId="0" hidden="1">{"'Sheet1'!$A$1:$G$96","'Sheet1'!$A$1:$H$96"}</definedName>
    <definedName name="er" hidden="1">{"'Sheet1'!$A$1:$G$96","'Sheet1'!$A$1:$H$96"}</definedName>
    <definedName name="eter" hidden="1">[30]Aerospace!$AJ$342:$AJ$355</definedName>
    <definedName name="evenmore" localSheetId="0" hidden="1">{#N/A,#N/A,TRUE,"EWAR";#N/A,#N/A,TRUE,"Sad";#N/A,#N/A,TRUE,"Yat";#N/A,#N/A,TRUE,"Nav";#N/A,#N/A,TRUE,"Mor";#N/A,#N/A,TRUE,"Geit"}</definedName>
    <definedName name="evenmore" hidden="1">{#N/A,#N/A,TRUE,"EWAR";#N/A,#N/A,TRUE,"Sad";#N/A,#N/A,TRUE,"Yat";#N/A,#N/A,TRUE,"Nav";#N/A,#N/A,TRUE,"Mor";#N/A,#N/A,TRUE,"Geit"}</definedName>
    <definedName name="f" localSheetId="0" hidden="1">OFFSET([29]!Data.Top.Left,1,0)</definedName>
    <definedName name="ｆ" hidden="1">"iQShowAnnual"</definedName>
    <definedName name="FastLinks" localSheetId="0" hidden="1">OFFSET([29]!Data.Top.Left,1,0)</definedName>
    <definedName name="FastLinks" hidden="1">OFFSET([29]!Data.Top.Left,1,0)</definedName>
    <definedName name="FCode" localSheetId="0" hidden="1">#REF!</definedName>
    <definedName name="FCode" hidden="1">#REF!</definedName>
    <definedName name="fd" localSheetId="0" hidden="1">{"'Sheet1'!$A$1:$G$96","'Sheet1'!$A$1:$H$96"}</definedName>
    <definedName name="fd" hidden="1">{"'Sheet1'!$A$1:$G$96","'Sheet1'!$A$1:$H$96"}</definedName>
    <definedName name="fg" localSheetId="0" hidden="1">{"'Sheet1'!$A$1:$G$96","'Sheet1'!$A$1:$H$96"}</definedName>
    <definedName name="fg" hidden="1">{"'Sheet1'!$A$1:$G$96","'Sheet1'!$A$1:$H$96"}</definedName>
    <definedName name="fghj" localSheetId="0" hidden="1">{"quarter",#N/A,FALSE,"MOB"}</definedName>
    <definedName name="fghj" hidden="1">{"quarter",#N/A,FALSE,"MOB"}</definedName>
    <definedName name="fghjk" localSheetId="0" hidden="1">{"a",#N/A,FALSE,"Fact Sheet";"a",#N/A,FALSE,"DCFEVA";"a",#N/A,FALSE,"Statements";"a",#N/A,FALSE,"Quarterly";"a",#N/A,FALSE,"Q Grid";"a",#N/A,FALSE,"Stockval";"a",#N/A,FALSE,"DDM"}</definedName>
    <definedName name="fghjk" hidden="1">{"a",#N/A,FALSE,"Fact Sheet";"a",#N/A,FALSE,"DCFEVA";"a",#N/A,FALSE,"Statements";"a",#N/A,FALSE,"Quarterly";"a",#N/A,FALSE,"Q Grid";"a",#N/A,FALSE,"Stockval";"a",#N/A,FALSE,"DDM"}</definedName>
    <definedName name="fhgkljrhfiuhbgfnkjbniftugbfhgfhhgfhjfoighj" localSheetId="0" hidden="1">{"quarter",#N/A,FALSE,"MOB"}</definedName>
    <definedName name="fhgkljrhfiuhbgfnkjbniftugbfhgfhhgfhjfoighj" hidden="1">{"quarter",#N/A,FALSE,"MOB"}</definedName>
    <definedName name="fhrt" hidden="1">[30]Aerospace!$AL$342:$AL$355</definedName>
    <definedName name="fjdlkjgfdijhghgrtuhgkjngbgurtluhgkjnjhuglkjjior" localSheetId="0" hidden="1">{#N/A,#N/A,FALSE,"YPF"}</definedName>
    <definedName name="fjdlkjgfdijhghgrtuhgkjngbgurtluhgkjnjhuglkjjior" hidden="1">{#N/A,#N/A,FALSE,"YPF"}</definedName>
    <definedName name="forecast" localSheetId="0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s" localSheetId="0" hidden="1">{"'Sheet1'!$A$1:$G$96","'Sheet1'!$A$1:$H$96"}</definedName>
    <definedName name="fs" hidden="1">{"'Sheet1'!$A$1:$G$96","'Sheet1'!$A$1:$H$96"}</definedName>
    <definedName name="ghjk8" localSheetId="0" hidden="1">{"'Sheet1'!$A$1:$G$96","'Sheet1'!$A$1:$H$96"}</definedName>
    <definedName name="ghjk8" hidden="1">{"'Sheet1'!$A$1:$G$96","'Sheet1'!$A$1:$H$96"}</definedName>
    <definedName name="ghtrhy" hidden="1">[30]Aerospace!$R$342:$R$373</definedName>
    <definedName name="HiddenRows" localSheetId="0" hidden="1">#REF!</definedName>
    <definedName name="HiddenRows" hidden="1">#REF!</definedName>
    <definedName name="hjgjfkdsgkdjsgkhdsgkgfkjdsgkurgfhbvyuryvhbjf" localSheetId="0" hidden="1">{"a",#N/A,FALSE,"Fact Sheet";"a",#N/A,FALSE,"DCFEVA";"a",#N/A,FALSE,"Statements";"a",#N/A,FALSE,"Quarterly";"a",#N/A,FALSE,"Q Grid";"a",#N/A,FALSE,"Stockval";"a",#N/A,FALSE,"DDM"}</definedName>
    <definedName name="hjgjfkdsgkdjsgkhdsgkgfkjdsgkurgfhbvyuryvhbjf" hidden="1">{"a",#N/A,FALSE,"Fact Sheet";"a",#N/A,FALSE,"DCFEVA";"a",#N/A,FALSE,"Statements";"a",#N/A,FALSE,"Quarterly";"a",#N/A,FALSE,"Q Grid";"a",#N/A,FALSE,"Stockval";"a",#N/A,FALSE,"DDM"}</definedName>
    <definedName name="HTML_CodePage" hidden="1">1251</definedName>
    <definedName name="HTML_Control" localSheetId="0" hidden="1">{"'РП (2)'!$A$5:$S$150"}</definedName>
    <definedName name="HTML_Control" hidden="1">{"'РП (2)'!$A$5:$S$150"}</definedName>
    <definedName name="HTML_Description" hidden="1">""</definedName>
    <definedName name="HTML_Email" hidden="1">""</definedName>
    <definedName name="HTML_Header" hidden="1">"кРАП"</definedName>
    <definedName name="HTML_LastUpdate" hidden="1">"03.06.99"</definedName>
    <definedName name="HTML_LineAfter" hidden="1">FALSE</definedName>
    <definedName name="HTML_LineBefore" hidden="1">FALSE</definedName>
    <definedName name="HTML_Name" hidden="1">"Вячеслав Г. Колчин"</definedName>
    <definedName name="HTML_OBDlg2" hidden="1">TRUE</definedName>
    <definedName name="HTML_OBDlg4" hidden="1">TRUE</definedName>
    <definedName name="HTML_OS" hidden="1">0</definedName>
    <definedName name="HTML_PathFile" hidden="1">"C:\1S\AworkSIBAL\ФИНПЛАН\Платежи-поступления\MyHTML.htm"</definedName>
    <definedName name="HTML_PathFileMac" hidden="1">"Macintosh HD:Web Site “~adamodar”:pc:datasets:MyHTML.html"</definedName>
    <definedName name="HTML_Title" hidden="1">"План платежей 0699"</definedName>
    <definedName name="IBR" localSheetId="0" hidden="1">{#N/A,#N/A,TRUE,"EWAR";#N/A,#N/A,TRUE,"Sad";#N/A,#N/A,TRUE,"Yat";#N/A,#N/A,TRUE,"Nav";#N/A,#N/A,TRUE,"Mor";#N/A,#N/A,TRUE,"Geit"}</definedName>
    <definedName name="IBR" hidden="1">{#N/A,#N/A,TRUE,"EWAR";#N/A,#N/A,TRUE,"Sad";#N/A,#N/A,TRUE,"Yat";#N/A,#N/A,TRUE,"Nav";#N/A,#N/A,TRUE,"Mor";#N/A,#N/A,TRUE,"Geit"}</definedName>
    <definedName name="IQ_ACCOUNT_CHANGE" hidden="1">"c1449"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S_CAPITALIZED" hidden="1">"c5"</definedName>
    <definedName name="IQ_ACQUIRE_REAL_ESTATE_CF" hidden="1">"c6"</definedName>
    <definedName name="IQ_ACQUISITION_RE_ASSETS" hidden="1">"c1628"</definedName>
    <definedName name="IQ_AD" hidden="1">"c7"</definedName>
    <definedName name="IQ_ADD_PAID_IN" hidden="1">"c1344"</definedName>
    <definedName name="IQ_ADJ_AVG_BANK_ASSETS" hidden="1">"c2671"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TIONS" hidden="1">"c2837"</definedName>
    <definedName name="IQ_AIR_ORDERS" hidden="1">"c2836"</definedName>
    <definedName name="IQ_AIR_OWNED" hidden="1">"c2832"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ORTIZATION" hidden="1">"c1591"</definedName>
    <definedName name="IQ_AMT_OUT" hidden="1">"c2145"</definedName>
    <definedName name="IQ_ANNU_DISTRIBUTION_UNIT" hidden="1">"c3004"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UTI" hidden="1">"c61"</definedName>
    <definedName name="IQ_ASSETS_CAP_LEASE_DEPR" hidden="1">"c2068"</definedName>
    <definedName name="IQ_ASSETS_CAP_LEASE_GROSS" hidden="1">"c2069"</definedName>
    <definedName name="IQ_ASSETS_OPER_LEASE_DEPR" hidden="1">"c2070"</definedName>
    <definedName name="IQ_ASSETS_OPER_LEASE_GROSS" hidden="1">"c2071"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TO_WRITTEN" hidden="1">"c62"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NO" hidden="1">"c64"</definedName>
    <definedName name="IQ_AVG_DAILY_VOL" hidden="1">"c65"</definedName>
    <definedName name="IQ_AVG_EMPLOYEES" hidden="1">"c6019"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SHAREOUTSTANDING" hidden="1">"c83"</definedName>
    <definedName name="IQ_AVG_TEMP_EMPLOYEES" hidden="1">"c6020"</definedName>
    <definedName name="IQ_AVG_TEV" hidden="1">"c84"</definedName>
    <definedName name="IQ_AVG_VOLUME" hidden="1">"c1346"</definedName>
    <definedName name="IQ_BANK_DEBT" hidden="1">"c2544"</definedName>
    <definedName name="IQ_BANK_DEBT_PCT" hidden="1">"c2545"</definedName>
    <definedName name="IQ_BASIC_EPS_EXCL" hidden="1">"c85"</definedName>
    <definedName name="IQ_BASIC_EPS_INCL" hidden="1">"c86"</definedName>
    <definedName name="IQ_BASIC_NORMAL_EPS" hidden="1">"c1592"</definedName>
    <definedName name="IQ_BASIC_WEIGHT" hidden="1">"c87"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BACKGROUND" hidden="1">"c2101"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ROK_COMISSION" hidden="1">"c98"</definedName>
    <definedName name="IQ_BROK_COMMISSION" hidden="1">"c3514"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REV" hidden="1">"c4068"</definedName>
    <definedName name="IQ_BUS_SEG_REV_ABS" hidden="1">"c4090"</definedName>
    <definedName name="IQ_BUS_SEG_REV_TOTAL" hidden="1">"c4106"</definedName>
    <definedName name="IQ_BUSINESS_DESCRIPTION" hidden="1">"c322"</definedName>
    <definedName name="IQ_BV_OVER_SHARES" hidden="1">"c1349"</definedName>
    <definedName name="IQ_BV_SHARE" hidden="1">"c100"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DIG" hidden="1">"c2856"</definedName>
    <definedName name="IQ_CABLE_SUBS_NON_VIDEO" hidden="1">"c2860"</definedName>
    <definedName name="IQ_CABLE_SUBS_PHONE" hidden="1">"c2859"</definedName>
    <definedName name="IQ_CABLE_SUBS_TOTAL" hidden="1">"c2862"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Y" hidden="1">"c102"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BNK" hidden="1">"c110"</definedName>
    <definedName name="IQ_CAPEX_BR" hidden="1">"c111"</definedName>
    <definedName name="IQ_CAPEX_FIN" hidden="1">"c112"</definedName>
    <definedName name="IQ_CAPEX_INS" hidden="1">"c113"</definedName>
    <definedName name="IQ_CAPEX_UTI" hidden="1">"c114"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CONVERSION" hidden="1">"c117"</definedName>
    <definedName name="IQ_CASH_DUE_BANKS" hidden="1">"c1351"</definedName>
    <definedName name="IQ_CASH_EQUIV" hidden="1">"c118"</definedName>
    <definedName name="IQ_CASH_FINAN" hidden="1">"c119"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OPER" hidden="1">"c6293"</definedName>
    <definedName name="IQ_CASH_INVEST" hidden="1">"c121"</definedName>
    <definedName name="IQ_CASH_OPER" hidden="1">"c122"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DS_ASK" hidden="1">"c6027"</definedName>
    <definedName name="IQ_CDS_BID" hidden="1">"c6026"</definedName>
    <definedName name="IQ_CDS_CURRENCY" hidden="1">"c6031"</definedName>
    <definedName name="IQ_CDS_EVAL_DATE" hidden="1">"c6029"</definedName>
    <definedName name="IQ_CDS_MID" hidden="1">"c6028"</definedName>
    <definedName name="IQ_CDS_NAME" hidden="1">"c6034"</definedName>
    <definedName name="IQ_CDS_TERM" hidden="1">"c6030"</definedName>
    <definedName name="IQ_CDS_TYPE" hidden="1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hidden="1">"c1357"</definedName>
    <definedName name="IQ_CHARGE_OFFS_GROSS" hidden="1">"c162"</definedName>
    <definedName name="IQ_CHARGE_OFFS_NET" hidden="1">"c163"</definedName>
    <definedName name="IQ_CHARGE_OFFS_RECOVERED" hidden="1">"c164"</definedName>
    <definedName name="IQ_CHARGE_OFFS_TOTAL_AVG_LOANS" hidden="1">"c165"</definedName>
    <definedName name="IQ_CITY" hidden="1">"c166"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PRICE" hidden="1">"c174"</definedName>
    <definedName name="IQ_CLOSEPRICE_ADJ" hidden="1">"c2115"</definedName>
    <definedName name="IQ_COGS" hidden="1">"c175"</definedName>
    <definedName name="IQ_COMBINED_RATIO" hidden="1">"c176"</definedName>
    <definedName name="IQ_COMMERCIAL_DOM" hidden="1">"c177"</definedName>
    <definedName name="IQ_COMMERCIAL_FIRE_WRITTEN" hidden="1">"c178"</definedName>
    <definedName name="IQ_COMMERCIAL_MORT" hidden="1">"c179"</definedName>
    <definedName name="IQ_COMMISS_FEES" hidden="1">"c180"</definedName>
    <definedName name="IQ_COMMISSION_DEF" hidden="1">"c181"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YPE" hidden="1">"c2096"</definedName>
    <definedName name="IQ_COMPANY_WEBSITE" hidden="1">"c220"</definedName>
    <definedName name="IQ_COMPANY_ZIP" hidden="1">"c221"</definedName>
    <definedName name="IQ_CONSTRUCTION_LOANS" hidden="1">"c222"</definedName>
    <definedName name="IQ_CONSUMER_LOANS" hidden="1">"c223"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PCT" hidden="1">"c2537"</definedName>
    <definedName name="IQ_CONVEXITY" hidden="1">"c2182"</definedName>
    <definedName name="IQ_COST_BORROWING" hidden="1">"c2936"</definedName>
    <definedName name="IQ_COST_BORROWINGS" hidden="1">"c225"</definedName>
    <definedName name="IQ_COST_REV" hidden="1">"c226"</definedName>
    <definedName name="IQ_COST_REVENUE" hidden="1">"c1359"</definedName>
    <definedName name="IQ_COST_SAVINGS" hidden="1">"c227"</definedName>
    <definedName name="IQ_COST_SERVICE" hidden="1">"c228"</definedName>
    <definedName name="IQ_COST_TOTAL_BORROWINGS" hidden="1">"c229"</definedName>
    <definedName name="IQ_COUNTRY_NAME" hidden="1">"c230"</definedName>
    <definedName name="IQ_COVERED_POPS" hidden="1">"c2124"</definedName>
    <definedName name="IQ_CP" hidden="1">"c2495"</definedName>
    <definedName name="IQ_CP_PCT" hidden="1">"c2496"</definedName>
    <definedName name="IQ_CQ" hidden="1">5000</definedName>
    <definedName name="IQ_CREDIT_CARD_FEE_BNK" hidden="1">"c231"</definedName>
    <definedName name="IQ_CREDIT_CARD_FEE_FIN" hidden="1">"c1583"</definedName>
    <definedName name="IQ_CREDIT_LOSS_CF" hidden="1">"c232"</definedName>
    <definedName name="IQ_CUMULATIVE_SPLIT_FACTOR" hidden="1">"c2094"</definedName>
    <definedName name="IQ_CURR_DOMESTIC_TAXES" hidden="1">"c2074"</definedName>
    <definedName name="IQ_CURR_FOREIGN_TAXES" hidden="1">"c2075"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ES" hidden="1">"c1356"</definedName>
    <definedName name="IQ_DEMAND_DEP" hidden="1">"c320"</definedName>
    <definedName name="IQ_DEPOSITS_FIN" hidden="1">"c321"</definedName>
    <definedName name="IQ_DEPOSITS_INTEREST_SECURITIES" hidden="1">"c5509"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SCRIPTION_LONG" hidden="1">"c1520"</definedName>
    <definedName name="IQ_DEVELOP_LAND" hidden="1">"c323"</definedName>
    <definedName name="IQ_DIFF_LASTCLOSE_TARGET_PRICE" hidden="1">"c1854"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RECT_AH_EARNED" hidden="1">"c2740"</definedName>
    <definedName name="IQ_DIRECT_EARNED" hidden="1">"c2730"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TR_EXCESS_EARN" hidden="1">"c329"</definedName>
    <definedName name="IQ_DISTRIBUTABLE_CASH" hidden="1">"c3002"</definedName>
    <definedName name="IQ_DISTRIBUTABLE_CASH_PAYOUT" hidden="1">"c3005"</definedName>
    <definedName name="IQ_DISTRIBUTABLE_CASH_SHARE" hidden="1">"c3003"</definedName>
    <definedName name="IQ_DIV_AMOUNT" hidden="1">"c3041"</definedName>
    <definedName name="IQ_DIV_PAYMENT_DATE" hidden="1">"c2205"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URATION" hidden="1">"c2181"</definedName>
    <definedName name="IQ_EARNING_ASSET_YIELD" hidden="1">"c343"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EQ_INC" hidden="1">"c3498"</definedName>
    <definedName name="IQ_EBIT_EQ_INC_EXCL_SBC" hidden="1">"c3502"</definedName>
    <definedName name="IQ_EBIT_EXCL_SBC" hidden="1">"c3082"</definedName>
    <definedName name="IQ_EBIT_INT" hidden="1">"c360"</definedName>
    <definedName name="IQ_EBIT_MARGIN" hidden="1">"c359"</definedName>
    <definedName name="IQ_EBIT_OVER_IE" hidden="1">"c1369"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XCL_SBC" hidden="1">"c3081"</definedName>
    <definedName name="IQ_EBITDA_HIGH_EST" hidden="1">"c370"</definedName>
    <definedName name="IQ_EBITDA_INT" hidden="1">"c373"</definedName>
    <definedName name="IQ_EBITDA_LOW_EST" hidden="1">"c371"</definedName>
    <definedName name="IQ_EBITDA_MARGIN" hidden="1">"c372"</definedName>
    <definedName name="IQ_EBITDA_MEDIAN_EST" hidden="1">"c1663"</definedName>
    <definedName name="IQ_EBITDA_NUM_EST" hidden="1">"c374"</definedName>
    <definedName name="IQ_EBITDA_OVER_TOTAL_IE" hidden="1">"c1371"</definedName>
    <definedName name="IQ_EBITDA_STDDEV_EST" hidden="1">"c375"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IN" hidden="1">"c386"</definedName>
    <definedName name="IQ_EBT_INCL_MARGIN" hidden="1">"c387"</definedName>
    <definedName name="IQ_EBT_INS" hidden="1">"c388"</definedName>
    <definedName name="IQ_EBT_RE" hidden="1">"c6215"</definedName>
    <definedName name="IQ_EBT_REIT" hidden="1">"c389"</definedName>
    <definedName name="IQ_EBT_UTI" hidden="1">"c390"</definedName>
    <definedName name="IQ_ECS_AUTHORIZED_SHARES" hidden="1">"c5583"</definedName>
    <definedName name="IQ_ECS_AUTHORIZED_SHARES_ABS" hidden="1">"c5597"</definedName>
    <definedName name="IQ_ECS_CONVERT_FACTOR" hidden="1">"c5581"</definedName>
    <definedName name="IQ_ECS_CONVERT_FACTOR_ABS" hidden="1">"c5595"</definedName>
    <definedName name="IQ_ECS_CONVERT_INTO" hidden="1">"c5580"</definedName>
    <definedName name="IQ_ECS_CONVERT_INTO_ABS" hidden="1">"c5594"</definedName>
    <definedName name="IQ_ECS_CONVERT_TYPE" hidden="1">"c5579"</definedName>
    <definedName name="IQ_ECS_CONVERT_TYPE_ABS" hidden="1">"c5593"</definedName>
    <definedName name="IQ_ECS_INACTIVE_DATE" hidden="1">"c5576"</definedName>
    <definedName name="IQ_ECS_INACTIVE_DATE_ABS" hidden="1">"c5590"</definedName>
    <definedName name="IQ_ECS_NAME" hidden="1">"c5571"</definedName>
    <definedName name="IQ_ECS_NAME_ABS" hidden="1">"c5585"</definedName>
    <definedName name="IQ_ECS_NUM_SHAREHOLDERS" hidden="1">"c5584"</definedName>
    <definedName name="IQ_ECS_NUM_SHAREHOLDERS_ABS" hidden="1">"c5598"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SHARES_OUT_BS_DATE" hidden="1">"c5572"</definedName>
    <definedName name="IQ_ECS_SHARES_OUT_BS_DATE_ABS" hidden="1">"c5586"</definedName>
    <definedName name="IQ_ECS_SHARES_OUT_FILING_DATE" hidden="1">"c5573"</definedName>
    <definedName name="IQ_ECS_SHARES_OUT_FILING_DATE_ABS" hidden="1">"c5587"</definedName>
    <definedName name="IQ_ECS_START_DATE" hidden="1">"c5575"</definedName>
    <definedName name="IQ_ECS_START_DATE_ABS" hidden="1">"c5589"</definedName>
    <definedName name="IQ_ECS_TYPE" hidden="1">"c5574"</definedName>
    <definedName name="IQ_ECS_TYPE_ABS" hidden="1">"c5588"</definedName>
    <definedName name="IQ_ECS_VOTING" hidden="1">"c5582"</definedName>
    <definedName name="IQ_ECS_VOTING_ABS" hidden="1">"c5596"</definedName>
    <definedName name="IQ_EFFECT_SPECIAL_CHARGE" hidden="1">"c1595"</definedName>
    <definedName name="IQ_EFFECT_TAX_RATE" hidden="1">"c1899"</definedName>
    <definedName name="IQ_EFFICIENCY_RATIO" hidden="1">"c391"</definedName>
    <definedName name="IQ_EMPLOYEES" hidden="1">"c392"</definedName>
    <definedName name="IQ_ENTERPRISE_VALUE" hidden="1">"c1348"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EST" hidden="1">"c399"</definedName>
    <definedName name="IQ_EPS_HIGH_EST" hidden="1">"c400"</definedName>
    <definedName name="IQ_EPS_LOW_EST" hidden="1">"c401"</definedName>
    <definedName name="IQ_EPS_MEDIAN_EST" hidden="1">"c1661"</definedName>
    <definedName name="IQ_EPS_NORM" hidden="1">"c1902"</definedName>
    <definedName name="IQ_EPS_NUM_EST" hidden="1">"c402"</definedName>
    <definedName name="IQ_EPS_STDDEV_EST" hidden="1">"c403"</definedName>
    <definedName name="IQ_EQUITY_AFFIL" hidden="1">"c1451"</definedName>
    <definedName name="IQ_EQUITY_METHOD" hidden="1">"c404"</definedName>
    <definedName name="IQ_EQV_OVER_BV" hidden="1">"c1596"</definedName>
    <definedName name="IQ_EQV_OVER_LTM_PRETAX_INC" hidden="1">"c1390"</definedName>
    <definedName name="IQ_ESOP_DEBT" hidden="1">"c1597"</definedName>
    <definedName name="IQ_EST_ACT_EPS" hidden="1">"c1648"</definedName>
    <definedName name="IQ_EST_CURRENCY" hidden="1">"c2140"</definedName>
    <definedName name="IQ_EST_DATE" hidden="1">"c1634"</definedName>
    <definedName name="IQ_EST_EPS_DIFF" hidden="1">"c1864"</definedName>
    <definedName name="IQ_EST_EPS_GROWTH_1YR" hidden="1">"c1636"</definedName>
    <definedName name="IQ_EST_EPS_GROWTH_5YR" hidden="1">"c1655"</definedName>
    <definedName name="IQ_EST_EPS_GROWTH_Q_1YR" hidden="1">"c1641"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TURN_PENSION_DOMESTIC" hidden="1">"c407"</definedName>
    <definedName name="IQ_EXP_RETURN_PENSION_FOREIGN" hidden="1">"c408"</definedName>
    <definedName name="IQ_EXPLORE_DRILL" hidden="1">"c409"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ITEMS" hidden="1">"c1459"</definedName>
    <definedName name="IQ_FDIC" hidden="1">"c417"</definedName>
    <definedName name="IQ_FEDFUNDS_SOLD" hidden="1">"c2256"</definedName>
    <definedName name="IQ_FFO" hidden="1">"c1574"</definedName>
    <definedName name="IQ_FFO_PAYOUT_RATIO" hidden="1">"c3492"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LING_CURRENCY" hidden="1">"c2129"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 hidden="1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NOTES_PAY_TOTAL" hidden="1">"c5522"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NG_CASH" hidden="1">"c1405"</definedName>
    <definedName name="IQ_FINANCING_CASH_SUPPL" hidden="1">"c1406"</definedName>
    <definedName name="IQ_FINANCING_OBLIG_CURRENT" hidden="1">"c6190"</definedName>
    <definedName name="IQ_FINANCING_OBLIG_NON_CURRENT" hidden="1">"c6191"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Y" hidden="1">"c441"</definedName>
    <definedName name="IQ_FIVE_PERCENT_OWNER" hidden="1">"c442"</definedName>
    <definedName name="IQ_FIVEPERCENT_PERCENT" hidden="1">"c443"</definedName>
    <definedName name="IQ_FIVEPERCENT_SHARES" hidden="1">"c444"</definedName>
    <definedName name="IQ_FIXED_ASSET_TURNS" hidden="1">"c445"</definedName>
    <definedName name="IQ_FLOAT_PERCENT" hidden="1">"c1575"</definedName>
    <definedName name="IQ_FOREIGN_DEP_IB" hidden="1">"c446"</definedName>
    <definedName name="IQ_FOREIGN_DEP_NON_IB" hidden="1">"c447"</definedName>
    <definedName name="IQ_FOREIGN_EXCHANGE" hidden="1">"c1376"</definedName>
    <definedName name="IQ_FOREIGN_LOANS" hidden="1">"c448"</definedName>
    <definedName name="IQ_FQ" hidden="1">500</definedName>
    <definedName name="IQ_FUEL" hidden="1">"c449"</definedName>
    <definedName name="IQ_FULL_TIME" hidden="1">"c450"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Y" hidden="1">1000</definedName>
    <definedName name="IQ_GA_EXP" hidden="1">"c2241"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SALE_ASSETS" hidden="1">"c1377"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OODWILL_NET" hidden="1">"c1380"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PC_EARNED" hidden="1">"c2747"</definedName>
    <definedName name="IQ_GROSS_PROFIT" hidden="1">"c1378"</definedName>
    <definedName name="IQ_GROSS_SPRD" hidden="1">"c2155"</definedName>
    <definedName name="IQ_GROSS_WRITTEN" hidden="1">"c2726"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DAYS_REV_OUT" hidden="1">"c5993"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SALARIES_PCT_REV" hidden="1">"c5970"</definedName>
    <definedName name="IQ_HC_SUPPLIES_PCT_REV" hidden="1">"c5971"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IGH_TARGET_PRICE" hidden="1">"c1651"</definedName>
    <definedName name="IQ_HIGHPRICE" hidden="1">"c545"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OWNERS_WRITTEN" hidden="1">"c546"</definedName>
    <definedName name="IQ_IMPAIR_OIL" hidden="1">"c547"</definedName>
    <definedName name="IQ_IMPAIRMENT_GW" hidden="1">"c548"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DUSTRY" hidden="1">"c3601"</definedName>
    <definedName name="IQ_INDUSTRY_GROUP" hidden="1">"c3602"</definedName>
    <definedName name="IQ_INDUSTRY_SECTOR" hidden="1">"c3603"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UR_RECEIV" hidden="1">"c1600"</definedName>
    <definedName name="IQ_INT_BORROW" hidden="1">"c583"</definedName>
    <definedName name="IQ_INT_DEPOSITS" hidden="1">"c584"</definedName>
    <definedName name="IQ_INT_DIV_INC" hidden="1">"c585"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UTI" hidden="1">"c592"</definedName>
    <definedName name="IQ_INT_INC_BR" hidden="1">"c593"</definedName>
    <definedName name="IQ_INT_INC_FIN" hidden="1">"c594"</definedName>
    <definedName name="IQ_INT_INC_INVEST" hidden="1">"c595"</definedName>
    <definedName name="IQ_INT_INC_LOANS" hidden="1">"c596"</definedName>
    <definedName name="IQ_INT_INC_RE" hidden="1">"c6225"</definedName>
    <definedName name="IQ_INT_INC_REIT" hidden="1">"c597"</definedName>
    <definedName name="IQ_INT_INC_TOTAL" hidden="1">"c598"</definedName>
    <definedName name="IQ_INT_INC_UTI" hidden="1">"c599"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ANGIBLES_NET" hidden="1">"c1407"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PRD" hidden="1">"c644"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K" hidden="1">1000</definedName>
    <definedName name="IQ_LATESTQ" hidden="1">500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CENSED_POPS" hidden="1">"c2123"</definedName>
    <definedName name="IQ_LIFE_EARNED" hidden="1">"c2739"</definedName>
    <definedName name="IQ_LIFOR" hidden="1">"c655"</definedName>
    <definedName name="IQ_LL" hidden="1">"c656"</definedName>
    <definedName name="IQ_LOAN_LEASE_RECEIV" hidden="1">"c657"</definedName>
    <definedName name="IQ_LOAN_LOSS" hidden="1">"c1386"</definedName>
    <definedName name="IQ_LOAN_SERVICE_REV" hidden="1">"c658"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FOR_SALE" hidden="1">"c666"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LOSS_EXP" hidden="1">"c672"</definedName>
    <definedName name="IQ_LOSS_TO_NET_EARNED" hidden="1">"c2751"</definedName>
    <definedName name="IQ_LOW_TARGET_PRICE" hidden="1">"c1652"</definedName>
    <definedName name="IQ_LOWPRICE" hidden="1">"c673"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MACHINERY" hidden="1">"c711"</definedName>
    <definedName name="IQ_MAINT_CAPEX" hidden="1">"c2947"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RKET_CAP_LFCF" hidden="1">"c2209"</definedName>
    <definedName name="IQ_MARKETCAP" hidden="1">"c712"</definedName>
    <definedName name="IQ_MARKETING" hidden="1">"c2239"</definedName>
    <definedName name="IQ_MATURITY_DATE" hidden="1">"c2146"</definedName>
    <definedName name="IQ_MC_RATIO" hidden="1">"c2783"</definedName>
    <definedName name="IQ_MC_STATUTORY_SURPLUS" hidden="1">"c2772"</definedName>
    <definedName name="IQ_MEDIAN_TARGET_PRICE" hidden="1">"c1650"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M_ACCOUNT" hidden="1">"c743"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SERV_RIGHTS" hidden="1">"c2242"</definedName>
    <definedName name="IQ_NET_CHANGE" hidden="1">"c749"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EBITDA" hidden="1">"c750"</definedName>
    <definedName name="IQ_NET_DEBT_EBITDA_CAPEX" hidden="1">"c2949"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EARNED" hidden="1">"c2734"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BNK" hidden="1">"c764"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TOTAL_DEPOSITS" hidden="1">"c779"</definedName>
    <definedName name="IQ_NET_RENTAL_EXP_FN" hidden="1">"c780"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BEFORE_CAPITALIZED" hidden="1">"c792"</definedName>
    <definedName name="IQ_NI_CF" hidden="1">"c793"</definedName>
    <definedName name="IQ_NI_MARGIN" hidden="1">"c794"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SFAS" hidden="1">"c795"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LOANS" hidden="1">"c796"</definedName>
    <definedName name="IQ_NON_CASH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EXP" hidden="1">"c801"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CASH_PENSION_EXP" hidden="1">"c3000"</definedName>
    <definedName name="IQ_NONRECOURSE_DEBT" hidden="1">"c2550"</definedName>
    <definedName name="IQ_NONRECOURSE_DEBT_PCT" hidden="1">"c2551"</definedName>
    <definedName name="IQ_NONUTIL_REV" hidden="1">"c2089"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W_ACCOUNT" hidden="1">"c828"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BER_ADRHOLDERS" hidden="1">"c1970"</definedName>
    <definedName name="IQ_NUMBER_DAYS" hidden="1">"c1904"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ODUCTION_GAS" hidden="1">"c2047"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PRODUCTION" hidden="1">"c2060"</definedName>
    <definedName name="IQ_OG_TOTAL_LIQUID_GAS_PRODUCTION" hidden="1">"c2235"</definedName>
    <definedName name="IQ_OG_TOTAL_OIL_PRODUCTION" hidden="1">"c2059"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" hidden="1">"c6240"</definedName>
    <definedName name="IQ_OPER_INC_REIT" hidden="1">"c853"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THER_ADJUST_GROSS_LOANS" hidden="1">"c859"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NEFITS_OBLIGATION" hidden="1">"c867"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P" hidden="1">"c885"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OANS" hidden="1">"c945"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NET" hidden="1">"c1453"</definedName>
    <definedName name="IQ_OTHER_NON_INT_EXP" hidden="1">"c953"</definedName>
    <definedName name="IQ_OTHER_NON_INT_EXP_TOTAL" hidden="1">"c954"</definedName>
    <definedName name="IQ_OTHER_NON_INT_INC" hidden="1">"c955"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STRIKE_PRICE_GRANTED" hidden="1">"c2692"</definedName>
    <definedName name="IQ_OTHER_UNDRAWN" hidden="1">"c2522"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WNERSHIP" hidden="1">"c2160"</definedName>
    <definedName name="IQ_PART_TIME" hidden="1">"c1024"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NORMALIZED" hidden="1">"c2207"</definedName>
    <definedName name="IQ_PE_RATIO" hidden="1">"c1610"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IODDATE" hidden="1">"c1414"</definedName>
    <definedName name="IQ_PERIODDATE_BS" hidden="1">"c1032"</definedName>
    <definedName name="IQ_PERIODDATE_CF" hidden="1">"c1033"</definedName>
    <definedName name="IQ_PERIODDATE_IS" hidden="1">"c1034"</definedName>
    <definedName name="IQ_PERIODLENGTH_CF" hidden="1">"c1502"</definedName>
    <definedName name="IQ_PERIODLENGTH_IS" hidden="1">"c1503"</definedName>
    <definedName name="IQ_PERTYPE" hidden="1">"c1611"</definedName>
    <definedName name="IQ_PLL" hidden="1">"c2114"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RE_OPEN_COST" hidden="1">"c1040"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ICE_OVER_BVPS" hidden="1">"c1412"</definedName>
    <definedName name="IQ_PRICE_OVER_LTM_EPS" hidden="1">"c1413"</definedName>
    <definedName name="IQ_PRICE_TARGET" hidden="1">"c82"</definedName>
    <definedName name="IQ_PRICEDATE" hidden="1">"c1069"</definedName>
    <definedName name="IQ_PRICING_DATE" hidden="1">"c1613"</definedName>
    <definedName name="IQ_PRIMARY_INDUSTRY" hidden="1">"c1070"</definedName>
    <definedName name="IQ_PRINCIPAL_AMT" hidden="1">"c2157"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FESSIONAL" hidden="1">"c1071"</definedName>
    <definedName name="IQ_PROFESSIONAL_TITLE" hidden="1">"c1072"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V_BAD_DEBTS" hidden="1">"c1075"</definedName>
    <definedName name="IQ_PROV_BAD_DEBTS_CF" hidden="1">"c1076"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T_DATE_SCHEDULE" hidden="1">"c2483"</definedName>
    <definedName name="IQ_PUT_NOTIFICATION" hidden="1">"c2485"</definedName>
    <definedName name="IQ_PUT_PRICE_SCHEDULE" hidden="1">"c2484"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AL_ESTATE" hidden="1">"c1093"</definedName>
    <definedName name="IQ_REAL_ESTATE_ASSETS" hidden="1">"c1094"</definedName>
    <definedName name="IQ_REDEEM_PREF_STOCK" hidden="1">"c1417"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NTAL_REV" hidden="1">"c1101"</definedName>
    <definedName name="IQ_RESEARCH_DEV" hidden="1">"c1419"</definedName>
    <definedName name="IQ_RESIDENTIAL_LOANS" hidden="1">"c1102"</definedName>
    <definedName name="IQ_RESTATEMENT_BS" hidden="1">"c1643"</definedName>
    <definedName name="IQ_RESTATEMENT_CF" hidden="1">"c1644"</definedName>
    <definedName name="IQ_RESTATEMENT_IS" hidden="1">"c1642"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TAIL_ACQUIRED_FRANCHISE_STORES" hidden="1">"c2903"</definedName>
    <definedName name="IQ_RETAIL_ACQUIRED_OWNED_STORES" hidden="1">"c2895"</definedName>
    <definedName name="IQ_RETAIL_ACQUIRED_STORES" hidden="1">"c2887"</definedName>
    <definedName name="IQ_RETAIL_AVG_STORE_SIZE_GROSS" hidden="1">"c2066"</definedName>
    <definedName name="IQ_RETAIL_AVG_STORE_SIZE_NET" hidden="1">"c2067"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FRANCHISE_STORES_BEG" hidden="1">"c2893"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WNED_STORES_BEG" hidden="1">"c2901"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FRANCHISE_STORES" hidden="1">"c2898"</definedName>
    <definedName name="IQ_RETAIL_TOTAL_OWNED_STORES" hidden="1">"c2906"</definedName>
    <definedName name="IQ_RETAIL_TOTAL_STORES" hidden="1">"c2061"</definedName>
    <definedName name="IQ_RETAINED_EARN" hidden="1">"c1420"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S" hidden="1">"c1116"</definedName>
    <definedName name="IQ_RETURN_CAPITAL" hidden="1">"c1117"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S" hidden="1">"c1121"</definedName>
    <definedName name="IQ_RETURN_INVESTMENT" hidden="1">"c1421"</definedName>
    <definedName name="IQ_REV" hidden="1">"c1122"</definedName>
    <definedName name="IQ_REV_BEFORE_LL" hidden="1">"c1123"</definedName>
    <definedName name="IQ_REV_STDDEV_EST" hidden="1">"c1124"</definedName>
    <definedName name="IQ_REV_UTI" hidden="1">"c1125"</definedName>
    <definedName name="IQ_REVENUE" hidden="1">"c1422"</definedName>
    <definedName name="IQ_REVENUE_EST" hidden="1">"c1126"</definedName>
    <definedName name="IQ_REVENUE_HIGH_EST" hidden="1">"c1127"</definedName>
    <definedName name="IQ_REVENUE_LOW_EST" hidden="1">"c1128"</definedName>
    <definedName name="IQ_REVENUE_MEDIAN_EST" hidden="1">"c1662"</definedName>
    <definedName name="IQ_REVENUE_NUM_EST" hidden="1">"c1129"</definedName>
    <definedName name="IQ_REVISION_DATE_" hidden="1">39177.4967361111</definedName>
    <definedName name="IQ_RISK_ADJ_BANK_ASSETS" hidden="1">"c2670"</definedName>
    <definedName name="IQ_SALARY" hidden="1">"c1130"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EC_PURCHASED_RESELL" hidden="1">"c5513"</definedName>
    <definedName name="IQ_SECUR_RECEIV" hidden="1">"c1151"</definedName>
    <definedName name="IQ_SECURED_DEBT" hidden="1">"c2546"</definedName>
    <definedName name="IQ_SECURED_DEBT_PCT" hidden="1">"c2547"</definedName>
    <definedName name="IQ_SECURITY_BORROW" hidden="1">"c1152"</definedName>
    <definedName name="IQ_SECURITY_LEVEL" hidden="1">"c2159"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OUTSTANDING" hidden="1">"c1347"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TERM_INVEST" hidden="1">"c1425"</definedName>
    <definedName name="IQ_SMALL_INT_BEAR_CD" hidden="1">"c1166"</definedName>
    <definedName name="IQ_SOFTWARE" hidden="1">"c1167"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TE" hidden="1">"c1200"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VA" hidden="1">"c1214"</definedName>
    <definedName name="IQ_TARGET_PRICE_NUM" hidden="1">"c1653"</definedName>
    <definedName name="IQ_TARGET_PRICE_STDDEV" hidden="1">"c1654"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SHARE" hidden="1">"c1217"</definedName>
    <definedName name="IQ_TEMPLATE" hidden="1">"c1521"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UFCF" hidden="1">"c2208"</definedName>
    <definedName name="IQ_TIER_ONE_CAPITAL" hidden="1">"c2667"</definedName>
    <definedName name="IQ_TIER_ONE_RATIO" hidden="1">"c1229"</definedName>
    <definedName name="IQ_TIER_TWO_CAPITAL" hidden="1">"c2669"</definedName>
    <definedName name="IQ_TIME_DEP" hidden="1">"c1230"</definedName>
    <definedName name="IQ_TODAY" hidden="1">0</definedName>
    <definedName name="IQ_TOT_ADJ_INC" hidden="1">"c1616"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CA" hidden="1">"c1243"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URN" hidden="1">"c2122"</definedName>
    <definedName name="IQ_TOTAL_CL" hidden="1">"c1245"</definedName>
    <definedName name="IQ_TOTAL_COMMON" hidden="1">"c1411"</definedName>
    <definedName name="IQ_TOTAL_COMMON_EQUITY" hidden="1">"c1246"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POSITS" hidden="1">"c1265"</definedName>
    <definedName name="IQ_TOTAL_DIV_PAID_CF" hidden="1">"c1266"</definedName>
    <definedName name="IQ_TOTAL_EMPLOYEE" hidden="1">"c2141"</definedName>
    <definedName name="IQ_TOTAL_EMPLOYEES" hidden="1">"c1522"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INTEREST_EXP" hidden="1">"c1382"</definedName>
    <definedName name="IQ_TOTAL_INVENTORY" hidden="1">"c1385"</definedName>
    <definedName name="IQ_TOTAL_INVEST" hidden="1">"c1275"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OANS" hidden="1">"c5653"</definedName>
    <definedName name="IQ_TOTAL_LONG_DEBT" hidden="1">"c1617"</definedName>
    <definedName name="IQ_TOTAL_NON_REC" hidden="1">"c1444"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UTI" hidden="1">"c1308"</definedName>
    <definedName name="IQ_TOTAL_REVENUE" hidden="1">"c1436"</definedName>
    <definedName name="IQ_TOTAL_SPECIAL" hidden="1">"c1618"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SSETS" hidden="1">"c1310"</definedName>
    <definedName name="IQ_TRADING_CURRENCY" hidden="1">"c2212"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LEVERED_FCF" hidden="1">"c1908"</definedName>
    <definedName name="IQ_UNPAID_CLAIMS" hidden="1">"c1330"</definedName>
    <definedName name="IQ_UNREALIZED_GAIN" hidden="1">"c1619"</definedName>
    <definedName name="IQ_UNSECURED_DEBT" hidden="1">"c2548"</definedName>
    <definedName name="IQ_UNSECURED_DEBT_PCT" hidden="1">"c2549"</definedName>
    <definedName name="IQ_UNUSUAL_EXP" hidden="1">"c1456"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TIL_PPE_NET" hidden="1">"c1620"</definedName>
    <definedName name="IQ_UTIL_REV" hidden="1">"c2091"</definedName>
    <definedName name="IQ_UV_PENSION_LIAB" hidden="1">"c1332"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IGHTED_AVG_PRICE" hidden="1">"c1334"</definedName>
    <definedName name="IQ_WIP_INV" hidden="1">"c1335"</definedName>
    <definedName name="IQ_WORKING_CAP" hidden="1">"c3494"</definedName>
    <definedName name="IQ_WORKMEN_WRITTEN" hidden="1">"c1336"</definedName>
    <definedName name="IQ_XDIV_DATE" hidden="1">"c2203"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Junejulysalpur" localSheetId="0" hidden="1">OFFSET([29]!Data.Top.Left,1,0)</definedName>
    <definedName name="Junejulysalpur" hidden="1">OFFSET([29]!Data.Top.Left,1,0)</definedName>
    <definedName name="Junesales" localSheetId="0" hidden="1">OFFSET([29]!Data.Top.Left,1,0)</definedName>
    <definedName name="Junesales" hidden="1">OFFSET([29]!Data.Top.Left,1,0)</definedName>
    <definedName name="Karol" localSheetId="0" hidden="1">{#N/A,#N/A,TRUE,"EWAR";#N/A,#N/A,TRUE,"Sad";#N/A,#N/A,TRUE,"Yat";#N/A,#N/A,TRUE,"Nav";#N/A,#N/A,TRUE,"Mor";#N/A,#N/A,TRUE,"Geit"}</definedName>
    <definedName name="Karol" hidden="1">{#N/A,#N/A,TRUE,"EWAR";#N/A,#N/A,TRUE,"Sad";#N/A,#N/A,TRUE,"Yat";#N/A,#N/A,TRUE,"Nav";#N/A,#N/A,TRUE,"Mor";#N/A,#N/A,TRUE,"Geit"}</definedName>
    <definedName name="Karols" localSheetId="0" hidden="1">{#N/A,#N/A,TRUE,"EWAR";#N/A,#N/A,TRUE,"Sad";#N/A,#N/A,TRUE,"Yat";#N/A,#N/A,TRUE,"Nav";#N/A,#N/A,TRUE,"Mor";#N/A,#N/A,TRUE,"Geit"}</definedName>
    <definedName name="Karols" hidden="1">{#N/A,#N/A,TRUE,"EWAR";#N/A,#N/A,TRUE,"Sad";#N/A,#N/A,TRUE,"Yat";#N/A,#N/A,TRUE,"Nav";#N/A,#N/A,TRUE,"Mor";#N/A,#N/A,TRUE,"Geit"}</definedName>
    <definedName name="kBNT" localSheetId="0" hidden="1">{"'РП (2)'!$A$5:$S$150"}</definedName>
    <definedName name="kBNT" hidden="1">{"'РП (2)'!$A$5:$S$150"}</definedName>
    <definedName name="limcount" hidden="1">1</definedName>
    <definedName name="LoteBonito2" localSheetId="0" hidden="1">{"'Resumo2'!$B$2:$J$23"}</definedName>
    <definedName name="LoteBonito2" hidden="1">{"'Resumo2'!$B$2:$J$23"}</definedName>
    <definedName name="morethan1" localSheetId="0" hidden="1">{#N/A,#N/A,TRUE,"EWAR";#N/A,#N/A,TRUE,"Sad";#N/A,#N/A,TRUE,"Yat";#N/A,#N/A,TRUE,"Nav";#N/A,#N/A,TRUE,"Mor";#N/A,#N/A,TRUE,"Geit"}</definedName>
    <definedName name="morethan1" hidden="1">{#N/A,#N/A,TRUE,"EWAR";#N/A,#N/A,TRUE,"Sad";#N/A,#N/A,TRUE,"Yat";#N/A,#N/A,TRUE,"Nav";#N/A,#N/A,TRUE,"Mor";#N/A,#N/A,TRUE,"Geit"}</definedName>
    <definedName name="nEW" localSheetId="0" hidden="1">{#N/A,#N/A,TRUE,"Historicals";#N/A,#N/A,TRUE,"Charts";#N/A,#N/A,TRUE,"Forecasts"}</definedName>
    <definedName name="nEW" hidden="1">{#N/A,#N/A,TRUE,"Historicals";#N/A,#N/A,TRUE,"Charts";#N/A,#N/A,TRUE,"Forecasts"}</definedName>
    <definedName name="new_name2" localSheetId="0" hidden="1">{#N/A,#N/A,FALSE,"YPF"}</definedName>
    <definedName name="new_name2" hidden="1">{#N/A,#N/A,FALSE,"YPF"}</definedName>
    <definedName name="NOME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2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2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3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3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4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4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5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NOME5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OrderTable" localSheetId="0" hidden="1">#REF!</definedName>
    <definedName name="OrderTable" hidden="1">#REF!</definedName>
    <definedName name="pln" localSheetId="0" hidden="1">{"'РП (2)'!$A$5:$S$150"}</definedName>
    <definedName name="pln" hidden="1">{"'РП (2)'!$A$5:$S$150"}</definedName>
    <definedName name="ppp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ppp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ProdForm" localSheetId="0" hidden="1">#REF!</definedName>
    <definedName name="ProdForm" hidden="1">#REF!</definedName>
    <definedName name="Product" localSheetId="0" hidden="1">#REF!</definedName>
    <definedName name="Product" hidden="1">#REF!</definedName>
    <definedName name="QQ" localSheetId="0" hidden="1">{#N/A,#N/A,TRUE,"EWAR";#N/A,#N/A,TRUE,"Sad";#N/A,#N/A,TRUE,"Yat";#N/A,#N/A,TRUE,"Nav";#N/A,#N/A,TRUE,"Mor";#N/A,#N/A,TRUE,"Geit"}</definedName>
    <definedName name="QQ" hidden="1">{#N/A,#N/A,TRUE,"EWAR";#N/A,#N/A,TRUE,"Sad";#N/A,#N/A,TRUE,"Yat";#N/A,#N/A,TRUE,"Nav";#N/A,#N/A,TRUE,"Mor";#N/A,#N/A,TRUE,"Geit"}</definedName>
    <definedName name="qwerty" localSheetId="0" hidden="1">{"'РП (2)'!$A$5:$S$150"}</definedName>
    <definedName name="qwerty" hidden="1">{"'РП (2)'!$A$5:$S$150"}</definedName>
    <definedName name="RCArea" localSheetId="0" hidden="1">#REF!</definedName>
    <definedName name="RCArea" hidden="1">#REF!</definedName>
    <definedName name="RepairedName0012" hidden="1">"iQShowAnnual"</definedName>
    <definedName name="rg" localSheetId="0" hidden="1">{"'Sheet1'!$A$1:$G$96","'Sheet1'!$A$1:$H$96"}</definedName>
    <definedName name="rg" hidden="1">{"'Sheet1'!$A$1:$G$96","'Sheet1'!$A$1:$H$96"}</definedName>
    <definedName name="rjgbz" localSheetId="0" hidden="1">{"'РП (2)'!$A$5:$S$150"}</definedName>
    <definedName name="rjgbz" hidden="1">{"'РП (2)'!$A$5:$S$150"}</definedName>
    <definedName name="rtg" localSheetId="0" hidden="1">{"'Sheet1'!$A$1:$G$96","'Sheet1'!$A$1:$H$96"}</definedName>
    <definedName name="rtg" hidden="1">{"'Sheet1'!$A$1:$G$96","'Sheet1'!$A$1:$H$96"}</definedName>
    <definedName name="rtyry" hidden="1">[30]Aerospace!$AD$342:$AD$373</definedName>
    <definedName name="s" localSheetId="0" hidden="1">{"'Sheet1'!$A$1:$G$96","'Sheet1'!$A$1:$H$96"}</definedName>
    <definedName name="s" hidden="1">{"'Sheet1'!$A$1:$G$96","'Sheet1'!$A$1:$H$96"}</definedName>
    <definedName name="say" localSheetId="0" hidden="1">{"'РП (2)'!$A$5:$S$150"}</definedName>
    <definedName name="say" hidden="1">{"'РП (2)'!$A$5:$S$150"}</definedName>
    <definedName name="sdd" localSheetId="0" hidden="1">{"'Sheet1'!$A$1:$G$96","'Sheet1'!$A$1:$H$96"}</definedName>
    <definedName name="sdd" hidden="1">{"'Sheet1'!$A$1:$G$96","'Sheet1'!$A$1:$H$96"}</definedName>
    <definedName name="sdsf" hidden="1">[30]Acquisitions!$AO$4:$AU$4</definedName>
    <definedName name="sencount" hidden="1">1</definedName>
    <definedName name="SpecialPrice" localSheetId="0" hidden="1">#REF!</definedName>
    <definedName name="SpecialPrice" hidden="1">#REF!</definedName>
    <definedName name="sss" localSheetId="0" hidden="1">{"'РП (2)'!$A$5:$S$150"}</definedName>
    <definedName name="sss" hidden="1">{"'РП (2)'!$A$5:$S$150"}</definedName>
    <definedName name="tbl_ProdInfo" localSheetId="0" hidden="1">#REF!</definedName>
    <definedName name="tbl_ProdInfo" hidden="1">#REF!</definedName>
    <definedName name="transp36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36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36a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ansp36a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trythy" hidden="1">[30]Aerospace!$AK$342:$AK$355</definedName>
    <definedName name="tt" localSheetId="0" hidden="1">{#N/A,#N/A,TRUE,"EWAR";#N/A,#N/A,TRUE,"Sad";#N/A,#N/A,TRUE,"Yat";#N/A,#N/A,TRUE,"Nav";#N/A,#N/A,TRUE,"Mor";#N/A,#N/A,TRUE,"Geit"}</definedName>
    <definedName name="tt" hidden="1">{#N/A,#N/A,TRUE,"EWAR";#N/A,#N/A,TRUE,"Sad";#N/A,#N/A,TRUE,"Yat";#N/A,#N/A,TRUE,"Nav";#N/A,#N/A,TRUE,"Mor";#N/A,#N/A,TRUE,"Geit"}</definedName>
    <definedName name="u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u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W" localSheetId="0" hidden="1">{#N/A,#N/A,TRUE,"EWAR";#N/A,#N/A,TRUE,"Sad";#N/A,#N/A,TRUE,"Yat";#N/A,#N/A,TRUE,"Nav";#N/A,#N/A,TRUE,"Mor";#N/A,#N/A,TRUE,"Geit"}</definedName>
    <definedName name="W" hidden="1">{#N/A,#N/A,TRUE,"EWAR";#N/A,#N/A,TRUE,"Sad";#N/A,#N/A,TRUE,"Yat";#N/A,#N/A,TRUE,"Nav";#N/A,#N/A,TRUE,"Mor";#N/A,#N/A,TRUE,"Geit"}</definedName>
    <definedName name="wrn.2._.pagers." localSheetId="0" hidden="1">{"Cover",#N/A,FALSE,"Cover";"Summary",#N/A,FALSE,"Summarpage"}</definedName>
    <definedName name="wrn.2._.pagers." hidden="1">{"Cover",#N/A,FALSE,"Cover";"Summary",#N/A,FALSE,"Summarpage"}</definedName>
    <definedName name="wrn.allpages." localSheetId="0" hidden="1">{#N/A,#N/A,TRUE,"Historicals";#N/A,#N/A,TRUE,"Charts";#N/A,#N/A,TRUE,"Forecasts"}</definedName>
    <definedName name="wrn.allpages." hidden="1">{#N/A,#N/A,TRUE,"Historicals";#N/A,#N/A,TRUE,"Charts";#N/A,#N/A,TRUE,"Forecasts"}</definedName>
    <definedName name="wrn.Annual." localSheetId="0" hidden="1">{#N/A,#N/A,FALSE,"YPF"}</definedName>
    <definedName name="wrn.Annual." hidden="1">{#N/A,#N/A,FALSE,"YPF"}</definedName>
    <definedName name="wrn.Annual._.Operating._.Earnings." localSheetId="0" hidden="1">{"Annual 1996",#N/A,FALSE,"Ann-Op (Mng)";"Annual 1996",#N/A,FALSE,"Ann-Op (Rep)";"Operating Vs. Reported Earnings",#N/A,FALSE,"Rpt-Op Inc"}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localSheetId="0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Combined." localSheetId="0" hidden="1">{"Quarterly (Earnings model )",#N/A,FALSE,"Earnings model ";"Quarterlycompare (Earnings model )",#N/A,FALSE,"Earnings model ";"Annual (Earnings model )",#N/A,FALSE,"Earnings model "}</definedName>
    <definedName name="wrn.Combined." hidden="1">{"Quarterly (Earnings model )",#N/A,FALSE,"Earnings model ";"Quarterlycompare (Earnings model )",#N/A,FALSE,"Earnings model ";"Annual (Earnings model )",#N/A,FALSE,"Earnings model "}</definedName>
    <definedName name="wrn.Complete." localSheetId="0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rsdata." localSheetId="0" hidden="1">{#N/A,#N/A,TRUE,"   RC-B   ";#N/A,#N/A,TRUE,"   RC-I   ";#N/A,#N/A,TRUE,"  RC-N.1  ";#N/A,#N/A,TRUE,"   RC-N.2"}</definedName>
    <definedName name="wrn.crsdata." hidden="1">{#N/A,#N/A,TRUE,"   RC-B   ";#N/A,#N/A,TRUE,"   RC-I   ";#N/A,#N/A,TRUE,"  RC-N.1  ";#N/A,#N/A,TRUE,"   RC-N.2"}</definedName>
    <definedName name="wrn.detail." localSheetId="0" hidden="1">{"sales1",#N/A,FALSE,"CPB";"sales2",#N/A,FALSE,"CPB";"sales3",#N/A,FALSE,"CPB";"margin1",#N/A,FALSE,"CPB";"margins2",#N/A,FALSE,"CPB";"soupmodel",#N/A,FALSE,"CPB"}</definedName>
    <definedName name="wrn.detail." hidden="1">{"sales1",#N/A,FALSE,"CPB";"sales2",#N/A,FALSE,"CPB";"sales3",#N/A,FALSE,"CPB";"margin1",#N/A,FALSE,"CPB";"margins2",#N/A,FALSE,"CPB";"soupmodel",#N/A,FALSE,"CPB"}</definedName>
    <definedName name="wrn.financials." localSheetId="0" hidden="1">{"income",#N/A,FALSE,"CPB";"income2",#N/A,FALSE,"CPB";"cashflow",#N/A,FALSE,"CPB";"balances",#N/A,FALSE,"CPB";"ratios",#N/A,FALSE,"CPB";"expenses",#N/A,FALSE,"CPB";"sourcesanduses",#N/A,FALSE,"CPB"}</definedName>
    <definedName name="wrn.financials." hidden="1">{"income",#N/A,FALSE,"CPB";"income2",#N/A,FALSE,"CPB";"cashflow",#N/A,FALSE,"CPB";"balances",#N/A,FALSE,"CPB";"ratios",#N/A,FALSE,"CPB";"expenses",#N/A,FALSE,"CPB";"sourcesanduses",#N/A,FALSE,"CPB"}</definedName>
    <definedName name="wrn.Forecast." localSheetId="0" hidden="1">{#N/A,#N/A,FALSE,"Summary";#N/A,#N/A,FALSE,"Schedule";#N/A,#N/A,FALSE,"Revenue";#N/A,#N/A,FALSE,"Costs";#N/A,#N/A,FALSE,"Plant Sch";#N/A,#N/A,FALSE,"Plant Cost";#N/A,#N/A,FALSE,"Labour"}</definedName>
    <definedName name="wrn.Forecast." hidden="1">{#N/A,#N/A,FALSE,"Summary";#N/A,#N/A,FALSE,"Schedule";#N/A,#N/A,FALSE,"Revenue";#N/A,#N/A,FALSE,"Costs";#N/A,#N/A,FALSE,"Plant Sch";#N/A,#N/A,FALSE,"Plant Cost";#N/A,#N/A,FALSE,"Labour"}</definedName>
    <definedName name="wrn.Forecast._.Q1." localSheetId="0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localSheetId="0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localSheetId="0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localSheetId="0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localSheetId="0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localSheetId="0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ull._.Report." localSheetId="0" hidden="1">{#N/A,#N/A,FALSE,"COVER";#N/A,#N/A,FALSE,"VALUATION";#N/A,#N/A,FALSE,"FORECAST";#N/A,#N/A,FALSE,"FY ANALYSIS ";#N/A,#N/A,FALSE," HY ANALYSIS"}</definedName>
    <definedName name="wrn.Full._.Report." hidden="1">{#N/A,#N/A,FALSE,"COVER";#N/A,#N/A,FALSE,"VALUATION";#N/A,#N/A,FALSE,"FORECAST";#N/A,#N/A,FALSE,"FY ANALYSIS ";#N/A,#N/A,FALSE," HY ANALYSIS"}</definedName>
    <definedName name="wrn.Industry.xls." localSheetId="0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MOBIL." localSheetId="0" hidden="1">{"quarter",#N/A,FALSE,"MOB"}</definedName>
    <definedName name="wrn.MOBIL." hidden="1">{"quarter",#N/A,FALSE,"MOB"}</definedName>
    <definedName name="wrn.Monthly._.Report." localSheetId="0" hidden="1">{#N/A,#N/A,FALSE,"Exec. Summ";#N/A,#N/A,FALSE,"Op State for Report";#N/A,#N/A,FALSE,"Prod Summ";#N/A,#N/A,FALSE,"Capex Report";#N/A,#N/A,FALSE,"Graphs"}</definedName>
    <definedName name="wrn.Monthly._.Report." hidden="1">{#N/A,#N/A,FALSE,"Exec. Summ";#N/A,#N/A,FALSE,"Op State for Report";#N/A,#N/A,FALSE,"Prod Summ";#N/A,#N/A,FALSE,"Capex Report";#N/A,#N/A,FALSE,"Graphs"}</definedName>
    <definedName name="wrn.Print._.booklet." localSheetId="0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rint._.booklet.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ulp." localSheetId="0" hidden="1">{"Pulp Production",#N/A,FALSE,"Pulp";"Pulp Earnings",#N/A,FALSE,"Pulp"}</definedName>
    <definedName name="wrn.Pulp." hidden="1">{"Pulp Production",#N/A,FALSE,"Pulp";"Pulp Earnings",#N/A,FALSE,"Pulp"}</definedName>
    <definedName name="wrn.Qtr._.Op._.Q1." localSheetId="0" hidden="1">{"Qtr Op Mgd Q1",#N/A,FALSE,"Qtr-Op (Mng)";"Qtr Op Rpt Q1",#N/A,FALSE,"Qtr-Op (Rpt)";"Operating Vs Reported",#N/A,FALSE,"Rpt-Op Inc"}</definedName>
    <definedName name="wrn.Qtr._.Op._.Q1." hidden="1">{"Qtr Op Mgd Q1",#N/A,FALSE,"Qtr-Op (Mng)";"Qtr Op Rpt Q1",#N/A,FALSE,"Qtr-Op (Rpt)";"Operating Vs Reported",#N/A,FALSE,"Rpt-Op Inc"}</definedName>
    <definedName name="wrn.Qtr._.Op._.Q2." localSheetId="0" hidden="1">{"Qtr Op Mgd Q2",#N/A,FALSE,"Qtr-Op (Mng)";"Qtr Op Rpt Q2",#N/A,FALSE,"Qtr-Op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localSheetId="0" hidden="1">{"Qtr Op Mgd Q3",#N/A,FALSE,"Qtr-Op (Mng)";"Qtr Op Rpt Q3",#N/A,FALSE,"Qtr-Op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localSheetId="0" hidden="1">{"Qtr Op Mgd Q3",#N/A,FALSE,"Qtr-Op (Mng)";"Qtr Op Rpt Q4",#N/A,FALSE,"Qtr-Op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localSheetId="0" hidden="1">{"Qtr Op Mgd Q2",#N/A,FALSE,"Qtr-Op (Mng)";"Qtr Op Rpt Q2",#N/A,FALSE,"Qtr-Op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_.Op._.Q4." localSheetId="0" hidden="1">{"Qtr Op Mgd Q3",#N/A,FALSE,"Qtr-Op (Mng)";"Qtr Op Rpt Q4",#N/A,FALSE,"Qtr-Op (Rpt)";"Operating Vs Reported",#N/A,FALSE,"Rpt-Op Inc"}</definedName>
    <definedName name="wrn.Qtr_.Op._.Q4." hidden="1">{"Qtr Op Mgd Q3",#N/A,FALSE,"Qtr-Op (Mng)";"Qtr Op Rpt Q4",#N/A,FALSE,"Qtr-Op (Rpt)";"Operating Vs Reported",#N/A,FALSE,"Rpt-Op Inc"}</definedName>
    <definedName name="wrn.RELPAC.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wrn.RELPAC.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wrn.report." localSheetId="0" hidden="1">{"a",#N/A,FALSE,"Fact Sheet";"a",#N/A,FALSE,"DCFEVA";"a",#N/A,FALSE,"Statements";"a",#N/A,FALSE,"Quarterly";"a",#N/A,FALSE,"Q Grid";"a",#N/A,FALSE,"Stockval";"a",#N/A,FALSE,"DDM"}</definedName>
    <definedName name="wrn.report." hidden="1">{"a",#N/A,FALSE,"Fact Sheet";"a",#N/A,FALSE,"DCFEVA";"a",#N/A,FALSE,"Statements";"a",#N/A,FALSE,"Quarterly";"a",#N/A,FALSE,"Q Grid";"a",#N/A,FALSE,"Stockval";"a",#N/A,FALSE,"DDM"}</definedName>
    <definedName name="wrn.report1." localSheetId="0" hidden="1">{#N/A,#N/A,TRUE,"EWAR";#N/A,#N/A,TRUE,"Sad";#N/A,#N/A,TRUE,"Yat";#N/A,#N/A,TRUE,"Nav";#N/A,#N/A,TRUE,"Mor";#N/A,#N/A,TRUE,"Geit"}</definedName>
    <definedName name="wrn.report1." hidden="1">{#N/A,#N/A,TRUE,"EWAR";#N/A,#N/A,TRUE,"Sad";#N/A,#N/A,TRUE,"Yat";#N/A,#N/A,TRUE,"Nav";#N/A,#N/A,TRUE,"Mor";#N/A,#N/A,TRUE,"Geit"}</definedName>
    <definedName name="wrn.Revenue._.Details." localSheetId="0" hidden="1">{"Revenue by Industry Chart",#N/A,FALSE,"Mix";"Annual Revenue Detail",#N/A,FALSE,"Mix";"Quarterly Revenue Detail",#N/A,FALSE,"Mix"}</definedName>
    <definedName name="wrn.Revenue._.Details." hidden="1">{"Revenue by Industry Chart",#N/A,FALSE,"Mix";"Annual Revenue Detail",#N/A,FALSE,"Mix";"Quarterly Revenue Detail",#N/A,FALSE,"Mix"}</definedName>
    <definedName name="wrn.Summary._.Sheet._.only." localSheetId="0" hidden="1">{#N/A,#N/A,FALSE,"Summary"}</definedName>
    <definedName name="wrn.Summary._.Sheet._.only." hidden="1">{#N/A,#N/A,FALSE,"Summary"}</definedName>
    <definedName name="wrn.Variance._.3." localSheetId="0" hidden="1">{"Variance Q3",#N/A,FALSE,"Var"}</definedName>
    <definedName name="wrn.Variance._.3." hidden="1">{"Variance Q3",#N/A,FALSE,"Var"}</definedName>
    <definedName name="wrn.Variance._.Q1." localSheetId="0" hidden="1">{"Variance Q1",#N/A,FALSE,"Var"}</definedName>
    <definedName name="wrn.Variance._.Q1." hidden="1">{"Variance Q1",#N/A,FALSE,"Var"}</definedName>
    <definedName name="wrn.Variance._.Q2." localSheetId="0" hidden="1">{"Variance Q2",#N/A,FALSE,"Var"}</definedName>
    <definedName name="wrn.Variance._.Q2." hidden="1">{"Variance Q2",#N/A,FALSE,"Var"}</definedName>
    <definedName name="wrn.Variance._.Q3." localSheetId="0" hidden="1">{"Variance Q3",#N/A,FALSE,"Var"}</definedName>
    <definedName name="wrn.Variance._.Q3." hidden="1">{"Variance Q3",#N/A,FALSE,"Var"}</definedName>
    <definedName name="wrn.Variance._.Q4" localSheetId="0" hidden="1">{"Variance Q4",#N/A,FALSE,"Var"}</definedName>
    <definedName name="wrn.Variance._.Q4" hidden="1">{"Variance Q4",#N/A,FALSE,"Var"}</definedName>
    <definedName name="wrn.Variance._.Q4." localSheetId="0" hidden="1">{"Variance Q4",#N/A,FALSE,"Var"}</definedName>
    <definedName name="wrn.Variance._.Q4." hidden="1">{"Variance Q4",#N/A,FALSE,"Var"}</definedName>
    <definedName name="wrn.ку." localSheetId="0" hidden="1">{#N/A,#N/A,TRUE,"Лист2"}</definedName>
    <definedName name="wrn.ку." hidden="1">{#N/A,#N/A,TRUE,"Лист2"}</definedName>
    <definedName name="wrn1.crsdata" localSheetId="0" hidden="1">{#N/A,#N/A,TRUE,"   RC-B   ";#N/A,#N/A,TRUE,"   RC-I   ";#N/A,#N/A,TRUE,"  RC-N.1  ";#N/A,#N/A,TRUE,"   RC-N.2"}</definedName>
    <definedName name="wrn1.crsdata" hidden="1">{#N/A,#N/A,TRUE,"   RC-B   ";#N/A,#N/A,TRUE,"   RC-I   ";#N/A,#N/A,TRUE,"  RC-N.1  ";#N/A,#N/A,TRUE,"   RC-N.2"}</definedName>
    <definedName name="x" localSheetId="0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x" hidden="1">{#N/A,#N/A,FALSE,"VPLASIS";#N/A,#N/A,FALSE,"VPLPE";#N/A,#N/A,FALSE,"VPLBR";#N/A,#N/A,FALSE,"CTOTPESEAS";#N/A,#N/A,FALSE,"CTOTBRCKS";#N/A,#N/A,FALSE,"CTOTBRCKS";#N/A,#N/A,FALSE,"COMPARATIVO";#N/A,#N/A,FALSE,"QUADRO 1";#N/A,#N/A,FALSE,"QUADRO 2";#N/A,#N/A,FALSE,"GRAF1. DET";#N/A,#N/A,FALSE,"PAC";#N/A,#N/A,FALSE,"QD1 PEL";#N/A,#N/A,FALSE,"QD2 PEL";#N/A,#N/A,FALSE,"QD3 PEL";#N/A,#N/A,FALSE,"GRAF1 PEL"}</definedName>
    <definedName name="Z_00F33AC1_9115_11D7_827F_00104BBA10B0_.wvu.Cols" localSheetId="0" hidden="1">#REF!,#REF!,#REF!</definedName>
    <definedName name="Z_00F33AC1_9115_11D7_827F_00104BBA10B0_.wvu.Cols" hidden="1">#REF!,#REF!,#REF!</definedName>
    <definedName name="Z_0DD4EB58_0647_11D5_A6F7_00508B654A95_.wvu.Cols" localSheetId="0" hidden="1">#REF!,#REF!,#REF!,#REF!,#REF!</definedName>
    <definedName name="Z_0DD4EB58_0647_11D5_A6F7_00508B654A95_.wvu.Cols" hidden="1">#REF!,#REF!,#REF!,#REF!,#REF!</definedName>
    <definedName name="Z_10435A81_C305_11D5_A6F8_009027BEE0E0_.wvu.Cols" localSheetId="0" hidden="1">#REF!,#REF!,#REF!</definedName>
    <definedName name="Z_10435A81_C305_11D5_A6F8_009027BEE0E0_.wvu.Cols" hidden="1">#REF!,#REF!,#REF!</definedName>
    <definedName name="Z_10435A81_C305_11D5_A6F8_009027BEE0E0_.wvu.FilterData" localSheetId="0" hidden="1">#REF!</definedName>
    <definedName name="Z_10435A81_C305_11D5_A6F8_009027BEE0E0_.wvu.FilterData" hidden="1">#REF!</definedName>
    <definedName name="Z_10435A81_C305_11D5_A6F8_009027BEE0E0_.wvu.PrintArea" localSheetId="0" hidden="1">#REF!</definedName>
    <definedName name="Z_10435A81_C305_11D5_A6F8_009027BEE0E0_.wvu.PrintArea" hidden="1">#REF!</definedName>
    <definedName name="Z_10435A81_C305_11D5_A6F8_009027BEE0E0_.wvu.PrintTitles" localSheetId="0" hidden="1">#REF!</definedName>
    <definedName name="Z_10435A81_C305_11D5_A6F8_009027BEE0E0_.wvu.PrintTitles" hidden="1">#REF!</definedName>
    <definedName name="Z_10435A81_C305_11D5_A6F8_009027BEE0E0_.wvu.Rows" localSheetId="0" hidden="1">#REF!,#REF!</definedName>
    <definedName name="Z_10435A81_C305_11D5_A6F8_009027BEE0E0_.wvu.Rows" hidden="1">#REF!,#REF!</definedName>
    <definedName name="Z_2804E4BB_ED21_11D4_A6F8_00508B654B8B_.wvu.Cols" localSheetId="0" hidden="1">#REF!,#REF!,#REF!</definedName>
    <definedName name="Z_2804E4BB_ED21_11D4_A6F8_00508B654B8B_.wvu.Cols" hidden="1">#REF!,#REF!,#REF!</definedName>
    <definedName name="Z_2804E4BB_ED21_11D4_A6F8_00508B654B8B_.wvu.FilterData" localSheetId="0" hidden="1">#REF!</definedName>
    <definedName name="Z_2804E4BB_ED21_11D4_A6F8_00508B654B8B_.wvu.FilterData" hidden="1">#REF!</definedName>
    <definedName name="Z_2804E4BB_ED21_11D4_A6F8_00508B654B8B_.wvu.PrintArea" localSheetId="0" hidden="1">#REF!</definedName>
    <definedName name="Z_2804E4BB_ED21_11D4_A6F8_00508B654B8B_.wvu.PrintArea" hidden="1">#REF!</definedName>
    <definedName name="Z_2804E4BB_ED21_11D4_A6F8_00508B654B8B_.wvu.Rows" localSheetId="0" hidden="1">#REF!,#REF!</definedName>
    <definedName name="Z_2804E4BB_ED21_11D4_A6F8_00508B654B8B_.wvu.Rows" hidden="1">#REF!,#REF!</definedName>
    <definedName name="Z_5A868EA0_ED63_11D4_A6F8_009027BEE0E0_.wvu.Cols" localSheetId="0" hidden="1">#REF!,#REF!,#REF!</definedName>
    <definedName name="Z_5A868EA0_ED63_11D4_A6F8_009027BEE0E0_.wvu.Cols" hidden="1">#REF!,#REF!,#REF!</definedName>
    <definedName name="Z_5A868EA0_ED63_11D4_A6F8_009027BEE0E0_.wvu.FilterData" localSheetId="0" hidden="1">#REF!</definedName>
    <definedName name="Z_5A868EA0_ED63_11D4_A6F8_009027BEE0E0_.wvu.FilterData" hidden="1">#REF!</definedName>
    <definedName name="Z_5A868EA0_ED63_11D4_A6F8_009027BEE0E0_.wvu.PrintArea" localSheetId="0" hidden="1">#REF!</definedName>
    <definedName name="Z_5A868EA0_ED63_11D4_A6F8_009027BEE0E0_.wvu.PrintArea" hidden="1">#REF!</definedName>
    <definedName name="Z_5A868EA0_ED63_11D4_A6F8_009027BEE0E0_.wvu.Rows" localSheetId="0" hidden="1">#REF!,#REF!</definedName>
    <definedName name="Z_5A868EA0_ED63_11D4_A6F8_009027BEE0E0_.wvu.Rows" hidden="1">#REF!,#REF!</definedName>
    <definedName name="Z_6E40955B_C2F5_11D5_A6F7_009027BEE7F1_.wvu.Cols" localSheetId="0" hidden="1">#REF!,#REF!,#REF!</definedName>
    <definedName name="Z_6E40955B_C2F5_11D5_A6F7_009027BEE7F1_.wvu.Cols" hidden="1">#REF!,#REF!,#REF!</definedName>
    <definedName name="Z_6E40955B_C2F5_11D5_A6F7_009027BEE7F1_.wvu.FilterData" localSheetId="0" hidden="1">#REF!</definedName>
    <definedName name="Z_6E40955B_C2F5_11D5_A6F7_009027BEE7F1_.wvu.FilterData" hidden="1">#REF!</definedName>
    <definedName name="Z_6E40955B_C2F5_11D5_A6F7_009027BEE7F1_.wvu.PrintArea" localSheetId="0" hidden="1">#REF!</definedName>
    <definedName name="Z_6E40955B_C2F5_11D5_A6F7_009027BEE7F1_.wvu.PrintArea" hidden="1">#REF!</definedName>
    <definedName name="Z_6E40955B_C2F5_11D5_A6F7_009027BEE7F1_.wvu.PrintTitles" localSheetId="0" hidden="1">#REF!</definedName>
    <definedName name="Z_6E40955B_C2F5_11D5_A6F7_009027BEE7F1_.wvu.PrintTitles" hidden="1">#REF!</definedName>
    <definedName name="Z_6E40955B_C2F5_11D5_A6F7_009027BEE7F1_.wvu.Rows" localSheetId="0" hidden="1">#REF!,#REF!</definedName>
    <definedName name="Z_6E40955B_C2F5_11D5_A6F7_009027BEE7F1_.wvu.Rows" hidden="1">#REF!,#REF!</definedName>
    <definedName name="Z_901DD601_3312_11D5_8F89_00010215A1CA_.wvu.Rows" localSheetId="0" hidden="1">#REF!,#REF!</definedName>
    <definedName name="Z_901DD601_3312_11D5_8F89_00010215A1CA_.wvu.Rows" hidden="1">#REF!,#REF!</definedName>
    <definedName name="Z_A158D6E1_ED44_11D4_A6F7_00508B654028_.wvu.Cols" localSheetId="0" hidden="1">#REF!,#REF!,#REF!</definedName>
    <definedName name="Z_A158D6E1_ED44_11D4_A6F7_00508B654028_.wvu.Cols" hidden="1">#REF!,#REF!,#REF!</definedName>
    <definedName name="Z_A158D6E1_ED44_11D4_A6F7_00508B654028_.wvu.FilterData" localSheetId="0" hidden="1">#REF!</definedName>
    <definedName name="Z_A158D6E1_ED44_11D4_A6F7_00508B654028_.wvu.FilterData" hidden="1">#REF!</definedName>
    <definedName name="Z_A158D6E1_ED44_11D4_A6F7_00508B654028_.wvu.PrintArea" localSheetId="0" hidden="1">#REF!</definedName>
    <definedName name="Z_A158D6E1_ED44_11D4_A6F7_00508B654028_.wvu.PrintArea" hidden="1">#REF!</definedName>
    <definedName name="Z_A158D6E1_ED44_11D4_A6F7_00508B654028_.wvu.Rows" localSheetId="0" hidden="1">#REF!,#REF!</definedName>
    <definedName name="Z_A158D6E1_ED44_11D4_A6F7_00508B654028_.wvu.Rows" hidden="1">#REF!,#REF!</definedName>
    <definedName name="Z_ADA92181_C3E4_11D5_A6F7_00508B6A7686_.wvu.Cols" localSheetId="0" hidden="1">#REF!,#REF!,#REF!</definedName>
    <definedName name="Z_ADA92181_C3E4_11D5_A6F7_00508B6A7686_.wvu.Cols" hidden="1">#REF!,#REF!,#REF!</definedName>
    <definedName name="Z_ADA92181_C3E4_11D5_A6F7_00508B6A7686_.wvu.FilterData" localSheetId="0" hidden="1">#REF!</definedName>
    <definedName name="Z_ADA92181_C3E4_11D5_A6F7_00508B6A7686_.wvu.FilterData" hidden="1">#REF!</definedName>
    <definedName name="Z_ADA92181_C3E4_11D5_A6F7_00508B6A7686_.wvu.PrintArea" localSheetId="0" hidden="1">#REF!</definedName>
    <definedName name="Z_ADA92181_C3E4_11D5_A6F7_00508B6A7686_.wvu.PrintArea" hidden="1">#REF!</definedName>
    <definedName name="Z_ADA92181_C3E4_11D5_A6F7_00508B6A7686_.wvu.PrintTitles" localSheetId="0" hidden="1">#REF!</definedName>
    <definedName name="Z_ADA92181_C3E4_11D5_A6F7_00508B6A7686_.wvu.PrintTitles" hidden="1">#REF!</definedName>
    <definedName name="Z_ADA92181_C3E4_11D5_A6F7_00508B6A7686_.wvu.Rows" localSheetId="0" hidden="1">#REF!,#REF!</definedName>
    <definedName name="Z_ADA92181_C3E4_11D5_A6F7_00508B6A7686_.wvu.Rows" hidden="1">#REF!,#REF!</definedName>
    <definedName name="Z_D4FBBAF2_ED2F_11D4_A6F7_00508B6540C5_.wvu.FilterData" localSheetId="0" hidden="1">#REF!</definedName>
    <definedName name="Z_D4FBBAF2_ED2F_11D4_A6F7_00508B6540C5_.wvu.FilterData" hidden="1">#REF!</definedName>
    <definedName name="Z_D9E68341_C2F0_11D5_A6F7_00508B6540C5_.wvu.Cols" localSheetId="0" hidden="1">#REF!,#REF!,#REF!</definedName>
    <definedName name="Z_D9E68341_C2F0_11D5_A6F7_00508B6540C5_.wvu.Cols" hidden="1">#REF!,#REF!,#REF!</definedName>
    <definedName name="Z_D9E68341_C2F0_11D5_A6F7_00508B6540C5_.wvu.FilterData" localSheetId="0" hidden="1">#REF!</definedName>
    <definedName name="Z_D9E68341_C2F0_11D5_A6F7_00508B6540C5_.wvu.FilterData" hidden="1">#REF!</definedName>
    <definedName name="Z_D9E68341_C2F0_11D5_A6F7_00508B6540C5_.wvu.PrintArea" localSheetId="0" hidden="1">#REF!</definedName>
    <definedName name="Z_D9E68341_C2F0_11D5_A6F7_00508B6540C5_.wvu.PrintArea" hidden="1">#REF!</definedName>
    <definedName name="Z_D9E68341_C2F0_11D5_A6F7_00508B6540C5_.wvu.PrintTitles" localSheetId="0" hidden="1">#REF!</definedName>
    <definedName name="Z_D9E68341_C2F0_11D5_A6F7_00508B6540C5_.wvu.PrintTitles" hidden="1">#REF!</definedName>
    <definedName name="Z_D9E68341_C2F0_11D5_A6F7_00508B6540C5_.wvu.Rows" localSheetId="0" hidden="1">#REF!</definedName>
    <definedName name="Z_D9E68341_C2F0_11D5_A6F7_00508B6540C5_.wvu.Rows" hidden="1">#REF!</definedName>
    <definedName name="zsd" hidden="1">[30]Aerospace!$L$342:$L$373</definedName>
    <definedName name="zzz" localSheetId="0" hidden="1">{"'РП (2)'!$A$5:$S$150"}</definedName>
    <definedName name="zzz" hidden="1">{"'РП (2)'!$A$5:$S$150"}</definedName>
    <definedName name="ааааа" localSheetId="0" hidden="1">{"'РП (2)'!$A$5:$S$150"}</definedName>
    <definedName name="ааааа" hidden="1">{"'РП (2)'!$A$5:$S$150"}</definedName>
    <definedName name="аааааааааааааааааааааа" localSheetId="0" hidden="1">{"'РП (2)'!$A$5:$S$150"}</definedName>
    <definedName name="аааааааааааааааааааааа" hidden="1">{"'РП (2)'!$A$5:$S$150"}</definedName>
    <definedName name="аааааааааааааааввввввввввввв" localSheetId="0" hidden="1">{"'РП (2)'!$A$5:$S$150"}</definedName>
    <definedName name="аааааааааааааааввввввввввввв" hidden="1">{"'РП (2)'!$A$5:$S$150"}</definedName>
    <definedName name="абакан" localSheetId="0" hidden="1">{"'РП (2)'!$A$5:$S$150"}</definedName>
    <definedName name="абакан" hidden="1">{"'РП (2)'!$A$5:$S$150"}</definedName>
    <definedName name="ав" localSheetId="0" hidden="1">{"'РП (2)'!$A$5:$S$150"}</definedName>
    <definedName name="ав" hidden="1">{"'РП (2)'!$A$5:$S$150"}</definedName>
    <definedName name="аж" localSheetId="0" hidden="1">{"'РП (2)'!$A$5:$S$150"}</definedName>
    <definedName name="аж" hidden="1">{"'РП (2)'!$A$5:$S$150"}</definedName>
    <definedName name="алормж" localSheetId="0" hidden="1">{"'РП (2)'!$A$5:$S$150"}</definedName>
    <definedName name="алормж" hidden="1">{"'РП (2)'!$A$5:$S$150"}</definedName>
    <definedName name="ан" localSheetId="0" hidden="1">{"'РП (2)'!$A$5:$S$150"}</definedName>
    <definedName name="ан" hidden="1">{"'РП (2)'!$A$5:$S$150"}</definedName>
    <definedName name="ап" localSheetId="0" hidden="1">{"'РП (2)'!$A$5:$S$150"}</definedName>
    <definedName name="ап" hidden="1">{"'РП (2)'!$A$5:$S$150"}</definedName>
    <definedName name="апер" localSheetId="0" hidden="1">{"'Sheet1'!$A$1:$G$96","'Sheet1'!$A$1:$H$96"}</definedName>
    <definedName name="апер" hidden="1">{"'Sheet1'!$A$1:$G$96","'Sheet1'!$A$1:$H$96"}</definedName>
    <definedName name="апрель_" localSheetId="0" hidden="1">{"'РП (2)'!$A$5:$S$150"}</definedName>
    <definedName name="апрель_" hidden="1">{"'РП (2)'!$A$5:$S$150"}</definedName>
    <definedName name="ар" localSheetId="0" hidden="1">{"'РП (2)'!$A$5:$S$150"}</definedName>
    <definedName name="ар" hidden="1">{"'РП (2)'!$A$5:$S$150"}</definedName>
    <definedName name="арарарарра" localSheetId="0" hidden="1">{"'РП (2)'!$A$5:$S$150"}</definedName>
    <definedName name="арарарарра" hidden="1">{"'РП (2)'!$A$5:$S$150"}</definedName>
    <definedName name="арложлд" localSheetId="0" hidden="1">{"'РП (2)'!$A$5:$S$150"}</definedName>
    <definedName name="арложлд" hidden="1">{"'РП (2)'!$A$5:$S$150"}</definedName>
    <definedName name="арыщдр" localSheetId="0" hidden="1">{"'РП (2)'!$A$5:$S$150"}</definedName>
    <definedName name="арыщдр" hidden="1">{"'РП (2)'!$A$5:$S$150"}</definedName>
    <definedName name="б" localSheetId="0" hidden="1">{"'РП (2)'!$A$5:$S$150"}</definedName>
    <definedName name="б" hidden="1">{"'РП (2)'!$A$5:$S$150"}</definedName>
    <definedName name="бб" localSheetId="0" hidden="1">{"'РП (2)'!$A$5:$S$150"}</definedName>
    <definedName name="бб" hidden="1">{"'РП (2)'!$A$5:$S$150"}</definedName>
    <definedName name="бббб" localSheetId="0" hidden="1">{"'РП (2)'!$A$5:$S$150"}</definedName>
    <definedName name="бббб" hidden="1">{"'РП (2)'!$A$5:$S$150"}</definedName>
    <definedName name="ббббб" localSheetId="0" hidden="1">{"'РП (2)'!$A$5:$S$150"}</definedName>
    <definedName name="ббббб" hidden="1">{"'РП (2)'!$A$5:$S$150"}</definedName>
    <definedName name="бббббб" localSheetId="0" hidden="1">{"'РП (2)'!$A$5:$S$150"}</definedName>
    <definedName name="бббббб" hidden="1">{"'РП (2)'!$A$5:$S$150"}</definedName>
    <definedName name="бббббббб" localSheetId="0" hidden="1">{"'РП (2)'!$A$5:$S$150"}</definedName>
    <definedName name="бббббббб" hidden="1">{"'РП (2)'!$A$5:$S$150"}</definedName>
    <definedName name="ббббббббббббб" localSheetId="0" hidden="1">{"'РП (2)'!$A$5:$S$150"}</definedName>
    <definedName name="ббббббббббббб" hidden="1">{"'РП (2)'!$A$5:$S$150"}</definedName>
    <definedName name="ббббббббббббббб" localSheetId="0" hidden="1">{"'РП (2)'!$A$5:$S$150"}</definedName>
    <definedName name="ббббббббббббббб" hidden="1">{"'РП (2)'!$A$5:$S$150"}</definedName>
    <definedName name="ббббббббббббббббббб" localSheetId="0" hidden="1">{"'РП (2)'!$A$5:$S$150"}</definedName>
    <definedName name="ббббббббббббббббббб" hidden="1">{"'РП (2)'!$A$5:$S$150"}</definedName>
    <definedName name="бббббббююю" localSheetId="0" hidden="1">{"'РП (2)'!$A$5:$S$150"}</definedName>
    <definedName name="бббббббююю" hidden="1">{"'РП (2)'!$A$5:$S$150"}</definedName>
    <definedName name="бер" localSheetId="0" hidden="1">{"'РП (2)'!$A$5:$S$150"}</definedName>
    <definedName name="бер" hidden="1">{"'РП (2)'!$A$5:$S$150"}</definedName>
    <definedName name="береза" localSheetId="0" hidden="1">{"'РП (2)'!$A$5:$S$150"}</definedName>
    <definedName name="береза" hidden="1">{"'РП (2)'!$A$5:$S$150"}</definedName>
    <definedName name="Бор" localSheetId="0" hidden="1">{"'РП (2)'!$A$5:$S$150"}</definedName>
    <definedName name="Бор" hidden="1">{"'РП (2)'!$A$5:$S$150"}</definedName>
    <definedName name="Бородино" localSheetId="0" hidden="1">{"'РП (2)'!$A$5:$S$150"}</definedName>
    <definedName name="Бородино" hidden="1">{"'РП (2)'!$A$5:$S$150"}</definedName>
    <definedName name="БТ" localSheetId="0" hidden="1">{"'РП (2)'!$A$5:$S$150"}</definedName>
    <definedName name="БТ" hidden="1">{"'РП (2)'!$A$5:$S$150"}</definedName>
    <definedName name="бю." localSheetId="0" hidden="1">{"'РП (2)'!$A$5:$S$150"}</definedName>
    <definedName name="бю." hidden="1">{"'РП (2)'!$A$5:$S$150"}</definedName>
    <definedName name="Бюджет1" localSheetId="0" hidden="1">{"'РП (2)'!$A$5:$S$150"}</definedName>
    <definedName name="Бюджет1" hidden="1">{"'РП (2)'!$A$5:$S$150"}</definedName>
    <definedName name="Бюджет2" localSheetId="0" hidden="1">{"'РП (2)'!$A$5:$S$150"}</definedName>
    <definedName name="Бюджет2" hidden="1">{"'РП (2)'!$A$5:$S$150"}</definedName>
    <definedName name="бюджетик" localSheetId="0" hidden="1">{"'РП (2)'!$A$5:$S$150"}</definedName>
    <definedName name="бюджетик" hidden="1">{"'РП (2)'!$A$5:$S$150"}</definedName>
    <definedName name="в2" localSheetId="0" hidden="1">{"'Sheet1'!$A$1:$G$96","'Sheet1'!$A$1:$H$96"}</definedName>
    <definedName name="в2" hidden="1">{"'Sheet1'!$A$1:$G$96","'Sheet1'!$A$1:$H$96"}</definedName>
    <definedName name="вадло" localSheetId="0" hidden="1">{"'РП (2)'!$A$5:$S$150"}</definedName>
    <definedName name="вадло" hidden="1">{"'РП (2)'!$A$5:$S$150"}</definedName>
    <definedName name="вап3" localSheetId="0" hidden="1">{"'Sheet1'!$A$1:$G$96","'Sheet1'!$A$1:$H$96"}</definedName>
    <definedName name="вап3" hidden="1">{"'Sheet1'!$A$1:$G$96","'Sheet1'!$A$1:$H$96"}</definedName>
    <definedName name="Вариант3" localSheetId="0" hidden="1">{"'РП (2)'!$A$5:$S$150"}</definedName>
    <definedName name="Вариант3" hidden="1">{"'РП (2)'!$A$5:$S$150"}</definedName>
    <definedName name="ваф" localSheetId="0" hidden="1">{"'РП (2)'!$A$5:$S$150"}</definedName>
    <definedName name="ваф" hidden="1">{"'РП (2)'!$A$5:$S$150"}</definedName>
    <definedName name="вв" localSheetId="0" hidden="1">{"'РП (2)'!$A$5:$S$150"}</definedName>
    <definedName name="вв" hidden="1">{"'РП (2)'!$A$5:$S$150"}</definedName>
    <definedName name="ввв" localSheetId="0" hidden="1">{"'РП (2)'!$A$5:$S$150"}</definedName>
    <definedName name="ввв" hidden="1">{"'РП (2)'!$A$5:$S$150"}</definedName>
    <definedName name="вввв" localSheetId="0" hidden="1">{"'РП (2)'!$A$5:$S$150"}</definedName>
    <definedName name="вввв" hidden="1">{"'РП (2)'!$A$5:$S$150"}</definedName>
    <definedName name="вввввввввввввввввввв" localSheetId="0" hidden="1">{"'РП (2)'!$A$5:$S$150"}</definedName>
    <definedName name="вввввввввввввввввввв" hidden="1">{"'РП (2)'!$A$5:$S$150"}</definedName>
    <definedName name="вера" localSheetId="0" hidden="1">{"'РП (2)'!$A$5:$S$150"}</definedName>
    <definedName name="вера" hidden="1">{"'РП (2)'!$A$5:$S$150"}</definedName>
    <definedName name="г" localSheetId="0" hidden="1">{"'РП (2)'!$A$5:$S$150"}</definedName>
    <definedName name="г" hidden="1">{"'РП (2)'!$A$5:$S$150"}</definedName>
    <definedName name="гггг" localSheetId="0" hidden="1">{"'РП (2)'!$A$5:$S$150"}</definedName>
    <definedName name="гггг" hidden="1">{"'РП (2)'!$A$5:$S$150"}</definedName>
    <definedName name="гггггггггггггггг" localSheetId="0" hidden="1">{"'РП (2)'!$A$5:$S$150"}</definedName>
    <definedName name="гггггггггггггггг" hidden="1">{"'РП (2)'!$A$5:$S$150"}</definedName>
    <definedName name="ГМНУ" localSheetId="0" hidden="1">{"'РП (2)'!$A$5:$S$150"}</definedName>
    <definedName name="ГМНУ" hidden="1">{"'РП (2)'!$A$5:$S$150"}</definedName>
    <definedName name="го" localSheetId="0" hidden="1">{"'РП (2)'!$A$5:$S$150"}</definedName>
    <definedName name="го" hidden="1">{"'РП (2)'!$A$5:$S$150"}</definedName>
    <definedName name="д" localSheetId="0" hidden="1">{"'РП (2)'!$A$5:$S$150"}</definedName>
    <definedName name="д" hidden="1">{"'РП (2)'!$A$5:$S$150"}</definedName>
    <definedName name="движение" localSheetId="0" hidden="1">{#N/A,#N/A,TRUE,"Лист2"}</definedName>
    <definedName name="движение" hidden="1">{#N/A,#N/A,TRUE,"Лист2"}</definedName>
    <definedName name="дд" localSheetId="0" hidden="1">{"'РП (2)'!$A$5:$S$150"}</definedName>
    <definedName name="дд" hidden="1">{"'РП (2)'!$A$5:$S$150"}</definedName>
    <definedName name="дддддд" localSheetId="0" hidden="1">{"'РП (2)'!$A$5:$S$150"}</definedName>
    <definedName name="дддддд" hidden="1">{"'РП (2)'!$A$5:$S$150"}</definedName>
    <definedName name="дддддддддд" localSheetId="0" hidden="1">{"'РП (2)'!$A$5:$S$150"}</definedName>
    <definedName name="дддддддддд" hidden="1">{"'РП (2)'!$A$5:$S$150"}</definedName>
    <definedName name="ДК" localSheetId="0" hidden="1">{"'Sheet1'!$A$1:$G$96","'Sheet1'!$A$1:$H$96"}</definedName>
    <definedName name="ДК" hidden="1">{"'Sheet1'!$A$1:$G$96","'Sheet1'!$A$1:$H$96"}</definedName>
    <definedName name="дло" localSheetId="0" hidden="1">{"'РП (2)'!$A$5:$S$150"}</definedName>
    <definedName name="дло" hidden="1">{"'РП (2)'!$A$5:$S$150"}</definedName>
    <definedName name="длошсмидш" localSheetId="0" hidden="1">{"'РП (2)'!$A$5:$S$150"}</definedName>
    <definedName name="длошсмидш" hidden="1">{"'РП (2)'!$A$5:$S$150"}</definedName>
    <definedName name="длэз" localSheetId="0" hidden="1">{"'РП (2)'!$A$5:$S$150"}</definedName>
    <definedName name="длэз" hidden="1">{"'РП (2)'!$A$5:$S$150"}</definedName>
    <definedName name="до" localSheetId="0" hidden="1">#REF!</definedName>
    <definedName name="до" hidden="1">#REF!</definedName>
    <definedName name="документ10" localSheetId="0" hidden="1">{"'Sheet1'!$A$1:$G$96","'Sheet1'!$A$1:$H$96"}</definedName>
    <definedName name="документ10" hidden="1">{"'Sheet1'!$A$1:$G$96","'Sheet1'!$A$1:$H$96"}</definedName>
    <definedName name="Дподр09" localSheetId="0" hidden="1">#REF!</definedName>
    <definedName name="Дподр09" hidden="1">#REF!</definedName>
    <definedName name="дрлж" localSheetId="0" hidden="1">{"'РП (2)'!$A$5:$S$150"}</definedName>
    <definedName name="дрлж" hidden="1">{"'РП (2)'!$A$5:$S$150"}</definedName>
    <definedName name="ее" localSheetId="0" hidden="1">{"'РП (2)'!$A$5:$S$150"}</definedName>
    <definedName name="ее" hidden="1">{"'РП (2)'!$A$5:$S$150"}</definedName>
    <definedName name="ееееееееееееееее" localSheetId="0" hidden="1">{"'РП (2)'!$A$5:$S$150"}</definedName>
    <definedName name="ееееееееееееееее" hidden="1">{"'РП (2)'!$A$5:$S$150"}</definedName>
    <definedName name="ек" localSheetId="0" hidden="1">{"'РП (2)'!$A$5:$S$150"}</definedName>
    <definedName name="ек" hidden="1">{"'РП (2)'!$A$5:$S$150"}</definedName>
    <definedName name="екн" localSheetId="0" hidden="1">{"'РП (2)'!$A$5:$S$150"}</definedName>
    <definedName name="екн" hidden="1">{"'РП (2)'!$A$5:$S$150"}</definedName>
    <definedName name="ен" localSheetId="0" hidden="1">#REF!</definedName>
    <definedName name="ен" hidden="1">#REF!</definedName>
    <definedName name="жд" localSheetId="0" hidden="1">{"'РП (2)'!$A$5:$S$150"}</definedName>
    <definedName name="жд" hidden="1">{"'РП (2)'!$A$5:$S$150"}</definedName>
    <definedName name="жж" localSheetId="0" hidden="1">{"'РП (2)'!$A$5:$S$150"}</definedName>
    <definedName name="жж" hidden="1">{"'РП (2)'!$A$5:$S$150"}</definedName>
    <definedName name="жжж" localSheetId="0" hidden="1">{"'РП (2)'!$A$5:$S$150"}</definedName>
    <definedName name="жжж" hidden="1">{"'РП (2)'!$A$5:$S$150"}</definedName>
    <definedName name="жжжжж" localSheetId="0" hidden="1">{"'РП (2)'!$A$5:$S$150"}</definedName>
    <definedName name="жжжжж" hidden="1">{"'РП (2)'!$A$5:$S$150"}</definedName>
    <definedName name="жжжжз" localSheetId="0" hidden="1">{"'РП (2)'!$A$5:$S$150"}</definedName>
    <definedName name="жжжжз" hidden="1">{"'РП (2)'!$A$5:$S$150"}</definedName>
    <definedName name="жэзщшгн" localSheetId="0" hidden="1">{"'РП (2)'!$A$5:$S$150"}</definedName>
    <definedName name="жэзщшгн" hidden="1">{"'РП (2)'!$A$5:$S$150"}</definedName>
    <definedName name="здздздзд" localSheetId="0" hidden="1">{"'РП (2)'!$A$5:$S$150"}</definedName>
    <definedName name="здздздзд" hidden="1">{"'РП (2)'!$A$5:$S$150"}</definedName>
    <definedName name="зззз" localSheetId="0" hidden="1">{"'РП (2)'!$A$5:$S$150"}</definedName>
    <definedName name="зззз" hidden="1">{"'РП (2)'!$A$5:$S$150"}</definedName>
    <definedName name="ззззззззззззз" localSheetId="0" hidden="1">{"'РП (2)'!$A$5:$S$150"}</definedName>
    <definedName name="ззззззззззззз" hidden="1">{"'РП (2)'!$A$5:$S$150"}</definedName>
    <definedName name="ззззш" localSheetId="0" hidden="1">{"'РП (2)'!$A$5:$S$150"}</definedName>
    <definedName name="ззззш" hidden="1">{"'РП (2)'!$A$5:$S$150"}</definedName>
    <definedName name="ззщзззщзщ" localSheetId="0" hidden="1">{"'РП (2)'!$A$5:$S$150"}</definedName>
    <definedName name="ззщзззщзщ" hidden="1">{"'РП (2)'!$A$5:$S$150"}</definedName>
    <definedName name="зш" localSheetId="0" hidden="1">{"'РП (2)'!$A$5:$S$150"}</definedName>
    <definedName name="зш" hidden="1">{"'РП (2)'!$A$5:$S$150"}</definedName>
    <definedName name="зщ" localSheetId="0" hidden="1">{"'Sheet1'!$A$1:$G$96","'Sheet1'!$A$1:$H$96"}</definedName>
    <definedName name="зщ" hidden="1">{"'Sheet1'!$A$1:$G$96","'Sheet1'!$A$1:$H$96"}</definedName>
    <definedName name="зщш" localSheetId="0" hidden="1">{"'РП (2)'!$A$5:$S$150"}</definedName>
    <definedName name="зщш" hidden="1">{"'РП (2)'!$A$5:$S$150"}</definedName>
    <definedName name="зщщщ" localSheetId="0" hidden="1">{"'РП (2)'!$A$5:$S$150"}</definedName>
    <definedName name="зщщщ" hidden="1">{"'РП (2)'!$A$5:$S$150"}</definedName>
    <definedName name="ии" localSheetId="0" hidden="1">{"'РП (2)'!$A$5:$S$150"}</definedName>
    <definedName name="ии" hidden="1">{"'РП (2)'!$A$5:$S$150"}</definedName>
    <definedName name="йй" localSheetId="0" hidden="1">{"'РП (2)'!$A$5:$S$150"}</definedName>
    <definedName name="йй" hidden="1">{"'РП (2)'!$A$5:$S$150"}</definedName>
    <definedName name="ййй" localSheetId="0" hidden="1">{"'РП (2)'!$A$5:$S$150"}</definedName>
    <definedName name="ййй" hidden="1">{"'РП (2)'!$A$5:$S$150"}</definedName>
    <definedName name="ииии" localSheetId="0" hidden="1">{"'РП (2)'!$A$5:$S$150"}</definedName>
    <definedName name="ииии" hidden="1">{"'РП (2)'!$A$5:$S$150"}</definedName>
    <definedName name="ййййй" localSheetId="0" hidden="1">{"'РП (2)'!$A$5:$S$150"}</definedName>
    <definedName name="ййййй" hidden="1">{"'РП (2)'!$A$5:$S$150"}</definedName>
    <definedName name="ййййййй" localSheetId="0" hidden="1">{"'РП (2)'!$A$5:$S$150"}</definedName>
    <definedName name="ййййййй" hidden="1">{"'РП (2)'!$A$5:$S$150"}</definedName>
    <definedName name="ййййййййййййй" localSheetId="0" hidden="1">{"'РП (2)'!$A$5:$S$150"}</definedName>
    <definedName name="ййййййййййййй" hidden="1">{"'РП (2)'!$A$5:$S$150"}</definedName>
    <definedName name="иииииииииииииииииииии" localSheetId="0" hidden="1">{"'РП (2)'!$A$5:$S$150"}</definedName>
    <definedName name="иииииииииииииииииииии" hidden="1">{"'РП (2)'!$A$5:$S$150"}</definedName>
    <definedName name="иииииииииимммммммммм" localSheetId="0" hidden="1">{"'РП (2)'!$A$5:$S$150"}</definedName>
    <definedName name="иииииииииимммммммммм" hidden="1">{"'РП (2)'!$A$5:$S$150"}</definedName>
    <definedName name="иииитт" localSheetId="0" hidden="1">{"'РП (2)'!$A$5:$S$150"}</definedName>
    <definedName name="иииитт" hidden="1">{"'РП (2)'!$A$5:$S$150"}</definedName>
    <definedName name="ииимм" localSheetId="0" hidden="1">{"'РП (2)'!$A$5:$S$150"}</definedName>
    <definedName name="ииимм" hidden="1">{"'РП (2)'!$A$5:$S$150"}</definedName>
    <definedName name="Исполнение" localSheetId="0" hidden="1">{"'РП (2)'!$A$5:$S$150"}</definedName>
    <definedName name="Исполнение" hidden="1">{"'РП (2)'!$A$5:$S$150"}</definedName>
    <definedName name="ит6" localSheetId="0" hidden="1">{"'Sheet1'!$A$1:$G$96","'Sheet1'!$A$1:$H$96"}</definedName>
    <definedName name="ит6" hidden="1">{"'Sheet1'!$A$1:$G$96","'Sheet1'!$A$1:$H$96"}</definedName>
    <definedName name="ить" localSheetId="0" hidden="1">{"'РП (2)'!$A$5:$S$150"}</definedName>
    <definedName name="ить" hidden="1">{"'РП (2)'!$A$5:$S$150"}</definedName>
    <definedName name="июль3" localSheetId="0" hidden="1">{"'РП (2)'!$A$5:$S$150"}</definedName>
    <definedName name="июль3" hidden="1">{"'РП (2)'!$A$5:$S$150"}</definedName>
    <definedName name="ке" localSheetId="0" hidden="1">{"'РП (2)'!$A$5:$S$150"}</definedName>
    <definedName name="ке" hidden="1">{"'РП (2)'!$A$5:$S$150"}</definedName>
    <definedName name="кеке4545прпр" localSheetId="0" hidden="1">{"'РП (2)'!$A$5:$S$150"}</definedName>
    <definedName name="кеке4545прпр" hidden="1">{"'РП (2)'!$A$5:$S$150"}</definedName>
    <definedName name="кк" localSheetId="0" hidden="1">{"'РП (2)'!$A$5:$S$150"}</definedName>
    <definedName name="кк" hidden="1">{"'РП (2)'!$A$5:$S$150"}</definedName>
    <definedName name="ккккк" localSheetId="0" hidden="1">{"'РП (2)'!$A$5:$S$150"}</definedName>
    <definedName name="ккккк" hidden="1">{"'РП (2)'!$A$5:$S$150"}</definedName>
    <definedName name="кккккккккккк" localSheetId="0" hidden="1">{"'РП (2)'!$A$5:$S$150"}</definedName>
    <definedName name="кккккккккккк" hidden="1">{"'РП (2)'!$A$5:$S$150"}</definedName>
    <definedName name="кл" localSheetId="0" hidden="1">{"'РП (2)'!$A$5:$S$150"}</definedName>
    <definedName name="кл" hidden="1">{"'РП (2)'!$A$5:$S$150"}</definedName>
    <definedName name="км" localSheetId="0" hidden="1">{"'РП (2)'!$A$5:$S$150"}</definedName>
    <definedName name="км" hidden="1">{"'РП (2)'!$A$5:$S$150"}</definedName>
    <definedName name="ко" localSheetId="0" hidden="1">{"'РП (2)'!$A$5:$S$150"}</definedName>
    <definedName name="ко" hidden="1">{"'РП (2)'!$A$5:$S$150"}</definedName>
    <definedName name="козёл" localSheetId="0" hidden="1">{"'РП (2)'!$A$5:$S$150"}</definedName>
    <definedName name="козёл" hidden="1">{"'РП (2)'!$A$5:$S$150"}</definedName>
    <definedName name="конф" localSheetId="0" hidden="1">{"'РП (2)'!$A$5:$S$150"}</definedName>
    <definedName name="конф" hidden="1">{"'РП (2)'!$A$5:$S$150"}</definedName>
    <definedName name="копия" localSheetId="0" hidden="1">{"'РП (2)'!$A$5:$S$150"}</definedName>
    <definedName name="копия" hidden="1">{"'РП (2)'!$A$5:$S$150"}</definedName>
    <definedName name="КР" localSheetId="0" hidden="1">{"'Sheet1'!$A$1:$G$96","'Sheet1'!$A$1:$H$96"}</definedName>
    <definedName name="КР" hidden="1">{"'Sheet1'!$A$1:$G$96","'Sheet1'!$A$1:$H$96"}</definedName>
    <definedName name="КРАСНОЯРСК" localSheetId="0" hidden="1">{"'РП (2)'!$A$5:$S$150"}</definedName>
    <definedName name="КРАСНОЯРСК" hidden="1">{"'РП (2)'!$A$5:$S$150"}</definedName>
    <definedName name="лб" localSheetId="0" hidden="1">{"'РП (2)'!$A$5:$S$150"}</definedName>
    <definedName name="лб" hidden="1">{"'РП (2)'!$A$5:$S$150"}</definedName>
    <definedName name="лена" localSheetId="0" hidden="1">{"'РП (2)'!$A$5:$S$150"}</definedName>
    <definedName name="лена" hidden="1">{"'РП (2)'!$A$5:$S$150"}</definedName>
    <definedName name="ленинград" localSheetId="0" hidden="1">{"'РП (2)'!$A$5:$S$150"}</definedName>
    <definedName name="ленинград" hidden="1">{"'РП (2)'!$A$5:$S$150"}</definedName>
    <definedName name="ленинск" localSheetId="0" hidden="1">{"'РП (2)'!$A$5:$S$150"}</definedName>
    <definedName name="ленинск" hidden="1">{"'РП (2)'!$A$5:$S$150"}</definedName>
    <definedName name="ллл" localSheetId="0" hidden="1">{"'РП (2)'!$A$5:$S$150"}</definedName>
    <definedName name="ллл" hidden="1">{"'РП (2)'!$A$5:$S$150"}</definedName>
    <definedName name="ллллллллллллллллллллллл" localSheetId="0" hidden="1">{"'РП (2)'!$A$5:$S$150"}</definedName>
    <definedName name="ллллллллллллллллллллллл" hidden="1">{"'РП (2)'!$A$5:$S$150"}</definedName>
    <definedName name="ллллт" localSheetId="0" hidden="1">{"'РП (2)'!$A$5:$S$150"}</definedName>
    <definedName name="ллллт" hidden="1">{"'РП (2)'!$A$5:$S$150"}</definedName>
    <definedName name="лн" localSheetId="0" hidden="1">{"'РП (2)'!$A$5:$S$150"}</definedName>
    <definedName name="лн" hidden="1">{"'РП (2)'!$A$5:$S$150"}</definedName>
    <definedName name="ло" localSheetId="0" hidden="1">{"'РП (2)'!$A$5:$S$150"}</definedName>
    <definedName name="ло" hidden="1">{"'РП (2)'!$A$5:$S$150"}</definedName>
    <definedName name="лол" localSheetId="0" hidden="1">{"'РП (2)'!$A$5:$S$150"}</definedName>
    <definedName name="лол" hidden="1">{"'РП (2)'!$A$5:$S$150"}</definedName>
    <definedName name="лоло" localSheetId="0" hidden="1">{"'Sheet1'!$A$1:$G$96","'Sheet1'!$A$1:$H$96"}</definedName>
    <definedName name="лоло" hidden="1">{"'Sheet1'!$A$1:$G$96","'Sheet1'!$A$1:$H$96"}</definedName>
    <definedName name="лор" localSheetId="0" hidden="1">{"'РП (2)'!$A$5:$S$150"}</definedName>
    <definedName name="лор" hidden="1">{"'РП (2)'!$A$5:$S$150"}</definedName>
    <definedName name="лр" localSheetId="0" hidden="1">{"'РП (2)'!$A$5:$S$150"}</definedName>
    <definedName name="лр" hidden="1">{"'РП (2)'!$A$5:$S$150"}</definedName>
    <definedName name="Ля" localSheetId="0" hidden="1">{"'Sheet1'!$A$1:$G$96","'Sheet1'!$A$1:$H$96"}</definedName>
    <definedName name="Ля" hidden="1">{"'Sheet1'!$A$1:$G$96","'Sheet1'!$A$1:$H$96"}</definedName>
    <definedName name="март2" localSheetId="0" hidden="1">{#N/A,#N/A,TRUE,"Лист2"}</definedName>
    <definedName name="март2" hidden="1">{#N/A,#N/A,TRUE,"Лист2"}</definedName>
    <definedName name="ммм" localSheetId="0" hidden="1">{"'РП (2)'!$A$5:$S$150"}</definedName>
    <definedName name="ммм" hidden="1">{"'РП (2)'!$A$5:$S$150"}</definedName>
    <definedName name="мммм" localSheetId="0" hidden="1">{"'РП (2)'!$A$5:$S$150"}</definedName>
    <definedName name="мммм" hidden="1">{"'РП (2)'!$A$5:$S$150"}</definedName>
    <definedName name="мммммммммммммммммммм" localSheetId="0" hidden="1">{"'РП (2)'!$A$5:$S$150"}</definedName>
    <definedName name="мммммммммммммммммммм" hidden="1">{"'РП (2)'!$A$5:$S$150"}</definedName>
    <definedName name="ммммммммммммммммммммммммм" localSheetId="0" hidden="1">{"'РП (2)'!$A$5:$S$150"}</definedName>
    <definedName name="ммммммммммммммммммммммммм" hidden="1">{"'РП (2)'!$A$5:$S$150"}</definedName>
    <definedName name="москва" localSheetId="0" hidden="1">{"'РП (2)'!$A$5:$S$150"}</definedName>
    <definedName name="москва" hidden="1">{"'РП (2)'!$A$5:$S$150"}</definedName>
    <definedName name="мы" localSheetId="0" hidden="1">{"'РП (2)'!$A$5:$S$150"}</definedName>
    <definedName name="мы" hidden="1">{"'РП (2)'!$A$5:$S$150"}</definedName>
    <definedName name="н" localSheetId="0" hidden="1">{"'РП (2)'!$A$5:$S$150"}</definedName>
    <definedName name="н" hidden="1">{"'РП (2)'!$A$5:$S$150"}</definedName>
    <definedName name="Назарово" localSheetId="0" hidden="1">{"'РП (2)'!$A$5:$S$150"}</definedName>
    <definedName name="Назарово" hidden="1">{"'РП (2)'!$A$5:$S$150"}</definedName>
    <definedName name="Назарово_1151" localSheetId="0" hidden="1">{"'РП (2)'!$A$5:$S$150"}</definedName>
    <definedName name="Назарово_1151" hidden="1">{"'РП (2)'!$A$5:$S$150"}</definedName>
    <definedName name="назаровский" localSheetId="0" hidden="1">{"'РП (2)'!$A$5:$S$150"}</definedName>
    <definedName name="назаровский" hidden="1">{"'РП (2)'!$A$5:$S$150"}</definedName>
    <definedName name="налоги" localSheetId="0" hidden="1">{"'Sheet1'!$A$1:$G$96","'Sheet1'!$A$1:$H$96"}</definedName>
    <definedName name="налоги" hidden="1">{"'Sheet1'!$A$1:$G$96","'Sheet1'!$A$1:$H$96"}</definedName>
    <definedName name="налоги2" localSheetId="0" hidden="1">{"'Sheet1'!$A$1:$G$96","'Sheet1'!$A$1:$H$96"}</definedName>
    <definedName name="налоги2" hidden="1">{"'Sheet1'!$A$1:$G$96","'Sheet1'!$A$1:$H$96"}</definedName>
    <definedName name="нарастание" localSheetId="0" hidden="1">{"'РП (2)'!$A$5:$S$150"}</definedName>
    <definedName name="нарастание" hidden="1">{"'РП (2)'!$A$5:$S$150"}</definedName>
    <definedName name="нет" localSheetId="0" hidden="1">{"'РП (2)'!$A$5:$S$150"}</definedName>
    <definedName name="нет" hidden="1">{"'РП (2)'!$A$5:$S$150"}</definedName>
    <definedName name="ни" localSheetId="0" hidden="1">{#N/A,#N/A,TRUE,"Лист2"}</definedName>
    <definedName name="ни" hidden="1">{#N/A,#N/A,TRUE,"Лист2"}</definedName>
    <definedName name="нк" localSheetId="0" hidden="1">{"'РП (2)'!$A$5:$S$150"}</definedName>
    <definedName name="нк" hidden="1">{"'РП (2)'!$A$5:$S$150"}</definedName>
    <definedName name="нннннннннннн" localSheetId="0" hidden="1">{"'РП (2)'!$A$5:$S$150"}</definedName>
    <definedName name="нннннннннннн" hidden="1">{"'РП (2)'!$A$5:$S$150"}</definedName>
    <definedName name="новое" localSheetId="0" hidden="1">{"'Sheet1'!$A$1:$G$96","'Sheet1'!$A$1:$H$96"}</definedName>
    <definedName name="новое" hidden="1">{"'Sheet1'!$A$1:$G$96","'Sheet1'!$A$1:$H$96"}</definedName>
    <definedName name="Общеж." localSheetId="0" hidden="1">{"'РП (2)'!$A$5:$S$150"}</definedName>
    <definedName name="Общеж." hidden="1">{"'РП (2)'!$A$5:$S$150"}</definedName>
    <definedName name="окт." localSheetId="0" hidden="1">{"'Sheet1'!$A$1:$G$96","'Sheet1'!$A$1:$H$96"}</definedName>
    <definedName name="окт." hidden="1">{"'Sheet1'!$A$1:$G$96","'Sheet1'!$A$1:$H$96"}</definedName>
    <definedName name="ол" localSheetId="0" hidden="1">{#N/A,#N/A,TRUE,"Лист2"}</definedName>
    <definedName name="ол" hidden="1">{#N/A,#N/A,TRUE,"Лист2"}</definedName>
    <definedName name="оо" localSheetId="0" hidden="1">{"'РП (2)'!$A$5:$S$150"}</definedName>
    <definedName name="оо" hidden="1">{"'РП (2)'!$A$5:$S$150"}</definedName>
    <definedName name="оолдж" localSheetId="0" hidden="1">{"'РП (2)'!$A$5:$S$150"}</definedName>
    <definedName name="оолдж" hidden="1">{"'РП (2)'!$A$5:$S$150"}</definedName>
    <definedName name="ооод" localSheetId="0" hidden="1">{"'РП (2)'!$A$5:$S$150"}</definedName>
    <definedName name="ооод" hidden="1">{"'РП (2)'!$A$5:$S$150"}</definedName>
    <definedName name="ооож" localSheetId="0" hidden="1">{"'РП (2)'!$A$5:$S$150"}</definedName>
    <definedName name="ооож" hidden="1">{"'РП (2)'!$A$5:$S$150"}</definedName>
    <definedName name="оооо" localSheetId="0" hidden="1">{"'РП (2)'!$A$5:$S$150"}</definedName>
    <definedName name="оооо" hidden="1">{"'РП (2)'!$A$5:$S$150"}</definedName>
    <definedName name="ооооооооо" localSheetId="0" hidden="1">{"'РП (2)'!$A$5:$S$150"}</definedName>
    <definedName name="ооооооооо" hidden="1">{"'РП (2)'!$A$5:$S$150"}</definedName>
    <definedName name="оооооооооооооооооо" localSheetId="0" hidden="1">{"'РП (2)'!$A$5:$S$150"}</definedName>
    <definedName name="оооооооооооооооооо" hidden="1">{"'РП (2)'!$A$5:$S$150"}</definedName>
    <definedName name="оооэхз" localSheetId="0" hidden="1">{"'РП (2)'!$A$5:$S$150"}</definedName>
    <definedName name="оооэхз" hidden="1">{"'РП (2)'!$A$5:$S$150"}</definedName>
    <definedName name="Отклонение2" localSheetId="0" hidden="1">{#N/A,#N/A,TRUE,"Лист2"}</definedName>
    <definedName name="Отклонение2" hidden="1">{#N/A,#N/A,TRUE,"Лист2"}</definedName>
    <definedName name="оштлош" localSheetId="0" hidden="1">{"'РП (2)'!$A$5:$S$150"}</definedName>
    <definedName name="оштлош" hidden="1">{"'РП (2)'!$A$5:$S$150"}</definedName>
    <definedName name="ощлщл" localSheetId="0" hidden="1">{"'РП (2)'!$A$5:$S$150"}</definedName>
    <definedName name="ощлщл" hidden="1">{"'РП (2)'!$A$5:$S$150"}</definedName>
    <definedName name="па" localSheetId="0" hidden="1">{"'РП (2)'!$A$5:$S$150"}</definedName>
    <definedName name="па" hidden="1">{"'РП (2)'!$A$5:$S$150"}</definedName>
    <definedName name="пе" localSheetId="0" hidden="1">{"'РП (2)'!$A$5:$S$150"}</definedName>
    <definedName name="пе" hidden="1">{"'РП (2)'!$A$5:$S$150"}</definedName>
    <definedName name="перл" localSheetId="0" hidden="1">{"'Sheet1'!$A$1:$G$96","'Sheet1'!$A$1:$H$96"}</definedName>
    <definedName name="перл" hidden="1">{"'Sheet1'!$A$1:$G$96","'Sheet1'!$A$1:$H$96"}</definedName>
    <definedName name="План" localSheetId="0" hidden="1">{"'РП (2)'!$A$5:$S$150"}</definedName>
    <definedName name="План" hidden="1">{"'РП (2)'!$A$5:$S$150"}</definedName>
    <definedName name="пп" localSheetId="0" hidden="1">{"'РП (2)'!$A$5:$S$150"}</definedName>
    <definedName name="пп" hidden="1">{"'РП (2)'!$A$5:$S$150"}</definedName>
    <definedName name="пппп" localSheetId="0" hidden="1">{"'РП (2)'!$A$5:$S$150"}</definedName>
    <definedName name="пппп" hidden="1">{"'РП (2)'!$A$5:$S$150"}</definedName>
    <definedName name="ппппппп" localSheetId="0" hidden="1">{"'РП (2)'!$A$5:$S$150"}</definedName>
    <definedName name="ппппппп" hidden="1">{"'РП (2)'!$A$5:$S$150"}</definedName>
    <definedName name="пппппппппппппппппппппппп" localSheetId="0" hidden="1">{"'РП (2)'!$A$5:$S$150"}</definedName>
    <definedName name="пппппппппппппппппппппппп" hidden="1">{"'РП (2)'!$A$5:$S$150"}</definedName>
    <definedName name="прибыль" localSheetId="0" hidden="1">{"'РП (2)'!$A$5:$S$150"}</definedName>
    <definedName name="прибыль" hidden="1">{"'РП (2)'!$A$5:$S$150"}</definedName>
    <definedName name="пром" localSheetId="0" hidden="1">{"'РП (2)'!$A$5:$S$150"}</definedName>
    <definedName name="пром" hidden="1">{"'РП (2)'!$A$5:$S$150"}</definedName>
    <definedName name="пту1" localSheetId="0" hidden="1">{"'РП (2)'!$A$5:$S$150"}</definedName>
    <definedName name="пту1" hidden="1">{"'РП (2)'!$A$5:$S$150"}</definedName>
    <definedName name="пыпыппывапа" localSheetId="0" hidden="1">#REF!,#REF!,#REF!</definedName>
    <definedName name="пыпыппывапа" hidden="1">#REF!,#REF!,#REF!</definedName>
    <definedName name="ПЭБ" localSheetId="0" hidden="1">{"'РП (2)'!$A$5:$S$150"}</definedName>
    <definedName name="ПЭБ" hidden="1">{"'РП (2)'!$A$5:$S$150"}</definedName>
    <definedName name="р1" localSheetId="0" hidden="1">{"'Sheet1'!$A$1:$G$96","'Sheet1'!$A$1:$H$96"}</definedName>
    <definedName name="р1" hidden="1">{"'Sheet1'!$A$1:$G$96","'Sheet1'!$A$1:$H$96"}</definedName>
    <definedName name="Рабочие" localSheetId="0" hidden="1">{"'РП (2)'!$A$5:$S$150"}</definedName>
    <definedName name="Рабочие" hidden="1">{"'РП (2)'!$A$5:$S$150"}</definedName>
    <definedName name="расчет" localSheetId="0" hidden="1">{"'РП (2)'!$A$5:$S$150"}</definedName>
    <definedName name="расчет" hidden="1">{"'РП (2)'!$A$5:$S$150"}</definedName>
    <definedName name="рл" localSheetId="0" hidden="1">{"'РП (2)'!$A$5:$S$150"}</definedName>
    <definedName name="рл" hidden="1">{"'РП (2)'!$A$5:$S$150"}</definedName>
    <definedName name="ролдж" localSheetId="0" hidden="1">{"'РП (2)'!$A$5:$S$150"}</definedName>
    <definedName name="ролдж" hidden="1">{"'РП (2)'!$A$5:$S$150"}</definedName>
    <definedName name="рпо" localSheetId="0" hidden="1">{"'РП (2)'!$A$5:$S$150"}</definedName>
    <definedName name="рпо" hidden="1">{"'РП (2)'!$A$5:$S$150"}</definedName>
    <definedName name="рр" localSheetId="0" hidden="1">{"'РП (2)'!$A$5:$S$150"}</definedName>
    <definedName name="рр" hidden="1">{"'РП (2)'!$A$5:$S$150"}</definedName>
    <definedName name="рролдж" localSheetId="0" hidden="1">{"'РП (2)'!$A$5:$S$150"}</definedName>
    <definedName name="рролдж" hidden="1">{"'РП (2)'!$A$5:$S$150"}</definedName>
    <definedName name="рроророророр" localSheetId="0" hidden="1">{"'РП (2)'!$A$5:$S$150"}</definedName>
    <definedName name="рроророророр" hidden="1">{"'РП (2)'!$A$5:$S$150"}</definedName>
    <definedName name="ррр" localSheetId="0" hidden="1">{"'РП (2)'!$A$5:$S$150"}</definedName>
    <definedName name="ррр" hidden="1">{"'РП (2)'!$A$5:$S$150"}</definedName>
    <definedName name="рррр" localSheetId="0" hidden="1">{"'РП (2)'!$A$5:$S$150"}</definedName>
    <definedName name="рррр" hidden="1">{"'РП (2)'!$A$5:$S$150"}</definedName>
    <definedName name="ррррр" localSheetId="0" hidden="1">{"'РП (2)'!$A$5:$S$150"}</definedName>
    <definedName name="ррррр" hidden="1">{"'РП (2)'!$A$5:$S$150"}</definedName>
    <definedName name="ррррррр" localSheetId="0" hidden="1">{"'РП (2)'!$A$5:$S$150"}</definedName>
    <definedName name="ррррррр" hidden="1">{"'РП (2)'!$A$5:$S$150"}</definedName>
    <definedName name="рррррррр" localSheetId="0" hidden="1">{"'РП (2)'!$A$5:$S$150"}</definedName>
    <definedName name="рррррррр" hidden="1">{"'РП (2)'!$A$5:$S$150"}</definedName>
    <definedName name="ррррррррррррррр" localSheetId="0" hidden="1">{"'РП (2)'!$A$5:$S$150"}</definedName>
    <definedName name="ррррррррррррррр" hidden="1">{"'РП (2)'!$A$5:$S$150"}</definedName>
    <definedName name="руков" localSheetId="0" hidden="1">{"'РП (2)'!$A$5:$S$150"}</definedName>
    <definedName name="руков" hidden="1">{"'РП (2)'!$A$5:$S$150"}</definedName>
    <definedName name="с" localSheetId="0" hidden="1">{"'РП (2)'!$A$5:$S$150"}</definedName>
    <definedName name="с" hidden="1">{"'РП (2)'!$A$5:$S$150"}</definedName>
    <definedName name="совм" localSheetId="0" hidden="1">{"'РП (2)'!$A$5:$S$150"}</definedName>
    <definedName name="совм" hidden="1">{"'РП (2)'!$A$5:$S$150"}</definedName>
    <definedName name="сс" localSheetId="0" hidden="1">{"'РП (2)'!$A$5:$S$150"}</definedName>
    <definedName name="сс" hidden="1">{"'РП (2)'!$A$5:$S$150"}</definedName>
    <definedName name="ссс" localSheetId="0" hidden="1">{"'РП (2)'!$A$5:$S$150"}</definedName>
    <definedName name="ссс" hidden="1">{"'РП (2)'!$A$5:$S$150"}</definedName>
    <definedName name="сссс" localSheetId="0" hidden="1">{"'РП (2)'!$A$5:$S$150"}</definedName>
    <definedName name="сссс" hidden="1">{"'РП (2)'!$A$5:$S$150"}</definedName>
    <definedName name="сссссс" localSheetId="0" hidden="1">{"'РП (2)'!$A$5:$S$150"}</definedName>
    <definedName name="сссссс" hidden="1">{"'РП (2)'!$A$5:$S$150"}</definedName>
    <definedName name="сссссссссссммммммммммм" localSheetId="0" hidden="1">{"'РП (2)'!$A$5:$S$150"}</definedName>
    <definedName name="сссссссссссммммммммммм" hidden="1">{"'РП (2)'!$A$5:$S$150"}</definedName>
    <definedName name="сссссссссссссс" localSheetId="0" hidden="1">{"'РП (2)'!$A$5:$S$150"}</definedName>
    <definedName name="сссссссссссссс" hidden="1">{"'РП (2)'!$A$5:$S$150"}</definedName>
    <definedName name="сссссссссссссссссссссс" localSheetId="0" hidden="1">{"'РП (2)'!$A$5:$S$150"}</definedName>
    <definedName name="сссссссссссссссссссссс" hidden="1">{"'РП (2)'!$A$5:$S$150"}</definedName>
    <definedName name="сфя" localSheetId="0" hidden="1">{"'РП (2)'!$A$5:$S$150"}</definedName>
    <definedName name="сфя" hidden="1">{"'РП (2)'!$A$5:$S$150"}</definedName>
    <definedName name="т" localSheetId="0" hidden="1">{"'РП (2)'!$A$5:$S$150"}</definedName>
    <definedName name="т" hidden="1">{"'РП (2)'!$A$5:$S$150"}</definedName>
    <definedName name="т5" localSheetId="0" hidden="1">{"'Sheet1'!$A$1:$G$96","'Sheet1'!$A$1:$H$96"}</definedName>
    <definedName name="т5" hidden="1">{"'Sheet1'!$A$1:$G$96","'Sheet1'!$A$1:$H$96"}</definedName>
    <definedName name="т7" localSheetId="0" hidden="1">{"'Sheet1'!$A$1:$G$96","'Sheet1'!$A$1:$H$96"}</definedName>
    <definedName name="т7" hidden="1">{"'Sheet1'!$A$1:$G$96","'Sheet1'!$A$1:$H$96"}</definedName>
    <definedName name="тмт" localSheetId="0" hidden="1">{"'РП (2)'!$A$5:$S$150"}</definedName>
    <definedName name="тмт" hidden="1">{"'РП (2)'!$A$5:$S$150"}</definedName>
    <definedName name="томск" localSheetId="0" hidden="1">{"'РП (2)'!$A$5:$S$150"}</definedName>
    <definedName name="томск" hidden="1">{"'РП (2)'!$A$5:$S$150"}</definedName>
    <definedName name="тттт" localSheetId="0" hidden="1">{"'РП (2)'!$A$5:$S$150"}</definedName>
    <definedName name="тттт" hidden="1">{"'РП (2)'!$A$5:$S$150"}</definedName>
    <definedName name="тттттт" localSheetId="0" hidden="1">{"'РП (2)'!$A$5:$S$150"}</definedName>
    <definedName name="тттттт" hidden="1">{"'РП (2)'!$A$5:$S$150"}</definedName>
    <definedName name="ттттттттттттт" localSheetId="0" hidden="1">{"'РП (2)'!$A$5:$S$150"}</definedName>
    <definedName name="ттттттттттттт" hidden="1">{"'РП (2)'!$A$5:$S$150"}</definedName>
    <definedName name="тттттттттттттттттттттт" localSheetId="0" hidden="1">{"'РП (2)'!$A$5:$S$150"}</definedName>
    <definedName name="тттттттттттттттттттттт" hidden="1">{"'РП (2)'!$A$5:$S$150"}</definedName>
    <definedName name="тьб" localSheetId="0" hidden="1">{"'РП (2)'!$A$5:$S$150"}</definedName>
    <definedName name="тьб" hidden="1">{"'РП (2)'!$A$5:$S$150"}</definedName>
    <definedName name="тьтьтьтьт" localSheetId="0" hidden="1">{"'РП (2)'!$A$5:$S$150"}</definedName>
    <definedName name="тьтьтьтьт" hidden="1">{"'РП (2)'!$A$5:$S$150"}</definedName>
    <definedName name="тьтьтььтм" localSheetId="0" hidden="1">{"'РП (2)'!$A$5:$S$150"}</definedName>
    <definedName name="тьтьтььтм" hidden="1">{"'РП (2)'!$A$5:$S$150"}</definedName>
    <definedName name="тэп" localSheetId="0" hidden="1">{"'РП (2)'!$A$5:$S$150"}</definedName>
    <definedName name="тэп" hidden="1">{"'РП (2)'!$A$5:$S$150"}</definedName>
    <definedName name="у" localSheetId="0" hidden="1">{"'РП (2)'!$A$5:$S$150"}</definedName>
    <definedName name="у" hidden="1">{"'РП (2)'!$A$5:$S$150"}</definedName>
    <definedName name="уу" localSheetId="0" hidden="1">{"'РП (2)'!$A$5:$S$150"}</definedName>
    <definedName name="уу" hidden="1">{"'РП (2)'!$A$5:$S$150"}</definedName>
    <definedName name="уууууу" localSheetId="0" hidden="1">{"'РП (2)'!$A$5:$S$150"}</definedName>
    <definedName name="уууууу" hidden="1">{"'РП (2)'!$A$5:$S$150"}</definedName>
    <definedName name="ууууууууууууу" localSheetId="0" hidden="1">{"'РП (2)'!$A$5:$S$150"}</definedName>
    <definedName name="ууууууууууууу" hidden="1">{"'РП (2)'!$A$5:$S$150"}</definedName>
    <definedName name="ф2" localSheetId="0" hidden="1">{#N/A,#N/A,TRUE,"Лист2"}</definedName>
    <definedName name="ф2" hidden="1">{#N/A,#N/A,TRUE,"Лист2"}</definedName>
    <definedName name="ф3" localSheetId="0" hidden="1">{#N/A,#N/A,TRUE,"Лист2"}</definedName>
    <definedName name="ф3" hidden="1">{#N/A,#N/A,TRUE,"Лист2"}</definedName>
    <definedName name="ф9" localSheetId="0" hidden="1">{"'Sheet1'!$A$1:$G$96","'Sheet1'!$A$1:$H$96"}</definedName>
    <definedName name="ф9" hidden="1">{"'Sheet1'!$A$1:$G$96","'Sheet1'!$A$1:$H$96"}</definedName>
    <definedName name="факт" localSheetId="0" hidden="1">{"'РП (2)'!$A$5:$S$150"}</definedName>
    <definedName name="факт" hidden="1">{"'РП (2)'!$A$5:$S$150"}</definedName>
    <definedName name="фв" localSheetId="0" hidden="1">{"'РП (2)'!$A$5:$S$150"}</definedName>
    <definedName name="фв" hidden="1">{"'РП (2)'!$A$5:$S$150"}</definedName>
    <definedName name="фзп" localSheetId="0" hidden="1">{"'РП (2)'!$A$5:$S$150"}</definedName>
    <definedName name="фзп" hidden="1">{"'РП (2)'!$A$5:$S$150"}</definedName>
    <definedName name="ффф" localSheetId="0" hidden="1">{"'РП (2)'!$A$5:$S$150"}</definedName>
    <definedName name="ффф" hidden="1">{"'РП (2)'!$A$5:$S$150"}</definedName>
    <definedName name="фффф" localSheetId="0" hidden="1">{"'РП (2)'!$A$5:$S$150"}</definedName>
    <definedName name="фффф" hidden="1">{"'РП (2)'!$A$5:$S$150"}</definedName>
    <definedName name="ффффффффффффф" localSheetId="0" hidden="1">{"'РП (2)'!$A$5:$S$150"}</definedName>
    <definedName name="ффффффффффффф" hidden="1">{"'РП (2)'!$A$5:$S$150"}</definedName>
    <definedName name="фц" localSheetId="0" hidden="1">{"'РП (2)'!$A$5:$S$150"}</definedName>
    <definedName name="фц" hidden="1">{"'РП (2)'!$A$5:$S$150"}</definedName>
    <definedName name="фы3" localSheetId="0" hidden="1">{"'Sheet1'!$A$1:$G$96","'Sheet1'!$A$1:$H$96"}</definedName>
    <definedName name="фы3" hidden="1">{"'Sheet1'!$A$1:$G$96","'Sheet1'!$A$1:$H$96"}</definedName>
    <definedName name="фыава4" localSheetId="0" hidden="1">{"'Sheet1'!$A$1:$G$96","'Sheet1'!$A$1:$H$96"}</definedName>
    <definedName name="фыава4" hidden="1">{"'Sheet1'!$A$1:$G$96","'Sheet1'!$A$1:$H$96"}</definedName>
    <definedName name="фыв3" localSheetId="0" hidden="1">{"'Sheet1'!$A$1:$G$96","'Sheet1'!$A$1:$H$96"}</definedName>
    <definedName name="фыв3" hidden="1">{"'Sheet1'!$A$1:$G$96","'Sheet1'!$A$1:$H$96"}</definedName>
    <definedName name="ххх" localSheetId="0" hidden="1">{"'РП (2)'!$A$5:$S$150"}</definedName>
    <definedName name="ххх" hidden="1">{"'РП (2)'!$A$5:$S$150"}</definedName>
    <definedName name="ххх_" localSheetId="0" hidden="1">{"'РП (2)'!$A$5:$S$150"}</definedName>
    <definedName name="ххх_" hidden="1">{"'РП (2)'!$A$5:$S$150"}</definedName>
    <definedName name="ххххх" localSheetId="0" hidden="1">{"'РП (2)'!$A$5:$S$150"}</definedName>
    <definedName name="ххххх" hidden="1">{"'РП (2)'!$A$5:$S$150"}</definedName>
    <definedName name="ххххххх" localSheetId="0" hidden="1">{"'РП (2)'!$A$5:$S$150"}</definedName>
    <definedName name="ххххххх" hidden="1">{"'РП (2)'!$A$5:$S$150"}</definedName>
    <definedName name="хххххххххххххххххххх" localSheetId="0" hidden="1">{"'РП (2)'!$A$5:$S$150"}</definedName>
    <definedName name="хххххххххххххххххххх" hidden="1">{"'РП (2)'!$A$5:$S$150"}</definedName>
    <definedName name="ц" localSheetId="0" hidden="1">{"'РП (2)'!$A$5:$S$150"}</definedName>
    <definedName name="ц" hidden="1">{"'РП (2)'!$A$5:$S$150"}</definedName>
    <definedName name="це" localSheetId="0" hidden="1">{"'РП (2)'!$A$5:$S$150"}</definedName>
    <definedName name="це" hidden="1">{"'РП (2)'!$A$5:$S$150"}</definedName>
    <definedName name="цйуцйуй" localSheetId="0" hidden="1">{"'Sheet1'!$A$1:$G$96","'Sheet1'!$A$1:$H$96"}</definedName>
    <definedName name="цйуцйуй" hidden="1">{"'Sheet1'!$A$1:$G$96","'Sheet1'!$A$1:$H$96"}</definedName>
    <definedName name="цк" localSheetId="0" hidden="1">{"'РП (2)'!$A$5:$S$150"}</definedName>
    <definedName name="цк" hidden="1">{"'РП (2)'!$A$5:$S$150"}</definedName>
    <definedName name="цф" localSheetId="0" hidden="1">{"'РП (2)'!$A$5:$S$150"}</definedName>
    <definedName name="цф" hidden="1">{"'РП (2)'!$A$5:$S$150"}</definedName>
    <definedName name="цц" localSheetId="0" hidden="1">{"'РП (2)'!$A$5:$S$150"}</definedName>
    <definedName name="цц" hidden="1">{"'РП (2)'!$A$5:$S$150"}</definedName>
    <definedName name="ццц" localSheetId="0" hidden="1">{"'РП (2)'!$A$5:$S$150"}</definedName>
    <definedName name="ццц" hidden="1">{"'РП (2)'!$A$5:$S$150"}</definedName>
    <definedName name="ццццц" localSheetId="0" hidden="1">{"'РП (2)'!$A$5:$S$150"}</definedName>
    <definedName name="ццццц" hidden="1">{"'РП (2)'!$A$5:$S$150"}</definedName>
    <definedName name="цццццц" localSheetId="0" hidden="1">{"'РП (2)'!$A$5:$S$150"}</definedName>
    <definedName name="цццццц" hidden="1">{"'РП (2)'!$A$5:$S$150"}</definedName>
    <definedName name="ццццццццццццццццц" localSheetId="0" hidden="1">{"'РП (2)'!$A$5:$S$150"}</definedName>
    <definedName name="ццццццццццццццццц" hidden="1">{"'РП (2)'!$A$5:$S$150"}</definedName>
    <definedName name="ч" localSheetId="0" hidden="1">{"'РП (2)'!$A$5:$S$150"}</definedName>
    <definedName name="ч" hidden="1">{"'РП (2)'!$A$5:$S$150"}</definedName>
    <definedName name="Численность" localSheetId="0" hidden="1">{"'РП (2)'!$A$5:$S$150"}</definedName>
    <definedName name="Численность" hidden="1">{"'РП (2)'!$A$5:$S$150"}</definedName>
    <definedName name="чт" localSheetId="0" hidden="1">{"'РП (2)'!$A$5:$S$150"}</definedName>
    <definedName name="чт" hidden="1">{"'РП (2)'!$A$5:$S$150"}</definedName>
    <definedName name="чч" localSheetId="0" hidden="1">{"'РП (2)'!$A$5:$S$150"}</definedName>
    <definedName name="чч" hidden="1">{"'РП (2)'!$A$5:$S$150"}</definedName>
    <definedName name="ччч" localSheetId="0" hidden="1">{"'РП (2)'!$A$5:$S$150"}</definedName>
    <definedName name="ччч" hidden="1">{"'РП (2)'!$A$5:$S$150"}</definedName>
    <definedName name="чччч" localSheetId="0" hidden="1">{"'РП (2)'!$A$5:$S$150"}</definedName>
    <definedName name="чччч" hidden="1">{"'РП (2)'!$A$5:$S$150"}</definedName>
    <definedName name="ччччччч" localSheetId="0" hidden="1">{"'РП (2)'!$A$5:$S$150"}</definedName>
    <definedName name="ччччччч" hidden="1">{"'РП (2)'!$A$5:$S$150"}</definedName>
    <definedName name="ччччччччччччччч" localSheetId="0" hidden="1">{"'РП (2)'!$A$5:$S$150"}</definedName>
    <definedName name="ччччччччччччччч" hidden="1">{"'РП (2)'!$A$5:$S$150"}</definedName>
    <definedName name="чччччччччччччччччч" localSheetId="0" hidden="1">{"'РП (2)'!$A$5:$S$150"}</definedName>
    <definedName name="чччччччччччччччччч" hidden="1">{"'РП (2)'!$A$5:$S$150"}</definedName>
    <definedName name="ш" localSheetId="0" hidden="1">{"'РП (2)'!$A$5:$S$150"}</definedName>
    <definedName name="ш" hidden="1">{"'РП (2)'!$A$5:$S$150"}</definedName>
    <definedName name="шгзлхз" localSheetId="0" hidden="1">{"'РП (2)'!$A$5:$S$150"}</definedName>
    <definedName name="шгзлхз" hidden="1">{"'РП (2)'!$A$5:$S$150"}</definedName>
    <definedName name="шгзщш" localSheetId="0" hidden="1">{"'РП (2)'!$A$5:$S$150"}</definedName>
    <definedName name="шгзщш" hidden="1">{"'РП (2)'!$A$5:$S$150"}</definedName>
    <definedName name="шгн" localSheetId="0" hidden="1">{"'РП (2)'!$A$5:$S$150"}</definedName>
    <definedName name="шгн" hidden="1">{"'РП (2)'!$A$5:$S$150"}</definedName>
    <definedName name="шгшгшг" localSheetId="0" hidden="1">{"'РП (2)'!$A$5:$S$150"}</definedName>
    <definedName name="шгшгшг" hidden="1">{"'РП (2)'!$A$5:$S$150"}</definedName>
    <definedName name="шн" localSheetId="0" hidden="1">{"'РП (2)'!$A$5:$S$150"}</definedName>
    <definedName name="шн" hidden="1">{"'РП (2)'!$A$5:$S$150"}</definedName>
    <definedName name="шшрш" localSheetId="0" hidden="1">{"'РП (2)'!$A$5:$S$150"}</definedName>
    <definedName name="шшрш" hidden="1">{"'РП (2)'!$A$5:$S$150"}</definedName>
    <definedName name="шшшшш" localSheetId="0" hidden="1">{"'РП (2)'!$A$5:$S$150"}</definedName>
    <definedName name="шшшшш" hidden="1">{"'РП (2)'!$A$5:$S$150"}</definedName>
    <definedName name="шшшшшшшшшшшшшш" localSheetId="0" hidden="1">{"'РП (2)'!$A$5:$S$150"}</definedName>
    <definedName name="шшшшшшшшшшшшшш" hidden="1">{"'РП (2)'!$A$5:$S$150"}</definedName>
    <definedName name="щ" localSheetId="0" hidden="1">{"'РП (2)'!$A$5:$S$150"}</definedName>
    <definedName name="щ" hidden="1">{"'РП (2)'!$A$5:$S$150"}</definedName>
    <definedName name="щр" localSheetId="0" hidden="1">{"'РП (2)'!$A$5:$S$150"}</definedName>
    <definedName name="щр" hidden="1">{"'РП (2)'!$A$5:$S$150"}</definedName>
    <definedName name="щшоджл" localSheetId="0" hidden="1">{"'РП (2)'!$A$5:$S$150"}</definedName>
    <definedName name="щшоджл" hidden="1">{"'РП (2)'!$A$5:$S$150"}</definedName>
    <definedName name="щщ" localSheetId="0" hidden="1">{"'РП (2)'!$A$5:$S$150"}</definedName>
    <definedName name="щщ" hidden="1">{"'РП (2)'!$A$5:$S$150"}</definedName>
    <definedName name="щщощщ" localSheetId="0" hidden="1">{"'РП (2)'!$A$5:$S$150"}</definedName>
    <definedName name="щщощщ" hidden="1">{"'РП (2)'!$A$5:$S$150"}</definedName>
    <definedName name="щщщщщ" localSheetId="0" hidden="1">{"'РП (2)'!$A$5:$S$150"}</definedName>
    <definedName name="щщщщщ" hidden="1">{"'РП (2)'!$A$5:$S$150"}</definedName>
    <definedName name="щщщщщщщщщщщщ" localSheetId="0" hidden="1">{"'РП (2)'!$A$5:$S$150"}</definedName>
    <definedName name="щщщщщщщщщщщщ" hidden="1">{"'РП (2)'!$A$5:$S$150"}</definedName>
    <definedName name="ъ" localSheetId="0" hidden="1">{"'РП (2)'!$A$5:$S$150"}</definedName>
    <definedName name="ъ" hidden="1">{"'РП (2)'!$A$5:$S$150"}</definedName>
    <definedName name="ъжъждоп" localSheetId="0" hidden="1">{"'РП (2)'!$A$5:$S$150"}</definedName>
    <definedName name="ъжъждоп" hidden="1">{"'РП (2)'!$A$5:$S$150"}</definedName>
    <definedName name="ъхз" localSheetId="0" hidden="1">{"'РП (2)'!$A$5:$S$150"}</definedName>
    <definedName name="ъхз" hidden="1">{"'РП (2)'!$A$5:$S$150"}</definedName>
    <definedName name="ъъъъъ" localSheetId="0" hidden="1">{"'РП (2)'!$A$5:$S$150"}</definedName>
    <definedName name="ъъъъъ" hidden="1">{"'РП (2)'!$A$5:$S$150"}</definedName>
    <definedName name="ъъъъъъ" localSheetId="0" hidden="1">{"'РП (2)'!$A$5:$S$150"}</definedName>
    <definedName name="ъъъъъъ" hidden="1">{"'РП (2)'!$A$5:$S$150"}</definedName>
    <definedName name="ъъъъъъъъъъъъъъъъъ" localSheetId="0" hidden="1">{"'РП (2)'!$A$5:$S$150"}</definedName>
    <definedName name="ъъъъъъъъъъъъъъъъъ" hidden="1">{"'РП (2)'!$A$5:$S$150"}</definedName>
    <definedName name="ы" localSheetId="0" hidden="1">{"'РП (2)'!$A$5:$S$150"}</definedName>
    <definedName name="ы" hidden="1">{"'РП (2)'!$A$5:$S$150"}</definedName>
    <definedName name="ывапр6" localSheetId="0" hidden="1">{"'Sheet1'!$A$1:$G$96","'Sheet1'!$A$1:$H$96"}</definedName>
    <definedName name="ывапр6" hidden="1">{"'Sheet1'!$A$1:$G$96","'Sheet1'!$A$1:$H$96"}</definedName>
    <definedName name="ыы" localSheetId="0" hidden="1">{"'РП (2)'!$A$5:$S$150"}</definedName>
    <definedName name="ыы" hidden="1">{"'РП (2)'!$A$5:$S$150"}</definedName>
    <definedName name="ыывв" localSheetId="0" hidden="1">{"'РП (2)'!$A$5:$S$150"}</definedName>
    <definedName name="ыывв" hidden="1">{"'РП (2)'!$A$5:$S$150"}</definedName>
    <definedName name="ыыы" localSheetId="0" hidden="1">{"'РП (2)'!$A$5:$S$150"}</definedName>
    <definedName name="ыыы" hidden="1">{"'РП (2)'!$A$5:$S$150"}</definedName>
    <definedName name="ыыыыыыыыыы" localSheetId="0" hidden="1">{"'РП (2)'!$A$5:$S$150"}</definedName>
    <definedName name="ыыыыыыыыыы" hidden="1">{"'РП (2)'!$A$5:$S$150"}</definedName>
    <definedName name="ыыыыыыыыыыввввввввввввв" localSheetId="0" hidden="1">{"'РП (2)'!$A$5:$S$150"}</definedName>
    <definedName name="ыыыыыыыыыыввввввввввввв" hidden="1">{"'РП (2)'!$A$5:$S$150"}</definedName>
    <definedName name="ьь" localSheetId="0" hidden="1">{"'РП (2)'!$A$5:$S$150"}</definedName>
    <definedName name="ьь" hidden="1">{"'РП (2)'!$A$5:$S$150"}</definedName>
    <definedName name="ьььььььььььбб" localSheetId="0" hidden="1">{"'РП (2)'!$A$5:$S$150"}</definedName>
    <definedName name="ьььььььььььбб" hidden="1">{"'РП (2)'!$A$5:$S$150"}</definedName>
    <definedName name="ььььььььььььььь" localSheetId="0" hidden="1">{"'РП (2)'!$A$5:$S$150"}</definedName>
    <definedName name="ььььььььььььььь" hidden="1">{"'РП (2)'!$A$5:$S$150"}</definedName>
    <definedName name="ььььььььььььььььььььь" localSheetId="0" hidden="1">{"'РП (2)'!$A$5:$S$150"}</definedName>
    <definedName name="ььььььььььььььььььььь" hidden="1">{"'РП (2)'!$A$5:$S$150"}</definedName>
    <definedName name="э" localSheetId="0" hidden="1">{"'РП (2)'!$A$5:$S$150"}</definedName>
    <definedName name="э" hidden="1">{"'РП (2)'!$A$5:$S$150"}</definedName>
    <definedName name="эж" localSheetId="0" hidden="1">{"'РП (2)'!$A$5:$S$150"}</definedName>
    <definedName name="эж" hidden="1">{"'РП (2)'!$A$5:$S$150"}</definedName>
    <definedName name="эжд" localSheetId="0" hidden="1">{"'РП (2)'!$A$5:$S$150"}</definedName>
    <definedName name="эжд" hidden="1">{"'РП (2)'!$A$5:$S$150"}</definedName>
    <definedName name="эзп" localSheetId="0" hidden="1">{"'РП (2)'!$A$5:$S$150"}</definedName>
    <definedName name="эзп" hidden="1">{"'РП (2)'!$A$5:$S$150"}</definedName>
    <definedName name="ээ" localSheetId="0" hidden="1">{"'РП (2)'!$A$5:$S$150"}</definedName>
    <definedName name="ээ" hidden="1">{"'РП (2)'!$A$5:$S$150"}</definedName>
    <definedName name="эээээ" localSheetId="0" hidden="1">{"'РП (2)'!$A$5:$S$150"}</definedName>
    <definedName name="эээээ" hidden="1">{"'РП (2)'!$A$5:$S$150"}</definedName>
    <definedName name="ээээээ" localSheetId="0" hidden="1">{"'РП (2)'!$A$5:$S$150"}</definedName>
    <definedName name="ээээээ" hidden="1">{"'РП (2)'!$A$5:$S$150"}</definedName>
    <definedName name="ээээээээ" localSheetId="0" hidden="1">{"'РП (2)'!$A$5:$S$150"}</definedName>
    <definedName name="ээээээээ" hidden="1">{"'РП (2)'!$A$5:$S$150"}</definedName>
    <definedName name="ээээээээээ" localSheetId="0" hidden="1">{"'РП (2)'!$A$5:$S$150"}</definedName>
    <definedName name="ээээээээээ" hidden="1">{"'РП (2)'!$A$5:$S$150"}</definedName>
    <definedName name="юю" localSheetId="0" hidden="1">{"'РП (2)'!$A$5:$S$150"}</definedName>
    <definedName name="юю" hidden="1">{"'РП (2)'!$A$5:$S$150"}</definedName>
    <definedName name="юююю" localSheetId="0" hidden="1">{"'РП (2)'!$A$5:$S$150"}</definedName>
    <definedName name="юююю" hidden="1">{"'РП (2)'!$A$5:$S$150"}</definedName>
    <definedName name="ююююю" localSheetId="0" hidden="1">{"'РП (2)'!$A$5:$S$150"}</definedName>
    <definedName name="ююююю" hidden="1">{"'РП (2)'!$A$5:$S$150"}</definedName>
    <definedName name="юююююю" localSheetId="0" hidden="1">{"'РП (2)'!$A$5:$S$150"}</definedName>
    <definedName name="юююююю" hidden="1">{"'РП (2)'!$A$5:$S$150"}</definedName>
    <definedName name="ююююююююююююю" localSheetId="0" hidden="1">{"'РП (2)'!$A$5:$S$150"}</definedName>
    <definedName name="ююююююююююююю" hidden="1">{"'РП (2)'!$A$5:$S$150"}</definedName>
    <definedName name="я" localSheetId="0" hidden="1">{"'РП (2)'!$A$5:$S$150"}</definedName>
    <definedName name="я" hidden="1">{"'РП (2)'!$A$5:$S$150"}</definedName>
    <definedName name="яя" localSheetId="0" hidden="1">{"'РП (2)'!$A$5:$S$150"}</definedName>
    <definedName name="яя" hidden="1">{"'РП (2)'!$A$5:$S$150"}</definedName>
    <definedName name="яяя" localSheetId="0" hidden="1">{"'РП (2)'!$A$5:$S$150"}</definedName>
    <definedName name="яяя" hidden="1">{"'РП (2)'!$A$5:$S$150"}</definedName>
    <definedName name="яяяя" localSheetId="0" hidden="1">{"'РП (2)'!$A$5:$S$150"}</definedName>
    <definedName name="яяяя" hidden="1">{"'РП (2)'!$A$5:$S$150"}</definedName>
    <definedName name="яяяяя" localSheetId="0" hidden="1">{"'РП (2)'!$A$5:$S$150"}</definedName>
    <definedName name="яяяяя" hidden="1">{"'РП (2)'!$A$5:$S$150"}</definedName>
    <definedName name="яяяяяяяяяяяяяяя" localSheetId="0" hidden="1">{"'РП (2)'!$A$5:$S$150"}</definedName>
    <definedName name="яяяяяяяяяяяяяяя" hidden="1">{"'РП (2)'!$A$5:$S$150"}</definedName>
    <definedName name="яяяяяяяяяяяяяяяяяя" localSheetId="0" hidden="1">{"'РП (2)'!$A$5:$S$150"}</definedName>
    <definedName name="яяяяяяяяяяяяяяяяяя" hidden="1">{"'РП (2)'!$A$5:$S$150"}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H3" i="292" l="1"/>
  <c r="FC3" i="292"/>
  <c r="FB3" i="292"/>
  <c r="FA3" i="292"/>
  <c r="EZ3" i="292"/>
  <c r="EY3" i="292"/>
  <c r="EX3" i="292"/>
  <c r="EW3" i="292"/>
  <c r="EV3" i="292"/>
  <c r="EU3" i="292"/>
  <c r="ET3" i="292"/>
  <c r="ES3" i="292"/>
  <c r="ER3" i="292"/>
  <c r="EQ3" i="292"/>
  <c r="EP3" i="292"/>
  <c r="EO3" i="292"/>
  <c r="EN3" i="292"/>
  <c r="EM3" i="292"/>
  <c r="EL3" i="292"/>
  <c r="EK3" i="292"/>
  <c r="EJ3" i="292"/>
  <c r="EI3" i="292"/>
  <c r="EH3" i="292"/>
  <c r="EG3" i="292"/>
  <c r="EF3" i="292"/>
  <c r="DE3" i="292"/>
  <c r="DD3" i="292"/>
  <c r="DC3" i="292"/>
  <c r="DB3" i="292"/>
  <c r="DA3" i="292"/>
  <c r="CZ3" i="292"/>
  <c r="CY3" i="292"/>
  <c r="CX3" i="292"/>
  <c r="CW3" i="292"/>
  <c r="CV3" i="292"/>
  <c r="CU3" i="292"/>
  <c r="CT3" i="292"/>
  <c r="CS3" i="292"/>
  <c r="CR3" i="292"/>
  <c r="CQ3" i="292"/>
  <c r="CP3" i="292"/>
  <c r="CO3" i="292"/>
  <c r="CN3" i="292"/>
  <c r="CM3" i="292"/>
  <c r="CL3" i="292"/>
  <c r="CK3" i="292"/>
  <c r="CJ3" i="292"/>
  <c r="CI3" i="292"/>
  <c r="CH3" i="292"/>
  <c r="CE3" i="292"/>
  <c r="CD3" i="292"/>
  <c r="CC3" i="292"/>
  <c r="CB3" i="292"/>
  <c r="CA3" i="292"/>
  <c r="BZ3" i="292"/>
  <c r="BY3" i="292"/>
  <c r="BX3" i="292"/>
  <c r="BW3" i="292"/>
  <c r="BV3" i="292"/>
  <c r="BU3" i="292"/>
  <c r="BT3" i="292"/>
  <c r="BS3" i="292"/>
  <c r="BR3" i="292"/>
  <c r="BQ3" i="292"/>
  <c r="BP3" i="292"/>
  <c r="BO3" i="292"/>
  <c r="BN3" i="292"/>
  <c r="BM3" i="292"/>
  <c r="BL3" i="292"/>
  <c r="BK3" i="292"/>
  <c r="BJ3" i="292"/>
  <c r="BI3" i="292"/>
  <c r="BH3" i="292"/>
  <c r="BE3" i="292"/>
  <c r="BD3" i="292"/>
  <c r="BC3" i="292"/>
  <c r="BB3" i="292"/>
  <c r="BA3" i="292"/>
  <c r="AZ3" i="292"/>
  <c r="AY3" i="292"/>
  <c r="AX3" i="292"/>
  <c r="AW3" i="292"/>
  <c r="AV3" i="292"/>
  <c r="AU3" i="292"/>
  <c r="AT3" i="292"/>
  <c r="AS3" i="292"/>
  <c r="AR3" i="292"/>
  <c r="AQ3" i="292"/>
  <c r="AP3" i="292"/>
  <c r="AO3" i="292"/>
  <c r="AN3" i="292"/>
  <c r="AM3" i="292"/>
  <c r="AL3" i="292"/>
  <c r="AK3" i="292"/>
  <c r="AJ3" i="292"/>
  <c r="AI3" i="292"/>
  <c r="AH3" i="292"/>
  <c r="AE3" i="292"/>
  <c r="AD3" i="292"/>
  <c r="AC3" i="292"/>
  <c r="AB3" i="292"/>
  <c r="AA3" i="292"/>
  <c r="Z3" i="292"/>
  <c r="Y3" i="292"/>
  <c r="X3" i="292"/>
  <c r="W3" i="292"/>
  <c r="V3" i="292"/>
  <c r="U3" i="292"/>
  <c r="T3" i="292"/>
  <c r="S3" i="292"/>
  <c r="R3" i="292"/>
  <c r="Q3" i="292"/>
  <c r="P3" i="292"/>
  <c r="O3" i="292"/>
  <c r="N3" i="292"/>
  <c r="M3" i="292"/>
  <c r="L3" i="292"/>
  <c r="K3" i="292"/>
  <c r="J3" i="292"/>
  <c r="I3" i="292"/>
  <c r="H3" i="292"/>
  <c r="EH3" i="291"/>
  <c r="EG3" i="291"/>
  <c r="EF3" i="291"/>
  <c r="EE3" i="291"/>
  <c r="ED3" i="291"/>
  <c r="EC3" i="291"/>
  <c r="EB3" i="291"/>
  <c r="EA3" i="291"/>
  <c r="DZ3" i="291"/>
  <c r="DY3" i="291"/>
  <c r="DX3" i="291"/>
  <c r="DW3" i="291"/>
  <c r="DV3" i="291"/>
  <c r="DU3" i="291"/>
  <c r="DT3" i="291"/>
  <c r="DS3" i="291"/>
  <c r="DR3" i="291"/>
  <c r="DQ3" i="291"/>
  <c r="DP3" i="291"/>
  <c r="DO3" i="291"/>
  <c r="DN3" i="291"/>
  <c r="DM3" i="291"/>
  <c r="DL3" i="291"/>
  <c r="DK3" i="291"/>
  <c r="DJ3" i="291"/>
  <c r="DI3" i="291"/>
  <c r="DH3" i="291"/>
  <c r="DG3" i="291"/>
  <c r="DF3" i="291"/>
  <c r="DE3" i="291"/>
  <c r="DD3" i="291"/>
  <c r="DC3" i="291"/>
  <c r="DB3" i="291"/>
  <c r="DA3" i="291"/>
  <c r="CZ3" i="291"/>
  <c r="CY3" i="291"/>
  <c r="CX3" i="291"/>
  <c r="CW3" i="291"/>
  <c r="CV3" i="291"/>
  <c r="CU3" i="291"/>
  <c r="CT3" i="291"/>
  <c r="CS3" i="291"/>
  <c r="CR3" i="291"/>
  <c r="CQ3" i="291"/>
  <c r="CP3" i="291"/>
  <c r="CO3" i="291"/>
  <c r="CN3" i="291"/>
  <c r="CM3" i="291"/>
  <c r="CL3" i="291"/>
  <c r="CK3" i="291"/>
  <c r="CJ3" i="291"/>
  <c r="CI3" i="291"/>
  <c r="CH3" i="291"/>
  <c r="CG3" i="291"/>
  <c r="CF3" i="291"/>
  <c r="CE3" i="291"/>
  <c r="CD3" i="291"/>
  <c r="CC3" i="291"/>
  <c r="CB3" i="291"/>
  <c r="CA3" i="291"/>
  <c r="BZ3" i="291"/>
  <c r="BY3" i="291"/>
  <c r="BX3" i="291"/>
  <c r="BW3" i="291"/>
  <c r="BV3" i="291"/>
  <c r="BU3" i="291"/>
  <c r="BT3" i="291"/>
  <c r="BS3" i="291"/>
  <c r="BR3" i="291"/>
  <c r="BQ3" i="291"/>
  <c r="BP3" i="291"/>
  <c r="BO3" i="291"/>
  <c r="BN3" i="291"/>
  <c r="BM3" i="291"/>
  <c r="BL3" i="291"/>
  <c r="BK3" i="291"/>
  <c r="BJ3" i="291"/>
  <c r="BI3" i="291"/>
  <c r="BH3" i="291"/>
  <c r="BG3" i="291"/>
  <c r="BF3" i="291"/>
  <c r="BE3" i="291"/>
  <c r="BD3" i="291"/>
  <c r="BC3" i="291"/>
  <c r="BB3" i="291"/>
  <c r="BA3" i="291"/>
  <c r="AZ3" i="291"/>
  <c r="AY3" i="291"/>
  <c r="AX3" i="291"/>
  <c r="AW3" i="291"/>
  <c r="AV3" i="291"/>
  <c r="AU3" i="291"/>
  <c r="AT3" i="291"/>
  <c r="AS3" i="291"/>
  <c r="AR3" i="291"/>
  <c r="AQ3" i="291"/>
  <c r="AP3" i="291"/>
  <c r="AO3" i="291"/>
  <c r="AN3" i="291"/>
  <c r="AM3" i="291"/>
  <c r="AL3" i="291"/>
  <c r="AK3" i="291"/>
  <c r="AJ3" i="291"/>
  <c r="AI3" i="291"/>
  <c r="AH3" i="291"/>
  <c r="AE3" i="291"/>
  <c r="AD3" i="291"/>
  <c r="AC3" i="291"/>
  <c r="AB3" i="291"/>
  <c r="AA3" i="291"/>
  <c r="Z3" i="291"/>
  <c r="Y3" i="291"/>
  <c r="X3" i="291"/>
  <c r="W3" i="291"/>
  <c r="V3" i="291"/>
  <c r="U3" i="291"/>
  <c r="T3" i="291"/>
  <c r="S3" i="291"/>
  <c r="R3" i="291"/>
  <c r="Q3" i="291"/>
  <c r="P3" i="291"/>
  <c r="O3" i="291"/>
  <c r="N3" i="291"/>
  <c r="M3" i="291"/>
  <c r="L3" i="291"/>
  <c r="K3" i="291"/>
  <c r="J3" i="291"/>
  <c r="I3" i="291"/>
  <c r="H3" i="291"/>
  <c r="CX599" i="291" l="1"/>
  <c r="CW599" i="291"/>
  <c r="CX586" i="291"/>
  <c r="CX587" i="291" s="1"/>
  <c r="CW586" i="291"/>
  <c r="CW587" i="291" s="1"/>
  <c r="CX337" i="291"/>
  <c r="CX333" i="291"/>
  <c r="CX341" i="291" s="1"/>
  <c r="CX145" i="291"/>
  <c r="CX143" i="291" s="1"/>
  <c r="CX144" i="291"/>
  <c r="CX142" i="291"/>
  <c r="CX134" i="291"/>
  <c r="CX140" i="291" s="1"/>
  <c r="CX128" i="291"/>
  <c r="CX126" i="291" s="1"/>
  <c r="CX127" i="291"/>
  <c r="CX125" i="291"/>
  <c r="CX117" i="291"/>
  <c r="CX120" i="291" s="1"/>
  <c r="CX122" i="291" s="1"/>
  <c r="CX111" i="291"/>
  <c r="CX109" i="291" s="1"/>
  <c r="CX110" i="291"/>
  <c r="CX108" i="291"/>
  <c r="CX100" i="291"/>
  <c r="CX103" i="291" s="1"/>
  <c r="CX105" i="291" s="1"/>
  <c r="CX18" i="291"/>
  <c r="CX17" i="291"/>
  <c r="CX16" i="291"/>
  <c r="CX15" i="291"/>
  <c r="CX21" i="291" s="1"/>
  <c r="CX14" i="291"/>
  <c r="CX20" i="291" s="1"/>
  <c r="CX13" i="291"/>
  <c r="CX22" i="291" s="1"/>
  <c r="CX23" i="291" s="1"/>
  <c r="CX107" i="291" l="1"/>
  <c r="CX421" i="291"/>
  <c r="CX424" i="291" s="1"/>
  <c r="CX428" i="291" s="1"/>
  <c r="CX124" i="291"/>
  <c r="CX141" i="291"/>
  <c r="CX336" i="291"/>
  <c r="CX137" i="291"/>
  <c r="CX139" i="291" s="1"/>
  <c r="CX123" i="291"/>
  <c r="CX106" i="291"/>
  <c r="CX19" i="291"/>
  <c r="FY421" i="292"/>
  <c r="FY333" i="292"/>
  <c r="FY38" i="292"/>
  <c r="FY32" i="292"/>
  <c r="FY30" i="292"/>
  <c r="GC21" i="292"/>
  <c r="GB21" i="292"/>
  <c r="GA21" i="292"/>
  <c r="FZ21" i="292"/>
  <c r="FY21" i="292"/>
  <c r="GC20" i="292"/>
  <c r="GB20" i="292"/>
  <c r="GA20" i="292"/>
  <c r="FZ20" i="292"/>
  <c r="FY20" i="292"/>
  <c r="GC19" i="292"/>
  <c r="GB19" i="292"/>
  <c r="GA19" i="292"/>
  <c r="FZ19" i="292"/>
  <c r="FY19" i="292"/>
  <c r="GC14" i="292"/>
  <c r="GB14" i="292"/>
  <c r="GA14" i="292"/>
  <c r="FZ14" i="292"/>
  <c r="FY14" i="292"/>
  <c r="GC13" i="292"/>
  <c r="GC22" i="292" s="1"/>
  <c r="GC23" i="292" s="1"/>
  <c r="GB13" i="292"/>
  <c r="GB22" i="292" s="1"/>
  <c r="GB23" i="292" s="1"/>
  <c r="GA13" i="292"/>
  <c r="GA22" i="292" s="1"/>
  <c r="GA23" i="292" s="1"/>
  <c r="FZ13" i="292"/>
  <c r="FZ22" i="292" s="1"/>
  <c r="FZ23" i="292" s="1"/>
  <c r="FY13" i="292"/>
  <c r="FY22" i="292" s="1"/>
  <c r="FY23" i="292" s="1"/>
  <c r="FX421" i="292"/>
  <c r="FX38" i="292"/>
  <c r="FX32" i="292"/>
  <c r="FX30" i="292"/>
  <c r="FX21" i="292"/>
  <c r="FX20" i="292"/>
  <c r="FX19" i="292"/>
  <c r="FX14" i="292"/>
  <c r="FX13" i="292"/>
  <c r="FX15" i="292" l="1"/>
  <c r="CX422" i="291"/>
  <c r="CX427" i="291" s="1"/>
  <c r="GA15" i="292"/>
  <c r="FY36" i="292"/>
  <c r="FY15" i="292"/>
  <c r="FZ15" i="292"/>
  <c r="CX334" i="291"/>
  <c r="CX339" i="291" s="1"/>
  <c r="CX340" i="291"/>
  <c r="FY336" i="292"/>
  <c r="FY33" i="292"/>
  <c r="FY34" i="292" s="1"/>
  <c r="GB15" i="292"/>
  <c r="GC15" i="292"/>
  <c r="FX33" i="292"/>
  <c r="FX34" i="292" s="1"/>
  <c r="FX36" i="292"/>
  <c r="FX22" i="292"/>
  <c r="FX23" i="292" s="1"/>
  <c r="S77" i="291" l="1"/>
  <c r="S22" i="291" l="1"/>
  <c r="S23" i="291" s="1"/>
  <c r="BE424" i="292" l="1"/>
  <c r="BE428" i="292" s="1"/>
  <c r="BD424" i="292"/>
  <c r="BD428" i="292" s="1"/>
  <c r="BC424" i="292"/>
  <c r="BC428" i="292" s="1"/>
  <c r="BB424" i="292"/>
  <c r="BB428" i="292" s="1"/>
  <c r="BA424" i="292"/>
  <c r="BA428" i="292" s="1"/>
  <c r="AZ424" i="292"/>
  <c r="AZ422" i="292" s="1"/>
  <c r="AZ427" i="292" s="1"/>
  <c r="AY424" i="292"/>
  <c r="AY428" i="292" s="1"/>
  <c r="AX424" i="292"/>
  <c r="AX428" i="292" s="1"/>
  <c r="AW424" i="292"/>
  <c r="AW422" i="292" s="1"/>
  <c r="AW427" i="292" s="1"/>
  <c r="BC422" i="292"/>
  <c r="BC427" i="292" s="1"/>
  <c r="BB422" i="292"/>
  <c r="BB423" i="292" s="1"/>
  <c r="BE341" i="292"/>
  <c r="BD341" i="292"/>
  <c r="BC341" i="292"/>
  <c r="BB341" i="292"/>
  <c r="BA341" i="292"/>
  <c r="AZ341" i="292"/>
  <c r="AY341" i="292"/>
  <c r="AX341" i="292"/>
  <c r="AW341" i="292"/>
  <c r="BE336" i="292"/>
  <c r="BD336" i="292"/>
  <c r="BD334" i="292" s="1"/>
  <c r="BC336" i="292"/>
  <c r="BC334" i="292" s="1"/>
  <c r="BB336" i="292"/>
  <c r="BB334" i="292" s="1"/>
  <c r="BA336" i="292"/>
  <c r="BA334" i="292" s="1"/>
  <c r="AZ336" i="292"/>
  <c r="AY336" i="292"/>
  <c r="AX336" i="292"/>
  <c r="AX334" i="292" s="1"/>
  <c r="AW336" i="292"/>
  <c r="AW334" i="292" s="1"/>
  <c r="AW335" i="292" s="1"/>
  <c r="BE144" i="292"/>
  <c r="BD144" i="292"/>
  <c r="BC144" i="292"/>
  <c r="BB144" i="292"/>
  <c r="BA144" i="292"/>
  <c r="AZ144" i="292"/>
  <c r="AY144" i="292"/>
  <c r="AX144" i="292"/>
  <c r="AW144" i="292"/>
  <c r="BE143" i="292"/>
  <c r="BD143" i="292"/>
  <c r="BC143" i="292"/>
  <c r="BB143" i="292"/>
  <c r="BA143" i="292"/>
  <c r="AZ143" i="292"/>
  <c r="AY143" i="292"/>
  <c r="AX143" i="292"/>
  <c r="AW143" i="292"/>
  <c r="BE142" i="292"/>
  <c r="BD142" i="292"/>
  <c r="BC142" i="292"/>
  <c r="BB142" i="292"/>
  <c r="BA142" i="292"/>
  <c r="AZ142" i="292"/>
  <c r="AY142" i="292"/>
  <c r="AX142" i="292"/>
  <c r="AW142" i="292"/>
  <c r="BE141" i="292"/>
  <c r="BD141" i="292"/>
  <c r="BC141" i="292"/>
  <c r="BB141" i="292"/>
  <c r="BA141" i="292"/>
  <c r="AZ141" i="292"/>
  <c r="AY141" i="292"/>
  <c r="AX141" i="292"/>
  <c r="AW141" i="292"/>
  <c r="BE134" i="292"/>
  <c r="BE140" i="292" s="1"/>
  <c r="BD134" i="292"/>
  <c r="BD140" i="292" s="1"/>
  <c r="BC134" i="292"/>
  <c r="BC140" i="292" s="1"/>
  <c r="BB134" i="292"/>
  <c r="BB140" i="292" s="1"/>
  <c r="BA134" i="292"/>
  <c r="BA137" i="292" s="1"/>
  <c r="BA138" i="292" s="1"/>
  <c r="AZ134" i="292"/>
  <c r="AZ140" i="292" s="1"/>
  <c r="AY134" i="292"/>
  <c r="AY140" i="292" s="1"/>
  <c r="AX134" i="292"/>
  <c r="AX140" i="292" s="1"/>
  <c r="AW134" i="292"/>
  <c r="BE127" i="292"/>
  <c r="BD127" i="292"/>
  <c r="BC127" i="292"/>
  <c r="BB127" i="292"/>
  <c r="BA127" i="292"/>
  <c r="AZ127" i="292"/>
  <c r="AY127" i="292"/>
  <c r="AX127" i="292"/>
  <c r="AW127" i="292"/>
  <c r="BE126" i="292"/>
  <c r="BD126" i="292"/>
  <c r="BC126" i="292"/>
  <c r="BB126" i="292"/>
  <c r="BA126" i="292"/>
  <c r="AZ126" i="292"/>
  <c r="AY126" i="292"/>
  <c r="AX126" i="292"/>
  <c r="AW126" i="292"/>
  <c r="BE125" i="292"/>
  <c r="BD125" i="292"/>
  <c r="BC125" i="292"/>
  <c r="BB125" i="292"/>
  <c r="BA125" i="292"/>
  <c r="AZ125" i="292"/>
  <c r="AY125" i="292"/>
  <c r="AX125" i="292"/>
  <c r="AW125" i="292"/>
  <c r="BE124" i="292"/>
  <c r="BD124" i="292"/>
  <c r="BC124" i="292"/>
  <c r="BB124" i="292"/>
  <c r="BA124" i="292"/>
  <c r="AZ124" i="292"/>
  <c r="AY124" i="292"/>
  <c r="AX124" i="292"/>
  <c r="AW124" i="292"/>
  <c r="BE117" i="292"/>
  <c r="BD117" i="292"/>
  <c r="BD120" i="292" s="1"/>
  <c r="BC117" i="292"/>
  <c r="BC120" i="292" s="1"/>
  <c r="BB117" i="292"/>
  <c r="BB123" i="292" s="1"/>
  <c r="BA117" i="292"/>
  <c r="BA120" i="292" s="1"/>
  <c r="AZ117" i="292"/>
  <c r="AZ120" i="292" s="1"/>
  <c r="AZ121" i="292" s="1"/>
  <c r="AY117" i="292"/>
  <c r="AY123" i="292" s="1"/>
  <c r="AX117" i="292"/>
  <c r="AX123" i="292" s="1"/>
  <c r="AW117" i="292"/>
  <c r="AW120" i="292" s="1"/>
  <c r="AW121" i="292" s="1"/>
  <c r="BE110" i="292"/>
  <c r="BD110" i="292"/>
  <c r="BC110" i="292"/>
  <c r="BB110" i="292"/>
  <c r="BA110" i="292"/>
  <c r="AZ110" i="292"/>
  <c r="AY110" i="292"/>
  <c r="AX110" i="292"/>
  <c r="AW110" i="292"/>
  <c r="BE109" i="292"/>
  <c r="BD109" i="292"/>
  <c r="BC109" i="292"/>
  <c r="BB109" i="292"/>
  <c r="BA109" i="292"/>
  <c r="AZ109" i="292"/>
  <c r="AY109" i="292"/>
  <c r="AX109" i="292"/>
  <c r="AW109" i="292"/>
  <c r="BE108" i="292"/>
  <c r="BD108" i="292"/>
  <c r="BC108" i="292"/>
  <c r="BB108" i="292"/>
  <c r="BA108" i="292"/>
  <c r="AZ108" i="292"/>
  <c r="AY108" i="292"/>
  <c r="AX108" i="292"/>
  <c r="AW108" i="292"/>
  <c r="BE107" i="292"/>
  <c r="BD107" i="292"/>
  <c r="BC107" i="292"/>
  <c r="BB107" i="292"/>
  <c r="BA107" i="292"/>
  <c r="AZ107" i="292"/>
  <c r="AY107" i="292"/>
  <c r="AX107" i="292"/>
  <c r="AW107" i="292"/>
  <c r="BE106" i="292"/>
  <c r="BD106" i="292"/>
  <c r="BC106" i="292"/>
  <c r="BB106" i="292"/>
  <c r="BA106" i="292"/>
  <c r="AZ106" i="292"/>
  <c r="AY106" i="292"/>
  <c r="AX106" i="292"/>
  <c r="AW106" i="292"/>
  <c r="BE103" i="292"/>
  <c r="BE104" i="292" s="1"/>
  <c r="BD103" i="292"/>
  <c r="BD104" i="292" s="1"/>
  <c r="BC103" i="292"/>
  <c r="BC104" i="292" s="1"/>
  <c r="BB103" i="292"/>
  <c r="BB104" i="292" s="1"/>
  <c r="BA103" i="292"/>
  <c r="BA104" i="292" s="1"/>
  <c r="AZ103" i="292"/>
  <c r="AZ104" i="292" s="1"/>
  <c r="AY103" i="292"/>
  <c r="AY104" i="292" s="1"/>
  <c r="AX103" i="292"/>
  <c r="AX104" i="292" s="1"/>
  <c r="AW103" i="292"/>
  <c r="AW104" i="292" s="1"/>
  <c r="BE81" i="292"/>
  <c r="BE79" i="292" s="1"/>
  <c r="BD81" i="292"/>
  <c r="BD79" i="292" s="1"/>
  <c r="BC81" i="292"/>
  <c r="BC79" i="292" s="1"/>
  <c r="BB81" i="292"/>
  <c r="BB79" i="292" s="1"/>
  <c r="BA81" i="292"/>
  <c r="BA79" i="292" s="1"/>
  <c r="AZ81" i="292"/>
  <c r="AZ79" i="292" s="1"/>
  <c r="AY81" i="292"/>
  <c r="AY79" i="292" s="1"/>
  <c r="AX81" i="292"/>
  <c r="AX79" i="292" s="1"/>
  <c r="AW81" i="292"/>
  <c r="AW79" i="292" s="1"/>
  <c r="BE39" i="292"/>
  <c r="BD39" i="292"/>
  <c r="BC39" i="292"/>
  <c r="BB39" i="292"/>
  <c r="BA39" i="292"/>
  <c r="AZ39" i="292"/>
  <c r="AY39" i="292"/>
  <c r="AX39" i="292"/>
  <c r="AW39" i="292"/>
  <c r="BE34" i="292"/>
  <c r="BD34" i="292"/>
  <c r="BC34" i="292"/>
  <c r="BB34" i="292"/>
  <c r="BA34" i="292"/>
  <c r="AZ34" i="292"/>
  <c r="AY34" i="292"/>
  <c r="AX34" i="292"/>
  <c r="AW34" i="292"/>
  <c r="BE33" i="292"/>
  <c r="BD33" i="292"/>
  <c r="BC33" i="292"/>
  <c r="BB33" i="292"/>
  <c r="BA33" i="292"/>
  <c r="AZ33" i="292"/>
  <c r="AY33" i="292"/>
  <c r="AX33" i="292"/>
  <c r="AW33" i="292"/>
  <c r="BD422" i="292" l="1"/>
  <c r="BD427" i="292" s="1"/>
  <c r="BA422" i="292"/>
  <c r="BA427" i="292" s="1"/>
  <c r="BD423" i="292"/>
  <c r="BD137" i="292"/>
  <c r="BD138" i="292" s="1"/>
  <c r="BE137" i="292"/>
  <c r="BE138" i="292" s="1"/>
  <c r="BA140" i="292"/>
  <c r="AZ137" i="292"/>
  <c r="AX120" i="292"/>
  <c r="AX121" i="292" s="1"/>
  <c r="AW123" i="292"/>
  <c r="BB137" i="292"/>
  <c r="BB138" i="292" s="1"/>
  <c r="AX335" i="292"/>
  <c r="BC137" i="292"/>
  <c r="BC138" i="292" s="1"/>
  <c r="AZ123" i="292"/>
  <c r="AZ423" i="292"/>
  <c r="BE334" i="292"/>
  <c r="BE335" i="292" s="1"/>
  <c r="AZ138" i="292"/>
  <c r="BC423" i="292"/>
  <c r="AX422" i="292"/>
  <c r="AX427" i="292" s="1"/>
  <c r="BA335" i="292"/>
  <c r="AY422" i="292"/>
  <c r="AY427" i="292" s="1"/>
  <c r="BB427" i="292"/>
  <c r="AW423" i="292"/>
  <c r="BB335" i="292"/>
  <c r="BC335" i="292"/>
  <c r="BD335" i="292"/>
  <c r="AX138" i="292"/>
  <c r="BA123" i="292"/>
  <c r="BE120" i="292"/>
  <c r="BE121" i="292" s="1"/>
  <c r="BC123" i="292"/>
  <c r="AW137" i="292"/>
  <c r="AW138" i="292" s="1"/>
  <c r="BA121" i="292"/>
  <c r="BB120" i="292"/>
  <c r="BB121" i="292" s="1"/>
  <c r="BD123" i="292"/>
  <c r="AX137" i="292"/>
  <c r="AY334" i="292"/>
  <c r="AY335" i="292" s="1"/>
  <c r="BE123" i="292"/>
  <c r="AY137" i="292"/>
  <c r="AY138" i="292" s="1"/>
  <c r="AW140" i="292"/>
  <c r="AZ334" i="292"/>
  <c r="AZ335" i="292" s="1"/>
  <c r="BC121" i="292"/>
  <c r="AW428" i="292"/>
  <c r="AZ428" i="292"/>
  <c r="BE422" i="292"/>
  <c r="BD121" i="292"/>
  <c r="AY120" i="292"/>
  <c r="AY121" i="292" s="1"/>
  <c r="BA423" i="292" l="1"/>
  <c r="AX423" i="292"/>
  <c r="AY423" i="292"/>
  <c r="BE427" i="292"/>
  <c r="BE423" i="292"/>
  <c r="BU428" i="291" l="1"/>
  <c r="BQ428" i="291"/>
  <c r="BP428" i="291"/>
  <c r="BO428" i="291"/>
  <c r="BN428" i="291"/>
  <c r="BM428" i="291"/>
  <c r="BL428" i="291"/>
  <c r="BK428" i="291"/>
  <c r="BJ428" i="291"/>
  <c r="BI428" i="291"/>
  <c r="BH428" i="291"/>
  <c r="BE428" i="291"/>
  <c r="BQ427" i="291"/>
  <c r="BP427" i="291"/>
  <c r="BO427" i="291"/>
  <c r="BN427" i="291"/>
  <c r="BM427" i="291"/>
  <c r="BL427" i="291"/>
  <c r="BK427" i="291"/>
  <c r="BJ427" i="291"/>
  <c r="BI427" i="291"/>
  <c r="BH427" i="291"/>
  <c r="BZ424" i="291"/>
  <c r="BZ428" i="291" s="1"/>
  <c r="BY424" i="291"/>
  <c r="BY428" i="291" s="1"/>
  <c r="BX424" i="291"/>
  <c r="BX428" i="291" s="1"/>
  <c r="BW424" i="291"/>
  <c r="BW428" i="291" s="1"/>
  <c r="BV424" i="291"/>
  <c r="BV428" i="291" s="1"/>
  <c r="BT424" i="291"/>
  <c r="BT428" i="291" s="1"/>
  <c r="BS424" i="291"/>
  <c r="BS428" i="291" s="1"/>
  <c r="BR424" i="291"/>
  <c r="BR428" i="291" s="1"/>
  <c r="BG424" i="291"/>
  <c r="BG422" i="291" s="1"/>
  <c r="BG427" i="291" s="1"/>
  <c r="BF424" i="291"/>
  <c r="BF422" i="291" s="1"/>
  <c r="BF427" i="291" s="1"/>
  <c r="BD424" i="291"/>
  <c r="BD422" i="291" s="1"/>
  <c r="BD427" i="291" s="1"/>
  <c r="BC424" i="291"/>
  <c r="BC422" i="291" s="1"/>
  <c r="BC427" i="291" s="1"/>
  <c r="BB424" i="291"/>
  <c r="BB422" i="291" s="1"/>
  <c r="BB427" i="291" s="1"/>
  <c r="BA424" i="291"/>
  <c r="BA422" i="291" s="1"/>
  <c r="BA427" i="291" s="1"/>
  <c r="AZ424" i="291"/>
  <c r="AZ422" i="291" s="1"/>
  <c r="AZ427" i="291" s="1"/>
  <c r="BU422" i="291"/>
  <c r="BU427" i="291" s="1"/>
  <c r="BE422" i="291"/>
  <c r="BE427" i="291" s="1"/>
  <c r="BZ421" i="291"/>
  <c r="BY421" i="291"/>
  <c r="BX421" i="291"/>
  <c r="BW421" i="291"/>
  <c r="BV421" i="291"/>
  <c r="BU421" i="291"/>
  <c r="BT421" i="291"/>
  <c r="BS421" i="291"/>
  <c r="BR421" i="291"/>
  <c r="BQ421" i="291"/>
  <c r="BP421" i="291"/>
  <c r="BO421" i="291"/>
  <c r="BN421" i="291"/>
  <c r="BM421" i="291"/>
  <c r="BL421" i="291"/>
  <c r="BK421" i="291"/>
  <c r="BJ421" i="291"/>
  <c r="BI421" i="291"/>
  <c r="BH421" i="291"/>
  <c r="BG421" i="291"/>
  <c r="BF421" i="291"/>
  <c r="BE421" i="291"/>
  <c r="BD421" i="291"/>
  <c r="BQ341" i="291"/>
  <c r="BP341" i="291"/>
  <c r="BO341" i="291"/>
  <c r="BN341" i="291"/>
  <c r="BM341" i="291"/>
  <c r="BL341" i="291"/>
  <c r="BK341" i="291"/>
  <c r="BJ341" i="291"/>
  <c r="BI341" i="291"/>
  <c r="BH341" i="291"/>
  <c r="BD341" i="291"/>
  <c r="BC341" i="291"/>
  <c r="BB341" i="291"/>
  <c r="BA341" i="291"/>
  <c r="AZ341" i="291"/>
  <c r="BZ336" i="291"/>
  <c r="BZ340" i="291" s="1"/>
  <c r="BY336" i="291"/>
  <c r="BY340" i="291" s="1"/>
  <c r="BX336" i="291"/>
  <c r="BX340" i="291" s="1"/>
  <c r="BW336" i="291"/>
  <c r="BW340" i="291" s="1"/>
  <c r="BV336" i="291"/>
  <c r="BV340" i="291" s="1"/>
  <c r="BU336" i="291"/>
  <c r="BU340" i="291" s="1"/>
  <c r="BT336" i="291"/>
  <c r="BT340" i="291" s="1"/>
  <c r="BS336" i="291"/>
  <c r="BS334" i="291" s="1"/>
  <c r="BS339" i="291" s="1"/>
  <c r="BR336" i="291"/>
  <c r="BR334" i="291" s="1"/>
  <c r="BR339" i="291" s="1"/>
  <c r="BG336" i="291"/>
  <c r="BG340" i="291" s="1"/>
  <c r="BF336" i="291"/>
  <c r="BF340" i="291" s="1"/>
  <c r="BE336" i="291"/>
  <c r="BE340" i="291" s="1"/>
  <c r="BD336" i="291"/>
  <c r="BD340" i="291" s="1"/>
  <c r="BC336" i="291"/>
  <c r="BC340" i="291" s="1"/>
  <c r="BB336" i="291"/>
  <c r="BB340" i="291" s="1"/>
  <c r="BA336" i="291"/>
  <c r="BA334" i="291" s="1"/>
  <c r="BA339" i="291" s="1"/>
  <c r="AZ336" i="291"/>
  <c r="AZ340" i="291" s="1"/>
  <c r="BY334" i="291"/>
  <c r="BY339" i="291" s="1"/>
  <c r="BZ333" i="291"/>
  <c r="BZ341" i="291" s="1"/>
  <c r="BY333" i="291"/>
  <c r="BY341" i="291" s="1"/>
  <c r="BX333" i="291"/>
  <c r="BX341" i="291" s="1"/>
  <c r="BW333" i="291"/>
  <c r="BW341" i="291" s="1"/>
  <c r="BV333" i="291"/>
  <c r="BV341" i="291" s="1"/>
  <c r="BU333" i="291"/>
  <c r="BU341" i="291" s="1"/>
  <c r="BT333" i="291"/>
  <c r="BT341" i="291" s="1"/>
  <c r="BS333" i="291"/>
  <c r="BS341" i="291" s="1"/>
  <c r="BR333" i="291"/>
  <c r="BR341" i="291" s="1"/>
  <c r="BG333" i="291"/>
  <c r="BG341" i="291" s="1"/>
  <c r="BF333" i="291"/>
  <c r="BF341" i="291" s="1"/>
  <c r="BE333" i="291"/>
  <c r="BE341" i="291" s="1"/>
  <c r="BG148" i="291"/>
  <c r="BG142" i="291" s="1"/>
  <c r="BF148" i="291"/>
  <c r="BF142" i="291" s="1"/>
  <c r="BD148" i="291"/>
  <c r="BD141" i="291" s="1"/>
  <c r="BB148" i="291"/>
  <c r="BB141" i="291" s="1"/>
  <c r="BA148" i="291"/>
  <c r="BA141" i="291" s="1"/>
  <c r="AZ148" i="291"/>
  <c r="AZ141" i="291" s="1"/>
  <c r="BU145" i="291"/>
  <c r="BU141" i="291" s="1"/>
  <c r="BT145" i="291"/>
  <c r="BT143" i="291" s="1"/>
  <c r="BS145" i="291"/>
  <c r="BS143" i="291" s="1"/>
  <c r="BR145" i="291"/>
  <c r="BR143" i="291" s="1"/>
  <c r="BG145" i="291"/>
  <c r="BG143" i="291" s="1"/>
  <c r="CA144" i="291"/>
  <c r="BZ144" i="291"/>
  <c r="BY144" i="291"/>
  <c r="BX144" i="291"/>
  <c r="BW144" i="291"/>
  <c r="BV144" i="291"/>
  <c r="BU144" i="291"/>
  <c r="BT144" i="291"/>
  <c r="BS144" i="291"/>
  <c r="BR144" i="291"/>
  <c r="BQ144" i="291"/>
  <c r="BP144" i="291"/>
  <c r="BO144" i="291"/>
  <c r="BN144" i="291"/>
  <c r="BM144" i="291"/>
  <c r="BL144" i="291"/>
  <c r="BK144" i="291"/>
  <c r="BJ144" i="291"/>
  <c r="BI144" i="291"/>
  <c r="BH144" i="291"/>
  <c r="BG144" i="291"/>
  <c r="BF144" i="291"/>
  <c r="BE144" i="291"/>
  <c r="BD144" i="291"/>
  <c r="BC144" i="291"/>
  <c r="BB144" i="291"/>
  <c r="BA144" i="291"/>
  <c r="AZ144" i="291"/>
  <c r="BV143" i="291"/>
  <c r="BQ143" i="291"/>
  <c r="BP143" i="291"/>
  <c r="BO143" i="291"/>
  <c r="BN143" i="291"/>
  <c r="BM143" i="291"/>
  <c r="BL143" i="291"/>
  <c r="BK143" i="291"/>
  <c r="BJ143" i="291"/>
  <c r="BI143" i="291"/>
  <c r="BH143" i="291"/>
  <c r="BF143" i="291"/>
  <c r="BE143" i="291"/>
  <c r="BD143" i="291"/>
  <c r="BC143" i="291"/>
  <c r="BB143" i="291"/>
  <c r="BA143" i="291"/>
  <c r="AZ143" i="291"/>
  <c r="CA142" i="291"/>
  <c r="BZ142" i="291"/>
  <c r="BY142" i="291"/>
  <c r="BX142" i="291"/>
  <c r="BW142" i="291"/>
  <c r="BV142" i="291"/>
  <c r="BU142" i="291"/>
  <c r="BT142" i="291"/>
  <c r="BS142" i="291"/>
  <c r="BR142" i="291"/>
  <c r="BQ142" i="291"/>
  <c r="BP142" i="291"/>
  <c r="BO142" i="291"/>
  <c r="BN142" i="291"/>
  <c r="BM142" i="291"/>
  <c r="BL142" i="291"/>
  <c r="BK142" i="291"/>
  <c r="BJ142" i="291"/>
  <c r="BI142" i="291"/>
  <c r="BH142" i="291"/>
  <c r="BE142" i="291"/>
  <c r="BC142" i="291"/>
  <c r="BV141" i="291"/>
  <c r="BQ141" i="291"/>
  <c r="BP141" i="291"/>
  <c r="BO141" i="291"/>
  <c r="BN141" i="291"/>
  <c r="BM141" i="291"/>
  <c r="BL141" i="291"/>
  <c r="BK141" i="291"/>
  <c r="BJ141" i="291"/>
  <c r="BI141" i="291"/>
  <c r="BH141" i="291"/>
  <c r="BE141" i="291"/>
  <c r="BC141" i="291"/>
  <c r="CA134" i="291"/>
  <c r="CA140" i="291" s="1"/>
  <c r="BZ134" i="291"/>
  <c r="BZ140" i="291" s="1"/>
  <c r="BY134" i="291"/>
  <c r="BY145" i="291" s="1"/>
  <c r="BX134" i="291"/>
  <c r="BX145" i="291" s="1"/>
  <c r="BW134" i="291"/>
  <c r="BW137" i="291" s="1"/>
  <c r="BW139" i="291" s="1"/>
  <c r="BV134" i="291"/>
  <c r="BV137" i="291" s="1"/>
  <c r="BV139" i="291" s="1"/>
  <c r="BU134" i="291"/>
  <c r="BU137" i="291" s="1"/>
  <c r="BU139" i="291" s="1"/>
  <c r="BT134" i="291"/>
  <c r="BT137" i="291" s="1"/>
  <c r="BT139" i="291" s="1"/>
  <c r="BS134" i="291"/>
  <c r="BS137" i="291" s="1"/>
  <c r="BS139" i="291" s="1"/>
  <c r="BR134" i="291"/>
  <c r="BR137" i="291" s="1"/>
  <c r="BR139" i="291" s="1"/>
  <c r="BG134" i="291"/>
  <c r="BG137" i="291" s="1"/>
  <c r="BG139" i="291" s="1"/>
  <c r="BF134" i="291"/>
  <c r="BF137" i="291" s="1"/>
  <c r="BF139" i="291" s="1"/>
  <c r="BE134" i="291"/>
  <c r="BE137" i="291" s="1"/>
  <c r="BE139" i="291" s="1"/>
  <c r="BD134" i="291"/>
  <c r="BD140" i="291" s="1"/>
  <c r="BC134" i="291"/>
  <c r="BC140" i="291" s="1"/>
  <c r="BB134" i="291"/>
  <c r="BB140" i="291" s="1"/>
  <c r="BA134" i="291"/>
  <c r="BA140" i="291" s="1"/>
  <c r="AZ134" i="291"/>
  <c r="AZ140" i="291" s="1"/>
  <c r="CA128" i="291"/>
  <c r="CA126" i="291" s="1"/>
  <c r="BZ128" i="291"/>
  <c r="BZ126" i="291" s="1"/>
  <c r="BY128" i="291"/>
  <c r="BY126" i="291" s="1"/>
  <c r="BX128" i="291"/>
  <c r="BX126" i="291" s="1"/>
  <c r="BW128" i="291"/>
  <c r="BW126" i="291" s="1"/>
  <c r="BU128" i="291"/>
  <c r="BU124" i="291" s="1"/>
  <c r="BT128" i="291"/>
  <c r="BT126" i="291" s="1"/>
  <c r="BS128" i="291"/>
  <c r="BS126" i="291" s="1"/>
  <c r="BR128" i="291"/>
  <c r="BR126" i="291" s="1"/>
  <c r="BG128" i="291"/>
  <c r="BG124" i="291" s="1"/>
  <c r="CA127" i="291"/>
  <c r="BZ127" i="291"/>
  <c r="BY127" i="291"/>
  <c r="BX127" i="291"/>
  <c r="BW127" i="291"/>
  <c r="BV127" i="291"/>
  <c r="BU127" i="291"/>
  <c r="BT127" i="291"/>
  <c r="BS127" i="291"/>
  <c r="BR127" i="291"/>
  <c r="BQ127" i="291"/>
  <c r="BP127" i="291"/>
  <c r="BO127" i="291"/>
  <c r="BN127" i="291"/>
  <c r="BM127" i="291"/>
  <c r="BL127" i="291"/>
  <c r="BK127" i="291"/>
  <c r="BJ127" i="291"/>
  <c r="BI127" i="291"/>
  <c r="BH127" i="291"/>
  <c r="BG127" i="291"/>
  <c r="BF127" i="291"/>
  <c r="BE127" i="291"/>
  <c r="BD127" i="291"/>
  <c r="BC127" i="291"/>
  <c r="BB127" i="291"/>
  <c r="BA127" i="291"/>
  <c r="AZ127" i="291"/>
  <c r="BV126" i="291"/>
  <c r="BQ126" i="291"/>
  <c r="BP126" i="291"/>
  <c r="BO126" i="291"/>
  <c r="BN126" i="291"/>
  <c r="BM126" i="291"/>
  <c r="BL126" i="291"/>
  <c r="BK126" i="291"/>
  <c r="BJ126" i="291"/>
  <c r="BI126" i="291"/>
  <c r="BH126" i="291"/>
  <c r="BF126" i="291"/>
  <c r="BE126" i="291"/>
  <c r="BD126" i="291"/>
  <c r="BC126" i="291"/>
  <c r="BB126" i="291"/>
  <c r="BA126" i="291"/>
  <c r="AZ126" i="291"/>
  <c r="CA125" i="291"/>
  <c r="BZ125" i="291"/>
  <c r="BY125" i="291"/>
  <c r="BX125" i="291"/>
  <c r="BW125" i="291"/>
  <c r="BV125" i="291"/>
  <c r="BU125" i="291"/>
  <c r="BT125" i="291"/>
  <c r="BS125" i="291"/>
  <c r="BR125" i="291"/>
  <c r="BQ125" i="291"/>
  <c r="BP125" i="291"/>
  <c r="BO125" i="291"/>
  <c r="BN125" i="291"/>
  <c r="BM125" i="291"/>
  <c r="BL125" i="291"/>
  <c r="BK125" i="291"/>
  <c r="BJ125" i="291"/>
  <c r="BI125" i="291"/>
  <c r="BH125" i="291"/>
  <c r="BG125" i="291"/>
  <c r="BF125" i="291"/>
  <c r="BE125" i="291"/>
  <c r="BD125" i="291"/>
  <c r="BC125" i="291"/>
  <c r="BB125" i="291"/>
  <c r="BA125" i="291"/>
  <c r="AZ125" i="291"/>
  <c r="BV124" i="291"/>
  <c r="BQ124" i="291"/>
  <c r="BP124" i="291"/>
  <c r="BO124" i="291"/>
  <c r="BN124" i="291"/>
  <c r="BM124" i="291"/>
  <c r="BL124" i="291"/>
  <c r="BK124" i="291"/>
  <c r="BJ124" i="291"/>
  <c r="BI124" i="291"/>
  <c r="BH124" i="291"/>
  <c r="BF124" i="291"/>
  <c r="BE124" i="291"/>
  <c r="BD124" i="291"/>
  <c r="BC124" i="291"/>
  <c r="BB124" i="291"/>
  <c r="BA124" i="291"/>
  <c r="AZ124" i="291"/>
  <c r="BQ123" i="291"/>
  <c r="BP123" i="291"/>
  <c r="BO123" i="291"/>
  <c r="BN123" i="291"/>
  <c r="BM123" i="291"/>
  <c r="BL123" i="291"/>
  <c r="BK123" i="291"/>
  <c r="BJ123" i="291"/>
  <c r="BI123" i="291"/>
  <c r="BH123" i="291"/>
  <c r="BQ122" i="291"/>
  <c r="BP122" i="291"/>
  <c r="BO122" i="291"/>
  <c r="BN122" i="291"/>
  <c r="BM122" i="291"/>
  <c r="BL122" i="291"/>
  <c r="BK122" i="291"/>
  <c r="BJ122" i="291"/>
  <c r="BI122" i="291"/>
  <c r="BH122" i="291"/>
  <c r="CA117" i="291"/>
  <c r="CA120" i="291" s="1"/>
  <c r="CA122" i="291" s="1"/>
  <c r="BZ117" i="291"/>
  <c r="BZ120" i="291" s="1"/>
  <c r="BZ122" i="291" s="1"/>
  <c r="BY117" i="291"/>
  <c r="BY120" i="291" s="1"/>
  <c r="BY122" i="291" s="1"/>
  <c r="BX117" i="291"/>
  <c r="BX120" i="291" s="1"/>
  <c r="BX122" i="291" s="1"/>
  <c r="BW117" i="291"/>
  <c r="BW120" i="291" s="1"/>
  <c r="BW122" i="291" s="1"/>
  <c r="BV117" i="291"/>
  <c r="BV120" i="291" s="1"/>
  <c r="BV122" i="291" s="1"/>
  <c r="BU117" i="291"/>
  <c r="BU120" i="291" s="1"/>
  <c r="BU122" i="291" s="1"/>
  <c r="BT117" i="291"/>
  <c r="BT120" i="291" s="1"/>
  <c r="BT122" i="291" s="1"/>
  <c r="BS117" i="291"/>
  <c r="BS120" i="291" s="1"/>
  <c r="BS122" i="291" s="1"/>
  <c r="BR117" i="291"/>
  <c r="BR120" i="291" s="1"/>
  <c r="BR122" i="291" s="1"/>
  <c r="BG117" i="291"/>
  <c r="BG123" i="291" s="1"/>
  <c r="BF117" i="291"/>
  <c r="BF123" i="291" s="1"/>
  <c r="BE117" i="291"/>
  <c r="BE123" i="291" s="1"/>
  <c r="BD117" i="291"/>
  <c r="BD123" i="291" s="1"/>
  <c r="BC117" i="291"/>
  <c r="BC123" i="291" s="1"/>
  <c r="BB117" i="291"/>
  <c r="BB123" i="291" s="1"/>
  <c r="BA117" i="291"/>
  <c r="BA123" i="291" s="1"/>
  <c r="AZ117" i="291"/>
  <c r="AZ123" i="291" s="1"/>
  <c r="BG112" i="291"/>
  <c r="BG108" i="291" s="1"/>
  <c r="CA111" i="291"/>
  <c r="CA109" i="291" s="1"/>
  <c r="BZ111" i="291"/>
  <c r="BZ107" i="291" s="1"/>
  <c r="BY111" i="291"/>
  <c r="BY107" i="291" s="1"/>
  <c r="BX111" i="291"/>
  <c r="BX107" i="291" s="1"/>
  <c r="BW111" i="291"/>
  <c r="BW109" i="291" s="1"/>
  <c r="BV111" i="291"/>
  <c r="BV107" i="291" s="1"/>
  <c r="BU111" i="291"/>
  <c r="BU109" i="291" s="1"/>
  <c r="BT111" i="291"/>
  <c r="BT109" i="291" s="1"/>
  <c r="BS111" i="291"/>
  <c r="BS109" i="291" s="1"/>
  <c r="BR111" i="291"/>
  <c r="BR109" i="291" s="1"/>
  <c r="BQ111" i="291"/>
  <c r="BQ109" i="291" s="1"/>
  <c r="CA110" i="291"/>
  <c r="BZ110" i="291"/>
  <c r="BY110" i="291"/>
  <c r="BX110" i="291"/>
  <c r="BW110" i="291"/>
  <c r="BV110" i="291"/>
  <c r="BU110" i="291"/>
  <c r="BT110" i="291"/>
  <c r="BS110" i="291"/>
  <c r="BR110" i="291"/>
  <c r="BQ110" i="291"/>
  <c r="BP110" i="291"/>
  <c r="BO110" i="291"/>
  <c r="BN110" i="291"/>
  <c r="BM110" i="291"/>
  <c r="BL110" i="291"/>
  <c r="BK110" i="291"/>
  <c r="BJ110" i="291"/>
  <c r="BI110" i="291"/>
  <c r="BH110" i="291"/>
  <c r="BF110" i="291"/>
  <c r="BE110" i="291"/>
  <c r="BD110" i="291"/>
  <c r="BC110" i="291"/>
  <c r="BB110" i="291"/>
  <c r="BA110" i="291"/>
  <c r="AZ110" i="291"/>
  <c r="BP109" i="291"/>
  <c r="BO109" i="291"/>
  <c r="BN109" i="291"/>
  <c r="BM109" i="291"/>
  <c r="BL109" i="291"/>
  <c r="BK109" i="291"/>
  <c r="BJ109" i="291"/>
  <c r="BI109" i="291"/>
  <c r="BH109" i="291"/>
  <c r="BG109" i="291"/>
  <c r="BF109" i="291"/>
  <c r="BE109" i="291"/>
  <c r="BD109" i="291"/>
  <c r="BC109" i="291"/>
  <c r="BB109" i="291"/>
  <c r="BA109" i="291"/>
  <c r="AZ109" i="291"/>
  <c r="CA108" i="291"/>
  <c r="BZ108" i="291"/>
  <c r="BY108" i="291"/>
  <c r="BX108" i="291"/>
  <c r="BW108" i="291"/>
  <c r="BV108" i="291"/>
  <c r="BU108" i="291"/>
  <c r="BT108" i="291"/>
  <c r="BS108" i="291"/>
  <c r="BR108" i="291"/>
  <c r="BQ108" i="291"/>
  <c r="BP108" i="291"/>
  <c r="BO108" i="291"/>
  <c r="BN108" i="291"/>
  <c r="BM108" i="291"/>
  <c r="BL108" i="291"/>
  <c r="BK108" i="291"/>
  <c r="BJ108" i="291"/>
  <c r="BI108" i="291"/>
  <c r="BH108" i="291"/>
  <c r="BF108" i="291"/>
  <c r="BE108" i="291"/>
  <c r="BD108" i="291"/>
  <c r="BC108" i="291"/>
  <c r="BB108" i="291"/>
  <c r="BA108" i="291"/>
  <c r="AZ108" i="291"/>
  <c r="BP107" i="291"/>
  <c r="BO107" i="291"/>
  <c r="BN107" i="291"/>
  <c r="BM107" i="291"/>
  <c r="BL107" i="291"/>
  <c r="BK107" i="291"/>
  <c r="BJ107" i="291"/>
  <c r="BI107" i="291"/>
  <c r="BH107" i="291"/>
  <c r="BG107" i="291"/>
  <c r="BF107" i="291"/>
  <c r="BE107" i="291"/>
  <c r="BD107" i="291"/>
  <c r="BC107" i="291"/>
  <c r="BB107" i="291"/>
  <c r="BA107" i="291"/>
  <c r="AZ107" i="291"/>
  <c r="BQ106" i="291"/>
  <c r="BP106" i="291"/>
  <c r="BO106" i="291"/>
  <c r="BN106" i="291"/>
  <c r="BM106" i="291"/>
  <c r="BL106" i="291"/>
  <c r="BK106" i="291"/>
  <c r="BJ106" i="291"/>
  <c r="BI106" i="291"/>
  <c r="BH106" i="291"/>
  <c r="BQ105" i="291"/>
  <c r="BP105" i="291"/>
  <c r="BO105" i="291"/>
  <c r="BN105" i="291"/>
  <c r="BM105" i="291"/>
  <c r="BL105" i="291"/>
  <c r="BK105" i="291"/>
  <c r="BJ105" i="291"/>
  <c r="BI105" i="291"/>
  <c r="BH105" i="291"/>
  <c r="CA100" i="291"/>
  <c r="CA103" i="291" s="1"/>
  <c r="CA105" i="291" s="1"/>
  <c r="BZ100" i="291"/>
  <c r="BZ103" i="291" s="1"/>
  <c r="BZ105" i="291" s="1"/>
  <c r="BY100" i="291"/>
  <c r="BY103" i="291" s="1"/>
  <c r="BY105" i="291" s="1"/>
  <c r="BX100" i="291"/>
  <c r="BX103" i="291" s="1"/>
  <c r="BX105" i="291" s="1"/>
  <c r="BW100" i="291"/>
  <c r="BW103" i="291" s="1"/>
  <c r="BW105" i="291" s="1"/>
  <c r="BV100" i="291"/>
  <c r="BV103" i="291" s="1"/>
  <c r="BV105" i="291" s="1"/>
  <c r="BU100" i="291"/>
  <c r="BU103" i="291" s="1"/>
  <c r="BU105" i="291" s="1"/>
  <c r="BT100" i="291"/>
  <c r="BT103" i="291" s="1"/>
  <c r="BT105" i="291" s="1"/>
  <c r="BS100" i="291"/>
  <c r="BS103" i="291" s="1"/>
  <c r="BS105" i="291" s="1"/>
  <c r="BR100" i="291"/>
  <c r="BR103" i="291" s="1"/>
  <c r="BR105" i="291" s="1"/>
  <c r="BG100" i="291"/>
  <c r="BG106" i="291" s="1"/>
  <c r="BF100" i="291"/>
  <c r="BF106" i="291" s="1"/>
  <c r="BE100" i="291"/>
  <c r="BE106" i="291" s="1"/>
  <c r="BD100" i="291"/>
  <c r="BD106" i="291" s="1"/>
  <c r="BC100" i="291"/>
  <c r="BC106" i="291" s="1"/>
  <c r="BB100" i="291"/>
  <c r="BB106" i="291" s="1"/>
  <c r="BA100" i="291"/>
  <c r="BA106" i="291" s="1"/>
  <c r="AZ100" i="291"/>
  <c r="AZ106" i="291" s="1"/>
  <c r="BQ23" i="291"/>
  <c r="BP23" i="291"/>
  <c r="BO23" i="291"/>
  <c r="BN23" i="291"/>
  <c r="BM23" i="291"/>
  <c r="BL23" i="291"/>
  <c r="BK23" i="291"/>
  <c r="BJ23" i="291"/>
  <c r="BI23" i="291"/>
  <c r="BH23" i="291"/>
  <c r="BG22" i="291"/>
  <c r="BG23" i="291" s="1"/>
  <c r="BF22" i="291"/>
  <c r="BF23" i="291" s="1"/>
  <c r="BE22" i="291"/>
  <c r="BE23" i="291" s="1"/>
  <c r="BD22" i="291"/>
  <c r="BD23" i="291" s="1"/>
  <c r="BG21" i="291"/>
  <c r="BF21" i="291"/>
  <c r="BE21" i="291"/>
  <c r="BD21" i="291"/>
  <c r="BC21" i="291"/>
  <c r="BB21" i="291"/>
  <c r="BA21" i="291"/>
  <c r="AZ21" i="291"/>
  <c r="BG20" i="291"/>
  <c r="BF20" i="291"/>
  <c r="BE20" i="291"/>
  <c r="BD20" i="291"/>
  <c r="BC20" i="291"/>
  <c r="BB20" i="291"/>
  <c r="BA20" i="291"/>
  <c r="AZ20" i="291"/>
  <c r="BG19" i="291"/>
  <c r="BF19" i="291"/>
  <c r="BE19" i="291"/>
  <c r="BD19" i="291"/>
  <c r="BC19" i="291"/>
  <c r="BB19" i="291"/>
  <c r="BA19" i="291"/>
  <c r="AZ19" i="291"/>
  <c r="CA18" i="291"/>
  <c r="BZ18" i="291"/>
  <c r="BY18" i="291"/>
  <c r="BX18" i="291"/>
  <c r="BW18" i="291"/>
  <c r="BV18" i="291"/>
  <c r="BU18" i="291"/>
  <c r="BT18" i="291"/>
  <c r="BS18" i="291"/>
  <c r="BR18" i="291"/>
  <c r="BQ18" i="291"/>
  <c r="BP18" i="291"/>
  <c r="BO18" i="291"/>
  <c r="BN18" i="291"/>
  <c r="BM18" i="291"/>
  <c r="BL18" i="291"/>
  <c r="BK18" i="291"/>
  <c r="BJ18" i="291"/>
  <c r="BI18" i="291"/>
  <c r="BH18" i="291"/>
  <c r="BG18" i="291"/>
  <c r="BF18" i="291"/>
  <c r="BE18" i="291"/>
  <c r="BD18" i="291"/>
  <c r="BC18" i="291"/>
  <c r="BB18" i="291"/>
  <c r="BA18" i="291"/>
  <c r="AZ18" i="291"/>
  <c r="CA17" i="291"/>
  <c r="BZ17" i="291"/>
  <c r="BY17" i="291"/>
  <c r="BX17" i="291"/>
  <c r="BW17" i="291"/>
  <c r="BV17" i="291"/>
  <c r="BU17" i="291"/>
  <c r="BT17" i="291"/>
  <c r="BS17" i="291"/>
  <c r="BR17" i="291"/>
  <c r="BQ17" i="291"/>
  <c r="BP17" i="291"/>
  <c r="BO17" i="291"/>
  <c r="BN17" i="291"/>
  <c r="BM17" i="291"/>
  <c r="BL17" i="291"/>
  <c r="BK17" i="291"/>
  <c r="BJ17" i="291"/>
  <c r="BI17" i="291"/>
  <c r="BH17" i="291"/>
  <c r="BG17" i="291"/>
  <c r="BF17" i="291"/>
  <c r="BE17" i="291"/>
  <c r="BD17" i="291"/>
  <c r="BC17" i="291"/>
  <c r="BB17" i="291"/>
  <c r="BA17" i="291"/>
  <c r="AZ17" i="291"/>
  <c r="CA16" i="291"/>
  <c r="BZ16" i="291"/>
  <c r="BY16" i="291"/>
  <c r="BX16" i="291"/>
  <c r="BW16" i="291"/>
  <c r="BV16" i="291"/>
  <c r="BU16" i="291"/>
  <c r="BT16" i="291"/>
  <c r="BS16" i="291"/>
  <c r="BR16" i="291"/>
  <c r="BQ16" i="291"/>
  <c r="BP16" i="291"/>
  <c r="BO16" i="291"/>
  <c r="BN16" i="291"/>
  <c r="BM16" i="291"/>
  <c r="BL16" i="291"/>
  <c r="BK16" i="291"/>
  <c r="BJ16" i="291"/>
  <c r="BI16" i="291"/>
  <c r="BH16" i="291"/>
  <c r="BG16" i="291"/>
  <c r="BF16" i="291"/>
  <c r="BE16" i="291"/>
  <c r="BD16" i="291"/>
  <c r="BC16" i="291"/>
  <c r="BB16" i="291"/>
  <c r="BA16" i="291"/>
  <c r="AZ16" i="291"/>
  <c r="CA15" i="291"/>
  <c r="CA21" i="291" s="1"/>
  <c r="BZ15" i="291"/>
  <c r="BZ21" i="291" s="1"/>
  <c r="BY15" i="291"/>
  <c r="BY21" i="291" s="1"/>
  <c r="BX15" i="291"/>
  <c r="BX21" i="291" s="1"/>
  <c r="BW15" i="291"/>
  <c r="BW21" i="291" s="1"/>
  <c r="BV15" i="291"/>
  <c r="BV21" i="291" s="1"/>
  <c r="BU15" i="291"/>
  <c r="BU21" i="291" s="1"/>
  <c r="BT15" i="291"/>
  <c r="BT21" i="291" s="1"/>
  <c r="BS15" i="291"/>
  <c r="BS21" i="291" s="1"/>
  <c r="BR15" i="291"/>
  <c r="BR21" i="291" s="1"/>
  <c r="BG15" i="291"/>
  <c r="BF15" i="291"/>
  <c r="BE15" i="291"/>
  <c r="BD15" i="291"/>
  <c r="BC15" i="291"/>
  <c r="BA15" i="291"/>
  <c r="AZ15" i="291"/>
  <c r="CA14" i="291"/>
  <c r="CA20" i="291" s="1"/>
  <c r="BZ14" i="291"/>
  <c r="BZ20" i="291" s="1"/>
  <c r="BY14" i="291"/>
  <c r="BY20" i="291" s="1"/>
  <c r="BX14" i="291"/>
  <c r="BX20" i="291" s="1"/>
  <c r="BW14" i="291"/>
  <c r="BW20" i="291" s="1"/>
  <c r="BV14" i="291"/>
  <c r="BV20" i="291" s="1"/>
  <c r="BU14" i="291"/>
  <c r="BU20" i="291" s="1"/>
  <c r="BT14" i="291"/>
  <c r="BT20" i="291" s="1"/>
  <c r="BS14" i="291"/>
  <c r="BS20" i="291" s="1"/>
  <c r="BR14" i="291"/>
  <c r="BR20" i="291" s="1"/>
  <c r="BG14" i="291"/>
  <c r="BF14" i="291"/>
  <c r="CA13" i="291"/>
  <c r="CA22" i="291" s="1"/>
  <c r="CA23" i="291" s="1"/>
  <c r="BZ13" i="291"/>
  <c r="BZ19" i="291" s="1"/>
  <c r="BY13" i="291"/>
  <c r="BY22" i="291" s="1"/>
  <c r="BY23" i="291" s="1"/>
  <c r="BX13" i="291"/>
  <c r="BX22" i="291" s="1"/>
  <c r="BX23" i="291" s="1"/>
  <c r="BW13" i="291"/>
  <c r="BW19" i="291" s="1"/>
  <c r="BV13" i="291"/>
  <c r="BV22" i="291" s="1"/>
  <c r="BV23" i="291" s="1"/>
  <c r="BU13" i="291"/>
  <c r="BU19" i="291" s="1"/>
  <c r="BT13" i="291"/>
  <c r="BT19" i="291" s="1"/>
  <c r="BS13" i="291"/>
  <c r="BS19" i="291" s="1"/>
  <c r="BR13" i="291"/>
  <c r="BR22" i="291" s="1"/>
  <c r="BR23" i="291" s="1"/>
  <c r="BG13" i="291"/>
  <c r="BF13" i="291"/>
  <c r="BE13" i="291"/>
  <c r="BD13" i="291"/>
  <c r="BC13" i="291"/>
  <c r="BB13" i="291"/>
  <c r="BA13" i="291"/>
  <c r="AZ13" i="291"/>
  <c r="BC9" i="291"/>
  <c r="BC22" i="291" s="1"/>
  <c r="BC23" i="291" s="1"/>
  <c r="BB9" i="291"/>
  <c r="BB421" i="291" s="1"/>
  <c r="BA9" i="291"/>
  <c r="BA421" i="291" s="1"/>
  <c r="AZ9" i="291"/>
  <c r="AZ421" i="291" s="1"/>
  <c r="BR5" i="291"/>
  <c r="BA5" i="291"/>
  <c r="BB5" i="291" s="1"/>
  <c r="BC5" i="291" s="1"/>
  <c r="BD5" i="291" s="1"/>
  <c r="BE5" i="291" s="1"/>
  <c r="BF5" i="291" s="1"/>
  <c r="BG5" i="291" s="1"/>
  <c r="BR4" i="291"/>
  <c r="BS4" i="291" s="1"/>
  <c r="BT4" i="291" s="1"/>
  <c r="BA4" i="291"/>
  <c r="BB4" i="291" s="1"/>
  <c r="BC4" i="291" s="1"/>
  <c r="BD4" i="291" s="1"/>
  <c r="BX422" i="291" l="1"/>
  <c r="BX427" i="291" s="1"/>
  <c r="BG334" i="291"/>
  <c r="BG339" i="291" s="1"/>
  <c r="BZ422" i="291"/>
  <c r="BZ427" i="291" s="1"/>
  <c r="BR124" i="291"/>
  <c r="BT124" i="291"/>
  <c r="BT334" i="291"/>
  <c r="BT339" i="291" s="1"/>
  <c r="BF334" i="291"/>
  <c r="BF339" i="291" s="1"/>
  <c r="BU334" i="291"/>
  <c r="BU339" i="291" s="1"/>
  <c r="BV334" i="291"/>
  <c r="BV339" i="291" s="1"/>
  <c r="BD142" i="291"/>
  <c r="BF141" i="291"/>
  <c r="BS5" i="291"/>
  <c r="BX109" i="291"/>
  <c r="BW334" i="291"/>
  <c r="BW339" i="291" s="1"/>
  <c r="BR123" i="291"/>
  <c r="BS123" i="291"/>
  <c r="BB334" i="291"/>
  <c r="BB339" i="291" s="1"/>
  <c r="BG428" i="291"/>
  <c r="BD334" i="291"/>
  <c r="BD339" i="291" s="1"/>
  <c r="BW422" i="291"/>
  <c r="BW427" i="291" s="1"/>
  <c r="BS124" i="291"/>
  <c r="BZ334" i="291"/>
  <c r="BZ339" i="291" s="1"/>
  <c r="AZ334" i="291"/>
  <c r="AZ339" i="291" s="1"/>
  <c r="BC334" i="291"/>
  <c r="BC339" i="291" s="1"/>
  <c r="BR340" i="291"/>
  <c r="BE334" i="291"/>
  <c r="BE337" i="291" s="1"/>
  <c r="BT22" i="291"/>
  <c r="BT23" i="291" s="1"/>
  <c r="BY109" i="291"/>
  <c r="BT123" i="291"/>
  <c r="BU22" i="291"/>
  <c r="BU23" i="291" s="1"/>
  <c r="BU123" i="291"/>
  <c r="BV422" i="291"/>
  <c r="BV427" i="291" s="1"/>
  <c r="BV123" i="291"/>
  <c r="BX334" i="291"/>
  <c r="BX339" i="291" s="1"/>
  <c r="CA124" i="291"/>
  <c r="AZ103" i="291"/>
  <c r="AZ105" i="291" s="1"/>
  <c r="BY422" i="291"/>
  <c r="BY427" i="291" s="1"/>
  <c r="BR19" i="291"/>
  <c r="BZ22" i="291"/>
  <c r="BZ23" i="291" s="1"/>
  <c r="AZ120" i="291"/>
  <c r="AZ122" i="291" s="1"/>
  <c r="BC421" i="291"/>
  <c r="BV19" i="291"/>
  <c r="BA120" i="291"/>
  <c r="BA122" i="291" s="1"/>
  <c r="BX19" i="291"/>
  <c r="BB120" i="291"/>
  <c r="BB122" i="291" s="1"/>
  <c r="BY137" i="291"/>
  <c r="BY139" i="291" s="1"/>
  <c r="BY19" i="291"/>
  <c r="BC120" i="291"/>
  <c r="BC122" i="291" s="1"/>
  <c r="BZ137" i="291"/>
  <c r="BZ139" i="291" s="1"/>
  <c r="BW145" i="291"/>
  <c r="BW143" i="291" s="1"/>
  <c r="BA103" i="291"/>
  <c r="BA105" i="291" s="1"/>
  <c r="BC103" i="291"/>
  <c r="BC105" i="291" s="1"/>
  <c r="BR106" i="291"/>
  <c r="BD120" i="291"/>
  <c r="BD122" i="291" s="1"/>
  <c r="CA137" i="291"/>
  <c r="CA139" i="291" s="1"/>
  <c r="BZ145" i="291"/>
  <c r="BZ143" i="291" s="1"/>
  <c r="CA19" i="291"/>
  <c r="BZ109" i="291"/>
  <c r="BE120" i="291"/>
  <c r="BE122" i="291" s="1"/>
  <c r="BT140" i="291"/>
  <c r="CA145" i="291"/>
  <c r="CA143" i="291" s="1"/>
  <c r="CA107" i="291"/>
  <c r="BF120" i="291"/>
  <c r="BF122" i="291" s="1"/>
  <c r="BU140" i="291"/>
  <c r="AZ22" i="291"/>
  <c r="AZ23" i="291" s="1"/>
  <c r="BG120" i="291"/>
  <c r="BG122" i="291" s="1"/>
  <c r="BW124" i="291"/>
  <c r="BV140" i="291"/>
  <c r="BB22" i="291"/>
  <c r="BB23" i="291" s="1"/>
  <c r="BX124" i="291"/>
  <c r="BW140" i="291"/>
  <c r="BY124" i="291"/>
  <c r="BX140" i="291"/>
  <c r="BZ124" i="291"/>
  <c r="BF428" i="291"/>
  <c r="BW123" i="291"/>
  <c r="BS141" i="291"/>
  <c r="BX137" i="291"/>
  <c r="BX139" i="291" s="1"/>
  <c r="BT141" i="291"/>
  <c r="BR422" i="291"/>
  <c r="BR427" i="291" s="1"/>
  <c r="BS422" i="291"/>
  <c r="BS427" i="291" s="1"/>
  <c r="BT422" i="291"/>
  <c r="BT427" i="291" s="1"/>
  <c r="BE140" i="291"/>
  <c r="BF140" i="291"/>
  <c r="BG140" i="291"/>
  <c r="BR140" i="291"/>
  <c r="BS140" i="291"/>
  <c r="BY123" i="291"/>
  <c r="BZ123" i="291"/>
  <c r="BX123" i="291"/>
  <c r="BG141" i="291"/>
  <c r="BQ107" i="291"/>
  <c r="BR107" i="291"/>
  <c r="BT107" i="291"/>
  <c r="BS107" i="291"/>
  <c r="BR141" i="291"/>
  <c r="BE4" i="291"/>
  <c r="BU4" i="291"/>
  <c r="BY141" i="291"/>
  <c r="BY143" i="291"/>
  <c r="BX141" i="291"/>
  <c r="BX143" i="291"/>
  <c r="AZ142" i="291"/>
  <c r="BA22" i="291"/>
  <c r="BA23" i="291" s="1"/>
  <c r="BS106" i="291"/>
  <c r="BW107" i="291"/>
  <c r="CA123" i="291"/>
  <c r="BG126" i="291"/>
  <c r="BY140" i="291"/>
  <c r="BA142" i="291"/>
  <c r="BB103" i="291"/>
  <c r="BB105" i="291" s="1"/>
  <c r="BT106" i="291"/>
  <c r="BB142" i="291"/>
  <c r="BD103" i="291"/>
  <c r="BD105" i="291" s="1"/>
  <c r="BV106" i="291"/>
  <c r="BW106" i="291"/>
  <c r="BG110" i="291"/>
  <c r="BA340" i="291"/>
  <c r="BU106" i="291"/>
  <c r="BF103" i="291"/>
  <c r="BF105" i="291" s="1"/>
  <c r="BX106" i="291"/>
  <c r="AZ428" i="291"/>
  <c r="BE103" i="291"/>
  <c r="BE105" i="291" s="1"/>
  <c r="BG103" i="291"/>
  <c r="BG105" i="291" s="1"/>
  <c r="BY106" i="291"/>
  <c r="BA428" i="291"/>
  <c r="BZ106" i="291"/>
  <c r="BB428" i="291"/>
  <c r="BS22" i="291"/>
  <c r="BS23" i="291" s="1"/>
  <c r="CA106" i="291"/>
  <c r="BC428" i="291"/>
  <c r="BD428" i="291"/>
  <c r="BW22" i="291"/>
  <c r="BW23" i="291" s="1"/>
  <c r="BS340" i="291"/>
  <c r="AZ137" i="291"/>
  <c r="AZ139" i="291" s="1"/>
  <c r="BU126" i="291"/>
  <c r="BA137" i="291"/>
  <c r="BA139" i="291" s="1"/>
  <c r="BB137" i="291"/>
  <c r="BB139" i="291" s="1"/>
  <c r="BC137" i="291"/>
  <c r="BC139" i="291" s="1"/>
  <c r="BU143" i="291"/>
  <c r="BU107" i="291"/>
  <c r="BD137" i="291"/>
  <c r="BD139" i="291" s="1"/>
  <c r="BV109" i="291"/>
  <c r="BT5" i="291" l="1"/>
  <c r="BE339" i="291"/>
  <c r="BZ141" i="291"/>
  <c r="BW141" i="291"/>
  <c r="CA141" i="291"/>
  <c r="BV4" i="291"/>
  <c r="BF4" i="291"/>
  <c r="BU5" i="291" l="1"/>
  <c r="BV5" i="291"/>
  <c r="BG4" i="291"/>
  <c r="BW4" i="291"/>
  <c r="BW5" i="291" l="1"/>
  <c r="BX4" i="291"/>
  <c r="BX5" i="291" l="1"/>
  <c r="BY4" i="291"/>
  <c r="BY5" i="291" l="1"/>
  <c r="BZ4" i="291"/>
  <c r="BZ5" i="291" l="1"/>
  <c r="CA4" i="291"/>
  <c r="CA5" i="291" l="1"/>
  <c r="CB4" i="291"/>
  <c r="CC4" i="291" s="1"/>
  <c r="CD4" i="291" s="1"/>
  <c r="CE4" i="291" s="1"/>
  <c r="CF4" i="291" s="1"/>
  <c r="CG4" i="291" s="1"/>
  <c r="CH4" i="291" s="1"/>
  <c r="CB5" i="291" l="1"/>
  <c r="FH423" i="292"/>
  <c r="FH422" i="292" s="1"/>
  <c r="FW422" i="292"/>
  <c r="FS422" i="292"/>
  <c r="FR421" i="292"/>
  <c r="FH338" i="292"/>
  <c r="FH340" i="292" s="1"/>
  <c r="FH335" i="292" s="1"/>
  <c r="FH334" i="292" s="1"/>
  <c r="FW333" i="292"/>
  <c r="FV333" i="292"/>
  <c r="FV421" i="292" s="1"/>
  <c r="FT333" i="292"/>
  <c r="FS333" i="292"/>
  <c r="FS421" i="292" s="1"/>
  <c r="FQ333" i="292"/>
  <c r="FQ421" i="292" s="1"/>
  <c r="FP333" i="292"/>
  <c r="FP421" i="292" s="1"/>
  <c r="FO333" i="292"/>
  <c r="FO421" i="292" s="1"/>
  <c r="FN333" i="292"/>
  <c r="FN421" i="292" s="1"/>
  <c r="FM333" i="292"/>
  <c r="FM421" i="292" s="1"/>
  <c r="FL333" i="292"/>
  <c r="FK333" i="292"/>
  <c r="FK421" i="292" s="1"/>
  <c r="FJ333" i="292"/>
  <c r="FJ421" i="292" s="1"/>
  <c r="FI333" i="292"/>
  <c r="FH333" i="292"/>
  <c r="FH421" i="292" s="1"/>
  <c r="FI5" i="292"/>
  <c r="FI4" i="292"/>
  <c r="FJ4" i="292" s="1"/>
  <c r="FJ5" i="292" l="1"/>
  <c r="FI3" i="292"/>
  <c r="CC5" i="291"/>
  <c r="FT421" i="292"/>
  <c r="FW421" i="292"/>
  <c r="FK4" i="292"/>
  <c r="FH341" i="292"/>
  <c r="FI421" i="292"/>
  <c r="FL421" i="292"/>
  <c r="FI423" i="292" l="1"/>
  <c r="FI422" i="292" s="1"/>
  <c r="FI338" i="292"/>
  <c r="FK5" i="292"/>
  <c r="FJ3" i="292"/>
  <c r="CD5" i="291"/>
  <c r="FL4" i="292"/>
  <c r="FJ423" i="292" l="1"/>
  <c r="FJ422" i="292" s="1"/>
  <c r="FJ338" i="292"/>
  <c r="FI340" i="292"/>
  <c r="FI335" i="292" s="1"/>
  <c r="FI334" i="292" s="1"/>
  <c r="FI341" i="292"/>
  <c r="FL5" i="292"/>
  <c r="FK3" i="292"/>
  <c r="CE5" i="291"/>
  <c r="FM4" i="292"/>
  <c r="FM5" i="292" l="1"/>
  <c r="FL3" i="292"/>
  <c r="FK423" i="292"/>
  <c r="FK422" i="292" s="1"/>
  <c r="FK338" i="292"/>
  <c r="FJ340" i="292"/>
  <c r="FJ335" i="292" s="1"/>
  <c r="FJ334" i="292" s="1"/>
  <c r="FJ341" i="292"/>
  <c r="CF5" i="291"/>
  <c r="FN4" i="292"/>
  <c r="FK340" i="292" l="1"/>
  <c r="FK335" i="292" s="1"/>
  <c r="FK334" i="292" s="1"/>
  <c r="FK341" i="292"/>
  <c r="FL338" i="292"/>
  <c r="FL423" i="292"/>
  <c r="FL422" i="292" s="1"/>
  <c r="FN5" i="292"/>
  <c r="FM3" i="292"/>
  <c r="CG5" i="291"/>
  <c r="FO4" i="292"/>
  <c r="FM338" i="292" l="1"/>
  <c r="FM423" i="292"/>
  <c r="FM422" i="292" s="1"/>
  <c r="FO5" i="292"/>
  <c r="FN3" i="292"/>
  <c r="FL340" i="292"/>
  <c r="FL335" i="292" s="1"/>
  <c r="FL334" i="292" s="1"/>
  <c r="FL341" i="292"/>
  <c r="CH5" i="291"/>
  <c r="FP4" i="292"/>
  <c r="FP5" i="292" l="1"/>
  <c r="FO3" i="292"/>
  <c r="FN423" i="292"/>
  <c r="FN422" i="292" s="1"/>
  <c r="FN338" i="292"/>
  <c r="FM340" i="292"/>
  <c r="FM335" i="292" s="1"/>
  <c r="FM334" i="292" s="1"/>
  <c r="FM341" i="292"/>
  <c r="FQ4" i="292"/>
  <c r="FN340" i="292" l="1"/>
  <c r="FN335" i="292" s="1"/>
  <c r="FN334" i="292" s="1"/>
  <c r="FN341" i="292"/>
  <c r="FO423" i="292"/>
  <c r="FO422" i="292" s="1"/>
  <c r="FO338" i="292"/>
  <c r="FQ5" i="292"/>
  <c r="FP3" i="292"/>
  <c r="FR4" i="292"/>
  <c r="FP338" i="292" l="1"/>
  <c r="FP423" i="292"/>
  <c r="FP422" i="292" s="1"/>
  <c r="FR5" i="292"/>
  <c r="FQ3" i="292"/>
  <c r="FO340" i="292"/>
  <c r="FO335" i="292" s="1"/>
  <c r="FO334" i="292" s="1"/>
  <c r="FO341" i="292"/>
  <c r="FS4" i="292"/>
  <c r="FS5" i="292" l="1"/>
  <c r="FR3" i="292"/>
  <c r="FR423" i="292" s="1"/>
  <c r="FR422" i="292" s="1"/>
  <c r="FQ338" i="292"/>
  <c r="FQ423" i="292"/>
  <c r="FQ422" i="292" s="1"/>
  <c r="FP340" i="292"/>
  <c r="FP335" i="292" s="1"/>
  <c r="FP334" i="292" s="1"/>
  <c r="FP341" i="292"/>
  <c r="FT4" i="292"/>
  <c r="FQ340" i="292" l="1"/>
  <c r="FQ335" i="292" s="1"/>
  <c r="FQ334" i="292" s="1"/>
  <c r="FQ341" i="292"/>
  <c r="FT5" i="292"/>
  <c r="FS3" i="292"/>
  <c r="FS338" i="292" s="1"/>
  <c r="FU4" i="292"/>
  <c r="FS340" i="292" l="1"/>
  <c r="FS335" i="292" s="1"/>
  <c r="FS334" i="292" s="1"/>
  <c r="FS341" i="292"/>
  <c r="FU5" i="292"/>
  <c r="FT3" i="292"/>
  <c r="FV4" i="292"/>
  <c r="FT338" i="292" l="1"/>
  <c r="FT426" i="292"/>
  <c r="FT428" i="292" s="1"/>
  <c r="FV5" i="292"/>
  <c r="FU3" i="292"/>
  <c r="FU426" i="292" s="1"/>
  <c r="FW4" i="292"/>
  <c r="FW5" i="292" l="1"/>
  <c r="FW3" i="292" s="1"/>
  <c r="FW338" i="292" s="1"/>
  <c r="FV3" i="292"/>
  <c r="FV338" i="292" s="1"/>
  <c r="FT340" i="292"/>
  <c r="FT335" i="292" s="1"/>
  <c r="FT334" i="292" s="1"/>
  <c r="FT341" i="292"/>
  <c r="HH333" i="292"/>
  <c r="HH341" i="292" s="1"/>
  <c r="HG333" i="292"/>
  <c r="HG336" i="292" s="1"/>
  <c r="HF333" i="292"/>
  <c r="HF336" i="292" s="1"/>
  <c r="HE333" i="292"/>
  <c r="HE336" i="292" s="1"/>
  <c r="HD333" i="292"/>
  <c r="HD336" i="292" s="1"/>
  <c r="HC333" i="292"/>
  <c r="HC336" i="292" s="1"/>
  <c r="HB333" i="292"/>
  <c r="HB336" i="292" s="1"/>
  <c r="HA333" i="292"/>
  <c r="HA341" i="292" s="1"/>
  <c r="GZ333" i="292"/>
  <c r="GZ336" i="292" s="1"/>
  <c r="GY333" i="292"/>
  <c r="GY336" i="292" s="1"/>
  <c r="GX333" i="292"/>
  <c r="GX336" i="292" s="1"/>
  <c r="GW333" i="292"/>
  <c r="GW336" i="292" s="1"/>
  <c r="GV333" i="292"/>
  <c r="GV336" i="292" s="1"/>
  <c r="GU333" i="292"/>
  <c r="GU336" i="292" s="1"/>
  <c r="GT333" i="292"/>
  <c r="GT336" i="292" s="1"/>
  <c r="GS333" i="292"/>
  <c r="GS336" i="292" s="1"/>
  <c r="GR333" i="292"/>
  <c r="GR341" i="292" s="1"/>
  <c r="GQ333" i="292"/>
  <c r="GQ336" i="292" s="1"/>
  <c r="GP333" i="292"/>
  <c r="GP336" i="292" s="1"/>
  <c r="GO333" i="292"/>
  <c r="GO336" i="292" s="1"/>
  <c r="GN333" i="292"/>
  <c r="GN336" i="292" s="1"/>
  <c r="GM333" i="292"/>
  <c r="GM341" i="292" s="1"/>
  <c r="CW333" i="291"/>
  <c r="CW336" i="291" s="1"/>
  <c r="CV333" i="291"/>
  <c r="CV336" i="291" s="1"/>
  <c r="CU333" i="291"/>
  <c r="CU341" i="291" s="1"/>
  <c r="CT333" i="291"/>
  <c r="CT341" i="291" s="1"/>
  <c r="CS333" i="291"/>
  <c r="CS421" i="291" s="1"/>
  <c r="CS424" i="291" s="1"/>
  <c r="CR333" i="291"/>
  <c r="CR421" i="291" s="1"/>
  <c r="CR424" i="291" s="1"/>
  <c r="CW145" i="291"/>
  <c r="CW141" i="291" s="1"/>
  <c r="CV145" i="291"/>
  <c r="CV141" i="291" s="1"/>
  <c r="CU145" i="291"/>
  <c r="CU143" i="291" s="1"/>
  <c r="CT145" i="291"/>
  <c r="CT143" i="291" s="1"/>
  <c r="CS145" i="291"/>
  <c r="CS143" i="291" s="1"/>
  <c r="CR145" i="291"/>
  <c r="CR141" i="291" s="1"/>
  <c r="CW144" i="291"/>
  <c r="CV144" i="291"/>
  <c r="CU144" i="291"/>
  <c r="CT144" i="291"/>
  <c r="CS144" i="291"/>
  <c r="CR144" i="291"/>
  <c r="CW142" i="291"/>
  <c r="CV142" i="291"/>
  <c r="CU142" i="291"/>
  <c r="CT142" i="291"/>
  <c r="CS142" i="291"/>
  <c r="CR142" i="291"/>
  <c r="CW134" i="291"/>
  <c r="CW140" i="291" s="1"/>
  <c r="CV134" i="291"/>
  <c r="CV140" i="291" s="1"/>
  <c r="CU134" i="291"/>
  <c r="CU140" i="291" s="1"/>
  <c r="CT134" i="291"/>
  <c r="CT140" i="291" s="1"/>
  <c r="CS134" i="291"/>
  <c r="CS137" i="291" s="1"/>
  <c r="CS139" i="291" s="1"/>
  <c r="CR134" i="291"/>
  <c r="CR137" i="291" s="1"/>
  <c r="CR139" i="291" s="1"/>
  <c r="CW128" i="291"/>
  <c r="CW124" i="291" s="1"/>
  <c r="CV128" i="291"/>
  <c r="CV124" i="291" s="1"/>
  <c r="CU128" i="291"/>
  <c r="CU126" i="291" s="1"/>
  <c r="CT128" i="291"/>
  <c r="CT126" i="291" s="1"/>
  <c r="CS128" i="291"/>
  <c r="CS126" i="291" s="1"/>
  <c r="CR128" i="291"/>
  <c r="CR126" i="291" s="1"/>
  <c r="CW127" i="291"/>
  <c r="CV127" i="291"/>
  <c r="CU127" i="291"/>
  <c r="CT127" i="291"/>
  <c r="CS127" i="291"/>
  <c r="CR127" i="291"/>
  <c r="CW125" i="291"/>
  <c r="CV125" i="291"/>
  <c r="CU125" i="291"/>
  <c r="CT125" i="291"/>
  <c r="CS125" i="291"/>
  <c r="CR125" i="291"/>
  <c r="CW117" i="291"/>
  <c r="CW120" i="291" s="1"/>
  <c r="CW122" i="291" s="1"/>
  <c r="CV117" i="291"/>
  <c r="CV123" i="291" s="1"/>
  <c r="CU117" i="291"/>
  <c r="CU123" i="291" s="1"/>
  <c r="CT117" i="291"/>
  <c r="CT123" i="291" s="1"/>
  <c r="CS117" i="291"/>
  <c r="CS123" i="291" s="1"/>
  <c r="CR117" i="291"/>
  <c r="CR120" i="291" s="1"/>
  <c r="CR122" i="291" s="1"/>
  <c r="CW111" i="291"/>
  <c r="CW107" i="291" s="1"/>
  <c r="CV111" i="291"/>
  <c r="CV107" i="291" s="1"/>
  <c r="CU111" i="291"/>
  <c r="CU109" i="291" s="1"/>
  <c r="CT111" i="291"/>
  <c r="CT109" i="291" s="1"/>
  <c r="CS111" i="291"/>
  <c r="CS109" i="291" s="1"/>
  <c r="CR111" i="291"/>
  <c r="CR109" i="291" s="1"/>
  <c r="CW110" i="291"/>
  <c r="CV110" i="291"/>
  <c r="CU110" i="291"/>
  <c r="CT110" i="291"/>
  <c r="CS110" i="291"/>
  <c r="CR110" i="291"/>
  <c r="CW108" i="291"/>
  <c r="CV108" i="291"/>
  <c r="CU108" i="291"/>
  <c r="CT108" i="291"/>
  <c r="CS108" i="291"/>
  <c r="CR108" i="291"/>
  <c r="CW100" i="291"/>
  <c r="CW106" i="291" s="1"/>
  <c r="CV100" i="291"/>
  <c r="CV106" i="291" s="1"/>
  <c r="CU100" i="291"/>
  <c r="CU103" i="291" s="1"/>
  <c r="CU105" i="291" s="1"/>
  <c r="CT100" i="291"/>
  <c r="CT103" i="291" s="1"/>
  <c r="CT105" i="291" s="1"/>
  <c r="CS100" i="291"/>
  <c r="CS106" i="291" s="1"/>
  <c r="CR100" i="291"/>
  <c r="CR106" i="291" s="1"/>
  <c r="CS29" i="291"/>
  <c r="CW18" i="291"/>
  <c r="CV18" i="291"/>
  <c r="CU18" i="291"/>
  <c r="CT18" i="291"/>
  <c r="CS18" i="291"/>
  <c r="CR18" i="291"/>
  <c r="CW17" i="291"/>
  <c r="CV17" i="291"/>
  <c r="CU17" i="291"/>
  <c r="CT17" i="291"/>
  <c r="CS17" i="291"/>
  <c r="CR17" i="291"/>
  <c r="CW16" i="291"/>
  <c r="CV16" i="291"/>
  <c r="CU16" i="291"/>
  <c r="CT16" i="291"/>
  <c r="CS16" i="291"/>
  <c r="CR16" i="291"/>
  <c r="CW15" i="291"/>
  <c r="CW21" i="291" s="1"/>
  <c r="CV15" i="291"/>
  <c r="CV21" i="291" s="1"/>
  <c r="CU15" i="291"/>
  <c r="CU21" i="291" s="1"/>
  <c r="CT15" i="291"/>
  <c r="CT21" i="291" s="1"/>
  <c r="CS15" i="291"/>
  <c r="CS21" i="291" s="1"/>
  <c r="CR15" i="291"/>
  <c r="CR21" i="291" s="1"/>
  <c r="CW14" i="291"/>
  <c r="CW20" i="291" s="1"/>
  <c r="CV14" i="291"/>
  <c r="CV20" i="291" s="1"/>
  <c r="CU14" i="291"/>
  <c r="CU20" i="291" s="1"/>
  <c r="CT14" i="291"/>
  <c r="CT20" i="291" s="1"/>
  <c r="CS14" i="291"/>
  <c r="CS20" i="291" s="1"/>
  <c r="CR14" i="291"/>
  <c r="CR20" i="291" s="1"/>
  <c r="CW13" i="291"/>
  <c r="CW19" i="291" s="1"/>
  <c r="CV13" i="291"/>
  <c r="CV19" i="291" s="1"/>
  <c r="CU13" i="291"/>
  <c r="CU19" i="291" s="1"/>
  <c r="CT13" i="291"/>
  <c r="CT19" i="291" s="1"/>
  <c r="CS13" i="291"/>
  <c r="CS19" i="291" s="1"/>
  <c r="CR13" i="291"/>
  <c r="CR22" i="291" s="1"/>
  <c r="CR23" i="291" s="1"/>
  <c r="CR5" i="291"/>
  <c r="CR4" i="291"/>
  <c r="CS4" i="291" s="1"/>
  <c r="V587" i="291"/>
  <c r="U587" i="291"/>
  <c r="T587" i="291"/>
  <c r="V424" i="291"/>
  <c r="V428" i="291" s="1"/>
  <c r="U424" i="291"/>
  <c r="U428" i="291" s="1"/>
  <c r="V421" i="291"/>
  <c r="U421" i="291"/>
  <c r="FV340" i="292" l="1"/>
  <c r="FV335" i="292" s="1"/>
  <c r="FV334" i="292" s="1"/>
  <c r="FV341" i="292"/>
  <c r="FW340" i="292"/>
  <c r="FW335" i="292" s="1"/>
  <c r="FW334" i="292" s="1"/>
  <c r="FW341" i="292"/>
  <c r="U423" i="291"/>
  <c r="CR143" i="291"/>
  <c r="CW143" i="291"/>
  <c r="CV143" i="291"/>
  <c r="CS5" i="291"/>
  <c r="V422" i="291"/>
  <c r="V427" i="291" s="1"/>
  <c r="CT22" i="291"/>
  <c r="CT23" i="291" s="1"/>
  <c r="CW22" i="291"/>
  <c r="CW23" i="291" s="1"/>
  <c r="CV22" i="291"/>
  <c r="CV23" i="291" s="1"/>
  <c r="U422" i="291"/>
  <c r="U427" i="291" s="1"/>
  <c r="CU22" i="291"/>
  <c r="CU23" i="291" s="1"/>
  <c r="CT106" i="291"/>
  <c r="CW103" i="291"/>
  <c r="CW105" i="291" s="1"/>
  <c r="CR107" i="291"/>
  <c r="CU107" i="291"/>
  <c r="CV103" i="291"/>
  <c r="CV105" i="291" s="1"/>
  <c r="CS107" i="291"/>
  <c r="CT107" i="291"/>
  <c r="CU106" i="291"/>
  <c r="HA336" i="292"/>
  <c r="HA340" i="292" s="1"/>
  <c r="HE341" i="292"/>
  <c r="HF341" i="292"/>
  <c r="GO341" i="292"/>
  <c r="GO340" i="292"/>
  <c r="GO334" i="292"/>
  <c r="GO339" i="292" s="1"/>
  <c r="GY340" i="292"/>
  <c r="GY334" i="292"/>
  <c r="GY339" i="292" s="1"/>
  <c r="GT340" i="292"/>
  <c r="GT334" i="292"/>
  <c r="GT339" i="292" s="1"/>
  <c r="HD340" i="292"/>
  <c r="HD334" i="292"/>
  <c r="HD339" i="292" s="1"/>
  <c r="GW340" i="292"/>
  <c r="GW334" i="292"/>
  <c r="GW339" i="292" s="1"/>
  <c r="HF340" i="292"/>
  <c r="HF334" i="292"/>
  <c r="HF339" i="292" s="1"/>
  <c r="GS341" i="292"/>
  <c r="GT341" i="292"/>
  <c r="GU341" i="292"/>
  <c r="GW341" i="292"/>
  <c r="GY341" i="292"/>
  <c r="HD341" i="292"/>
  <c r="GM336" i="292"/>
  <c r="GR336" i="292"/>
  <c r="HH336" i="292"/>
  <c r="GQ334" i="292"/>
  <c r="GQ339" i="292" s="1"/>
  <c r="GQ340" i="292"/>
  <c r="GV334" i="292"/>
  <c r="GV339" i="292" s="1"/>
  <c r="GV340" i="292"/>
  <c r="GS334" i="292"/>
  <c r="GS339" i="292" s="1"/>
  <c r="GS340" i="292"/>
  <c r="GZ334" i="292"/>
  <c r="GZ339" i="292" s="1"/>
  <c r="GZ340" i="292"/>
  <c r="GX334" i="292"/>
  <c r="GX339" i="292" s="1"/>
  <c r="GX340" i="292"/>
  <c r="HB334" i="292"/>
  <c r="HB339" i="292" s="1"/>
  <c r="HB340" i="292"/>
  <c r="HC334" i="292"/>
  <c r="HC339" i="292" s="1"/>
  <c r="HC340" i="292"/>
  <c r="HE334" i="292"/>
  <c r="HE339" i="292" s="1"/>
  <c r="HE340" i="292"/>
  <c r="HG334" i="292"/>
  <c r="HG339" i="292" s="1"/>
  <c r="HG340" i="292"/>
  <c r="GN334" i="292"/>
  <c r="GN339" i="292" s="1"/>
  <c r="GN340" i="292"/>
  <c r="GP334" i="292"/>
  <c r="GP339" i="292" s="1"/>
  <c r="GP340" i="292"/>
  <c r="GU334" i="292"/>
  <c r="GU339" i="292" s="1"/>
  <c r="GU340" i="292"/>
  <c r="GN341" i="292"/>
  <c r="GP341" i="292"/>
  <c r="GQ341" i="292"/>
  <c r="GV341" i="292"/>
  <c r="GX341" i="292"/>
  <c r="GZ341" i="292"/>
  <c r="HB341" i="292"/>
  <c r="HC341" i="292"/>
  <c r="HG341" i="292"/>
  <c r="CS124" i="291"/>
  <c r="CR124" i="291"/>
  <c r="CT124" i="291"/>
  <c r="CU124" i="291"/>
  <c r="CV126" i="291"/>
  <c r="CW126" i="291"/>
  <c r="CR336" i="291"/>
  <c r="CR340" i="291" s="1"/>
  <c r="CS336" i="291"/>
  <c r="CS340" i="291" s="1"/>
  <c r="CT336" i="291"/>
  <c r="CR341" i="291"/>
  <c r="CS341" i="291"/>
  <c r="CV341" i="291"/>
  <c r="CW341" i="291"/>
  <c r="CV421" i="291"/>
  <c r="CV424" i="291" s="1"/>
  <c r="CV428" i="291" s="1"/>
  <c r="CW421" i="291"/>
  <c r="CW424" i="291" s="1"/>
  <c r="CW428" i="291" s="1"/>
  <c r="CW137" i="291"/>
  <c r="CW139" i="291" s="1"/>
  <c r="CT137" i="291"/>
  <c r="CT139" i="291" s="1"/>
  <c r="CV137" i="291"/>
  <c r="CV139" i="291" s="1"/>
  <c r="CR140" i="291"/>
  <c r="CU137" i="291"/>
  <c r="CU139" i="291" s="1"/>
  <c r="CS120" i="291"/>
  <c r="CS122" i="291" s="1"/>
  <c r="CW123" i="291"/>
  <c r="CT120" i="291"/>
  <c r="CT122" i="291" s="1"/>
  <c r="CV120" i="291"/>
  <c r="CV122" i="291" s="1"/>
  <c r="CU120" i="291"/>
  <c r="CU122" i="291" s="1"/>
  <c r="CT4" i="291"/>
  <c r="CR422" i="291"/>
  <c r="CR427" i="291" s="1"/>
  <c r="CR428" i="291"/>
  <c r="CW340" i="291"/>
  <c r="CW334" i="291"/>
  <c r="CW339" i="291" s="1"/>
  <c r="CV340" i="291"/>
  <c r="CV334" i="291"/>
  <c r="CV339" i="291" s="1"/>
  <c r="CS422" i="291"/>
  <c r="CS427" i="291" s="1"/>
  <c r="CS428" i="291"/>
  <c r="CS140" i="291"/>
  <c r="CR19" i="291"/>
  <c r="CS141" i="291"/>
  <c r="CR103" i="291"/>
  <c r="CR105" i="291" s="1"/>
  <c r="CT141" i="291"/>
  <c r="CS103" i="291"/>
  <c r="CS105" i="291" s="1"/>
  <c r="CU141" i="291"/>
  <c r="CV109" i="291"/>
  <c r="CR123" i="291"/>
  <c r="CT421" i="291"/>
  <c r="CT424" i="291" s="1"/>
  <c r="CW109" i="291"/>
  <c r="CU421" i="291"/>
  <c r="CU424" i="291" s="1"/>
  <c r="CU336" i="291"/>
  <c r="CS22" i="291"/>
  <c r="CS23" i="291" s="1"/>
  <c r="CW422" i="291" l="1"/>
  <c r="CW427" i="291" s="1"/>
  <c r="CT5" i="291"/>
  <c r="HA334" i="292"/>
  <c r="HA339" i="292" s="1"/>
  <c r="CS334" i="291"/>
  <c r="CS339" i="291" s="1"/>
  <c r="CR334" i="291"/>
  <c r="CR339" i="291" s="1"/>
  <c r="HH340" i="292"/>
  <c r="HH334" i="292"/>
  <c r="HH339" i="292" s="1"/>
  <c r="GR340" i="292"/>
  <c r="GR334" i="292"/>
  <c r="GR339" i="292" s="1"/>
  <c r="GM340" i="292"/>
  <c r="GM334" i="292"/>
  <c r="GM339" i="292" s="1"/>
  <c r="CV422" i="291"/>
  <c r="CV427" i="291" s="1"/>
  <c r="CT340" i="291"/>
  <c r="CT334" i="291"/>
  <c r="CT339" i="291" s="1"/>
  <c r="CU428" i="291"/>
  <c r="CU422" i="291"/>
  <c r="CU427" i="291" s="1"/>
  <c r="CU334" i="291"/>
  <c r="CU339" i="291" s="1"/>
  <c r="CU340" i="291"/>
  <c r="CT422" i="291"/>
  <c r="CT427" i="291" s="1"/>
  <c r="CT428" i="291"/>
  <c r="CU4" i="291"/>
  <c r="CU5" i="291" l="1"/>
  <c r="CV4" i="291"/>
  <c r="CV5" i="291" l="1"/>
  <c r="CW4" i="291"/>
  <c r="CW5" i="291" l="1"/>
  <c r="R587" i="291"/>
  <c r="Q587" i="291"/>
  <c r="P587" i="291"/>
  <c r="O587" i="291"/>
  <c r="N587" i="291"/>
  <c r="M587" i="291"/>
  <c r="L587" i="291"/>
  <c r="K587" i="291"/>
  <c r="J587" i="291"/>
  <c r="I587" i="291"/>
  <c r="H587" i="291"/>
  <c r="Q424" i="291"/>
  <c r="Q428" i="291" s="1"/>
  <c r="P424" i="291"/>
  <c r="P428" i="291" s="1"/>
  <c r="O424" i="291"/>
  <c r="O423" i="291" s="1"/>
  <c r="N424" i="291"/>
  <c r="N423" i="291" s="1"/>
  <c r="M424" i="291"/>
  <c r="M423" i="291" s="1"/>
  <c r="L424" i="291"/>
  <c r="L423" i="291" s="1"/>
  <c r="K424" i="291"/>
  <c r="J424" i="291"/>
  <c r="J428" i="291" s="1"/>
  <c r="I424" i="291"/>
  <c r="I428" i="291" s="1"/>
  <c r="H424" i="291"/>
  <c r="H423" i="291" s="1"/>
  <c r="K423" i="291"/>
  <c r="J423" i="291"/>
  <c r="P421" i="291"/>
  <c r="O421" i="291"/>
  <c r="N421" i="291"/>
  <c r="M421" i="291"/>
  <c r="L421" i="291"/>
  <c r="K421" i="291"/>
  <c r="J421" i="291"/>
  <c r="I421" i="291"/>
  <c r="H421" i="291"/>
  <c r="P341" i="291"/>
  <c r="O341" i="291"/>
  <c r="N341" i="291"/>
  <c r="M341" i="291"/>
  <c r="L341" i="291"/>
  <c r="K341" i="291"/>
  <c r="J341" i="291"/>
  <c r="I341" i="291"/>
  <c r="H341" i="291"/>
  <c r="Q336" i="291"/>
  <c r="Q334" i="291" s="1"/>
  <c r="P336" i="291"/>
  <c r="P340" i="291" s="1"/>
  <c r="O336" i="291"/>
  <c r="O334" i="291" s="1"/>
  <c r="N336" i="291"/>
  <c r="N334" i="291" s="1"/>
  <c r="N335" i="291" s="1"/>
  <c r="M336" i="291"/>
  <c r="M334" i="291" s="1"/>
  <c r="M335" i="291" s="1"/>
  <c r="L336" i="291"/>
  <c r="K336" i="291"/>
  <c r="K334" i="291" s="1"/>
  <c r="K335" i="291" s="1"/>
  <c r="J336" i="291"/>
  <c r="J334" i="291" s="1"/>
  <c r="J335" i="291" s="1"/>
  <c r="I336" i="291"/>
  <c r="I334" i="291" s="1"/>
  <c r="I335" i="291" s="1"/>
  <c r="H336" i="291"/>
  <c r="H334" i="291" s="1"/>
  <c r="L334" i="291"/>
  <c r="L335" i="291" s="1"/>
  <c r="Q333" i="291"/>
  <c r="Q341" i="291" s="1"/>
  <c r="Q144" i="291"/>
  <c r="P144" i="291"/>
  <c r="O144" i="291"/>
  <c r="N144" i="291"/>
  <c r="J144" i="291"/>
  <c r="I144" i="291"/>
  <c r="H144" i="291"/>
  <c r="Q143" i="291"/>
  <c r="P143" i="291"/>
  <c r="O143" i="291"/>
  <c r="N143" i="291"/>
  <c r="J143" i="291"/>
  <c r="I143" i="291"/>
  <c r="H143" i="291"/>
  <c r="Q142" i="291"/>
  <c r="P142" i="291"/>
  <c r="O142" i="291"/>
  <c r="N142" i="291"/>
  <c r="J142" i="291"/>
  <c r="I142" i="291"/>
  <c r="H142" i="291"/>
  <c r="Q141" i="291"/>
  <c r="P141" i="291"/>
  <c r="O141" i="291"/>
  <c r="N141" i="291"/>
  <c r="J141" i="291"/>
  <c r="I141" i="291"/>
  <c r="H141" i="291"/>
  <c r="K137" i="291"/>
  <c r="Q136" i="291"/>
  <c r="P136" i="291"/>
  <c r="O136" i="291"/>
  <c r="N136" i="291"/>
  <c r="Q134" i="291"/>
  <c r="Q137" i="291" s="1"/>
  <c r="Q138" i="291" s="1"/>
  <c r="P134" i="291"/>
  <c r="P137" i="291" s="1"/>
  <c r="P138" i="291" s="1"/>
  <c r="O134" i="291"/>
  <c r="O137" i="291" s="1"/>
  <c r="O138" i="291" s="1"/>
  <c r="N134" i="291"/>
  <c r="J134" i="291"/>
  <c r="I134" i="291"/>
  <c r="I137" i="291" s="1"/>
  <c r="I138" i="291" s="1"/>
  <c r="H134" i="291"/>
  <c r="H137" i="291" s="1"/>
  <c r="H138" i="291" s="1"/>
  <c r="Q127" i="291"/>
  <c r="P127" i="291"/>
  <c r="O127" i="291"/>
  <c r="N127" i="291"/>
  <c r="J127" i="291"/>
  <c r="I127" i="291"/>
  <c r="H127" i="291"/>
  <c r="Q126" i="291"/>
  <c r="P126" i="291"/>
  <c r="O126" i="291"/>
  <c r="N126" i="291"/>
  <c r="J126" i="291"/>
  <c r="I126" i="291"/>
  <c r="H126" i="291"/>
  <c r="Q125" i="291"/>
  <c r="P125" i="291"/>
  <c r="O125" i="291"/>
  <c r="N125" i="291"/>
  <c r="J125" i="291"/>
  <c r="I125" i="291"/>
  <c r="H125" i="291"/>
  <c r="Q124" i="291"/>
  <c r="P124" i="291"/>
  <c r="O124" i="291"/>
  <c r="N124" i="291"/>
  <c r="J124" i="291"/>
  <c r="I124" i="291"/>
  <c r="H124" i="291"/>
  <c r="Q119" i="291"/>
  <c r="P119" i="291"/>
  <c r="O119" i="291"/>
  <c r="N119" i="291"/>
  <c r="Q117" i="291"/>
  <c r="P117" i="291"/>
  <c r="P120" i="291" s="1"/>
  <c r="P121" i="291" s="1"/>
  <c r="O117" i="291"/>
  <c r="N117" i="291"/>
  <c r="J117" i="291"/>
  <c r="I117" i="291"/>
  <c r="I120" i="291" s="1"/>
  <c r="I121" i="291" s="1"/>
  <c r="H117" i="291"/>
  <c r="Q110" i="291"/>
  <c r="P110" i="291"/>
  <c r="O110" i="291"/>
  <c r="N110" i="291"/>
  <c r="J110" i="291"/>
  <c r="I110" i="291"/>
  <c r="H110" i="291"/>
  <c r="Q109" i="291"/>
  <c r="P109" i="291"/>
  <c r="O109" i="291"/>
  <c r="N109" i="291"/>
  <c r="J109" i="291"/>
  <c r="I109" i="291"/>
  <c r="H109" i="291"/>
  <c r="Q108" i="291"/>
  <c r="P108" i="291"/>
  <c r="O108" i="291"/>
  <c r="N108" i="291"/>
  <c r="J108" i="291"/>
  <c r="I108" i="291"/>
  <c r="H108" i="291"/>
  <c r="Q107" i="291"/>
  <c r="P107" i="291"/>
  <c r="O107" i="291"/>
  <c r="N107" i="291"/>
  <c r="J107" i="291"/>
  <c r="I107" i="291"/>
  <c r="H107" i="291"/>
  <c r="Q102" i="291"/>
  <c r="P102" i="291"/>
  <c r="O102" i="291"/>
  <c r="N102" i="291"/>
  <c r="Q100" i="291"/>
  <c r="Q103" i="291" s="1"/>
  <c r="P100" i="291"/>
  <c r="P103" i="291" s="1"/>
  <c r="O100" i="291"/>
  <c r="N100" i="291"/>
  <c r="N103" i="291" s="1"/>
  <c r="J100" i="291"/>
  <c r="J102" i="291" s="1"/>
  <c r="I100" i="291"/>
  <c r="I102" i="291" s="1"/>
  <c r="H100" i="291"/>
  <c r="H103" i="291" s="1"/>
  <c r="R77" i="291"/>
  <c r="Q77" i="291"/>
  <c r="P77" i="291"/>
  <c r="O77" i="291"/>
  <c r="N77" i="291"/>
  <c r="M77" i="291"/>
  <c r="L77" i="291"/>
  <c r="K77" i="291"/>
  <c r="J77" i="291"/>
  <c r="I77" i="291"/>
  <c r="H77" i="291"/>
  <c r="Q22" i="291"/>
  <c r="Q23" i="291" s="1"/>
  <c r="P22" i="291"/>
  <c r="P23" i="291" s="1"/>
  <c r="O22" i="291"/>
  <c r="O23" i="291" s="1"/>
  <c r="N22" i="291"/>
  <c r="N23" i="291" s="1"/>
  <c r="M22" i="291"/>
  <c r="M23" i="291" s="1"/>
  <c r="L22" i="291"/>
  <c r="L23" i="291" s="1"/>
  <c r="K22" i="291"/>
  <c r="K23" i="291" s="1"/>
  <c r="J22" i="291"/>
  <c r="J23" i="291" s="1"/>
  <c r="I22" i="291"/>
  <c r="I23" i="291" s="1"/>
  <c r="H22" i="291"/>
  <c r="H23" i="291" s="1"/>
  <c r="Q20" i="291"/>
  <c r="P20" i="291"/>
  <c r="O20" i="291"/>
  <c r="N20" i="291"/>
  <c r="M20" i="291"/>
  <c r="L20" i="291"/>
  <c r="K20" i="291"/>
  <c r="J20" i="291"/>
  <c r="I20" i="291"/>
  <c r="H20" i="291"/>
  <c r="Q19" i="291"/>
  <c r="Q21" i="291" s="1"/>
  <c r="P19" i="291"/>
  <c r="O19" i="291"/>
  <c r="N19" i="291"/>
  <c r="M19" i="291"/>
  <c r="L19" i="291"/>
  <c r="K19" i="291"/>
  <c r="J19" i="291"/>
  <c r="I19" i="291"/>
  <c r="H19" i="291"/>
  <c r="Q18" i="291"/>
  <c r="P18" i="291"/>
  <c r="Q17" i="291"/>
  <c r="P17" i="291"/>
  <c r="Q16" i="291"/>
  <c r="P16" i="291"/>
  <c r="Q15" i="291"/>
  <c r="P15" i="291"/>
  <c r="O15" i="291"/>
  <c r="N15" i="291"/>
  <c r="M15" i="291"/>
  <c r="L15" i="291"/>
  <c r="K15" i="291"/>
  <c r="J15" i="291"/>
  <c r="I15" i="291"/>
  <c r="H15" i="291"/>
  <c r="Q14" i="291"/>
  <c r="P14" i="291"/>
  <c r="O14" i="291"/>
  <c r="N14" i="291"/>
  <c r="M14" i="291"/>
  <c r="L14" i="291"/>
  <c r="K14" i="291"/>
  <c r="J14" i="291"/>
  <c r="I14" i="291"/>
  <c r="H14" i="291"/>
  <c r="Q13" i="291"/>
  <c r="P13" i="291"/>
  <c r="O13" i="291"/>
  <c r="N13" i="291"/>
  <c r="M13" i="291"/>
  <c r="L13" i="291"/>
  <c r="K13" i="291"/>
  <c r="J13" i="291"/>
  <c r="I13" i="291"/>
  <c r="H13" i="291"/>
  <c r="EY333" i="292"/>
  <c r="EX333" i="292"/>
  <c r="EW333" i="292"/>
  <c r="EV333" i="292"/>
  <c r="EU333" i="292"/>
  <c r="ET333" i="292"/>
  <c r="ES333" i="292"/>
  <c r="ER333" i="292"/>
  <c r="EQ333" i="292"/>
  <c r="EP333" i="292"/>
  <c r="EO333" i="292"/>
  <c r="EN333" i="292"/>
  <c r="EM333" i="292"/>
  <c r="EL333" i="292"/>
  <c r="EK333" i="292"/>
  <c r="EJ333" i="292"/>
  <c r="EI333" i="292"/>
  <c r="EH333" i="292"/>
  <c r="EG333" i="292"/>
  <c r="EF333" i="292"/>
  <c r="FA146" i="292"/>
  <c r="FA142" i="292" s="1"/>
  <c r="EW146" i="292"/>
  <c r="EW142" i="292" s="1"/>
  <c r="FA145" i="292"/>
  <c r="FA143" i="292" s="1"/>
  <c r="FA140" i="292"/>
  <c r="EW138" i="292"/>
  <c r="EW137" i="292" s="1"/>
  <c r="EW145" i="292" s="1"/>
  <c r="EV138" i="292"/>
  <c r="EV137" i="292" s="1"/>
  <c r="EV145" i="292" s="1"/>
  <c r="EU138" i="292"/>
  <c r="EU137" i="292" s="1"/>
  <c r="EU145" i="292" s="1"/>
  <c r="ET138" i="292"/>
  <c r="ET137" i="292" s="1"/>
  <c r="ET145" i="292" s="1"/>
  <c r="ES138" i="292"/>
  <c r="ES137" i="292" s="1"/>
  <c r="ES145" i="292" s="1"/>
  <c r="ER138" i="292"/>
  <c r="ER137" i="292" s="1"/>
  <c r="ER145" i="292" s="1"/>
  <c r="EQ138" i="292"/>
  <c r="EQ137" i="292" s="1"/>
  <c r="EQ145" i="292" s="1"/>
  <c r="EG138" i="292"/>
  <c r="FA137" i="292"/>
  <c r="FA139" i="292" s="1"/>
  <c r="EY136" i="292"/>
  <c r="EY146" i="292" s="1"/>
  <c r="EX136" i="292"/>
  <c r="EX146" i="292" s="1"/>
  <c r="EV136" i="292"/>
  <c r="EV146" i="292" s="1"/>
  <c r="EU136" i="292"/>
  <c r="EU140" i="292" s="1"/>
  <c r="ET136" i="292"/>
  <c r="ET140" i="292" s="1"/>
  <c r="ES136" i="292"/>
  <c r="ES140" i="292" s="1"/>
  <c r="ER136" i="292"/>
  <c r="ER140" i="292" s="1"/>
  <c r="EQ136" i="292"/>
  <c r="EQ140" i="292" s="1"/>
  <c r="EG134" i="292"/>
  <c r="EF134" i="292"/>
  <c r="EF131" i="292"/>
  <c r="FA129" i="292"/>
  <c r="FA125" i="292" s="1"/>
  <c r="FA128" i="292"/>
  <c r="FA126" i="292" s="1"/>
  <c r="EW128" i="292"/>
  <c r="EW124" i="292" s="1"/>
  <c r="EV128" i="292"/>
  <c r="EV126" i="292" s="1"/>
  <c r="EU128" i="292"/>
  <c r="EU124" i="292" s="1"/>
  <c r="EV121" i="292"/>
  <c r="EU121" i="292"/>
  <c r="ET121" i="292"/>
  <c r="ET120" i="292" s="1"/>
  <c r="ET128" i="292" s="1"/>
  <c r="ES121" i="292"/>
  <c r="ES120" i="292" s="1"/>
  <c r="ES128" i="292" s="1"/>
  <c r="ES126" i="292" s="1"/>
  <c r="ER121" i="292"/>
  <c r="ER120" i="292" s="1"/>
  <c r="ER128" i="292" s="1"/>
  <c r="EQ121" i="292"/>
  <c r="EQ120" i="292" s="1"/>
  <c r="EQ128" i="292" s="1"/>
  <c r="EG121" i="292"/>
  <c r="EG120" i="292" s="1"/>
  <c r="EG128" i="292" s="1"/>
  <c r="EF121" i="292"/>
  <c r="EF120" i="292" s="1"/>
  <c r="EF128" i="292" s="1"/>
  <c r="EF126" i="292" s="1"/>
  <c r="EW119" i="292"/>
  <c r="EW129" i="292" s="1"/>
  <c r="EV119" i="292"/>
  <c r="EV129" i="292" s="1"/>
  <c r="EU119" i="292"/>
  <c r="EU123" i="292" s="1"/>
  <c r="ET119" i="292"/>
  <c r="ET123" i="292" s="1"/>
  <c r="ES119" i="292"/>
  <c r="ES123" i="292" s="1"/>
  <c r="ER119" i="292"/>
  <c r="ER123" i="292" s="1"/>
  <c r="EQ119" i="292"/>
  <c r="EQ123" i="292" s="1"/>
  <c r="FA117" i="292"/>
  <c r="FA123" i="292" s="1"/>
  <c r="EM113" i="292"/>
  <c r="EW111" i="292"/>
  <c r="EW107" i="292" s="1"/>
  <c r="EV111" i="292"/>
  <c r="EV107" i="292" s="1"/>
  <c r="EU111" i="292"/>
  <c r="EU107" i="292" s="1"/>
  <c r="ET111" i="292"/>
  <c r="ET107" i="292" s="1"/>
  <c r="ES111" i="292"/>
  <c r="ES107" i="292" s="1"/>
  <c r="ER111" i="292"/>
  <c r="ER107" i="292" s="1"/>
  <c r="EQ111" i="292"/>
  <c r="EQ107" i="292" s="1"/>
  <c r="EG111" i="292"/>
  <c r="EG107" i="292" s="1"/>
  <c r="ET104" i="292"/>
  <c r="ES104" i="292"/>
  <c r="ER104" i="292"/>
  <c r="EQ104" i="292"/>
  <c r="EG104" i="292"/>
  <c r="EF104" i="292"/>
  <c r="EF103" i="292" s="1"/>
  <c r="EF111" i="292" s="1"/>
  <c r="EW102" i="292"/>
  <c r="EW106" i="292" s="1"/>
  <c r="EV102" i="292"/>
  <c r="EV112" i="292" s="1"/>
  <c r="EU102" i="292"/>
  <c r="EU112" i="292" s="1"/>
  <c r="ET102" i="292"/>
  <c r="ET112" i="292" s="1"/>
  <c r="ES102" i="292"/>
  <c r="ES106" i="292" s="1"/>
  <c r="ER102" i="292"/>
  <c r="ER112" i="292" s="1"/>
  <c r="EQ102" i="292"/>
  <c r="EQ106" i="292" s="1"/>
  <c r="EY38" i="292"/>
  <c r="EX38" i="292"/>
  <c r="EP38" i="292"/>
  <c r="EO38" i="292"/>
  <c r="EN38" i="292"/>
  <c r="EM38" i="292"/>
  <c r="EL38" i="292"/>
  <c r="EJ38" i="292"/>
  <c r="EI38" i="292"/>
  <c r="EH38" i="292"/>
  <c r="EF38" i="292"/>
  <c r="EH33" i="292"/>
  <c r="EY32" i="292"/>
  <c r="EX32" i="292"/>
  <c r="EP32" i="292"/>
  <c r="EO32" i="292"/>
  <c r="EN32" i="292"/>
  <c r="EM32" i="292"/>
  <c r="EL32" i="292"/>
  <c r="EJ32" i="292"/>
  <c r="EI32" i="292"/>
  <c r="EH32" i="292"/>
  <c r="EF32" i="292"/>
  <c r="EY30" i="292"/>
  <c r="EY33" i="292" s="1"/>
  <c r="EX30" i="292"/>
  <c r="EX33" i="292" s="1"/>
  <c r="EP30" i="292"/>
  <c r="EO30" i="292"/>
  <c r="EN30" i="292"/>
  <c r="EN33" i="292" s="1"/>
  <c r="EN34" i="292" s="1"/>
  <c r="EM30" i="292"/>
  <c r="EM33" i="292" s="1"/>
  <c r="EM34" i="292" s="1"/>
  <c r="EL30" i="292"/>
  <c r="EJ30" i="292"/>
  <c r="EJ33" i="292" s="1"/>
  <c r="EI30" i="292"/>
  <c r="EI33" i="292" s="1"/>
  <c r="EF30" i="292"/>
  <c r="EF33" i="292" s="1"/>
  <c r="EF28" i="292"/>
  <c r="ET23" i="292"/>
  <c r="ES23" i="292"/>
  <c r="ER23" i="292"/>
  <c r="EQ23" i="292"/>
  <c r="EG23" i="292"/>
  <c r="EU22" i="292"/>
  <c r="EU23" i="292" s="1"/>
  <c r="EY21" i="292"/>
  <c r="EX21" i="292"/>
  <c r="EP21" i="292"/>
  <c r="EO21" i="292"/>
  <c r="EN21" i="292"/>
  <c r="EM21" i="292"/>
  <c r="EL21" i="292"/>
  <c r="EJ21" i="292"/>
  <c r="EI21" i="292"/>
  <c r="EH21" i="292"/>
  <c r="EF21" i="292"/>
  <c r="EY20" i="292"/>
  <c r="EX20" i="292"/>
  <c r="EP20" i="292"/>
  <c r="EO20" i="292"/>
  <c r="EN20" i="292"/>
  <c r="EM20" i="292"/>
  <c r="EL20" i="292"/>
  <c r="EK20" i="292"/>
  <c r="EJ20" i="292"/>
  <c r="EI20" i="292"/>
  <c r="EH20" i="292"/>
  <c r="EF20" i="292"/>
  <c r="EY19" i="292"/>
  <c r="EX19" i="292"/>
  <c r="EP19" i="292"/>
  <c r="EO19" i="292"/>
  <c r="EN19" i="292"/>
  <c r="EM19" i="292"/>
  <c r="EL19" i="292"/>
  <c r="EK19" i="292"/>
  <c r="EK23" i="292" s="1"/>
  <c r="EJ19" i="292"/>
  <c r="EI19" i="292"/>
  <c r="EH19" i="292"/>
  <c r="EH23" i="292" s="1"/>
  <c r="EF19" i="292"/>
  <c r="EF23" i="292" s="1"/>
  <c r="EY14" i="292"/>
  <c r="EX14" i="292"/>
  <c r="EP14" i="292"/>
  <c r="EO14" i="292"/>
  <c r="EN14" i="292"/>
  <c r="EM14" i="292"/>
  <c r="EL14" i="292"/>
  <c r="EJ14" i="292"/>
  <c r="EI14" i="292"/>
  <c r="EH14" i="292"/>
  <c r="EF14" i="292"/>
  <c r="EY13" i="292"/>
  <c r="EY22" i="292" s="1"/>
  <c r="EY23" i="292" s="1"/>
  <c r="EX13" i="292"/>
  <c r="EX22" i="292" s="1"/>
  <c r="EX23" i="292" s="1"/>
  <c r="EP13" i="292"/>
  <c r="EP22" i="292" s="1"/>
  <c r="EO13" i="292"/>
  <c r="EO22" i="292" s="1"/>
  <c r="EN13" i="292"/>
  <c r="EN22" i="292" s="1"/>
  <c r="EM13" i="292"/>
  <c r="EM22" i="292" s="1"/>
  <c r="EL13" i="292"/>
  <c r="EL22" i="292" s="1"/>
  <c r="EK13" i="292"/>
  <c r="EK15" i="292" s="1"/>
  <c r="EJ13" i="292"/>
  <c r="EJ22" i="292" s="1"/>
  <c r="EI13" i="292"/>
  <c r="EI22" i="292" s="1"/>
  <c r="EH13" i="292"/>
  <c r="EF13" i="292"/>
  <c r="FD5" i="292"/>
  <c r="FD3" i="292" s="1"/>
  <c r="EE5" i="292"/>
  <c r="EE3" i="292" s="1"/>
  <c r="FD4" i="292"/>
  <c r="EE4" i="292"/>
  <c r="ED4" i="292" s="1"/>
  <c r="EC4" i="292" s="1"/>
  <c r="EB4" i="292" s="1"/>
  <c r="EA4" i="292" s="1"/>
  <c r="DZ4" i="292" s="1"/>
  <c r="DY4" i="292" s="1"/>
  <c r="DX4" i="292" s="1"/>
  <c r="DW4" i="292" s="1"/>
  <c r="DV4" i="292" s="1"/>
  <c r="DU4" i="292" s="1"/>
  <c r="DT4" i="292" s="1"/>
  <c r="DS4" i="292" s="1"/>
  <c r="DR4" i="292" s="1"/>
  <c r="DQ4" i="292" s="1"/>
  <c r="DP4" i="292" s="1"/>
  <c r="DO4" i="292" s="1"/>
  <c r="DN4" i="292" s="1"/>
  <c r="DM4" i="292" s="1"/>
  <c r="DL4" i="292" s="1"/>
  <c r="DK4" i="292" s="1"/>
  <c r="DJ4" i="292" s="1"/>
  <c r="DI4" i="292" s="1"/>
  <c r="DH4" i="292" s="1"/>
  <c r="EY134" i="292"/>
  <c r="EX119" i="292"/>
  <c r="EX129" i="292" s="1"/>
  <c r="EX125" i="292" s="1"/>
  <c r="EP134" i="292"/>
  <c r="EO134" i="292"/>
  <c r="EN134" i="292"/>
  <c r="EM134" i="292"/>
  <c r="EL134" i="292"/>
  <c r="EK100" i="292"/>
  <c r="EJ117" i="292"/>
  <c r="EI117" i="292"/>
  <c r="EH117" i="292"/>
  <c r="EG102" i="292"/>
  <c r="EF119" i="292"/>
  <c r="EF129" i="292" s="1"/>
  <c r="CS424" i="292"/>
  <c r="CS428" i="292" s="1"/>
  <c r="CR424" i="292"/>
  <c r="CR428" i="292" s="1"/>
  <c r="CQ424" i="292"/>
  <c r="CQ428" i="292" s="1"/>
  <c r="CS421" i="292"/>
  <c r="CR421" i="292"/>
  <c r="CQ421" i="292"/>
  <c r="CS341" i="292"/>
  <c r="CR341" i="292"/>
  <c r="CQ341" i="292"/>
  <c r="CS336" i="292"/>
  <c r="CS334" i="292" s="1"/>
  <c r="CS339" i="292" s="1"/>
  <c r="CR336" i="292"/>
  <c r="CR340" i="292" s="1"/>
  <c r="CQ336" i="292"/>
  <c r="CQ340" i="292" s="1"/>
  <c r="CS144" i="292"/>
  <c r="CR144" i="292"/>
  <c r="CQ144" i="292"/>
  <c r="CS143" i="292"/>
  <c r="CR143" i="292"/>
  <c r="CQ143" i="292"/>
  <c r="CS142" i="292"/>
  <c r="CR142" i="292"/>
  <c r="CQ142" i="292"/>
  <c r="CS141" i="292"/>
  <c r="CR141" i="292"/>
  <c r="CQ141" i="292"/>
  <c r="CS136" i="292"/>
  <c r="CR136" i="292"/>
  <c r="CQ136" i="292"/>
  <c r="CS134" i="292"/>
  <c r="CS137" i="292" s="1"/>
  <c r="CR134" i="292"/>
  <c r="CQ134" i="292"/>
  <c r="CQ137" i="292" s="1"/>
  <c r="CQ138" i="292" s="1"/>
  <c r="CS127" i="292"/>
  <c r="CR127" i="292"/>
  <c r="CQ127" i="292"/>
  <c r="CS126" i="292"/>
  <c r="CR126" i="292"/>
  <c r="CQ126" i="292"/>
  <c r="CS125" i="292"/>
  <c r="CR125" i="292"/>
  <c r="CQ125" i="292"/>
  <c r="CS124" i="292"/>
  <c r="CR124" i="292"/>
  <c r="CQ124" i="292"/>
  <c r="CS119" i="292"/>
  <c r="CR119" i="292"/>
  <c r="CQ119" i="292"/>
  <c r="CS117" i="292"/>
  <c r="CR117" i="292"/>
  <c r="CQ117" i="292"/>
  <c r="CS110" i="292"/>
  <c r="CR110" i="292"/>
  <c r="CQ110" i="292"/>
  <c r="CS109" i="292"/>
  <c r="CR109" i="292"/>
  <c r="CQ109" i="292"/>
  <c r="CS108" i="292"/>
  <c r="CR108" i="292"/>
  <c r="CQ108" i="292"/>
  <c r="CS107" i="292"/>
  <c r="CR107" i="292"/>
  <c r="CQ107" i="292"/>
  <c r="CS102" i="292"/>
  <c r="CR102" i="292"/>
  <c r="CQ102" i="292"/>
  <c r="CS100" i="292"/>
  <c r="CR100" i="292"/>
  <c r="CQ100" i="292"/>
  <c r="CS80" i="292"/>
  <c r="CR80" i="292"/>
  <c r="CQ80" i="292"/>
  <c r="CS73" i="292"/>
  <c r="CR73" i="292"/>
  <c r="CQ73" i="292"/>
  <c r="CQ76" i="292" s="1"/>
  <c r="CS72" i="292"/>
  <c r="CR72" i="292"/>
  <c r="CQ72" i="292"/>
  <c r="CS38" i="292"/>
  <c r="CS39" i="292" s="1"/>
  <c r="CR38" i="292"/>
  <c r="CR39" i="292" s="1"/>
  <c r="CQ38" i="292"/>
  <c r="CQ39" i="292" s="1"/>
  <c r="CS34" i="292"/>
  <c r="CR34" i="292"/>
  <c r="CQ34" i="292"/>
  <c r="CS30" i="292"/>
  <c r="CS33" i="292" s="1"/>
  <c r="CR30" i="292"/>
  <c r="CR33" i="292" s="1"/>
  <c r="CQ30" i="292"/>
  <c r="CQ33" i="292" s="1"/>
  <c r="CS22" i="292"/>
  <c r="CS23" i="292" s="1"/>
  <c r="CR22" i="292"/>
  <c r="CR23" i="292" s="1"/>
  <c r="CQ22" i="292"/>
  <c r="CQ23" i="292" s="1"/>
  <c r="CS20" i="292"/>
  <c r="CR20" i="292"/>
  <c r="CQ20" i="292"/>
  <c r="CS19" i="292"/>
  <c r="CR19" i="292"/>
  <c r="CQ19" i="292"/>
  <c r="CS15" i="292"/>
  <c r="CR15" i="292"/>
  <c r="CQ15" i="292"/>
  <c r="CS14" i="292"/>
  <c r="CR14" i="292"/>
  <c r="CQ14" i="292"/>
  <c r="CS13" i="292"/>
  <c r="CR13" i="292"/>
  <c r="CQ13" i="292"/>
  <c r="BS424" i="292"/>
  <c r="BS423" i="292" s="1"/>
  <c r="BR424" i="292"/>
  <c r="BR428" i="292" s="1"/>
  <c r="BQ424" i="292"/>
  <c r="BQ428" i="292" s="1"/>
  <c r="BP424" i="292"/>
  <c r="BP423" i="292" s="1"/>
  <c r="BO424" i="292"/>
  <c r="BO428" i="292" s="1"/>
  <c r="BN424" i="292"/>
  <c r="BN428" i="292" s="1"/>
  <c r="BS421" i="292"/>
  <c r="BR421" i="292"/>
  <c r="BQ421" i="292"/>
  <c r="BP421" i="292"/>
  <c r="BO421" i="292"/>
  <c r="BN421" i="292"/>
  <c r="BS341" i="292"/>
  <c r="BR341" i="292"/>
  <c r="BQ341" i="292"/>
  <c r="BP341" i="292"/>
  <c r="BO341" i="292"/>
  <c r="BN341" i="292"/>
  <c r="BS336" i="292"/>
  <c r="BS340" i="292" s="1"/>
  <c r="BR336" i="292"/>
  <c r="BR340" i="292" s="1"/>
  <c r="BQ336" i="292"/>
  <c r="BQ340" i="292" s="1"/>
  <c r="BP336" i="292"/>
  <c r="BP340" i="292" s="1"/>
  <c r="BO336" i="292"/>
  <c r="BO340" i="292" s="1"/>
  <c r="BN336" i="292"/>
  <c r="BN340" i="292" s="1"/>
  <c r="BS144" i="292"/>
  <c r="BR144" i="292"/>
  <c r="BQ144" i="292"/>
  <c r="BP144" i="292"/>
  <c r="BO144" i="292"/>
  <c r="BN144" i="292"/>
  <c r="BS143" i="292"/>
  <c r="BR143" i="292"/>
  <c r="BQ143" i="292"/>
  <c r="BP143" i="292"/>
  <c r="BO143" i="292"/>
  <c r="BN143" i="292"/>
  <c r="BS142" i="292"/>
  <c r="BR142" i="292"/>
  <c r="BQ142" i="292"/>
  <c r="BP142" i="292"/>
  <c r="BO142" i="292"/>
  <c r="BN142" i="292"/>
  <c r="BS141" i="292"/>
  <c r="BR141" i="292"/>
  <c r="BQ141" i="292"/>
  <c r="BP141" i="292"/>
  <c r="BO141" i="292"/>
  <c r="BN141" i="292"/>
  <c r="BS136" i="292"/>
  <c r="BR136" i="292"/>
  <c r="BQ136" i="292"/>
  <c r="BP136" i="292"/>
  <c r="BO136" i="292"/>
  <c r="BN136" i="292"/>
  <c r="BS134" i="292"/>
  <c r="BS137" i="292" s="1"/>
  <c r="BR134" i="292"/>
  <c r="BQ134" i="292"/>
  <c r="BQ137" i="292" s="1"/>
  <c r="BQ138" i="292" s="1"/>
  <c r="BP134" i="292"/>
  <c r="BO134" i="292"/>
  <c r="BN134" i="292"/>
  <c r="BS127" i="292"/>
  <c r="BR127" i="292"/>
  <c r="BQ127" i="292"/>
  <c r="BP127" i="292"/>
  <c r="BO127" i="292"/>
  <c r="BN127" i="292"/>
  <c r="BS126" i="292"/>
  <c r="BR126" i="292"/>
  <c r="BQ126" i="292"/>
  <c r="BP126" i="292"/>
  <c r="BO126" i="292"/>
  <c r="BN126" i="292"/>
  <c r="BS125" i="292"/>
  <c r="BR125" i="292"/>
  <c r="BQ125" i="292"/>
  <c r="BP125" i="292"/>
  <c r="BO125" i="292"/>
  <c r="BN125" i="292"/>
  <c r="BS124" i="292"/>
  <c r="BR124" i="292"/>
  <c r="BQ124" i="292"/>
  <c r="BP124" i="292"/>
  <c r="BO124" i="292"/>
  <c r="BN124" i="292"/>
  <c r="BS119" i="292"/>
  <c r="BR119" i="292"/>
  <c r="BQ119" i="292"/>
  <c r="BP119" i="292"/>
  <c r="BO119" i="292"/>
  <c r="BN119" i="292"/>
  <c r="BS117" i="292"/>
  <c r="BR117" i="292"/>
  <c r="BQ117" i="292"/>
  <c r="BQ120" i="292" s="1"/>
  <c r="BP117" i="292"/>
  <c r="BP120" i="292" s="1"/>
  <c r="BP122" i="292" s="1"/>
  <c r="BO117" i="292"/>
  <c r="BN117" i="292"/>
  <c r="BN120" i="292" s="1"/>
  <c r="BN121" i="292" s="1"/>
  <c r="BS110" i="292"/>
  <c r="BR110" i="292"/>
  <c r="BQ110" i="292"/>
  <c r="BP110" i="292"/>
  <c r="BO110" i="292"/>
  <c r="BN110" i="292"/>
  <c r="BS109" i="292"/>
  <c r="BR109" i="292"/>
  <c r="BQ109" i="292"/>
  <c r="BP109" i="292"/>
  <c r="BO109" i="292"/>
  <c r="BN109" i="292"/>
  <c r="BS108" i="292"/>
  <c r="BR108" i="292"/>
  <c r="BQ108" i="292"/>
  <c r="BP108" i="292"/>
  <c r="BO108" i="292"/>
  <c r="BN108" i="292"/>
  <c r="BS107" i="292"/>
  <c r="BR107" i="292"/>
  <c r="BQ107" i="292"/>
  <c r="BP107" i="292"/>
  <c r="BO107" i="292"/>
  <c r="BN107" i="292"/>
  <c r="BS102" i="292"/>
  <c r="BR102" i="292"/>
  <c r="BQ102" i="292"/>
  <c r="BP102" i="292"/>
  <c r="BO102" i="292"/>
  <c r="BN102" i="292"/>
  <c r="BS100" i="292"/>
  <c r="BR100" i="292"/>
  <c r="BR103" i="292" s="1"/>
  <c r="BR104" i="292" s="1"/>
  <c r="BQ100" i="292"/>
  <c r="BQ103" i="292" s="1"/>
  <c r="BQ104" i="292" s="1"/>
  <c r="BP100" i="292"/>
  <c r="BO100" i="292"/>
  <c r="BN100" i="292"/>
  <c r="BN103" i="292" s="1"/>
  <c r="BS73" i="292"/>
  <c r="BS76" i="292" s="1"/>
  <c r="BR73" i="292"/>
  <c r="BR76" i="292" s="1"/>
  <c r="BQ73" i="292"/>
  <c r="BQ76" i="292" s="1"/>
  <c r="BQ75" i="292" s="1"/>
  <c r="BP73" i="292"/>
  <c r="BP76" i="292" s="1"/>
  <c r="BP75" i="292" s="1"/>
  <c r="BO73" i="292"/>
  <c r="BO76" i="292" s="1"/>
  <c r="BO75" i="292" s="1"/>
  <c r="BN73" i="292"/>
  <c r="BN76" i="292" s="1"/>
  <c r="BN75" i="292" s="1"/>
  <c r="BS72" i="292"/>
  <c r="BR72" i="292"/>
  <c r="BQ72" i="292"/>
  <c r="BP72" i="292"/>
  <c r="BO72" i="292"/>
  <c r="BN72" i="292"/>
  <c r="BS71" i="292"/>
  <c r="BR71" i="292"/>
  <c r="BQ71" i="292"/>
  <c r="BP71" i="292"/>
  <c r="BO71" i="292"/>
  <c r="BN71" i="292"/>
  <c r="BS38" i="292"/>
  <c r="BS39" i="292" s="1"/>
  <c r="BR38" i="292"/>
  <c r="BR39" i="292" s="1"/>
  <c r="BQ38" i="292"/>
  <c r="BQ39" i="292" s="1"/>
  <c r="BP38" i="292"/>
  <c r="BP39" i="292" s="1"/>
  <c r="BO38" i="292"/>
  <c r="BO39" i="292" s="1"/>
  <c r="BN38" i="292"/>
  <c r="BN39" i="292" s="1"/>
  <c r="BS30" i="292"/>
  <c r="BS36" i="292" s="1"/>
  <c r="BR30" i="292"/>
  <c r="BR36" i="292" s="1"/>
  <c r="BQ30" i="292"/>
  <c r="BQ36" i="292" s="1"/>
  <c r="BP30" i="292"/>
  <c r="BP36" i="292" s="1"/>
  <c r="BO30" i="292"/>
  <c r="BO36" i="292" s="1"/>
  <c r="BN30" i="292"/>
  <c r="BN36" i="292" s="1"/>
  <c r="BS22" i="292"/>
  <c r="BS23" i="292" s="1"/>
  <c r="BR22" i="292"/>
  <c r="BR23" i="292" s="1"/>
  <c r="BQ22" i="292"/>
  <c r="BQ23" i="292" s="1"/>
  <c r="BP22" i="292"/>
  <c r="BP23" i="292" s="1"/>
  <c r="BO22" i="292"/>
  <c r="BO23" i="292" s="1"/>
  <c r="BN22" i="292"/>
  <c r="BN23" i="292" s="1"/>
  <c r="BS20" i="292"/>
  <c r="BR20" i="292"/>
  <c r="BQ20" i="292"/>
  <c r="BP20" i="292"/>
  <c r="BO20" i="292"/>
  <c r="BN20" i="292"/>
  <c r="BS19" i="292"/>
  <c r="BR19" i="292"/>
  <c r="BQ19" i="292"/>
  <c r="BP19" i="292"/>
  <c r="BO19" i="292"/>
  <c r="BN19" i="292"/>
  <c r="BS15" i="292"/>
  <c r="BR15" i="292"/>
  <c r="BQ15" i="292"/>
  <c r="BP15" i="292"/>
  <c r="BO15" i="292"/>
  <c r="BN15" i="292"/>
  <c r="BS14" i="292"/>
  <c r="BR14" i="292"/>
  <c r="BQ14" i="292"/>
  <c r="BP14" i="292"/>
  <c r="BO14" i="292"/>
  <c r="BN14" i="292"/>
  <c r="BS13" i="292"/>
  <c r="BR13" i="292"/>
  <c r="BQ13" i="292"/>
  <c r="BP13" i="292"/>
  <c r="BO13" i="292"/>
  <c r="BN13" i="292"/>
  <c r="AS144" i="292"/>
  <c r="AR144" i="292"/>
  <c r="AQ144" i="292"/>
  <c r="AP144" i="292"/>
  <c r="AO144" i="292"/>
  <c r="AN144" i="292"/>
  <c r="AM144" i="292"/>
  <c r="AL144" i="292"/>
  <c r="AK144" i="292"/>
  <c r="AS143" i="292"/>
  <c r="AR143" i="292"/>
  <c r="AQ143" i="292"/>
  <c r="AP143" i="292"/>
  <c r="AO143" i="292"/>
  <c r="AN143" i="292"/>
  <c r="AM143" i="292"/>
  <c r="AL143" i="292"/>
  <c r="AK143" i="292"/>
  <c r="AS142" i="292"/>
  <c r="AR142" i="292"/>
  <c r="AQ142" i="292"/>
  <c r="AP142" i="292"/>
  <c r="AO142" i="292"/>
  <c r="AN142" i="292"/>
  <c r="AM142" i="292"/>
  <c r="AL142" i="292"/>
  <c r="AK142" i="292"/>
  <c r="AS141" i="292"/>
  <c r="AR141" i="292"/>
  <c r="AQ141" i="292"/>
  <c r="AP141" i="292"/>
  <c r="AO141" i="292"/>
  <c r="AN141" i="292"/>
  <c r="AM141" i="292"/>
  <c r="AL141" i="292"/>
  <c r="AK141" i="292"/>
  <c r="AS134" i="292"/>
  <c r="AR134" i="292"/>
  <c r="AR137" i="292" s="1"/>
  <c r="AR138" i="292" s="1"/>
  <c r="AQ134" i="292"/>
  <c r="AQ136" i="292" s="1"/>
  <c r="AP134" i="292"/>
  <c r="AP136" i="292" s="1"/>
  <c r="AO134" i="292"/>
  <c r="AO136" i="292" s="1"/>
  <c r="AN134" i="292"/>
  <c r="AN136" i="292" s="1"/>
  <c r="AM134" i="292"/>
  <c r="AM137" i="292" s="1"/>
  <c r="AM138" i="292" s="1"/>
  <c r="AL134" i="292"/>
  <c r="AL137" i="292" s="1"/>
  <c r="AK134" i="292"/>
  <c r="AK137" i="292" s="1"/>
  <c r="AS127" i="292"/>
  <c r="AR127" i="292"/>
  <c r="AQ127" i="292"/>
  <c r="AP127" i="292"/>
  <c r="AO127" i="292"/>
  <c r="AN127" i="292"/>
  <c r="AM127" i="292"/>
  <c r="AL127" i="292"/>
  <c r="AK127" i="292"/>
  <c r="AS126" i="292"/>
  <c r="AR126" i="292"/>
  <c r="AQ126" i="292"/>
  <c r="AP126" i="292"/>
  <c r="AO126" i="292"/>
  <c r="AN126" i="292"/>
  <c r="AM126" i="292"/>
  <c r="AL126" i="292"/>
  <c r="AK126" i="292"/>
  <c r="AS125" i="292"/>
  <c r="AR125" i="292"/>
  <c r="AQ125" i="292"/>
  <c r="AP125" i="292"/>
  <c r="AO125" i="292"/>
  <c r="AN125" i="292"/>
  <c r="AM125" i="292"/>
  <c r="AL125" i="292"/>
  <c r="AK125" i="292"/>
  <c r="AS124" i="292"/>
  <c r="AR124" i="292"/>
  <c r="AQ124" i="292"/>
  <c r="AP124" i="292"/>
  <c r="AO124" i="292"/>
  <c r="AN124" i="292"/>
  <c r="AM124" i="292"/>
  <c r="AL124" i="292"/>
  <c r="AK124" i="292"/>
  <c r="AS117" i="292"/>
  <c r="AR117" i="292"/>
  <c r="AR120" i="292" s="1"/>
  <c r="AQ117" i="292"/>
  <c r="AQ120" i="292" s="1"/>
  <c r="AQ121" i="292" s="1"/>
  <c r="AP117" i="292"/>
  <c r="AP120" i="292" s="1"/>
  <c r="AP121" i="292" s="1"/>
  <c r="AO117" i="292"/>
  <c r="AO120" i="292" s="1"/>
  <c r="AO121" i="292" s="1"/>
  <c r="AN117" i="292"/>
  <c r="AN120" i="292" s="1"/>
  <c r="AN121" i="292" s="1"/>
  <c r="AM117" i="292"/>
  <c r="AM120" i="292" s="1"/>
  <c r="AM121" i="292" s="1"/>
  <c r="AL117" i="292"/>
  <c r="AL120" i="292" s="1"/>
  <c r="AL121" i="292" s="1"/>
  <c r="AK117" i="292"/>
  <c r="AK120" i="292" s="1"/>
  <c r="AK121" i="292" s="1"/>
  <c r="AS110" i="292"/>
  <c r="AR110" i="292"/>
  <c r="AQ110" i="292"/>
  <c r="AP110" i="292"/>
  <c r="AO110" i="292"/>
  <c r="AN110" i="292"/>
  <c r="AM110" i="292"/>
  <c r="AL110" i="292"/>
  <c r="AK110" i="292"/>
  <c r="AS109" i="292"/>
  <c r="AR109" i="292"/>
  <c r="AQ109" i="292"/>
  <c r="AP109" i="292"/>
  <c r="AO109" i="292"/>
  <c r="AN109" i="292"/>
  <c r="AM109" i="292"/>
  <c r="AL109" i="292"/>
  <c r="AK109" i="292"/>
  <c r="AS108" i="292"/>
  <c r="AR108" i="292"/>
  <c r="AQ108" i="292"/>
  <c r="AP108" i="292"/>
  <c r="AO108" i="292"/>
  <c r="AN108" i="292"/>
  <c r="AM108" i="292"/>
  <c r="AL108" i="292"/>
  <c r="AK108" i="292"/>
  <c r="AS107" i="292"/>
  <c r="AR107" i="292"/>
  <c r="AQ107" i="292"/>
  <c r="AP107" i="292"/>
  <c r="AO107" i="292"/>
  <c r="AN107" i="292"/>
  <c r="AM107" i="292"/>
  <c r="AL107" i="292"/>
  <c r="AK107" i="292"/>
  <c r="AS100" i="292"/>
  <c r="AR100" i="292"/>
  <c r="AQ100" i="292"/>
  <c r="AP100" i="292"/>
  <c r="AO100" i="292"/>
  <c r="AO103" i="292" s="1"/>
  <c r="AO104" i="292" s="1"/>
  <c r="AN100" i="292"/>
  <c r="AN103" i="292" s="1"/>
  <c r="AN104" i="292" s="1"/>
  <c r="AM100" i="292"/>
  <c r="AL100" i="292"/>
  <c r="AK100" i="292"/>
  <c r="AS73" i="292"/>
  <c r="AR73" i="292"/>
  <c r="AQ73" i="292"/>
  <c r="AQ76" i="292" s="1"/>
  <c r="AQ75" i="292" s="1"/>
  <c r="AP73" i="292"/>
  <c r="AO73" i="292"/>
  <c r="AO76" i="292" s="1"/>
  <c r="AO75" i="292" s="1"/>
  <c r="AN73" i="292"/>
  <c r="AN76" i="292" s="1"/>
  <c r="AN77" i="292" s="1"/>
  <c r="AM73" i="292"/>
  <c r="AM76" i="292" s="1"/>
  <c r="AM75" i="292" s="1"/>
  <c r="AL73" i="292"/>
  <c r="AL76" i="292" s="1"/>
  <c r="AL75" i="292" s="1"/>
  <c r="AK73" i="292"/>
  <c r="AK76" i="292" s="1"/>
  <c r="AS72" i="292"/>
  <c r="AR72" i="292"/>
  <c r="AQ72" i="292"/>
  <c r="AP72" i="292"/>
  <c r="AO72" i="292"/>
  <c r="AN72" i="292"/>
  <c r="AM72" i="292"/>
  <c r="AL72" i="292"/>
  <c r="AK72" i="292"/>
  <c r="AS71" i="292"/>
  <c r="AR71" i="292"/>
  <c r="AQ71" i="292"/>
  <c r="AP71" i="292"/>
  <c r="AO71" i="292"/>
  <c r="AN71" i="292"/>
  <c r="AM71" i="292"/>
  <c r="AL71" i="292"/>
  <c r="AK71" i="292"/>
  <c r="AS38" i="292"/>
  <c r="AS39" i="292" s="1"/>
  <c r="AR38" i="292"/>
  <c r="AR39" i="292" s="1"/>
  <c r="AQ38" i="292"/>
  <c r="AQ39" i="292" s="1"/>
  <c r="AP38" i="292"/>
  <c r="AP39" i="292" s="1"/>
  <c r="AO38" i="292"/>
  <c r="AO39" i="292" s="1"/>
  <c r="AN38" i="292"/>
  <c r="AN39" i="292" s="1"/>
  <c r="AM38" i="292"/>
  <c r="AM39" i="292" s="1"/>
  <c r="AL38" i="292"/>
  <c r="AL39" i="292" s="1"/>
  <c r="AK38" i="292"/>
  <c r="AK39" i="292" s="1"/>
  <c r="AS30" i="292"/>
  <c r="AS33" i="292" s="1"/>
  <c r="AS34" i="292" s="1"/>
  <c r="AR30" i="292"/>
  <c r="AR33" i="292" s="1"/>
  <c r="AR34" i="292" s="1"/>
  <c r="AQ30" i="292"/>
  <c r="AQ33" i="292" s="1"/>
  <c r="AQ34" i="292" s="1"/>
  <c r="AP30" i="292"/>
  <c r="AP33" i="292" s="1"/>
  <c r="AP34" i="292" s="1"/>
  <c r="AO30" i="292"/>
  <c r="AO33" i="292" s="1"/>
  <c r="AO34" i="292" s="1"/>
  <c r="AN30" i="292"/>
  <c r="AN33" i="292" s="1"/>
  <c r="AN34" i="292" s="1"/>
  <c r="AM30" i="292"/>
  <c r="AM33" i="292" s="1"/>
  <c r="AM34" i="292" s="1"/>
  <c r="AL30" i="292"/>
  <c r="AL36" i="292" s="1"/>
  <c r="AK30" i="292"/>
  <c r="AK36" i="292" s="1"/>
  <c r="AS29" i="292"/>
  <c r="AR29" i="292"/>
  <c r="AQ29" i="292"/>
  <c r="AP29" i="292"/>
  <c r="AO29" i="292"/>
  <c r="AN29" i="292"/>
  <c r="AM29" i="292"/>
  <c r="AL29" i="292"/>
  <c r="AK29" i="292"/>
  <c r="AS22" i="292"/>
  <c r="AS23" i="292" s="1"/>
  <c r="AR22" i="292"/>
  <c r="AR23" i="292" s="1"/>
  <c r="AQ22" i="292"/>
  <c r="AQ23" i="292" s="1"/>
  <c r="AP22" i="292"/>
  <c r="AP23" i="292" s="1"/>
  <c r="AO22" i="292"/>
  <c r="AO23" i="292" s="1"/>
  <c r="AN22" i="292"/>
  <c r="AN23" i="292" s="1"/>
  <c r="AM22" i="292"/>
  <c r="AM23" i="292" s="1"/>
  <c r="AL22" i="292"/>
  <c r="AL23" i="292" s="1"/>
  <c r="AK22" i="292"/>
  <c r="AK23" i="292" s="1"/>
  <c r="AS21" i="292"/>
  <c r="AR21" i="292"/>
  <c r="AQ21" i="292"/>
  <c r="AP21" i="292"/>
  <c r="AO21" i="292"/>
  <c r="AN21" i="292"/>
  <c r="AM21" i="292"/>
  <c r="AL21" i="292"/>
  <c r="AK21" i="292"/>
  <c r="AS20" i="292"/>
  <c r="AR20" i="292"/>
  <c r="AQ20" i="292"/>
  <c r="AP20" i="292"/>
  <c r="AO20" i="292"/>
  <c r="AN20" i="292"/>
  <c r="AM20" i="292"/>
  <c r="AL20" i="292"/>
  <c r="AK20" i="292"/>
  <c r="AS19" i="292"/>
  <c r="AR19" i="292"/>
  <c r="AQ19" i="292"/>
  <c r="AP19" i="292"/>
  <c r="AO19" i="292"/>
  <c r="AN19" i="292"/>
  <c r="AM19" i="292"/>
  <c r="AL19" i="292"/>
  <c r="AK19" i="292"/>
  <c r="AS15" i="292"/>
  <c r="AR15" i="292"/>
  <c r="AQ15" i="292"/>
  <c r="AP15" i="292"/>
  <c r="AO15" i="292"/>
  <c r="AN15" i="292"/>
  <c r="AM15" i="292"/>
  <c r="AL15" i="292"/>
  <c r="AK15" i="292"/>
  <c r="AS14" i="292"/>
  <c r="AR14" i="292"/>
  <c r="AQ14" i="292"/>
  <c r="AP14" i="292"/>
  <c r="AO14" i="292"/>
  <c r="AN14" i="292"/>
  <c r="AM14" i="292"/>
  <c r="AL14" i="292"/>
  <c r="AK14" i="292"/>
  <c r="AS13" i="292"/>
  <c r="AR13" i="292"/>
  <c r="AQ13" i="292"/>
  <c r="AP13" i="292"/>
  <c r="AO13" i="292"/>
  <c r="AN13" i="292"/>
  <c r="AM13" i="292"/>
  <c r="AL13" i="292"/>
  <c r="AK13" i="292"/>
  <c r="S428" i="292"/>
  <c r="R428" i="292"/>
  <c r="Q428" i="292"/>
  <c r="P428" i="292"/>
  <c r="O428" i="292"/>
  <c r="N428" i="292"/>
  <c r="M428" i="292"/>
  <c r="L428" i="292"/>
  <c r="K428" i="292"/>
  <c r="J428" i="292"/>
  <c r="I428" i="292"/>
  <c r="H428" i="292"/>
  <c r="S422" i="292"/>
  <c r="R422" i="292"/>
  <c r="R423" i="292" s="1"/>
  <c r="Q422" i="292"/>
  <c r="Q423" i="292" s="1"/>
  <c r="P422" i="292"/>
  <c r="P423" i="292" s="1"/>
  <c r="O422" i="292"/>
  <c r="O423" i="292" s="1"/>
  <c r="N422" i="292"/>
  <c r="N423" i="292" s="1"/>
  <c r="M422" i="292"/>
  <c r="M423" i="292" s="1"/>
  <c r="L422" i="292"/>
  <c r="L423" i="292" s="1"/>
  <c r="K422" i="292"/>
  <c r="K423" i="292" s="1"/>
  <c r="J422" i="292"/>
  <c r="J423" i="292" s="1"/>
  <c r="I422" i="292"/>
  <c r="I423" i="292" s="1"/>
  <c r="H422" i="292"/>
  <c r="H423" i="292" s="1"/>
  <c r="S336" i="292"/>
  <c r="S341" i="292" s="1"/>
  <c r="R336" i="292"/>
  <c r="R341" i="292" s="1"/>
  <c r="Q336" i="292"/>
  <c r="Q341" i="292" s="1"/>
  <c r="P336" i="292"/>
  <c r="P341" i="292" s="1"/>
  <c r="O336" i="292"/>
  <c r="O334" i="292" s="1"/>
  <c r="N336" i="292"/>
  <c r="N334" i="292" s="1"/>
  <c r="M336" i="292"/>
  <c r="M334" i="292" s="1"/>
  <c r="L336" i="292"/>
  <c r="L334" i="292" s="1"/>
  <c r="K336" i="292"/>
  <c r="K334" i="292" s="1"/>
  <c r="J336" i="292"/>
  <c r="J334" i="292" s="1"/>
  <c r="I336" i="292"/>
  <c r="I334" i="292" s="1"/>
  <c r="H336" i="292"/>
  <c r="H334" i="292" s="1"/>
  <c r="S145" i="292"/>
  <c r="S141" i="292" s="1"/>
  <c r="R145" i="292"/>
  <c r="R143" i="292" s="1"/>
  <c r="Q145" i="292"/>
  <c r="Q143" i="292" s="1"/>
  <c r="P145" i="292"/>
  <c r="P141" i="292" s="1"/>
  <c r="O145" i="292"/>
  <c r="O143" i="292" s="1"/>
  <c r="N145" i="292"/>
  <c r="N143" i="292" s="1"/>
  <c r="M145" i="292"/>
  <c r="M141" i="292" s="1"/>
  <c r="L145" i="292"/>
  <c r="L141" i="292" s="1"/>
  <c r="K145" i="292"/>
  <c r="K143" i="292" s="1"/>
  <c r="J145" i="292"/>
  <c r="J143" i="292" s="1"/>
  <c r="I145" i="292"/>
  <c r="I143" i="292" s="1"/>
  <c r="H145" i="292"/>
  <c r="H143" i="292" s="1"/>
  <c r="S144" i="292"/>
  <c r="R144" i="292"/>
  <c r="Q144" i="292"/>
  <c r="P144" i="292"/>
  <c r="O144" i="292"/>
  <c r="N144" i="292"/>
  <c r="M144" i="292"/>
  <c r="L144" i="292"/>
  <c r="K144" i="292"/>
  <c r="J144" i="292"/>
  <c r="I144" i="292"/>
  <c r="H144" i="292"/>
  <c r="S142" i="292"/>
  <c r="R142" i="292"/>
  <c r="Q142" i="292"/>
  <c r="P142" i="292"/>
  <c r="O142" i="292"/>
  <c r="N142" i="292"/>
  <c r="M142" i="292"/>
  <c r="L142" i="292"/>
  <c r="K142" i="292"/>
  <c r="J142" i="292"/>
  <c r="I142" i="292"/>
  <c r="H142" i="292"/>
  <c r="S134" i="292"/>
  <c r="S140" i="292" s="1"/>
  <c r="R134" i="292"/>
  <c r="R140" i="292" s="1"/>
  <c r="Q134" i="292"/>
  <c r="Q140" i="292" s="1"/>
  <c r="P134" i="292"/>
  <c r="P137" i="292" s="1"/>
  <c r="P138" i="292" s="1"/>
  <c r="O134" i="292"/>
  <c r="O140" i="292" s="1"/>
  <c r="N134" i="292"/>
  <c r="N140" i="292" s="1"/>
  <c r="M134" i="292"/>
  <c r="M140" i="292" s="1"/>
  <c r="L134" i="292"/>
  <c r="L140" i="292" s="1"/>
  <c r="K134" i="292"/>
  <c r="K140" i="292" s="1"/>
  <c r="J134" i="292"/>
  <c r="J140" i="292" s="1"/>
  <c r="I134" i="292"/>
  <c r="I137" i="292" s="1"/>
  <c r="I138" i="292" s="1"/>
  <c r="H134" i="292"/>
  <c r="H137" i="292" s="1"/>
  <c r="H138" i="292" s="1"/>
  <c r="S128" i="292"/>
  <c r="S126" i="292" s="1"/>
  <c r="R128" i="292"/>
  <c r="R126" i="292" s="1"/>
  <c r="Q128" i="292"/>
  <c r="Q126" i="292" s="1"/>
  <c r="P128" i="292"/>
  <c r="P126" i="292" s="1"/>
  <c r="O128" i="292"/>
  <c r="O124" i="292" s="1"/>
  <c r="N128" i="292"/>
  <c r="N124" i="292" s="1"/>
  <c r="M128" i="292"/>
  <c r="M124" i="292" s="1"/>
  <c r="L128" i="292"/>
  <c r="L124" i="292" s="1"/>
  <c r="K128" i="292"/>
  <c r="K124" i="292" s="1"/>
  <c r="J128" i="292"/>
  <c r="J124" i="292" s="1"/>
  <c r="I128" i="292"/>
  <c r="I124" i="292" s="1"/>
  <c r="H128" i="292"/>
  <c r="H124" i="292" s="1"/>
  <c r="S127" i="292"/>
  <c r="R127" i="292"/>
  <c r="Q127" i="292"/>
  <c r="P127" i="292"/>
  <c r="O127" i="292"/>
  <c r="N127" i="292"/>
  <c r="M127" i="292"/>
  <c r="L127" i="292"/>
  <c r="K127" i="292"/>
  <c r="J127" i="292"/>
  <c r="I127" i="292"/>
  <c r="H127" i="292"/>
  <c r="S125" i="292"/>
  <c r="R125" i="292"/>
  <c r="Q125" i="292"/>
  <c r="P125" i="292"/>
  <c r="O125" i="292"/>
  <c r="N125" i="292"/>
  <c r="M125" i="292"/>
  <c r="L125" i="292"/>
  <c r="K125" i="292"/>
  <c r="J125" i="292"/>
  <c r="I125" i="292"/>
  <c r="H125" i="292"/>
  <c r="S117" i="292"/>
  <c r="S120" i="292" s="1"/>
  <c r="S121" i="292" s="1"/>
  <c r="R117" i="292"/>
  <c r="R120" i="292" s="1"/>
  <c r="R121" i="292" s="1"/>
  <c r="Q117" i="292"/>
  <c r="Q120" i="292" s="1"/>
  <c r="Q121" i="292" s="1"/>
  <c r="P117" i="292"/>
  <c r="P120" i="292" s="1"/>
  <c r="P121" i="292" s="1"/>
  <c r="O117" i="292"/>
  <c r="O120" i="292" s="1"/>
  <c r="O121" i="292" s="1"/>
  <c r="N117" i="292"/>
  <c r="N120" i="292" s="1"/>
  <c r="N121" i="292" s="1"/>
  <c r="M117" i="292"/>
  <c r="M120" i="292" s="1"/>
  <c r="M121" i="292" s="1"/>
  <c r="L117" i="292"/>
  <c r="L120" i="292" s="1"/>
  <c r="L121" i="292" s="1"/>
  <c r="K117" i="292"/>
  <c r="K120" i="292" s="1"/>
  <c r="K121" i="292" s="1"/>
  <c r="J117" i="292"/>
  <c r="J123" i="292" s="1"/>
  <c r="I117" i="292"/>
  <c r="I120" i="292" s="1"/>
  <c r="I121" i="292" s="1"/>
  <c r="H117" i="292"/>
  <c r="H123" i="292" s="1"/>
  <c r="H111" i="292"/>
  <c r="H107" i="292" s="1"/>
  <c r="S110" i="292"/>
  <c r="R110" i="292"/>
  <c r="Q110" i="292"/>
  <c r="P110" i="292"/>
  <c r="O110" i="292"/>
  <c r="N110" i="292"/>
  <c r="M110" i="292"/>
  <c r="L110" i="292"/>
  <c r="K110" i="292"/>
  <c r="J110" i="292"/>
  <c r="I110" i="292"/>
  <c r="H110" i="292"/>
  <c r="S109" i="292"/>
  <c r="R109" i="292"/>
  <c r="Q109" i="292"/>
  <c r="P109" i="292"/>
  <c r="O109" i="292"/>
  <c r="N109" i="292"/>
  <c r="M109" i="292"/>
  <c r="L109" i="292"/>
  <c r="K109" i="292"/>
  <c r="J109" i="292"/>
  <c r="I109" i="292"/>
  <c r="S108" i="292"/>
  <c r="R108" i="292"/>
  <c r="Q108" i="292"/>
  <c r="P108" i="292"/>
  <c r="O108" i="292"/>
  <c r="N108" i="292"/>
  <c r="M108" i="292"/>
  <c r="L108" i="292"/>
  <c r="K108" i="292"/>
  <c r="J108" i="292"/>
  <c r="I108" i="292"/>
  <c r="H108" i="292"/>
  <c r="S107" i="292"/>
  <c r="R107" i="292"/>
  <c r="Q107" i="292"/>
  <c r="P107" i="292"/>
  <c r="O107" i="292"/>
  <c r="N107" i="292"/>
  <c r="M107" i="292"/>
  <c r="L107" i="292"/>
  <c r="K107" i="292"/>
  <c r="J107" i="292"/>
  <c r="I107" i="292"/>
  <c r="S100" i="292"/>
  <c r="S103" i="292" s="1"/>
  <c r="S104" i="292" s="1"/>
  <c r="R100" i="292"/>
  <c r="R103" i="292" s="1"/>
  <c r="R104" i="292" s="1"/>
  <c r="Q100" i="292"/>
  <c r="Q103" i="292" s="1"/>
  <c r="Q104" i="292" s="1"/>
  <c r="P100" i="292"/>
  <c r="P103" i="292" s="1"/>
  <c r="P104" i="292" s="1"/>
  <c r="O100" i="292"/>
  <c r="O103" i="292" s="1"/>
  <c r="O104" i="292" s="1"/>
  <c r="N100" i="292"/>
  <c r="N103" i="292" s="1"/>
  <c r="N104" i="292" s="1"/>
  <c r="M100" i="292"/>
  <c r="M103" i="292" s="1"/>
  <c r="M104" i="292" s="1"/>
  <c r="L100" i="292"/>
  <c r="L103" i="292" s="1"/>
  <c r="L104" i="292" s="1"/>
  <c r="K100" i="292"/>
  <c r="K106" i="292" s="1"/>
  <c r="J100" i="292"/>
  <c r="J103" i="292" s="1"/>
  <c r="J104" i="292" s="1"/>
  <c r="I100" i="292"/>
  <c r="I103" i="292" s="1"/>
  <c r="I104" i="292" s="1"/>
  <c r="H100" i="292"/>
  <c r="S77" i="292"/>
  <c r="R77" i="292"/>
  <c r="Q77" i="292"/>
  <c r="P77" i="292"/>
  <c r="O77" i="292"/>
  <c r="N77" i="292"/>
  <c r="M77" i="292"/>
  <c r="L77" i="292"/>
  <c r="K77" i="292"/>
  <c r="J77" i="292"/>
  <c r="I77" i="292"/>
  <c r="S74" i="292"/>
  <c r="R74" i="292"/>
  <c r="Q74" i="292"/>
  <c r="P74" i="292"/>
  <c r="O74" i="292"/>
  <c r="N74" i="292"/>
  <c r="M74" i="292"/>
  <c r="L74" i="292"/>
  <c r="K74" i="292"/>
  <c r="J74" i="292"/>
  <c r="I74" i="292"/>
  <c r="H73" i="292"/>
  <c r="H74" i="292" s="1"/>
  <c r="S38" i="292"/>
  <c r="S39" i="292" s="1"/>
  <c r="R38" i="292"/>
  <c r="R39" i="292" s="1"/>
  <c r="Q38" i="292"/>
  <c r="Q39" i="292" s="1"/>
  <c r="P38" i="292"/>
  <c r="P39" i="292" s="1"/>
  <c r="O38" i="292"/>
  <c r="O39" i="292" s="1"/>
  <c r="N38" i="292"/>
  <c r="N39" i="292" s="1"/>
  <c r="M38" i="292"/>
  <c r="M39" i="292" s="1"/>
  <c r="L38" i="292"/>
  <c r="L39" i="292" s="1"/>
  <c r="K38" i="292"/>
  <c r="K39" i="292" s="1"/>
  <c r="J38" i="292"/>
  <c r="J39" i="292" s="1"/>
  <c r="I38" i="292"/>
  <c r="I39" i="292" s="1"/>
  <c r="H38" i="292"/>
  <c r="H39" i="292" s="1"/>
  <c r="S34" i="292"/>
  <c r="R34" i="292"/>
  <c r="Q34" i="292"/>
  <c r="P34" i="292"/>
  <c r="O34" i="292"/>
  <c r="N34" i="292"/>
  <c r="M34" i="292"/>
  <c r="L34" i="292"/>
  <c r="K34" i="292"/>
  <c r="J34" i="292"/>
  <c r="I34" i="292"/>
  <c r="H34" i="292"/>
  <c r="S30" i="292"/>
  <c r="S33" i="292" s="1"/>
  <c r="R30" i="292"/>
  <c r="R33" i="292" s="1"/>
  <c r="Q30" i="292"/>
  <c r="Q33" i="292" s="1"/>
  <c r="P30" i="292"/>
  <c r="P33" i="292" s="1"/>
  <c r="O30" i="292"/>
  <c r="O33" i="292" s="1"/>
  <c r="N30" i="292"/>
  <c r="N33" i="292" s="1"/>
  <c r="M30" i="292"/>
  <c r="M33" i="292" s="1"/>
  <c r="L30" i="292"/>
  <c r="L33" i="292" s="1"/>
  <c r="K30" i="292"/>
  <c r="K33" i="292" s="1"/>
  <c r="J30" i="292"/>
  <c r="J33" i="292" s="1"/>
  <c r="I30" i="292"/>
  <c r="I33" i="292" s="1"/>
  <c r="H30" i="292"/>
  <c r="H33" i="292" s="1"/>
  <c r="S29" i="292"/>
  <c r="R29" i="292"/>
  <c r="Q29" i="292"/>
  <c r="P29" i="292"/>
  <c r="O29" i="292"/>
  <c r="N29" i="292"/>
  <c r="M29" i="292"/>
  <c r="L29" i="292"/>
  <c r="K29" i="292"/>
  <c r="J29" i="292"/>
  <c r="I29" i="292"/>
  <c r="H29" i="292"/>
  <c r="S21" i="292"/>
  <c r="R21" i="292"/>
  <c r="Q21" i="292"/>
  <c r="P21" i="292"/>
  <c r="O21" i="292"/>
  <c r="N21" i="292"/>
  <c r="M21" i="292"/>
  <c r="L21" i="292"/>
  <c r="K21" i="292"/>
  <c r="J21" i="292"/>
  <c r="I21" i="292"/>
  <c r="H21" i="292"/>
  <c r="S13" i="292"/>
  <c r="S19" i="292" s="1"/>
  <c r="S23" i="292" s="1"/>
  <c r="R13" i="292"/>
  <c r="Q13" i="292"/>
  <c r="Q19" i="292" s="1"/>
  <c r="Q23" i="292" s="1"/>
  <c r="P13" i="292"/>
  <c r="P19" i="292" s="1"/>
  <c r="P23" i="292" s="1"/>
  <c r="O13" i="292"/>
  <c r="O19" i="292" s="1"/>
  <c r="N13" i="292"/>
  <c r="N19" i="292" s="1"/>
  <c r="N23" i="292" s="1"/>
  <c r="M13" i="292"/>
  <c r="L13" i="292"/>
  <c r="K13" i="292"/>
  <c r="K19" i="292" s="1"/>
  <c r="K23" i="292" s="1"/>
  <c r="J13" i="292"/>
  <c r="I13" i="292"/>
  <c r="I19" i="292" s="1"/>
  <c r="I23" i="292" s="1"/>
  <c r="H13" i="292"/>
  <c r="EW144" i="292" l="1"/>
  <c r="P105" i="291"/>
  <c r="I423" i="291"/>
  <c r="N105" i="291"/>
  <c r="CS21" i="292"/>
  <c r="ED5" i="292"/>
  <c r="ED3" i="292" s="1"/>
  <c r="BS106" i="292"/>
  <c r="EU126" i="292"/>
  <c r="CR140" i="292"/>
  <c r="BQ423" i="292"/>
  <c r="BR334" i="292"/>
  <c r="BR339" i="292" s="1"/>
  <c r="BS334" i="292"/>
  <c r="BS339" i="292" s="1"/>
  <c r="EV124" i="292"/>
  <c r="P334" i="291"/>
  <c r="P339" i="291" s="1"/>
  <c r="Q423" i="291"/>
  <c r="Q422" i="291" s="1"/>
  <c r="Q427" i="291" s="1"/>
  <c r="FA124" i="292"/>
  <c r="EW126" i="292"/>
  <c r="O21" i="291"/>
  <c r="P21" i="291"/>
  <c r="BP334" i="292"/>
  <c r="BP339" i="292" s="1"/>
  <c r="FA127" i="292"/>
  <c r="BQ334" i="292"/>
  <c r="BQ339" i="292" s="1"/>
  <c r="EP23" i="292"/>
  <c r="BN423" i="292"/>
  <c r="BN422" i="292" s="1"/>
  <c r="BN427" i="292" s="1"/>
  <c r="BP106" i="292"/>
  <c r="P334" i="292"/>
  <c r="P335" i="292" s="1"/>
  <c r="Q334" i="292"/>
  <c r="Q335" i="292" s="1"/>
  <c r="AQ137" i="292"/>
  <c r="AQ138" i="292" s="1"/>
  <c r="R334" i="292"/>
  <c r="R339" i="292" s="1"/>
  <c r="EQ112" i="292"/>
  <c r="EQ110" i="292" s="1"/>
  <c r="S334" i="292"/>
  <c r="S335" i="292" s="1"/>
  <c r="ES112" i="292"/>
  <c r="ES110" i="292" s="1"/>
  <c r="Q140" i="291"/>
  <c r="O106" i="291"/>
  <c r="P106" i="291"/>
  <c r="Q105" i="291"/>
  <c r="Q421" i="291"/>
  <c r="J103" i="291"/>
  <c r="J104" i="291" s="1"/>
  <c r="H21" i="291"/>
  <c r="I21" i="291"/>
  <c r="J21" i="291"/>
  <c r="K21" i="291"/>
  <c r="L21" i="291"/>
  <c r="M21" i="291"/>
  <c r="N21" i="291"/>
  <c r="P335" i="291"/>
  <c r="N104" i="291"/>
  <c r="K422" i="291"/>
  <c r="K427" i="291" s="1"/>
  <c r="N123" i="291"/>
  <c r="P122" i="291"/>
  <c r="Q340" i="291"/>
  <c r="Q123" i="291"/>
  <c r="N120" i="291"/>
  <c r="N121" i="291" s="1"/>
  <c r="H104" i="291"/>
  <c r="K428" i="291"/>
  <c r="Q120" i="291"/>
  <c r="Q121" i="291" s="1"/>
  <c r="M428" i="291"/>
  <c r="P104" i="291"/>
  <c r="Q104" i="291"/>
  <c r="H102" i="291"/>
  <c r="O139" i="291"/>
  <c r="P140" i="291"/>
  <c r="N106" i="291"/>
  <c r="Q141" i="292"/>
  <c r="AN137" i="292"/>
  <c r="AN138" i="292" s="1"/>
  <c r="AO137" i="292"/>
  <c r="AO138" i="292" s="1"/>
  <c r="AP137" i="292"/>
  <c r="AP138" i="292" s="1"/>
  <c r="S123" i="292"/>
  <c r="P143" i="292"/>
  <c r="S106" i="292"/>
  <c r="EW112" i="292"/>
  <c r="EW110" i="292" s="1"/>
  <c r="EH15" i="292"/>
  <c r="EL119" i="292"/>
  <c r="EL129" i="292" s="1"/>
  <c r="EP119" i="292"/>
  <c r="EP129" i="292" s="1"/>
  <c r="CQ36" i="292"/>
  <c r="EJ100" i="292"/>
  <c r="EJ103" i="292" s="1"/>
  <c r="EJ111" i="292" s="1"/>
  <c r="BN106" i="292"/>
  <c r="EF102" i="292"/>
  <c r="EF106" i="292" s="1"/>
  <c r="BO106" i="292"/>
  <c r="EJ102" i="292"/>
  <c r="EJ112" i="292" s="1"/>
  <c r="EN23" i="292"/>
  <c r="BQ106" i="292"/>
  <c r="BP422" i="292"/>
  <c r="BP427" i="292" s="1"/>
  <c r="BR106" i="292"/>
  <c r="O141" i="292"/>
  <c r="S124" i="292"/>
  <c r="N141" i="292"/>
  <c r="BN334" i="292"/>
  <c r="BN339" i="292" s="1"/>
  <c r="BS139" i="292"/>
  <c r="BO334" i="292"/>
  <c r="BO339" i="292" s="1"/>
  <c r="BO423" i="292"/>
  <c r="BO422" i="292" s="1"/>
  <c r="BO427" i="292" s="1"/>
  <c r="BR423" i="292"/>
  <c r="BR422" i="292" s="1"/>
  <c r="BR427" i="292" s="1"/>
  <c r="CR36" i="292"/>
  <c r="CS36" i="292"/>
  <c r="CR334" i="292"/>
  <c r="CR339" i="292" s="1"/>
  <c r="BP428" i="292"/>
  <c r="L143" i="292"/>
  <c r="Q137" i="292"/>
  <c r="Q138" i="292" s="1"/>
  <c r="R137" i="292"/>
  <c r="R138" i="292" s="1"/>
  <c r="S137" i="292"/>
  <c r="S138" i="292" s="1"/>
  <c r="EL136" i="292"/>
  <c r="EL146" i="292" s="1"/>
  <c r="EL15" i="292"/>
  <c r="P140" i="292"/>
  <c r="S143" i="292"/>
  <c r="AK136" i="292"/>
  <c r="H140" i="292"/>
  <c r="AL136" i="292"/>
  <c r="CR21" i="292"/>
  <c r="EN15" i="292"/>
  <c r="AM136" i="292"/>
  <c r="EO15" i="292"/>
  <c r="M143" i="292"/>
  <c r="EP15" i="292"/>
  <c r="H141" i="292"/>
  <c r="I141" i="292"/>
  <c r="BO21" i="292"/>
  <c r="FA120" i="292"/>
  <c r="FA122" i="292" s="1"/>
  <c r="J141" i="292"/>
  <c r="BP21" i="292"/>
  <c r="BN122" i="292"/>
  <c r="EU106" i="292"/>
  <c r="K141" i="292"/>
  <c r="BQ21" i="292"/>
  <c r="EV106" i="292"/>
  <c r="P124" i="292"/>
  <c r="BR21" i="292"/>
  <c r="BQ422" i="292"/>
  <c r="BQ427" i="292" s="1"/>
  <c r="Q124" i="292"/>
  <c r="BS21" i="292"/>
  <c r="CQ334" i="292"/>
  <c r="CQ335" i="292" s="1"/>
  <c r="CS123" i="292"/>
  <c r="EM23" i="292"/>
  <c r="EJ15" i="292"/>
  <c r="CQ106" i="292"/>
  <c r="CQ140" i="292"/>
  <c r="CS140" i="292"/>
  <c r="EY15" i="292"/>
  <c r="O339" i="291"/>
  <c r="O335" i="291"/>
  <c r="Q339" i="291"/>
  <c r="Q335" i="291"/>
  <c r="H335" i="291"/>
  <c r="P423" i="291"/>
  <c r="P422" i="291" s="1"/>
  <c r="P427" i="291" s="1"/>
  <c r="H422" i="291"/>
  <c r="H427" i="291" s="1"/>
  <c r="I422" i="291"/>
  <c r="I427" i="291" s="1"/>
  <c r="J422" i="291"/>
  <c r="J427" i="291" s="1"/>
  <c r="L422" i="291"/>
  <c r="L427" i="291" s="1"/>
  <c r="M422" i="291"/>
  <c r="M427" i="291" s="1"/>
  <c r="N422" i="291"/>
  <c r="N427" i="291" s="1"/>
  <c r="O422" i="291"/>
  <c r="O427" i="291" s="1"/>
  <c r="H428" i="291"/>
  <c r="O340" i="291"/>
  <c r="L428" i="291"/>
  <c r="N428" i="291"/>
  <c r="O428" i="291"/>
  <c r="Q139" i="291"/>
  <c r="P139" i="291"/>
  <c r="O123" i="291"/>
  <c r="N140" i="291"/>
  <c r="O140" i="291"/>
  <c r="P123" i="291"/>
  <c r="Q106" i="291"/>
  <c r="H136" i="291"/>
  <c r="I136" i="291"/>
  <c r="J136" i="291"/>
  <c r="H120" i="291"/>
  <c r="H121" i="291" s="1"/>
  <c r="J120" i="291"/>
  <c r="J121" i="291" s="1"/>
  <c r="J137" i="291"/>
  <c r="J138" i="291" s="1"/>
  <c r="I103" i="291"/>
  <c r="I104" i="291" s="1"/>
  <c r="O120" i="291"/>
  <c r="O121" i="291" s="1"/>
  <c r="N137" i="291"/>
  <c r="N138" i="291" s="1"/>
  <c r="O103" i="291"/>
  <c r="O105" i="291" s="1"/>
  <c r="BR77" i="292"/>
  <c r="BR75" i="292"/>
  <c r="BR81" i="292" s="1"/>
  <c r="BR82" i="292" s="1"/>
  <c r="BS77" i="292"/>
  <c r="BS75" i="292"/>
  <c r="BS81" i="292" s="1"/>
  <c r="BS82" i="292" s="1"/>
  <c r="AK75" i="292"/>
  <c r="AK77" i="292"/>
  <c r="AL81" i="292"/>
  <c r="AL82" i="292" s="1"/>
  <c r="AL79" i="292"/>
  <c r="AM81" i="292"/>
  <c r="AM82" i="292" s="1"/>
  <c r="AM79" i="292"/>
  <c r="EV144" i="292"/>
  <c r="EV142" i="292"/>
  <c r="EX144" i="292"/>
  <c r="EX142" i="292"/>
  <c r="EY142" i="292"/>
  <c r="EY144" i="292"/>
  <c r="CS139" i="292"/>
  <c r="BS428" i="292"/>
  <c r="AL77" i="292"/>
  <c r="ER146" i="292"/>
  <c r="R124" i="292"/>
  <c r="I140" i="292"/>
  <c r="AM77" i="292"/>
  <c r="ES146" i="292"/>
  <c r="BN33" i="292"/>
  <c r="BN34" i="292" s="1"/>
  <c r="ET146" i="292"/>
  <c r="ET144" i="292" s="1"/>
  <c r="BO33" i="292"/>
  <c r="BO34" i="292" s="1"/>
  <c r="BP123" i="292"/>
  <c r="BP33" i="292"/>
  <c r="BP34" i="292" s="1"/>
  <c r="BQ123" i="292"/>
  <c r="AR136" i="292"/>
  <c r="BQ33" i="292"/>
  <c r="BQ34" i="292" s="1"/>
  <c r="BR123" i="292"/>
  <c r="CQ123" i="292"/>
  <c r="BS123" i="292"/>
  <c r="CR123" i="292"/>
  <c r="EL100" i="292"/>
  <c r="EL103" i="292" s="1"/>
  <c r="EL111" i="292" s="1"/>
  <c r="BS120" i="292"/>
  <c r="BS121" i="292" s="1"/>
  <c r="CQ120" i="292"/>
  <c r="CQ122" i="292" s="1"/>
  <c r="EN100" i="292"/>
  <c r="EN103" i="292" s="1"/>
  <c r="EN111" i="292" s="1"/>
  <c r="BN140" i="292"/>
  <c r="CS120" i="292"/>
  <c r="CS122" i="292" s="1"/>
  <c r="EP100" i="292"/>
  <c r="EP103" i="292" s="1"/>
  <c r="EP111" i="292" s="1"/>
  <c r="AM36" i="292"/>
  <c r="BN123" i="292"/>
  <c r="FE4" i="292"/>
  <c r="FF4" i="292" s="1"/>
  <c r="EX100" i="292"/>
  <c r="BN21" i="292"/>
  <c r="EY100" i="292"/>
  <c r="EY103" i="292" s="1"/>
  <c r="EY111" i="292" s="1"/>
  <c r="BQ139" i="292"/>
  <c r="CQ21" i="292"/>
  <c r="AP36" i="292"/>
  <c r="FE5" i="292"/>
  <c r="EQ129" i="292"/>
  <c r="H340" i="292"/>
  <c r="AQ36" i="292"/>
  <c r="EJ23" i="292"/>
  <c r="EL102" i="292"/>
  <c r="ES129" i="292"/>
  <c r="H77" i="292"/>
  <c r="AR36" i="292"/>
  <c r="AK102" i="292"/>
  <c r="BO137" i="292"/>
  <c r="BO138" i="292" s="1"/>
  <c r="EN102" i="292"/>
  <c r="EN112" i="292" s="1"/>
  <c r="EN110" i="292" s="1"/>
  <c r="ET129" i="292"/>
  <c r="ET125" i="292" s="1"/>
  <c r="R141" i="292"/>
  <c r="AL102" i="292"/>
  <c r="BP137" i="292"/>
  <c r="BP138" i="292" s="1"/>
  <c r="BS422" i="292"/>
  <c r="BS427" i="292" s="1"/>
  <c r="CR106" i="292"/>
  <c r="EI23" i="292"/>
  <c r="EU129" i="292"/>
  <c r="AO36" i="292"/>
  <c r="J340" i="292"/>
  <c r="AS36" i="292"/>
  <c r="K340" i="292"/>
  <c r="AM102" i="292"/>
  <c r="CS106" i="292"/>
  <c r="AN102" i="292"/>
  <c r="BR137" i="292"/>
  <c r="BR139" i="292" s="1"/>
  <c r="CQ103" i="292"/>
  <c r="CQ105" i="292" s="1"/>
  <c r="M340" i="292"/>
  <c r="AO102" i="292"/>
  <c r="CR103" i="292"/>
  <c r="CR105" i="292" s="1"/>
  <c r="EL23" i="292"/>
  <c r="EK117" i="292"/>
  <c r="EK121" i="292" s="1"/>
  <c r="N340" i="292"/>
  <c r="AK103" i="292"/>
  <c r="AK104" i="292" s="1"/>
  <c r="BR140" i="292"/>
  <c r="EL117" i="292"/>
  <c r="EL121" i="292" s="1"/>
  <c r="EL120" i="292" s="1"/>
  <c r="EL128" i="292" s="1"/>
  <c r="EL124" i="292" s="1"/>
  <c r="EG137" i="292"/>
  <c r="EG145" i="292" s="1"/>
  <c r="EG143" i="292" s="1"/>
  <c r="O340" i="292"/>
  <c r="AL103" i="292"/>
  <c r="AL104" i="292" s="1"/>
  <c r="AK138" i="292"/>
  <c r="BS335" i="292"/>
  <c r="EN117" i="292"/>
  <c r="EN121" i="292" s="1"/>
  <c r="EN120" i="292" s="1"/>
  <c r="EN128" i="292" s="1"/>
  <c r="EN124" i="292" s="1"/>
  <c r="EH134" i="292"/>
  <c r="EH138" i="292" s="1"/>
  <c r="EH137" i="292" s="1"/>
  <c r="EH145" i="292" s="1"/>
  <c r="I340" i="292"/>
  <c r="J137" i="292"/>
  <c r="J138" i="292" s="1"/>
  <c r="P340" i="292"/>
  <c r="AM103" i="292"/>
  <c r="AM104" i="292" s="1"/>
  <c r="AL138" i="292"/>
  <c r="EO23" i="292"/>
  <c r="EP117" i="292"/>
  <c r="FA141" i="292"/>
  <c r="K137" i="292"/>
  <c r="Q340" i="292"/>
  <c r="BQ105" i="292"/>
  <c r="EX102" i="292"/>
  <c r="EX112" i="292" s="1"/>
  <c r="EX108" i="292" s="1"/>
  <c r="EX117" i="292"/>
  <c r="EX134" i="292"/>
  <c r="EX138" i="292" s="1"/>
  <c r="L137" i="292"/>
  <c r="L138" i="292" s="1"/>
  <c r="R340" i="292"/>
  <c r="BR105" i="292"/>
  <c r="EO33" i="292"/>
  <c r="EO34" i="292" s="1"/>
  <c r="EY102" i="292"/>
  <c r="EY112" i="292" s="1"/>
  <c r="EY108" i="292" s="1"/>
  <c r="EF136" i="292"/>
  <c r="EF140" i="292" s="1"/>
  <c r="M137" i="292"/>
  <c r="M138" i="292" s="1"/>
  <c r="S340" i="292"/>
  <c r="CS138" i="292"/>
  <c r="EG136" i="292"/>
  <c r="O126" i="292"/>
  <c r="N137" i="292"/>
  <c r="N138" i="292" s="1"/>
  <c r="AN75" i="292"/>
  <c r="BO103" i="292"/>
  <c r="BO104" i="292" s="1"/>
  <c r="EF15" i="292"/>
  <c r="EG119" i="292"/>
  <c r="EJ136" i="292"/>
  <c r="EJ146" i="292" s="1"/>
  <c r="EJ144" i="292" s="1"/>
  <c r="AN36" i="292"/>
  <c r="L340" i="292"/>
  <c r="O137" i="292"/>
  <c r="O138" i="292" s="1"/>
  <c r="BP103" i="292"/>
  <c r="BP105" i="292" s="1"/>
  <c r="EJ119" i="292"/>
  <c r="EJ129" i="292" s="1"/>
  <c r="EJ127" i="292" s="1"/>
  <c r="EK136" i="292"/>
  <c r="EK146" i="292" s="1"/>
  <c r="EK144" i="292" s="1"/>
  <c r="EG106" i="292"/>
  <c r="EG112" i="292"/>
  <c r="EK103" i="292"/>
  <c r="EK111" i="292" s="1"/>
  <c r="EF127" i="292"/>
  <c r="EF125" i="292"/>
  <c r="EJ121" i="292"/>
  <c r="EJ120" i="292" s="1"/>
  <c r="EJ128" i="292" s="1"/>
  <c r="EM138" i="292"/>
  <c r="EM137" i="292" s="1"/>
  <c r="EM145" i="292" s="1"/>
  <c r="EH121" i="292"/>
  <c r="EH120" i="292" s="1"/>
  <c r="EH128" i="292" s="1"/>
  <c r="EL144" i="292"/>
  <c r="EL142" i="292"/>
  <c r="EN138" i="292"/>
  <c r="EN137" i="292" s="1"/>
  <c r="EN145" i="292" s="1"/>
  <c r="EV110" i="292"/>
  <c r="EV108" i="292"/>
  <c r="EI121" i="292"/>
  <c r="EI120" i="292" s="1"/>
  <c r="EI128" i="292" s="1"/>
  <c r="EO138" i="292"/>
  <c r="EO137" i="292" s="1"/>
  <c r="EO145" i="292" s="1"/>
  <c r="EP138" i="292"/>
  <c r="EP137" i="292" s="1"/>
  <c r="EP145" i="292" s="1"/>
  <c r="EY138" i="292"/>
  <c r="EY137" i="292" s="1"/>
  <c r="EY145" i="292" s="1"/>
  <c r="EV125" i="292"/>
  <c r="EV127" i="292"/>
  <c r="EW125" i="292"/>
  <c r="EW127" i="292"/>
  <c r="EG126" i="292"/>
  <c r="EG124" i="292"/>
  <c r="ET141" i="292"/>
  <c r="ET143" i="292"/>
  <c r="EJ109" i="292"/>
  <c r="EJ107" i="292"/>
  <c r="ER126" i="292"/>
  <c r="ER124" i="292"/>
  <c r="EU141" i="292"/>
  <c r="EU143" i="292"/>
  <c r="EV141" i="292"/>
  <c r="EV143" i="292"/>
  <c r="EQ141" i="292"/>
  <c r="EQ143" i="292"/>
  <c r="ER141" i="292"/>
  <c r="ER143" i="292"/>
  <c r="ES141" i="292"/>
  <c r="ES143" i="292"/>
  <c r="ET126" i="292"/>
  <c r="ET124" i="292"/>
  <c r="EQ124" i="292"/>
  <c r="EQ126" i="292"/>
  <c r="EW141" i="292"/>
  <c r="EW143" i="292"/>
  <c r="ER110" i="292"/>
  <c r="ER108" i="292"/>
  <c r="EF124" i="292"/>
  <c r="ET110" i="292"/>
  <c r="ET108" i="292"/>
  <c r="EU110" i="292"/>
  <c r="EU108" i="292"/>
  <c r="EF109" i="292"/>
  <c r="EF107" i="292"/>
  <c r="EM100" i="292"/>
  <c r="ES124" i="292"/>
  <c r="FA144" i="292"/>
  <c r="EI15" i="292"/>
  <c r="EM117" i="292"/>
  <c r="EH136" i="292"/>
  <c r="EQ146" i="292"/>
  <c r="EO100" i="292"/>
  <c r="EF123" i="292"/>
  <c r="EI136" i="292"/>
  <c r="ER106" i="292"/>
  <c r="EO117" i="292"/>
  <c r="EL33" i="292"/>
  <c r="EL34" i="292" s="1"/>
  <c r="EM15" i="292"/>
  <c r="ET106" i="292"/>
  <c r="EU146" i="292"/>
  <c r="EY117" i="292"/>
  <c r="EM136" i="292"/>
  <c r="EN136" i="292"/>
  <c r="EF138" i="292"/>
  <c r="EF137" i="292" s="1"/>
  <c r="EF145" i="292" s="1"/>
  <c r="EP33" i="292"/>
  <c r="EP34" i="292" s="1"/>
  <c r="EH102" i="292"/>
  <c r="ER129" i="292"/>
  <c r="EO136" i="292"/>
  <c r="EX15" i="292"/>
  <c r="EI102" i="292"/>
  <c r="EP136" i="292"/>
  <c r="EJ104" i="292"/>
  <c r="EH119" i="292"/>
  <c r="EK102" i="292"/>
  <c r="EI119" i="292"/>
  <c r="EM102" i="292"/>
  <c r="EK119" i="292"/>
  <c r="EL138" i="292"/>
  <c r="EL137" i="292" s="1"/>
  <c r="EL145" i="292" s="1"/>
  <c r="EO102" i="292"/>
  <c r="EM119" i="292"/>
  <c r="EP102" i="292"/>
  <c r="EN119" i="292"/>
  <c r="EO119" i="292"/>
  <c r="EI134" i="292"/>
  <c r="EJ134" i="292"/>
  <c r="EK134" i="292"/>
  <c r="EH100" i="292"/>
  <c r="EY119" i="292"/>
  <c r="EY129" i="292" s="1"/>
  <c r="EY125" i="292" s="1"/>
  <c r="EI100" i="292"/>
  <c r="CQ77" i="292"/>
  <c r="CQ75" i="292"/>
  <c r="CS335" i="292"/>
  <c r="CR137" i="292"/>
  <c r="CR138" i="292" s="1"/>
  <c r="CR120" i="292"/>
  <c r="CR121" i="292" s="1"/>
  <c r="CS103" i="292"/>
  <c r="CS105" i="292" s="1"/>
  <c r="CQ139" i="292"/>
  <c r="CS340" i="292"/>
  <c r="CR76" i="292"/>
  <c r="CR75" i="292" s="1"/>
  <c r="CS76" i="292"/>
  <c r="CS75" i="292" s="1"/>
  <c r="CQ423" i="292"/>
  <c r="CQ422" i="292" s="1"/>
  <c r="CQ427" i="292" s="1"/>
  <c r="CR423" i="292"/>
  <c r="CR422" i="292" s="1"/>
  <c r="CR427" i="292" s="1"/>
  <c r="CS423" i="292"/>
  <c r="CS422" i="292" s="1"/>
  <c r="CS427" i="292" s="1"/>
  <c r="BN105" i="292"/>
  <c r="BQ121" i="292"/>
  <c r="BN104" i="292"/>
  <c r="BP121" i="292"/>
  <c r="BS103" i="292"/>
  <c r="BS105" i="292" s="1"/>
  <c r="BQ122" i="292"/>
  <c r="BO140" i="292"/>
  <c r="BP140" i="292"/>
  <c r="BQ140" i="292"/>
  <c r="BO123" i="292"/>
  <c r="BS140" i="292"/>
  <c r="BS138" i="292"/>
  <c r="BN137" i="292"/>
  <c r="BN139" i="292" s="1"/>
  <c r="BO120" i="292"/>
  <c r="BO122" i="292" s="1"/>
  <c r="BR120" i="292"/>
  <c r="BR122" i="292" s="1"/>
  <c r="BN81" i="292"/>
  <c r="BN82" i="292" s="1"/>
  <c r="BN79" i="292"/>
  <c r="BO79" i="292"/>
  <c r="BO81" i="292"/>
  <c r="BO82" i="292" s="1"/>
  <c r="BP79" i="292"/>
  <c r="BP81" i="292"/>
  <c r="BP82" i="292" s="1"/>
  <c r="BQ81" i="292"/>
  <c r="BQ82" i="292" s="1"/>
  <c r="BQ79" i="292"/>
  <c r="BN77" i="292"/>
  <c r="BP77" i="292"/>
  <c r="BQ77" i="292"/>
  <c r="BO77" i="292"/>
  <c r="BR33" i="292"/>
  <c r="BR34" i="292" s="1"/>
  <c r="BS33" i="292"/>
  <c r="BS34" i="292" s="1"/>
  <c r="AS136" i="292"/>
  <c r="AS120" i="292"/>
  <c r="AS121" i="292" s="1"/>
  <c r="AS137" i="292"/>
  <c r="AS138" i="292" s="1"/>
  <c r="AR121" i="292"/>
  <c r="AO81" i="292"/>
  <c r="AO82" i="292" s="1"/>
  <c r="AO79" i="292"/>
  <c r="AQ81" i="292"/>
  <c r="AQ82" i="292" s="1"/>
  <c r="AQ79" i="292"/>
  <c r="AQ102" i="292"/>
  <c r="AP102" i="292"/>
  <c r="AR102" i="292"/>
  <c r="AS102" i="292"/>
  <c r="AQ103" i="292"/>
  <c r="AQ104" i="292" s="1"/>
  <c r="AR103" i="292"/>
  <c r="AR104" i="292" s="1"/>
  <c r="AS76" i="292"/>
  <c r="AS75" i="292" s="1"/>
  <c r="AP103" i="292"/>
  <c r="AP104" i="292" s="1"/>
  <c r="AO77" i="292"/>
  <c r="AP76" i="292"/>
  <c r="AP75" i="292" s="1"/>
  <c r="AS103" i="292"/>
  <c r="AS104" i="292" s="1"/>
  <c r="AQ77" i="292"/>
  <c r="AR76" i="292"/>
  <c r="AR75" i="292" s="1"/>
  <c r="AK33" i="292"/>
  <c r="AK34" i="292" s="1"/>
  <c r="AL33" i="292"/>
  <c r="AL34" i="292" s="1"/>
  <c r="J339" i="292"/>
  <c r="J335" i="292"/>
  <c r="K339" i="292"/>
  <c r="K335" i="292"/>
  <c r="I339" i="292"/>
  <c r="I335" i="292"/>
  <c r="L339" i="292"/>
  <c r="L335" i="292"/>
  <c r="M335" i="292"/>
  <c r="M339" i="292"/>
  <c r="N335" i="292"/>
  <c r="N339" i="292"/>
  <c r="O335" i="292"/>
  <c r="O339" i="292"/>
  <c r="H339" i="292"/>
  <c r="H335" i="292"/>
  <c r="P339" i="292"/>
  <c r="R335" i="292"/>
  <c r="H341" i="292"/>
  <c r="I341" i="292"/>
  <c r="L341" i="292"/>
  <c r="M341" i="292"/>
  <c r="J341" i="292"/>
  <c r="N341" i="292"/>
  <c r="K341" i="292"/>
  <c r="O341" i="292"/>
  <c r="J106" i="292"/>
  <c r="H106" i="292"/>
  <c r="L106" i="292"/>
  <c r="H109" i="292"/>
  <c r="K123" i="292"/>
  <c r="K138" i="292"/>
  <c r="M106" i="292"/>
  <c r="L123" i="292"/>
  <c r="H126" i="292"/>
  <c r="N106" i="292"/>
  <c r="I123" i="292"/>
  <c r="M123" i="292"/>
  <c r="O106" i="292"/>
  <c r="J126" i="292"/>
  <c r="H103" i="292"/>
  <c r="H104" i="292" s="1"/>
  <c r="K126" i="292"/>
  <c r="H120" i="292"/>
  <c r="H121" i="292" s="1"/>
  <c r="L126" i="292"/>
  <c r="I106" i="292"/>
  <c r="I126" i="292"/>
  <c r="N123" i="292"/>
  <c r="P106" i="292"/>
  <c r="O123" i="292"/>
  <c r="Q106" i="292"/>
  <c r="P123" i="292"/>
  <c r="R106" i="292"/>
  <c r="Q123" i="292"/>
  <c r="M126" i="292"/>
  <c r="K103" i="292"/>
  <c r="K104" i="292" s="1"/>
  <c r="J120" i="292"/>
  <c r="J121" i="292" s="1"/>
  <c r="R123" i="292"/>
  <c r="N126" i="292"/>
  <c r="K36" i="292"/>
  <c r="H36" i="292"/>
  <c r="I36" i="292"/>
  <c r="J36" i="292"/>
  <c r="L36" i="292"/>
  <c r="M36" i="292"/>
  <c r="N36" i="292"/>
  <c r="O36" i="292"/>
  <c r="P36" i="292"/>
  <c r="Q36" i="292"/>
  <c r="R36" i="292"/>
  <c r="S36" i="292"/>
  <c r="O23" i="292"/>
  <c r="R19" i="292"/>
  <c r="H19" i="292"/>
  <c r="H23" i="292" s="1"/>
  <c r="J19" i="292"/>
  <c r="J23" i="292" s="1"/>
  <c r="L19" i="292"/>
  <c r="L23" i="292" s="1"/>
  <c r="M19" i="292"/>
  <c r="M23" i="292" s="1"/>
  <c r="AY5" i="291"/>
  <c r="AY4" i="291"/>
  <c r="AX4" i="291" s="1"/>
  <c r="AW4" i="291" s="1"/>
  <c r="AV4" i="291" s="1"/>
  <c r="AU4" i="291" s="1"/>
  <c r="AT4" i="291" s="1"/>
  <c r="AS4" i="291" s="1"/>
  <c r="AR4" i="291" s="1"/>
  <c r="AQ4" i="291" s="1"/>
  <c r="AP4" i="291" s="1"/>
  <c r="AO4" i="291" s="1"/>
  <c r="AN4" i="291" s="1"/>
  <c r="AM4" i="291" s="1"/>
  <c r="AL4" i="291" s="1"/>
  <c r="AK4" i="291" s="1"/>
  <c r="AJ4" i="291" s="1"/>
  <c r="AI4" i="291" s="1"/>
  <c r="AH4" i="291" s="1"/>
  <c r="FF5" i="292" l="1"/>
  <c r="FE3" i="292"/>
  <c r="EQ108" i="292"/>
  <c r="S339" i="292"/>
  <c r="CQ339" i="292"/>
  <c r="BP335" i="292"/>
  <c r="EC5" i="292"/>
  <c r="EC3" i="292" s="1"/>
  <c r="ES108" i="292"/>
  <c r="BR335" i="292"/>
  <c r="BQ335" i="292"/>
  <c r="Q122" i="291"/>
  <c r="Q339" i="292"/>
  <c r="AX5" i="291"/>
  <c r="ET127" i="292"/>
  <c r="EX137" i="292"/>
  <c r="EX145" i="292" s="1"/>
  <c r="EX141" i="292" s="1"/>
  <c r="EW108" i="292"/>
  <c r="EF112" i="292"/>
  <c r="EF110" i="292" s="1"/>
  <c r="EJ106" i="292"/>
  <c r="EN106" i="292"/>
  <c r="EL140" i="292"/>
  <c r="EP123" i="292"/>
  <c r="N122" i="291"/>
  <c r="CR122" i="292"/>
  <c r="BS122" i="292"/>
  <c r="CR335" i="292"/>
  <c r="EL126" i="292"/>
  <c r="EK142" i="292"/>
  <c r="BO335" i="292"/>
  <c r="BN335" i="292"/>
  <c r="EJ125" i="292"/>
  <c r="EJ123" i="292"/>
  <c r="BO139" i="292"/>
  <c r="CR104" i="292"/>
  <c r="EL104" i="292"/>
  <c r="EK140" i="292"/>
  <c r="EF146" i="292"/>
  <c r="EF142" i="292" s="1"/>
  <c r="BP104" i="292"/>
  <c r="EX106" i="292"/>
  <c r="BR138" i="292"/>
  <c r="BS79" i="292"/>
  <c r="BR79" i="292"/>
  <c r="ET142" i="292"/>
  <c r="EY104" i="292"/>
  <c r="N139" i="291"/>
  <c r="O104" i="291"/>
  <c r="O122" i="291"/>
  <c r="EU125" i="292"/>
  <c r="EU127" i="292"/>
  <c r="BP139" i="292"/>
  <c r="BO105" i="292"/>
  <c r="ER144" i="292"/>
  <c r="ER142" i="292"/>
  <c r="AN81" i="292"/>
  <c r="AN82" i="292" s="1"/>
  <c r="AN79" i="292"/>
  <c r="EG141" i="292"/>
  <c r="EL123" i="292"/>
  <c r="EN126" i="292"/>
  <c r="EX103" i="292"/>
  <c r="EX111" i="292" s="1"/>
  <c r="EX109" i="292" s="1"/>
  <c r="EX110" i="292" s="1"/>
  <c r="ES125" i="292"/>
  <c r="ES127" i="292"/>
  <c r="EL112" i="292"/>
  <c r="EL106" i="292"/>
  <c r="EG146" i="292"/>
  <c r="EG140" i="292"/>
  <c r="EX120" i="292"/>
  <c r="EX128" i="292" s="1"/>
  <c r="EX121" i="292"/>
  <c r="EN108" i="292"/>
  <c r="EQ125" i="292"/>
  <c r="EQ127" i="292"/>
  <c r="EY106" i="292"/>
  <c r="CS121" i="292"/>
  <c r="EG123" i="292"/>
  <c r="EG129" i="292"/>
  <c r="EP121" i="292"/>
  <c r="EP120" i="292" s="1"/>
  <c r="EP128" i="292" s="1"/>
  <c r="EK120" i="292"/>
  <c r="EK128" i="292" s="1"/>
  <c r="EK126" i="292" s="1"/>
  <c r="AK81" i="292"/>
  <c r="AK82" i="292" s="1"/>
  <c r="AK79" i="292"/>
  <c r="EN104" i="292"/>
  <c r="CQ104" i="292"/>
  <c r="EJ142" i="292"/>
  <c r="CQ121" i="292"/>
  <c r="EJ140" i="292"/>
  <c r="ES142" i="292"/>
  <c r="ES144" i="292"/>
  <c r="EO141" i="292"/>
  <c r="EO143" i="292"/>
  <c r="EL143" i="292"/>
  <c r="EL141" i="292"/>
  <c r="EH124" i="292"/>
  <c r="EH126" i="292"/>
  <c r="EP141" i="292"/>
  <c r="EP143" i="292"/>
  <c r="EJ124" i="292"/>
  <c r="EJ126" i="292"/>
  <c r="EN141" i="292"/>
  <c r="EN143" i="292"/>
  <c r="EY120" i="292"/>
  <c r="EY128" i="292" s="1"/>
  <c r="EY121" i="292"/>
  <c r="EH143" i="292"/>
  <c r="EH141" i="292"/>
  <c r="EU144" i="292"/>
  <c r="EU142" i="292"/>
  <c r="EO112" i="292"/>
  <c r="EO106" i="292"/>
  <c r="EY109" i="292"/>
  <c r="EY110" i="292" s="1"/>
  <c r="EY107" i="292"/>
  <c r="EI124" i="292"/>
  <c r="EI126" i="292"/>
  <c r="EF143" i="292"/>
  <c r="EF141" i="292"/>
  <c r="EP112" i="292"/>
  <c r="EP106" i="292"/>
  <c r="EP109" i="292"/>
  <c r="EP107" i="292"/>
  <c r="EN123" i="292"/>
  <c r="EN129" i="292"/>
  <c r="EM106" i="292"/>
  <c r="EM112" i="292"/>
  <c r="EH129" i="292"/>
  <c r="EH123" i="292"/>
  <c r="EM123" i="292"/>
  <c r="EM129" i="292"/>
  <c r="EI146" i="292"/>
  <c r="EI140" i="292"/>
  <c r="EL127" i="292"/>
  <c r="EL125" i="292"/>
  <c r="EO103" i="292"/>
  <c r="EO111" i="292" s="1"/>
  <c r="EM143" i="292"/>
  <c r="EM141" i="292"/>
  <c r="EP104" i="292"/>
  <c r="EJ110" i="292"/>
  <c r="EJ108" i="292"/>
  <c r="EQ144" i="292"/>
  <c r="EQ142" i="292"/>
  <c r="EH140" i="292"/>
  <c r="EH146" i="292"/>
  <c r="EI106" i="292"/>
  <c r="EI112" i="292"/>
  <c r="EM121" i="292"/>
  <c r="EM120" i="292" s="1"/>
  <c r="EM128" i="292" s="1"/>
  <c r="EP140" i="292"/>
  <c r="EP146" i="292"/>
  <c r="EI104" i="292"/>
  <c r="EI103" i="292" s="1"/>
  <c r="EI111" i="292" s="1"/>
  <c r="EO140" i="292"/>
  <c r="EO146" i="292"/>
  <c r="EN109" i="292"/>
  <c r="EN107" i="292"/>
  <c r="EY143" i="292"/>
  <c r="EY141" i="292"/>
  <c r="EK106" i="292"/>
  <c r="EK112" i="292"/>
  <c r="EH104" i="292"/>
  <c r="EH103" i="292" s="1"/>
  <c r="EH111" i="292" s="1"/>
  <c r="EH106" i="292"/>
  <c r="EH112" i="292"/>
  <c r="EK138" i="292"/>
  <c r="EK137" i="292" s="1"/>
  <c r="EK145" i="292" s="1"/>
  <c r="EK104" i="292"/>
  <c r="EP127" i="292"/>
  <c r="EP125" i="292"/>
  <c r="EK123" i="292"/>
  <c r="EK129" i="292"/>
  <c r="EI123" i="292"/>
  <c r="EI129" i="292"/>
  <c r="EF144" i="292"/>
  <c r="EM103" i="292"/>
  <c r="EM111" i="292" s="1"/>
  <c r="EK109" i="292"/>
  <c r="EK107" i="292"/>
  <c r="ER127" i="292"/>
  <c r="ER125" i="292"/>
  <c r="EJ138" i="292"/>
  <c r="EJ137" i="292" s="1"/>
  <c r="EJ145" i="292" s="1"/>
  <c r="EN146" i="292"/>
  <c r="EN140" i="292"/>
  <c r="EG110" i="292"/>
  <c r="EG108" i="292"/>
  <c r="FG4" i="292"/>
  <c r="EL109" i="292"/>
  <c r="EL107" i="292"/>
  <c r="EO121" i="292"/>
  <c r="EO120" i="292" s="1"/>
  <c r="EO128" i="292" s="1"/>
  <c r="EI138" i="292"/>
  <c r="EI137" i="292" s="1"/>
  <c r="EI145" i="292" s="1"/>
  <c r="EO123" i="292"/>
  <c r="EO129" i="292"/>
  <c r="EM146" i="292"/>
  <c r="EM140" i="292"/>
  <c r="CR139" i="292"/>
  <c r="CS104" i="292"/>
  <c r="CR81" i="292"/>
  <c r="CR82" i="292" s="1"/>
  <c r="CR79" i="292"/>
  <c r="CR78" i="292"/>
  <c r="CS77" i="292"/>
  <c r="CQ79" i="292"/>
  <c r="CQ78" i="292"/>
  <c r="CQ81" i="292"/>
  <c r="CQ82" i="292" s="1"/>
  <c r="CS81" i="292"/>
  <c r="CS82" i="292" s="1"/>
  <c r="CS79" i="292"/>
  <c r="CS78" i="292"/>
  <c r="CR77" i="292"/>
  <c r="BN138" i="292"/>
  <c r="BR121" i="292"/>
  <c r="BS104" i="292"/>
  <c r="BO121" i="292"/>
  <c r="AR81" i="292"/>
  <c r="AR82" i="292" s="1"/>
  <c r="AR79" i="292"/>
  <c r="AS81" i="292"/>
  <c r="AS82" i="292" s="1"/>
  <c r="AS79" i="292"/>
  <c r="AS77" i="292"/>
  <c r="AP77" i="292"/>
  <c r="AR77" i="292"/>
  <c r="AP81" i="292"/>
  <c r="AP82" i="292" s="1"/>
  <c r="AP79" i="292"/>
  <c r="R23" i="292"/>
  <c r="CK333" i="291"/>
  <c r="CK421" i="291" s="1"/>
  <c r="CK424" i="291" s="1"/>
  <c r="CJ333" i="291"/>
  <c r="CJ421" i="291" s="1"/>
  <c r="CJ424" i="291" s="1"/>
  <c r="CK145" i="291"/>
  <c r="CK141" i="291" s="1"/>
  <c r="CJ145" i="291"/>
  <c r="CJ141" i="291" s="1"/>
  <c r="CK144" i="291"/>
  <c r="CJ144" i="291"/>
  <c r="CK142" i="291"/>
  <c r="CJ142" i="291"/>
  <c r="CK134" i="291"/>
  <c r="CK140" i="291" s="1"/>
  <c r="CJ134" i="291"/>
  <c r="CJ140" i="291" s="1"/>
  <c r="CK128" i="291"/>
  <c r="CK124" i="291" s="1"/>
  <c r="CJ128" i="291"/>
  <c r="CJ126" i="291" s="1"/>
  <c r="CK127" i="291"/>
  <c r="CJ127" i="291"/>
  <c r="CK125" i="291"/>
  <c r="CJ125" i="291"/>
  <c r="CI123" i="291"/>
  <c r="CI122" i="291"/>
  <c r="CK117" i="291"/>
  <c r="CK123" i="291" s="1"/>
  <c r="CJ117" i="291"/>
  <c r="CJ123" i="291" s="1"/>
  <c r="CK111" i="291"/>
  <c r="CK107" i="291" s="1"/>
  <c r="CJ111" i="291"/>
  <c r="CJ107" i="291" s="1"/>
  <c r="CK110" i="291"/>
  <c r="CJ110" i="291"/>
  <c r="CK108" i="291"/>
  <c r="CJ108" i="291"/>
  <c r="CI106" i="291"/>
  <c r="CI105" i="291"/>
  <c r="CK100" i="291"/>
  <c r="CK106" i="291" s="1"/>
  <c r="CJ100" i="291"/>
  <c r="CJ106" i="291" s="1"/>
  <c r="CK18" i="291"/>
  <c r="CJ18" i="291"/>
  <c r="CI18" i="291"/>
  <c r="CK17" i="291"/>
  <c r="CJ17" i="291"/>
  <c r="CI17" i="291"/>
  <c r="CK16" i="291"/>
  <c r="CJ16" i="291"/>
  <c r="CI16" i="291"/>
  <c r="CK15" i="291"/>
  <c r="CK21" i="291" s="1"/>
  <c r="CJ15" i="291"/>
  <c r="CJ21" i="291" s="1"/>
  <c r="CK14" i="291"/>
  <c r="CK20" i="291" s="1"/>
  <c r="CJ14" i="291"/>
  <c r="CJ20" i="291" s="1"/>
  <c r="CK13" i="291"/>
  <c r="CK22" i="291" s="1"/>
  <c r="CK23" i="291" s="1"/>
  <c r="CJ13" i="291"/>
  <c r="CJ22" i="291" s="1"/>
  <c r="CJ23" i="291" s="1"/>
  <c r="CI5" i="291"/>
  <c r="CI4" i="291"/>
  <c r="CJ4" i="291" s="1"/>
  <c r="AE424" i="292"/>
  <c r="AE428" i="292" s="1"/>
  <c r="AD424" i="292"/>
  <c r="AC424" i="292"/>
  <c r="AB424" i="292"/>
  <c r="AB428" i="292" s="1"/>
  <c r="AA424" i="292"/>
  <c r="AA422" i="292" s="1"/>
  <c r="AA427" i="292" s="1"/>
  <c r="Z424" i="292"/>
  <c r="Z422" i="292" s="1"/>
  <c r="Z427" i="292" s="1"/>
  <c r="Y424" i="292"/>
  <c r="Y422" i="292" s="1"/>
  <c r="Y427" i="292" s="1"/>
  <c r="X424" i="292"/>
  <c r="X422" i="292" s="1"/>
  <c r="X427" i="292" s="1"/>
  <c r="W424" i="292"/>
  <c r="W422" i="292" s="1"/>
  <c r="W427" i="292" s="1"/>
  <c r="V424" i="292"/>
  <c r="V422" i="292" s="1"/>
  <c r="V427" i="292" s="1"/>
  <c r="U424" i="292"/>
  <c r="U422" i="292" s="1"/>
  <c r="U427" i="292" s="1"/>
  <c r="T424" i="292"/>
  <c r="T422" i="292" s="1"/>
  <c r="T427" i="292" s="1"/>
  <c r="AE341" i="292"/>
  <c r="AD341" i="292"/>
  <c r="AC341" i="292"/>
  <c r="AB341" i="292"/>
  <c r="AA341" i="292"/>
  <c r="Z341" i="292"/>
  <c r="Y341" i="292"/>
  <c r="X341" i="292"/>
  <c r="W341" i="292"/>
  <c r="V341" i="292"/>
  <c r="U341" i="292"/>
  <c r="T341" i="292"/>
  <c r="AE336" i="292"/>
  <c r="AE340" i="292" s="1"/>
  <c r="AD336" i="292"/>
  <c r="AD340" i="292" s="1"/>
  <c r="AC336" i="292"/>
  <c r="AC340" i="292" s="1"/>
  <c r="AB336" i="292"/>
  <c r="AB340" i="292" s="1"/>
  <c r="AA336" i="292"/>
  <c r="AA340" i="292" s="1"/>
  <c r="Z336" i="292"/>
  <c r="Z340" i="292" s="1"/>
  <c r="Y336" i="292"/>
  <c r="Y340" i="292" s="1"/>
  <c r="X336" i="292"/>
  <c r="X334" i="292" s="1"/>
  <c r="X339" i="292" s="1"/>
  <c r="W336" i="292"/>
  <c r="W340" i="292" s="1"/>
  <c r="V336" i="292"/>
  <c r="V340" i="292" s="1"/>
  <c r="U336" i="292"/>
  <c r="U340" i="292" s="1"/>
  <c r="T336" i="292"/>
  <c r="T340" i="292" s="1"/>
  <c r="AE144" i="292"/>
  <c r="AD144" i="292"/>
  <c r="AC144" i="292"/>
  <c r="AB144" i="292"/>
  <c r="AA144" i="292"/>
  <c r="Z144" i="292"/>
  <c r="Y144" i="292"/>
  <c r="X144" i="292"/>
  <c r="W144" i="292"/>
  <c r="V144" i="292"/>
  <c r="U144" i="292"/>
  <c r="T144" i="292"/>
  <c r="AE143" i="292"/>
  <c r="AD143" i="292"/>
  <c r="AC143" i="292"/>
  <c r="AB143" i="292"/>
  <c r="AA143" i="292"/>
  <c r="Z143" i="292"/>
  <c r="Y143" i="292"/>
  <c r="X143" i="292"/>
  <c r="W143" i="292"/>
  <c r="V143" i="292"/>
  <c r="U143" i="292"/>
  <c r="T143" i="292"/>
  <c r="AE142" i="292"/>
  <c r="AD142" i="292"/>
  <c r="AC142" i="292"/>
  <c r="AB142" i="292"/>
  <c r="AA142" i="292"/>
  <c r="Z142" i="292"/>
  <c r="Y142" i="292"/>
  <c r="X142" i="292"/>
  <c r="W142" i="292"/>
  <c r="V142" i="292"/>
  <c r="U142" i="292"/>
  <c r="T142" i="292"/>
  <c r="AE141" i="292"/>
  <c r="AD141" i="292"/>
  <c r="AC141" i="292"/>
  <c r="AB141" i="292"/>
  <c r="AA141" i="292"/>
  <c r="Z141" i="292"/>
  <c r="Y141" i="292"/>
  <c r="X141" i="292"/>
  <c r="W141" i="292"/>
  <c r="V141" i="292"/>
  <c r="U141" i="292"/>
  <c r="T141" i="292"/>
  <c r="AE136" i="292"/>
  <c r="AD136" i="292"/>
  <c r="AC136" i="292"/>
  <c r="AB136" i="292"/>
  <c r="AA136" i="292"/>
  <c r="Z136" i="292"/>
  <c r="Y136" i="292"/>
  <c r="X136" i="292"/>
  <c r="W136" i="292"/>
  <c r="V136" i="292"/>
  <c r="U136" i="292"/>
  <c r="T136" i="292"/>
  <c r="AE134" i="292"/>
  <c r="AD134" i="292"/>
  <c r="AC134" i="292"/>
  <c r="AB134" i="292"/>
  <c r="AA134" i="292"/>
  <c r="Z134" i="292"/>
  <c r="Z137" i="292" s="1"/>
  <c r="Z138" i="292" s="1"/>
  <c r="Y134" i="292"/>
  <c r="Y137" i="292" s="1"/>
  <c r="Y138" i="292" s="1"/>
  <c r="X134" i="292"/>
  <c r="X137" i="292" s="1"/>
  <c r="X138" i="292" s="1"/>
  <c r="W134" i="292"/>
  <c r="W137" i="292" s="1"/>
  <c r="W138" i="292" s="1"/>
  <c r="V134" i="292"/>
  <c r="V137" i="292" s="1"/>
  <c r="U134" i="292"/>
  <c r="U137" i="292" s="1"/>
  <c r="T134" i="292"/>
  <c r="T137" i="292" s="1"/>
  <c r="AE127" i="292"/>
  <c r="AD127" i="292"/>
  <c r="AC127" i="292"/>
  <c r="AB127" i="292"/>
  <c r="AA127" i="292"/>
  <c r="Z127" i="292"/>
  <c r="Y127" i="292"/>
  <c r="X127" i="292"/>
  <c r="W127" i="292"/>
  <c r="V127" i="292"/>
  <c r="U127" i="292"/>
  <c r="T127" i="292"/>
  <c r="AE126" i="292"/>
  <c r="AD126" i="292"/>
  <c r="AC126" i="292"/>
  <c r="AB126" i="292"/>
  <c r="AA126" i="292"/>
  <c r="Z126" i="292"/>
  <c r="Y126" i="292"/>
  <c r="X126" i="292"/>
  <c r="W126" i="292"/>
  <c r="V126" i="292"/>
  <c r="U126" i="292"/>
  <c r="T126" i="292"/>
  <c r="AE125" i="292"/>
  <c r="AD125" i="292"/>
  <c r="AC125" i="292"/>
  <c r="AB125" i="292"/>
  <c r="AA125" i="292"/>
  <c r="Z125" i="292"/>
  <c r="Y125" i="292"/>
  <c r="X125" i="292"/>
  <c r="W125" i="292"/>
  <c r="V125" i="292"/>
  <c r="U125" i="292"/>
  <c r="T125" i="292"/>
  <c r="AE124" i="292"/>
  <c r="AD124" i="292"/>
  <c r="AC124" i="292"/>
  <c r="AB124" i="292"/>
  <c r="AA124" i="292"/>
  <c r="Z124" i="292"/>
  <c r="Y124" i="292"/>
  <c r="X124" i="292"/>
  <c r="W124" i="292"/>
  <c r="V124" i="292"/>
  <c r="U124" i="292"/>
  <c r="T124" i="292"/>
  <c r="AE119" i="292"/>
  <c r="AD119" i="292"/>
  <c r="AC119" i="292"/>
  <c r="AB119" i="292"/>
  <c r="AA119" i="292"/>
  <c r="Z119" i="292"/>
  <c r="Y119" i="292"/>
  <c r="X119" i="292"/>
  <c r="W119" i="292"/>
  <c r="V119" i="292"/>
  <c r="U119" i="292"/>
  <c r="T119" i="292"/>
  <c r="AE117" i="292"/>
  <c r="AE120" i="292" s="1"/>
  <c r="AD117" i="292"/>
  <c r="AD120" i="292" s="1"/>
  <c r="AC117" i="292"/>
  <c r="AB117" i="292"/>
  <c r="AA117" i="292"/>
  <c r="Z117" i="292"/>
  <c r="Y117" i="292"/>
  <c r="Y120" i="292" s="1"/>
  <c r="X117" i="292"/>
  <c r="W117" i="292"/>
  <c r="W120" i="292" s="1"/>
  <c r="W121" i="292" s="1"/>
  <c r="V117" i="292"/>
  <c r="V120" i="292" s="1"/>
  <c r="U117" i="292"/>
  <c r="U120" i="292" s="1"/>
  <c r="T117" i="292"/>
  <c r="T120" i="292" s="1"/>
  <c r="AE110" i="292"/>
  <c r="AD110" i="292"/>
  <c r="AC110" i="292"/>
  <c r="AB110" i="292"/>
  <c r="AA110" i="292"/>
  <c r="Z110" i="292"/>
  <c r="Y110" i="292"/>
  <c r="X110" i="292"/>
  <c r="W110" i="292"/>
  <c r="V110" i="292"/>
  <c r="U110" i="292"/>
  <c r="T110" i="292"/>
  <c r="AE109" i="292"/>
  <c r="AD109" i="292"/>
  <c r="AC109" i="292"/>
  <c r="AB109" i="292"/>
  <c r="AA109" i="292"/>
  <c r="Z109" i="292"/>
  <c r="Y109" i="292"/>
  <c r="X109" i="292"/>
  <c r="W109" i="292"/>
  <c r="V109" i="292"/>
  <c r="U109" i="292"/>
  <c r="T109" i="292"/>
  <c r="AE108" i="292"/>
  <c r="AD108" i="292"/>
  <c r="AC108" i="292"/>
  <c r="AB108" i="292"/>
  <c r="AA108" i="292"/>
  <c r="Z108" i="292"/>
  <c r="Y108" i="292"/>
  <c r="X108" i="292"/>
  <c r="W108" i="292"/>
  <c r="V108" i="292"/>
  <c r="U108" i="292"/>
  <c r="T108" i="292"/>
  <c r="AE107" i="292"/>
  <c r="AD107" i="292"/>
  <c r="AC107" i="292"/>
  <c r="AB107" i="292"/>
  <c r="AA107" i="292"/>
  <c r="Z107" i="292"/>
  <c r="Y107" i="292"/>
  <c r="X107" i="292"/>
  <c r="W107" i="292"/>
  <c r="V107" i="292"/>
  <c r="U107" i="292"/>
  <c r="T107" i="292"/>
  <c r="AE102" i="292"/>
  <c r="AD102" i="292"/>
  <c r="AC102" i="292"/>
  <c r="AB102" i="292"/>
  <c r="AA102" i="292"/>
  <c r="Z102" i="292"/>
  <c r="Y102" i="292"/>
  <c r="X102" i="292"/>
  <c r="W102" i="292"/>
  <c r="V102" i="292"/>
  <c r="U102" i="292"/>
  <c r="T102" i="292"/>
  <c r="AE100" i="292"/>
  <c r="AD100" i="292"/>
  <c r="AD103" i="292" s="1"/>
  <c r="AC100" i="292"/>
  <c r="AC103" i="292" s="1"/>
  <c r="AB100" i="292"/>
  <c r="AB103" i="292" s="1"/>
  <c r="AA100" i="292"/>
  <c r="AA103" i="292" s="1"/>
  <c r="Z100" i="292"/>
  <c r="Z103" i="292" s="1"/>
  <c r="Y100" i="292"/>
  <c r="X100" i="292"/>
  <c r="W100" i="292"/>
  <c r="V100" i="292"/>
  <c r="U100" i="292"/>
  <c r="U103" i="292" s="1"/>
  <c r="T100" i="292"/>
  <c r="T103" i="292" s="1"/>
  <c r="AE34" i="292"/>
  <c r="AD34" i="292"/>
  <c r="AC34" i="292"/>
  <c r="AB34" i="292"/>
  <c r="AA34" i="292"/>
  <c r="Z34" i="292"/>
  <c r="Y34" i="292"/>
  <c r="X34" i="292"/>
  <c r="W34" i="292"/>
  <c r="V34" i="292"/>
  <c r="U34" i="292"/>
  <c r="T34" i="292"/>
  <c r="AE30" i="292"/>
  <c r="AE33" i="292" s="1"/>
  <c r="AE32" i="292" s="1"/>
  <c r="AD30" i="292"/>
  <c r="AD33" i="292" s="1"/>
  <c r="AD32" i="292" s="1"/>
  <c r="AC30" i="292"/>
  <c r="AC33" i="292" s="1"/>
  <c r="AC32" i="292" s="1"/>
  <c r="AB30" i="292"/>
  <c r="AB33" i="292" s="1"/>
  <c r="AB32" i="292" s="1"/>
  <c r="AA30" i="292"/>
  <c r="AA33" i="292" s="1"/>
  <c r="AA32" i="292" s="1"/>
  <c r="Z30" i="292"/>
  <c r="Z33" i="292" s="1"/>
  <c r="Z32" i="292" s="1"/>
  <c r="Y30" i="292"/>
  <c r="Y33" i="292" s="1"/>
  <c r="Y32" i="292" s="1"/>
  <c r="X30" i="292"/>
  <c r="X33" i="292" s="1"/>
  <c r="X32" i="292" s="1"/>
  <c r="W30" i="292"/>
  <c r="W33" i="292" s="1"/>
  <c r="W32" i="292" s="1"/>
  <c r="V30" i="292"/>
  <c r="V33" i="292" s="1"/>
  <c r="V32" i="292" s="1"/>
  <c r="U30" i="292"/>
  <c r="U33" i="292" s="1"/>
  <c r="U32" i="292" s="1"/>
  <c r="T30" i="292"/>
  <c r="T33" i="292" s="1"/>
  <c r="T32" i="292" s="1"/>
  <c r="FG5" i="292" l="1"/>
  <c r="FG3" i="292" s="1"/>
  <c r="FF3" i="292"/>
  <c r="EF108" i="292"/>
  <c r="EX143" i="292"/>
  <c r="EB5" i="292"/>
  <c r="EB3" i="292" s="1"/>
  <c r="AW5" i="291"/>
  <c r="CJ5" i="291"/>
  <c r="CK109" i="291"/>
  <c r="CK143" i="291"/>
  <c r="CJ143" i="291"/>
  <c r="CJ109" i="291"/>
  <c r="EX104" i="292"/>
  <c r="EK124" i="292"/>
  <c r="EP124" i="292"/>
  <c r="EP126" i="292"/>
  <c r="EX124" i="292"/>
  <c r="EX126" i="292"/>
  <c r="EX127" i="292" s="1"/>
  <c r="EG144" i="292"/>
  <c r="EG142" i="292"/>
  <c r="T428" i="292"/>
  <c r="EL110" i="292"/>
  <c r="EL108" i="292"/>
  <c r="EG127" i="292"/>
  <c r="EG125" i="292"/>
  <c r="X106" i="292"/>
  <c r="W106" i="292"/>
  <c r="EX107" i="292"/>
  <c r="EJ143" i="292"/>
  <c r="EJ141" i="292"/>
  <c r="EI109" i="292"/>
  <c r="EI107" i="292"/>
  <c r="EH109" i="292"/>
  <c r="EH107" i="292"/>
  <c r="EM104" i="292"/>
  <c r="EI127" i="292"/>
  <c r="EI125" i="292"/>
  <c r="EP144" i="292"/>
  <c r="EP142" i="292"/>
  <c r="EM109" i="292"/>
  <c r="EM107" i="292"/>
  <c r="EM144" i="292"/>
  <c r="EM142" i="292"/>
  <c r="EH144" i="292"/>
  <c r="EH142" i="292"/>
  <c r="EK143" i="292"/>
  <c r="EK141" i="292"/>
  <c r="EI143" i="292"/>
  <c r="EI141" i="292"/>
  <c r="EO127" i="292"/>
  <c r="EO125" i="292"/>
  <c r="EI110" i="292"/>
  <c r="EI108" i="292"/>
  <c r="EO110" i="292"/>
  <c r="EO108" i="292"/>
  <c r="EO124" i="292"/>
  <c r="EO126" i="292"/>
  <c r="EH110" i="292"/>
  <c r="EH108" i="292"/>
  <c r="EP110" i="292"/>
  <c r="EP108" i="292"/>
  <c r="EO109" i="292"/>
  <c r="EO107" i="292"/>
  <c r="EY126" i="292"/>
  <c r="EY127" i="292" s="1"/>
  <c r="EY124" i="292"/>
  <c r="EK110" i="292"/>
  <c r="EK108" i="292"/>
  <c r="EO104" i="292"/>
  <c r="EM124" i="292"/>
  <c r="EM126" i="292"/>
  <c r="EI144" i="292"/>
  <c r="EI142" i="292"/>
  <c r="EK127" i="292"/>
  <c r="EK125" i="292"/>
  <c r="EM127" i="292"/>
  <c r="EM125" i="292"/>
  <c r="EN144" i="292"/>
  <c r="EN142" i="292"/>
  <c r="EO144" i="292"/>
  <c r="EO142" i="292"/>
  <c r="EH127" i="292"/>
  <c r="EH125" i="292"/>
  <c r="EM110" i="292"/>
  <c r="EM108" i="292"/>
  <c r="EN127" i="292"/>
  <c r="EN125" i="292"/>
  <c r="AB123" i="292"/>
  <c r="AA123" i="292"/>
  <c r="AE106" i="292"/>
  <c r="AE140" i="292"/>
  <c r="AB140" i="292"/>
  <c r="Z123" i="292"/>
  <c r="AB334" i="292"/>
  <c r="AB335" i="292" s="1"/>
  <c r="AC334" i="292"/>
  <c r="AC335" i="292" s="1"/>
  <c r="AD334" i="292"/>
  <c r="AD339" i="292" s="1"/>
  <c r="AB422" i="292"/>
  <c r="AB427" i="292" s="1"/>
  <c r="AE334" i="292"/>
  <c r="AE335" i="292" s="1"/>
  <c r="T104" i="292"/>
  <c r="AE123" i="292"/>
  <c r="W140" i="292"/>
  <c r="X140" i="292"/>
  <c r="V103" i="292"/>
  <c r="V104" i="292" s="1"/>
  <c r="AC422" i="292"/>
  <c r="AC427" i="292" s="1"/>
  <c r="Y103" i="292"/>
  <c r="Y104" i="292" s="1"/>
  <c r="X120" i="292"/>
  <c r="X121" i="292" s="1"/>
  <c r="AC140" i="292"/>
  <c r="AD422" i="292"/>
  <c r="AD427" i="292" s="1"/>
  <c r="AC428" i="292"/>
  <c r="T106" i="292"/>
  <c r="AE103" i="292"/>
  <c r="AE104" i="292" s="1"/>
  <c r="T123" i="292"/>
  <c r="AD140" i="292"/>
  <c r="X335" i="292"/>
  <c r="AE422" i="292"/>
  <c r="AE427" i="292" s="1"/>
  <c r="AD428" i="292"/>
  <c r="U106" i="292"/>
  <c r="U123" i="292"/>
  <c r="Z120" i="292"/>
  <c r="Z121" i="292" s="1"/>
  <c r="T423" i="292"/>
  <c r="V106" i="292"/>
  <c r="V123" i="292"/>
  <c r="AC120" i="292"/>
  <c r="AC121" i="292" s="1"/>
  <c r="T140" i="292"/>
  <c r="W123" i="292"/>
  <c r="U140" i="292"/>
  <c r="T121" i="292"/>
  <c r="X123" i="292"/>
  <c r="V140" i="292"/>
  <c r="AE137" i="292"/>
  <c r="AE138" i="292" s="1"/>
  <c r="U104" i="292"/>
  <c r="Y106" i="292"/>
  <c r="Y123" i="292"/>
  <c r="V121" i="292"/>
  <c r="T138" i="292"/>
  <c r="AA106" i="292"/>
  <c r="U138" i="292"/>
  <c r="Y140" i="292"/>
  <c r="Y334" i="292"/>
  <c r="Y339" i="292" s="1"/>
  <c r="AB106" i="292"/>
  <c r="V138" i="292"/>
  <c r="Z140" i="292"/>
  <c r="Y121" i="292"/>
  <c r="AC123" i="292"/>
  <c r="AD106" i="292"/>
  <c r="X340" i="292"/>
  <c r="CJ124" i="291"/>
  <c r="CJ336" i="291"/>
  <c r="CJ334" i="291" s="1"/>
  <c r="CJ339" i="291" s="1"/>
  <c r="CK336" i="291"/>
  <c r="CJ341" i="291"/>
  <c r="CK341" i="291"/>
  <c r="CJ422" i="291"/>
  <c r="CJ427" i="291" s="1"/>
  <c r="CJ428" i="291"/>
  <c r="CK428" i="291"/>
  <c r="CK422" i="291"/>
  <c r="CK427" i="291" s="1"/>
  <c r="CK4" i="291"/>
  <c r="CJ103" i="291"/>
  <c r="CJ105" i="291" s="1"/>
  <c r="CK103" i="291"/>
  <c r="CK105" i="291" s="1"/>
  <c r="CK126" i="291"/>
  <c r="CJ19" i="291"/>
  <c r="CJ120" i="291"/>
  <c r="CJ122" i="291" s="1"/>
  <c r="CK19" i="291"/>
  <c r="CK120" i="291"/>
  <c r="CK122" i="291" s="1"/>
  <c r="CJ137" i="291"/>
  <c r="CJ139" i="291" s="1"/>
  <c r="CK137" i="291"/>
  <c r="CK139" i="291" s="1"/>
  <c r="U423" i="292"/>
  <c r="V423" i="292"/>
  <c r="W423" i="292"/>
  <c r="X423" i="292"/>
  <c r="U428" i="292"/>
  <c r="V428" i="292"/>
  <c r="W428" i="292"/>
  <c r="AA423" i="292"/>
  <c r="X428" i="292"/>
  <c r="Y428" i="292"/>
  <c r="Y423" i="292"/>
  <c r="Z423" i="292"/>
  <c r="Z428" i="292"/>
  <c r="AA428" i="292"/>
  <c r="T334" i="292"/>
  <c r="T339" i="292" s="1"/>
  <c r="U334" i="292"/>
  <c r="U339" i="292" s="1"/>
  <c r="V334" i="292"/>
  <c r="V339" i="292" s="1"/>
  <c r="W334" i="292"/>
  <c r="W339" i="292" s="1"/>
  <c r="Z334" i="292"/>
  <c r="AA334" i="292"/>
  <c r="AA339" i="292" s="1"/>
  <c r="AA137" i="292"/>
  <c r="AA138" i="292" s="1"/>
  <c r="AB137" i="292"/>
  <c r="AB138" i="292" s="1"/>
  <c r="AC137" i="292"/>
  <c r="AC138" i="292" s="1"/>
  <c r="AD137" i="292"/>
  <c r="AD138" i="292" s="1"/>
  <c r="AA140" i="292"/>
  <c r="AD123" i="292"/>
  <c r="AC106" i="292"/>
  <c r="Z104" i="292"/>
  <c r="AD121" i="292"/>
  <c r="AA120" i="292"/>
  <c r="AA121" i="292" s="1"/>
  <c r="AE121" i="292"/>
  <c r="X103" i="292"/>
  <c r="X104" i="292" s="1"/>
  <c r="AB104" i="292"/>
  <c r="AB120" i="292"/>
  <c r="AB121" i="292" s="1"/>
  <c r="W103" i="292"/>
  <c r="W104" i="292" s="1"/>
  <c r="Z106" i="292"/>
  <c r="AC104" i="292"/>
  <c r="U121" i="292"/>
  <c r="AA104" i="292"/>
  <c r="AD104" i="292"/>
  <c r="U36" i="292"/>
  <c r="U38" i="292"/>
  <c r="U39" i="292" s="1"/>
  <c r="V36" i="292"/>
  <c r="V38" i="292"/>
  <c r="V39" i="292" s="1"/>
  <c r="Y38" i="292"/>
  <c r="Y39" i="292" s="1"/>
  <c r="Y36" i="292"/>
  <c r="T36" i="292"/>
  <c r="T38" i="292"/>
  <c r="T39" i="292" s="1"/>
  <c r="X36" i="292"/>
  <c r="X38" i="292"/>
  <c r="X39" i="292" s="1"/>
  <c r="AA38" i="292"/>
  <c r="AA39" i="292" s="1"/>
  <c r="AA36" i="292"/>
  <c r="AB36" i="292"/>
  <c r="AB38" i="292"/>
  <c r="AB39" i="292" s="1"/>
  <c r="AC36" i="292"/>
  <c r="AC38" i="292"/>
  <c r="AC39" i="292" s="1"/>
  <c r="AE36" i="292"/>
  <c r="AE38" i="292"/>
  <c r="AE39" i="292" s="1"/>
  <c r="W38" i="292"/>
  <c r="W39" i="292" s="1"/>
  <c r="W36" i="292"/>
  <c r="Z38" i="292"/>
  <c r="Z39" i="292" s="1"/>
  <c r="Z36" i="292"/>
  <c r="AD36" i="292"/>
  <c r="AD38" i="292"/>
  <c r="AD39" i="292" s="1"/>
  <c r="EA5" i="292" l="1"/>
  <c r="EA3" i="292" s="1"/>
  <c r="AV5" i="291"/>
  <c r="CJ340" i="291"/>
  <c r="CK5" i="291"/>
  <c r="AB423" i="292"/>
  <c r="AC339" i="292"/>
  <c r="AB339" i="292"/>
  <c r="AD335" i="292"/>
  <c r="AE339" i="292"/>
  <c r="Y335" i="292"/>
  <c r="AD423" i="292"/>
  <c r="AC423" i="292"/>
  <c r="T335" i="292"/>
  <c r="CK340" i="291"/>
  <c r="CK334" i="291"/>
  <c r="CK339" i="291" s="1"/>
  <c r="Z335" i="292"/>
  <c r="Z339" i="292"/>
  <c r="AA335" i="292"/>
  <c r="V335" i="292"/>
  <c r="W335" i="292"/>
  <c r="U335" i="292"/>
  <c r="DZ5" i="292" l="1"/>
  <c r="DZ3" i="292" s="1"/>
  <c r="AU5" i="291"/>
  <c r="CX5" i="291"/>
  <c r="CX4" i="291"/>
  <c r="CY4" i="291" s="1"/>
  <c r="CZ4" i="291" s="1"/>
  <c r="DA4" i="291" s="1"/>
  <c r="DB4" i="291" s="1"/>
  <c r="DC4" i="291" s="1"/>
  <c r="DD4" i="291" s="1"/>
  <c r="DE4" i="291" s="1"/>
  <c r="DF4" i="291" s="1"/>
  <c r="DG4" i="291" s="1"/>
  <c r="DH4" i="291" s="1"/>
  <c r="DI4" i="291" s="1"/>
  <c r="DJ4" i="291" s="1"/>
  <c r="DK4" i="291" s="1"/>
  <c r="DL4" i="291" s="1"/>
  <c r="DM4" i="291" s="1"/>
  <c r="DN4" i="291" s="1"/>
  <c r="DO4" i="291" s="1"/>
  <c r="DP4" i="291" s="1"/>
  <c r="DQ4" i="291" s="1"/>
  <c r="DR4" i="291" s="1"/>
  <c r="DS4" i="291" s="1"/>
  <c r="DT4" i="291" s="1"/>
  <c r="DU4" i="291" s="1"/>
  <c r="DV4" i="291" s="1"/>
  <c r="DW4" i="291" s="1"/>
  <c r="DX4" i="291" s="1"/>
  <c r="DY4" i="291" s="1"/>
  <c r="DZ4" i="291" s="1"/>
  <c r="EA4" i="291" s="1"/>
  <c r="EB4" i="291" s="1"/>
  <c r="EC4" i="291" s="1"/>
  <c r="ED4" i="291" s="1"/>
  <c r="EE4" i="291" s="1"/>
  <c r="EF4" i="291" s="1"/>
  <c r="EG4" i="291" s="1"/>
  <c r="EH4" i="291" s="1"/>
  <c r="FX5" i="292"/>
  <c r="FX3" i="292" s="1"/>
  <c r="FX4" i="292"/>
  <c r="FX100" i="292" l="1"/>
  <c r="FX103" i="292" s="1"/>
  <c r="FX104" i="292" s="1"/>
  <c r="FX134" i="292"/>
  <c r="FX117" i="292"/>
  <c r="FX102" i="292"/>
  <c r="FX426" i="292"/>
  <c r="FX119" i="292"/>
  <c r="FX424" i="292"/>
  <c r="FX136" i="292"/>
  <c r="FY4" i="292"/>
  <c r="FZ4" i="292" s="1"/>
  <c r="GA4" i="292" s="1"/>
  <c r="GB4" i="292" s="1"/>
  <c r="GC4" i="292" s="1"/>
  <c r="GD4" i="292" s="1"/>
  <c r="GE4" i="292" s="1"/>
  <c r="GF4" i="292" s="1"/>
  <c r="GG4" i="292" s="1"/>
  <c r="GH4" i="292" s="1"/>
  <c r="FY5" i="292"/>
  <c r="DY5" i="292"/>
  <c r="DY3" i="292" s="1"/>
  <c r="CY5" i="291"/>
  <c r="AT5" i="291"/>
  <c r="E2" i="292"/>
  <c r="FX146" i="292" l="1"/>
  <c r="FX145" i="292"/>
  <c r="FX140" i="292"/>
  <c r="FX121" i="292"/>
  <c r="FX120" i="292"/>
  <c r="FX129" i="292"/>
  <c r="FX128" i="292"/>
  <c r="FX123" i="292"/>
  <c r="FX112" i="292"/>
  <c r="FX111" i="292"/>
  <c r="FX106" i="292"/>
  <c r="FX138" i="292"/>
  <c r="FX137" i="292"/>
  <c r="FZ5" i="292"/>
  <c r="FY3" i="292"/>
  <c r="FX428" i="292"/>
  <c r="GI4" i="292"/>
  <c r="DX5" i="292"/>
  <c r="DX3" i="292" s="1"/>
  <c r="AS5" i="291"/>
  <c r="CZ5" i="291"/>
  <c r="GJ4" i="292"/>
  <c r="I14" i="292"/>
  <c r="K14" i="292"/>
  <c r="O14" i="292"/>
  <c r="Q14" i="292"/>
  <c r="N14" i="292"/>
  <c r="O20" i="292"/>
  <c r="K20" i="292"/>
  <c r="S14" i="292"/>
  <c r="P14" i="292"/>
  <c r="N20" i="292"/>
  <c r="H14" i="292"/>
  <c r="J14" i="292"/>
  <c r="L14" i="292"/>
  <c r="R14" i="292"/>
  <c r="S20" i="292"/>
  <c r="M14" i="292"/>
  <c r="I20" i="292"/>
  <c r="P20" i="292"/>
  <c r="Q20" i="292"/>
  <c r="R20" i="292"/>
  <c r="M20" i="292"/>
  <c r="J20" i="292"/>
  <c r="L20" i="292"/>
  <c r="H20" i="292"/>
  <c r="GA5" i="292" l="1"/>
  <c r="FZ3" i="292"/>
  <c r="FX107" i="292"/>
  <c r="FX109" i="292"/>
  <c r="FY117" i="292"/>
  <c r="FY136" i="292"/>
  <c r="FY102" i="292"/>
  <c r="FY134" i="292"/>
  <c r="FY426" i="292"/>
  <c r="FY428" i="292" s="1"/>
  <c r="FY424" i="292"/>
  <c r="FY119" i="292"/>
  <c r="FY100" i="292"/>
  <c r="FY103" i="292" s="1"/>
  <c r="FY104" i="292" s="1"/>
  <c r="FY338" i="292"/>
  <c r="FY341" i="292" s="1"/>
  <c r="FX110" i="292"/>
  <c r="FX108" i="292"/>
  <c r="FX124" i="292"/>
  <c r="FX126" i="292"/>
  <c r="FX127" i="292"/>
  <c r="FX125" i="292"/>
  <c r="FX143" i="292"/>
  <c r="FX141" i="292"/>
  <c r="FX142" i="292"/>
  <c r="FX144" i="292"/>
  <c r="DW5" i="292"/>
  <c r="DW3" i="292" s="1"/>
  <c r="DA5" i="291"/>
  <c r="AR5" i="291"/>
  <c r="GK4" i="292"/>
  <c r="B19" i="295"/>
  <c r="B18" i="295"/>
  <c r="D10" i="295"/>
  <c r="D9" i="295"/>
  <c r="FY128" i="292" l="1"/>
  <c r="FY123" i="292"/>
  <c r="FY129" i="292"/>
  <c r="FY138" i="292"/>
  <c r="FY137" i="292"/>
  <c r="FY145" i="292"/>
  <c r="FY140" i="292"/>
  <c r="FY146" i="292"/>
  <c r="FZ117" i="292"/>
  <c r="FZ136" i="292"/>
  <c r="FZ102" i="292"/>
  <c r="FZ134" i="292"/>
  <c r="FZ138" i="292" s="1"/>
  <c r="FZ137" i="292" s="1"/>
  <c r="FZ100" i="292"/>
  <c r="FZ119" i="292"/>
  <c r="FY111" i="292"/>
  <c r="FY112" i="292"/>
  <c r="FY106" i="292"/>
  <c r="FY121" i="292"/>
  <c r="FY120" i="292" s="1"/>
  <c r="GB5" i="292"/>
  <c r="GA3" i="292"/>
  <c r="DV5" i="292"/>
  <c r="DV3" i="292" s="1"/>
  <c r="AQ5" i="291"/>
  <c r="DB5" i="291"/>
  <c r="GL4" i="292"/>
  <c r="D13" i="295"/>
  <c r="D8" i="295"/>
  <c r="FY108" i="292" l="1"/>
  <c r="FY110" i="292"/>
  <c r="FZ103" i="292"/>
  <c r="FZ105" i="292" s="1"/>
  <c r="FZ104" i="292"/>
  <c r="FZ146" i="292"/>
  <c r="FZ145" i="292"/>
  <c r="FZ139" i="292"/>
  <c r="FZ140" i="292"/>
  <c r="FZ129" i="292"/>
  <c r="FZ128" i="292"/>
  <c r="FZ123" i="292"/>
  <c r="FZ121" i="292"/>
  <c r="FZ120" i="292"/>
  <c r="FZ122" i="292" s="1"/>
  <c r="FZ111" i="292"/>
  <c r="FZ106" i="292"/>
  <c r="FZ112" i="292"/>
  <c r="FY142" i="292"/>
  <c r="FY144" i="292"/>
  <c r="FY143" i="292"/>
  <c r="FY141" i="292"/>
  <c r="GC5" i="292"/>
  <c r="GB3" i="292"/>
  <c r="FY107" i="292"/>
  <c r="FY109" i="292"/>
  <c r="GA136" i="292"/>
  <c r="GA102" i="292"/>
  <c r="GA134" i="292"/>
  <c r="GA117" i="292"/>
  <c r="GA100" i="292"/>
  <c r="GA103" i="292" s="1"/>
  <c r="GA104" i="292" s="1"/>
  <c r="GA119" i="292"/>
  <c r="FY125" i="292"/>
  <c r="FY127" i="292"/>
  <c r="FY126" i="292"/>
  <c r="FY124" i="292"/>
  <c r="DU5" i="292"/>
  <c r="DU3" i="292" s="1"/>
  <c r="DC5" i="291"/>
  <c r="AP5" i="291"/>
  <c r="GM4" i="292"/>
  <c r="D5" i="295"/>
  <c r="D11" i="295"/>
  <c r="D7" i="295"/>
  <c r="D6" i="295"/>
  <c r="FZ110" i="292" l="1"/>
  <c r="FZ108" i="292"/>
  <c r="GA123" i="292"/>
  <c r="GA128" i="292"/>
  <c r="GA129" i="292"/>
  <c r="GA138" i="292"/>
  <c r="GA137" i="292"/>
  <c r="GA139" i="292" s="1"/>
  <c r="GA121" i="292"/>
  <c r="GA120" i="292"/>
  <c r="GA122" i="292" s="1"/>
  <c r="GA140" i="292"/>
  <c r="GA145" i="292"/>
  <c r="GA146" i="292"/>
  <c r="GD5" i="292"/>
  <c r="GC3" i="292"/>
  <c r="FZ107" i="292"/>
  <c r="FZ109" i="292"/>
  <c r="GB117" i="292"/>
  <c r="GB102" i="292"/>
  <c r="GB134" i="292"/>
  <c r="GB138" i="292" s="1"/>
  <c r="GB137" i="292" s="1"/>
  <c r="GB100" i="292"/>
  <c r="GB103" i="292" s="1"/>
  <c r="GB104" i="292" s="1"/>
  <c r="GB119" i="292"/>
  <c r="GB136" i="292"/>
  <c r="FZ124" i="292"/>
  <c r="FZ126" i="292"/>
  <c r="GA111" i="292"/>
  <c r="GA112" i="292"/>
  <c r="GA106" i="292"/>
  <c r="GA105" i="292"/>
  <c r="FZ127" i="292"/>
  <c r="FZ125" i="292"/>
  <c r="FZ141" i="292"/>
  <c r="FZ143" i="292"/>
  <c r="FZ142" i="292"/>
  <c r="FZ144" i="292"/>
  <c r="DT5" i="292"/>
  <c r="DT3" i="292" s="1"/>
  <c r="AO5" i="291"/>
  <c r="DD5" i="291"/>
  <c r="GN4" i="292"/>
  <c r="D12" i="295"/>
  <c r="GA110" i="292" l="1"/>
  <c r="GA108" i="292"/>
  <c r="GE5" i="292"/>
  <c r="GD3" i="292"/>
  <c r="GA107" i="292"/>
  <c r="GA109" i="292"/>
  <c r="GC102" i="292"/>
  <c r="GC134" i="292"/>
  <c r="GC138" i="292" s="1"/>
  <c r="GC137" i="292" s="1"/>
  <c r="GC100" i="292"/>
  <c r="GC119" i="292"/>
  <c r="GC117" i="292"/>
  <c r="GC121" i="292" s="1"/>
  <c r="GC120" i="292" s="1"/>
  <c r="GC136" i="292"/>
  <c r="GA143" i="292"/>
  <c r="GA141" i="292"/>
  <c r="GB128" i="292"/>
  <c r="GB129" i="292"/>
  <c r="GB123" i="292"/>
  <c r="GA127" i="292"/>
  <c r="GA125" i="292"/>
  <c r="GA124" i="292"/>
  <c r="GA126" i="292"/>
  <c r="GB112" i="292"/>
  <c r="GB111" i="292"/>
  <c r="GB105" i="292"/>
  <c r="GB106" i="292"/>
  <c r="GA144" i="292"/>
  <c r="GA142" i="292"/>
  <c r="GB146" i="292"/>
  <c r="GB139" i="292"/>
  <c r="GB140" i="292"/>
  <c r="GB145" i="292"/>
  <c r="GB121" i="292"/>
  <c r="GB120" i="292" s="1"/>
  <c r="GB122" i="292" s="1"/>
  <c r="DS5" i="292"/>
  <c r="DS3" i="292" s="1"/>
  <c r="DE5" i="291"/>
  <c r="AN5" i="291"/>
  <c r="GO4" i="292"/>
  <c r="E2" i="291"/>
  <c r="B20" i="295"/>
  <c r="GB143" i="292" l="1"/>
  <c r="GB141" i="292"/>
  <c r="GC146" i="292"/>
  <c r="GC145" i="292"/>
  <c r="GC139" i="292"/>
  <c r="GC140" i="292"/>
  <c r="GB125" i="292"/>
  <c r="GB127" i="292"/>
  <c r="GB142" i="292"/>
  <c r="GB144" i="292"/>
  <c r="GB107" i="292"/>
  <c r="GB109" i="292"/>
  <c r="GB124" i="292"/>
  <c r="GB126" i="292"/>
  <c r="GC128" i="292"/>
  <c r="GC122" i="292"/>
  <c r="GC123" i="292"/>
  <c r="GC129" i="292"/>
  <c r="GC112" i="292"/>
  <c r="GC111" i="292"/>
  <c r="GC106" i="292"/>
  <c r="GB110" i="292"/>
  <c r="GB108" i="292"/>
  <c r="GF5" i="292"/>
  <c r="GE3" i="292"/>
  <c r="GC103" i="292"/>
  <c r="GC105" i="292" s="1"/>
  <c r="GC104" i="292"/>
  <c r="DR5" i="292"/>
  <c r="DR3" i="292" s="1"/>
  <c r="AM5" i="291"/>
  <c r="DF5" i="291"/>
  <c r="GP4" i="292"/>
  <c r="E39" i="43"/>
  <c r="E35" i="43"/>
  <c r="C35" i="43"/>
  <c r="C37" i="43" s="1"/>
  <c r="C38" i="43" s="1"/>
  <c r="C33" i="43"/>
  <c r="D33" i="43" s="1"/>
  <c r="O27" i="43"/>
  <c r="P27" i="43" s="1"/>
  <c r="T19" i="43"/>
  <c r="T18" i="43"/>
  <c r="U18" i="43" s="1"/>
  <c r="B11" i="43"/>
  <c r="C11" i="43" s="1"/>
  <c r="P9" i="43"/>
  <c r="P11" i="43" s="1"/>
  <c r="D9" i="43"/>
  <c r="B8" i="43"/>
  <c r="B13" i="43" s="1"/>
  <c r="C13" i="43" s="1"/>
  <c r="GG5" i="292" l="1"/>
  <c r="GF3" i="292"/>
  <c r="GC141" i="292"/>
  <c r="GC143" i="292"/>
  <c r="GC110" i="292"/>
  <c r="GC108" i="292"/>
  <c r="GC142" i="292"/>
  <c r="GC144" i="292"/>
  <c r="GC126" i="292"/>
  <c r="GC124" i="292"/>
  <c r="GC127" i="292"/>
  <c r="GC125" i="292"/>
  <c r="GC109" i="292"/>
  <c r="GC107" i="292"/>
  <c r="DQ5" i="292"/>
  <c r="DQ3" i="292" s="1"/>
  <c r="DG5" i="291"/>
  <c r="AL5" i="291"/>
  <c r="GQ4" i="292"/>
  <c r="T20" i="43"/>
  <c r="B15" i="43"/>
  <c r="O29" i="43"/>
  <c r="O30" i="43" s="1"/>
  <c r="D35" i="43"/>
  <c r="D37" i="43" s="1"/>
  <c r="D38" i="43" s="1"/>
  <c r="U19" i="43"/>
  <c r="P12" i="43"/>
  <c r="Q11" i="43"/>
  <c r="GH5" i="292" l="1"/>
  <c r="GG3" i="292"/>
  <c r="DP5" i="292"/>
  <c r="DP3" i="292" s="1"/>
  <c r="AK5" i="291"/>
  <c r="DH5" i="291"/>
  <c r="GR4" i="292"/>
  <c r="E37" i="43"/>
  <c r="E38" i="43" s="1"/>
  <c r="C41" i="43"/>
  <c r="P29" i="43"/>
  <c r="GH3" i="292" l="1"/>
  <c r="GI5" i="292"/>
  <c r="DO5" i="292"/>
  <c r="DO3" i="292" s="1"/>
  <c r="DI5" i="291"/>
  <c r="AJ5" i="291"/>
  <c r="GS4" i="292"/>
  <c r="C18" i="295"/>
  <c r="GI3" i="292" l="1"/>
  <c r="GJ5" i="292"/>
  <c r="DN5" i="292"/>
  <c r="DN3" i="292" s="1"/>
  <c r="AI5" i="291"/>
  <c r="DJ5" i="291"/>
  <c r="GT4" i="292"/>
  <c r="D18" i="295"/>
  <c r="E18" i="295" s="1"/>
  <c r="C19" i="295"/>
  <c r="D19" i="295" s="1"/>
  <c r="E19" i="295" s="1"/>
  <c r="GJ3" i="292" l="1"/>
  <c r="GK5" i="292"/>
  <c r="DM5" i="292"/>
  <c r="DM3" i="292" s="1"/>
  <c r="DK5" i="291"/>
  <c r="AH5" i="291"/>
  <c r="GU4" i="292"/>
  <c r="C20" i="295"/>
  <c r="GK3" i="292" l="1"/>
  <c r="GL5" i="292"/>
  <c r="DL5" i="292"/>
  <c r="DL3" i="292" s="1"/>
  <c r="DL5" i="291"/>
  <c r="GV4" i="292"/>
  <c r="D20" i="295"/>
  <c r="E20" i="295" s="1"/>
  <c r="GL3" i="292" l="1"/>
  <c r="GM5" i="292"/>
  <c r="DK5" i="292"/>
  <c r="DK3" i="292" s="1"/>
  <c r="DM5" i="291"/>
  <c r="GW4" i="292"/>
  <c r="GM3" i="292" l="1"/>
  <c r="GN5" i="292"/>
  <c r="DJ5" i="292"/>
  <c r="DJ3" i="292" s="1"/>
  <c r="DN5" i="291"/>
  <c r="GX4" i="292"/>
  <c r="GN3" i="292" l="1"/>
  <c r="GO5" i="292"/>
  <c r="GM119" i="292"/>
  <c r="GM100" i="292"/>
  <c r="GM103" i="292" s="1"/>
  <c r="GM104" i="292" s="1"/>
  <c r="GM136" i="292"/>
  <c r="GM134" i="292"/>
  <c r="GM138" i="292" s="1"/>
  <c r="GM137" i="292" s="1"/>
  <c r="GM139" i="292" s="1"/>
  <c r="GM117" i="292"/>
  <c r="GM121" i="292" s="1"/>
  <c r="GM120" i="292" s="1"/>
  <c r="GM122" i="292" s="1"/>
  <c r="GM102" i="292"/>
  <c r="DI5" i="292"/>
  <c r="DI3" i="292" s="1"/>
  <c r="DO5" i="291"/>
  <c r="GY4" i="292"/>
  <c r="GM111" i="292" l="1"/>
  <c r="GM106" i="292"/>
  <c r="GM112" i="292"/>
  <c r="GM105" i="292"/>
  <c r="GM129" i="292"/>
  <c r="GM128" i="292"/>
  <c r="GM123" i="292"/>
  <c r="GO3" i="292"/>
  <c r="GP5" i="292"/>
  <c r="GM146" i="292"/>
  <c r="GM145" i="292"/>
  <c r="GM140" i="292"/>
  <c r="GN100" i="292"/>
  <c r="GN136" i="292"/>
  <c r="GN119" i="292"/>
  <c r="GN134" i="292"/>
  <c r="GN138" i="292" s="1"/>
  <c r="GN137" i="292" s="1"/>
  <c r="GN117" i="292"/>
  <c r="GN121" i="292" s="1"/>
  <c r="GN120" i="292" s="1"/>
  <c r="GN102" i="292"/>
  <c r="DH5" i="292"/>
  <c r="DH3" i="292" s="1"/>
  <c r="DP5" i="291"/>
  <c r="GZ4" i="292"/>
  <c r="GN103" i="292" l="1"/>
  <c r="GN105" i="292" s="1"/>
  <c r="GN104" i="292"/>
  <c r="GN123" i="292"/>
  <c r="GN128" i="292"/>
  <c r="GN129" i="292"/>
  <c r="GM143" i="292"/>
  <c r="GM141" i="292"/>
  <c r="GP3" i="292"/>
  <c r="GQ5" i="292"/>
  <c r="GM126" i="292"/>
  <c r="GM124" i="292"/>
  <c r="GM125" i="292"/>
  <c r="GM127" i="292"/>
  <c r="GM110" i="292"/>
  <c r="GM108" i="292"/>
  <c r="GN140" i="292"/>
  <c r="GN139" i="292"/>
  <c r="GN145" i="292"/>
  <c r="GN146" i="292"/>
  <c r="GM144" i="292"/>
  <c r="GM142" i="292"/>
  <c r="GN111" i="292"/>
  <c r="GN112" i="292"/>
  <c r="GN106" i="292"/>
  <c r="GO136" i="292"/>
  <c r="GO119" i="292"/>
  <c r="GO134" i="292"/>
  <c r="GO138" i="292" s="1"/>
  <c r="GO137" i="292" s="1"/>
  <c r="GO139" i="292" s="1"/>
  <c r="GO117" i="292"/>
  <c r="GO121" i="292" s="1"/>
  <c r="GO120" i="292" s="1"/>
  <c r="GO122" i="292" s="1"/>
  <c r="GO100" i="292"/>
  <c r="GO103" i="292" s="1"/>
  <c r="GO104" i="292" s="1"/>
  <c r="GO102" i="292"/>
  <c r="GN122" i="292"/>
  <c r="GM107" i="292"/>
  <c r="GM109" i="292"/>
  <c r="DQ5" i="291"/>
  <c r="HA4" i="292"/>
  <c r="GO106" i="292" l="1"/>
  <c r="GO105" i="292"/>
  <c r="GO111" i="292"/>
  <c r="GO112" i="292"/>
  <c r="GO140" i="292"/>
  <c r="GO146" i="292"/>
  <c r="GO145" i="292"/>
  <c r="GN124" i="292"/>
  <c r="GN126" i="292"/>
  <c r="GQ3" i="292"/>
  <c r="GR5" i="292"/>
  <c r="GN108" i="292"/>
  <c r="GN110" i="292"/>
  <c r="GN142" i="292"/>
  <c r="GN144" i="292"/>
  <c r="GP102" i="292"/>
  <c r="GP134" i="292"/>
  <c r="GP138" i="292" s="1"/>
  <c r="GP137" i="292" s="1"/>
  <c r="GP117" i="292"/>
  <c r="GP121" i="292" s="1"/>
  <c r="GP120" i="292" s="1"/>
  <c r="GP100" i="292"/>
  <c r="GP103" i="292" s="1"/>
  <c r="GP104" i="292" s="1"/>
  <c r="GP119" i="292"/>
  <c r="GP136" i="292"/>
  <c r="GN141" i="292"/>
  <c r="GN143" i="292"/>
  <c r="GO129" i="292"/>
  <c r="GO123" i="292"/>
  <c r="GO128" i="292"/>
  <c r="GN109" i="292"/>
  <c r="GN107" i="292"/>
  <c r="GN125" i="292"/>
  <c r="GN127" i="292"/>
  <c r="DR5" i="291"/>
  <c r="HB4" i="292"/>
  <c r="GO126" i="292" l="1"/>
  <c r="GO124" i="292"/>
  <c r="GO141" i="292"/>
  <c r="GO143" i="292"/>
  <c r="GO108" i="292"/>
  <c r="GO110" i="292"/>
  <c r="GP106" i="292"/>
  <c r="GP112" i="292"/>
  <c r="GP111" i="292"/>
  <c r="GP105" i="292"/>
  <c r="GO127" i="292"/>
  <c r="GO125" i="292"/>
  <c r="GO109" i="292"/>
  <c r="GO107" i="292"/>
  <c r="GR3" i="292"/>
  <c r="GS5" i="292"/>
  <c r="GO144" i="292"/>
  <c r="GO142" i="292"/>
  <c r="GP139" i="292"/>
  <c r="GP140" i="292"/>
  <c r="GP146" i="292"/>
  <c r="GP145" i="292"/>
  <c r="GP122" i="292"/>
  <c r="GQ119" i="292"/>
  <c r="GQ134" i="292"/>
  <c r="GQ138" i="292" s="1"/>
  <c r="GQ137" i="292" s="1"/>
  <c r="GQ117" i="292"/>
  <c r="GQ121" i="292" s="1"/>
  <c r="GQ120" i="292" s="1"/>
  <c r="GQ102" i="292"/>
  <c r="GQ136" i="292"/>
  <c r="GQ100" i="292"/>
  <c r="GP123" i="292"/>
  <c r="GP128" i="292"/>
  <c r="GP129" i="292"/>
  <c r="DS5" i="291"/>
  <c r="HC4" i="292"/>
  <c r="GP125" i="292" l="1"/>
  <c r="GP127" i="292"/>
  <c r="GP126" i="292"/>
  <c r="GP124" i="292"/>
  <c r="GT5" i="292"/>
  <c r="GS3" i="292"/>
  <c r="GQ103" i="292"/>
  <c r="GQ105" i="292" s="1"/>
  <c r="GQ104" i="292"/>
  <c r="GP109" i="292"/>
  <c r="GP107" i="292"/>
  <c r="GQ139" i="292"/>
  <c r="GQ146" i="292"/>
  <c r="GQ145" i="292"/>
  <c r="GQ140" i="292"/>
  <c r="GP110" i="292"/>
  <c r="GP108" i="292"/>
  <c r="GR117" i="292"/>
  <c r="GR121" i="292" s="1"/>
  <c r="GR120" i="292" s="1"/>
  <c r="GR136" i="292"/>
  <c r="GR102" i="292"/>
  <c r="GR119" i="292"/>
  <c r="GR134" i="292"/>
  <c r="GR138" i="292" s="1"/>
  <c r="GR137" i="292" s="1"/>
  <c r="GR139" i="292" s="1"/>
  <c r="GR100" i="292"/>
  <c r="GP143" i="292"/>
  <c r="GP141" i="292"/>
  <c r="GP142" i="292"/>
  <c r="GP144" i="292"/>
  <c r="GQ106" i="292"/>
  <c r="GQ112" i="292"/>
  <c r="GQ111" i="292"/>
  <c r="GQ123" i="292"/>
  <c r="GQ128" i="292"/>
  <c r="GQ129" i="292"/>
  <c r="GQ122" i="292"/>
  <c r="DT5" i="291"/>
  <c r="HD4" i="292"/>
  <c r="GQ127" i="292" l="1"/>
  <c r="GQ125" i="292"/>
  <c r="GQ143" i="292"/>
  <c r="GQ141" i="292"/>
  <c r="GQ126" i="292"/>
  <c r="GQ124" i="292"/>
  <c r="GS136" i="292"/>
  <c r="GS102" i="292"/>
  <c r="GS100" i="292"/>
  <c r="GS117" i="292"/>
  <c r="GS134" i="292"/>
  <c r="GS138" i="292" s="1"/>
  <c r="GS137" i="292" s="1"/>
  <c r="GS119" i="292"/>
  <c r="GQ108" i="292"/>
  <c r="GQ110" i="292"/>
  <c r="GU5" i="292"/>
  <c r="GT3" i="292"/>
  <c r="GQ109" i="292"/>
  <c r="GQ107" i="292"/>
  <c r="GR129" i="292"/>
  <c r="GR128" i="292"/>
  <c r="GR123" i="292"/>
  <c r="GR106" i="292"/>
  <c r="GR111" i="292"/>
  <c r="GR112" i="292"/>
  <c r="GR146" i="292"/>
  <c r="GR145" i="292"/>
  <c r="GR140" i="292"/>
  <c r="GQ144" i="292"/>
  <c r="GQ142" i="292"/>
  <c r="GR103" i="292"/>
  <c r="GR105" i="292" s="1"/>
  <c r="GR104" i="292"/>
  <c r="GR122" i="292"/>
  <c r="DU5" i="291"/>
  <c r="HE4" i="292"/>
  <c r="GV5" i="292" l="1"/>
  <c r="GU3" i="292"/>
  <c r="GT100" i="292"/>
  <c r="GT103" i="292" s="1"/>
  <c r="GT104" i="292" s="1"/>
  <c r="GT117" i="292"/>
  <c r="GT134" i="292"/>
  <c r="GT138" i="292" s="1"/>
  <c r="GT137" i="292" s="1"/>
  <c r="GT102" i="292"/>
  <c r="GT136" i="292"/>
  <c r="GT119" i="292"/>
  <c r="GS103" i="292"/>
  <c r="GS105" i="292" s="1"/>
  <c r="GS104" i="292"/>
  <c r="GS146" i="292"/>
  <c r="GS140" i="292"/>
  <c r="GS145" i="292"/>
  <c r="GS139" i="292"/>
  <c r="GR126" i="292"/>
  <c r="GR124" i="292"/>
  <c r="GR144" i="292"/>
  <c r="GR142" i="292"/>
  <c r="GR107" i="292"/>
  <c r="GR109" i="292"/>
  <c r="GR127" i="292"/>
  <c r="GR125" i="292"/>
  <c r="GS121" i="292"/>
  <c r="GS120" i="292" s="1"/>
  <c r="GS122" i="292" s="1"/>
  <c r="GS111" i="292"/>
  <c r="GS112" i="292"/>
  <c r="GS106" i="292"/>
  <c r="GS123" i="292"/>
  <c r="GS128" i="292"/>
  <c r="GS129" i="292"/>
  <c r="GR141" i="292"/>
  <c r="GR143" i="292"/>
  <c r="GR110" i="292"/>
  <c r="GR108" i="292"/>
  <c r="DV5" i="291"/>
  <c r="HF4" i="292"/>
  <c r="GS125" i="292" l="1"/>
  <c r="GS127" i="292"/>
  <c r="GS107" i="292"/>
  <c r="GS109" i="292"/>
  <c r="GT106" i="292"/>
  <c r="GT105" i="292"/>
  <c r="GT111" i="292"/>
  <c r="GT112" i="292"/>
  <c r="GS124" i="292"/>
  <c r="GS126" i="292"/>
  <c r="GT123" i="292"/>
  <c r="GT129" i="292"/>
  <c r="GT128" i="292"/>
  <c r="GT121" i="292"/>
  <c r="GT120" i="292"/>
  <c r="GT122" i="292" s="1"/>
  <c r="GS141" i="292"/>
  <c r="GS143" i="292"/>
  <c r="GS142" i="292"/>
  <c r="GS144" i="292"/>
  <c r="GT145" i="292"/>
  <c r="GT140" i="292"/>
  <c r="GT146" i="292"/>
  <c r="GT139" i="292"/>
  <c r="GS110" i="292"/>
  <c r="GS108" i="292"/>
  <c r="GU100" i="292"/>
  <c r="GU136" i="292"/>
  <c r="GU117" i="292"/>
  <c r="GU134" i="292"/>
  <c r="GU138" i="292" s="1"/>
  <c r="GU137" i="292" s="1"/>
  <c r="GU102" i="292"/>
  <c r="GU119" i="292"/>
  <c r="GW5" i="292"/>
  <c r="GV3" i="292"/>
  <c r="DW5" i="291"/>
  <c r="HG4" i="292"/>
  <c r="GT124" i="292" l="1"/>
  <c r="GT126" i="292"/>
  <c r="GU111" i="292"/>
  <c r="GU112" i="292"/>
  <c r="GU106" i="292"/>
  <c r="GT144" i="292"/>
  <c r="GT142" i="292"/>
  <c r="GU129" i="292"/>
  <c r="GU128" i="292"/>
  <c r="GU123" i="292"/>
  <c r="GU103" i="292"/>
  <c r="GU105" i="292" s="1"/>
  <c r="GU104" i="292"/>
  <c r="GT109" i="292"/>
  <c r="GT107" i="292"/>
  <c r="GT141" i="292"/>
  <c r="GT143" i="292"/>
  <c r="GU121" i="292"/>
  <c r="GU120" i="292"/>
  <c r="GU122" i="292" s="1"/>
  <c r="GX5" i="292"/>
  <c r="GW3" i="292"/>
  <c r="GT125" i="292"/>
  <c r="GT127" i="292"/>
  <c r="GT108" i="292"/>
  <c r="GT110" i="292"/>
  <c r="GU139" i="292"/>
  <c r="GU140" i="292"/>
  <c r="GU146" i="292"/>
  <c r="GU145" i="292"/>
  <c r="GV100" i="292"/>
  <c r="GV103" i="292" s="1"/>
  <c r="GV104" i="292" s="1"/>
  <c r="GV119" i="292"/>
  <c r="GV117" i="292"/>
  <c r="GV136" i="292"/>
  <c r="GV134" i="292"/>
  <c r="GV138" i="292" s="1"/>
  <c r="GV137" i="292" s="1"/>
  <c r="GV102" i="292"/>
  <c r="DX5" i="291"/>
  <c r="HH4" i="292"/>
  <c r="GV145" i="292" l="1"/>
  <c r="GV146" i="292"/>
  <c r="GV140" i="292"/>
  <c r="GU144" i="292"/>
  <c r="GU142" i="292"/>
  <c r="GU127" i="292"/>
  <c r="GU125" i="292"/>
  <c r="GV129" i="292"/>
  <c r="GV128" i="292"/>
  <c r="GV123" i="292"/>
  <c r="GW117" i="292"/>
  <c r="GW102" i="292"/>
  <c r="GW134" i="292"/>
  <c r="GW138" i="292" s="1"/>
  <c r="GW137" i="292" s="1"/>
  <c r="GW136" i="292"/>
  <c r="GW100" i="292"/>
  <c r="GW103" i="292" s="1"/>
  <c r="GW104" i="292" s="1"/>
  <c r="GW119" i="292"/>
  <c r="GU108" i="292"/>
  <c r="GU110" i="292"/>
  <c r="GY5" i="292"/>
  <c r="GX3" i="292"/>
  <c r="GU109" i="292"/>
  <c r="GU107" i="292"/>
  <c r="GV121" i="292"/>
  <c r="GV120" i="292"/>
  <c r="GV122" i="292" s="1"/>
  <c r="GV106" i="292"/>
  <c r="GV105" i="292"/>
  <c r="GV111" i="292"/>
  <c r="GV112" i="292"/>
  <c r="GU143" i="292"/>
  <c r="GU141" i="292"/>
  <c r="GU124" i="292"/>
  <c r="GU126" i="292"/>
  <c r="GV139" i="292"/>
  <c r="DY5" i="291"/>
  <c r="GW145" i="292" l="1"/>
  <c r="GW146" i="292"/>
  <c r="GW139" i="292"/>
  <c r="GW140" i="292"/>
  <c r="GW129" i="292"/>
  <c r="GW128" i="292"/>
  <c r="GW123" i="292"/>
  <c r="GW106" i="292"/>
  <c r="GW111" i="292"/>
  <c r="GW112" i="292"/>
  <c r="GW105" i="292"/>
  <c r="GV127" i="292"/>
  <c r="GV125" i="292"/>
  <c r="GW121" i="292"/>
  <c r="GW120" i="292"/>
  <c r="GW122" i="292" s="1"/>
  <c r="GV124" i="292"/>
  <c r="GV126" i="292"/>
  <c r="GX117" i="292"/>
  <c r="GX100" i="292"/>
  <c r="GX134" i="292"/>
  <c r="GX138" i="292" s="1"/>
  <c r="GX137" i="292" s="1"/>
  <c r="GX102" i="292"/>
  <c r="GX119" i="292"/>
  <c r="GX136" i="292"/>
  <c r="GV108" i="292"/>
  <c r="GV110" i="292"/>
  <c r="GZ5" i="292"/>
  <c r="GY3" i="292"/>
  <c r="GV109" i="292"/>
  <c r="GV107" i="292"/>
  <c r="GV142" i="292"/>
  <c r="GV144" i="292"/>
  <c r="GV143" i="292"/>
  <c r="GV141" i="292"/>
  <c r="DZ5" i="291"/>
  <c r="GY134" i="292" l="1"/>
  <c r="GY102" i="292"/>
  <c r="GY117" i="292"/>
  <c r="GY121" i="292" s="1"/>
  <c r="GY120" i="292" s="1"/>
  <c r="GY100" i="292"/>
  <c r="GY103" i="292" s="1"/>
  <c r="GY104" i="292" s="1"/>
  <c r="GY119" i="292"/>
  <c r="GY136" i="292"/>
  <c r="GW108" i="292"/>
  <c r="GW110" i="292"/>
  <c r="GW127" i="292"/>
  <c r="GW125" i="292"/>
  <c r="GX139" i="292"/>
  <c r="GX145" i="292"/>
  <c r="GX146" i="292"/>
  <c r="GX140" i="292"/>
  <c r="GX129" i="292"/>
  <c r="GX128" i="292"/>
  <c r="GX123" i="292"/>
  <c r="GX103" i="292"/>
  <c r="GX105" i="292" s="1"/>
  <c r="GX104" i="292"/>
  <c r="GW109" i="292"/>
  <c r="GW107" i="292"/>
  <c r="GX121" i="292"/>
  <c r="GX120" i="292"/>
  <c r="GX122" i="292" s="1"/>
  <c r="GW142" i="292"/>
  <c r="GW144" i="292"/>
  <c r="GZ3" i="292"/>
  <c r="HA5" i="292"/>
  <c r="GW126" i="292"/>
  <c r="GW124" i="292"/>
  <c r="GX112" i="292"/>
  <c r="GX106" i="292"/>
  <c r="GX111" i="292"/>
  <c r="GW143" i="292"/>
  <c r="GW141" i="292"/>
  <c r="EA5" i="291"/>
  <c r="GX142" i="292" l="1"/>
  <c r="GX144" i="292"/>
  <c r="GX127" i="292"/>
  <c r="GX125" i="292"/>
  <c r="GX126" i="292"/>
  <c r="GX124" i="292"/>
  <c r="GX109" i="292"/>
  <c r="GX107" i="292"/>
  <c r="GX110" i="292"/>
  <c r="GX108" i="292"/>
  <c r="GY129" i="292"/>
  <c r="GY123" i="292"/>
  <c r="GY128" i="292"/>
  <c r="HA3" i="292"/>
  <c r="HB5" i="292"/>
  <c r="GY122" i="292"/>
  <c r="GZ117" i="292"/>
  <c r="GZ121" i="292" s="1"/>
  <c r="GZ120" i="292" s="1"/>
  <c r="GZ119" i="292"/>
  <c r="GZ102" i="292"/>
  <c r="GZ134" i="292"/>
  <c r="GZ138" i="292" s="1"/>
  <c r="GZ137" i="292" s="1"/>
  <c r="GZ100" i="292"/>
  <c r="GZ136" i="292"/>
  <c r="GY112" i="292"/>
  <c r="GY111" i="292"/>
  <c r="GY106" i="292"/>
  <c r="GY105" i="292"/>
  <c r="GX141" i="292"/>
  <c r="GX143" i="292"/>
  <c r="GY146" i="292"/>
  <c r="GY145" i="292"/>
  <c r="GY140" i="292"/>
  <c r="GY138" i="292"/>
  <c r="GY137" i="292" s="1"/>
  <c r="GY139" i="292" s="1"/>
  <c r="EB5" i="291"/>
  <c r="HB3" i="292" l="1"/>
  <c r="HC5" i="292"/>
  <c r="HA102" i="292"/>
  <c r="HA100" i="292"/>
  <c r="HA136" i="292"/>
  <c r="HA134" i="292"/>
  <c r="HA138" i="292" s="1"/>
  <c r="HA137" i="292" s="1"/>
  <c r="HA139" i="292" s="1"/>
  <c r="HA119" i="292"/>
  <c r="HA117" i="292"/>
  <c r="HA121" i="292" s="1"/>
  <c r="HA120" i="292" s="1"/>
  <c r="HA122" i="292" s="1"/>
  <c r="GY127" i="292"/>
  <c r="GY125" i="292"/>
  <c r="GY141" i="292"/>
  <c r="GY143" i="292"/>
  <c r="GY109" i="292"/>
  <c r="GY107" i="292"/>
  <c r="GY124" i="292"/>
  <c r="GY126" i="292"/>
  <c r="GY142" i="292"/>
  <c r="GY144" i="292"/>
  <c r="GZ140" i="292"/>
  <c r="GZ146" i="292"/>
  <c r="GZ145" i="292"/>
  <c r="GY110" i="292"/>
  <c r="GY108" i="292"/>
  <c r="GZ103" i="292"/>
  <c r="GZ105" i="292" s="1"/>
  <c r="GZ104" i="292"/>
  <c r="GZ129" i="292"/>
  <c r="GZ122" i="292"/>
  <c r="GZ123" i="292"/>
  <c r="GZ128" i="292"/>
  <c r="GZ139" i="292"/>
  <c r="GZ112" i="292"/>
  <c r="GZ106" i="292"/>
  <c r="GZ111" i="292"/>
  <c r="EC5" i="291"/>
  <c r="GZ124" i="292" l="1"/>
  <c r="GZ126" i="292"/>
  <c r="GZ144" i="292"/>
  <c r="GZ142" i="292"/>
  <c r="GZ127" i="292"/>
  <c r="GZ125" i="292"/>
  <c r="HA112" i="292"/>
  <c r="HA111" i="292"/>
  <c r="HA106" i="292"/>
  <c r="GZ108" i="292"/>
  <c r="GZ110" i="292"/>
  <c r="HA129" i="292"/>
  <c r="HA123" i="292"/>
  <c r="HA128" i="292"/>
  <c r="GZ143" i="292"/>
  <c r="GZ141" i="292"/>
  <c r="HA145" i="292"/>
  <c r="HA146" i="292"/>
  <c r="HA140" i="292"/>
  <c r="HA103" i="292"/>
  <c r="HA105" i="292" s="1"/>
  <c r="HA104" i="292"/>
  <c r="HC3" i="292"/>
  <c r="HD5" i="292"/>
  <c r="GZ107" i="292"/>
  <c r="GZ109" i="292"/>
  <c r="HB136" i="292"/>
  <c r="HB117" i="292"/>
  <c r="HB121" i="292" s="1"/>
  <c r="HB120" i="292" s="1"/>
  <c r="HB102" i="292"/>
  <c r="HB119" i="292"/>
  <c r="HB134" i="292"/>
  <c r="HB138" i="292" s="1"/>
  <c r="HB137" i="292" s="1"/>
  <c r="HB139" i="292" s="1"/>
  <c r="HB100" i="292"/>
  <c r="ED5" i="291"/>
  <c r="HB145" i="292" l="1"/>
  <c r="HB146" i="292"/>
  <c r="HB140" i="292"/>
  <c r="HB103" i="292"/>
  <c r="HB105" i="292" s="1"/>
  <c r="HB104" i="292"/>
  <c r="HA126" i="292"/>
  <c r="HA124" i="292"/>
  <c r="HB111" i="292"/>
  <c r="HB112" i="292"/>
  <c r="HB106" i="292"/>
  <c r="HD3" i="292"/>
  <c r="HE5" i="292"/>
  <c r="HB122" i="292"/>
  <c r="HB128" i="292"/>
  <c r="HB129" i="292"/>
  <c r="HB123" i="292"/>
  <c r="HA125" i="292"/>
  <c r="HA127" i="292"/>
  <c r="HA107" i="292"/>
  <c r="HA109" i="292"/>
  <c r="HC134" i="292"/>
  <c r="HC138" i="292" s="1"/>
  <c r="HC137" i="292" s="1"/>
  <c r="HC119" i="292"/>
  <c r="HC102" i="292"/>
  <c r="HC117" i="292"/>
  <c r="HC121" i="292" s="1"/>
  <c r="HC120" i="292" s="1"/>
  <c r="HC122" i="292" s="1"/>
  <c r="HC136" i="292"/>
  <c r="HC100" i="292"/>
  <c r="HA142" i="292"/>
  <c r="HA144" i="292"/>
  <c r="HA108" i="292"/>
  <c r="HA110" i="292"/>
  <c r="HA143" i="292"/>
  <c r="HA141" i="292"/>
  <c r="EE5" i="291"/>
  <c r="HB124" i="292" l="1"/>
  <c r="HB126" i="292"/>
  <c r="HC146" i="292"/>
  <c r="HC145" i="292"/>
  <c r="HC140" i="292"/>
  <c r="HB127" i="292"/>
  <c r="HB125" i="292"/>
  <c r="HE3" i="292"/>
  <c r="HF5" i="292"/>
  <c r="HC103" i="292"/>
  <c r="HC105" i="292" s="1"/>
  <c r="HC139" i="292"/>
  <c r="HC111" i="292"/>
  <c r="HC112" i="292"/>
  <c r="HC106" i="292"/>
  <c r="HC128" i="292"/>
  <c r="HC123" i="292"/>
  <c r="HC129" i="292"/>
  <c r="HB142" i="292"/>
  <c r="HB144" i="292"/>
  <c r="HD136" i="292"/>
  <c r="HD134" i="292"/>
  <c r="HD138" i="292" s="1"/>
  <c r="HD137" i="292" s="1"/>
  <c r="HD139" i="292" s="1"/>
  <c r="HD100" i="292"/>
  <c r="HD103" i="292" s="1"/>
  <c r="HD104" i="292" s="1"/>
  <c r="HD119" i="292"/>
  <c r="HD102" i="292"/>
  <c r="HD117" i="292"/>
  <c r="HD121" i="292" s="1"/>
  <c r="HD120" i="292" s="1"/>
  <c r="HD122" i="292" s="1"/>
  <c r="HB110" i="292"/>
  <c r="HB108" i="292"/>
  <c r="HB109" i="292"/>
  <c r="HB107" i="292"/>
  <c r="HB143" i="292"/>
  <c r="HB141" i="292"/>
  <c r="EF5" i="291"/>
  <c r="HC124" i="292" l="1"/>
  <c r="HC126" i="292"/>
  <c r="HC110" i="292"/>
  <c r="HC108" i="292"/>
  <c r="HE100" i="292"/>
  <c r="HE102" i="292"/>
  <c r="HE134" i="292"/>
  <c r="HE138" i="292" s="1"/>
  <c r="HE137" i="292" s="1"/>
  <c r="HE139" i="292" s="1"/>
  <c r="HE136" i="292"/>
  <c r="HE119" i="292"/>
  <c r="HE117" i="292"/>
  <c r="HE121" i="292" s="1"/>
  <c r="HE120" i="292" s="1"/>
  <c r="HE122" i="292" s="1"/>
  <c r="HC142" i="292"/>
  <c r="HC144" i="292"/>
  <c r="HC104" i="292"/>
  <c r="HD111" i="292"/>
  <c r="HD105" i="292"/>
  <c r="HD106" i="292"/>
  <c r="HD112" i="292"/>
  <c r="HD123" i="292"/>
  <c r="HD129" i="292"/>
  <c r="HD128" i="292"/>
  <c r="HD146" i="292"/>
  <c r="HD140" i="292"/>
  <c r="HD145" i="292"/>
  <c r="HC143" i="292"/>
  <c r="HC141" i="292"/>
  <c r="HC125" i="292"/>
  <c r="HC127" i="292"/>
  <c r="HC107" i="292"/>
  <c r="HC109" i="292"/>
  <c r="HF3" i="292"/>
  <c r="HG5" i="292"/>
  <c r="EG5" i="291"/>
  <c r="HF117" i="292" l="1"/>
  <c r="HF121" i="292" s="1"/>
  <c r="HF120" i="292" s="1"/>
  <c r="HF136" i="292"/>
  <c r="HF134" i="292"/>
  <c r="HF138" i="292" s="1"/>
  <c r="HF137" i="292" s="1"/>
  <c r="HF102" i="292"/>
  <c r="HF100" i="292"/>
  <c r="HF103" i="292" s="1"/>
  <c r="HF104" i="292" s="1"/>
  <c r="HF119" i="292"/>
  <c r="HE129" i="292"/>
  <c r="HE123" i="292"/>
  <c r="HE128" i="292"/>
  <c r="HG3" i="292"/>
  <c r="HH5" i="292"/>
  <c r="HH3" i="292" s="1"/>
  <c r="HD107" i="292"/>
  <c r="HD109" i="292"/>
  <c r="HE106" i="292"/>
  <c r="HE112" i="292"/>
  <c r="HE111" i="292"/>
  <c r="HD142" i="292"/>
  <c r="HD144" i="292"/>
  <c r="HD124" i="292"/>
  <c r="HD126" i="292"/>
  <c r="HE145" i="292"/>
  <c r="HE146" i="292"/>
  <c r="HE140" i="292"/>
  <c r="HD143" i="292"/>
  <c r="HD141" i="292"/>
  <c r="HE103" i="292"/>
  <c r="HE105" i="292" s="1"/>
  <c r="HE104" i="292"/>
  <c r="HD127" i="292"/>
  <c r="HD125" i="292"/>
  <c r="HD108" i="292"/>
  <c r="HD110" i="292"/>
  <c r="EH5" i="291"/>
  <c r="HE110" i="292" l="1"/>
  <c r="HE108" i="292"/>
  <c r="HE107" i="292"/>
  <c r="HE109" i="292"/>
  <c r="HE124" i="292"/>
  <c r="HE126" i="292"/>
  <c r="HE127" i="292"/>
  <c r="HE125" i="292"/>
  <c r="HF105" i="292"/>
  <c r="HF111" i="292"/>
  <c r="HF112" i="292"/>
  <c r="HF106" i="292"/>
  <c r="HG117" i="292"/>
  <c r="HG121" i="292" s="1"/>
  <c r="HG120" i="292" s="1"/>
  <c r="HG100" i="292"/>
  <c r="HG103" i="292" s="1"/>
  <c r="HG104" i="292" s="1"/>
  <c r="HG102" i="292"/>
  <c r="HG136" i="292"/>
  <c r="HG119" i="292"/>
  <c r="HG134" i="292"/>
  <c r="HG138" i="292" s="1"/>
  <c r="HG137" i="292" s="1"/>
  <c r="HF123" i="292"/>
  <c r="HF129" i="292"/>
  <c r="HF128" i="292"/>
  <c r="HF146" i="292"/>
  <c r="HF145" i="292"/>
  <c r="HF139" i="292"/>
  <c r="HF140" i="292"/>
  <c r="HH119" i="292"/>
  <c r="HH117" i="292"/>
  <c r="HH121" i="292" s="1"/>
  <c r="HH120" i="292" s="1"/>
  <c r="HH102" i="292"/>
  <c r="HH134" i="292"/>
  <c r="HH138" i="292" s="1"/>
  <c r="HH137" i="292" s="1"/>
  <c r="HH100" i="292"/>
  <c r="HH103" i="292" s="1"/>
  <c r="HH104" i="292" s="1"/>
  <c r="HH136" i="292"/>
  <c r="HE142" i="292"/>
  <c r="HE144" i="292"/>
  <c r="HE143" i="292"/>
  <c r="HE141" i="292"/>
  <c r="HF122" i="292"/>
  <c r="HF109" i="292" l="1"/>
  <c r="HF107" i="292"/>
  <c r="HF110" i="292"/>
  <c r="HF108" i="292"/>
  <c r="HH146" i="292"/>
  <c r="HH145" i="292"/>
  <c r="HH139" i="292"/>
  <c r="HH140" i="292"/>
  <c r="HG111" i="292"/>
  <c r="HG112" i="292"/>
  <c r="HG105" i="292"/>
  <c r="HG106" i="292"/>
  <c r="HH106" i="292"/>
  <c r="HH105" i="292"/>
  <c r="HH112" i="292"/>
  <c r="HH111" i="292"/>
  <c r="HH123" i="292"/>
  <c r="HH128" i="292"/>
  <c r="HH129" i="292"/>
  <c r="HH122" i="292"/>
  <c r="HF144" i="292"/>
  <c r="HF142" i="292"/>
  <c r="HF124" i="292"/>
  <c r="HF126" i="292"/>
  <c r="HG139" i="292"/>
  <c r="HG145" i="292"/>
  <c r="HG146" i="292"/>
  <c r="HG140" i="292"/>
  <c r="HF141" i="292"/>
  <c r="HF143" i="292"/>
  <c r="HF127" i="292"/>
  <c r="HF125" i="292"/>
  <c r="HG122" i="292"/>
  <c r="HG128" i="292"/>
  <c r="HG129" i="292"/>
  <c r="HG123" i="292"/>
  <c r="HG141" i="292" l="1"/>
  <c r="HG143" i="292"/>
  <c r="HH107" i="292"/>
  <c r="HH109" i="292"/>
  <c r="HH108" i="292"/>
  <c r="HH110" i="292"/>
  <c r="HG108" i="292"/>
  <c r="HG110" i="292"/>
  <c r="HH141" i="292"/>
  <c r="HH143" i="292"/>
  <c r="HG126" i="292"/>
  <c r="HG124" i="292"/>
  <c r="HH126" i="292"/>
  <c r="HH124" i="292"/>
  <c r="HG144" i="292"/>
  <c r="HG142" i="292"/>
  <c r="HG109" i="292"/>
  <c r="HG107" i="292"/>
  <c r="HH144" i="292"/>
  <c r="HH142" i="292"/>
  <c r="HG125" i="292"/>
  <c r="HG127" i="292"/>
  <c r="HH125" i="292"/>
  <c r="HH127" i="29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Faans Vorster</author>
  </authors>
  <commentList>
    <comment ref="FU583" authorId="0" shapeId="0" xr:uid="{F90468A0-C629-4A93-86B8-07913E9DA111}">
      <text>
        <r>
          <rPr>
            <b/>
            <sz val="9"/>
            <color indexed="81"/>
            <rFont val="Tahoma"/>
            <family val="2"/>
          </rPr>
          <t>Faans Vorster:</t>
        </r>
        <r>
          <rPr>
            <sz val="9"/>
            <color indexed="81"/>
            <rFont val="Tahoma"/>
            <family val="2"/>
          </rPr>
          <t xml:space="preserve">
Currently not calculated in Weekly plan - only in Monthly. </t>
        </r>
      </text>
    </comment>
    <comment ref="FU596" authorId="0" shapeId="0" xr:uid="{C0A10000-9745-4A3A-9358-40DA3D3F458E}">
      <text>
        <r>
          <rPr>
            <b/>
            <sz val="9"/>
            <color indexed="81"/>
            <rFont val="Tahoma"/>
            <family val="2"/>
          </rPr>
          <t>Faans Vorster:</t>
        </r>
        <r>
          <rPr>
            <sz val="9"/>
            <color indexed="81"/>
            <rFont val="Tahoma"/>
            <family val="2"/>
          </rPr>
          <t xml:space="preserve">
Fuel forecast required from contractor. Contractor does not have this data at the moment as they get back charged at the end of the month</t>
        </r>
      </text>
    </comment>
  </commentList>
</comments>
</file>

<file path=xl/sharedStrings.xml><?xml version="1.0" encoding="utf-8"?>
<sst xmlns="http://schemas.openxmlformats.org/spreadsheetml/2006/main" count="2735" uniqueCount="809">
  <si>
    <t>BOUERE SPACIAL COMPLIANCE</t>
  </si>
  <si>
    <t>Mined Not Planned/In Advance</t>
  </si>
  <si>
    <t>Planned Not Mined</t>
  </si>
  <si>
    <t>Planned Mined</t>
  </si>
  <si>
    <t>July  2021 - Week 31  Mining Areas Compliance: Actual Vs Weekly Plan</t>
  </si>
  <si>
    <t>Unit</t>
  </si>
  <si>
    <t>BOUERE</t>
  </si>
  <si>
    <t>Mined Planned Areas</t>
  </si>
  <si>
    <t>m2</t>
  </si>
  <si>
    <t>Mined Outside Planned Areas</t>
  </si>
  <si>
    <t>Not Achieved Planned Areas</t>
  </si>
  <si>
    <t>Planned Area</t>
  </si>
  <si>
    <t>Planned Volume</t>
  </si>
  <si>
    <t>bcm</t>
  </si>
  <si>
    <t>Actual Volume</t>
  </si>
  <si>
    <t>% Mined in Planned Areas</t>
  </si>
  <si>
    <t>% Mined Outside the Planned Area</t>
  </si>
  <si>
    <t>Actual Volume Versus Plan Volume</t>
  </si>
  <si>
    <t>Weekly Ore Mined Actual Vs Planned</t>
  </si>
  <si>
    <t>Variance</t>
  </si>
  <si>
    <t>Variance %</t>
  </si>
  <si>
    <t>Bouere</t>
  </si>
  <si>
    <t>Mined Ore Tonnes (T)</t>
  </si>
  <si>
    <t>Mined Grade (g/t)</t>
  </si>
  <si>
    <t>Mined ounces (oz)</t>
  </si>
  <si>
    <t>Comments:</t>
  </si>
  <si>
    <t xml:space="preserve">Actuals Vs. Budget </t>
  </si>
  <si>
    <t xml:space="preserve">1 troy ounce = </t>
  </si>
  <si>
    <t>grams</t>
  </si>
  <si>
    <t>Hounde</t>
  </si>
  <si>
    <t>Week_52_20</t>
  </si>
  <si>
    <t>Week_1_21</t>
  </si>
  <si>
    <t>Week_2_21</t>
  </si>
  <si>
    <t>Week_3_21</t>
  </si>
  <si>
    <t>Week_4_21</t>
  </si>
  <si>
    <t>Week_5_21</t>
  </si>
  <si>
    <t>Week_6_21</t>
  </si>
  <si>
    <t>Week_7_21</t>
  </si>
  <si>
    <t>Week_8_21</t>
  </si>
  <si>
    <t>Week_9_21</t>
  </si>
  <si>
    <t>Week_10_21</t>
  </si>
  <si>
    <t>Week_11_21</t>
  </si>
  <si>
    <t>Week_12_21</t>
  </si>
  <si>
    <t>Week_13_21</t>
  </si>
  <si>
    <t>Week_14_21</t>
  </si>
  <si>
    <t>Week_15_21</t>
  </si>
  <si>
    <t>Week_16_21</t>
  </si>
  <si>
    <t>Week_17_21</t>
  </si>
  <si>
    <t>Week_18_21</t>
  </si>
  <si>
    <t>Week_19_21</t>
  </si>
  <si>
    <t>Week_20_21</t>
  </si>
  <si>
    <t>Week_21_21</t>
  </si>
  <si>
    <t>Week_22_21</t>
  </si>
  <si>
    <t>Week_23_21</t>
  </si>
  <si>
    <t>Week_24_21</t>
  </si>
  <si>
    <t>Week_25_21</t>
  </si>
  <si>
    <t>Week_26_21</t>
  </si>
  <si>
    <t>Week_27_21</t>
  </si>
  <si>
    <t>Week_28_21</t>
  </si>
  <si>
    <t>Week_29_21</t>
  </si>
  <si>
    <t>Week_30_21</t>
  </si>
  <si>
    <t>Week_31_21</t>
  </si>
  <si>
    <t>Week_32_21</t>
  </si>
  <si>
    <t>Week_33_21</t>
  </si>
  <si>
    <t>Week_34_21</t>
  </si>
  <si>
    <t>Week_35_21</t>
  </si>
  <si>
    <t>Week_36_21</t>
  </si>
  <si>
    <t>Week_37_21</t>
  </si>
  <si>
    <t>Week_38_21</t>
  </si>
  <si>
    <t>Week_39_21</t>
  </si>
  <si>
    <t>Week_40_21</t>
  </si>
  <si>
    <t>Week_41_21</t>
  </si>
  <si>
    <t>Week_42_21</t>
  </si>
  <si>
    <t>Week_43_21</t>
  </si>
  <si>
    <t>Week_44_21</t>
  </si>
  <si>
    <t>Week_45_21</t>
  </si>
  <si>
    <t>Week_46_21</t>
  </si>
  <si>
    <t>Week_47_21</t>
  </si>
  <si>
    <t>Week_48_21</t>
  </si>
  <si>
    <t>Week_49_21</t>
  </si>
  <si>
    <t>Week_50_21</t>
  </si>
  <si>
    <t>Week_51_21</t>
  </si>
  <si>
    <t>Week_52_21</t>
  </si>
  <si>
    <t>Week_1_22</t>
  </si>
  <si>
    <t>Week_2_22</t>
  </si>
  <si>
    <t>Week_3_22</t>
  </si>
  <si>
    <t>Week_4_22</t>
  </si>
  <si>
    <t>Week_5_22</t>
  </si>
  <si>
    <t>Week_6_22</t>
  </si>
  <si>
    <t>Week_7_22</t>
  </si>
  <si>
    <t>Week_8_22</t>
  </si>
  <si>
    <t>Week_9_22</t>
  </si>
  <si>
    <t>Week_10_22</t>
  </si>
  <si>
    <t>Week_11_22</t>
  </si>
  <si>
    <t>Week_12_22</t>
  </si>
  <si>
    <t>Week_13_22</t>
  </si>
  <si>
    <t>Week_14_22</t>
  </si>
  <si>
    <t>Week_15_22</t>
  </si>
  <si>
    <t>Week_16_22</t>
  </si>
  <si>
    <t>Week_17_22</t>
  </si>
  <si>
    <t>Week_18_22</t>
  </si>
  <si>
    <t>Week_19_22</t>
  </si>
  <si>
    <t>Week_20_22</t>
  </si>
  <si>
    <t>Week_21_22</t>
  </si>
  <si>
    <t>Week_22_22</t>
  </si>
  <si>
    <t>Week_23_22</t>
  </si>
  <si>
    <t>Week_24_22</t>
  </si>
  <si>
    <t>Week_25_22</t>
  </si>
  <si>
    <t>Week_26_22</t>
  </si>
  <si>
    <t>Week_27_22</t>
  </si>
  <si>
    <t>Week_28_22</t>
  </si>
  <si>
    <t>Week_29_22</t>
  </si>
  <si>
    <t>Week_30_22</t>
  </si>
  <si>
    <t>Week_31_22</t>
  </si>
  <si>
    <t>Week_32_22</t>
  </si>
  <si>
    <t>Week_33_22</t>
  </si>
  <si>
    <t>Week_34_22</t>
  </si>
  <si>
    <t>Week_35_22</t>
  </si>
  <si>
    <t>Week_36_22</t>
  </si>
  <si>
    <t>Week_37_22</t>
  </si>
  <si>
    <t>Week_38_22</t>
  </si>
  <si>
    <t>Week_39_22</t>
  </si>
  <si>
    <t>Week_40_22</t>
  </si>
  <si>
    <t>Week_41_22</t>
  </si>
  <si>
    <t>Week_42_22</t>
  </si>
  <si>
    <t>Week_43_22</t>
  </si>
  <si>
    <t>Week_44_22</t>
  </si>
  <si>
    <t>Week_45_22</t>
  </si>
  <si>
    <t>Week_46_22</t>
  </si>
  <si>
    <t>Week_47_22</t>
  </si>
  <si>
    <t>Week_48_22</t>
  </si>
  <si>
    <t>Week_49_22</t>
  </si>
  <si>
    <t>Week_50_22</t>
  </si>
  <si>
    <t>Week_51_22</t>
  </si>
  <si>
    <t>Week_52_22</t>
  </si>
  <si>
    <t>Actuals Vs Forecast</t>
  </si>
  <si>
    <t>1 kilogram =</t>
  </si>
  <si>
    <t>ounces</t>
  </si>
  <si>
    <t>Actuals Vs Projection</t>
  </si>
  <si>
    <t>Budget Plan</t>
  </si>
  <si>
    <t>Forecast 3+9</t>
  </si>
  <si>
    <t>Forecast 6+6</t>
  </si>
  <si>
    <t>Forecast 9+3</t>
  </si>
  <si>
    <t>Weekly Plan</t>
  </si>
  <si>
    <t>Start</t>
  </si>
  <si>
    <t xml:space="preserve">Start </t>
  </si>
  <si>
    <t xml:space="preserve">Description </t>
  </si>
  <si>
    <t>UOM</t>
  </si>
  <si>
    <t>End</t>
  </si>
  <si>
    <t xml:space="preserve">Open Pit Mining Department </t>
  </si>
  <si>
    <t>Material Movement</t>
  </si>
  <si>
    <t>Total Mined</t>
  </si>
  <si>
    <t>BCM</t>
  </si>
  <si>
    <t>t</t>
  </si>
  <si>
    <t>Ore Delivered to ROM</t>
  </si>
  <si>
    <t>Ore Delivered to ROM - Grade</t>
  </si>
  <si>
    <t>g/t</t>
  </si>
  <si>
    <t>Ore Delivered to ROM - Ounces</t>
  </si>
  <si>
    <t>oz</t>
  </si>
  <si>
    <t>Ore to Stockpile</t>
  </si>
  <si>
    <t>Ore to Stockpile - Grade</t>
  </si>
  <si>
    <t>Ore to Stockpile - Ounces</t>
  </si>
  <si>
    <t>Ore from Stockpile</t>
  </si>
  <si>
    <t>Ore from Stockpile - Grade</t>
  </si>
  <si>
    <t>Ore from Stockpile - Ounces</t>
  </si>
  <si>
    <t>Ore Mined</t>
  </si>
  <si>
    <t>Ore Mined - Grade</t>
  </si>
  <si>
    <t>Ore Mined - Ounces</t>
  </si>
  <si>
    <t>Waste Mined</t>
  </si>
  <si>
    <t>Strip Ratio</t>
  </si>
  <si>
    <t>W:O</t>
  </si>
  <si>
    <t>Blasted Stock Available Hours</t>
  </si>
  <si>
    <t>Drill and Blast</t>
  </si>
  <si>
    <t># of Production Drill Rigs</t>
  </si>
  <si>
    <t>ea</t>
  </si>
  <si>
    <t>Explosives Pumped (OP)</t>
  </si>
  <si>
    <t>kg</t>
  </si>
  <si>
    <t>Blasted Rock (OP)</t>
  </si>
  <si>
    <t>Powder Factor (OP)</t>
  </si>
  <si>
    <t>kg/BCM</t>
  </si>
  <si>
    <t>Production Drill Calendar Hours</t>
  </si>
  <si>
    <t>h</t>
  </si>
  <si>
    <t>Production Drill Availability</t>
  </si>
  <si>
    <t>%</t>
  </si>
  <si>
    <t>Production Drill Utilised Hours</t>
  </si>
  <si>
    <t>Production Drill Available Hours</t>
  </si>
  <si>
    <t>Production Drill Downtime Hours</t>
  </si>
  <si>
    <t>Production Drill Utilization of Available Hours Time (UofA)</t>
  </si>
  <si>
    <t>Production Drill Utilization of Calendar Time</t>
  </si>
  <si>
    <t>Production Drill Meters</t>
  </si>
  <si>
    <t>m</t>
  </si>
  <si>
    <t>Production Drill Hours</t>
  </si>
  <si>
    <t>Production Drill Productivity</t>
  </si>
  <si>
    <t>m/h</t>
  </si>
  <si>
    <t>Drill and Blast - Contractor SFTP (WGO)</t>
  </si>
  <si>
    <t># of Production Drill Rigs - WGO SFTP</t>
  </si>
  <si>
    <t>Explosives Pumped (OP) - WGO SFTP</t>
  </si>
  <si>
    <t>Blasted Rock (OP) - WGO SFTP</t>
  </si>
  <si>
    <t>Powder Factor (OP) - WGO SFTP</t>
  </si>
  <si>
    <t>Production Drill Calendar Hours - WGO SFTP</t>
  </si>
  <si>
    <t>Production Drill Availability - WGO SFTP</t>
  </si>
  <si>
    <t>Production Drill Utilised Hours - WGO SFTP</t>
  </si>
  <si>
    <t>Production Drill Available Hours - WGO SFTP</t>
  </si>
  <si>
    <t>Production Drill Downtime Hours - WGO SFTP</t>
  </si>
  <si>
    <t>Production Drill Utilization of Available Time - WGO SFTP</t>
  </si>
  <si>
    <t>Production Drill Utilization of Calendar Time - WGO SFTP</t>
  </si>
  <si>
    <t>Production Drill Meters - WGO SFTP</t>
  </si>
  <si>
    <t>Production Drill Hours - WGO SFTP</t>
  </si>
  <si>
    <t>Production Drill Productivity - WGO SFTP</t>
  </si>
  <si>
    <t xml:space="preserve">AGC Drilling </t>
  </si>
  <si>
    <t># of AGC Drill Rigs</t>
  </si>
  <si>
    <t>AGC Assay Results Received</t>
  </si>
  <si>
    <t>AGC Assay Results Outstanding</t>
  </si>
  <si>
    <t>AGC Drill Calendar Hours</t>
  </si>
  <si>
    <t>AGC Drill Availability</t>
  </si>
  <si>
    <t>AGC Drill Utilised Hours</t>
  </si>
  <si>
    <t>AGC Drill Available Hours</t>
  </si>
  <si>
    <t>AGC Drill Downtime Hours</t>
  </si>
  <si>
    <t>AGC Drill Utilization of Available Time</t>
  </si>
  <si>
    <t>AGC Drill Utilization of Calendar Time</t>
  </si>
  <si>
    <t>AGC Drill Meters</t>
  </si>
  <si>
    <t>AGC Drill Hours</t>
  </si>
  <si>
    <t>AGC Drill Productivity</t>
  </si>
  <si>
    <t xml:space="preserve">GC Drilling </t>
  </si>
  <si>
    <t># of GC Drill Rigs</t>
  </si>
  <si>
    <t>GC Assay Results Received</t>
  </si>
  <si>
    <t xml:space="preserve">                        -  </t>
  </si>
  <si>
    <t xml:space="preserve">                       -  </t>
  </si>
  <si>
    <t>GC Assay Results Outstanding</t>
  </si>
  <si>
    <t>GC Drill Calendar Hours</t>
  </si>
  <si>
    <t>GC Drill Availability</t>
  </si>
  <si>
    <t>GC Drill Utilised Hours</t>
  </si>
  <si>
    <t>GC Drill Available Hours</t>
  </si>
  <si>
    <t>GC Drill Downtime Hours</t>
  </si>
  <si>
    <t>GC Drill Utilization of Available Time</t>
  </si>
  <si>
    <t>GC Drill Utilization of Calendar Time</t>
  </si>
  <si>
    <t>GC Drill Meters</t>
  </si>
  <si>
    <t>GC Drill Hours</t>
  </si>
  <si>
    <t>GC Drill Productivity</t>
  </si>
  <si>
    <t>GC Drilling - Contractor FTE (WGO)</t>
  </si>
  <si>
    <t># of GC Drill Rigs - WGO FTE</t>
  </si>
  <si>
    <t>GC Assay Results Received - WGO FTE</t>
  </si>
  <si>
    <t>GC Assay Results Outstanding - WGO FTE</t>
  </si>
  <si>
    <t>GC Drill Calendar Hours - WGO FTE</t>
  </si>
  <si>
    <t>GC Drill Availability - WGO FTE</t>
  </si>
  <si>
    <t>GC Drill Utilised Hours - WGO FTE</t>
  </si>
  <si>
    <t>GC Drill Available Hours - WGO FTE</t>
  </si>
  <si>
    <t>GC Drill Downtime Hours - WGO FTE</t>
  </si>
  <si>
    <t>GC Drill Utilization of Available Time - WGO FTE</t>
  </si>
  <si>
    <t>GC Drill Utilization of Calendar Time - WGO FTE</t>
  </si>
  <si>
    <t>GC Drill Meters - WGO FTE</t>
  </si>
  <si>
    <t>GC Drill Hours - WGO FTE</t>
  </si>
  <si>
    <t>GC Drill Productivity - WGO FTE</t>
  </si>
  <si>
    <t xml:space="preserve">Mine Fleet KPIs </t>
  </si>
  <si>
    <t>PC3000</t>
  </si>
  <si>
    <t># of PC3000 Excavators</t>
  </si>
  <si>
    <t>PC3000 Calendar Hours</t>
  </si>
  <si>
    <t>PC3000 Excavator Availability</t>
  </si>
  <si>
    <t>PC3000 Utilised Hours</t>
  </si>
  <si>
    <t>PC3000 Available Hours</t>
  </si>
  <si>
    <t>PC3000 Downtime Hours</t>
  </si>
  <si>
    <t>PC3000 Excavator Utilization of Available Time</t>
  </si>
  <si>
    <t>PC3000 Excavator Utilization of Calendar Time</t>
  </si>
  <si>
    <t>PC3000 Excavator Productivity (per SMU hour)</t>
  </si>
  <si>
    <t>t/h</t>
  </si>
  <si>
    <t>PC3000 Excavator Productivity (effective)</t>
  </si>
  <si>
    <t>BCM/h</t>
  </si>
  <si>
    <t>PC3000 SMU Hours</t>
  </si>
  <si>
    <t>PC3000 Effective Dig Hours</t>
  </si>
  <si>
    <t>PC3000 BCMs Moved</t>
  </si>
  <si>
    <t>PC3000 Tonnes Moved</t>
  </si>
  <si>
    <t>PC2000</t>
  </si>
  <si>
    <t># of PC2000 Excavators</t>
  </si>
  <si>
    <t>PC2000 Calendar Hours</t>
  </si>
  <si>
    <t>PC2000 Excavator Availability</t>
  </si>
  <si>
    <t>PC2000 Utilised Hours</t>
  </si>
  <si>
    <t>PC2000 Available Hours</t>
  </si>
  <si>
    <t>PC2000 Downtime Hours</t>
  </si>
  <si>
    <t>PC2000 Excavator Utilization of Available Time</t>
  </si>
  <si>
    <t>PC2000 Excavator Utilization of Calendar Time</t>
  </si>
  <si>
    <t>PC2000 Excavator Productivity (per SMU hour)</t>
  </si>
  <si>
    <t>PC2000 Excavator Productivity (effective)</t>
  </si>
  <si>
    <t>PC2000 SMU Hours</t>
  </si>
  <si>
    <t>PC2000 Effective Dig Hours</t>
  </si>
  <si>
    <t>PC2000 BCMs Moved</t>
  </si>
  <si>
    <t>PC2000 Tonnes Moved</t>
  </si>
  <si>
    <t>PC1250</t>
  </si>
  <si>
    <t># of PC1250 Excavators</t>
  </si>
  <si>
    <t>PC1250 Calendar Hours</t>
  </si>
  <si>
    <t>PC1250 Excavator Availability</t>
  </si>
  <si>
    <t>PC1250 Utilised Hours</t>
  </si>
  <si>
    <t>PC1250 Available Hours</t>
  </si>
  <si>
    <t>PC1250 Downtime Hours</t>
  </si>
  <si>
    <t>PC1250 Excavator Utilization of Available Time</t>
  </si>
  <si>
    <t>PC1250 Excavator Utilization of Calendar Time</t>
  </si>
  <si>
    <t>PC1250 Excavator Productivity (per SMU hour)</t>
  </si>
  <si>
    <t>PC1250 Excavator Productivity (effective)</t>
  </si>
  <si>
    <t>PC1250 SMU Hours</t>
  </si>
  <si>
    <t>PC1250 Effective Dig Hours</t>
  </si>
  <si>
    <t>PC1250 BCMs Moved</t>
  </si>
  <si>
    <t>PC1250 Tonnes Moved</t>
  </si>
  <si>
    <t>CAT 390</t>
  </si>
  <si>
    <t># of CAT390 Excavators</t>
  </si>
  <si>
    <t>CAT390 Calendar Hours</t>
  </si>
  <si>
    <t>CAT390 Excavator Availability</t>
  </si>
  <si>
    <t>CAT390 Utilised Hours</t>
  </si>
  <si>
    <t>CAT390 Available Hours</t>
  </si>
  <si>
    <t>CAT390 Downtime Hours</t>
  </si>
  <si>
    <t>CAT390 Excavator Utilization of Available Time</t>
  </si>
  <si>
    <t>CAT390 Excavator Utilization of Calendar Time</t>
  </si>
  <si>
    <t>CAT390 Excavator Productivity (per SMU hour)</t>
  </si>
  <si>
    <t>CAT390 Excavator Productivity (effective)</t>
  </si>
  <si>
    <t>CAT390 SMU Hours</t>
  </si>
  <si>
    <t>CAT390 Effective Dig Hours</t>
  </si>
  <si>
    <t>CAT390 BCMs Moved</t>
  </si>
  <si>
    <t>CAT390 Tonnes Moved</t>
  </si>
  <si>
    <t>PC450</t>
  </si>
  <si>
    <t># of PC450 Excavators</t>
  </si>
  <si>
    <t>PC450 Calendar Hours</t>
  </si>
  <si>
    <t>PC450 Excavator Availability</t>
  </si>
  <si>
    <t>PC450 Utilised Hours</t>
  </si>
  <si>
    <t>PC450 Available Hours</t>
  </si>
  <si>
    <t>PC450 Downtime Hours</t>
  </si>
  <si>
    <t>PC450 Excavator Utilization of Available Time</t>
  </si>
  <si>
    <t>PC450 Excavator Utilization of Calendar Time</t>
  </si>
  <si>
    <t>PC450 Excavator Productivity (per SMU hour)</t>
  </si>
  <si>
    <t>PC450 Excavator Productivity (effective)</t>
  </si>
  <si>
    <t>PC450 SMU Hours</t>
  </si>
  <si>
    <t>PC450 Effective Dig Hours</t>
  </si>
  <si>
    <t>PC450 BCMs Moved</t>
  </si>
  <si>
    <t>PC450 Tonnes Moved</t>
  </si>
  <si>
    <t xml:space="preserve">CAT 6020 </t>
  </si>
  <si>
    <t># of CAT6020 Excavators</t>
  </si>
  <si>
    <t>CAT6020 Calendar Hours</t>
  </si>
  <si>
    <t>CAT6020 Excavator Availability</t>
  </si>
  <si>
    <t>CAT6020 Utilised Hours</t>
  </si>
  <si>
    <t>CAT6020 Available Hours</t>
  </si>
  <si>
    <t>CAT6020 Downtime Hours</t>
  </si>
  <si>
    <t>CAT6020 Excavator Utilization of Available Time</t>
  </si>
  <si>
    <t>CAT6020 Excavator Utilization of Calendar Time</t>
  </si>
  <si>
    <t>CAT6020 Excavator Productivity (per SMU hour)</t>
  </si>
  <si>
    <t>CAT6020 Excavator Productivity (effective)</t>
  </si>
  <si>
    <t>CAT6020 SMU Hours</t>
  </si>
  <si>
    <t>CAT6020 Effective Dig Hours</t>
  </si>
  <si>
    <t>CAT6020 BCMs Moved</t>
  </si>
  <si>
    <t>CAT6020 Tonnes Moved</t>
  </si>
  <si>
    <t>CAT 6015</t>
  </si>
  <si>
    <t># of CAT6015 Excavators</t>
  </si>
  <si>
    <t>CAT6015 Calendar Hours</t>
  </si>
  <si>
    <t>CAT6015 Excavator Availability</t>
  </si>
  <si>
    <t>CAT6015 Utilised Hours</t>
  </si>
  <si>
    <t>CAT6015 Available Hours</t>
  </si>
  <si>
    <t>CAT6015 Downtime Hours</t>
  </si>
  <si>
    <t>CAT6015 Excavator Utilization of Available Time</t>
  </si>
  <si>
    <t>CAT6015 Excavator Utilization of Calendar Time</t>
  </si>
  <si>
    <t>CAT6015 Excavator Productivity (per SMU hour)</t>
  </si>
  <si>
    <t>CAT6015 Excavator Productivity (effective)</t>
  </si>
  <si>
    <t>CAT6015 SMU Hours</t>
  </si>
  <si>
    <t>CAT6015 Effective Dig Hours</t>
  </si>
  <si>
    <t>CAT6015 BCMs Moved</t>
  </si>
  <si>
    <t>CAT6015 Tonnes Moved</t>
  </si>
  <si>
    <t>Liebherr R9150</t>
  </si>
  <si>
    <t># of Liebherr R9150 Excavators</t>
  </si>
  <si>
    <t>Liebherr R9150 Calendar Hours</t>
  </si>
  <si>
    <t>Liebherr R9150 Excavator Availability</t>
  </si>
  <si>
    <t>Liebherr R9150 Utilised Hours</t>
  </si>
  <si>
    <t>Liebherr R9150 Available Hours</t>
  </si>
  <si>
    <t>Liebherr R9150 Downtime Hours</t>
  </si>
  <si>
    <t>Liebherr R9150 Excavator Utilization of Available Time</t>
  </si>
  <si>
    <t>Liebherr R9150 Excavator Utilization of Calendar Time</t>
  </si>
  <si>
    <t>Liebherr R9150 Excavator Productivity (per SMU hour)</t>
  </si>
  <si>
    <t>Liebherr R9150 Excavator Productivity (effective)</t>
  </si>
  <si>
    <t>Liebherr R9150 SMU Hours</t>
  </si>
  <si>
    <t>Liebherr R9150 Effective Dig Hours</t>
  </si>
  <si>
    <t>Liebherr R9150 BCMs Moved</t>
  </si>
  <si>
    <t>Liebherr R9150 Tonnes Moved</t>
  </si>
  <si>
    <t>Liebherr R984</t>
  </si>
  <si>
    <t># of Liebherr R984 Excavators</t>
  </si>
  <si>
    <t>Liebherr R984 Calendar Hours</t>
  </si>
  <si>
    <t>Liebherr R984 Excavator Availability</t>
  </si>
  <si>
    <t>Liebherr R984 Utilised Hours</t>
  </si>
  <si>
    <t>Liebherr R984 Available Hours</t>
  </si>
  <si>
    <t>Liebherr R984 Downtime Hours</t>
  </si>
  <si>
    <t>Liebherr R984 Excavator Utilization of Available Time</t>
  </si>
  <si>
    <t>Liebherr R984 Excavator Utilization of Calendar Time</t>
  </si>
  <si>
    <t>Liebherr R984 Excavator Productivity (per SMU hour)</t>
  </si>
  <si>
    <t>Liebherr R984 Excavator Productivity (effective)</t>
  </si>
  <si>
    <t>Liebherr R984 SMU Hours</t>
  </si>
  <si>
    <t>Liebherr R984 Effective Dig Hours</t>
  </si>
  <si>
    <t>Liebherr R984 BCMs Moved</t>
  </si>
  <si>
    <t>Liebherr R984 Tonnes Moved</t>
  </si>
  <si>
    <t>Excavator - Contractor SFTP (WGO)</t>
  </si>
  <si>
    <t># of WGO SFTP Excavators</t>
  </si>
  <si>
    <t>WGO SFTP Excavator Calendar Hours</t>
  </si>
  <si>
    <t>WGO SFTP Excavator Availability</t>
  </si>
  <si>
    <t>WGO SFTP Excavator Utilised Hours</t>
  </si>
  <si>
    <t>WGO SFTP Excavator Available Hours</t>
  </si>
  <si>
    <t>WGO SFTP Excavator Downtime Hours</t>
  </si>
  <si>
    <t>WGO SFTP Excavator Utilization of Available Time</t>
  </si>
  <si>
    <t>WGO SFTP Excavator Utilization of Calendar Time</t>
  </si>
  <si>
    <t>WGO SFTP Excavator Productivity (per SMU hour)</t>
  </si>
  <si>
    <t>WGO SFTP Excavator Productivity (effective)</t>
  </si>
  <si>
    <t>WGO SFTP Excavator SMU Hours</t>
  </si>
  <si>
    <t>WGO SFTP Excavator Effective Dig Hours</t>
  </si>
  <si>
    <t>WGO SFTP Excavator BCMs Moved</t>
  </si>
  <si>
    <t>WGO SFTP Excavator Tonnes Moved</t>
  </si>
  <si>
    <t>Excavator - Contractor PW (WGO)</t>
  </si>
  <si>
    <t># of WGO PW Excavators</t>
  </si>
  <si>
    <t>WGO PW Excavator Calendar Hours</t>
  </si>
  <si>
    <t>WGO PW Excavator Availability</t>
  </si>
  <si>
    <t>WGO PW Excavator Utilised Hours</t>
  </si>
  <si>
    <t>WGO PW Excavator Available Hours</t>
  </si>
  <si>
    <t>WGO PW Excavator Downtime Hours</t>
  </si>
  <si>
    <t>WGO PW Excavator Utilization of Available Time</t>
  </si>
  <si>
    <t>WGO PW Excavator Utilization of Calendar Time</t>
  </si>
  <si>
    <t>WGO PW Excavator Productivity (per SMU hour)</t>
  </si>
  <si>
    <t>WGO PW Excavator Productivity (effective)</t>
  </si>
  <si>
    <t>WGO PW Excavator SMU Hours</t>
  </si>
  <si>
    <t>WGO PW Excavator Effective Dig Hours</t>
  </si>
  <si>
    <t>WGO PW Excavator BCMs Moved</t>
  </si>
  <si>
    <t>WGO PW Excavator Tonnes Moved</t>
  </si>
  <si>
    <t>CAT992 Loader</t>
  </si>
  <si>
    <t># of CAT992 Loaders</t>
  </si>
  <si>
    <t>CAT992 Loader Calendar Hours</t>
  </si>
  <si>
    <t>CAT992 Loader Availability</t>
  </si>
  <si>
    <t>CAT992 Loader Utilised Hours</t>
  </si>
  <si>
    <t>CAT992 Loader Available Hours</t>
  </si>
  <si>
    <t>CAT992 Loader Downtime Hours</t>
  </si>
  <si>
    <t>CAT992 Loader Utilization of Available Time</t>
  </si>
  <si>
    <t>CAT992 Loader Utilization of Calendar Time</t>
  </si>
  <si>
    <t>CAT992 Loader Productivity (per SMU hour)</t>
  </si>
  <si>
    <t>CAT992 Loader Productivity (effective)</t>
  </si>
  <si>
    <t>CAT992 Loader SMU Hours</t>
  </si>
  <si>
    <t>CAT992 Loader Effective Dig Hours</t>
  </si>
  <si>
    <t>CAT992 Loader BCMs Moved</t>
  </si>
  <si>
    <t>CAT992 Loader Tonnes Moved</t>
  </si>
  <si>
    <t xml:space="preserve">Excavator (Other) </t>
  </si>
  <si>
    <t xml:space="preserve"># of Excavator (Other) </t>
  </si>
  <si>
    <t>Excavator (Other) Calendar Hours</t>
  </si>
  <si>
    <t>Excavator (Other) Availability</t>
  </si>
  <si>
    <t>Excavator (Other) Utilised Hours</t>
  </si>
  <si>
    <t>Excavator (Other) Available Hours</t>
  </si>
  <si>
    <t>Excavator (Other) Downtime Hours</t>
  </si>
  <si>
    <t>Excavator (Other) Utilization of Available Time</t>
  </si>
  <si>
    <t>Excavator (Other) Utilization of Calendar Time</t>
  </si>
  <si>
    <t>Excavator (Other) Productivity (per SMU hour)</t>
  </si>
  <si>
    <t>Excavator (Other) Productivity (effective)</t>
  </si>
  <si>
    <t>Excavator (Other) SMU Hours</t>
  </si>
  <si>
    <t>Excavator (Other) Effective Dig Hours</t>
  </si>
  <si>
    <t>Excavator (Other) BCMs Moved</t>
  </si>
  <si>
    <t>Excavator (Other) Tonnes Moved</t>
  </si>
  <si>
    <t>Rigid Body Dump Trucks</t>
  </si>
  <si>
    <t>CAT777</t>
  </si>
  <si>
    <t># of CAT777 Trucks</t>
  </si>
  <si>
    <t>CAT777 Tonnes Moved</t>
  </si>
  <si>
    <t>CAT777 Available Time</t>
  </si>
  <si>
    <t>CAT777 Downtime Hours</t>
  </si>
  <si>
    <t>CAT777 Calendar Hours</t>
  </si>
  <si>
    <t>CAT777 Availability</t>
  </si>
  <si>
    <t>CAT777 Utilised Hours (SMU Hours)</t>
  </si>
  <si>
    <t>CAT777 Utilization of Available Time</t>
  </si>
  <si>
    <t>CAT777 Utilization of Calendar Time</t>
  </si>
  <si>
    <t>CAT777 Productivity</t>
  </si>
  <si>
    <t>HD785</t>
  </si>
  <si>
    <t># of HD785 Trucks</t>
  </si>
  <si>
    <t>HD785 Tonnes Moved</t>
  </si>
  <si>
    <t>HD785 Available Time</t>
  </si>
  <si>
    <t>HD785 Downtime Hours</t>
  </si>
  <si>
    <t>HD785 Calendar Hours</t>
  </si>
  <si>
    <t>HD785 Availability</t>
  </si>
  <si>
    <t>HD785 Utilised Hours (SMU Hours)</t>
  </si>
  <si>
    <t>HD785 Utilization of Available Time</t>
  </si>
  <si>
    <t>HD785 Utilization of Calendar Time</t>
  </si>
  <si>
    <t>HD785 Productivity</t>
  </si>
  <si>
    <t>HD605</t>
  </si>
  <si>
    <t># of HD605 Trucks</t>
  </si>
  <si>
    <t>HD605 Tonnes Moved</t>
  </si>
  <si>
    <t>HD605 Available Time</t>
  </si>
  <si>
    <t>HD605 Downtime Hours</t>
  </si>
  <si>
    <t>HD605 Calendar Hours</t>
  </si>
  <si>
    <t>HD605 Availability</t>
  </si>
  <si>
    <t>HD605 Utilised Hours (SMU Hours)</t>
  </si>
  <si>
    <t>HD605 Utilization of Available Time</t>
  </si>
  <si>
    <t>HD605 Utilization of Calendar Time</t>
  </si>
  <si>
    <t>HD605 Productivity</t>
  </si>
  <si>
    <t>HD465</t>
  </si>
  <si>
    <t># of HD465 Trucks</t>
  </si>
  <si>
    <t>HD465 Tonnes Moved</t>
  </si>
  <si>
    <t>HD465 Available Time</t>
  </si>
  <si>
    <t>HD465 Downtime Hours</t>
  </si>
  <si>
    <t>HD465 Calendar Hours</t>
  </si>
  <si>
    <t>HD465 Availability</t>
  </si>
  <si>
    <t>HD465 Utilised Hours (SMU Hours)</t>
  </si>
  <si>
    <t>HD465 Utilization of Available Time</t>
  </si>
  <si>
    <t>HD465 Utilization of Calendar Time</t>
  </si>
  <si>
    <t>HD465 Productivity</t>
  </si>
  <si>
    <t>BAS Volvo Trucks</t>
  </si>
  <si>
    <t># of BAS Volvo Trucks</t>
  </si>
  <si>
    <t>BAS Volvo Tonnes Moved</t>
  </si>
  <si>
    <t>BAS Volvo Available Time</t>
  </si>
  <si>
    <t>BAS Volvo Downtime Hours</t>
  </si>
  <si>
    <t>BAS Volvo Calendar Hours</t>
  </si>
  <si>
    <t>BAS Volvo Availability</t>
  </si>
  <si>
    <t>BAS Volvo Utilised Hours (SMU Hours)</t>
  </si>
  <si>
    <t>BAS Volvo Utilization of Available Time</t>
  </si>
  <si>
    <t>BAS Volvo Utilization of Calendar Time</t>
  </si>
  <si>
    <t>BAS Volvo Productivity</t>
  </si>
  <si>
    <t>Articulated Dump Trucks</t>
  </si>
  <si>
    <t># of ADT Trucks</t>
  </si>
  <si>
    <t>ADT Tonnes Moved</t>
  </si>
  <si>
    <t>ADT Available Time</t>
  </si>
  <si>
    <t>ADT Downtime Hours</t>
  </si>
  <si>
    <t>ADT Calendar Hours</t>
  </si>
  <si>
    <t>ADT Availability</t>
  </si>
  <si>
    <t>ADT Utilised Hours (SMU Hours)</t>
  </si>
  <si>
    <t>ADT Utilization of Available Time</t>
  </si>
  <si>
    <t>ADT Utilization of Calendar Time</t>
  </si>
  <si>
    <t>ADT Productivity</t>
  </si>
  <si>
    <t>Dump Trucks - Contractor SFTP (WGO)</t>
  </si>
  <si>
    <t># of WGO SFTP Trucks</t>
  </si>
  <si>
    <t>WGO SFTP Tonnes Moved</t>
  </si>
  <si>
    <t>WGO SFTP Available Time</t>
  </si>
  <si>
    <t>WGO SFTP Downtime Hours</t>
  </si>
  <si>
    <t>WGO SFTP Calendar Hours</t>
  </si>
  <si>
    <t>WGO SFTP Availability</t>
  </si>
  <si>
    <t>WGO SFTP Utilised Hours (SMU Hours)</t>
  </si>
  <si>
    <t>WGO SFTP Utilization of Available Time</t>
  </si>
  <si>
    <t>WGO SFTP Utilization of Calendar Time</t>
  </si>
  <si>
    <t>WGO SFTP Productivity</t>
  </si>
  <si>
    <t>Dump Trucks - Contractor PW (WGO)</t>
  </si>
  <si>
    <t># of WGO PW Trucks</t>
  </si>
  <si>
    <t>WGO PW Tonnes Moved</t>
  </si>
  <si>
    <t>WGO PW Available Hours</t>
  </si>
  <si>
    <t>WGO PW Downtime Hours</t>
  </si>
  <si>
    <t>WGO PW Calendar Hours</t>
  </si>
  <si>
    <t>WGO PW Availability</t>
  </si>
  <si>
    <t>WGO PW Utilised Hours (SMU Hours)</t>
  </si>
  <si>
    <t>WGO PW Utilization of Available Time</t>
  </si>
  <si>
    <t>WGO PW Utilization of Calendar Time</t>
  </si>
  <si>
    <t>WGO PW Productivity</t>
  </si>
  <si>
    <t>Truck - Other</t>
  </si>
  <si>
    <t># of Trucks (Other)</t>
  </si>
  <si>
    <t>Truck (Other) Tonnes Moved</t>
  </si>
  <si>
    <t>Truck (Other) Available Time</t>
  </si>
  <si>
    <t>Truck (Other) Downtime Hours</t>
  </si>
  <si>
    <t>Truck (Other) Calendar Hours</t>
  </si>
  <si>
    <t>Truck (Other) Availability</t>
  </si>
  <si>
    <t>Truck (Other) Utilised Hours (SMU Hours)</t>
  </si>
  <si>
    <t>Truck (Other) Utilization of Available Time</t>
  </si>
  <si>
    <t>Truck (Other) Utilization of Calendar Time</t>
  </si>
  <si>
    <t>Truck (Other) Productivity</t>
  </si>
  <si>
    <t>Track Dozers</t>
  </si>
  <si>
    <t># of Dozers</t>
  </si>
  <si>
    <t>Dozer Tonnes Moved</t>
  </si>
  <si>
    <t>Dozer Available Hours</t>
  </si>
  <si>
    <t>Dozer Downtime Hours</t>
  </si>
  <si>
    <t>Dozer Calendar Hours</t>
  </si>
  <si>
    <t>Dozer Availability</t>
  </si>
  <si>
    <t>Dozer Utilised Hours (SMU Hours)</t>
  </si>
  <si>
    <t>Dozer Utilization of Available Time</t>
  </si>
  <si>
    <t>Dozer Utilization of Calendar Time</t>
  </si>
  <si>
    <t>Underground Mining</t>
  </si>
  <si>
    <t>Development</t>
  </si>
  <si>
    <t>Waste Development Metres (Capital)</t>
  </si>
  <si>
    <t>Waste Development Metres (Operating)</t>
  </si>
  <si>
    <t>Ore Development Metres</t>
  </si>
  <si>
    <t>Waste Development Tonnes (Capital)</t>
  </si>
  <si>
    <t>Waste Development Tonnes (Operating)</t>
  </si>
  <si>
    <t>Ore Development Tonnes</t>
  </si>
  <si>
    <t>Ore Development Grade</t>
  </si>
  <si>
    <t>Ore Development Ounces</t>
  </si>
  <si>
    <t>Vertical Development</t>
  </si>
  <si>
    <t>Vertical Development Waste Metres</t>
  </si>
  <si>
    <t>Vertical Development Waste Tonnes</t>
  </si>
  <si>
    <t>Cable Bolting</t>
  </si>
  <si>
    <t>Cable Bolt Drilling Metres</t>
  </si>
  <si>
    <t>Cable Bolts Installed</t>
  </si>
  <si>
    <t>Cable Bolt Metres</t>
  </si>
  <si>
    <t>Production</t>
  </si>
  <si>
    <t>Production Drilling Metres</t>
  </si>
  <si>
    <t>Explosives Pumped (UG)</t>
  </si>
  <si>
    <t>Blasted Rock (UG)</t>
  </si>
  <si>
    <t>Powder Factor (UG)</t>
  </si>
  <si>
    <t>Manual Stope Mucking Tonnes</t>
  </si>
  <si>
    <t>Remote Stope Mucking Tonnes</t>
  </si>
  <si>
    <t>Stope Ore Tonnes</t>
  </si>
  <si>
    <t>Stope Grade</t>
  </si>
  <si>
    <t>Stope Ounces</t>
  </si>
  <si>
    <t>Backfill</t>
  </si>
  <si>
    <t>Backfill Waste Rock Only Tonnes</t>
  </si>
  <si>
    <t>Backfill 4% Cemented Rock Fill Tonnes</t>
  </si>
  <si>
    <t>Backfill 6% Cemented Rock Fill Tonnes</t>
  </si>
  <si>
    <t>Total Cement Used</t>
  </si>
  <si>
    <t>Total Production</t>
  </si>
  <si>
    <t>Total Mined Tonnes</t>
  </si>
  <si>
    <t>Total Development Metres</t>
  </si>
  <si>
    <t>Total Development Tonnes</t>
  </si>
  <si>
    <t>Total Waste Tonnes</t>
  </si>
  <si>
    <t>Total Ore Tonnes</t>
  </si>
  <si>
    <t>Total Ore Grade</t>
  </si>
  <si>
    <t>Total Ore Ounces</t>
  </si>
  <si>
    <t>Total Movement Tonnes</t>
  </si>
  <si>
    <t>Total Kilometres</t>
  </si>
  <si>
    <t>km</t>
  </si>
  <si>
    <t>Total Movement t.km</t>
  </si>
  <si>
    <t>tkm</t>
  </si>
  <si>
    <t>Diamond Drilling</t>
  </si>
  <si>
    <t>Diamond Drill Metres</t>
  </si>
  <si>
    <t>Equipment Availabilities</t>
  </si>
  <si>
    <t>2-boom Jumbo Available Time</t>
  </si>
  <si>
    <t>2-boom Jumbo Availability</t>
  </si>
  <si>
    <t>Long Hole Drill Available Time</t>
  </si>
  <si>
    <t>Long Hole Drill Availability</t>
  </si>
  <si>
    <t>Loader Available Time</t>
  </si>
  <si>
    <t>Loader Availability</t>
  </si>
  <si>
    <t>Truck Available Time</t>
  </si>
  <si>
    <t>Truck Availability</t>
  </si>
  <si>
    <t>Inventory</t>
  </si>
  <si>
    <t>Broken Ore Inventory</t>
  </si>
  <si>
    <t>Drilled Ore Inventory</t>
  </si>
  <si>
    <t xml:space="preserve">Processing Department </t>
  </si>
  <si>
    <t xml:space="preserve">Crushing Circuit </t>
  </si>
  <si>
    <t>Crusher Throughput (Wet Tonnes)</t>
  </si>
  <si>
    <t>Crusher Available Time</t>
  </si>
  <si>
    <t>Crusher Operating Time</t>
  </si>
  <si>
    <t>Crusher Throughput Rate</t>
  </si>
  <si>
    <t xml:space="preserve">Crusher Availability </t>
  </si>
  <si>
    <t>Crusher Utilisation of Available Time</t>
  </si>
  <si>
    <t>Milling Circuit</t>
  </si>
  <si>
    <t xml:space="preserve">Mill Throughput (Dry Tonnes) </t>
  </si>
  <si>
    <t>Mill Available Time</t>
  </si>
  <si>
    <t>Mill Operating Time</t>
  </si>
  <si>
    <t>Mill Throughput Rate</t>
  </si>
  <si>
    <t>Mill Availability</t>
  </si>
  <si>
    <t>Mill Utilisation of Available Time</t>
  </si>
  <si>
    <t xml:space="preserve">Gravity Circuit </t>
  </si>
  <si>
    <t>Gravity Circuit Available Time</t>
  </si>
  <si>
    <t>Gravity Circuit Availability</t>
  </si>
  <si>
    <t>Gravity Recovery as Percentage of overall</t>
  </si>
  <si>
    <t>CIL Circuit</t>
  </si>
  <si>
    <t>Calculated CIL Head Tonnes</t>
  </si>
  <si>
    <t>Calculated CIL Head Grade</t>
  </si>
  <si>
    <t>Calculated CIL Head ounces</t>
  </si>
  <si>
    <t>CIL Tailing Solution Tonnes</t>
  </si>
  <si>
    <t>CIL Tailing Solution Grade</t>
  </si>
  <si>
    <t>CIL Tailing Solution Ounces</t>
  </si>
  <si>
    <t>CIL Tailing Solid Tonnes</t>
  </si>
  <si>
    <t>CIL Tailing Solid Grade</t>
  </si>
  <si>
    <t>CIL Tailing Solid Ounces</t>
  </si>
  <si>
    <t>Total Calculated CIL/Plant Tailing Tonnes</t>
  </si>
  <si>
    <t>Total Calculated CIL/Plant Tailing Grade</t>
  </si>
  <si>
    <t>Total Calculated CIL/Plant Tailing Ounces</t>
  </si>
  <si>
    <t>Cyclone Overflow (Solid and Solution)</t>
  </si>
  <si>
    <t>Tailings Grade (Solid and Solution)</t>
  </si>
  <si>
    <t>CIL Efficiency</t>
  </si>
  <si>
    <t>Soluble Copper in Feed</t>
  </si>
  <si>
    <t>ppm</t>
  </si>
  <si>
    <t>Overall Plant Run Time (Utilised Hours Time)</t>
  </si>
  <si>
    <t>Overall Plant Utilization (Calendar Utilisation)</t>
  </si>
  <si>
    <t>Metallurgy</t>
  </si>
  <si>
    <t>Overall Plant Feed Tonnes</t>
  </si>
  <si>
    <t>Overall Plant Feed Grade</t>
  </si>
  <si>
    <t>Overall Plant Feed Ounces</t>
  </si>
  <si>
    <t>Overall Recovery</t>
  </si>
  <si>
    <t>Gold Recovered - Gravity</t>
  </si>
  <si>
    <t>Gold Recovered - CIL</t>
  </si>
  <si>
    <t>Gold Recovered - Total</t>
  </si>
  <si>
    <t>Bullion - Asset 1 (eg HGO)</t>
  </si>
  <si>
    <t>Bullion - Asset 2 (eg BDGO)</t>
  </si>
  <si>
    <t xml:space="preserve">Total Bullion Poured </t>
  </si>
  <si>
    <t>Miscellaneous</t>
  </si>
  <si>
    <t>Cyanide Consumption</t>
  </si>
  <si>
    <t>Lime Consumption</t>
  </si>
  <si>
    <t>Butane Consumption</t>
  </si>
  <si>
    <t>l</t>
  </si>
  <si>
    <t>Ethylene / Acetylene Consumption</t>
  </si>
  <si>
    <t>Hydrochloric acid (HCL) Consumption</t>
  </si>
  <si>
    <r>
      <t xml:space="preserve">Detoxification Discharge CN </t>
    </r>
    <r>
      <rPr>
        <vertAlign val="subscript"/>
        <sz val="11"/>
        <rFont val="Calibri"/>
        <family val="2"/>
        <scheme val="minor"/>
      </rPr>
      <t>(WAD)</t>
    </r>
  </si>
  <si>
    <t>ppm WAD Cn</t>
  </si>
  <si>
    <t>Tailings Dam</t>
  </si>
  <si>
    <t>Percentage process water from tailings dam</t>
  </si>
  <si>
    <t>Volume water from tailings dam</t>
  </si>
  <si>
    <r>
      <t>m</t>
    </r>
    <r>
      <rPr>
        <vertAlign val="superscript"/>
        <sz val="11"/>
        <rFont val="Calibri"/>
        <family val="2"/>
        <scheme val="minor"/>
      </rPr>
      <t>3</t>
    </r>
  </si>
  <si>
    <t>Estimated volume of water on tailings dam</t>
  </si>
  <si>
    <t>Estimated volume in water storage dam</t>
  </si>
  <si>
    <t>Water, Diesel, Power Consumption</t>
  </si>
  <si>
    <t>Total Power</t>
  </si>
  <si>
    <t>Total Grid Power Consumed</t>
  </si>
  <si>
    <t>kWh</t>
  </si>
  <si>
    <t>Cost of Total Grid Power Consumed</t>
  </si>
  <si>
    <t>$k</t>
  </si>
  <si>
    <t>Unit Cost of Total Grid Power Consumed</t>
  </si>
  <si>
    <t>$/kWh</t>
  </si>
  <si>
    <t>Total Diesel Consumed</t>
  </si>
  <si>
    <t>kl</t>
  </si>
  <si>
    <t>Total Cost of Diesel Consumed</t>
  </si>
  <si>
    <t>Unit Cost of Total Diesel Consumed</t>
  </si>
  <si>
    <t>$/l</t>
  </si>
  <si>
    <t>Total Power Generated (Diesel Gensets)</t>
  </si>
  <si>
    <t>Unit Cost of Power Generated (Diesel Gensets)</t>
  </si>
  <si>
    <t>Total HFO Consumed</t>
  </si>
  <si>
    <t>Cost Total HFO Consumed</t>
  </si>
  <si>
    <t>Unit Cost Total HFO Consumed</t>
  </si>
  <si>
    <t>Total Power Generated (HFO Gensets)</t>
  </si>
  <si>
    <t>Unit Cost of Power Generated (HFO Gensets)</t>
  </si>
  <si>
    <t>Total Genset Power Consumed</t>
  </si>
  <si>
    <t>Unit Cost of Total Genset Power Consumed</t>
  </si>
  <si>
    <t>Cost of Total Genset Power Consumed</t>
  </si>
  <si>
    <t>Processing Power Consumption</t>
  </si>
  <si>
    <t>Electricity Consumed in Processing</t>
  </si>
  <si>
    <t>Electricity from Diesel Gensets Consumed in Processing</t>
  </si>
  <si>
    <t>Electricity from HFO Gensets Consumed in Processing</t>
  </si>
  <si>
    <t>Electricity from Grid Consumed in Processing</t>
  </si>
  <si>
    <t>Electricity Consumed / Tonne Processed</t>
  </si>
  <si>
    <t>kWh/t</t>
  </si>
  <si>
    <t>Electricity Cost / Tonne Processed</t>
  </si>
  <si>
    <t>$/t</t>
  </si>
  <si>
    <t>Underground Mining Power Consumption</t>
  </si>
  <si>
    <t>Genset Power Consumed in Underground Mining</t>
  </si>
  <si>
    <t>Unit Cost of Genset Power Consumed in Underground Mining</t>
  </si>
  <si>
    <t>Cost of Genset Power Consumed in Underground Mining</t>
  </si>
  <si>
    <t>Electricity Consumed / Underground Tonne Mined</t>
  </si>
  <si>
    <t>Electricity Cost / Underground Tonne Mined</t>
  </si>
  <si>
    <t>Open Pit Mining Diesel</t>
  </si>
  <si>
    <t>Diesel Consumed in Open Pit Mining - Total</t>
  </si>
  <si>
    <t>Diesel Consumed in Open Pit Mining - Owner Fleets</t>
  </si>
  <si>
    <t>Diesel Consumed in Open Pit Mining - Contractor Fleets</t>
  </si>
  <si>
    <t>Cost of Diesel Consumed in Open Pit Mining</t>
  </si>
  <si>
    <t>Diesel Cost / OP Tonne Mined</t>
  </si>
  <si>
    <t>Underground Mining Diesel</t>
  </si>
  <si>
    <t>Diesel Consumed in Underground Mining - Total</t>
  </si>
  <si>
    <t>Diesel Consumed in Underground Mining - Owner Fleets</t>
  </si>
  <si>
    <t>Diesel Consumed in Underground Mining - Contractor Fleets</t>
  </si>
  <si>
    <t>Unit Cost of Diesel in Underground Mining</t>
  </si>
  <si>
    <t>Cost of Diesel in Underground Mining</t>
  </si>
  <si>
    <t>Diesel Cost / UG Tonne Mined</t>
  </si>
  <si>
    <t>Surface Haulage Diesel</t>
  </si>
  <si>
    <t>Diesel Consumed in Surface Haulage - Total</t>
  </si>
  <si>
    <t>Diesel Consumed in Surface Haulage - Owner Fleets</t>
  </si>
  <si>
    <t>Diesel Consumed in Surface Haulage - Contractor Fleets</t>
  </si>
  <si>
    <t>Cost of Diesel in Surface Haulage</t>
  </si>
  <si>
    <t>Total Tonnes Surface Hauled</t>
  </si>
  <si>
    <t>kt</t>
  </si>
  <si>
    <t>Diesel Cost / Tonne Hauled</t>
  </si>
  <si>
    <t>Average 1-way Equivalent Flat Haul Distance</t>
  </si>
  <si>
    <t>LV Diesel</t>
  </si>
  <si>
    <t>Diesel Consumed by LVs</t>
  </si>
  <si>
    <t>Water Consumption</t>
  </si>
  <si>
    <t>Water Withdrawn</t>
  </si>
  <si>
    <t>Total Surface Water Withdrawl</t>
  </si>
  <si>
    <t>Total Groundwater Withdrawl</t>
  </si>
  <si>
    <t>Third-Party / Other Water Source Withdrawl</t>
  </si>
  <si>
    <t>Total Withdrawl</t>
  </si>
  <si>
    <t>Water Diverted</t>
  </si>
  <si>
    <t>Water Discharged</t>
  </si>
  <si>
    <t>Water Discharged to Surface Water</t>
  </si>
  <si>
    <t>Water Discharded to Groundwater</t>
  </si>
  <si>
    <t>Water Discharged to Third-Party</t>
  </si>
  <si>
    <t>Total Discharge</t>
  </si>
  <si>
    <t>Water Contained</t>
  </si>
  <si>
    <t>Consumption as Evaporation</t>
  </si>
  <si>
    <t>Consumption as Entrainment</t>
  </si>
  <si>
    <t>Other Consumption (e.g. dust supression)</t>
  </si>
  <si>
    <t>Water for Process Plant</t>
  </si>
  <si>
    <t>Water Utilised in Processing - Total</t>
  </si>
  <si>
    <t>Water Utilised in Processing / Tonne Processed</t>
  </si>
  <si>
    <t>kl/t</t>
  </si>
  <si>
    <t>Water Utilised in Processing - Recovered from TSF</t>
  </si>
  <si>
    <t>TSF Water as a Percentage of Water Utilised in Processing</t>
  </si>
  <si>
    <t>Month-End Actuals</t>
  </si>
  <si>
    <t>Weekly Actuals</t>
  </si>
  <si>
    <t>Production Drill Utilization of Available Time</t>
  </si>
  <si>
    <t>WGO SFTP Excavator Utilization of Available Time (UofA)</t>
  </si>
  <si>
    <t>WGO PW Excavator Utilization of Available Time (UofA)</t>
  </si>
  <si>
    <t>Gravity Recovery as Percentage of Overall</t>
  </si>
  <si>
    <t xml:space="preserve">                    -  </t>
  </si>
  <si>
    <t>N/A</t>
  </si>
  <si>
    <t> 5.678</t>
  </si>
  <si>
    <t>Surface Water Withdrawl</t>
  </si>
  <si>
    <t>Groundwater Withdrawl</t>
  </si>
  <si>
    <t>Discharged to Surface Water</t>
  </si>
  <si>
    <t>Discharded to Groundwater</t>
  </si>
  <si>
    <t>Discharged to Third-Party</t>
  </si>
  <si>
    <t xml:space="preserve"> Ore Mining and Processing Analysis for the week</t>
  </si>
  <si>
    <t xml:space="preserve"> Ore Mining and Processing Analysis MTD 15th Dec</t>
  </si>
  <si>
    <t>Total ore Mined</t>
  </si>
  <si>
    <t>mined</t>
  </si>
  <si>
    <t>Total tonnes Feed (mined &amp; Stkpile)</t>
  </si>
  <si>
    <t>feed</t>
  </si>
  <si>
    <t>Stockpile Feed Tonnes</t>
  </si>
  <si>
    <t>stock feed</t>
  </si>
  <si>
    <t>Mined feed tonnes</t>
  </si>
  <si>
    <t>mine feed</t>
  </si>
  <si>
    <t>Minned feed tonnes</t>
  </si>
  <si>
    <t>Mined to Stockpile</t>
  </si>
  <si>
    <t xml:space="preserve"> This will be feed in the following week ( see stkpile as at close of the week 15th Dec)</t>
  </si>
  <si>
    <t>MTD(15th Dec)  STOCK balance by GRADE CLASS (HGO + BDGO)</t>
  </si>
  <si>
    <t xml:space="preserve"> HGO + BDGO MTD Stockpile Balance</t>
  </si>
  <si>
    <t>Ore</t>
  </si>
  <si>
    <t>tonnes</t>
  </si>
  <si>
    <t>Ozs</t>
  </si>
  <si>
    <t>ROM</t>
  </si>
  <si>
    <t>LG</t>
  </si>
  <si>
    <t>MG</t>
  </si>
  <si>
    <t>HG</t>
  </si>
  <si>
    <t>SHG</t>
  </si>
  <si>
    <t>Sub-Total</t>
  </si>
  <si>
    <t>OFF ROM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</si>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</sst>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0">
    <numFmt numFmtId="43" formatCode="_-* #,##0.00\ _€_-;\-* #,##0.00\ _€_-;_-* &quot;-&quot;??\ _€_-;_-@_-"/>
    <numFmt numFmtId="164" formatCode="_-&quot;$&quot;* #,##0_-;\-&quot;$&quot;* #,##0_-;_-&quot;$&quot;* &quot;-&quot;_-;_-@_-"/>
    <numFmt numFmtId="165" formatCode="_-&quot;$&quot;* #,##0.00_-;\-&quot;$&quot;* #,##0.00_-;_-&quot;$&quot;* &quot;-&quot;??_-;_-@_-"/>
    <numFmt numFmtId="166" formatCode="_-* #,##0.00_-;\-* #,##0.00_-;_-* &quot;-&quot;??_-;_-@_-"/>
    <numFmt numFmtId="167" formatCode="&quot;$&quot;#,##0_);\(&quot;$&quot;#,##0\)"/>
    <numFmt numFmtId="168" formatCode="&quot;$&quot;#,##0_);[Red]\(&quot;$&quot;#,##0\)"/>
    <numFmt numFmtId="169" formatCode="_(&quot;$&quot;* #,##0_);_(&quot;$&quot;* \(#,##0\);_(&quot;$&quot;* &quot;-&quot;_);_(@_)"/>
    <numFmt numFmtId="170" formatCode="_(* #,##0_);_(* \(#,##0\);_(* &quot;-&quot;_);_(@_)"/>
    <numFmt numFmtId="171" formatCode="_(&quot;$&quot;* #,##0.00_);_(&quot;$&quot;* \(#,##0.00\);_(&quot;$&quot;* &quot;-&quot;??_);_(@_)"/>
    <numFmt numFmtId="172" formatCode="_(* #,##0.00_);_(* \(#,##0.00\);_(* &quot;-&quot;??_);_(@_)"/>
    <numFmt numFmtId="173" formatCode="0.0%"/>
    <numFmt numFmtId="174" formatCode="_(* #,##0_);_(* \(#,##0\);_(* &quot;-&quot;??_);_(@_)"/>
    <numFmt numFmtId="175" formatCode="_(* #,##0.0_);_(* \(#,##0.0\);_(* &quot;-&quot;??_);_(@_)"/>
    <numFmt numFmtId="176" formatCode="_(* #,##0_);_(* \(#,##0\);_(* &quot;&quot;??_);_(@_)"/>
    <numFmt numFmtId="177" formatCode="#,##0.00000"/>
    <numFmt numFmtId="178" formatCode="0.0"/>
    <numFmt numFmtId="179" formatCode="[$-409]d\-mmm\-yy;@"/>
    <numFmt numFmtId="180" formatCode="[$-809]dd\ mmmm\ yyyy;@"/>
    <numFmt numFmtId="181" formatCode="_-* #,##0_-;\-* #,##0_-;_-* &quot;-&quot;??_-;_-@_-"/>
    <numFmt numFmtId="182" formatCode="0.000"/>
    <numFmt numFmtId="183" formatCode="#,##0.000"/>
    <numFmt numFmtId="184" formatCode="0.000%"/>
    <numFmt numFmtId="185" formatCode="&quot;$&quot;#,##0\ ;\(&quot;$&quot;#,##0\)"/>
    <numFmt numFmtId="186" formatCode="[$-C09]dddd\,\ d\ mmmm\ yyyy;@"/>
    <numFmt numFmtId="187" formatCode="[$-409]mmm\-yy;@"/>
    <numFmt numFmtId="188" formatCode="_-[$€-2]* #,##0.00_-;\-[$€-2]* #,##0.00_-;_-[$€-2]* &quot;-&quot;??_-"/>
    <numFmt numFmtId="189" formatCode="[Blue]#,##0\ ;[Red]\(#,##0\)"/>
    <numFmt numFmtId="190" formatCode="&quot;Rp.&quot;\ #,##0_);[Red]\(&quot;Rp.&quot;\ #,##0\)"/>
    <numFmt numFmtId="191" formatCode="0_)"/>
    <numFmt numFmtId="192" formatCode="&quot;Rp,&quot;#,##0_);\(&quot;Rp,&quot;#,##0\)"/>
    <numFmt numFmtId="193" formatCode="_-* #,##0.00_-;_-* #,##0.00\-;_-* &quot;-&quot;??_-;_-@_-"/>
    <numFmt numFmtId="194" formatCode="_(* #,##0.000_);_(* \(#,##0.000\);_(* &quot;-&quot;_);_(@_)"/>
    <numFmt numFmtId="195" formatCode="_(&quot;$&quot;* #,##0_);_(&quot;$&quot;* \(#,##0\);_(&quot;$&quot;* &quot;-&quot;??_);_(@_)"/>
    <numFmt numFmtId="196" formatCode="_-&quot;$&quot;* #,##0_-;\-&quot;$&quot;* #,##0_-;_-&quot;$&quot;* &quot;-&quot;??_-;_-@_-"/>
    <numFmt numFmtId="197" formatCode="#,##0.0000;[Red]#,##0.0000"/>
    <numFmt numFmtId="198" formatCode="_(&quot;Rp&quot;* #,##0.00_);_(&quot;Rp&quot;* \(#,##0.00\);_(&quot;Rp&quot;* &quot;-&quot;??_);_(@_)"/>
    <numFmt numFmtId="199" formatCode="&quot;$&quot;#,##0"/>
    <numFmt numFmtId="200" formatCode="mmm\-yyyy"/>
    <numFmt numFmtId="201" formatCode="000000"/>
    <numFmt numFmtId="202" formatCode="#,##0_);[Red]\(#,##0\);;@"/>
    <numFmt numFmtId="203" formatCode="#."/>
    <numFmt numFmtId="204" formatCode="#,##0.0000_);[Red]\(#,##0.0000\)"/>
    <numFmt numFmtId="205" formatCode="_-&quot;\&quot;* #,##0_-;&quot;\&quot;&quot;\&quot;\-&quot;\&quot;* #,##0_-;_-&quot;\&quot;* &quot;-&quot;_-;_-@_-"/>
    <numFmt numFmtId="206" formatCode="_-* #,##0_-;&quot;\&quot;&quot;\&quot;\-* #,##0_-;_-* &quot;-&quot;_-;_-@_-"/>
    <numFmt numFmtId="207" formatCode="_-&quot;\&quot;* #,##0_-;&quot;\&quot;&quot;\&quot;&quot;\&quot;&quot;\&quot;\-&quot;\&quot;* #,##0_-;_-&quot;\&quot;* &quot;-&quot;_-;_-@_-"/>
    <numFmt numFmtId="208" formatCode="_ * #,##0.00_ ;_ * \-#,##0.00_ ;_ * &quot;-&quot;??_ ;_ @_ "/>
    <numFmt numFmtId="209" formatCode="_(* #,##0.00_);_(* \(#,##0.00\);_(* &quot;&quot;??_);_(@_)"/>
    <numFmt numFmtId="210" formatCode="0%;\(\-0%\);&quot;&quot;"/>
    <numFmt numFmtId="211" formatCode="0.0000"/>
    <numFmt numFmtId="212" formatCode="#,##0.0"/>
  </numFmts>
  <fonts count="22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Arial"/>
      <family val="2"/>
    </font>
    <font>
      <sz val="12"/>
      <color theme="1"/>
      <name val="Arial"/>
      <family val="2"/>
    </font>
    <font>
      <b/>
      <sz val="12"/>
      <name val="Arial"/>
      <family val="2"/>
    </font>
    <font>
      <sz val="12"/>
      <color theme="0"/>
      <name val="Calibri"/>
      <family val="2"/>
      <scheme val="minor"/>
    </font>
    <font>
      <b/>
      <sz val="12"/>
      <color rgb="FFFF000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rgb="FF2E7EC5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rgb="FFFFFFFF"/>
      <name val="Calibri"/>
      <family val="2"/>
      <scheme val="minor"/>
    </font>
    <font>
      <sz val="10"/>
      <name val="Times New Roman"/>
      <family val="1"/>
    </font>
    <font>
      <sz val="11"/>
      <color rgb="FF9C6500"/>
      <name val="Calibri"/>
      <family val="2"/>
      <scheme val="minor"/>
    </font>
    <font>
      <sz val="9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b/>
      <sz val="16"/>
      <name val="Times New Roman"/>
      <family val="1"/>
    </font>
    <font>
      <sz val="12"/>
      <name val="Times New Roman"/>
      <family val="1"/>
    </font>
    <font>
      <sz val="10"/>
      <color indexed="8"/>
      <name val="Arial"/>
      <family val="2"/>
    </font>
    <font>
      <sz val="10"/>
      <color indexed="24"/>
      <name val="Courier New"/>
      <family val="3"/>
    </font>
    <font>
      <b/>
      <sz val="12"/>
      <color indexed="24"/>
      <name val="Times New Roman"/>
      <family val="1"/>
    </font>
    <font>
      <sz val="10"/>
      <color indexed="24"/>
      <name val="Times New Roman"/>
      <family val="1"/>
    </font>
    <font>
      <sz val="10"/>
      <name val="Arial Cy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b/>
      <u/>
      <sz val="18"/>
      <color indexed="9"/>
      <name val="Tahoma"/>
      <family val="2"/>
    </font>
    <font>
      <sz val="12"/>
      <name val="¹UAAA¼"/>
      <family val="3"/>
      <charset val="129"/>
    </font>
    <font>
      <sz val="11"/>
      <color indexed="20"/>
      <name val="Calibri"/>
      <family val="2"/>
      <charset val="1"/>
    </font>
    <font>
      <sz val="10"/>
      <name val="Helv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2"/>
      <name val="Tms Rmn"/>
    </font>
    <font>
      <sz val="10"/>
      <name val="Century Gothic"/>
      <family val="2"/>
    </font>
    <font>
      <sz val="9"/>
      <color indexed="8"/>
      <name val="Cambria"/>
      <family val="2"/>
      <charset val="1"/>
    </font>
    <font>
      <sz val="10"/>
      <color indexed="22"/>
      <name val="MS Sans Serif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2"/>
      <name val="Arial Narrow"/>
      <family val="2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b/>
      <sz val="1"/>
      <color indexed="8"/>
      <name val="Courier"/>
      <family val="3"/>
    </font>
    <font>
      <b/>
      <sz val="8"/>
      <name val="MS Sans Serif"/>
      <family val="2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7"/>
      <name val="Small Fonts"/>
      <family val="2"/>
    </font>
    <font>
      <sz val="12"/>
      <name val="Arial Narrow"/>
      <family val="2"/>
    </font>
    <font>
      <b/>
      <sz val="11"/>
      <color indexed="63"/>
      <name val="Calibri"/>
      <family val="2"/>
      <charset val="1"/>
    </font>
    <font>
      <sz val="8"/>
      <name val="Wingdings"/>
      <charset val="2"/>
    </font>
    <font>
      <sz val="8"/>
      <name val="MS Sans Serif"/>
      <family val="2"/>
    </font>
    <font>
      <b/>
      <sz val="8"/>
      <color indexed="8"/>
      <name val="Helv"/>
    </font>
    <font>
      <b/>
      <sz val="10"/>
      <name val="Arial Narrow"/>
      <family val="2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u/>
      <sz val="10"/>
      <color indexed="14"/>
      <name val="COUR"/>
      <family val="3"/>
    </font>
    <font>
      <sz val="11"/>
      <color indexed="10"/>
      <name val="Calibri"/>
      <family val="2"/>
      <charset val="1"/>
    </font>
    <font>
      <sz val="10"/>
      <name val="Geneva"/>
      <family val="2"/>
    </font>
    <font>
      <u/>
      <sz val="11"/>
      <color indexed="36"/>
      <name val="돋움"/>
      <family val="3"/>
      <charset val="129"/>
    </font>
    <font>
      <sz val="12"/>
      <name val="뼻뮝"/>
      <family val="1"/>
      <charset val="129"/>
    </font>
    <font>
      <sz val="12"/>
      <name val="細明朝体"/>
      <family val="3"/>
      <charset val="128"/>
    </font>
    <font>
      <sz val="11"/>
      <name val="돋움"/>
      <charset val="129"/>
    </font>
    <font>
      <u/>
      <sz val="11"/>
      <color indexed="12"/>
      <name val="돋움"/>
      <family val="3"/>
      <charset val="129"/>
    </font>
    <font>
      <sz val="8"/>
      <name val="Courier"/>
      <family val="3"/>
    </font>
    <font>
      <sz val="11"/>
      <name val="ＭＳ Ｐゴシック"/>
      <family val="3"/>
      <charset val="128"/>
    </font>
    <font>
      <sz val="11"/>
      <color theme="1"/>
      <name val="Calibri"/>
      <family val="2"/>
    </font>
    <font>
      <sz val="11"/>
      <color indexed="14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1"/>
      <color indexed="10"/>
      <name val="Calibri"/>
      <family val="2"/>
    </font>
    <font>
      <sz val="12"/>
      <name val="Calibri"/>
      <family val="2"/>
    </font>
    <font>
      <sz val="16"/>
      <color rgb="FF3C3C3C"/>
      <name val="Calibri"/>
      <family val="2"/>
    </font>
    <font>
      <sz val="16"/>
      <color theme="1"/>
      <name val="Calibri"/>
      <family val="2"/>
      <scheme val="minor"/>
    </font>
    <font>
      <sz val="12"/>
      <color rgb="FF3C3C3C"/>
      <name val="Calibri"/>
      <family val="2"/>
    </font>
    <font>
      <b/>
      <sz val="16"/>
      <color rgb="FFFF0000"/>
      <name val="Calibri"/>
      <family val="2"/>
    </font>
    <font>
      <b/>
      <sz val="10"/>
      <color theme="1"/>
      <name val="Arial"/>
      <family val="2"/>
    </font>
    <font>
      <sz val="10"/>
      <name val="Calibri"/>
      <family val="2"/>
    </font>
    <font>
      <b/>
      <sz val="16"/>
      <color rgb="FFFF0000"/>
      <name val="Calibri"/>
      <family val="2"/>
      <scheme val="minor"/>
    </font>
    <font>
      <sz val="16"/>
      <name val="Calibri"/>
      <family val="2"/>
    </font>
    <font>
      <sz val="10"/>
      <color rgb="FF000000"/>
      <name val="Times New Roman"/>
      <family val="1"/>
    </font>
    <font>
      <b/>
      <u/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0" tint="-0.249977111117893"/>
      <name val="Calibri"/>
      <family val="2"/>
      <scheme val="minor"/>
    </font>
  </fonts>
  <fills count="7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FF66"/>
        <bgColor indexed="64"/>
      </patternFill>
    </fill>
    <fill>
      <gradientFill degree="90">
        <stop position="0">
          <color theme="0" tint="-0.1490218817712943"/>
        </stop>
        <stop position="1">
          <color theme="3" tint="0.59999389629810485"/>
        </stop>
      </gradient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EDED"/>
        <bgColor indexed="64"/>
      </patternFill>
    </fill>
    <fill>
      <patternFill patternType="solid">
        <fgColor rgb="FF2E7EC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darkVertical"/>
    </fill>
    <fill>
      <patternFill patternType="solid">
        <fgColor indexed="9"/>
      </patternFill>
    </fill>
    <fill>
      <patternFill patternType="solid">
        <fgColor indexed="19"/>
      </patternFill>
    </fill>
    <fill>
      <patternFill patternType="solid">
        <fgColor indexed="5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</fills>
  <borders count="17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theme="4" tint="-0.249977111117893"/>
      </left>
      <right style="medium">
        <color theme="4" tint="-0.249977111117893"/>
      </right>
      <top style="medium">
        <color theme="4" tint="-0.249977111117893"/>
      </top>
      <bottom style="double">
        <color theme="4" tint="-0.249977111117893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 style="hair">
        <color theme="4" tint="-0.249977111117893"/>
      </bottom>
      <diagonal/>
    </border>
    <border>
      <left/>
      <right style="medium">
        <color theme="4" tint="-0.249977111117893"/>
      </right>
      <top style="medium">
        <color theme="4" tint="-0.249977111117893"/>
      </top>
      <bottom style="hair">
        <color theme="4" tint="-0.249977111117893"/>
      </bottom>
      <diagonal/>
    </border>
    <border>
      <left style="medium">
        <color theme="4" tint="-0.249977111117893"/>
      </left>
      <right style="medium">
        <color theme="4" tint="-0.249977111117893"/>
      </right>
      <top style="double">
        <color theme="4" tint="-0.249977111117893"/>
      </top>
      <bottom style="hair">
        <color theme="4" tint="-0.249977111117893"/>
      </bottom>
      <diagonal/>
    </border>
    <border>
      <left style="medium">
        <color theme="4" tint="-0.249977111117893"/>
      </left>
      <right/>
      <top style="hair">
        <color theme="4" tint="-0.249977111117893"/>
      </top>
      <bottom style="hair">
        <color theme="4" tint="-0.249977111117893"/>
      </bottom>
      <diagonal/>
    </border>
    <border>
      <left/>
      <right style="medium">
        <color theme="4" tint="-0.249977111117893"/>
      </right>
      <top style="hair">
        <color theme="4" tint="-0.249977111117893"/>
      </top>
      <bottom style="hair">
        <color theme="4" tint="-0.249977111117893"/>
      </bottom>
      <diagonal/>
    </border>
    <border>
      <left style="medium">
        <color theme="4" tint="-0.249977111117893"/>
      </left>
      <right style="medium">
        <color theme="4" tint="-0.249977111117893"/>
      </right>
      <top style="hair">
        <color theme="4" tint="-0.249977111117893"/>
      </top>
      <bottom style="hair">
        <color theme="4" tint="-0.249977111117893"/>
      </bottom>
      <diagonal/>
    </border>
    <border>
      <left/>
      <right/>
      <top style="hair">
        <color theme="4" tint="-0.249977111117893"/>
      </top>
      <bottom style="hair">
        <color theme="4" tint="-0.249977111117893"/>
      </bottom>
      <diagonal/>
    </border>
    <border>
      <left style="medium">
        <color theme="4" tint="-0.249977111117893"/>
      </left>
      <right/>
      <top style="hair">
        <color theme="4" tint="-0.249977111117893"/>
      </top>
      <bottom style="medium">
        <color theme="4" tint="-0.249977111117893"/>
      </bottom>
      <diagonal/>
    </border>
    <border>
      <left/>
      <right style="medium">
        <color theme="4" tint="-0.249977111117893"/>
      </right>
      <top style="hair">
        <color theme="4" tint="-0.249977111117893"/>
      </top>
      <bottom style="medium">
        <color theme="4" tint="-0.249977111117893"/>
      </bottom>
      <diagonal/>
    </border>
    <border>
      <left style="medium">
        <color theme="4" tint="-0.249977111117893"/>
      </left>
      <right style="medium">
        <color theme="4" tint="-0.249977111117893"/>
      </right>
      <top style="hair">
        <color theme="4" tint="-0.249977111117893"/>
      </top>
      <bottom style="medium">
        <color theme="4" tint="-0.249977111117893"/>
      </bottom>
      <diagonal/>
    </border>
    <border>
      <left style="medium">
        <color theme="4" tint="-0.249977111117893"/>
      </left>
      <right style="medium">
        <color theme="4" tint="-0.249977111117893"/>
      </right>
      <top/>
      <bottom style="medium">
        <color theme="4" tint="-0.249977111117893"/>
      </bottom>
      <diagonal/>
    </border>
    <border>
      <left/>
      <right/>
      <top style="medium">
        <color theme="4" tint="-0.249977111117893"/>
      </top>
      <bottom style="hair">
        <color theme="4" tint="-0.249977111117893"/>
      </bottom>
      <diagonal/>
    </border>
    <border>
      <left style="medium">
        <color theme="4" tint="-0.249977111117893"/>
      </left>
      <right style="medium">
        <color theme="4" tint="-0.249977111117893"/>
      </right>
      <top style="medium">
        <color theme="4" tint="-0.249977111117893"/>
      </top>
      <bottom style="hair">
        <color theme="4" tint="-0.249977111117893"/>
      </bottom>
      <diagonal/>
    </border>
    <border>
      <left/>
      <right/>
      <top style="hair">
        <color theme="4" tint="-0.249977111117893"/>
      </top>
      <bottom style="medium">
        <color theme="4" tint="-0.24997711111789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AE8C5E"/>
      </top>
      <bottom style="thin">
        <color rgb="FFAE8C5E"/>
      </bottom>
      <diagonal/>
    </border>
    <border>
      <left/>
      <right/>
      <top/>
      <bottom style="thin">
        <color rgb="FFAE8C5E"/>
      </bottom>
      <diagonal/>
    </border>
    <border>
      <left/>
      <right/>
      <top/>
      <bottom style="medium">
        <color rgb="FFAE8C5E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 style="medium">
        <color rgb="FFFFFFFF"/>
      </top>
      <bottom style="medium">
        <color rgb="FF0070C0"/>
      </bottom>
      <diagonal/>
    </border>
    <border>
      <left/>
      <right/>
      <top/>
      <bottom style="medium">
        <color rgb="FF2E7EC5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medium">
        <color indexed="49"/>
      </bottom>
      <diagonal/>
    </border>
    <border>
      <left/>
      <right/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 style="medium">
        <color theme="4" tint="-0.249977111117893"/>
      </bottom>
      <diagonal/>
    </border>
    <border>
      <left/>
      <right style="medium">
        <color theme="4" tint="-0.249977111117893"/>
      </right>
      <top style="medium">
        <color theme="4" tint="-0.249977111117893"/>
      </top>
      <bottom style="medium">
        <color theme="4" tint="-0.249977111117893"/>
      </bottom>
      <diagonal/>
    </border>
    <border>
      <left style="medium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1526">
    <xf numFmtId="0" fontId="0" fillId="0" borderId="0"/>
    <xf numFmtId="172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98" fillId="0" borderId="0"/>
    <xf numFmtId="0" fontId="99" fillId="0" borderId="0"/>
    <xf numFmtId="172" fontId="99" fillId="0" borderId="0" applyFont="0" applyFill="0" applyBorder="0" applyAlignment="0" applyProtection="0"/>
    <xf numFmtId="172" fontId="98" fillId="0" borderId="0" applyFont="0" applyFill="0" applyBorder="0" applyAlignment="0" applyProtection="0"/>
    <xf numFmtId="0" fontId="97" fillId="0" borderId="0"/>
    <xf numFmtId="172" fontId="97" fillId="0" borderId="0" applyFont="0" applyFill="0" applyBorder="0" applyAlignment="0" applyProtection="0"/>
    <xf numFmtId="172" fontId="99" fillId="0" borderId="0" applyFont="0" applyFill="0" applyBorder="0" applyAlignment="0" applyProtection="0"/>
    <xf numFmtId="0" fontId="96" fillId="0" borderId="0"/>
    <xf numFmtId="172" fontId="96" fillId="0" borderId="0" applyFont="0" applyFill="0" applyBorder="0" applyAlignment="0" applyProtection="0"/>
    <xf numFmtId="0" fontId="95" fillId="0" borderId="0"/>
    <xf numFmtId="172" fontId="95" fillId="0" borderId="0" applyFont="0" applyFill="0" applyBorder="0" applyAlignment="0" applyProtection="0"/>
    <xf numFmtId="0" fontId="94" fillId="0" borderId="0"/>
    <xf numFmtId="172" fontId="94" fillId="0" borderId="0" applyFont="0" applyFill="0" applyBorder="0" applyAlignment="0" applyProtection="0"/>
    <xf numFmtId="0" fontId="93" fillId="0" borderId="0"/>
    <xf numFmtId="172" fontId="93" fillId="0" borderId="0" applyFont="0" applyFill="0" applyBorder="0" applyAlignment="0" applyProtection="0"/>
    <xf numFmtId="0" fontId="105" fillId="0" borderId="0"/>
    <xf numFmtId="172" fontId="105" fillId="0" borderId="0" applyFont="0" applyFill="0" applyBorder="0" applyAlignment="0" applyProtection="0"/>
    <xf numFmtId="9" fontId="105" fillId="0" borderId="0" applyFont="0" applyFill="0" applyBorder="0" applyAlignment="0" applyProtection="0"/>
    <xf numFmtId="176" fontId="108" fillId="0" borderId="0" applyFont="0" applyFill="0" applyBorder="0" applyAlignment="0" applyProtection="0">
      <alignment horizontal="right" vertical="center" wrapText="1"/>
    </xf>
    <xf numFmtId="0" fontId="92" fillId="0" borderId="0"/>
    <xf numFmtId="0" fontId="91" fillId="0" borderId="0"/>
    <xf numFmtId="172" fontId="91" fillId="0" borderId="0" applyFont="0" applyFill="0" applyBorder="0" applyAlignment="0" applyProtection="0"/>
    <xf numFmtId="0" fontId="90" fillId="0" borderId="0"/>
    <xf numFmtId="172" fontId="90" fillId="0" borderId="0" applyFont="0" applyFill="0" applyBorder="0" applyAlignment="0" applyProtection="0"/>
    <xf numFmtId="0" fontId="89" fillId="0" borderId="0"/>
    <xf numFmtId="172" fontId="89" fillId="0" borderId="0" applyFont="0" applyFill="0" applyBorder="0" applyAlignment="0" applyProtection="0"/>
    <xf numFmtId="172" fontId="88" fillId="0" borderId="0" applyFont="0" applyFill="0" applyBorder="0" applyAlignment="0" applyProtection="0"/>
    <xf numFmtId="0" fontId="87" fillId="0" borderId="0"/>
    <xf numFmtId="172" fontId="87" fillId="0" borderId="0" applyFont="0" applyFill="0" applyBorder="0" applyAlignment="0" applyProtection="0"/>
    <xf numFmtId="0" fontId="86" fillId="0" borderId="0"/>
    <xf numFmtId="172" fontId="86" fillId="0" borderId="0" applyFont="0" applyFill="0" applyBorder="0" applyAlignment="0" applyProtection="0"/>
    <xf numFmtId="0" fontId="85" fillId="0" borderId="0"/>
    <xf numFmtId="172" fontId="85" fillId="0" borderId="0" applyFont="0" applyFill="0" applyBorder="0" applyAlignment="0" applyProtection="0"/>
    <xf numFmtId="0" fontId="84" fillId="0" borderId="0"/>
    <xf numFmtId="172" fontId="84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83" fillId="0" borderId="0"/>
    <xf numFmtId="172" fontId="83" fillId="0" borderId="0" applyFont="0" applyFill="0" applyBorder="0" applyAlignment="0" applyProtection="0"/>
    <xf numFmtId="0" fontId="82" fillId="0" borderId="0"/>
    <xf numFmtId="172" fontId="82" fillId="0" borderId="0" applyFont="0" applyFill="0" applyBorder="0" applyAlignment="0" applyProtection="0"/>
    <xf numFmtId="166" fontId="99" fillId="0" borderId="0" applyFont="0" applyFill="0" applyBorder="0" applyAlignment="0" applyProtection="0"/>
    <xf numFmtId="0" fontId="99" fillId="0" borderId="0"/>
    <xf numFmtId="0" fontId="99" fillId="0" borderId="0"/>
    <xf numFmtId="0" fontId="82" fillId="0" borderId="0"/>
    <xf numFmtId="9" fontId="82" fillId="0" borderId="0" applyFont="0" applyFill="0" applyBorder="0" applyAlignment="0" applyProtection="0"/>
    <xf numFmtId="0" fontId="81" fillId="0" borderId="0"/>
    <xf numFmtId="172" fontId="81" fillId="0" borderId="0" applyFont="0" applyFill="0" applyBorder="0" applyAlignment="0" applyProtection="0"/>
    <xf numFmtId="0" fontId="80" fillId="0" borderId="0"/>
    <xf numFmtId="172" fontId="80" fillId="0" borderId="0" applyFont="0" applyFill="0" applyBorder="0" applyAlignment="0" applyProtection="0"/>
    <xf numFmtId="0" fontId="79" fillId="0" borderId="0"/>
    <xf numFmtId="172" fontId="79" fillId="0" borderId="0" applyFont="0" applyFill="0" applyBorder="0" applyAlignment="0" applyProtection="0"/>
    <xf numFmtId="0" fontId="78" fillId="0" borderId="0"/>
    <xf numFmtId="172" fontId="78" fillId="0" borderId="0" applyFont="0" applyFill="0" applyBorder="0" applyAlignment="0" applyProtection="0"/>
    <xf numFmtId="0" fontId="77" fillId="0" borderId="0"/>
    <xf numFmtId="0" fontId="76" fillId="0" borderId="0"/>
    <xf numFmtId="0" fontId="99" fillId="0" borderId="0"/>
    <xf numFmtId="172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9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172" fontId="76" fillId="0" borderId="0" applyFont="0" applyFill="0" applyBorder="0" applyAlignment="0" applyProtection="0"/>
    <xf numFmtId="0" fontId="76" fillId="0" borderId="0"/>
    <xf numFmtId="0" fontId="99" fillId="0" borderId="0"/>
    <xf numFmtId="0" fontId="75" fillId="0" borderId="0"/>
    <xf numFmtId="172" fontId="75" fillId="0" borderId="0" applyFont="0" applyFill="0" applyBorder="0" applyAlignment="0" applyProtection="0"/>
    <xf numFmtId="0" fontId="74" fillId="0" borderId="0"/>
    <xf numFmtId="172" fontId="74" fillId="0" borderId="0" applyFont="0" applyFill="0" applyBorder="0" applyAlignment="0" applyProtection="0"/>
    <xf numFmtId="0" fontId="73" fillId="0" borderId="0"/>
    <xf numFmtId="172" fontId="73" fillId="0" borderId="0" applyFont="0" applyFill="0" applyBorder="0" applyAlignment="0" applyProtection="0"/>
    <xf numFmtId="0" fontId="72" fillId="0" borderId="0"/>
    <xf numFmtId="172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71" fillId="0" borderId="0"/>
    <xf numFmtId="172" fontId="71" fillId="0" borderId="0" applyFont="0" applyFill="0" applyBorder="0" applyAlignment="0" applyProtection="0"/>
    <xf numFmtId="0" fontId="70" fillId="0" borderId="0"/>
    <xf numFmtId="172" fontId="70" fillId="0" borderId="0" applyFont="0" applyFill="0" applyBorder="0" applyAlignment="0" applyProtection="0"/>
    <xf numFmtId="0" fontId="69" fillId="0" borderId="0"/>
    <xf numFmtId="172" fontId="69" fillId="0" borderId="0" applyFont="0" applyFill="0" applyBorder="0" applyAlignment="0" applyProtection="0"/>
    <xf numFmtId="0" fontId="68" fillId="0" borderId="0"/>
    <xf numFmtId="172" fontId="68" fillId="0" borderId="0" applyFont="0" applyFill="0" applyBorder="0" applyAlignment="0" applyProtection="0"/>
    <xf numFmtId="0" fontId="67" fillId="0" borderId="0"/>
    <xf numFmtId="172" fontId="67" fillId="0" borderId="0" applyFont="0" applyFill="0" applyBorder="0" applyAlignment="0" applyProtection="0"/>
    <xf numFmtId="0" fontId="66" fillId="0" borderId="0"/>
    <xf numFmtId="0" fontId="65" fillId="0" borderId="0"/>
    <xf numFmtId="172" fontId="65" fillId="0" borderId="0" applyFont="0" applyFill="0" applyBorder="0" applyAlignment="0" applyProtection="0"/>
    <xf numFmtId="172" fontId="64" fillId="0" borderId="0" applyFont="0" applyFill="0" applyBorder="0" applyAlignment="0" applyProtection="0"/>
    <xf numFmtId="0" fontId="64" fillId="0" borderId="0"/>
    <xf numFmtId="0" fontId="63" fillId="0" borderId="0"/>
    <xf numFmtId="172" fontId="63" fillId="0" borderId="0" applyFont="0" applyFill="0" applyBorder="0" applyAlignment="0" applyProtection="0"/>
    <xf numFmtId="172" fontId="63" fillId="0" borderId="0" applyFont="0" applyFill="0" applyBorder="0" applyAlignment="0" applyProtection="0"/>
    <xf numFmtId="0" fontId="63" fillId="0" borderId="0"/>
    <xf numFmtId="0" fontId="62" fillId="0" borderId="0"/>
    <xf numFmtId="172" fontId="62" fillId="0" borderId="0" applyFont="0" applyFill="0" applyBorder="0" applyAlignment="0" applyProtection="0"/>
    <xf numFmtId="172" fontId="62" fillId="0" borderId="0" applyFont="0" applyFill="0" applyBorder="0" applyAlignment="0" applyProtection="0"/>
    <xf numFmtId="0" fontId="62" fillId="0" borderId="0"/>
    <xf numFmtId="9" fontId="99" fillId="0" borderId="0" applyFont="0" applyFill="0" applyBorder="0" applyAlignment="0" applyProtection="0"/>
    <xf numFmtId="0" fontId="99" fillId="0" borderId="0"/>
    <xf numFmtId="172" fontId="61" fillId="0" borderId="0" applyFont="0" applyFill="0" applyBorder="0" applyAlignment="0" applyProtection="0"/>
    <xf numFmtId="0" fontId="61" fillId="0" borderId="0"/>
    <xf numFmtId="0" fontId="60" fillId="0" borderId="0"/>
    <xf numFmtId="172" fontId="60" fillId="0" borderId="0" applyFont="0" applyFill="0" applyBorder="0" applyAlignment="0" applyProtection="0"/>
    <xf numFmtId="172" fontId="60" fillId="0" borderId="0" applyFont="0" applyFill="0" applyBorder="0" applyAlignment="0" applyProtection="0"/>
    <xf numFmtId="0" fontId="60" fillId="0" borderId="0"/>
    <xf numFmtId="0" fontId="59" fillId="0" borderId="0"/>
    <xf numFmtId="172" fontId="59" fillId="0" borderId="0" applyFont="0" applyFill="0" applyBorder="0" applyAlignment="0" applyProtection="0"/>
    <xf numFmtId="172" fontId="59" fillId="0" borderId="0" applyFont="0" applyFill="0" applyBorder="0" applyAlignment="0" applyProtection="0"/>
    <xf numFmtId="0" fontId="59" fillId="0" borderId="0"/>
    <xf numFmtId="0" fontId="58" fillId="0" borderId="0"/>
    <xf numFmtId="172" fontId="58" fillId="0" borderId="0" applyFont="0" applyFill="0" applyBorder="0" applyAlignment="0" applyProtection="0"/>
    <xf numFmtId="0" fontId="58" fillId="0" borderId="0"/>
    <xf numFmtId="172" fontId="57" fillId="0" borderId="0" applyFont="0" applyFill="0" applyBorder="0" applyAlignment="0" applyProtection="0"/>
    <xf numFmtId="0" fontId="57" fillId="0" borderId="0"/>
    <xf numFmtId="0" fontId="56" fillId="0" borderId="0"/>
    <xf numFmtId="172" fontId="56" fillId="0" borderId="0" applyFont="0" applyFill="0" applyBorder="0" applyAlignment="0" applyProtection="0"/>
    <xf numFmtId="172" fontId="56" fillId="0" borderId="0" applyFont="0" applyFill="0" applyBorder="0" applyAlignment="0" applyProtection="0"/>
    <xf numFmtId="0" fontId="56" fillId="0" borderId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72" fillId="0" borderId="0"/>
    <xf numFmtId="172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55" fillId="0" borderId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9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0" fontId="55" fillId="0" borderId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9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0" fontId="55" fillId="0" borderId="0"/>
    <xf numFmtId="172" fontId="55" fillId="0" borderId="0" applyFont="0" applyFill="0" applyBorder="0" applyAlignment="0" applyProtection="0"/>
    <xf numFmtId="172" fontId="55" fillId="0" borderId="0" applyFont="0" applyFill="0" applyBorder="0" applyAlignment="0" applyProtection="0"/>
    <xf numFmtId="0" fontId="55" fillId="0" borderId="0"/>
    <xf numFmtId="0" fontId="55" fillId="0" borderId="0"/>
    <xf numFmtId="172" fontId="55" fillId="0" borderId="0" applyFont="0" applyFill="0" applyBorder="0" applyAlignment="0" applyProtection="0"/>
    <xf numFmtId="172" fontId="55" fillId="0" borderId="0" applyFont="0" applyFill="0" applyBorder="0" applyAlignment="0" applyProtection="0"/>
    <xf numFmtId="0" fontId="55" fillId="0" borderId="0"/>
    <xf numFmtId="0" fontId="55" fillId="0" borderId="0"/>
    <xf numFmtId="172" fontId="55" fillId="0" borderId="0" applyFont="0" applyFill="0" applyBorder="0" applyAlignment="0" applyProtection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0" fontId="55" fillId="0" borderId="0"/>
    <xf numFmtId="172" fontId="55" fillId="0" borderId="0" applyFont="0" applyFill="0" applyBorder="0" applyAlignment="0" applyProtection="0"/>
    <xf numFmtId="172" fontId="55" fillId="0" borderId="0" applyFont="0" applyFill="0" applyBorder="0" applyAlignment="0" applyProtection="0"/>
    <xf numFmtId="0" fontId="55" fillId="0" borderId="0"/>
    <xf numFmtId="0" fontId="55" fillId="0" borderId="0"/>
    <xf numFmtId="172" fontId="55" fillId="0" borderId="0" applyFont="0" applyFill="0" applyBorder="0" applyAlignment="0" applyProtection="0"/>
    <xf numFmtId="172" fontId="55" fillId="0" borderId="0" applyFont="0" applyFill="0" applyBorder="0" applyAlignment="0" applyProtection="0"/>
    <xf numFmtId="0" fontId="55" fillId="0" borderId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172" fontId="55" fillId="0" borderId="0" applyFont="0" applyFill="0" applyBorder="0" applyAlignment="0" applyProtection="0"/>
    <xf numFmtId="0" fontId="55" fillId="0" borderId="0"/>
    <xf numFmtId="0" fontId="55" fillId="0" borderId="0"/>
    <xf numFmtId="172" fontId="55" fillId="0" borderId="0" applyFont="0" applyFill="0" applyBorder="0" applyAlignment="0" applyProtection="0"/>
    <xf numFmtId="172" fontId="55" fillId="0" borderId="0" applyFont="0" applyFill="0" applyBorder="0" applyAlignment="0" applyProtection="0"/>
    <xf numFmtId="0" fontId="55" fillId="0" borderId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9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9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172" fontId="54" fillId="0" borderId="0" applyFont="0" applyFill="0" applyBorder="0" applyAlignment="0" applyProtection="0"/>
    <xf numFmtId="0" fontId="54" fillId="0" borderId="0"/>
    <xf numFmtId="0" fontId="54" fillId="0" borderId="0"/>
    <xf numFmtId="172" fontId="54" fillId="0" borderId="0" applyFont="0" applyFill="0" applyBorder="0" applyAlignment="0" applyProtection="0"/>
    <xf numFmtId="172" fontId="54" fillId="0" borderId="0" applyFont="0" applyFill="0" applyBorder="0" applyAlignment="0" applyProtection="0"/>
    <xf numFmtId="0" fontId="54" fillId="0" borderId="0"/>
    <xf numFmtId="0" fontId="54" fillId="0" borderId="0"/>
    <xf numFmtId="172" fontId="54" fillId="0" borderId="0" applyFont="0" applyFill="0" applyBorder="0" applyAlignment="0" applyProtection="0"/>
    <xf numFmtId="172" fontId="54" fillId="0" borderId="0" applyFont="0" applyFill="0" applyBorder="0" applyAlignment="0" applyProtection="0"/>
    <xf numFmtId="0" fontId="54" fillId="0" borderId="0"/>
    <xf numFmtId="0" fontId="54" fillId="0" borderId="0"/>
    <xf numFmtId="172" fontId="54" fillId="0" borderId="0" applyFont="0" applyFill="0" applyBorder="0" applyAlignment="0" applyProtection="0"/>
    <xf numFmtId="172" fontId="54" fillId="0" borderId="0" applyFont="0" applyFill="0" applyBorder="0" applyAlignment="0" applyProtection="0"/>
    <xf numFmtId="0" fontId="54" fillId="0" borderId="0"/>
    <xf numFmtId="0" fontId="53" fillId="0" borderId="0"/>
    <xf numFmtId="172" fontId="53" fillId="0" borderId="0" applyFont="0" applyFill="0" applyBorder="0" applyAlignment="0" applyProtection="0"/>
    <xf numFmtId="172" fontId="53" fillId="0" borderId="0" applyFont="0" applyFill="0" applyBorder="0" applyAlignment="0" applyProtection="0"/>
    <xf numFmtId="0" fontId="53" fillId="0" borderId="0"/>
    <xf numFmtId="0" fontId="52" fillId="0" borderId="0"/>
    <xf numFmtId="172" fontId="52" fillId="0" borderId="0" applyFont="0" applyFill="0" applyBorder="0" applyAlignment="0" applyProtection="0"/>
    <xf numFmtId="172" fontId="52" fillId="0" borderId="0" applyFont="0" applyFill="0" applyBorder="0" applyAlignment="0" applyProtection="0"/>
    <xf numFmtId="0" fontId="52" fillId="0" borderId="0"/>
    <xf numFmtId="0" fontId="52" fillId="0" borderId="0"/>
    <xf numFmtId="172" fontId="52" fillId="0" borderId="0" applyFont="0" applyFill="0" applyBorder="0" applyAlignment="0" applyProtection="0"/>
    <xf numFmtId="0" fontId="51" fillId="0" borderId="0"/>
    <xf numFmtId="172" fontId="51" fillId="0" borderId="0" applyFont="0" applyFill="0" applyBorder="0" applyAlignment="0" applyProtection="0"/>
    <xf numFmtId="172" fontId="51" fillId="0" borderId="0" applyFont="0" applyFill="0" applyBorder="0" applyAlignment="0" applyProtection="0"/>
    <xf numFmtId="0" fontId="51" fillId="0" borderId="0"/>
    <xf numFmtId="0" fontId="50" fillId="0" borderId="0"/>
    <xf numFmtId="172" fontId="50" fillId="0" borderId="0" applyFont="0" applyFill="0" applyBorder="0" applyAlignment="0" applyProtection="0"/>
    <xf numFmtId="172" fontId="50" fillId="0" borderId="0" applyFont="0" applyFill="0" applyBorder="0" applyAlignment="0" applyProtection="0"/>
    <xf numFmtId="0" fontId="50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9" fillId="0" borderId="0"/>
    <xf numFmtId="172" fontId="49" fillId="0" borderId="0" applyFont="0" applyFill="0" applyBorder="0" applyAlignment="0" applyProtection="0"/>
    <xf numFmtId="172" fontId="49" fillId="0" borderId="0" applyFont="0" applyFill="0" applyBorder="0" applyAlignment="0" applyProtection="0"/>
    <xf numFmtId="0" fontId="49" fillId="0" borderId="0"/>
    <xf numFmtId="0" fontId="48" fillId="0" borderId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0" fontId="48" fillId="0" borderId="0"/>
    <xf numFmtId="0" fontId="47" fillId="0" borderId="0"/>
    <xf numFmtId="43" fontId="47" fillId="0" borderId="0" applyFont="0" applyFill="0" applyBorder="0" applyAlignment="0" applyProtection="0"/>
    <xf numFmtId="0" fontId="114" fillId="9" borderId="49" applyNumberFormat="0" applyAlignment="0" applyProtection="0"/>
    <xf numFmtId="0" fontId="47" fillId="0" borderId="51" applyNumberFormat="0" applyFont="0" applyFill="0" applyAlignment="0" applyProtection="0"/>
    <xf numFmtId="0" fontId="47" fillId="0" borderId="50" applyNumberFormat="0" applyFont="0" applyFill="0" applyAlignment="0" applyProtection="0"/>
    <xf numFmtId="0" fontId="47" fillId="9" borderId="50" applyNumberFormat="0" applyFont="0" applyAlignment="0" applyProtection="0"/>
    <xf numFmtId="0" fontId="129" fillId="9" borderId="52" applyAlignment="0">
      <alignment vertical="center" wrapText="1"/>
    </xf>
    <xf numFmtId="0" fontId="128" fillId="41" borderId="53">
      <alignment horizontal="center" vertical="center" wrapText="1"/>
    </xf>
    <xf numFmtId="0" fontId="130" fillId="42" borderId="54">
      <alignment horizontal="center" vertical="center" wrapText="1"/>
    </xf>
    <xf numFmtId="9" fontId="47" fillId="0" borderId="0" applyFont="0" applyFill="0" applyBorder="0" applyAlignment="0" applyProtection="0"/>
    <xf numFmtId="180" fontId="99" fillId="0" borderId="0"/>
    <xf numFmtId="166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180" fontId="99" fillId="0" borderId="0"/>
    <xf numFmtId="172" fontId="99" fillId="0" borderId="0" applyFont="0" applyFill="0" applyBorder="0" applyAlignment="0" applyProtection="0"/>
    <xf numFmtId="180" fontId="99" fillId="0" borderId="0"/>
    <xf numFmtId="180" fontId="99" fillId="0" borderId="0"/>
    <xf numFmtId="9" fontId="47" fillId="0" borderId="0" applyFont="0" applyFill="0" applyBorder="0" applyAlignment="0" applyProtection="0"/>
    <xf numFmtId="186" fontId="99" fillId="0" borderId="0"/>
    <xf numFmtId="3" fontId="139" fillId="0" borderId="0" applyFont="0" applyFill="0" applyBorder="0" applyAlignment="0" applyProtection="0"/>
    <xf numFmtId="185" fontId="139" fillId="0" borderId="0" applyFont="0" applyFill="0" applyBorder="0" applyAlignment="0" applyProtection="0"/>
    <xf numFmtId="186" fontId="139" fillId="0" borderId="0" applyFont="0" applyFill="0" applyBorder="0" applyAlignment="0" applyProtection="0"/>
    <xf numFmtId="2" fontId="139" fillId="0" borderId="0" applyFont="0" applyFill="0" applyBorder="0" applyAlignment="0" applyProtection="0"/>
    <xf numFmtId="38" fontId="134" fillId="43" borderId="0" applyNumberFormat="0" applyBorder="0" applyAlignment="0" applyProtection="0"/>
    <xf numFmtId="186" fontId="136" fillId="0" borderId="0"/>
    <xf numFmtId="186" fontId="111" fillId="0" borderId="14" applyNumberFormat="0" applyAlignment="0" applyProtection="0">
      <alignment horizontal="left" vertical="center"/>
    </xf>
    <xf numFmtId="186" fontId="111" fillId="0" borderId="43">
      <alignment horizontal="left" vertical="center"/>
    </xf>
    <xf numFmtId="186" fontId="140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10" fontId="134" fillId="44" borderId="11" applyNumberFormat="0" applyBorder="0" applyAlignment="0" applyProtection="0"/>
    <xf numFmtId="186" fontId="99" fillId="0" borderId="0"/>
    <xf numFmtId="10" fontId="99" fillId="0" borderId="0" applyFont="0" applyFill="0" applyBorder="0" applyAlignment="0" applyProtection="0"/>
    <xf numFmtId="186" fontId="139" fillId="0" borderId="56" applyNumberFormat="0" applyFont="0" applyFill="0" applyAlignment="0" applyProtection="0"/>
    <xf numFmtId="186" fontId="99" fillId="0" borderId="0"/>
    <xf numFmtId="186" fontId="140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186" fontId="99" fillId="0" borderId="0"/>
    <xf numFmtId="10" fontId="99" fillId="0" borderId="0" applyFont="0" applyFill="0" applyBorder="0" applyAlignment="0" applyProtection="0"/>
    <xf numFmtId="186" fontId="139" fillId="0" borderId="56" applyNumberFormat="0" applyFont="0" applyFill="0" applyAlignment="0" applyProtection="0"/>
    <xf numFmtId="186" fontId="99" fillId="0" borderId="0"/>
    <xf numFmtId="186" fontId="140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186" fontId="99" fillId="0" borderId="0"/>
    <xf numFmtId="10" fontId="99" fillId="0" borderId="0" applyFont="0" applyFill="0" applyBorder="0" applyAlignment="0" applyProtection="0"/>
    <xf numFmtId="186" fontId="139" fillId="0" borderId="56" applyNumberFormat="0" applyFont="0" applyFill="0" applyAlignment="0" applyProtection="0"/>
    <xf numFmtId="186" fontId="99" fillId="0" borderId="0"/>
    <xf numFmtId="186" fontId="140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186" fontId="99" fillId="0" borderId="0"/>
    <xf numFmtId="10" fontId="99" fillId="0" borderId="0" applyFont="0" applyFill="0" applyBorder="0" applyAlignment="0" applyProtection="0"/>
    <xf numFmtId="186" fontId="139" fillId="0" borderId="56" applyNumberFormat="0" applyFont="0" applyFill="0" applyAlignment="0" applyProtection="0"/>
    <xf numFmtId="172" fontId="99" fillId="0" borderId="0" applyFont="0" applyFill="0" applyBorder="0" applyAlignment="0" applyProtection="0"/>
    <xf numFmtId="186" fontId="47" fillId="0" borderId="0"/>
    <xf numFmtId="186" fontId="108" fillId="0" borderId="0"/>
    <xf numFmtId="171" fontId="99" fillId="0" borderId="0" applyFont="0" applyFill="0" applyBorder="0" applyAlignment="0" applyProtection="0"/>
    <xf numFmtId="186" fontId="99" fillId="0" borderId="0"/>
    <xf numFmtId="172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86" fontId="99" fillId="0" borderId="0" applyFont="0" applyFill="0" applyBorder="0" applyAlignment="0" applyProtection="0"/>
    <xf numFmtId="186" fontId="99" fillId="0" borderId="0"/>
    <xf numFmtId="186" fontId="99" fillId="0" borderId="0"/>
    <xf numFmtId="186" fontId="99" fillId="0" borderId="0"/>
    <xf numFmtId="186" fontId="99" fillId="0" borderId="0"/>
    <xf numFmtId="186" fontId="99" fillId="0" borderId="0"/>
    <xf numFmtId="186" fontId="99" fillId="0" borderId="0"/>
    <xf numFmtId="186" fontId="99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99" fillId="0" borderId="0"/>
    <xf numFmtId="186" fontId="99" fillId="0" borderId="0"/>
    <xf numFmtId="186" fontId="99" fillId="0" borderId="0"/>
    <xf numFmtId="186" fontId="99" fillId="0" borderId="0"/>
    <xf numFmtId="186" fontId="99" fillId="0" borderId="0"/>
    <xf numFmtId="10" fontId="99" fillId="0" borderId="0" applyFont="0" applyFill="0" applyBorder="0" applyAlignment="0" applyProtection="0"/>
    <xf numFmtId="10" fontId="99" fillId="0" borderId="0" applyFont="0" applyFill="0" applyBorder="0" applyAlignment="0" applyProtection="0"/>
    <xf numFmtId="10" fontId="99" fillId="0" borderId="0" applyFont="0" applyFill="0" applyBorder="0" applyAlignment="0" applyProtection="0"/>
    <xf numFmtId="10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9" fontId="99" fillId="0" borderId="0" applyFont="0" applyFill="0" applyBorder="0" applyAlignment="0" applyProtection="0"/>
    <xf numFmtId="186" fontId="47" fillId="0" borderId="0"/>
    <xf numFmtId="186" fontId="99" fillId="0" borderId="0"/>
    <xf numFmtId="0" fontId="47" fillId="0" borderId="0"/>
    <xf numFmtId="186" fontId="99" fillId="0" borderId="0"/>
    <xf numFmtId="172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186" fontId="47" fillId="0" borderId="0"/>
    <xf numFmtId="171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99" fillId="0" borderId="0"/>
    <xf numFmtId="186" fontId="99" fillId="0" borderId="0"/>
    <xf numFmtId="9" fontId="99" fillId="0" borderId="0" applyFont="0" applyFill="0" applyBorder="0" applyAlignment="0" applyProtection="0"/>
    <xf numFmtId="186" fontId="99" fillId="0" borderId="0"/>
    <xf numFmtId="186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186" fontId="99" fillId="0" borderId="0"/>
    <xf numFmtId="186" fontId="99" fillId="0" borderId="0"/>
    <xf numFmtId="9" fontId="99" fillId="0" borderId="0" applyFont="0" applyFill="0" applyBorder="0" applyAlignment="0" applyProtection="0"/>
    <xf numFmtId="186" fontId="99" fillId="0" borderId="0"/>
    <xf numFmtId="186" fontId="99" fillId="0" borderId="0"/>
    <xf numFmtId="186" fontId="99" fillId="0" borderId="0"/>
    <xf numFmtId="186" fontId="99" fillId="0" borderId="0"/>
    <xf numFmtId="9" fontId="99" fillId="0" borderId="0" applyFont="0" applyFill="0" applyBorder="0" applyAlignment="0" applyProtection="0"/>
    <xf numFmtId="186" fontId="99" fillId="0" borderId="0"/>
    <xf numFmtId="186" fontId="99" fillId="0" borderId="0"/>
    <xf numFmtId="9" fontId="99" fillId="0" borderId="0" applyFont="0" applyFill="0" applyBorder="0" applyAlignment="0" applyProtection="0"/>
    <xf numFmtId="186" fontId="99" fillId="0" borderId="0"/>
    <xf numFmtId="186" fontId="99" fillId="0" borderId="0"/>
    <xf numFmtId="186" fontId="99" fillId="0" borderId="0"/>
    <xf numFmtId="186" fontId="99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47" fillId="0" borderId="0"/>
    <xf numFmtId="165" fontId="47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186" fontId="131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145" fillId="45" borderId="0" applyNumberFormat="0" applyBorder="0" applyAlignment="0" applyProtection="0"/>
    <xf numFmtId="0" fontId="145" fillId="45" borderId="0" applyNumberFormat="0" applyBorder="0" applyAlignment="0" applyProtection="0"/>
    <xf numFmtId="0" fontId="145" fillId="45" borderId="0" applyNumberFormat="0" applyBorder="0" applyAlignment="0" applyProtection="0"/>
    <xf numFmtId="0" fontId="145" fillId="45" borderId="0" applyNumberFormat="0" applyBorder="0" applyAlignment="0" applyProtection="0"/>
    <xf numFmtId="0" fontId="145" fillId="46" borderId="0" applyNumberFormat="0" applyBorder="0" applyAlignment="0" applyProtection="0"/>
    <xf numFmtId="0" fontId="145" fillId="46" borderId="0" applyNumberFormat="0" applyBorder="0" applyAlignment="0" applyProtection="0"/>
    <xf numFmtId="0" fontId="145" fillId="46" borderId="0" applyNumberFormat="0" applyBorder="0" applyAlignment="0" applyProtection="0"/>
    <xf numFmtId="0" fontId="145" fillId="46" borderId="0" applyNumberFormat="0" applyBorder="0" applyAlignment="0" applyProtection="0"/>
    <xf numFmtId="0" fontId="145" fillId="47" borderId="0" applyNumberFormat="0" applyBorder="0" applyAlignment="0" applyProtection="0"/>
    <xf numFmtId="0" fontId="145" fillId="47" borderId="0" applyNumberFormat="0" applyBorder="0" applyAlignment="0" applyProtection="0"/>
    <xf numFmtId="0" fontId="145" fillId="47" borderId="0" applyNumberFormat="0" applyBorder="0" applyAlignment="0" applyProtection="0"/>
    <xf numFmtId="0" fontId="145" fillId="47" borderId="0" applyNumberFormat="0" applyBorder="0" applyAlignment="0" applyProtection="0"/>
    <xf numFmtId="0" fontId="145" fillId="48" borderId="0" applyNumberFormat="0" applyBorder="0" applyAlignment="0" applyProtection="0"/>
    <xf numFmtId="0" fontId="145" fillId="48" borderId="0" applyNumberFormat="0" applyBorder="0" applyAlignment="0" applyProtection="0"/>
    <xf numFmtId="0" fontId="145" fillId="48" borderId="0" applyNumberFormat="0" applyBorder="0" applyAlignment="0" applyProtection="0"/>
    <xf numFmtId="0" fontId="145" fillId="48" borderId="0" applyNumberFormat="0" applyBorder="0" applyAlignment="0" applyProtection="0"/>
    <xf numFmtId="0" fontId="145" fillId="49" borderId="0" applyNumberFormat="0" applyBorder="0" applyAlignment="0" applyProtection="0"/>
    <xf numFmtId="0" fontId="145" fillId="49" borderId="0" applyNumberFormat="0" applyBorder="0" applyAlignment="0" applyProtection="0"/>
    <xf numFmtId="0" fontId="145" fillId="49" borderId="0" applyNumberFormat="0" applyBorder="0" applyAlignment="0" applyProtection="0"/>
    <xf numFmtId="0" fontId="145" fillId="49" borderId="0" applyNumberFormat="0" applyBorder="0" applyAlignment="0" applyProtection="0"/>
    <xf numFmtId="0" fontId="145" fillId="50" borderId="0" applyNumberFormat="0" applyBorder="0" applyAlignment="0" applyProtection="0"/>
    <xf numFmtId="0" fontId="145" fillId="50" borderId="0" applyNumberFormat="0" applyBorder="0" applyAlignment="0" applyProtection="0"/>
    <xf numFmtId="0" fontId="145" fillId="50" borderId="0" applyNumberFormat="0" applyBorder="0" applyAlignment="0" applyProtection="0"/>
    <xf numFmtId="0" fontId="145" fillId="50" borderId="0" applyNumberFormat="0" applyBorder="0" applyAlignment="0" applyProtection="0"/>
    <xf numFmtId="0" fontId="145" fillId="51" borderId="0" applyNumberFormat="0" applyBorder="0" applyAlignment="0" applyProtection="0"/>
    <xf numFmtId="0" fontId="145" fillId="51" borderId="0" applyNumberFormat="0" applyBorder="0" applyAlignment="0" applyProtection="0"/>
    <xf numFmtId="0" fontId="145" fillId="51" borderId="0" applyNumberFormat="0" applyBorder="0" applyAlignment="0" applyProtection="0"/>
    <xf numFmtId="0" fontId="145" fillId="51" borderId="0" applyNumberFormat="0" applyBorder="0" applyAlignment="0" applyProtection="0"/>
    <xf numFmtId="0" fontId="145" fillId="52" borderId="0" applyNumberFormat="0" applyBorder="0" applyAlignment="0" applyProtection="0"/>
    <xf numFmtId="0" fontId="145" fillId="52" borderId="0" applyNumberFormat="0" applyBorder="0" applyAlignment="0" applyProtection="0"/>
    <xf numFmtId="0" fontId="145" fillId="52" borderId="0" applyNumberFormat="0" applyBorder="0" applyAlignment="0" applyProtection="0"/>
    <xf numFmtId="0" fontId="145" fillId="52" borderId="0" applyNumberFormat="0" applyBorder="0" applyAlignment="0" applyProtection="0"/>
    <xf numFmtId="0" fontId="145" fillId="53" borderId="0" applyNumberFormat="0" applyBorder="0" applyAlignment="0" applyProtection="0"/>
    <xf numFmtId="0" fontId="145" fillId="53" borderId="0" applyNumberFormat="0" applyBorder="0" applyAlignment="0" applyProtection="0"/>
    <xf numFmtId="0" fontId="145" fillId="53" borderId="0" applyNumberFormat="0" applyBorder="0" applyAlignment="0" applyProtection="0"/>
    <xf numFmtId="0" fontId="145" fillId="53" borderId="0" applyNumberFormat="0" applyBorder="0" applyAlignment="0" applyProtection="0"/>
    <xf numFmtId="0" fontId="145" fillId="48" borderId="0" applyNumberFormat="0" applyBorder="0" applyAlignment="0" applyProtection="0"/>
    <xf numFmtId="0" fontId="145" fillId="48" borderId="0" applyNumberFormat="0" applyBorder="0" applyAlignment="0" applyProtection="0"/>
    <xf numFmtId="0" fontId="145" fillId="48" borderId="0" applyNumberFormat="0" applyBorder="0" applyAlignment="0" applyProtection="0"/>
    <xf numFmtId="0" fontId="145" fillId="48" borderId="0" applyNumberFormat="0" applyBorder="0" applyAlignment="0" applyProtection="0"/>
    <xf numFmtId="0" fontId="145" fillId="51" borderId="0" applyNumberFormat="0" applyBorder="0" applyAlignment="0" applyProtection="0"/>
    <xf numFmtId="0" fontId="145" fillId="51" borderId="0" applyNumberFormat="0" applyBorder="0" applyAlignment="0" applyProtection="0"/>
    <xf numFmtId="0" fontId="145" fillId="51" borderId="0" applyNumberFormat="0" applyBorder="0" applyAlignment="0" applyProtection="0"/>
    <xf numFmtId="0" fontId="145" fillId="51" borderId="0" applyNumberFormat="0" applyBorder="0" applyAlignment="0" applyProtection="0"/>
    <xf numFmtId="0" fontId="145" fillId="54" borderId="0" applyNumberFormat="0" applyBorder="0" applyAlignment="0" applyProtection="0"/>
    <xf numFmtId="0" fontId="145" fillId="54" borderId="0" applyNumberFormat="0" applyBorder="0" applyAlignment="0" applyProtection="0"/>
    <xf numFmtId="0" fontId="145" fillId="54" borderId="0" applyNumberFormat="0" applyBorder="0" applyAlignment="0" applyProtection="0"/>
    <xf numFmtId="0" fontId="145" fillId="54" borderId="0" applyNumberFormat="0" applyBorder="0" applyAlignment="0" applyProtection="0"/>
    <xf numFmtId="0" fontId="146" fillId="55" borderId="0" applyNumberFormat="0" applyBorder="0" applyAlignment="0" applyProtection="0"/>
    <xf numFmtId="0" fontId="146" fillId="55" borderId="0" applyNumberFormat="0" applyBorder="0" applyAlignment="0" applyProtection="0"/>
    <xf numFmtId="0" fontId="146" fillId="55" borderId="0" applyNumberFormat="0" applyBorder="0" applyAlignment="0" applyProtection="0"/>
    <xf numFmtId="0" fontId="146" fillId="55" borderId="0" applyNumberFormat="0" applyBorder="0" applyAlignment="0" applyProtection="0"/>
    <xf numFmtId="0" fontId="146" fillId="52" borderId="0" applyNumberFormat="0" applyBorder="0" applyAlignment="0" applyProtection="0"/>
    <xf numFmtId="0" fontId="146" fillId="52" borderId="0" applyNumberFormat="0" applyBorder="0" applyAlignment="0" applyProtection="0"/>
    <xf numFmtId="0" fontId="146" fillId="52" borderId="0" applyNumberFormat="0" applyBorder="0" applyAlignment="0" applyProtection="0"/>
    <xf numFmtId="0" fontId="146" fillId="52" borderId="0" applyNumberFormat="0" applyBorder="0" applyAlignment="0" applyProtection="0"/>
    <xf numFmtId="0" fontId="146" fillId="53" borderId="0" applyNumberFormat="0" applyBorder="0" applyAlignment="0" applyProtection="0"/>
    <xf numFmtId="0" fontId="146" fillId="53" borderId="0" applyNumberFormat="0" applyBorder="0" applyAlignment="0" applyProtection="0"/>
    <xf numFmtId="0" fontId="146" fillId="53" borderId="0" applyNumberFormat="0" applyBorder="0" applyAlignment="0" applyProtection="0"/>
    <xf numFmtId="0" fontId="146" fillId="53" borderId="0" applyNumberFormat="0" applyBorder="0" applyAlignment="0" applyProtection="0"/>
    <xf numFmtId="0" fontId="146" fillId="56" borderId="0" applyNumberFormat="0" applyBorder="0" applyAlignment="0" applyProtection="0"/>
    <xf numFmtId="0" fontId="146" fillId="56" borderId="0" applyNumberFormat="0" applyBorder="0" applyAlignment="0" applyProtection="0"/>
    <xf numFmtId="0" fontId="146" fillId="56" borderId="0" applyNumberFormat="0" applyBorder="0" applyAlignment="0" applyProtection="0"/>
    <xf numFmtId="0" fontId="146" fillId="56" borderId="0" applyNumberFormat="0" applyBorder="0" applyAlignment="0" applyProtection="0"/>
    <xf numFmtId="0" fontId="146" fillId="57" borderId="0" applyNumberFormat="0" applyBorder="0" applyAlignment="0" applyProtection="0"/>
    <xf numFmtId="0" fontId="146" fillId="57" borderId="0" applyNumberFormat="0" applyBorder="0" applyAlignment="0" applyProtection="0"/>
    <xf numFmtId="0" fontId="146" fillId="57" borderId="0" applyNumberFormat="0" applyBorder="0" applyAlignment="0" applyProtection="0"/>
    <xf numFmtId="0" fontId="146" fillId="57" borderId="0" applyNumberFormat="0" applyBorder="0" applyAlignment="0" applyProtection="0"/>
    <xf numFmtId="0" fontId="146" fillId="58" borderId="0" applyNumberFormat="0" applyBorder="0" applyAlignment="0" applyProtection="0"/>
    <xf numFmtId="0" fontId="146" fillId="58" borderId="0" applyNumberFormat="0" applyBorder="0" applyAlignment="0" applyProtection="0"/>
    <xf numFmtId="0" fontId="146" fillId="58" borderId="0" applyNumberFormat="0" applyBorder="0" applyAlignment="0" applyProtection="0"/>
    <xf numFmtId="0" fontId="146" fillId="58" borderId="0" applyNumberFormat="0" applyBorder="0" applyAlignment="0" applyProtection="0"/>
    <xf numFmtId="0" fontId="147" fillId="59" borderId="0" applyNumberFormat="0" applyBorder="0" applyAlignment="0">
      <alignment horizontal="center"/>
    </xf>
    <xf numFmtId="0" fontId="146" fillId="60" borderId="0" applyNumberFormat="0" applyBorder="0" applyAlignment="0" applyProtection="0"/>
    <xf numFmtId="0" fontId="146" fillId="60" borderId="0" applyNumberFormat="0" applyBorder="0" applyAlignment="0" applyProtection="0"/>
    <xf numFmtId="0" fontId="146" fillId="60" borderId="0" applyNumberFormat="0" applyBorder="0" applyAlignment="0" applyProtection="0"/>
    <xf numFmtId="0" fontId="146" fillId="60" borderId="0" applyNumberFormat="0" applyBorder="0" applyAlignment="0" applyProtection="0"/>
    <xf numFmtId="0" fontId="146" fillId="61" borderId="0" applyNumberFormat="0" applyBorder="0" applyAlignment="0" applyProtection="0"/>
    <xf numFmtId="0" fontId="146" fillId="61" borderId="0" applyNumberFormat="0" applyBorder="0" applyAlignment="0" applyProtection="0"/>
    <xf numFmtId="0" fontId="146" fillId="61" borderId="0" applyNumberFormat="0" applyBorder="0" applyAlignment="0" applyProtection="0"/>
    <xf numFmtId="0" fontId="146" fillId="61" borderId="0" applyNumberFormat="0" applyBorder="0" applyAlignment="0" applyProtection="0"/>
    <xf numFmtId="0" fontId="146" fillId="62" borderId="0" applyNumberFormat="0" applyBorder="0" applyAlignment="0" applyProtection="0"/>
    <xf numFmtId="0" fontId="146" fillId="62" borderId="0" applyNumberFormat="0" applyBorder="0" applyAlignment="0" applyProtection="0"/>
    <xf numFmtId="0" fontId="146" fillId="62" borderId="0" applyNumberFormat="0" applyBorder="0" applyAlignment="0" applyProtection="0"/>
    <xf numFmtId="0" fontId="146" fillId="62" borderId="0" applyNumberFormat="0" applyBorder="0" applyAlignment="0" applyProtection="0"/>
    <xf numFmtId="0" fontId="146" fillId="56" borderId="0" applyNumberFormat="0" applyBorder="0" applyAlignment="0" applyProtection="0"/>
    <xf numFmtId="0" fontId="146" fillId="56" borderId="0" applyNumberFormat="0" applyBorder="0" applyAlignment="0" applyProtection="0"/>
    <xf numFmtId="0" fontId="146" fillId="56" borderId="0" applyNumberFormat="0" applyBorder="0" applyAlignment="0" applyProtection="0"/>
    <xf numFmtId="0" fontId="146" fillId="56" borderId="0" applyNumberFormat="0" applyBorder="0" applyAlignment="0" applyProtection="0"/>
    <xf numFmtId="0" fontId="146" fillId="57" borderId="0" applyNumberFormat="0" applyBorder="0" applyAlignment="0" applyProtection="0"/>
    <xf numFmtId="0" fontId="146" fillId="57" borderId="0" applyNumberFormat="0" applyBorder="0" applyAlignment="0" applyProtection="0"/>
    <xf numFmtId="0" fontId="146" fillId="57" borderId="0" applyNumberFormat="0" applyBorder="0" applyAlignment="0" applyProtection="0"/>
    <xf numFmtId="0" fontId="146" fillId="57" borderId="0" applyNumberFormat="0" applyBorder="0" applyAlignment="0" applyProtection="0"/>
    <xf numFmtId="0" fontId="146" fillId="63" borderId="0" applyNumberFormat="0" applyBorder="0" applyAlignment="0" applyProtection="0"/>
    <xf numFmtId="0" fontId="146" fillId="63" borderId="0" applyNumberFormat="0" applyBorder="0" applyAlignment="0" applyProtection="0"/>
    <xf numFmtId="0" fontId="146" fillId="63" borderId="0" applyNumberFormat="0" applyBorder="0" applyAlignment="0" applyProtection="0"/>
    <xf numFmtId="0" fontId="146" fillId="63" borderId="0" applyNumberFormat="0" applyBorder="0" applyAlignment="0" applyProtection="0"/>
    <xf numFmtId="0" fontId="148" fillId="0" borderId="0" applyFont="0" applyFill="0" applyBorder="0" applyAlignment="0" applyProtection="0"/>
    <xf numFmtId="0" fontId="148" fillId="0" borderId="0" applyFont="0" applyFill="0" applyBorder="0" applyAlignment="0" applyProtection="0"/>
    <xf numFmtId="0" fontId="135" fillId="0" borderId="0">
      <alignment horizontal="center" wrapText="1"/>
      <protection locked="0"/>
    </xf>
    <xf numFmtId="0" fontId="99" fillId="0" borderId="0" applyFill="0" applyBorder="0">
      <alignment vertical="center"/>
    </xf>
    <xf numFmtId="0" fontId="148" fillId="0" borderId="0" applyFont="0" applyFill="0" applyBorder="0" applyAlignment="0" applyProtection="0"/>
    <xf numFmtId="0" fontId="148" fillId="0" borderId="0" applyFont="0" applyFill="0" applyBorder="0" applyAlignment="0" applyProtection="0"/>
    <xf numFmtId="0" fontId="149" fillId="46" borderId="0" applyNumberFormat="0" applyBorder="0" applyAlignment="0" applyProtection="0"/>
    <xf numFmtId="0" fontId="149" fillId="46" borderId="0" applyNumberFormat="0" applyBorder="0" applyAlignment="0" applyProtection="0"/>
    <xf numFmtId="0" fontId="149" fillId="46" borderId="0" applyNumberFormat="0" applyBorder="0" applyAlignment="0" applyProtection="0"/>
    <xf numFmtId="0" fontId="149" fillId="46" borderId="0" applyNumberFormat="0" applyBorder="0" applyAlignment="0" applyProtection="0"/>
    <xf numFmtId="189" fontId="99" fillId="0" borderId="0"/>
    <xf numFmtId="189" fontId="150" fillId="0" borderId="42" applyNumberFormat="0" applyFont="0" applyFill="0" applyAlignment="0" applyProtection="0"/>
    <xf numFmtId="0" fontId="148" fillId="0" borderId="0"/>
    <xf numFmtId="190" fontId="99" fillId="0" borderId="0" applyFill="0" applyBorder="0" applyAlignment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2" fillId="65" borderId="58" applyNumberFormat="0" applyAlignment="0" applyProtection="0"/>
    <xf numFmtId="0" fontId="152" fillId="65" borderId="58" applyNumberFormat="0" applyAlignment="0" applyProtection="0"/>
    <xf numFmtId="0" fontId="152" fillId="65" borderId="58" applyNumberFormat="0" applyAlignment="0" applyProtection="0"/>
    <xf numFmtId="0" fontId="152" fillId="65" borderId="58" applyNumberFormat="0" applyAlignment="0" applyProtection="0"/>
    <xf numFmtId="37" fontId="153" fillId="0" borderId="0"/>
    <xf numFmtId="37" fontId="153" fillId="0" borderId="0"/>
    <xf numFmtId="37" fontId="153" fillId="0" borderId="0"/>
    <xf numFmtId="37" fontId="153" fillId="0" borderId="0"/>
    <xf numFmtId="37" fontId="153" fillId="0" borderId="0"/>
    <xf numFmtId="37" fontId="153" fillId="0" borderId="0"/>
    <xf numFmtId="37" fontId="153" fillId="0" borderId="0"/>
    <xf numFmtId="37" fontId="153" fillId="0" borderId="0"/>
    <xf numFmtId="170" fontId="99" fillId="0" borderId="0" applyFont="0" applyFill="0" applyBorder="0" applyAlignment="0" applyProtection="0"/>
    <xf numFmtId="191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104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131" fillId="0" borderId="0" applyFont="0" applyFill="0" applyBorder="0" applyAlignment="0" applyProtection="0"/>
    <xf numFmtId="170" fontId="145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67" fontId="143" fillId="0" borderId="0" applyFill="0" applyBorder="0" applyAlignment="0" applyProtection="0"/>
    <xf numFmtId="170" fontId="145" fillId="0" borderId="0" applyFont="0" applyFill="0" applyBorder="0" applyAlignment="0" applyProtection="0"/>
    <xf numFmtId="183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82" fontId="99" fillId="0" borderId="0" applyFont="0" applyFill="0" applyBorder="0" applyAlignment="0" applyProtection="0"/>
    <xf numFmtId="174" fontId="99" fillId="0" borderId="0" applyFont="0" applyFill="0" applyBorder="0" applyAlignment="0" applyProtection="0"/>
    <xf numFmtId="182" fontId="99" fillId="0" borderId="0" applyFont="0" applyFill="0" applyBorder="0" applyAlignment="0" applyProtection="0"/>
    <xf numFmtId="170" fontId="99" fillId="0" borderId="0" applyFont="0" applyFill="0" applyBorder="0" applyAlignment="0" applyProtection="0"/>
    <xf numFmtId="182" fontId="99" fillId="0" borderId="0" applyFont="0" applyFill="0" applyBorder="0" applyAlignment="0" applyProtection="0"/>
    <xf numFmtId="192" fontId="99" fillId="0" borderId="0" applyFont="0" applyFill="0" applyBorder="0" applyAlignment="0" applyProtection="0"/>
    <xf numFmtId="181" fontId="154" fillId="0" borderId="0" applyFont="0" applyFill="0" applyBorder="0" applyAlignment="0" applyProtection="0"/>
    <xf numFmtId="181" fontId="154" fillId="0" borderId="0" applyFont="0" applyFill="0" applyBorder="0" applyAlignment="0" applyProtection="0"/>
    <xf numFmtId="181" fontId="154" fillId="0" borderId="0" applyFont="0" applyFill="0" applyBorder="0" applyAlignment="0" applyProtection="0"/>
    <xf numFmtId="181" fontId="154" fillId="0" borderId="0" applyFont="0" applyFill="0" applyBorder="0" applyAlignment="0" applyProtection="0"/>
    <xf numFmtId="172" fontId="145" fillId="0" borderId="0" applyFont="0" applyFill="0" applyBorder="0" applyAlignment="0" applyProtection="0"/>
    <xf numFmtId="172" fontId="143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93" fontId="99" fillId="0" borderId="0" applyFont="0" applyFill="0" applyBorder="0" applyAlignment="0" applyProtection="0"/>
    <xf numFmtId="172" fontId="143" fillId="0" borderId="0" applyFont="0" applyFill="0" applyBorder="0" applyAlignment="0" applyProtection="0"/>
    <xf numFmtId="172" fontId="131" fillId="0" borderId="0" applyFont="0" applyFill="0" applyBorder="0" applyAlignment="0" applyProtection="0"/>
    <xf numFmtId="171" fontId="143" fillId="0" borderId="0" applyFont="0" applyFill="0" applyBorder="0" applyAlignment="0" applyProtection="0"/>
    <xf numFmtId="4" fontId="150" fillId="0" borderId="0" applyFont="0" applyFill="0" applyBorder="0" applyAlignment="0" applyProtection="0"/>
    <xf numFmtId="0" fontId="99" fillId="0" borderId="0" applyFont="0" applyFill="0" applyBorder="0" applyAlignment="0" applyProtection="0"/>
    <xf numFmtId="168" fontId="143" fillId="0" borderId="0" applyFill="0" applyBorder="0" applyAlignment="0" applyProtection="0"/>
    <xf numFmtId="168" fontId="143" fillId="0" borderId="0" applyFill="0" applyBorder="0" applyAlignment="0" applyProtection="0"/>
    <xf numFmtId="168" fontId="155" fillId="0" borderId="0" applyFill="0" applyBorder="0" applyAlignment="0" applyProtection="0"/>
    <xf numFmtId="168" fontId="155" fillId="0" borderId="0" applyFill="0" applyBorder="0" applyAlignment="0" applyProtection="0"/>
    <xf numFmtId="172" fontId="143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1" fontId="143" fillId="0" borderId="0" applyFont="0" applyFill="0" applyBorder="0" applyAlignment="0" applyProtection="0"/>
    <xf numFmtId="179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94" fontId="99" fillId="0" borderId="0" applyFont="0" applyFill="0" applyBorder="0" applyAlignment="0" applyProtection="0"/>
    <xf numFmtId="182" fontId="99" fillId="0" borderId="0" applyFont="0" applyFill="0" applyBorder="0" applyAlignment="0" applyProtection="0"/>
    <xf numFmtId="195" fontId="154" fillId="0" borderId="0" applyFont="0" applyFill="0" applyBorder="0" applyAlignment="0" applyProtection="0"/>
    <xf numFmtId="178" fontId="99" fillId="0" borderId="0" applyFont="0" applyFill="0" applyBorder="0" applyAlignment="0" applyProtection="0"/>
    <xf numFmtId="196" fontId="99" fillId="0" borderId="0" applyFont="0" applyFill="0" applyBorder="0" applyAlignment="0" applyProtection="0"/>
    <xf numFmtId="172" fontId="143" fillId="0" borderId="0" applyFont="0" applyFill="0" applyBorder="0" applyAlignment="0" applyProtection="0"/>
    <xf numFmtId="178" fontId="99" fillId="0" borderId="0" applyFont="0" applyFill="0" applyBorder="0" applyAlignment="0" applyProtection="0"/>
    <xf numFmtId="3" fontId="156" fillId="0" borderId="0" applyFont="0" applyFill="0" applyBorder="0" applyAlignment="0" applyProtection="0"/>
    <xf numFmtId="0" fontId="157" fillId="0" borderId="0" applyNumberFormat="0" applyAlignment="0">
      <alignment horizontal="left"/>
    </xf>
    <xf numFmtId="197" fontId="99" fillId="0" borderId="0" applyFont="0" applyFill="0" applyBorder="0" applyAlignment="0" applyProtection="0"/>
    <xf numFmtId="198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69" fontId="99" fillId="0" borderId="0" applyFont="0" applyFill="0" applyBorder="0" applyAlignment="0" applyProtection="0"/>
    <xf numFmtId="199" fontId="99" fillId="0" borderId="0" applyFont="0" applyFill="0" applyBorder="0" applyAlignment="0" applyProtection="0"/>
    <xf numFmtId="200" fontId="143" fillId="0" borderId="0" applyFont="0" applyFill="0" applyBorder="0" applyAlignment="0" applyProtection="0"/>
    <xf numFmtId="199" fontId="99" fillId="0" borderId="0" applyFont="0" applyFill="0" applyBorder="0" applyAlignment="0" applyProtection="0"/>
    <xf numFmtId="199" fontId="99" fillId="0" borderId="0" applyFont="0" applyFill="0" applyBorder="0" applyAlignment="0" applyProtection="0"/>
    <xf numFmtId="199" fontId="99" fillId="0" borderId="0" applyFont="0" applyFill="0" applyBorder="0" applyAlignment="0" applyProtection="0"/>
    <xf numFmtId="199" fontId="99" fillId="0" borderId="0" applyFont="0" applyFill="0" applyBorder="0" applyAlignment="0" applyProtection="0"/>
    <xf numFmtId="199" fontId="99" fillId="0" borderId="0" applyFont="0" applyFill="0" applyBorder="0" applyAlignment="0" applyProtection="0"/>
    <xf numFmtId="199" fontId="99" fillId="0" borderId="0" applyFont="0" applyFill="0" applyBorder="0" applyAlignment="0" applyProtection="0"/>
    <xf numFmtId="199" fontId="99" fillId="0" borderId="0" applyFont="0" applyFill="0" applyBorder="0" applyAlignment="0" applyProtection="0"/>
    <xf numFmtId="200" fontId="99" fillId="0" borderId="0" applyFont="0" applyFill="0" applyBorder="0" applyAlignment="0" applyProtection="0"/>
    <xf numFmtId="201" fontId="99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9" fillId="0" borderId="0" applyNumberFormat="0">
      <alignment horizontal="centerContinuous"/>
    </xf>
    <xf numFmtId="202" fontId="154" fillId="0" borderId="0" applyFont="0" applyFill="0" applyBorder="0">
      <alignment horizontal="left" vertical="top" wrapText="1"/>
      <protection locked="0"/>
    </xf>
    <xf numFmtId="0" fontId="158" fillId="0" borderId="0" applyNumberFormat="0" applyAlignment="0">
      <alignment horizontal="left"/>
    </xf>
    <xf numFmtId="188" fontId="99" fillId="0" borderId="0" applyFont="0" applyFill="0" applyBorder="0" applyAlignment="0" applyProtection="0"/>
    <xf numFmtId="0" fontId="143" fillId="0" borderId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0" fontId="159" fillId="0" borderId="0" applyNumberFormat="0" applyFill="0" applyBorder="0" applyAlignment="0" applyProtection="0"/>
    <xf numFmtId="2" fontId="99" fillId="0" borderId="0" applyFont="0" applyFill="0" applyBorder="0" applyAlignment="0" applyProtection="0"/>
    <xf numFmtId="0" fontId="160" fillId="47" borderId="0" applyNumberFormat="0" applyBorder="0" applyAlignment="0" applyProtection="0"/>
    <xf numFmtId="0" fontId="160" fillId="47" borderId="0" applyNumberFormat="0" applyBorder="0" applyAlignment="0" applyProtection="0"/>
    <xf numFmtId="0" fontId="160" fillId="47" borderId="0" applyNumberFormat="0" applyBorder="0" applyAlignment="0" applyProtection="0"/>
    <xf numFmtId="0" fontId="160" fillId="47" borderId="0" applyNumberFormat="0" applyBorder="0" applyAlignment="0" applyProtection="0"/>
    <xf numFmtId="184" fontId="99" fillId="0" borderId="25" applyFont="0" applyFill="0" applyBorder="0" applyAlignment="0"/>
    <xf numFmtId="0" fontId="161" fillId="0" borderId="0">
      <alignment horizontal="left"/>
    </xf>
    <xf numFmtId="0" fontId="150" fillId="0" borderId="0"/>
    <xf numFmtId="0" fontId="111" fillId="0" borderId="0"/>
    <xf numFmtId="0" fontId="162" fillId="0" borderId="59" applyNumberFormat="0" applyFill="0" applyAlignment="0" applyProtection="0"/>
    <xf numFmtId="0" fontId="162" fillId="0" borderId="59" applyNumberFormat="0" applyFill="0" applyAlignment="0" applyProtection="0"/>
    <xf numFmtId="0" fontId="162" fillId="0" borderId="59" applyNumberFormat="0" applyFill="0" applyAlignment="0" applyProtection="0"/>
    <xf numFmtId="0" fontId="162" fillId="0" borderId="59" applyNumberFormat="0" applyFill="0" applyAlignment="0" applyProtection="0"/>
    <xf numFmtId="0" fontId="163" fillId="0" borderId="60" applyNumberFormat="0" applyFill="0" applyAlignment="0" applyProtection="0"/>
    <xf numFmtId="0" fontId="163" fillId="0" borderId="60" applyNumberFormat="0" applyFill="0" applyAlignment="0" applyProtection="0"/>
    <xf numFmtId="0" fontId="163" fillId="0" borderId="60" applyNumberFormat="0" applyFill="0" applyAlignment="0" applyProtection="0"/>
    <xf numFmtId="0" fontId="163" fillId="0" borderId="60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203" fontId="165" fillId="0" borderId="0">
      <protection locked="0"/>
    </xf>
    <xf numFmtId="203" fontId="165" fillId="0" borderId="0">
      <protection locked="0"/>
    </xf>
    <xf numFmtId="0" fontId="166" fillId="0" borderId="9">
      <alignment horizontal="center"/>
    </xf>
    <xf numFmtId="0" fontId="166" fillId="0" borderId="0">
      <alignment horizontal="center"/>
    </xf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35" fillId="0" borderId="62">
      <alignment horizontal="center" vertical="center" wrapText="1"/>
    </xf>
    <xf numFmtId="0" fontId="131" fillId="0" borderId="0" applyNumberFormat="0" applyFont="0" applyFill="0" applyBorder="0" applyProtection="0">
      <alignment horizontal="left" vertical="center"/>
    </xf>
    <xf numFmtId="0" fontId="168" fillId="0" borderId="63" applyNumberFormat="0" applyFill="0" applyAlignment="0" applyProtection="0"/>
    <xf numFmtId="0" fontId="168" fillId="0" borderId="63" applyNumberFormat="0" applyFill="0" applyAlignment="0" applyProtection="0"/>
    <xf numFmtId="0" fontId="168" fillId="0" borderId="63" applyNumberFormat="0" applyFill="0" applyAlignment="0" applyProtection="0"/>
    <xf numFmtId="0" fontId="168" fillId="0" borderId="63" applyNumberFormat="0" applyFill="0" applyAlignment="0" applyProtection="0"/>
    <xf numFmtId="0" fontId="133" fillId="0" borderId="25">
      <alignment horizontal="center"/>
    </xf>
    <xf numFmtId="0" fontId="169" fillId="66" borderId="0" applyNumberFormat="0" applyBorder="0" applyAlignment="0" applyProtection="0"/>
    <xf numFmtId="0" fontId="169" fillId="66" borderId="0" applyNumberFormat="0" applyBorder="0" applyAlignment="0" applyProtection="0"/>
    <xf numFmtId="0" fontId="169" fillId="66" borderId="0" applyNumberFormat="0" applyBorder="0" applyAlignment="0" applyProtection="0"/>
    <xf numFmtId="0" fontId="169" fillId="66" borderId="0" applyNumberFormat="0" applyBorder="0" applyAlignment="0" applyProtection="0"/>
    <xf numFmtId="37" fontId="170" fillId="0" borderId="0"/>
    <xf numFmtId="204" fontId="99" fillId="0" borderId="0"/>
    <xf numFmtId="187" fontId="99" fillId="0" borderId="0" applyNumberFormat="0"/>
    <xf numFmtId="0" fontId="138" fillId="0" borderId="0"/>
    <xf numFmtId="0" fontId="143" fillId="0" borderId="0"/>
    <xf numFmtId="0" fontId="99" fillId="0" borderId="0"/>
    <xf numFmtId="0" fontId="133" fillId="0" borderId="0"/>
    <xf numFmtId="0" fontId="47" fillId="0" borderId="0"/>
    <xf numFmtId="0" fontId="155" fillId="0" borderId="0"/>
    <xf numFmtId="0" fontId="145" fillId="0" borderId="0"/>
    <xf numFmtId="0" fontId="189" fillId="0" borderId="0"/>
    <xf numFmtId="0" fontId="99" fillId="0" borderId="0"/>
    <xf numFmtId="0" fontId="99" fillId="0" borderId="0"/>
    <xf numFmtId="0" fontId="47" fillId="0" borderId="0"/>
    <xf numFmtId="0" fontId="99" fillId="0" borderId="0"/>
    <xf numFmtId="0" fontId="104" fillId="0" borderId="0"/>
    <xf numFmtId="0" fontId="99" fillId="0" borderId="0" applyProtection="0"/>
    <xf numFmtId="0" fontId="99" fillId="0" borderId="0"/>
    <xf numFmtId="0" fontId="99" fillId="0" borderId="0"/>
    <xf numFmtId="0" fontId="99" fillId="0" borderId="0"/>
    <xf numFmtId="0" fontId="145" fillId="0" borderId="0"/>
    <xf numFmtId="0" fontId="99" fillId="0" borderId="0"/>
    <xf numFmtId="4" fontId="171" fillId="0" borderId="55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37" fontId="150" fillId="0" borderId="0" applyFont="0" applyFill="0" applyBorder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14" fontId="135" fillId="0" borderId="0">
      <alignment horizontal="center" wrapText="1"/>
      <protection locked="0"/>
    </xf>
    <xf numFmtId="9" fontId="155" fillId="0" borderId="0" applyFill="0" applyBorder="0" applyAlignment="0" applyProtection="0"/>
    <xf numFmtId="0" fontId="173" fillId="68" borderId="0" applyNumberFormat="0" applyFont="0" applyBorder="0" applyAlignment="0">
      <alignment horizontal="center"/>
    </xf>
    <xf numFmtId="175" fontId="99" fillId="0" borderId="0" applyNumberFormat="0" applyFill="0" applyBorder="0" applyAlignment="0" applyProtection="0">
      <alignment horizontal="left"/>
    </xf>
    <xf numFmtId="0" fontId="99" fillId="0" borderId="0"/>
    <xf numFmtId="0" fontId="173" fillId="1" borderId="66" applyNumberFormat="0" applyFont="0" applyAlignment="0">
      <alignment horizontal="center"/>
    </xf>
    <xf numFmtId="0" fontId="174" fillId="0" borderId="0" applyNumberFormat="0" applyFill="0" applyBorder="0" applyAlignment="0">
      <alignment horizontal="center"/>
    </xf>
    <xf numFmtId="40" fontId="175" fillId="0" borderId="0" applyBorder="0">
      <alignment horizontal="right"/>
    </xf>
    <xf numFmtId="202" fontId="154" fillId="0" borderId="0" applyFont="0">
      <protection locked="0"/>
    </xf>
    <xf numFmtId="0" fontId="176" fillId="0" borderId="0">
      <alignment horizontal="center"/>
    </xf>
    <xf numFmtId="0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202" fontId="154" fillId="0" borderId="0" applyFont="0">
      <alignment horizontal="center"/>
      <protection locked="0"/>
    </xf>
    <xf numFmtId="0" fontId="179" fillId="0" borderId="0"/>
    <xf numFmtId="0" fontId="180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1" fillId="0" borderId="0" applyNumberFormat="0" applyFont="0" applyFill="0" applyBorder="0" applyProtection="0">
      <alignment horizontal="center" vertical="center" wrapText="1"/>
    </xf>
    <xf numFmtId="0" fontId="182" fillId="0" borderId="0" applyNumberFormat="0" applyFill="0" applyBorder="0" applyAlignment="0" applyProtection="0">
      <alignment vertical="top"/>
      <protection locked="0"/>
    </xf>
    <xf numFmtId="0" fontId="183" fillId="0" borderId="0"/>
    <xf numFmtId="0" fontId="137" fillId="0" borderId="0"/>
    <xf numFmtId="0" fontId="184" fillId="0" borderId="0">
      <alignment vertical="center"/>
    </xf>
    <xf numFmtId="170" fontId="137" fillId="0" borderId="0" applyFont="0" applyFill="0" applyBorder="0" applyAlignment="0" applyProtection="0"/>
    <xf numFmtId="172" fontId="137" fillId="0" borderId="0" applyFont="0" applyFill="0" applyBorder="0" applyAlignment="0" applyProtection="0"/>
    <xf numFmtId="205" fontId="185" fillId="0" borderId="0" applyFont="0" applyFill="0" applyBorder="0" applyAlignment="0" applyProtection="0"/>
    <xf numFmtId="206" fontId="185" fillId="0" borderId="0" applyFont="0" applyFill="0" applyBorder="0" applyAlignment="0" applyProtection="0"/>
    <xf numFmtId="207" fontId="99" fillId="0" borderId="0" applyFont="0" applyFill="0" applyBorder="0" applyAlignment="0" applyProtection="0"/>
    <xf numFmtId="0" fontId="185" fillId="0" borderId="0"/>
    <xf numFmtId="0" fontId="186" fillId="0" borderId="0" applyNumberFormat="0" applyFill="0" applyBorder="0" applyAlignment="0" applyProtection="0">
      <alignment vertical="top"/>
      <protection locked="0"/>
    </xf>
    <xf numFmtId="170" fontId="187" fillId="0" borderId="0" applyFont="0" applyFill="0" applyBorder="0" applyAlignment="0" applyProtection="0"/>
    <xf numFmtId="0" fontId="188" fillId="0" borderId="0"/>
    <xf numFmtId="164" fontId="137" fillId="0" borderId="0" applyFont="0" applyFill="0" applyBorder="0" applyAlignment="0" applyProtection="0"/>
    <xf numFmtId="165" fontId="137" fillId="0" borderId="0" applyFont="0" applyFill="0" applyBorder="0" applyAlignment="0" applyProtection="0"/>
    <xf numFmtId="0" fontId="99" fillId="0" borderId="0"/>
    <xf numFmtId="168" fontId="99" fillId="0" borderId="0" applyFont="0" applyFill="0" applyBorder="0" applyAlignment="0" applyProtection="0"/>
    <xf numFmtId="0" fontId="47" fillId="18" borderId="0" applyNumberFormat="0" applyBorder="0" applyAlignment="0" applyProtection="0"/>
    <xf numFmtId="0" fontId="143" fillId="69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143" fillId="50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143" fillId="67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143" fillId="69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143" fillId="49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143" fillId="50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143" fillId="64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143" fillId="52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143" fillId="66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143" fillId="64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143" fillId="5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143" fillId="50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27" fillId="20" borderId="0" applyNumberFormat="0" applyBorder="0" applyAlignment="0" applyProtection="0"/>
    <xf numFmtId="0" fontId="144" fillId="57" borderId="0" applyNumberFormat="0" applyBorder="0" applyAlignment="0" applyProtection="0"/>
    <xf numFmtId="0" fontId="127" fillId="20" borderId="0" applyNumberFormat="0" applyBorder="0" applyAlignment="0" applyProtection="0"/>
    <xf numFmtId="0" fontId="127" fillId="20" borderId="0" applyNumberFormat="0" applyBorder="0" applyAlignment="0" applyProtection="0"/>
    <xf numFmtId="0" fontId="127" fillId="20" borderId="0" applyNumberFormat="0" applyBorder="0" applyAlignment="0" applyProtection="0"/>
    <xf numFmtId="0" fontId="127" fillId="24" borderId="0" applyNumberFormat="0" applyBorder="0" applyAlignment="0" applyProtection="0"/>
    <xf numFmtId="0" fontId="144" fillId="52" borderId="0" applyNumberFormat="0" applyBorder="0" applyAlignment="0" applyProtection="0"/>
    <xf numFmtId="0" fontId="127" fillId="24" borderId="0" applyNumberFormat="0" applyBorder="0" applyAlignment="0" applyProtection="0"/>
    <xf numFmtId="0" fontId="127" fillId="24" borderId="0" applyNumberFormat="0" applyBorder="0" applyAlignment="0" applyProtection="0"/>
    <xf numFmtId="0" fontId="127" fillId="24" borderId="0" applyNumberFormat="0" applyBorder="0" applyAlignment="0" applyProtection="0"/>
    <xf numFmtId="0" fontId="127" fillId="28" borderId="0" applyNumberFormat="0" applyBorder="0" applyAlignment="0" applyProtection="0"/>
    <xf numFmtId="0" fontId="144" fillId="66" borderId="0" applyNumberFormat="0" applyBorder="0" applyAlignment="0" applyProtection="0"/>
    <xf numFmtId="0" fontId="127" fillId="28" borderId="0" applyNumberFormat="0" applyBorder="0" applyAlignment="0" applyProtection="0"/>
    <xf numFmtId="0" fontId="127" fillId="28" borderId="0" applyNumberFormat="0" applyBorder="0" applyAlignment="0" applyProtection="0"/>
    <xf numFmtId="0" fontId="127" fillId="28" borderId="0" applyNumberFormat="0" applyBorder="0" applyAlignment="0" applyProtection="0"/>
    <xf numFmtId="0" fontId="127" fillId="32" borderId="0" applyNumberFormat="0" applyBorder="0" applyAlignment="0" applyProtection="0"/>
    <xf numFmtId="0" fontId="144" fillId="64" borderId="0" applyNumberFormat="0" applyBorder="0" applyAlignment="0" applyProtection="0"/>
    <xf numFmtId="0" fontId="127" fillId="32" borderId="0" applyNumberFormat="0" applyBorder="0" applyAlignment="0" applyProtection="0"/>
    <xf numFmtId="0" fontId="127" fillId="32" borderId="0" applyNumberFormat="0" applyBorder="0" applyAlignment="0" applyProtection="0"/>
    <xf numFmtId="0" fontId="127" fillId="32" borderId="0" applyNumberFormat="0" applyBorder="0" applyAlignment="0" applyProtection="0"/>
    <xf numFmtId="0" fontId="127" fillId="36" borderId="0" applyNumberFormat="0" applyBorder="0" applyAlignment="0" applyProtection="0"/>
    <xf numFmtId="0" fontId="144" fillId="57" borderId="0" applyNumberFormat="0" applyBorder="0" applyAlignment="0" applyProtection="0"/>
    <xf numFmtId="0" fontId="127" fillId="36" borderId="0" applyNumberFormat="0" applyBorder="0" applyAlignment="0" applyProtection="0"/>
    <xf numFmtId="0" fontId="127" fillId="36" borderId="0" applyNumberFormat="0" applyBorder="0" applyAlignment="0" applyProtection="0"/>
    <xf numFmtId="0" fontId="127" fillId="36" borderId="0" applyNumberFormat="0" applyBorder="0" applyAlignment="0" applyProtection="0"/>
    <xf numFmtId="0" fontId="127" fillId="40" borderId="0" applyNumberFormat="0" applyBorder="0" applyAlignment="0" applyProtection="0"/>
    <xf numFmtId="0" fontId="144" fillId="50" borderId="0" applyNumberFormat="0" applyBorder="0" applyAlignment="0" applyProtection="0"/>
    <xf numFmtId="0" fontId="127" fillId="40" borderId="0" applyNumberFormat="0" applyBorder="0" applyAlignment="0" applyProtection="0"/>
    <xf numFmtId="0" fontId="127" fillId="40" borderId="0" applyNumberFormat="0" applyBorder="0" applyAlignment="0" applyProtection="0"/>
    <xf numFmtId="0" fontId="127" fillId="40" borderId="0" applyNumberFormat="0" applyBorder="0" applyAlignment="0" applyProtection="0"/>
    <xf numFmtId="0" fontId="127" fillId="17" borderId="0" applyNumberFormat="0" applyBorder="0" applyAlignment="0" applyProtection="0"/>
    <xf numFmtId="0" fontId="144" fillId="57" borderId="0" applyNumberFormat="0" applyBorder="0" applyAlignment="0" applyProtection="0"/>
    <xf numFmtId="0" fontId="127" fillId="17" borderId="0" applyNumberFormat="0" applyBorder="0" applyAlignment="0" applyProtection="0"/>
    <xf numFmtId="0" fontId="127" fillId="17" borderId="0" applyNumberFormat="0" applyBorder="0" applyAlignment="0" applyProtection="0"/>
    <xf numFmtId="0" fontId="127" fillId="17" borderId="0" applyNumberFormat="0" applyBorder="0" applyAlignment="0" applyProtection="0"/>
    <xf numFmtId="0" fontId="127" fillId="21" borderId="0" applyNumberFormat="0" applyBorder="0" applyAlignment="0" applyProtection="0"/>
    <xf numFmtId="0" fontId="144" fillId="70" borderId="0" applyNumberFormat="0" applyBorder="0" applyAlignment="0" applyProtection="0"/>
    <xf numFmtId="0" fontId="127" fillId="21" borderId="0" applyNumberFormat="0" applyBorder="0" applyAlignment="0" applyProtection="0"/>
    <xf numFmtId="0" fontId="127" fillId="21" borderId="0" applyNumberFormat="0" applyBorder="0" applyAlignment="0" applyProtection="0"/>
    <xf numFmtId="0" fontId="127" fillId="21" borderId="0" applyNumberFormat="0" applyBorder="0" applyAlignment="0" applyProtection="0"/>
    <xf numFmtId="0" fontId="127" fillId="25" borderId="0" applyNumberFormat="0" applyBorder="0" applyAlignment="0" applyProtection="0"/>
    <xf numFmtId="0" fontId="144" fillId="70" borderId="0" applyNumberFormat="0" applyBorder="0" applyAlignment="0" applyProtection="0"/>
    <xf numFmtId="0" fontId="127" fillId="25" borderId="0" applyNumberFormat="0" applyBorder="0" applyAlignment="0" applyProtection="0"/>
    <xf numFmtId="0" fontId="127" fillId="25" borderId="0" applyNumberFormat="0" applyBorder="0" applyAlignment="0" applyProtection="0"/>
    <xf numFmtId="0" fontId="127" fillId="25" borderId="0" applyNumberFormat="0" applyBorder="0" applyAlignment="0" applyProtection="0"/>
    <xf numFmtId="0" fontId="127" fillId="29" borderId="0" applyNumberFormat="0" applyBorder="0" applyAlignment="0" applyProtection="0"/>
    <xf numFmtId="0" fontId="144" fillId="71" borderId="0" applyNumberFormat="0" applyBorder="0" applyAlignment="0" applyProtection="0"/>
    <xf numFmtId="0" fontId="127" fillId="29" borderId="0" applyNumberFormat="0" applyBorder="0" applyAlignment="0" applyProtection="0"/>
    <xf numFmtId="0" fontId="127" fillId="29" borderId="0" applyNumberFormat="0" applyBorder="0" applyAlignment="0" applyProtection="0"/>
    <xf numFmtId="0" fontId="127" fillId="29" borderId="0" applyNumberFormat="0" applyBorder="0" applyAlignment="0" applyProtection="0"/>
    <xf numFmtId="0" fontId="127" fillId="33" borderId="0" applyNumberFormat="0" applyBorder="0" applyAlignment="0" applyProtection="0"/>
    <xf numFmtId="0" fontId="144" fillId="57" borderId="0" applyNumberFormat="0" applyBorder="0" applyAlignment="0" applyProtection="0"/>
    <xf numFmtId="0" fontId="127" fillId="33" borderId="0" applyNumberFormat="0" applyBorder="0" applyAlignment="0" applyProtection="0"/>
    <xf numFmtId="0" fontId="127" fillId="33" borderId="0" applyNumberFormat="0" applyBorder="0" applyAlignment="0" applyProtection="0"/>
    <xf numFmtId="0" fontId="127" fillId="33" borderId="0" applyNumberFormat="0" applyBorder="0" applyAlignment="0" applyProtection="0"/>
    <xf numFmtId="0" fontId="127" fillId="37" borderId="0" applyNumberFormat="0" applyBorder="0" applyAlignment="0" applyProtection="0"/>
    <xf numFmtId="0" fontId="144" fillId="63" borderId="0" applyNumberFormat="0" applyBorder="0" applyAlignment="0" applyProtection="0"/>
    <xf numFmtId="0" fontId="127" fillId="37" borderId="0" applyNumberFormat="0" applyBorder="0" applyAlignment="0" applyProtection="0"/>
    <xf numFmtId="0" fontId="127" fillId="37" borderId="0" applyNumberFormat="0" applyBorder="0" applyAlignment="0" applyProtection="0"/>
    <xf numFmtId="0" fontId="127" fillId="37" borderId="0" applyNumberFormat="0" applyBorder="0" applyAlignment="0" applyProtection="0"/>
    <xf numFmtId="0" fontId="119" fillId="12" borderId="0" applyNumberFormat="0" applyBorder="0" applyAlignment="0" applyProtection="0"/>
    <xf numFmtId="0" fontId="190" fillId="46" borderId="0" applyNumberFormat="0" applyBorder="0" applyAlignment="0" applyProtection="0"/>
    <xf numFmtId="0" fontId="119" fillId="12" borderId="0" applyNumberFormat="0" applyBorder="0" applyAlignment="0" applyProtection="0"/>
    <xf numFmtId="0" fontId="119" fillId="12" borderId="0" applyNumberFormat="0" applyBorder="0" applyAlignment="0" applyProtection="0"/>
    <xf numFmtId="0" fontId="119" fillId="12" borderId="0" applyNumberFormat="0" applyBorder="0" applyAlignment="0" applyProtection="0"/>
    <xf numFmtId="0" fontId="122" fillId="15" borderId="44" applyNumberFormat="0" applyAlignment="0" applyProtection="0"/>
    <xf numFmtId="0" fontId="191" fillId="69" borderId="57" applyNumberFormat="0" applyAlignment="0" applyProtection="0"/>
    <xf numFmtId="0" fontId="122" fillId="15" borderId="44" applyNumberFormat="0" applyAlignment="0" applyProtection="0"/>
    <xf numFmtId="0" fontId="122" fillId="15" borderId="44" applyNumberFormat="0" applyAlignment="0" applyProtection="0"/>
    <xf numFmtId="0" fontId="122" fillId="15" borderId="44" applyNumberFormat="0" applyAlignment="0" applyProtection="0"/>
    <xf numFmtId="0" fontId="124" fillId="16" borderId="47" applyNumberFormat="0" applyAlignment="0" applyProtection="0"/>
    <xf numFmtId="0" fontId="192" fillId="65" borderId="58" applyNumberFormat="0" applyAlignment="0" applyProtection="0"/>
    <xf numFmtId="0" fontId="124" fillId="16" borderId="47" applyNumberFormat="0" applyAlignment="0" applyProtection="0"/>
    <xf numFmtId="0" fontId="124" fillId="16" borderId="47" applyNumberFormat="0" applyAlignment="0" applyProtection="0"/>
    <xf numFmtId="0" fontId="124" fillId="16" borderId="47" applyNumberFormat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0" fontId="150" fillId="0" borderId="0"/>
    <xf numFmtId="0" fontId="150" fillId="0" borderId="0"/>
    <xf numFmtId="0" fontId="150" fillId="0" borderId="0"/>
    <xf numFmtId="0" fontId="150" fillId="0" borderId="0"/>
    <xf numFmtId="0" fontId="126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18" fillId="11" borderId="0" applyNumberFormat="0" applyBorder="0" applyAlignment="0" applyProtection="0"/>
    <xf numFmtId="0" fontId="194" fillId="47" borderId="0" applyNumberFormat="0" applyBorder="0" applyAlignment="0" applyProtection="0"/>
    <xf numFmtId="0" fontId="118" fillId="11" borderId="0" applyNumberFormat="0" applyBorder="0" applyAlignment="0" applyProtection="0"/>
    <xf numFmtId="0" fontId="118" fillId="11" borderId="0" applyNumberFormat="0" applyBorder="0" applyAlignment="0" applyProtection="0"/>
    <xf numFmtId="0" fontId="118" fillId="11" borderId="0" applyNumberFormat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95" fillId="0" borderId="69" applyNumberFormat="0" applyFill="0" applyAlignment="0" applyProtection="0"/>
    <xf numFmtId="0" fontId="195" fillId="0" borderId="0" applyNumberFormat="0" applyFill="0" applyBorder="0" applyAlignment="0" applyProtection="0"/>
    <xf numFmtId="0" fontId="120" fillId="14" borderId="44" applyNumberFormat="0" applyAlignment="0" applyProtection="0"/>
    <xf numFmtId="0" fontId="196" fillId="50" borderId="57" applyNumberFormat="0" applyAlignment="0" applyProtection="0"/>
    <xf numFmtId="0" fontId="120" fillId="14" borderId="44" applyNumberFormat="0" applyAlignment="0" applyProtection="0"/>
    <xf numFmtId="0" fontId="120" fillId="14" borderId="44" applyNumberFormat="0" applyAlignment="0" applyProtection="0"/>
    <xf numFmtId="0" fontId="120" fillId="14" borderId="44" applyNumberFormat="0" applyAlignment="0" applyProtection="0"/>
    <xf numFmtId="0" fontId="123" fillId="0" borderId="46" applyNumberFormat="0" applyFill="0" applyAlignment="0" applyProtection="0"/>
    <xf numFmtId="0" fontId="197" fillId="0" borderId="63" applyNumberFormat="0" applyFill="0" applyAlignment="0" applyProtection="0"/>
    <xf numFmtId="0" fontId="123" fillId="0" borderId="46" applyNumberFormat="0" applyFill="0" applyAlignment="0" applyProtection="0"/>
    <xf numFmtId="0" fontId="123" fillId="0" borderId="46" applyNumberFormat="0" applyFill="0" applyAlignment="0" applyProtection="0"/>
    <xf numFmtId="0" fontId="123" fillId="0" borderId="46" applyNumberFormat="0" applyFill="0" applyAlignment="0" applyProtection="0"/>
    <xf numFmtId="0" fontId="132" fillId="13" borderId="0" applyNumberFormat="0" applyBorder="0" applyAlignment="0" applyProtection="0"/>
    <xf numFmtId="0" fontId="198" fillId="66" borderId="0" applyNumberFormat="0" applyBorder="0" applyAlignment="0" applyProtection="0"/>
    <xf numFmtId="0" fontId="132" fillId="13" borderId="0" applyNumberFormat="0" applyBorder="0" applyAlignment="0" applyProtection="0"/>
    <xf numFmtId="0" fontId="132" fillId="13" borderId="0" applyNumberFormat="0" applyBorder="0" applyAlignment="0" applyProtection="0"/>
    <xf numFmtId="0" fontId="132" fillId="13" borderId="0" applyNumberFormat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8" fillId="0" borderId="0"/>
    <xf numFmtId="0" fontId="142" fillId="67" borderId="64" applyNumberFormat="0" applyFont="0" applyAlignment="0" applyProtection="0"/>
    <xf numFmtId="0" fontId="121" fillId="15" borderId="45" applyNumberFormat="0" applyAlignment="0" applyProtection="0"/>
    <xf numFmtId="0" fontId="199" fillId="69" borderId="65" applyNumberFormat="0" applyAlignment="0" applyProtection="0"/>
    <xf numFmtId="0" fontId="121" fillId="15" borderId="45" applyNumberFormat="0" applyAlignment="0" applyProtection="0"/>
    <xf numFmtId="0" fontId="121" fillId="15" borderId="45" applyNumberFormat="0" applyAlignment="0" applyProtection="0"/>
    <xf numFmtId="0" fontId="121" fillId="15" borderId="45" applyNumberFormat="0" applyAlignment="0" applyProtection="0"/>
    <xf numFmtId="0" fontId="150" fillId="0" borderId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200" fillId="0" borderId="0" applyNumberFormat="0" applyFill="0" applyBorder="0" applyAlignment="0" applyProtection="0"/>
    <xf numFmtId="0" fontId="114" fillId="0" borderId="48" applyNumberFormat="0" applyFill="0" applyAlignment="0" applyProtection="0"/>
    <xf numFmtId="0" fontId="114" fillId="0" borderId="48" applyNumberFormat="0" applyFill="0" applyAlignment="0" applyProtection="0"/>
    <xf numFmtId="0" fontId="114" fillId="0" borderId="48" applyNumberFormat="0" applyFill="0" applyAlignment="0" applyProtection="0"/>
    <xf numFmtId="0" fontId="114" fillId="0" borderId="48" applyNumberForma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208" fontId="99" fillId="0" borderId="0" applyFont="0" applyFill="0" applyBorder="0" applyAlignment="0" applyProtection="0"/>
    <xf numFmtId="0" fontId="125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173" fontId="99" fillId="0" borderId="0" applyFont="0" applyFill="0" applyBorder="0" applyAlignment="0" applyProtection="0"/>
    <xf numFmtId="3" fontId="139" fillId="0" borderId="0" applyFont="0" applyFill="0" applyBorder="0" applyAlignment="0" applyProtection="0"/>
    <xf numFmtId="171" fontId="99" fillId="0" borderId="0" applyFont="0" applyFill="0" applyBorder="0" applyAlignment="0" applyProtection="0"/>
    <xf numFmtId="185" fontId="139" fillId="0" borderId="0" applyFont="0" applyFill="0" applyBorder="0" applyAlignment="0" applyProtection="0"/>
    <xf numFmtId="0" fontId="139" fillId="0" borderId="0" applyFont="0" applyFill="0" applyBorder="0" applyAlignment="0" applyProtection="0"/>
    <xf numFmtId="2" fontId="139" fillId="0" borderId="0" applyFont="0" applyFill="0" applyBorder="0" applyAlignment="0" applyProtection="0"/>
    <xf numFmtId="0" fontId="136" fillId="0" borderId="0"/>
    <xf numFmtId="0" fontId="111" fillId="0" borderId="14" applyNumberFormat="0" applyAlignment="0" applyProtection="0">
      <alignment horizontal="left" vertical="center"/>
    </xf>
    <xf numFmtId="0" fontId="111" fillId="0" borderId="66">
      <alignment horizontal="left" vertical="center"/>
    </xf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0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99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08" fillId="0" borderId="0"/>
    <xf numFmtId="0" fontId="108" fillId="0" borderId="0"/>
    <xf numFmtId="0" fontId="108" fillId="0" borderId="0"/>
    <xf numFmtId="0" fontId="99" fillId="0" borderId="0"/>
    <xf numFmtId="0" fontId="99" fillId="0" borderId="0"/>
    <xf numFmtId="0" fontId="99" fillId="0" borderId="0"/>
    <xf numFmtId="9" fontId="99" fillId="0" borderId="0" applyFont="0" applyFill="0" applyBorder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3" fontId="139" fillId="0" borderId="0" applyFont="0" applyFill="0" applyBorder="0" applyAlignment="0" applyProtection="0"/>
    <xf numFmtId="3" fontId="139" fillId="0" borderId="0" applyFont="0" applyFill="0" applyBorder="0" applyAlignment="0" applyProtection="0"/>
    <xf numFmtId="0" fontId="99" fillId="0" borderId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3" fontId="156" fillId="0" borderId="0" applyFont="0" applyFill="0" applyBorder="0" applyAlignment="0" applyProtection="0"/>
    <xf numFmtId="0" fontId="161" fillId="0" borderId="0">
      <alignment horizontal="left"/>
    </xf>
    <xf numFmtId="0" fontId="150" fillId="0" borderId="0"/>
    <xf numFmtId="0" fontId="111" fillId="0" borderId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99" fillId="0" borderId="0"/>
    <xf numFmtId="0" fontId="99" fillId="0" borderId="0"/>
    <xf numFmtId="0" fontId="99" fillId="0" borderId="0"/>
    <xf numFmtId="0" fontId="99" fillId="0" borderId="0"/>
    <xf numFmtId="186" fontId="99" fillId="0" borderId="0"/>
    <xf numFmtId="172" fontId="99" fillId="0" borderId="0" applyFont="0" applyFill="0" applyBorder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11" fillId="0" borderId="66">
      <alignment horizontal="left" vertical="center"/>
    </xf>
    <xf numFmtId="0" fontId="111" fillId="0" borderId="66">
      <alignment horizontal="left" vertical="center"/>
    </xf>
    <xf numFmtId="186" fontId="111" fillId="0" borderId="66">
      <alignment horizontal="left" vertical="center"/>
    </xf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86" fontId="139" fillId="0" borderId="70" applyNumberFormat="0" applyFon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86" fontId="139" fillId="0" borderId="70" applyNumberFormat="0" applyFont="0" applyFill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186" fontId="139" fillId="0" borderId="70" applyNumberFormat="0" applyFon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186" fontId="139" fillId="0" borderId="70" applyNumberFormat="0" applyFont="0" applyFill="0" applyAlignment="0" applyProtection="0"/>
    <xf numFmtId="0" fontId="167" fillId="50" borderId="57" applyNumberFormat="0" applyAlignment="0" applyProtection="0"/>
    <xf numFmtId="186" fontId="47" fillId="0" borderId="0"/>
    <xf numFmtId="0" fontId="167" fillId="50" borderId="57" applyNumberFormat="0" applyAlignment="0" applyProtection="0"/>
    <xf numFmtId="0" fontId="151" fillId="64" borderId="57" applyNumberFormat="0" applyAlignment="0" applyProtection="0"/>
    <xf numFmtId="171" fontId="99" fillId="0" borderId="0" applyFont="0" applyFill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86" fontId="111" fillId="0" borderId="43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186" fontId="111" fillId="0" borderId="43">
      <alignment horizontal="left" vertical="center"/>
    </xf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186" fontId="111" fillId="0" borderId="66">
      <alignment horizontal="left" vertical="center"/>
    </xf>
    <xf numFmtId="0" fontId="111" fillId="0" borderId="66">
      <alignment horizontal="left" vertical="center"/>
    </xf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91" fillId="69" borderId="57" applyNumberFormat="0" applyAlignment="0" applyProtection="0"/>
    <xf numFmtId="186" fontId="47" fillId="0" borderId="0"/>
    <xf numFmtId="0" fontId="191" fillId="69" borderId="57" applyNumberFormat="0" applyAlignment="0" applyProtection="0"/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47" fillId="0" borderId="0"/>
    <xf numFmtId="0" fontId="191" fillId="69" borderId="57" applyNumberFormat="0" applyAlignment="0" applyProtection="0"/>
    <xf numFmtId="186" fontId="47" fillId="0" borderId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186" fontId="111" fillId="0" borderId="66">
      <alignment horizontal="left" vertical="center"/>
    </xf>
    <xf numFmtId="0" fontId="111" fillId="0" borderId="66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47" fillId="0" borderId="0"/>
    <xf numFmtId="165" fontId="47" fillId="0" borderId="0" applyFont="0" applyFill="0" applyBorder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10" fontId="134" fillId="44" borderId="11" applyNumberFormat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11" fillId="0" borderId="43">
      <alignment horizontal="left" vertical="center"/>
    </xf>
    <xf numFmtId="0" fontId="111" fillId="0" borderId="43">
      <alignment horizontal="left" vertical="center"/>
    </xf>
    <xf numFmtId="186" fontId="111" fillId="0" borderId="43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11" fillId="0" borderId="66">
      <alignment horizontal="left" vertical="center"/>
    </xf>
    <xf numFmtId="0" fontId="111" fillId="0" borderId="66">
      <alignment horizontal="left" vertical="center"/>
    </xf>
    <xf numFmtId="186" fontId="111" fillId="0" borderId="66">
      <alignment horizontal="left" vertical="center"/>
    </xf>
    <xf numFmtId="186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186" fontId="111" fillId="0" borderId="66">
      <alignment horizontal="left" vertical="center"/>
    </xf>
    <xf numFmtId="186" fontId="111" fillId="0" borderId="66">
      <alignment horizontal="left" vertical="center"/>
    </xf>
    <xf numFmtId="0" fontId="111" fillId="0" borderId="66">
      <alignment horizontal="left" vertical="center"/>
    </xf>
    <xf numFmtId="186" fontId="111" fillId="0" borderId="43">
      <alignment horizontal="left" vertical="center"/>
    </xf>
    <xf numFmtId="0" fontId="111" fillId="0" borderId="43">
      <alignment horizontal="left" vertical="center"/>
    </xf>
    <xf numFmtId="0" fontId="111" fillId="0" borderId="43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47" fillId="0" borderId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47" fillId="0" borderId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86" fontId="99" fillId="0" borderId="0"/>
    <xf numFmtId="0" fontId="167" fillId="50" borderId="57" applyNumberFormat="0" applyAlignment="0" applyProtection="0"/>
    <xf numFmtId="0" fontId="47" fillId="18" borderId="0" applyNumberFormat="0" applyBorder="0" applyAlignment="0" applyProtection="0"/>
    <xf numFmtId="0" fontId="151" fillId="64" borderId="57" applyNumberFormat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151" fillId="64" borderId="57" applyNumberFormat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191" fillId="69" borderId="57" applyNumberFormat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151" fillId="64" borderId="57" applyNumberFormat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151" fillId="64" borderId="57" applyNumberFormat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151" fillId="64" borderId="57" applyNumberFormat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151" fillId="64" borderId="57" applyNumberFormat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151" fillId="64" borderId="57" applyNumberFormat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57" applyNumberFormat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186" fontId="111" fillId="0" borderId="66">
      <alignment horizontal="left" vertical="center"/>
    </xf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95" fillId="0" borderId="69" applyNumberFormat="0" applyFill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57" applyNumberFormat="0" applyAlignment="0" applyProtection="0"/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10" fontId="134" fillId="44" borderId="11" applyNumberFormat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186" fontId="111" fillId="0" borderId="43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3" fillId="1" borderId="43" applyNumberFormat="0" applyFont="0" applyAlignment="0">
      <alignment horizontal="center"/>
    </xf>
    <xf numFmtId="0" fontId="173" fillId="1" borderId="43" applyNumberFormat="0" applyFont="0" applyAlignment="0">
      <alignment horizontal="center"/>
    </xf>
    <xf numFmtId="0" fontId="178" fillId="0" borderId="67" applyNumberForma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39" fillId="0" borderId="56" applyNumberFormat="0" applyFont="0" applyFill="0" applyAlignment="0" applyProtection="0"/>
    <xf numFmtId="0" fontId="178" fillId="0" borderId="67" applyNumberForma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39" fillId="0" borderId="56" applyNumberFormat="0" applyFont="0" applyFill="0" applyAlignment="0" applyProtection="0"/>
    <xf numFmtId="0" fontId="178" fillId="0" borderId="67" applyNumberFormat="0" applyFill="0" applyAlignment="0" applyProtection="0"/>
    <xf numFmtId="0" fontId="139" fillId="0" borderId="56" applyNumberFormat="0" applyFont="0" applyFill="0" applyAlignment="0" applyProtection="0"/>
    <xf numFmtId="0" fontId="178" fillId="0" borderId="67" applyNumberForma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43" applyNumberFormat="0" applyFont="0" applyAlignment="0">
      <alignment horizontal="center"/>
    </xf>
    <xf numFmtId="0" fontId="173" fillId="1" borderId="43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186" fontId="99" fillId="0" borderId="0"/>
    <xf numFmtId="0" fontId="178" fillId="0" borderId="67" applyNumberFormat="0" applyFill="0" applyAlignment="0" applyProtection="0"/>
    <xf numFmtId="186" fontId="99" fillId="0" borderId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99" fillId="69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186" fontId="99" fillId="0" borderId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186" fontId="99" fillId="0" borderId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2" fillId="64" borderId="65" applyNumberFormat="0" applyAlignment="0" applyProtection="0"/>
    <xf numFmtId="186" fontId="99" fillId="0" borderId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186" fontId="99" fillId="0" borderId="0"/>
    <xf numFmtId="0" fontId="199" fillId="69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6" fontId="99" fillId="0" borderId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186" fontId="99" fillId="0" borderId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186" fontId="99" fillId="0" borderId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99" fillId="69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2" fillId="64" borderId="65" applyNumberFormat="0" applyAlignment="0" applyProtection="0"/>
    <xf numFmtId="186" fontId="99" fillId="0" borderId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186" fontId="99" fillId="0" borderId="0"/>
    <xf numFmtId="0" fontId="199" fillId="69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6" fontId="99" fillId="0" borderId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78" fillId="0" borderId="67" applyNumberForma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6" fontId="99" fillId="0" borderId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186" fontId="99" fillId="0" borderId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6" fontId="99" fillId="0" borderId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47" fillId="0" borderId="0"/>
    <xf numFmtId="172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99" fillId="0" borderId="0" applyFont="0" applyFill="0" applyBorder="0" applyAlignment="0" applyProtection="0"/>
    <xf numFmtId="186" fontId="111" fillId="0" borderId="66">
      <alignment horizontal="left" vertical="center"/>
    </xf>
    <xf numFmtId="186" fontId="47" fillId="0" borderId="0"/>
    <xf numFmtId="0" fontId="166" fillId="0" borderId="9">
      <alignment horizont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6" fillId="0" borderId="9">
      <alignment horizontal="center"/>
    </xf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47" fillId="0" borderId="0"/>
    <xf numFmtId="0" fontId="47" fillId="0" borderId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9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0" fontId="47" fillId="0" borderId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57" applyNumberFormat="0" applyAlignment="0" applyProtection="0"/>
    <xf numFmtId="189" fontId="150" fillId="0" borderId="17" applyNumberFormat="0" applyFont="0" applyFill="0" applyAlignment="0" applyProtection="0"/>
    <xf numFmtId="0" fontId="195" fillId="0" borderId="69" applyNumberFormat="0" applyFill="0" applyAlignment="0" applyProtection="0"/>
    <xf numFmtId="0" fontId="196" fillId="50" borderId="5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42" fillId="67" borderId="64" applyNumberFormat="0" applyFont="0" applyAlignment="0" applyProtection="0"/>
    <xf numFmtId="0" fontId="199" fillId="69" borderId="65" applyNumberFormat="0" applyAlignment="0" applyProtection="0"/>
    <xf numFmtId="0" fontId="111" fillId="0" borderId="66">
      <alignment horizontal="left"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172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42" fillId="67" borderId="64" applyNumberFormat="0" applyFon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9" fontId="99" fillId="0" borderId="0" applyFont="0" applyFill="0" applyBorder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171" fontId="99" fillId="0" borderId="0" applyFont="0" applyFill="0" applyBorder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171" fontId="99" fillId="0" borderId="0" applyFont="0" applyFill="0" applyBorder="0" applyAlignment="0" applyProtection="0"/>
    <xf numFmtId="0" fontId="111" fillId="0" borderId="66">
      <alignment horizontal="left" vertical="center"/>
    </xf>
    <xf numFmtId="0" fontId="172" fillId="64" borderId="65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9" fontId="99" fillId="0" borderId="0" applyFont="0" applyFill="0" applyBorder="0" applyAlignment="0" applyProtection="0"/>
    <xf numFmtId="0" fontId="196" fillId="50" borderId="57" applyNumberFormat="0" applyAlignment="0" applyProtection="0"/>
    <xf numFmtId="189" fontId="150" fillId="0" borderId="68" applyNumberFormat="0" applyFont="0" applyFill="0" applyAlignment="0" applyProtection="0"/>
    <xf numFmtId="0" fontId="167" fillId="50" borderId="57" applyNumberFormat="0" applyAlignment="0" applyProtection="0"/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172" fontId="99" fillId="0" borderId="0" applyFont="0" applyFill="0" applyBorder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95" fillId="0" borderId="69" applyNumberFormat="0" applyFill="0" applyAlignment="0" applyProtection="0"/>
    <xf numFmtId="0" fontId="196" fillId="50" borderId="57" applyNumberFormat="0" applyAlignment="0" applyProtection="0"/>
    <xf numFmtId="0" fontId="164" fillId="0" borderId="61" applyNumberFormat="0" applyFill="0" applyAlignment="0" applyProtection="0"/>
    <xf numFmtId="0" fontId="151" fillId="64" borderId="57" applyNumberFormat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172" fontId="99" fillId="0" borderId="0" applyFont="0" applyFill="0" applyBorder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171" fontId="99" fillId="0" borderId="0" applyFont="0" applyFill="0" applyBorder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95" fillId="0" borderId="69" applyNumberFormat="0" applyFill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9" fontId="99" fillId="0" borderId="0" applyFont="0" applyFill="0" applyBorder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172" fontId="99" fillId="0" borderId="0" applyFont="0" applyFill="0" applyBorder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9" fontId="99" fillId="0" borderId="0" applyFont="0" applyFill="0" applyBorder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9" fontId="99" fillId="0" borderId="0" applyFont="0" applyFill="0" applyBorder="0" applyAlignment="0" applyProtection="0"/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171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0" fontId="164" fillId="0" borderId="61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151" fillId="64" borderId="57" applyNumberFormat="0" applyAlignment="0" applyProtection="0"/>
    <xf numFmtId="172" fontId="99" fillId="0" borderId="0" applyFont="0" applyFill="0" applyBorder="0" applyAlignment="0" applyProtection="0"/>
    <xf numFmtId="0" fontId="111" fillId="0" borderId="66">
      <alignment horizontal="left" vertical="center"/>
    </xf>
    <xf numFmtId="172" fontId="99" fillId="0" borderId="0" applyFont="0" applyFill="0" applyBorder="0" applyAlignment="0" applyProtection="0"/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145" fillId="67" borderId="64" applyNumberFormat="0" applyFont="0" applyAlignment="0" applyProtection="0"/>
    <xf numFmtId="0" fontId="111" fillId="0" borderId="66">
      <alignment horizontal="left" vertical="center"/>
    </xf>
    <xf numFmtId="0" fontId="145" fillId="67" borderId="64" applyNumberFormat="0" applyFont="0" applyAlignment="0" applyProtection="0"/>
    <xf numFmtId="9" fontId="99" fillId="0" borderId="0" applyFont="0" applyFill="0" applyBorder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171" fontId="99" fillId="0" borderId="0" applyFont="0" applyFill="0" applyBorder="0" applyAlignment="0" applyProtection="0"/>
    <xf numFmtId="0" fontId="173" fillId="1" borderId="66" applyNumberFormat="0" applyFont="0" applyAlignment="0">
      <alignment horizontal="center"/>
    </xf>
    <xf numFmtId="10" fontId="134" fillId="44" borderId="11" applyNumberFormat="0" applyBorder="0" applyAlignment="0" applyProtection="0"/>
    <xf numFmtId="0" fontId="173" fillId="1" borderId="66" applyNumberFormat="0" applyFont="0" applyAlignment="0">
      <alignment horizontal="center"/>
    </xf>
    <xf numFmtId="0" fontId="191" fillId="69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1" fillId="69" borderId="57" applyNumberFormat="0" applyAlignment="0" applyProtection="0"/>
    <xf numFmtId="9" fontId="99" fillId="0" borderId="0" applyFont="0" applyFill="0" applyBorder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95" fillId="0" borderId="69" applyNumberFormat="0" applyFill="0" applyAlignment="0" applyProtection="0"/>
    <xf numFmtId="0" fontId="145" fillId="67" borderId="64" applyNumberFormat="0" applyFont="0" applyAlignment="0" applyProtection="0"/>
    <xf numFmtId="9" fontId="99" fillId="0" borderId="0" applyFont="0" applyFill="0" applyBorder="0" applyAlignment="0" applyProtection="0"/>
    <xf numFmtId="0" fontId="178" fillId="0" borderId="67" applyNumberFormat="0" applyFill="0" applyAlignment="0" applyProtection="0"/>
    <xf numFmtId="172" fontId="99" fillId="0" borderId="0" applyFont="0" applyFill="0" applyBorder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172" fontId="99" fillId="0" borderId="0" applyFont="0" applyFill="0" applyBorder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172" fontId="99" fillId="0" borderId="0" applyFont="0" applyFill="0" applyBorder="0" applyAlignment="0" applyProtection="0"/>
    <xf numFmtId="9" fontId="99" fillId="0" borderId="0" applyFont="0" applyFill="0" applyBorder="0" applyAlignment="0" applyProtection="0"/>
    <xf numFmtId="0" fontId="195" fillId="0" borderId="69" applyNumberFormat="0" applyFill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11" fillId="0" borderId="66">
      <alignment horizontal="left" vertical="center"/>
    </xf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42" fillId="67" borderId="64" applyNumberFormat="0" applyFont="0" applyAlignment="0" applyProtection="0"/>
    <xf numFmtId="171" fontId="99" fillId="0" borderId="0" applyFont="0" applyFill="0" applyBorder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95" fillId="0" borderId="69" applyNumberFormat="0" applyFill="0" applyAlignment="0" applyProtection="0"/>
    <xf numFmtId="172" fontId="99" fillId="0" borderId="0" applyFont="0" applyFill="0" applyBorder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45" fillId="67" borderId="64" applyNumberFormat="0" applyFon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66" fillId="0" borderId="9">
      <alignment horizontal="center"/>
    </xf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9" fontId="99" fillId="0" borderId="0" applyFont="0" applyFill="0" applyBorder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186" fontId="111" fillId="0" borderId="66">
      <alignment horizontal="left" vertical="center"/>
    </xf>
    <xf numFmtId="0" fontId="164" fillId="0" borderId="61" applyNumberFormat="0" applyFill="0" applyAlignment="0" applyProtection="0"/>
    <xf numFmtId="0" fontId="196" fillId="50" borderId="57" applyNumberFormat="0" applyAlignment="0" applyProtection="0"/>
    <xf numFmtId="0" fontId="178" fillId="0" borderId="67" applyNumberFormat="0" applyFill="0" applyAlignment="0" applyProtection="0"/>
    <xf numFmtId="172" fontId="99" fillId="0" borderId="0" applyFont="0" applyFill="0" applyBorder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96" fillId="50" borderId="57" applyNumberForma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186" fontId="111" fillId="0" borderId="66">
      <alignment horizontal="left" vertical="center"/>
    </xf>
    <xf numFmtId="172" fontId="99" fillId="0" borderId="0" applyFont="0" applyFill="0" applyBorder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9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86" fontId="111" fillId="0" borderId="66">
      <alignment horizontal="left" vertical="center"/>
    </xf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64" fillId="0" borderId="61" applyNumberFormat="0" applyFill="0" applyAlignment="0" applyProtection="0"/>
    <xf numFmtId="0" fontId="178" fillId="0" borderId="67" applyNumberFormat="0" applyFill="0" applyAlignment="0" applyProtection="0"/>
    <xf numFmtId="9" fontId="99" fillId="0" borderId="0" applyFont="0" applyFill="0" applyBorder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11" fillId="0" borderId="66">
      <alignment horizontal="left" vertical="center"/>
    </xf>
    <xf numFmtId="0" fontId="172" fillId="64" borderId="65" applyNumberFormat="0" applyAlignment="0" applyProtection="0"/>
    <xf numFmtId="10" fontId="134" fillId="44" borderId="11" applyNumberFormat="0" applyBorder="0" applyAlignment="0" applyProtection="0"/>
    <xf numFmtId="0" fontId="142" fillId="67" borderId="64" applyNumberFormat="0" applyFont="0" applyAlignment="0" applyProtection="0"/>
    <xf numFmtId="189" fontId="150" fillId="0" borderId="68" applyNumberFormat="0" applyFont="0" applyFill="0" applyAlignment="0" applyProtection="0"/>
    <xf numFmtId="0" fontId="199" fillId="69" borderId="65" applyNumberFormat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5" fillId="0" borderId="69" applyNumberFormat="0" applyFill="0" applyAlignment="0" applyProtection="0"/>
    <xf numFmtId="0" fontId="151" fillId="64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11" fillId="0" borderId="66">
      <alignment horizontal="left" vertical="center"/>
    </xf>
    <xf numFmtId="9" fontId="99" fillId="0" borderId="0" applyFont="0" applyFill="0" applyBorder="0" applyAlignment="0" applyProtection="0"/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4" fillId="0" borderId="61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91" fillId="69" borderId="57" applyNumberFormat="0" applyAlignment="0" applyProtection="0"/>
    <xf numFmtId="171" fontId="99" fillId="0" borderId="0" applyFont="0" applyFill="0" applyBorder="0" applyAlignment="0" applyProtection="0"/>
    <xf numFmtId="0" fontId="191" fillId="69" borderId="57" applyNumberFormat="0" applyAlignment="0" applyProtection="0"/>
    <xf numFmtId="0" fontId="164" fillId="0" borderId="61" applyNumberFormat="0" applyFill="0" applyAlignment="0" applyProtection="0"/>
    <xf numFmtId="0" fontId="178" fillId="0" borderId="67" applyNumberFormat="0" applyFill="0" applyAlignment="0" applyProtection="0"/>
    <xf numFmtId="172" fontId="99" fillId="0" borderId="0" applyFont="0" applyFill="0" applyBorder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171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0" fontId="178" fillId="0" borderId="67" applyNumberFormat="0" applyFill="0" applyAlignment="0" applyProtection="0"/>
    <xf numFmtId="171" fontId="99" fillId="0" borderId="0" applyFont="0" applyFill="0" applyBorder="0" applyAlignment="0" applyProtection="0"/>
    <xf numFmtId="10" fontId="134" fillId="44" borderId="11" applyNumberFormat="0" applyBorder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78" fillId="0" borderId="67" applyNumberFormat="0" applyFill="0" applyAlignment="0" applyProtection="0"/>
    <xf numFmtId="10" fontId="134" fillId="44" borderId="11" applyNumberFormat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171" fontId="99" fillId="0" borderId="0" applyFont="0" applyFill="0" applyBorder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11" fillId="0" borderId="66">
      <alignment horizontal="left" vertical="center"/>
    </xf>
    <xf numFmtId="172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0" fontId="172" fillId="64" borderId="65" applyNumberFormat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186" fontId="111" fillId="0" borderId="66">
      <alignment horizontal="left" vertical="center"/>
    </xf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2" fillId="64" borderId="65" applyNumberFormat="0" applyAlignment="0" applyProtection="0"/>
    <xf numFmtId="0" fontId="142" fillId="67" borderId="64" applyNumberFormat="0" applyFont="0" applyAlignment="0" applyProtection="0"/>
    <xf numFmtId="0" fontId="199" fillId="69" borderId="65" applyNumberFormat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171" fontId="99" fillId="0" borderId="0" applyFont="0" applyFill="0" applyBorder="0" applyAlignment="0" applyProtection="0"/>
    <xf numFmtId="0" fontId="164" fillId="0" borderId="61" applyNumberFormat="0" applyFill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72" fillId="64" borderId="65" applyNumberFormat="0" applyAlignment="0" applyProtection="0"/>
    <xf numFmtId="0" fontId="195" fillId="0" borderId="69" applyNumberFormat="0" applyFill="0" applyAlignment="0" applyProtection="0"/>
    <xf numFmtId="0" fontId="178" fillId="0" borderId="67" applyNumberFormat="0" applyFill="0" applyAlignment="0" applyProtection="0"/>
    <xf numFmtId="172" fontId="99" fillId="0" borderId="0" applyFont="0" applyFill="0" applyBorder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64" fillId="0" borderId="61" applyNumberFormat="0" applyFill="0" applyAlignment="0" applyProtection="0"/>
    <xf numFmtId="172" fontId="99" fillId="0" borderId="0" applyFont="0" applyFill="0" applyBorder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11" fillId="0" borderId="66">
      <alignment horizontal="left" vertical="center"/>
    </xf>
    <xf numFmtId="0" fontId="195" fillId="0" borderId="69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11" fillId="0" borderId="66">
      <alignment horizontal="left" vertical="center"/>
    </xf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72" fontId="99" fillId="0" borderId="0" applyFont="0" applyFill="0" applyBorder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73" fillId="1" borderId="66" applyNumberFormat="0" applyFont="0" applyAlignment="0">
      <alignment horizontal="center"/>
    </xf>
    <xf numFmtId="9" fontId="99" fillId="0" borderId="0" applyFont="0" applyFill="0" applyBorder="0" applyAlignment="0" applyProtection="0"/>
    <xf numFmtId="0" fontId="151" fillId="64" borderId="57" applyNumberFormat="0" applyAlignment="0" applyProtection="0"/>
    <xf numFmtId="10" fontId="134" fillId="44" borderId="11" applyNumberFormat="0" applyBorder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171" fontId="99" fillId="0" borderId="0" applyFont="0" applyFill="0" applyBorder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189" fontId="150" fillId="0" borderId="17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171" fontId="99" fillId="0" borderId="0" applyFont="0" applyFill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186" fontId="111" fillId="0" borderId="66">
      <alignment horizontal="left" vertical="center"/>
    </xf>
    <xf numFmtId="9" fontId="99" fillId="0" borderId="0" applyFont="0" applyFill="0" applyBorder="0" applyAlignment="0" applyProtection="0"/>
    <xf numFmtId="171" fontId="99" fillId="0" borderId="0" applyFont="0" applyFill="0" applyBorder="0" applyAlignment="0" applyProtection="0"/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0" fontId="111" fillId="0" borderId="66">
      <alignment horizontal="left" vertical="center"/>
    </xf>
    <xf numFmtId="0" fontId="178" fillId="0" borderId="67" applyNumberFormat="0" applyFill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186" fontId="111" fillId="0" borderId="66">
      <alignment horizontal="left" vertical="center"/>
    </xf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6" fillId="50" borderId="57" applyNumberFormat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4" fillId="0" borderId="61" applyNumberFormat="0" applyFill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9" fontId="99" fillId="0" borderId="0" applyFont="0" applyFill="0" applyBorder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0" fontId="196" fillId="50" borderId="57" applyNumberFormat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189" fontId="150" fillId="0" borderId="68" applyNumberFormat="0" applyFon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5" fillId="67" borderId="64" applyNumberFormat="0" applyFont="0" applyAlignment="0" applyProtection="0"/>
    <xf numFmtId="0" fontId="164" fillId="0" borderId="61" applyNumberFormat="0" applyFill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9" fontId="99" fillId="0" borderId="0" applyFont="0" applyFill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5" fillId="0" borderId="69" applyNumberForma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5" fillId="0" borderId="69" applyNumberForma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171" fontId="99" fillId="0" borderId="0" applyFont="0" applyFill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45" fillId="67" borderId="64" applyNumberFormat="0" applyFon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189" fontId="150" fillId="0" borderId="17" applyNumberFormat="0" applyFont="0" applyFill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42" fillId="67" borderId="64" applyNumberFormat="0" applyFon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11" fillId="0" borderId="66">
      <alignment horizontal="left" vertical="center"/>
    </xf>
    <xf numFmtId="0" fontId="172" fillId="64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189" fontId="150" fillId="0" borderId="68" applyNumberFormat="0" applyFon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151" fillId="64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145" fillId="67" borderId="64" applyNumberFormat="0" applyFont="0" applyAlignment="0" applyProtection="0"/>
    <xf numFmtId="0" fontId="111" fillId="0" borderId="66">
      <alignment horizontal="left" vertical="center"/>
    </xf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10" fontId="134" fillId="44" borderId="11" applyNumberFormat="0" applyBorder="0" applyAlignment="0" applyProtection="0"/>
    <xf numFmtId="0" fontId="173" fillId="1" borderId="66" applyNumberFormat="0" applyFont="0" applyAlignment="0">
      <alignment horizontal="center"/>
    </xf>
    <xf numFmtId="0" fontId="191" fillId="69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1" fillId="69" borderId="57" applyNumberForma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45" fillId="67" borderId="64" applyNumberFormat="0" applyFon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66" fillId="0" borderId="9">
      <alignment horizontal="center"/>
    </xf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196" fillId="50" borderId="57" applyNumberFormat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96" fillId="50" borderId="57" applyNumberForma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186" fontId="111" fillId="0" borderId="66">
      <alignment horizontal="left" vertical="center"/>
    </xf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11" fillId="0" borderId="66">
      <alignment horizontal="left" vertical="center"/>
    </xf>
    <xf numFmtId="0" fontId="172" fillId="64" borderId="65" applyNumberFormat="0" applyAlignment="0" applyProtection="0"/>
    <xf numFmtId="10" fontId="134" fillId="44" borderId="11" applyNumberFormat="0" applyBorder="0" applyAlignment="0" applyProtection="0"/>
    <xf numFmtId="0" fontId="142" fillId="67" borderId="64" applyNumberFormat="0" applyFont="0" applyAlignment="0" applyProtection="0"/>
    <xf numFmtId="189" fontId="150" fillId="0" borderId="68" applyNumberFormat="0" applyFont="0" applyFill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91" fillId="69" borderId="57" applyNumberFormat="0" applyAlignment="0" applyProtection="0"/>
    <xf numFmtId="0" fontId="191" fillId="69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0" fontId="134" fillId="44" borderId="11" applyNumberFormat="0" applyBorder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78" fillId="0" borderId="67" applyNumberFormat="0" applyFill="0" applyAlignment="0" applyProtection="0"/>
    <xf numFmtId="10" fontId="134" fillId="44" borderId="11" applyNumberFormat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11" fillId="0" borderId="66">
      <alignment horizontal="left" vertical="center"/>
    </xf>
    <xf numFmtId="0" fontId="172" fillId="64" borderId="65" applyNumberFormat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186" fontId="111" fillId="0" borderId="66">
      <alignment horizontal="left" vertical="center"/>
    </xf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2" fillId="64" borderId="65" applyNumberFormat="0" applyAlignment="0" applyProtection="0"/>
    <xf numFmtId="0" fontId="142" fillId="67" borderId="64" applyNumberFormat="0" applyFont="0" applyAlignment="0" applyProtection="0"/>
    <xf numFmtId="0" fontId="199" fillId="69" borderId="65" applyNumberFormat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11" fillId="0" borderId="66">
      <alignment horizontal="left" vertical="center"/>
    </xf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11" fillId="0" borderId="66">
      <alignment horizontal="left" vertical="center"/>
    </xf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0" fontId="151" fillId="64" borderId="57" applyNumberFormat="0" applyAlignment="0" applyProtection="0"/>
    <xf numFmtId="10" fontId="134" fillId="44" borderId="11" applyNumberFormat="0" applyBorder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189" fontId="150" fillId="0" borderId="17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186" fontId="111" fillId="0" borderId="66">
      <alignment horizontal="left" vertical="center"/>
    </xf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0" fontId="111" fillId="0" borderId="66">
      <alignment horizontal="left" vertical="center"/>
    </xf>
    <xf numFmtId="0" fontId="178" fillId="0" borderId="67" applyNumberFormat="0" applyFill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186" fontId="111" fillId="0" borderId="66">
      <alignment horizontal="left" vertical="center"/>
    </xf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6" fillId="50" borderId="57" applyNumberFormat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99" fillId="69" borderId="65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0" fontId="196" fillId="50" borderId="57" applyNumberFormat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189" fontId="150" fillId="0" borderId="68" applyNumberFormat="0" applyFon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5" fillId="67" borderId="64" applyNumberFormat="0" applyFon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45" fillId="67" borderId="64" applyNumberFormat="0" applyFon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172" fontId="108" fillId="0" borderId="0" applyFont="0" applyFill="0" applyBorder="0" applyAlignment="0" applyProtection="0"/>
    <xf numFmtId="186" fontId="99" fillId="0" borderId="0"/>
    <xf numFmtId="172" fontId="99" fillId="0" borderId="0" applyFont="0" applyFill="0" applyBorder="0" applyAlignment="0" applyProtection="0"/>
    <xf numFmtId="186" fontId="47" fillId="0" borderId="0"/>
    <xf numFmtId="171" fontId="99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47" fillId="0" borderId="0"/>
    <xf numFmtId="0" fontId="47" fillId="0" borderId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57" applyNumberFormat="0" applyAlignment="0" applyProtection="0"/>
    <xf numFmtId="0" fontId="195" fillId="0" borderId="69" applyNumberFormat="0" applyFill="0" applyAlignment="0" applyProtection="0"/>
    <xf numFmtId="0" fontId="196" fillId="50" borderId="5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42" fillId="67" borderId="64" applyNumberFormat="0" applyFont="0" applyAlignment="0" applyProtection="0"/>
    <xf numFmtId="0" fontId="199" fillId="69" borderId="65" applyNumberFormat="0" applyAlignment="0" applyProtection="0"/>
    <xf numFmtId="0" fontId="111" fillId="0" borderId="66">
      <alignment horizontal="left"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91" fillId="69" borderId="57" applyNumberFormat="0" applyAlignment="0" applyProtection="0"/>
    <xf numFmtId="0" fontId="111" fillId="0" borderId="66">
      <alignment horizontal="left" vertical="center"/>
    </xf>
    <xf numFmtId="0" fontId="111" fillId="0" borderId="66">
      <alignment horizontal="left" vertical="center"/>
    </xf>
    <xf numFmtId="186" fontId="111" fillId="0" borderId="66">
      <alignment horizontal="left" vertical="center"/>
    </xf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86" fontId="47" fillId="0" borderId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186" fontId="111" fillId="0" borderId="66">
      <alignment horizontal="left" vertical="center"/>
    </xf>
    <xf numFmtId="0" fontId="111" fillId="0" borderId="66">
      <alignment horizontal="left" vertical="center"/>
    </xf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91" fillId="69" borderId="57" applyNumberFormat="0" applyAlignment="0" applyProtection="0"/>
    <xf numFmtId="186" fontId="47" fillId="0" borderId="0"/>
    <xf numFmtId="0" fontId="191" fillId="69" borderId="57" applyNumberFormat="0" applyAlignment="0" applyProtection="0"/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47" fillId="0" borderId="0"/>
    <xf numFmtId="0" fontId="191" fillId="69" borderId="57" applyNumberFormat="0" applyAlignment="0" applyProtection="0"/>
    <xf numFmtId="186" fontId="47" fillId="0" borderId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186" fontId="111" fillId="0" borderId="66">
      <alignment horizontal="left" vertical="center"/>
    </xf>
    <xf numFmtId="0" fontId="111" fillId="0" borderId="66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47" fillId="0" borderId="0"/>
    <xf numFmtId="165" fontId="47" fillId="0" borderId="0" applyFont="0" applyFill="0" applyBorder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10" fontId="134" fillId="44" borderId="11" applyNumberFormat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11" fillId="0" borderId="66">
      <alignment horizontal="left" vertical="center"/>
    </xf>
    <xf numFmtId="0" fontId="111" fillId="0" borderId="66">
      <alignment horizontal="left" vertical="center"/>
    </xf>
    <xf numFmtId="186" fontId="111" fillId="0" borderId="66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11" fillId="0" borderId="66">
      <alignment horizontal="left" vertical="center"/>
    </xf>
    <xf numFmtId="0" fontId="111" fillId="0" borderId="66">
      <alignment horizontal="left" vertical="center"/>
    </xf>
    <xf numFmtId="186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186" fontId="111" fillId="0" borderId="66">
      <alignment horizontal="left" vertical="center"/>
    </xf>
    <xf numFmtId="186" fontId="111" fillId="0" borderId="66">
      <alignment horizontal="left" vertical="center"/>
    </xf>
    <xf numFmtId="0" fontId="111" fillId="0" borderId="66">
      <alignment horizontal="left" vertical="center"/>
    </xf>
    <xf numFmtId="186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47" fillId="0" borderId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47" fillId="0" borderId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47" fillId="18" borderId="0" applyNumberFormat="0" applyBorder="0" applyAlignment="0" applyProtection="0"/>
    <xf numFmtId="0" fontId="151" fillId="64" borderId="57" applyNumberFormat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151" fillId="64" borderId="57" applyNumberFormat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191" fillId="69" borderId="57" applyNumberFormat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151" fillId="64" borderId="57" applyNumberFormat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151" fillId="64" borderId="57" applyNumberFormat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151" fillId="64" borderId="57" applyNumberFormat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151" fillId="64" borderId="57" applyNumberFormat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151" fillId="64" borderId="57" applyNumberFormat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57" applyNumberFormat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186" fontId="111" fillId="0" borderId="66">
      <alignment horizontal="left" vertical="center"/>
    </xf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95" fillId="0" borderId="69" applyNumberFormat="0" applyFill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57" applyNumberFormat="0" applyAlignment="0" applyProtection="0"/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10" fontId="134" fillId="44" borderId="11" applyNumberFormat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39" fillId="0" borderId="70" applyNumberFormat="0" applyFont="0" applyFill="0" applyAlignment="0" applyProtection="0"/>
    <xf numFmtId="0" fontId="178" fillId="0" borderId="67" applyNumberForma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39" fillId="0" borderId="70" applyNumberFormat="0" applyFont="0" applyFill="0" applyAlignment="0" applyProtection="0"/>
    <xf numFmtId="0" fontId="178" fillId="0" borderId="67" applyNumberFormat="0" applyFill="0" applyAlignment="0" applyProtection="0"/>
    <xf numFmtId="0" fontId="139" fillId="0" borderId="70" applyNumberFormat="0" applyFont="0" applyFill="0" applyAlignment="0" applyProtection="0"/>
    <xf numFmtId="0" fontId="178" fillId="0" borderId="67" applyNumberForma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0" fontId="139" fillId="0" borderId="70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99" fillId="69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189" fontId="150" fillId="0" borderId="17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99" fillId="69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47" fillId="0" borderId="0"/>
    <xf numFmtId="172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6" fontId="111" fillId="0" borderId="66">
      <alignment horizontal="left" vertical="center"/>
    </xf>
    <xf numFmtId="186" fontId="47" fillId="0" borderId="0"/>
    <xf numFmtId="0" fontId="166" fillId="0" borderId="9">
      <alignment horizont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66" fillId="0" borderId="9">
      <alignment horizontal="center"/>
    </xf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47" fillId="0" borderId="0"/>
    <xf numFmtId="0" fontId="47" fillId="0" borderId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9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0" fontId="47" fillId="0" borderId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57" applyNumberFormat="0" applyAlignment="0" applyProtection="0"/>
    <xf numFmtId="189" fontId="150" fillId="0" borderId="17" applyNumberFormat="0" applyFont="0" applyFill="0" applyAlignment="0" applyProtection="0"/>
    <xf numFmtId="0" fontId="195" fillId="0" borderId="69" applyNumberFormat="0" applyFill="0" applyAlignment="0" applyProtection="0"/>
    <xf numFmtId="0" fontId="196" fillId="50" borderId="5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42" fillId="67" borderId="64" applyNumberFormat="0" applyFont="0" applyAlignment="0" applyProtection="0"/>
    <xf numFmtId="0" fontId="199" fillId="69" borderId="65" applyNumberFormat="0" applyAlignment="0" applyProtection="0"/>
    <xf numFmtId="0" fontId="111" fillId="0" borderId="66">
      <alignment horizontal="left"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42" fillId="67" borderId="64" applyNumberFormat="0" applyFon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11" fillId="0" borderId="66">
      <alignment horizontal="left" vertical="center"/>
    </xf>
    <xf numFmtId="0" fontId="172" fillId="64" borderId="65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189" fontId="150" fillId="0" borderId="68" applyNumberFormat="0" applyFont="0" applyFill="0" applyAlignment="0" applyProtection="0"/>
    <xf numFmtId="0" fontId="167" fillId="50" borderId="57" applyNumberFormat="0" applyAlignment="0" applyProtection="0"/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64" fillId="0" borderId="61" applyNumberFormat="0" applyFill="0" applyAlignment="0" applyProtection="0"/>
    <xf numFmtId="0" fontId="164" fillId="0" borderId="61" applyNumberFormat="0" applyFill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95" fillId="0" borderId="69" applyNumberFormat="0" applyFill="0" applyAlignment="0" applyProtection="0"/>
    <xf numFmtId="0" fontId="196" fillId="50" borderId="57" applyNumberFormat="0" applyAlignment="0" applyProtection="0"/>
    <xf numFmtId="0" fontId="164" fillId="0" borderId="61" applyNumberFormat="0" applyFill="0" applyAlignment="0" applyProtection="0"/>
    <xf numFmtId="0" fontId="151" fillId="64" borderId="57" applyNumberFormat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95" fillId="0" borderId="69" applyNumberFormat="0" applyFill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151" fillId="64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145" fillId="67" borderId="64" applyNumberFormat="0" applyFont="0" applyAlignment="0" applyProtection="0"/>
    <xf numFmtId="0" fontId="111" fillId="0" borderId="66">
      <alignment horizontal="left" vertical="center"/>
    </xf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10" fontId="134" fillId="44" borderId="11" applyNumberFormat="0" applyBorder="0" applyAlignment="0" applyProtection="0"/>
    <xf numFmtId="0" fontId="173" fillId="1" borderId="66" applyNumberFormat="0" applyFont="0" applyAlignment="0">
      <alignment horizontal="center"/>
    </xf>
    <xf numFmtId="0" fontId="191" fillId="69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1" fillId="69" borderId="57" applyNumberForma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95" fillId="0" borderId="69" applyNumberFormat="0" applyFill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95" fillId="0" borderId="69" applyNumberFormat="0" applyFill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11" fillId="0" borderId="66">
      <alignment horizontal="left" vertical="center"/>
    </xf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95" fillId="0" borderId="69" applyNumberFormat="0" applyFill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45" fillId="67" borderId="64" applyNumberFormat="0" applyFon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66" fillId="0" borderId="9">
      <alignment horizontal="center"/>
    </xf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186" fontId="111" fillId="0" borderId="66">
      <alignment horizontal="left" vertical="center"/>
    </xf>
    <xf numFmtId="0" fontId="164" fillId="0" borderId="61" applyNumberFormat="0" applyFill="0" applyAlignment="0" applyProtection="0"/>
    <xf numFmtId="0" fontId="196" fillId="50" borderId="57" applyNumberFormat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96" fillId="50" borderId="57" applyNumberForma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186" fontId="111" fillId="0" borderId="66">
      <alignment horizontal="left" vertical="center"/>
    </xf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64" fillId="0" borderId="61" applyNumberFormat="0" applyFill="0" applyAlignment="0" applyProtection="0"/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11" fillId="0" borderId="66">
      <alignment horizontal="left" vertical="center"/>
    </xf>
    <xf numFmtId="0" fontId="172" fillId="64" borderId="65" applyNumberFormat="0" applyAlignment="0" applyProtection="0"/>
    <xf numFmtId="10" fontId="134" fillId="44" borderId="11" applyNumberFormat="0" applyBorder="0" applyAlignment="0" applyProtection="0"/>
    <xf numFmtId="0" fontId="142" fillId="67" borderId="64" applyNumberFormat="0" applyFont="0" applyAlignment="0" applyProtection="0"/>
    <xf numFmtId="189" fontId="150" fillId="0" borderId="68" applyNumberFormat="0" applyFont="0" applyFill="0" applyAlignment="0" applyProtection="0"/>
    <xf numFmtId="0" fontId="199" fillId="69" borderId="65" applyNumberFormat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5" fillId="0" borderId="69" applyNumberFormat="0" applyFill="0" applyAlignment="0" applyProtection="0"/>
    <xf numFmtId="0" fontId="151" fillId="64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4" fillId="0" borderId="61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91" fillId="69" borderId="57" applyNumberFormat="0" applyAlignment="0" applyProtection="0"/>
    <xf numFmtId="0" fontId="191" fillId="69" borderId="57" applyNumberFormat="0" applyAlignment="0" applyProtection="0"/>
    <xf numFmtId="0" fontId="164" fillId="0" borderId="61" applyNumberFormat="0" applyFill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0" fontId="134" fillId="44" borderId="11" applyNumberFormat="0" applyBorder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78" fillId="0" borderId="67" applyNumberFormat="0" applyFill="0" applyAlignment="0" applyProtection="0"/>
    <xf numFmtId="10" fontId="134" fillId="44" borderId="11" applyNumberFormat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11" fillId="0" borderId="66">
      <alignment horizontal="left" vertical="center"/>
    </xf>
    <xf numFmtId="0" fontId="172" fillId="64" borderId="65" applyNumberFormat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186" fontId="111" fillId="0" borderId="66">
      <alignment horizontal="left" vertical="center"/>
    </xf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2" fillId="64" borderId="65" applyNumberFormat="0" applyAlignment="0" applyProtection="0"/>
    <xf numFmtId="0" fontId="142" fillId="67" borderId="64" applyNumberFormat="0" applyFont="0" applyAlignment="0" applyProtection="0"/>
    <xf numFmtId="0" fontId="199" fillId="69" borderId="65" applyNumberFormat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64" fillId="0" borderId="61" applyNumberFormat="0" applyFill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72" fillId="64" borderId="65" applyNumberFormat="0" applyAlignment="0" applyProtection="0"/>
    <xf numFmtId="0" fontId="195" fillId="0" borderId="69" applyNumberFormat="0" applyFill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64" fillId="0" borderId="61" applyNumberFormat="0" applyFill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11" fillId="0" borderId="66">
      <alignment horizontal="left" vertical="center"/>
    </xf>
    <xf numFmtId="0" fontId="195" fillId="0" borderId="69" applyNumberFormat="0" applyFill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11" fillId="0" borderId="66">
      <alignment horizontal="left" vertical="center"/>
    </xf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64" fillId="0" borderId="61" applyNumberFormat="0" applyFill="0" applyAlignment="0" applyProtection="0"/>
    <xf numFmtId="0" fontId="173" fillId="1" borderId="66" applyNumberFormat="0" applyFont="0" applyAlignment="0">
      <alignment horizontal="center"/>
    </xf>
    <xf numFmtId="0" fontId="151" fillId="64" borderId="57" applyNumberFormat="0" applyAlignment="0" applyProtection="0"/>
    <xf numFmtId="10" fontId="134" fillId="44" borderId="11" applyNumberFormat="0" applyBorder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189" fontId="150" fillId="0" borderId="17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186" fontId="111" fillId="0" borderId="66">
      <alignment horizontal="left" vertical="center"/>
    </xf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0" fontId="111" fillId="0" borderId="66">
      <alignment horizontal="left" vertical="center"/>
    </xf>
    <xf numFmtId="0" fontId="178" fillId="0" borderId="67" applyNumberFormat="0" applyFill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186" fontId="111" fillId="0" borderId="66">
      <alignment horizontal="left" vertical="center"/>
    </xf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6" fillId="50" borderId="57" applyNumberFormat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4" fillId="0" borderId="61" applyNumberFormat="0" applyFill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0" fontId="196" fillId="50" borderId="57" applyNumberFormat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64" fillId="0" borderId="61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189" fontId="150" fillId="0" borderId="68" applyNumberFormat="0" applyFon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5" fillId="67" borderId="64" applyNumberFormat="0" applyFont="0" applyAlignment="0" applyProtection="0"/>
    <xf numFmtId="0" fontId="164" fillId="0" borderId="61" applyNumberFormat="0" applyFill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5" fillId="0" borderId="69" applyNumberForma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5" fillId="0" borderId="69" applyNumberForma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45" fillId="67" borderId="64" applyNumberFormat="0" applyFon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4" fillId="0" borderId="61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4" fillId="0" borderId="61" applyNumberForma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189" fontId="150" fillId="0" borderId="17" applyNumberFormat="0" applyFont="0" applyFill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42" fillId="67" borderId="64" applyNumberFormat="0" applyFon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11" fillId="0" borderId="66">
      <alignment horizontal="left" vertical="center"/>
    </xf>
    <xf numFmtId="0" fontId="172" fillId="64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96" fillId="50" borderId="57" applyNumberFormat="0" applyAlignment="0" applyProtection="0"/>
    <xf numFmtId="189" fontId="150" fillId="0" borderId="68" applyNumberFormat="0" applyFon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51" fillId="64" borderId="57" applyNumberFormat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151" fillId="64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145" fillId="67" borderId="64" applyNumberFormat="0" applyFont="0" applyAlignment="0" applyProtection="0"/>
    <xf numFmtId="0" fontId="111" fillId="0" borderId="66">
      <alignment horizontal="left" vertical="center"/>
    </xf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10" fontId="134" fillId="44" borderId="11" applyNumberFormat="0" applyBorder="0" applyAlignment="0" applyProtection="0"/>
    <xf numFmtId="0" fontId="173" fillId="1" borderId="66" applyNumberFormat="0" applyFont="0" applyAlignment="0">
      <alignment horizontal="center"/>
    </xf>
    <xf numFmtId="0" fontId="191" fillId="69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1" fillId="69" borderId="57" applyNumberForma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3" fillId="1" borderId="66" applyNumberFormat="0" applyFont="0" applyAlignment="0">
      <alignment horizontal="center"/>
    </xf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96" fillId="50" borderId="57" applyNumberFormat="0" applyAlignment="0" applyProtection="0"/>
    <xf numFmtId="0" fontId="145" fillId="67" borderId="64" applyNumberFormat="0" applyFont="0" applyAlignment="0" applyProtection="0"/>
    <xf numFmtId="0" fontId="191" fillId="69" borderId="57" applyNumberFormat="0" applyAlignment="0" applyProtection="0"/>
    <xf numFmtId="0" fontId="167" fillId="50" borderId="57" applyNumberForma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186" fontId="111" fillId="0" borderId="66">
      <alignment horizontal="left" vertical="center"/>
    </xf>
    <xf numFmtId="0" fontId="196" fillId="50" borderId="57" applyNumberFormat="0" applyAlignment="0" applyProtection="0"/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96" fillId="50" borderId="57" applyNumberForma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186" fontId="111" fillId="0" borderId="66">
      <alignment horizontal="left" vertical="center"/>
    </xf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11" fillId="0" borderId="66">
      <alignment horizontal="left" vertical="center"/>
    </xf>
    <xf numFmtId="0" fontId="172" fillId="64" borderId="65" applyNumberFormat="0" applyAlignment="0" applyProtection="0"/>
    <xf numFmtId="10" fontId="134" fillId="44" borderId="11" applyNumberFormat="0" applyBorder="0" applyAlignment="0" applyProtection="0"/>
    <xf numFmtId="0" fontId="142" fillId="67" borderId="64" applyNumberFormat="0" applyFont="0" applyAlignment="0" applyProtection="0"/>
    <xf numFmtId="189" fontId="150" fillId="0" borderId="68" applyNumberFormat="0" applyFont="0" applyFill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73" fillId="1" borderId="66" applyNumberFormat="0" applyFont="0" applyAlignment="0">
      <alignment horizontal="center"/>
    </xf>
    <xf numFmtId="0" fontId="191" fillId="69" borderId="57" applyNumberFormat="0" applyAlignment="0" applyProtection="0"/>
    <xf numFmtId="0" fontId="191" fillId="69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99" fillId="69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0" fontId="134" fillId="44" borderId="11" applyNumberFormat="0" applyBorder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78" fillId="0" borderId="67" applyNumberFormat="0" applyFill="0" applyAlignment="0" applyProtection="0"/>
    <xf numFmtId="10" fontId="134" fillId="44" borderId="11" applyNumberFormat="0" applyBorder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11" fillId="0" borderId="66">
      <alignment horizontal="left" vertical="center"/>
    </xf>
    <xf numFmtId="0" fontId="172" fillId="64" borderId="65" applyNumberFormat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9" fillId="69" borderId="65" applyNumberFormat="0" applyAlignment="0" applyProtection="0"/>
    <xf numFmtId="186" fontId="111" fillId="0" borderId="66">
      <alignment horizontal="left" vertical="center"/>
    </xf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72" fillId="64" borderId="65" applyNumberFormat="0" applyAlignment="0" applyProtection="0"/>
    <xf numFmtId="0" fontId="142" fillId="67" borderId="64" applyNumberFormat="0" applyFont="0" applyAlignment="0" applyProtection="0"/>
    <xf numFmtId="0" fontId="199" fillId="69" borderId="65" applyNumberFormat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91" fillId="69" borderId="57" applyNumberFormat="0" applyAlignment="0" applyProtection="0"/>
    <xf numFmtId="0" fontId="111" fillId="0" borderId="66">
      <alignment horizontal="left" vertical="center"/>
    </xf>
    <xf numFmtId="0" fontId="178" fillId="0" borderId="67" applyNumberFormat="0" applyFill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11" fillId="0" borderId="66">
      <alignment horizontal="left" vertical="center"/>
    </xf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96" fillId="50" borderId="57" applyNumberFormat="0" applyAlignment="0" applyProtection="0"/>
    <xf numFmtId="0" fontId="167" fillId="50" borderId="57" applyNumberFormat="0" applyAlignment="0" applyProtection="0"/>
    <xf numFmtId="0" fontId="199" fillId="69" borderId="65" applyNumberForma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0" fontId="151" fillId="64" borderId="57" applyNumberFormat="0" applyAlignment="0" applyProtection="0"/>
    <xf numFmtId="10" fontId="134" fillId="44" borderId="11" applyNumberFormat="0" applyBorder="0" applyAlignment="0" applyProtection="0"/>
    <xf numFmtId="0" fontId="172" fillId="64" borderId="65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45" fillId="67" borderId="64" applyNumberFormat="0" applyFon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45" fillId="67" borderId="64" applyNumberFormat="0" applyFont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189" fontId="150" fillId="0" borderId="17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96" fillId="50" borderId="57" applyNumberFormat="0" applyAlignment="0" applyProtection="0"/>
    <xf numFmtId="186" fontId="111" fillId="0" borderId="66">
      <alignment horizontal="left" vertical="center"/>
    </xf>
    <xf numFmtId="0" fontId="145" fillId="67" borderId="64" applyNumberFormat="0" applyFont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0" fontId="111" fillId="0" borderId="66">
      <alignment horizontal="left" vertical="center"/>
    </xf>
    <xf numFmtId="0" fontId="178" fillId="0" borderId="67" applyNumberFormat="0" applyFill="0" applyAlignment="0" applyProtection="0"/>
    <xf numFmtId="0" fontId="172" fillId="64" borderId="65" applyNumberFormat="0" applyAlignment="0" applyProtection="0"/>
    <xf numFmtId="189" fontId="150" fillId="0" borderId="68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186" fontId="111" fillId="0" borderId="66">
      <alignment horizontal="left" vertical="center"/>
    </xf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96" fillId="50" borderId="57" applyNumberFormat="0" applyAlignment="0" applyProtection="0"/>
    <xf numFmtId="0" fontId="178" fillId="0" borderId="67" applyNumberForma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99" fillId="69" borderId="65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186" fontId="111" fillId="0" borderId="66">
      <alignment horizontal="left" vertical="center"/>
    </xf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42" fillId="67" borderId="64" applyNumberFormat="0" applyFont="0" applyAlignment="0" applyProtection="0"/>
    <xf numFmtId="0" fontId="172" fillId="64" borderId="65" applyNumberFormat="0" applyAlignment="0" applyProtection="0"/>
    <xf numFmtId="0" fontId="173" fillId="1" borderId="66" applyNumberFormat="0" applyFont="0" applyAlignment="0">
      <alignment horizontal="center"/>
    </xf>
    <xf numFmtId="0" fontId="196" fillId="50" borderId="57" applyNumberFormat="0" applyAlignment="0" applyProtection="0"/>
    <xf numFmtId="189" fontId="150" fillId="0" borderId="68" applyNumberFormat="0" applyFont="0" applyFill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42" fillId="67" borderId="64" applyNumberFormat="0" applyFont="0" applyAlignment="0" applyProtection="0"/>
    <xf numFmtId="0" fontId="167" fillId="50" borderId="57" applyNumberFormat="0" applyAlignment="0" applyProtection="0"/>
    <xf numFmtId="0" fontId="196" fillId="50" borderId="57" applyNumberFormat="0" applyAlignment="0" applyProtection="0"/>
    <xf numFmtId="0" fontId="172" fillId="64" borderId="65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67" fillId="50" borderId="57" applyNumberFormat="0" applyAlignment="0" applyProtection="0"/>
    <xf numFmtId="189" fontId="150" fillId="0" borderId="68" applyNumberFormat="0" applyFont="0" applyFill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5" fillId="67" borderId="64" applyNumberFormat="0" applyFon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73" fillId="1" borderId="66" applyNumberFormat="0" applyFont="0" applyAlignment="0">
      <alignment horizontal="center"/>
    </xf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51" fillId="64" borderId="57" applyNumberFormat="0" applyAlignment="0" applyProtection="0"/>
    <xf numFmtId="10" fontId="134" fillId="44" borderId="11" applyNumberFormat="0" applyBorder="0" applyAlignment="0" applyProtection="0"/>
    <xf numFmtId="0" fontId="145" fillId="67" borderId="64" applyNumberFormat="0" applyFon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99" fillId="69" borderId="65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91" fillId="69" borderId="57" applyNumberFormat="0" applyAlignment="0" applyProtection="0"/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72" fillId="64" borderId="65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45" fillId="67" borderId="64" applyNumberFormat="0" applyFon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42" fillId="67" borderId="64" applyNumberFormat="0" applyFont="0" applyAlignment="0" applyProtection="0"/>
    <xf numFmtId="0" fontId="145" fillId="67" borderId="64" applyNumberFormat="0" applyFont="0" applyAlignment="0" applyProtection="0"/>
    <xf numFmtId="10" fontId="134" fillId="44" borderId="11" applyNumberFormat="0" applyBorder="0" applyAlignment="0" applyProtection="0"/>
    <xf numFmtId="0" fontId="167" fillId="50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3" fillId="1" borderId="66" applyNumberFormat="0" applyFont="0" applyAlignment="0">
      <alignment horizontal="center"/>
    </xf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0" fontId="111" fillId="0" borderId="66">
      <alignment horizontal="left" vertical="center"/>
    </xf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51" fillId="64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67" fillId="50" borderId="57" applyNumberFormat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57" applyNumberFormat="0" applyAlignment="0" applyProtection="0"/>
    <xf numFmtId="0" fontId="196" fillId="50" borderId="57" applyNumberFormat="0" applyAlignment="0" applyProtection="0"/>
    <xf numFmtId="180" fontId="99" fillId="0" borderId="0"/>
    <xf numFmtId="186" fontId="99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186" fontId="99" fillId="0" borderId="0"/>
    <xf numFmtId="186" fontId="47" fillId="0" borderId="0"/>
    <xf numFmtId="171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72" fontId="99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170" fontId="99" fillId="0" borderId="0" applyFont="0" applyFill="0" applyBorder="0" applyAlignment="0" applyProtection="0"/>
    <xf numFmtId="172" fontId="143" fillId="0" borderId="0" applyFont="0" applyFill="0" applyBorder="0" applyAlignment="0" applyProtection="0"/>
    <xf numFmtId="0" fontId="166" fillId="0" borderId="9">
      <alignment horizontal="center"/>
    </xf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47" fillId="0" borderId="0"/>
    <xf numFmtId="0" fontId="47" fillId="0" borderId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71" applyNumberFormat="0" applyAlignment="0" applyProtection="0"/>
    <xf numFmtId="172" fontId="99" fillId="0" borderId="0" applyFont="0" applyFill="0" applyBorder="0" applyAlignment="0" applyProtection="0"/>
    <xf numFmtId="0" fontId="196" fillId="50" borderId="71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42" fillId="67" borderId="64" applyNumberFormat="0" applyFont="0" applyAlignment="0" applyProtection="0"/>
    <xf numFmtId="0" fontId="199" fillId="69" borderId="65" applyNumberFormat="0" applyAlignment="0" applyProtection="0"/>
    <xf numFmtId="172" fontId="99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172" fontId="99" fillId="0" borderId="0" applyFont="0" applyFill="0" applyBorder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71" applyNumberFormat="0" applyAlignment="0" applyProtection="0"/>
    <xf numFmtId="0" fontId="196" fillId="50" borderId="71" applyNumberFormat="0" applyAlignment="0" applyProtection="0"/>
    <xf numFmtId="0" fontId="167" fillId="50" borderId="107" applyNumberFormat="0" applyAlignment="0" applyProtection="0"/>
    <xf numFmtId="0" fontId="191" fillId="69" borderId="98" applyNumberFormat="0" applyAlignment="0" applyProtection="0"/>
    <xf numFmtId="0" fontId="111" fillId="0" borderId="88">
      <alignment horizontal="left" vertical="center"/>
    </xf>
    <xf numFmtId="0" fontId="111" fillId="0" borderId="111">
      <alignment horizontal="left" vertical="center"/>
    </xf>
    <xf numFmtId="0" fontId="167" fillId="50" borderId="75" applyNumberFormat="0" applyAlignment="0" applyProtection="0"/>
    <xf numFmtId="0" fontId="196" fillId="50" borderId="92" applyNumberFormat="0" applyAlignment="0" applyProtection="0"/>
    <xf numFmtId="0" fontId="167" fillId="50" borderId="84" applyNumberFormat="0" applyAlignment="0" applyProtection="0"/>
    <xf numFmtId="0" fontId="167" fillId="50" borderId="107" applyNumberFormat="0" applyAlignment="0" applyProtection="0"/>
    <xf numFmtId="0" fontId="167" fillId="50" borderId="75" applyNumberFormat="0" applyAlignment="0" applyProtection="0"/>
    <xf numFmtId="0" fontId="167" fillId="50" borderId="84" applyNumberFormat="0" applyAlignment="0" applyProtection="0"/>
    <xf numFmtId="0" fontId="167" fillId="50" borderId="107" applyNumberFormat="0" applyAlignment="0" applyProtection="0"/>
    <xf numFmtId="0" fontId="111" fillId="0" borderId="103">
      <alignment horizontal="left" vertical="center"/>
    </xf>
    <xf numFmtId="0" fontId="167" fillId="50" borderId="84" applyNumberFormat="0" applyAlignment="0" applyProtection="0"/>
    <xf numFmtId="0" fontId="167" fillId="50" borderId="107" applyNumberFormat="0" applyAlignment="0" applyProtection="0"/>
    <xf numFmtId="0" fontId="167" fillId="50" borderId="107" applyNumberFormat="0" applyAlignment="0" applyProtection="0"/>
    <xf numFmtId="0" fontId="167" fillId="50" borderId="92" applyNumberFormat="0" applyAlignment="0" applyProtection="0"/>
    <xf numFmtId="0" fontId="196" fillId="50" borderId="84" applyNumberFormat="0" applyAlignment="0" applyProtection="0"/>
    <xf numFmtId="0" fontId="167" fillId="50" borderId="107" applyNumberFormat="0" applyAlignment="0" applyProtection="0"/>
    <xf numFmtId="0" fontId="167" fillId="50" borderId="121" applyNumberFormat="0" applyAlignment="0" applyProtection="0"/>
    <xf numFmtId="186" fontId="47" fillId="0" borderId="0"/>
    <xf numFmtId="0" fontId="167" fillId="50" borderId="107" applyNumberFormat="0" applyAlignment="0" applyProtection="0"/>
    <xf numFmtId="0" fontId="151" fillId="64" borderId="75" applyNumberFormat="0" applyAlignment="0" applyProtection="0"/>
    <xf numFmtId="0" fontId="151" fillId="64" borderId="71" applyNumberFormat="0" applyAlignment="0" applyProtection="0"/>
    <xf numFmtId="0" fontId="151" fillId="64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11" fillId="0" borderId="94">
      <alignment horizontal="left" vertical="center"/>
    </xf>
    <xf numFmtId="0" fontId="111" fillId="0" borderId="94">
      <alignment horizontal="left" vertical="center"/>
    </xf>
    <xf numFmtId="0" fontId="196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10" fontId="134" fillId="44" borderId="122" applyNumberFormat="0" applyBorder="0" applyAlignment="0" applyProtection="0"/>
    <xf numFmtId="10" fontId="134" fillId="44" borderId="122" applyNumberFormat="0" applyBorder="0" applyAlignment="0" applyProtection="0"/>
    <xf numFmtId="10" fontId="134" fillId="44" borderId="122" applyNumberFormat="0" applyBorder="0" applyAlignment="0" applyProtection="0"/>
    <xf numFmtId="0" fontId="111" fillId="0" borderId="117">
      <alignment horizontal="left" vertical="center"/>
    </xf>
    <xf numFmtId="0" fontId="111" fillId="0" borderId="117">
      <alignment horizontal="left" vertical="center"/>
    </xf>
    <xf numFmtId="0" fontId="111" fillId="0" borderId="88">
      <alignment horizontal="left" vertical="center"/>
    </xf>
    <xf numFmtId="0" fontId="111" fillId="0" borderId="88">
      <alignment horizontal="left" vertical="center"/>
    </xf>
    <xf numFmtId="186" fontId="111" fillId="0" borderId="88">
      <alignment horizontal="left" vertical="center"/>
    </xf>
    <xf numFmtId="0" fontId="111" fillId="0" borderId="117">
      <alignment horizontal="left" vertical="center"/>
    </xf>
    <xf numFmtId="10" fontId="134" fillId="44" borderId="108" applyNumberFormat="0" applyBorder="0" applyAlignment="0" applyProtection="0"/>
    <xf numFmtId="0" fontId="167" fillId="50" borderId="115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51" fillId="64" borderId="75" applyNumberFormat="0" applyAlignment="0" applyProtection="0"/>
    <xf numFmtId="0" fontId="151" fillId="64" borderId="75" applyNumberFormat="0" applyAlignment="0" applyProtection="0"/>
    <xf numFmtId="0" fontId="151" fillId="64" borderId="75" applyNumberFormat="0" applyAlignment="0" applyProtection="0"/>
    <xf numFmtId="0" fontId="191" fillId="69" borderId="92" applyNumberFormat="0" applyAlignment="0" applyProtection="0"/>
    <xf numFmtId="0" fontId="151" fillId="64" borderId="92" applyNumberFormat="0" applyAlignment="0" applyProtection="0"/>
    <xf numFmtId="0" fontId="151" fillId="64" borderId="92" applyNumberFormat="0" applyAlignment="0" applyProtection="0"/>
    <xf numFmtId="0" fontId="151" fillId="64" borderId="92" applyNumberFormat="0" applyAlignment="0" applyProtection="0"/>
    <xf numFmtId="0" fontId="151" fillId="64" borderId="92" applyNumberFormat="0" applyAlignment="0" applyProtection="0"/>
    <xf numFmtId="0" fontId="167" fillId="50" borderId="107" applyNumberFormat="0" applyAlignment="0" applyProtection="0"/>
    <xf numFmtId="0" fontId="196" fillId="50" borderId="107" applyNumberFormat="0" applyAlignment="0" applyProtection="0"/>
    <xf numFmtId="0" fontId="196" fillId="50" borderId="107" applyNumberFormat="0" applyAlignment="0" applyProtection="0"/>
    <xf numFmtId="0" fontId="191" fillId="69" borderId="98" applyNumberFormat="0" applyAlignment="0" applyProtection="0"/>
    <xf numFmtId="186" fontId="47" fillId="0" borderId="0"/>
    <xf numFmtId="0" fontId="191" fillId="69" borderId="98" applyNumberFormat="0" applyAlignment="0" applyProtection="0"/>
    <xf numFmtId="0" fontId="151" fillId="64" borderId="98" applyNumberFormat="0" applyAlignment="0" applyProtection="0"/>
    <xf numFmtId="186" fontId="111" fillId="0" borderId="117">
      <alignment horizontal="left" vertical="center"/>
    </xf>
    <xf numFmtId="0" fontId="47" fillId="0" borderId="0"/>
    <xf numFmtId="0" fontId="191" fillId="69" borderId="98" applyNumberFormat="0" applyAlignment="0" applyProtection="0"/>
    <xf numFmtId="186" fontId="47" fillId="0" borderId="0"/>
    <xf numFmtId="0" fontId="167" fillId="50" borderId="121" applyNumberFormat="0" applyAlignment="0" applyProtection="0"/>
    <xf numFmtId="186" fontId="111" fillId="0" borderId="94">
      <alignment horizontal="left" vertical="center"/>
    </xf>
    <xf numFmtId="0" fontId="196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10" fontId="134" fillId="44" borderId="122" applyNumberFormat="0" applyBorder="0" applyAlignment="0" applyProtection="0"/>
    <xf numFmtId="186" fontId="111" fillId="0" borderId="117">
      <alignment horizontal="left" vertical="center"/>
    </xf>
    <xf numFmtId="0" fontId="111" fillId="0" borderId="117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11" fillId="0" borderId="117">
      <alignment horizontal="left" vertical="center"/>
    </xf>
    <xf numFmtId="0" fontId="151" fillId="64" borderId="98" applyNumberFormat="0" applyAlignment="0" applyProtection="0"/>
    <xf numFmtId="0" fontId="151" fillId="64" borderId="71" applyNumberFormat="0" applyAlignment="0" applyProtection="0"/>
    <xf numFmtId="0" fontId="151" fillId="64" borderId="98" applyNumberFormat="0" applyAlignment="0" applyProtection="0"/>
    <xf numFmtId="0" fontId="151" fillId="64" borderId="75" applyNumberFormat="0" applyAlignment="0" applyProtection="0"/>
    <xf numFmtId="0" fontId="191" fillId="69" borderId="71" applyNumberFormat="0" applyAlignment="0" applyProtection="0"/>
    <xf numFmtId="0" fontId="151" fillId="64" borderId="75" applyNumberFormat="0" applyAlignment="0" applyProtection="0"/>
    <xf numFmtId="0" fontId="151" fillId="64" borderId="71" applyNumberFormat="0" applyAlignment="0" applyProtection="0"/>
    <xf numFmtId="0" fontId="151" fillId="64" borderId="75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5" applyNumberFormat="0" applyAlignment="0" applyProtection="0"/>
    <xf numFmtId="0" fontId="151" fillId="64" borderId="71" applyNumberFormat="0" applyAlignment="0" applyProtection="0"/>
    <xf numFmtId="0" fontId="151" fillId="64" borderId="75" applyNumberFormat="0" applyAlignment="0" applyProtection="0"/>
    <xf numFmtId="0" fontId="47" fillId="0" borderId="0"/>
    <xf numFmtId="165" fontId="47" fillId="0" borderId="0" applyFont="0" applyFill="0" applyBorder="0" applyAlignment="0" applyProtection="0"/>
    <xf numFmtId="0" fontId="167" fillId="50" borderId="115" applyNumberFormat="0" applyAlignment="0" applyProtection="0"/>
    <xf numFmtId="0" fontId="191" fillId="69" borderId="75" applyNumberFormat="0" applyAlignment="0" applyProtection="0"/>
    <xf numFmtId="0" fontId="167" fillId="50" borderId="115" applyNumberFormat="0" applyAlignment="0" applyProtection="0"/>
    <xf numFmtId="0" fontId="196" fillId="50" borderId="115" applyNumberFormat="0" applyAlignment="0" applyProtection="0"/>
    <xf numFmtId="0" fontId="151" fillId="64" borderId="115" applyNumberFormat="0" applyAlignment="0" applyProtection="0"/>
    <xf numFmtId="0" fontId="191" fillId="69" borderId="115" applyNumberFormat="0" applyAlignment="0" applyProtection="0"/>
    <xf numFmtId="0" fontId="191" fillId="69" borderId="115" applyNumberFormat="0" applyAlignment="0" applyProtection="0"/>
    <xf numFmtId="0" fontId="167" fillId="50" borderId="10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67" fillId="50" borderId="115" applyNumberFormat="0" applyAlignment="0" applyProtection="0"/>
    <xf numFmtId="0" fontId="167" fillId="50" borderId="115" applyNumberFormat="0" applyAlignment="0" applyProtection="0"/>
    <xf numFmtId="0" fontId="196" fillId="50" borderId="115" applyNumberFormat="0" applyAlignment="0" applyProtection="0"/>
    <xf numFmtId="10" fontId="134" fillId="44" borderId="108" applyNumberFormat="0" applyBorder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91" fillId="69" borderId="115" applyNumberFormat="0" applyAlignment="0" applyProtection="0"/>
    <xf numFmtId="0" fontId="191" fillId="69" borderId="115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91" fillId="69" borderId="121" applyNumberFormat="0" applyAlignment="0" applyProtection="0"/>
    <xf numFmtId="0" fontId="151" fillId="64" borderId="107" applyNumberFormat="0" applyAlignment="0" applyProtection="0"/>
    <xf numFmtId="0" fontId="151" fillId="64" borderId="107" applyNumberFormat="0" applyAlignment="0" applyProtection="0"/>
    <xf numFmtId="0" fontId="151" fillId="64" borderId="107" applyNumberFormat="0" applyAlignment="0" applyProtection="0"/>
    <xf numFmtId="0" fontId="151" fillId="64" borderId="107" applyNumberFormat="0" applyAlignment="0" applyProtection="0"/>
    <xf numFmtId="0" fontId="151" fillId="64" borderId="107" applyNumberFormat="0" applyAlignment="0" applyProtection="0"/>
    <xf numFmtId="0" fontId="151" fillId="64" borderId="107" applyNumberFormat="0" applyAlignment="0" applyProtection="0"/>
    <xf numFmtId="0" fontId="191" fillId="69" borderId="107" applyNumberFormat="0" applyAlignment="0" applyProtection="0"/>
    <xf numFmtId="0" fontId="191" fillId="69" borderId="107" applyNumberFormat="0" applyAlignment="0" applyProtection="0"/>
    <xf numFmtId="0" fontId="151" fillId="64" borderId="107" applyNumberFormat="0" applyAlignment="0" applyProtection="0"/>
    <xf numFmtId="0" fontId="151" fillId="64" borderId="107" applyNumberFormat="0" applyAlignment="0" applyProtection="0"/>
    <xf numFmtId="0" fontId="151" fillId="64" borderId="107" applyNumberFormat="0" applyAlignment="0" applyProtection="0"/>
    <xf numFmtId="0" fontId="151" fillId="64" borderId="107" applyNumberFormat="0" applyAlignment="0" applyProtection="0"/>
    <xf numFmtId="0" fontId="151" fillId="64" borderId="107" applyNumberFormat="0" applyAlignment="0" applyProtection="0"/>
    <xf numFmtId="0" fontId="151" fillId="64" borderId="92" applyNumberFormat="0" applyAlignment="0" applyProtection="0"/>
    <xf numFmtId="0" fontId="151" fillId="64" borderId="92" applyNumberFormat="0" applyAlignment="0" applyProtection="0"/>
    <xf numFmtId="0" fontId="151" fillId="64" borderId="92" applyNumberFormat="0" applyAlignment="0" applyProtection="0"/>
    <xf numFmtId="0" fontId="151" fillId="64" borderId="92" applyNumberFormat="0" applyAlignment="0" applyProtection="0"/>
    <xf numFmtId="0" fontId="151" fillId="64" borderId="92" applyNumberFormat="0" applyAlignment="0" applyProtection="0"/>
    <xf numFmtId="0" fontId="151" fillId="64" borderId="92" applyNumberFormat="0" applyAlignment="0" applyProtection="0"/>
    <xf numFmtId="0" fontId="151" fillId="64" borderId="92" applyNumberFormat="0" applyAlignment="0" applyProtection="0"/>
    <xf numFmtId="0" fontId="151" fillId="64" borderId="107" applyNumberFormat="0" applyAlignment="0" applyProtection="0"/>
    <xf numFmtId="0" fontId="191" fillId="69" borderId="107" applyNumberFormat="0" applyAlignment="0" applyProtection="0"/>
    <xf numFmtId="0" fontId="191" fillId="69" borderId="107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91" fillId="69" borderId="84" applyNumberFormat="0" applyAlignment="0" applyProtection="0"/>
    <xf numFmtId="0" fontId="191" fillId="69" borderId="84" applyNumberFormat="0" applyAlignment="0" applyProtection="0"/>
    <xf numFmtId="0" fontId="196" fillId="50" borderId="115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91" fillId="69" borderId="84" applyNumberFormat="0" applyAlignment="0" applyProtection="0"/>
    <xf numFmtId="0" fontId="167" fillId="50" borderId="115" applyNumberFormat="0" applyAlignment="0" applyProtection="0"/>
    <xf numFmtId="0" fontId="167" fillId="50" borderId="115" applyNumberFormat="0" applyAlignment="0" applyProtection="0"/>
    <xf numFmtId="0" fontId="167" fillId="50" borderId="115" applyNumberFormat="0" applyAlignment="0" applyProtection="0"/>
    <xf numFmtId="0" fontId="151" fillId="64" borderId="75" applyNumberFormat="0" applyAlignment="0" applyProtection="0"/>
    <xf numFmtId="0" fontId="151" fillId="64" borderId="75" applyNumberFormat="0" applyAlignment="0" applyProtection="0"/>
    <xf numFmtId="0" fontId="151" fillId="64" borderId="75" applyNumberFormat="0" applyAlignment="0" applyProtection="0"/>
    <xf numFmtId="0" fontId="151" fillId="64" borderId="75" applyNumberFormat="0" applyAlignment="0" applyProtection="0"/>
    <xf numFmtId="0" fontId="151" fillId="64" borderId="75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96" fillId="50" borderId="92" applyNumberFormat="0" applyAlignment="0" applyProtection="0"/>
    <xf numFmtId="0" fontId="196" fillId="50" borderId="92" applyNumberFormat="0" applyAlignment="0" applyProtection="0"/>
    <xf numFmtId="0" fontId="167" fillId="50" borderId="92" applyNumberFormat="0" applyAlignment="0" applyProtection="0"/>
    <xf numFmtId="0" fontId="167" fillId="50" borderId="92" applyNumberFormat="0" applyAlignment="0" applyProtection="0"/>
    <xf numFmtId="0" fontId="167" fillId="50" borderId="92" applyNumberFormat="0" applyAlignment="0" applyProtection="0"/>
    <xf numFmtId="0" fontId="196" fillId="50" borderId="98" applyNumberFormat="0" applyAlignment="0" applyProtection="0"/>
    <xf numFmtId="0" fontId="196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10" fontId="134" fillId="44" borderId="99" applyNumberFormat="0" applyBorder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10" fontId="134" fillId="44" borderId="11" applyNumberFormat="0" applyBorder="0" applyAlignment="0" applyProtection="0"/>
    <xf numFmtId="10" fontId="134" fillId="44" borderId="11" applyNumberFormat="0" applyBorder="0" applyAlignment="0" applyProtection="0"/>
    <xf numFmtId="0" fontId="196" fillId="50" borderId="121" applyNumberFormat="0" applyAlignment="0" applyProtection="0"/>
    <xf numFmtId="0" fontId="196" fillId="50" borderId="121" applyNumberFormat="0" applyAlignment="0" applyProtection="0"/>
    <xf numFmtId="0" fontId="196" fillId="50" borderId="98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96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96" fillId="50" borderId="121" applyNumberFormat="0" applyAlignment="0" applyProtection="0"/>
    <xf numFmtId="0" fontId="196" fillId="50" borderId="75" applyNumberFormat="0" applyAlignment="0" applyProtection="0"/>
    <xf numFmtId="0" fontId="196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96" fillId="50" borderId="121" applyNumberFormat="0" applyAlignment="0" applyProtection="0"/>
    <xf numFmtId="0" fontId="196" fillId="50" borderId="98" applyNumberFormat="0" applyAlignment="0" applyProtection="0"/>
    <xf numFmtId="0" fontId="196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121" applyNumberFormat="0" applyAlignment="0" applyProtection="0"/>
    <xf numFmtId="0" fontId="111" fillId="0" borderId="111">
      <alignment horizontal="left" vertical="center"/>
    </xf>
    <xf numFmtId="0" fontId="111" fillId="0" borderId="111">
      <alignment horizontal="left" vertical="center"/>
    </xf>
    <xf numFmtId="186" fontId="111" fillId="0" borderId="111">
      <alignment horizontal="left" vertical="center"/>
    </xf>
    <xf numFmtId="186" fontId="111" fillId="0" borderId="117">
      <alignment horizontal="left" vertical="center"/>
    </xf>
    <xf numFmtId="0" fontId="111" fillId="0" borderId="117">
      <alignment horizontal="left" vertical="center"/>
    </xf>
    <xf numFmtId="0" fontId="111" fillId="0" borderId="117">
      <alignment horizontal="left" vertical="center"/>
    </xf>
    <xf numFmtId="186" fontId="111" fillId="0" borderId="117">
      <alignment horizontal="left" vertical="center"/>
    </xf>
    <xf numFmtId="186" fontId="111" fillId="0" borderId="88">
      <alignment horizontal="left" vertical="center"/>
    </xf>
    <xf numFmtId="0" fontId="111" fillId="0" borderId="88">
      <alignment horizontal="left" vertical="center"/>
    </xf>
    <xf numFmtId="186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66">
      <alignment horizontal="left" vertical="center"/>
    </xf>
    <xf numFmtId="0" fontId="111" fillId="0" borderId="80">
      <alignment horizontal="left" vertical="center"/>
    </xf>
    <xf numFmtId="0" fontId="111" fillId="0" borderId="80">
      <alignment horizontal="left" vertical="center"/>
    </xf>
    <xf numFmtId="0" fontId="111" fillId="0" borderId="111">
      <alignment horizontal="left" vertical="center"/>
    </xf>
    <xf numFmtId="0" fontId="111" fillId="0" borderId="103">
      <alignment horizontal="left" vertical="center"/>
    </xf>
    <xf numFmtId="0" fontId="167" fillId="50" borderId="75" applyNumberFormat="0" applyAlignment="0" applyProtection="0"/>
    <xf numFmtId="0" fontId="196" fillId="50" borderId="75" applyNumberFormat="0" applyAlignment="0" applyProtection="0"/>
    <xf numFmtId="0" fontId="167" fillId="50" borderId="92" applyNumberFormat="0" applyAlignment="0" applyProtection="0"/>
    <xf numFmtId="0" fontId="167" fillId="50" borderId="92" applyNumberFormat="0" applyAlignment="0" applyProtection="0"/>
    <xf numFmtId="0" fontId="191" fillId="69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96" fillId="50" borderId="92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10" fontId="134" fillId="44" borderId="85" applyNumberFormat="0" applyBorder="0" applyAlignment="0" applyProtection="0"/>
    <xf numFmtId="10" fontId="134" fillId="44" borderId="85" applyNumberFormat="0" applyBorder="0" applyAlignment="0" applyProtection="0"/>
    <xf numFmtId="0" fontId="167" fillId="50" borderId="84" applyNumberFormat="0" applyAlignment="0" applyProtection="0"/>
    <xf numFmtId="0" fontId="167" fillId="50" borderId="84" applyNumberFormat="0" applyAlignment="0" applyProtection="0"/>
    <xf numFmtId="0" fontId="167" fillId="50" borderId="84" applyNumberFormat="0" applyAlignment="0" applyProtection="0"/>
    <xf numFmtId="0" fontId="196" fillId="50" borderId="84" applyNumberFormat="0" applyAlignment="0" applyProtection="0"/>
    <xf numFmtId="0" fontId="196" fillId="50" borderId="84" applyNumberFormat="0" applyAlignment="0" applyProtection="0"/>
    <xf numFmtId="0" fontId="167" fillId="50" borderId="84" applyNumberFormat="0" applyAlignment="0" applyProtection="0"/>
    <xf numFmtId="0" fontId="191" fillId="69" borderId="71" applyNumberFormat="0" applyAlignment="0" applyProtection="0"/>
    <xf numFmtId="10" fontId="134" fillId="44" borderId="108" applyNumberFormat="0" applyBorder="0" applyAlignment="0" applyProtection="0"/>
    <xf numFmtId="0" fontId="167" fillId="50" borderId="115" applyNumberFormat="0" applyAlignment="0" applyProtection="0"/>
    <xf numFmtId="0" fontId="47" fillId="0" borderId="0"/>
    <xf numFmtId="0" fontId="191" fillId="69" borderId="75" applyNumberFormat="0" applyAlignment="0" applyProtection="0"/>
    <xf numFmtId="0" fontId="191" fillId="69" borderId="75" applyNumberFormat="0" applyAlignment="0" applyProtection="0"/>
    <xf numFmtId="0" fontId="47" fillId="0" borderId="0"/>
    <xf numFmtId="0" fontId="151" fillId="64" borderId="75" applyNumberFormat="0" applyAlignment="0" applyProtection="0"/>
    <xf numFmtId="0" fontId="151" fillId="64" borderId="92" applyNumberFormat="0" applyAlignment="0" applyProtection="0"/>
    <xf numFmtId="0" fontId="151" fillId="64" borderId="75" applyNumberFormat="0" applyAlignment="0" applyProtection="0"/>
    <xf numFmtId="0" fontId="167" fillId="50" borderId="107" applyNumberFormat="0" applyAlignment="0" applyProtection="0"/>
    <xf numFmtId="0" fontId="151" fillId="64" borderId="92" applyNumberFormat="0" applyAlignment="0" applyProtection="0"/>
    <xf numFmtId="0" fontId="167" fillId="50" borderId="107" applyNumberFormat="0" applyAlignment="0" applyProtection="0"/>
    <xf numFmtId="0" fontId="196" fillId="50" borderId="107" applyNumberFormat="0" applyAlignment="0" applyProtection="0"/>
    <xf numFmtId="0" fontId="167" fillId="50" borderId="107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51" fillId="64" borderId="98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51" fillId="64" borderId="98" applyNumberFormat="0" applyAlignment="0" applyProtection="0"/>
    <xf numFmtId="0" fontId="151" fillId="64" borderId="98" applyNumberFormat="0" applyAlignment="0" applyProtection="0"/>
    <xf numFmtId="0" fontId="151" fillId="64" borderId="98" applyNumberFormat="0" applyAlignment="0" applyProtection="0"/>
    <xf numFmtId="0" fontId="151" fillId="64" borderId="98" applyNumberFormat="0" applyAlignment="0" applyProtection="0"/>
    <xf numFmtId="0" fontId="151" fillId="64" borderId="98" applyNumberFormat="0" applyAlignment="0" applyProtection="0"/>
    <xf numFmtId="0" fontId="151" fillId="64" borderId="98" applyNumberFormat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42" fillId="67" borderId="77" applyNumberFormat="0" applyFont="0" applyAlignment="0" applyProtection="0"/>
    <xf numFmtId="0" fontId="151" fillId="64" borderId="9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51" fillId="64" borderId="115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84" applyNumberFormat="0" applyAlignment="0" applyProtection="0"/>
    <xf numFmtId="0" fontId="47" fillId="18" borderId="0" applyNumberFormat="0" applyBorder="0" applyAlignment="0" applyProtection="0"/>
    <xf numFmtId="0" fontId="151" fillId="64" borderId="115" applyNumberFormat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151" fillId="64" borderId="121" applyNumberFormat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191" fillId="69" borderId="121" applyNumberFormat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151" fillId="64" borderId="107" applyNumberFormat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151" fillId="64" borderId="107" applyNumberFormat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151" fillId="64" borderId="107" applyNumberFormat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151" fillId="64" borderId="107" applyNumberFormat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151" fillId="64" borderId="92" applyNumberFormat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92" applyNumberFormat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92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96" fillId="50" borderId="115" applyNumberFormat="0" applyAlignment="0" applyProtection="0"/>
    <xf numFmtId="0" fontId="167" fillId="50" borderId="115" applyNumberFormat="0" applyAlignment="0" applyProtection="0"/>
    <xf numFmtId="0" fontId="167" fillId="50" borderId="115" applyNumberFormat="0" applyAlignment="0" applyProtection="0"/>
    <xf numFmtId="0" fontId="167" fillId="50" borderId="115" applyNumberFormat="0" applyAlignment="0" applyProtection="0"/>
    <xf numFmtId="0" fontId="167" fillId="50" borderId="115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51" fillId="64" borderId="84" applyNumberFormat="0" applyAlignment="0" applyProtection="0"/>
    <xf numFmtId="0" fontId="191" fillId="69" borderId="84" applyNumberFormat="0" applyAlignment="0" applyProtection="0"/>
    <xf numFmtId="0" fontId="167" fillId="50" borderId="115" applyNumberFormat="0" applyAlignment="0" applyProtection="0"/>
    <xf numFmtId="0" fontId="196" fillId="50" borderId="121" applyNumberFormat="0" applyAlignment="0" applyProtection="0"/>
    <xf numFmtId="0" fontId="151" fillId="64" borderId="75" applyNumberFormat="0" applyAlignment="0" applyProtection="0"/>
    <xf numFmtId="0" fontId="151" fillId="64" borderId="75" applyNumberFormat="0" applyAlignment="0" applyProtection="0"/>
    <xf numFmtId="0" fontId="151" fillId="64" borderId="75" applyNumberFormat="0" applyAlignment="0" applyProtection="0"/>
    <xf numFmtId="0" fontId="191" fillId="69" borderId="75" applyNumberFormat="0" applyAlignment="0" applyProtection="0"/>
    <xf numFmtId="0" fontId="191" fillId="69" borderId="75" applyNumberFormat="0" applyAlignment="0" applyProtection="0"/>
    <xf numFmtId="0" fontId="196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10" fontId="134" fillId="44" borderId="122" applyNumberFormat="0" applyBorder="0" applyAlignment="0" applyProtection="0"/>
    <xf numFmtId="10" fontId="134" fillId="44" borderId="122" applyNumberFormat="0" applyBorder="0" applyAlignment="0" applyProtection="0"/>
    <xf numFmtId="0" fontId="167" fillId="50" borderId="92" applyNumberFormat="0" applyAlignment="0" applyProtection="0"/>
    <xf numFmtId="0" fontId="167" fillId="50" borderId="92" applyNumberFormat="0" applyAlignment="0" applyProtection="0"/>
    <xf numFmtId="0" fontId="167" fillId="50" borderId="92" applyNumberFormat="0" applyAlignment="0" applyProtection="0"/>
    <xf numFmtId="0" fontId="167" fillId="50" borderId="92" applyNumberFormat="0" applyAlignment="0" applyProtection="0"/>
    <xf numFmtId="0" fontId="167" fillId="50" borderId="92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0" fontId="167" fillId="50" borderId="98" applyNumberFormat="0" applyAlignment="0" applyProtection="0"/>
    <xf numFmtId="10" fontId="134" fillId="44" borderId="99" applyNumberFormat="0" applyBorder="0" applyAlignment="0" applyProtection="0"/>
    <xf numFmtId="0" fontId="196" fillId="50" borderId="71" applyNumberFormat="0" applyAlignment="0" applyProtection="0"/>
    <xf numFmtId="0" fontId="196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96" fillId="50" borderId="75" applyNumberFormat="0" applyAlignment="0" applyProtection="0"/>
    <xf numFmtId="0" fontId="191" fillId="69" borderId="71" applyNumberFormat="0" applyAlignment="0" applyProtection="0"/>
    <xf numFmtId="0" fontId="196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96" fillId="50" borderId="71" applyNumberFormat="0" applyAlignment="0" applyProtection="0"/>
    <xf numFmtId="0" fontId="196" fillId="50" borderId="71" applyNumberFormat="0" applyAlignment="0" applyProtection="0"/>
    <xf numFmtId="0" fontId="167" fillId="50" borderId="71" applyNumberFormat="0" applyAlignment="0" applyProtection="0"/>
    <xf numFmtId="186" fontId="111" fillId="0" borderId="80">
      <alignment horizontal="left" vertical="center"/>
    </xf>
    <xf numFmtId="186" fontId="111" fillId="0" borderId="111">
      <alignment horizontal="left" vertical="center"/>
    </xf>
    <xf numFmtId="10" fontId="134" fillId="44" borderId="85" applyNumberFormat="0" applyBorder="0" applyAlignment="0" applyProtection="0"/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10" fontId="134" fillId="44" borderId="85" applyNumberFormat="0" applyBorder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75" applyNumberFormat="0" applyAlignment="0" applyProtection="0"/>
    <xf numFmtId="0" fontId="167" fillId="50" borderId="92" applyNumberFormat="0" applyAlignment="0" applyProtection="0"/>
    <xf numFmtId="0" fontId="167" fillId="50" borderId="92" applyNumberFormat="0" applyAlignment="0" applyProtection="0"/>
    <xf numFmtId="0" fontId="167" fillId="50" borderId="92" applyNumberFormat="0" applyAlignment="0" applyProtection="0"/>
    <xf numFmtId="0" fontId="191" fillId="69" borderId="71" applyNumberFormat="0" applyAlignment="0" applyProtection="0"/>
    <xf numFmtId="0" fontId="151" fillId="64" borderId="71" applyNumberFormat="0" applyAlignment="0" applyProtection="0"/>
    <xf numFmtId="0" fontId="196" fillId="50" borderId="71" applyNumberFormat="0" applyAlignment="0" applyProtection="0"/>
    <xf numFmtId="0" fontId="167" fillId="50" borderId="84" applyNumberFormat="0" applyAlignment="0" applyProtection="0"/>
    <xf numFmtId="0" fontId="167" fillId="50" borderId="84" applyNumberFormat="0" applyAlignment="0" applyProtection="0"/>
    <xf numFmtId="0" fontId="167" fillId="50" borderId="84" applyNumberFormat="0" applyAlignment="0" applyProtection="0"/>
    <xf numFmtId="0" fontId="167" fillId="50" borderId="84" applyNumberFormat="0" applyAlignment="0" applyProtection="0"/>
    <xf numFmtId="0" fontId="167" fillId="50" borderId="84" applyNumberFormat="0" applyAlignment="0" applyProtection="0"/>
    <xf numFmtId="0" fontId="167" fillId="50" borderId="84" applyNumberFormat="0" applyAlignment="0" applyProtection="0"/>
    <xf numFmtId="0" fontId="167" fillId="50" borderId="84" applyNumberFormat="0" applyAlignment="0" applyProtection="0"/>
    <xf numFmtId="0" fontId="167" fillId="50" borderId="84" applyNumberFormat="0" applyAlignment="0" applyProtection="0"/>
    <xf numFmtId="0" fontId="196" fillId="50" borderId="84" applyNumberFormat="0" applyAlignment="0" applyProtection="0"/>
    <xf numFmtId="0" fontId="151" fillId="64" borderId="71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67" fillId="50" borderId="115" applyNumberFormat="0" applyAlignment="0" applyProtection="0"/>
    <xf numFmtId="0" fontId="191" fillId="69" borderId="75" applyNumberFormat="0" applyAlignment="0" applyProtection="0"/>
    <xf numFmtId="0" fontId="151" fillId="64" borderId="75" applyNumberFormat="0" applyAlignment="0" applyProtection="0"/>
    <xf numFmtId="0" fontId="151" fillId="64" borderId="75" applyNumberFormat="0" applyAlignment="0" applyProtection="0"/>
    <xf numFmtId="0" fontId="151" fillId="64" borderId="75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75" applyNumberFormat="0" applyAlignment="0" applyProtection="0"/>
    <xf numFmtId="0" fontId="142" fillId="67" borderId="64" applyNumberFormat="0" applyFont="0" applyAlignment="0" applyProtection="0"/>
    <xf numFmtId="0" fontId="151" fillId="64" borderId="98" applyNumberFormat="0" applyAlignment="0" applyProtection="0"/>
    <xf numFmtId="0" fontId="199" fillId="69" borderId="65" applyNumberFormat="0" applyAlignment="0" applyProtection="0"/>
    <xf numFmtId="0" fontId="151" fillId="64" borderId="98" applyNumberFormat="0" applyAlignment="0" applyProtection="0"/>
    <xf numFmtId="0" fontId="151" fillId="64" borderId="98" applyNumberFormat="0" applyAlignment="0" applyProtection="0"/>
    <xf numFmtId="0" fontId="151" fillId="64" borderId="98" applyNumberFormat="0" applyAlignment="0" applyProtection="0"/>
    <xf numFmtId="0" fontId="151" fillId="64" borderId="98" applyNumberFormat="0" applyAlignment="0" applyProtection="0"/>
    <xf numFmtId="0" fontId="191" fillId="69" borderId="98" applyNumberFormat="0" applyAlignment="0" applyProtection="0"/>
    <xf numFmtId="0" fontId="151" fillId="64" borderId="98" applyNumberFormat="0" applyAlignment="0" applyProtection="0"/>
    <xf numFmtId="0" fontId="145" fillId="67" borderId="77" applyNumberFormat="0" applyFont="0" applyAlignment="0" applyProtection="0"/>
    <xf numFmtId="0" fontId="145" fillId="67" borderId="77" applyNumberFormat="0" applyFont="0" applyAlignment="0" applyProtection="0"/>
    <xf numFmtId="0" fontId="145" fillId="67" borderId="77" applyNumberFormat="0" applyFont="0" applyAlignment="0" applyProtection="0"/>
    <xf numFmtId="0" fontId="145" fillId="67" borderId="77" applyNumberFormat="0" applyFont="0" applyAlignment="0" applyProtection="0"/>
    <xf numFmtId="0" fontId="151" fillId="64" borderId="98" applyNumberFormat="0" applyAlignment="0" applyProtection="0"/>
    <xf numFmtId="0" fontId="199" fillId="69" borderId="78" applyNumberFormat="0" applyAlignment="0" applyProtection="0"/>
    <xf numFmtId="0" fontId="151" fillId="64" borderId="98" applyNumberFormat="0" applyAlignment="0" applyProtection="0"/>
    <xf numFmtId="0" fontId="151" fillId="64" borderId="98" applyNumberFormat="0" applyAlignment="0" applyProtection="0"/>
    <xf numFmtId="0" fontId="151" fillId="64" borderId="98" applyNumberFormat="0" applyAlignment="0" applyProtection="0"/>
    <xf numFmtId="0" fontId="167" fillId="50" borderId="121" applyNumberFormat="0" applyAlignment="0" applyProtection="0"/>
    <xf numFmtId="186" fontId="111" fillId="0" borderId="103">
      <alignment horizontal="left" vertical="center"/>
    </xf>
    <xf numFmtId="0" fontId="196" fillId="50" borderId="75" applyNumberFormat="0" applyAlignment="0" applyProtection="0"/>
    <xf numFmtId="0" fontId="167" fillId="50" borderId="92" applyNumberFormat="0" applyAlignment="0" applyProtection="0"/>
    <xf numFmtId="0" fontId="167" fillId="50" borderId="92" applyNumberFormat="0" applyAlignment="0" applyProtection="0"/>
    <xf numFmtId="0" fontId="151" fillId="64" borderId="71" applyNumberFormat="0" applyAlignment="0" applyProtection="0"/>
    <xf numFmtId="0" fontId="167" fillId="50" borderId="115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75" applyNumberFormat="0" applyAlignment="0" applyProtection="0"/>
    <xf numFmtId="0" fontId="167" fillId="50" borderId="107" applyNumberFormat="0" applyAlignment="0" applyProtection="0"/>
    <xf numFmtId="0" fontId="191" fillId="69" borderId="92" applyNumberFormat="0" applyAlignment="0" applyProtection="0"/>
    <xf numFmtId="0" fontId="151" fillId="64" borderId="92" applyNumberFormat="0" applyAlignment="0" applyProtection="0"/>
    <xf numFmtId="0" fontId="151" fillId="64" borderId="92" applyNumberFormat="0" applyAlignment="0" applyProtection="0"/>
    <xf numFmtId="0" fontId="196" fillId="50" borderId="107" applyNumberFormat="0" applyAlignment="0" applyProtection="0"/>
    <xf numFmtId="0" fontId="191" fillId="69" borderId="98" applyNumberFormat="0" applyAlignment="0" applyProtection="0"/>
    <xf numFmtId="0" fontId="151" fillId="64" borderId="98" applyNumberFormat="0" applyAlignment="0" applyProtection="0"/>
    <xf numFmtId="0" fontId="151" fillId="64" borderId="98" applyNumberFormat="0" applyAlignment="0" applyProtection="0"/>
    <xf numFmtId="10" fontId="134" fillId="44" borderId="108" applyNumberFormat="0" applyBorder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51" fillId="64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67" fillId="50" borderId="71" applyNumberFormat="0" applyAlignment="0" applyProtection="0"/>
    <xf numFmtId="0" fontId="151" fillId="64" borderId="98" applyNumberFormat="0" applyAlignment="0" applyProtection="0"/>
    <xf numFmtId="189" fontId="150" fillId="0" borderId="17" applyNumberFormat="0" applyFon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68" applyNumberFormat="0" applyFont="0" applyFill="0" applyAlignment="0" applyProtection="0"/>
    <xf numFmtId="0" fontId="191" fillId="69" borderId="71" applyNumberFormat="0" applyAlignment="0" applyProtection="0"/>
    <xf numFmtId="0" fontId="196" fillId="50" borderId="71" applyNumberFormat="0" applyAlignment="0" applyProtection="0"/>
    <xf numFmtId="0" fontId="111" fillId="0" borderId="117">
      <alignment horizontal="left" vertical="center"/>
    </xf>
    <xf numFmtId="0" fontId="167" fillId="50" borderId="107" applyNumberFormat="0" applyAlignment="0" applyProtection="0"/>
    <xf numFmtId="0" fontId="167" fillId="50" borderId="107" applyNumberFormat="0" applyAlignment="0" applyProtection="0"/>
    <xf numFmtId="0" fontId="167" fillId="50" borderId="107" applyNumberFormat="0" applyAlignment="0" applyProtection="0"/>
    <xf numFmtId="0" fontId="191" fillId="69" borderId="121" applyNumberFormat="0" applyAlignment="0" applyProtection="0"/>
    <xf numFmtId="0" fontId="191" fillId="69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51" fillId="64" borderId="121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72" fillId="64" borderId="65" applyNumberFormat="0" applyAlignment="0" applyProtection="0"/>
    <xf numFmtId="0" fontId="199" fillId="69" borderId="65" applyNumberFormat="0" applyAlignment="0" applyProtection="0"/>
    <xf numFmtId="0" fontId="145" fillId="67" borderId="79" applyNumberFormat="0" applyFont="0" applyAlignment="0" applyProtection="0"/>
    <xf numFmtId="0" fontId="145" fillId="67" borderId="79" applyNumberFormat="0" applyFont="0" applyAlignment="0" applyProtection="0"/>
    <xf numFmtId="0" fontId="145" fillId="67" borderId="79" applyNumberFormat="0" applyFont="0" applyAlignment="0" applyProtection="0"/>
    <xf numFmtId="0" fontId="145" fillId="67" borderId="79" applyNumberFormat="0" applyFont="0" applyAlignment="0" applyProtection="0"/>
    <xf numFmtId="0" fontId="142" fillId="67" borderId="79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5" fillId="67" borderId="64" applyNumberFormat="0" applyFont="0" applyAlignment="0" applyProtection="0"/>
    <xf numFmtId="0" fontId="142" fillId="67" borderId="64" applyNumberFormat="0" applyFont="0" applyAlignment="0" applyProtection="0"/>
    <xf numFmtId="0" fontId="145" fillId="67" borderId="77" applyNumberFormat="0" applyFont="0" applyAlignment="0" applyProtection="0"/>
    <xf numFmtId="0" fontId="145" fillId="67" borderId="77" applyNumberFormat="0" applyFont="0" applyAlignment="0" applyProtection="0"/>
    <xf numFmtId="0" fontId="145" fillId="67" borderId="77" applyNumberFormat="0" applyFont="0" applyAlignment="0" applyProtection="0"/>
    <xf numFmtId="0" fontId="145" fillId="67" borderId="77" applyNumberFormat="0" applyFont="0" applyAlignment="0" applyProtection="0"/>
    <xf numFmtId="0" fontId="142" fillId="67" borderId="77" applyNumberFormat="0" applyFont="0" applyAlignment="0" applyProtection="0"/>
    <xf numFmtId="0" fontId="145" fillId="67" borderId="77" applyNumberFormat="0" applyFont="0" applyAlignment="0" applyProtection="0"/>
    <xf numFmtId="0" fontId="145" fillId="67" borderId="77" applyNumberFormat="0" applyFont="0" applyAlignment="0" applyProtection="0"/>
    <xf numFmtId="0" fontId="145" fillId="67" borderId="77" applyNumberFormat="0" applyFont="0" applyAlignment="0" applyProtection="0"/>
    <xf numFmtId="0" fontId="145" fillId="67" borderId="77" applyNumberFormat="0" applyFont="0" applyAlignment="0" applyProtection="0"/>
    <xf numFmtId="0" fontId="142" fillId="67" borderId="77" applyNumberFormat="0" applyFon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99" fillId="69" borderId="78" applyNumberFormat="0" applyAlignment="0" applyProtection="0"/>
    <xf numFmtId="0" fontId="145" fillId="67" borderId="86" applyNumberFormat="0" applyFon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42" fillId="67" borderId="86" applyNumberFormat="0" applyFont="0" applyAlignment="0" applyProtection="0"/>
    <xf numFmtId="189" fontId="150" fillId="0" borderId="72" applyNumberFormat="0" applyFont="0" applyFill="0" applyAlignment="0" applyProtection="0"/>
    <xf numFmtId="189" fontId="150" fillId="0" borderId="72" applyNumberFormat="0" applyFont="0" applyFill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189" fontId="150" fillId="0" borderId="17" applyNumberFormat="0" applyFont="0" applyFill="0" applyAlignment="0" applyProtection="0"/>
    <xf numFmtId="189" fontId="150" fillId="0" borderId="17" applyNumberFormat="0" applyFont="0" applyFill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78" fillId="0" borderId="67" applyNumberFormat="0" applyFill="0" applyAlignment="0" applyProtection="0"/>
    <xf numFmtId="0" fontId="178" fillId="0" borderId="67" applyNumberFormat="0" applyFill="0" applyAlignment="0" applyProtection="0"/>
    <xf numFmtId="189" fontId="150" fillId="0" borderId="74" applyNumberFormat="0" applyFont="0" applyFill="0" applyAlignment="0" applyProtection="0"/>
    <xf numFmtId="189" fontId="150" fillId="0" borderId="74" applyNumberFormat="0" applyFont="0" applyFill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3" fillId="1" borderId="80" applyNumberFormat="0" applyFont="0" applyAlignment="0">
      <alignment horizontal="center"/>
    </xf>
    <xf numFmtId="0" fontId="173" fillId="1" borderId="80" applyNumberFormat="0" applyFont="0" applyAlignment="0">
      <alignment horizontal="center"/>
    </xf>
    <xf numFmtId="0" fontId="145" fillId="67" borderId="102" applyNumberFormat="0" applyFont="0" applyAlignment="0" applyProtection="0"/>
    <xf numFmtId="189" fontId="150" fillId="0" borderId="72" applyNumberFormat="0" applyFont="0" applyFill="0" applyAlignment="0" applyProtection="0"/>
    <xf numFmtId="189" fontId="150" fillId="0" borderId="72" applyNumberFormat="0" applyFont="0" applyFill="0" applyAlignment="0" applyProtection="0"/>
    <xf numFmtId="0" fontId="145" fillId="67" borderId="102" applyNumberFormat="0" applyFont="0" applyAlignment="0" applyProtection="0"/>
    <xf numFmtId="0" fontId="145" fillId="67" borderId="102" applyNumberFormat="0" applyFont="0" applyAlignment="0" applyProtection="0"/>
    <xf numFmtId="189" fontId="150" fillId="0" borderId="81" applyNumberFormat="0" applyFont="0" applyFill="0" applyAlignment="0" applyProtection="0"/>
    <xf numFmtId="189" fontId="150" fillId="0" borderId="81" applyNumberFormat="0" applyFont="0" applyFill="0" applyAlignment="0" applyProtection="0"/>
    <xf numFmtId="0" fontId="145" fillId="67" borderId="102" applyNumberFormat="0" applyFont="0" applyAlignment="0" applyProtection="0"/>
    <xf numFmtId="0" fontId="142" fillId="67" borderId="102" applyNumberFormat="0" applyFont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91" fillId="69" borderId="121" applyNumberFormat="0" applyAlignment="0" applyProtection="0"/>
    <xf numFmtId="0" fontId="191" fillId="69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96" fillId="50" borderId="121" applyNumberFormat="0" applyAlignment="0" applyProtection="0"/>
    <xf numFmtId="0" fontId="196" fillId="50" borderId="121" applyNumberFormat="0" applyAlignment="0" applyProtection="0"/>
    <xf numFmtId="10" fontId="134" fillId="44" borderId="122" applyNumberFormat="0" applyBorder="0" applyAlignment="0" applyProtection="0"/>
    <xf numFmtId="10" fontId="134" fillId="44" borderId="122" applyNumberFormat="0" applyBorder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42" fillId="67" borderId="86" applyNumberFormat="0" applyFont="0" applyAlignment="0" applyProtection="0"/>
    <xf numFmtId="189" fontId="150" fillId="0" borderId="72" applyNumberFormat="0" applyFont="0" applyFill="0" applyAlignment="0" applyProtection="0"/>
    <xf numFmtId="189" fontId="150" fillId="0" borderId="72" applyNumberFormat="0" applyFont="0" applyFill="0" applyAlignment="0" applyProtection="0"/>
    <xf numFmtId="0" fontId="167" fillId="50" borderId="121" applyNumberFormat="0" applyAlignment="0" applyProtection="0"/>
    <xf numFmtId="0" fontId="167" fillId="50" borderId="121" applyNumberFormat="0" applyAlignment="0" applyProtection="0"/>
    <xf numFmtId="0" fontId="172" fillId="64" borderId="87" applyNumberFormat="0" applyAlignment="0" applyProtection="0"/>
    <xf numFmtId="0" fontId="172" fillId="64" borderId="87" applyNumberFormat="0" applyAlignment="0" applyProtection="0"/>
    <xf numFmtId="0" fontId="172" fillId="64" borderId="87" applyNumberFormat="0" applyAlignment="0" applyProtection="0"/>
    <xf numFmtId="0" fontId="172" fillId="64" borderId="87" applyNumberFormat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99" fillId="69" borderId="87" applyNumberFormat="0" applyAlignment="0" applyProtection="0"/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42" fillId="67" borderId="86" applyNumberFormat="0" applyFont="0" applyAlignment="0" applyProtection="0"/>
    <xf numFmtId="0" fontId="196" fillId="50" borderId="121" applyNumberFormat="0" applyAlignment="0" applyProtection="0"/>
    <xf numFmtId="0" fontId="196" fillId="50" borderId="121" applyNumberFormat="0" applyAlignment="0" applyProtection="0"/>
    <xf numFmtId="0" fontId="172" fillId="64" borderId="87" applyNumberFormat="0" applyAlignment="0" applyProtection="0"/>
    <xf numFmtId="0" fontId="178" fillId="0" borderId="82" applyNumberFormat="0" applyFill="0" applyAlignment="0" applyProtection="0"/>
    <xf numFmtId="0" fontId="172" fillId="64" borderId="87" applyNumberFormat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72" fillId="64" borderId="87" applyNumberFormat="0" applyAlignment="0" applyProtection="0"/>
    <xf numFmtId="0" fontId="145" fillId="67" borderId="86" applyNumberFormat="0" applyFont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45" fillId="67" borderId="86" applyNumberFormat="0" applyFont="0" applyAlignment="0" applyProtection="0"/>
    <xf numFmtId="0" fontId="142" fillId="67" borderId="86" applyNumberFormat="0" applyFont="0" applyAlignment="0" applyProtection="0"/>
    <xf numFmtId="0" fontId="172" fillId="64" borderId="87" applyNumberFormat="0" applyAlignment="0" applyProtection="0"/>
    <xf numFmtId="0" fontId="199" fillId="69" borderId="87" applyNumberFormat="0" applyAlignment="0" applyProtection="0"/>
    <xf numFmtId="189" fontId="150" fillId="0" borderId="74" applyNumberFormat="0" applyFont="0" applyFill="0" applyAlignment="0" applyProtection="0"/>
    <xf numFmtId="189" fontId="150" fillId="0" borderId="74" applyNumberFormat="0" applyFont="0" applyFill="0" applyAlignment="0" applyProtection="0"/>
    <xf numFmtId="0" fontId="172" fillId="64" borderId="87" applyNumberFormat="0" applyAlignment="0" applyProtection="0"/>
    <xf numFmtId="0" fontId="172" fillId="64" borderId="87" applyNumberFormat="0" applyAlignment="0" applyProtection="0"/>
    <xf numFmtId="0" fontId="172" fillId="64" borderId="87" applyNumberFormat="0" applyAlignment="0" applyProtection="0"/>
    <xf numFmtId="0" fontId="173" fillId="1" borderId="66" applyNumberFormat="0" applyFont="0" applyAlignment="0">
      <alignment horizontal="center"/>
    </xf>
    <xf numFmtId="0" fontId="173" fillId="1" borderId="66" applyNumberFormat="0" applyFont="0" applyAlignment="0">
      <alignment horizontal="center"/>
    </xf>
    <xf numFmtId="0" fontId="172" fillId="64" borderId="87" applyNumberFormat="0" applyAlignment="0" applyProtection="0"/>
    <xf numFmtId="0" fontId="199" fillId="69" borderId="87" applyNumberFormat="0" applyAlignment="0" applyProtection="0"/>
    <xf numFmtId="189" fontId="150" fillId="0" borderId="72" applyNumberFormat="0" applyFont="0" applyFill="0" applyAlignment="0" applyProtection="0"/>
    <xf numFmtId="189" fontId="150" fillId="0" borderId="72" applyNumberFormat="0" applyFont="0" applyFill="0" applyAlignment="0" applyProtection="0"/>
    <xf numFmtId="0" fontId="145" fillId="67" borderId="93" applyNumberFormat="0" applyFont="0" applyAlignment="0" applyProtection="0"/>
    <xf numFmtId="0" fontId="145" fillId="67" borderId="93" applyNumberFormat="0" applyFont="0" applyAlignment="0" applyProtection="0"/>
    <xf numFmtId="0" fontId="145" fillId="67" borderId="93" applyNumberFormat="0" applyFont="0" applyAlignment="0" applyProtection="0"/>
    <xf numFmtId="0" fontId="145" fillId="67" borderId="93" applyNumberFormat="0" applyFont="0" applyAlignment="0" applyProtection="0"/>
    <xf numFmtId="0" fontId="142" fillId="67" borderId="93" applyNumberFormat="0" applyFont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78" fillId="0" borderId="82" applyNumberFormat="0" applyFill="0" applyAlignment="0" applyProtection="0"/>
    <xf numFmtId="0" fontId="145" fillId="67" borderId="100" applyNumberFormat="0" applyFont="0" applyAlignment="0" applyProtection="0"/>
    <xf numFmtId="0" fontId="145" fillId="67" borderId="100" applyNumberFormat="0" applyFont="0" applyAlignment="0" applyProtection="0"/>
    <xf numFmtId="0" fontId="145" fillId="67" borderId="100" applyNumberFormat="0" applyFont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45" fillId="67" borderId="100" applyNumberFormat="0" applyFont="0" applyAlignment="0" applyProtection="0"/>
    <xf numFmtId="0" fontId="142" fillId="67" borderId="100" applyNumberFormat="0" applyFont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73" fillId="1" borderId="80" applyNumberFormat="0" applyFont="0" applyAlignment="0">
      <alignment horizontal="center"/>
    </xf>
    <xf numFmtId="0" fontId="173" fillId="1" borderId="80" applyNumberFormat="0" applyFont="0" applyAlignment="0">
      <alignment horizontal="center"/>
    </xf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189" fontId="150" fillId="0" borderId="74" applyNumberFormat="0" applyFont="0" applyFill="0" applyAlignment="0" applyProtection="0"/>
    <xf numFmtId="189" fontId="150" fillId="0" borderId="74" applyNumberFormat="0" applyFont="0" applyFill="0" applyAlignment="0" applyProtection="0"/>
    <xf numFmtId="0" fontId="172" fillId="64" borderId="101" applyNumberFormat="0" applyAlignment="0" applyProtection="0"/>
    <xf numFmtId="0" fontId="172" fillId="64" borderId="101" applyNumberFormat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72" fillId="64" borderId="101" applyNumberFormat="0" applyAlignment="0" applyProtection="0"/>
    <xf numFmtId="0" fontId="172" fillId="64" borderId="101" applyNumberFormat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99" fillId="69" borderId="101" applyNumberFormat="0" applyAlignment="0" applyProtection="0"/>
    <xf numFmtId="0" fontId="145" fillId="67" borderId="86" applyNumberFormat="0" applyFont="0" applyAlignment="0" applyProtection="0"/>
    <xf numFmtId="189" fontId="150" fillId="0" borderId="81" applyNumberFormat="0" applyFont="0" applyFill="0" applyAlignment="0" applyProtection="0"/>
    <xf numFmtId="189" fontId="150" fillId="0" borderId="83" applyNumberFormat="0" applyFont="0" applyFill="0" applyAlignment="0" applyProtection="0"/>
    <xf numFmtId="189" fontId="150" fillId="0" borderId="83" applyNumberFormat="0" applyFont="0" applyFill="0" applyAlignment="0" applyProtection="0"/>
    <xf numFmtId="189" fontId="150" fillId="0" borderId="81" applyNumberFormat="0" applyFont="0" applyFill="0" applyAlignment="0" applyProtection="0"/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42" fillId="67" borderId="86" applyNumberFormat="0" applyFont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72" fillId="64" borderId="87" applyNumberFormat="0" applyAlignment="0" applyProtection="0"/>
    <xf numFmtId="0" fontId="172" fillId="64" borderId="87" applyNumberFormat="0" applyAlignment="0" applyProtection="0"/>
    <xf numFmtId="0" fontId="172" fillId="64" borderId="87" applyNumberFormat="0" applyAlignment="0" applyProtection="0"/>
    <xf numFmtId="0" fontId="172" fillId="64" borderId="87" applyNumberFormat="0" applyAlignment="0" applyProtection="0"/>
    <xf numFmtId="0" fontId="199" fillId="69" borderId="87" applyNumberFormat="0" applyAlignment="0" applyProtection="0"/>
    <xf numFmtId="0" fontId="191" fillId="69" borderId="121" applyNumberFormat="0" applyAlignment="0" applyProtection="0"/>
    <xf numFmtId="0" fontId="191" fillId="69" borderId="121" applyNumberFormat="0" applyAlignment="0" applyProtection="0"/>
    <xf numFmtId="0" fontId="151" fillId="64" borderId="121" applyNumberFormat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78" fillId="0" borderId="73" applyNumberFormat="0" applyFill="0" applyAlignment="0" applyProtection="0"/>
    <xf numFmtId="0" fontId="178" fillId="0" borderId="73" applyNumberFormat="0" applyFill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189" fontId="150" fillId="0" borderId="74" applyNumberFormat="0" applyFont="0" applyFill="0" applyAlignment="0" applyProtection="0"/>
    <xf numFmtId="189" fontId="150" fillId="0" borderId="74" applyNumberFormat="0" applyFont="0" applyFill="0" applyAlignment="0" applyProtection="0"/>
    <xf numFmtId="0" fontId="173" fillId="1" borderId="80" applyNumberFormat="0" applyFont="0" applyAlignment="0">
      <alignment horizontal="center"/>
    </xf>
    <xf numFmtId="0" fontId="173" fillId="1" borderId="80" applyNumberFormat="0" applyFont="0" applyAlignment="0">
      <alignment horizontal="center"/>
    </xf>
    <xf numFmtId="0" fontId="173" fillId="1" borderId="88" applyNumberFormat="0" applyFont="0" applyAlignment="0">
      <alignment horizontal="center"/>
    </xf>
    <xf numFmtId="0" fontId="173" fillId="1" borderId="88" applyNumberFormat="0" applyFont="0" applyAlignment="0">
      <alignment horizontal="center"/>
    </xf>
    <xf numFmtId="0" fontId="172" fillId="64" borderId="101" applyNumberFormat="0" applyAlignment="0" applyProtection="0"/>
    <xf numFmtId="0" fontId="172" fillId="64" borderId="101" applyNumberFormat="0" applyAlignment="0" applyProtection="0"/>
    <xf numFmtId="0" fontId="172" fillId="64" borderId="101" applyNumberFormat="0" applyAlignment="0" applyProtection="0"/>
    <xf numFmtId="189" fontId="150" fillId="0" borderId="81" applyNumberFormat="0" applyFont="0" applyFill="0" applyAlignment="0" applyProtection="0"/>
    <xf numFmtId="189" fontId="150" fillId="0" borderId="81" applyNumberFormat="0" applyFont="0" applyFill="0" applyAlignment="0" applyProtection="0"/>
    <xf numFmtId="0" fontId="172" fillId="64" borderId="101" applyNumberFormat="0" applyAlignment="0" applyProtection="0"/>
    <xf numFmtId="0" fontId="145" fillId="67" borderId="86" applyNumberFormat="0" applyFont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45" fillId="67" borderId="86" applyNumberFormat="0" applyFont="0" applyAlignment="0" applyProtection="0"/>
    <xf numFmtId="0" fontId="145" fillId="67" borderId="86" applyNumberFormat="0" applyFont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45" fillId="67" borderId="86" applyNumberFormat="0" applyFont="0" applyAlignment="0" applyProtection="0"/>
    <xf numFmtId="0" fontId="142" fillId="67" borderId="86" applyNumberFormat="0" applyFont="0" applyAlignment="0" applyProtection="0"/>
    <xf numFmtId="0" fontId="178" fillId="0" borderId="82" applyNumberFormat="0" applyFill="0" applyAlignment="0" applyProtection="0"/>
    <xf numFmtId="0" fontId="199" fillId="69" borderId="101" applyNumberFormat="0" applyAlignment="0" applyProtection="0"/>
    <xf numFmtId="189" fontId="150" fillId="0" borderId="89" applyNumberFormat="0" applyFont="0" applyFill="0" applyAlignment="0" applyProtection="0"/>
    <xf numFmtId="189" fontId="150" fillId="0" borderId="89" applyNumberFormat="0" applyFon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91" fillId="69" borderId="121" applyNumberFormat="0" applyAlignment="0" applyProtection="0"/>
    <xf numFmtId="0" fontId="191" fillId="69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189" fontId="150" fillId="0" borderId="83" applyNumberFormat="0" applyFont="0" applyFill="0" applyAlignment="0" applyProtection="0"/>
    <xf numFmtId="189" fontId="150" fillId="0" borderId="83" applyNumberFormat="0" applyFont="0" applyFill="0" applyAlignment="0" applyProtection="0"/>
    <xf numFmtId="0" fontId="173" fillId="1" borderId="94" applyNumberFormat="0" applyFont="0" applyAlignment="0">
      <alignment horizontal="center"/>
    </xf>
    <xf numFmtId="0" fontId="173" fillId="1" borderId="94" applyNumberFormat="0" applyFont="0" applyAlignment="0">
      <alignment horizontal="center"/>
    </xf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82" applyNumberFormat="0" applyFill="0" applyAlignment="0" applyProtection="0"/>
    <xf numFmtId="0" fontId="145" fillId="67" borderId="100" applyNumberFormat="0" applyFont="0" applyAlignment="0" applyProtection="0"/>
    <xf numFmtId="0" fontId="173" fillId="1" borderId="88" applyNumberFormat="0" applyFont="0" applyAlignment="0">
      <alignment horizontal="center"/>
    </xf>
    <xf numFmtId="0" fontId="173" fillId="1" borderId="88" applyNumberFormat="0" applyFont="0" applyAlignment="0">
      <alignment horizontal="center"/>
    </xf>
    <xf numFmtId="0" fontId="145" fillId="67" borderId="100" applyNumberFormat="0" applyFont="0" applyAlignment="0" applyProtection="0"/>
    <xf numFmtId="189" fontId="150" fillId="0" borderId="83" applyNumberFormat="0" applyFont="0" applyFill="0" applyAlignment="0" applyProtection="0"/>
    <xf numFmtId="189" fontId="150" fillId="0" borderId="83" applyNumberFormat="0" applyFont="0" applyFill="0" applyAlignment="0" applyProtection="0"/>
    <xf numFmtId="0" fontId="145" fillId="67" borderId="100" applyNumberFormat="0" applyFont="0" applyAlignment="0" applyProtection="0"/>
    <xf numFmtId="0" fontId="145" fillId="67" borderId="100" applyNumberFormat="0" applyFont="0" applyAlignment="0" applyProtection="0"/>
    <xf numFmtId="0" fontId="142" fillId="67" borderId="100" applyNumberFormat="0" applyFont="0" applyAlignment="0" applyProtection="0"/>
    <xf numFmtId="0" fontId="172" fillId="64" borderId="101" applyNumberFormat="0" applyAlignment="0" applyProtection="0"/>
    <xf numFmtId="0" fontId="172" fillId="64" borderId="101" applyNumberFormat="0" applyAlignment="0" applyProtection="0"/>
    <xf numFmtId="0" fontId="172" fillId="64" borderId="101" applyNumberFormat="0" applyAlignment="0" applyProtection="0"/>
    <xf numFmtId="189" fontId="150" fillId="0" borderId="89" applyNumberFormat="0" applyFont="0" applyFill="0" applyAlignment="0" applyProtection="0"/>
    <xf numFmtId="189" fontId="150" fillId="0" borderId="89" applyNumberFormat="0" applyFont="0" applyFill="0" applyAlignment="0" applyProtection="0"/>
    <xf numFmtId="0" fontId="172" fillId="64" borderId="101" applyNumberFormat="0" applyAlignment="0" applyProtection="0"/>
    <xf numFmtId="0" fontId="199" fillId="69" borderId="101" applyNumberForma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42" fillId="67" borderId="109" applyNumberFormat="0" applyFont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189" fontId="150" fillId="0" borderId="91" applyNumberFormat="0" applyFont="0" applyFill="0" applyAlignment="0" applyProtection="0"/>
    <xf numFmtId="189" fontId="150" fillId="0" borderId="91" applyNumberFormat="0" applyFon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189" fontId="150" fillId="0" borderId="91" applyNumberFormat="0" applyFont="0" applyFill="0" applyAlignment="0" applyProtection="0"/>
    <xf numFmtId="189" fontId="150" fillId="0" borderId="91" applyNumberFormat="0" applyFont="0" applyFill="0" applyAlignment="0" applyProtection="0"/>
    <xf numFmtId="189" fontId="150" fillId="0" borderId="91" applyNumberFormat="0" applyFont="0" applyFill="0" applyAlignment="0" applyProtection="0"/>
    <xf numFmtId="189" fontId="150" fillId="0" borderId="91" applyNumberFormat="0" applyFon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0" fontId="178" fillId="0" borderId="90" applyNumberFormat="0" applyFill="0" applyAlignment="0" applyProtection="0"/>
    <xf numFmtId="189" fontId="150" fillId="0" borderId="91" applyNumberFormat="0" applyFont="0" applyFill="0" applyAlignment="0" applyProtection="0"/>
    <xf numFmtId="189" fontId="150" fillId="0" borderId="91" applyNumberFormat="0" applyFont="0" applyFill="0" applyAlignment="0" applyProtection="0"/>
    <xf numFmtId="0" fontId="173" fillId="1" borderId="88" applyNumberFormat="0" applyFont="0" applyAlignment="0">
      <alignment horizontal="center"/>
    </xf>
    <xf numFmtId="0" fontId="173" fillId="1" borderId="88" applyNumberFormat="0" applyFont="0" applyAlignment="0">
      <alignment horizontal="center"/>
    </xf>
    <xf numFmtId="0" fontId="173" fillId="1" borderId="94" applyNumberFormat="0" applyFont="0" applyAlignment="0">
      <alignment horizontal="center"/>
    </xf>
    <xf numFmtId="0" fontId="173" fillId="1" borderId="94" applyNumberFormat="0" applyFont="0" applyAlignment="0">
      <alignment horizontal="center"/>
    </xf>
    <xf numFmtId="0" fontId="173" fillId="1" borderId="103" applyNumberFormat="0" applyFont="0" applyAlignment="0">
      <alignment horizontal="center"/>
    </xf>
    <xf numFmtId="0" fontId="173" fillId="1" borderId="103" applyNumberFormat="0" applyFont="0" applyAlignment="0">
      <alignment horizontal="center"/>
    </xf>
    <xf numFmtId="0" fontId="173" fillId="1" borderId="80" applyNumberFormat="0" applyFont="0" applyAlignment="0">
      <alignment horizontal="center"/>
    </xf>
    <xf numFmtId="0" fontId="173" fillId="1" borderId="80" applyNumberFormat="0" applyFont="0" applyAlignment="0">
      <alignment horizontal="center"/>
    </xf>
    <xf numFmtId="189" fontId="150" fillId="0" borderId="89" applyNumberFormat="0" applyFont="0" applyFill="0" applyAlignment="0" applyProtection="0"/>
    <xf numFmtId="189" fontId="150" fillId="0" borderId="89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91" fillId="69" borderId="121" applyNumberFormat="0" applyAlignment="0" applyProtection="0"/>
    <xf numFmtId="0" fontId="173" fillId="1" borderId="94" applyNumberFormat="0" applyFont="0" applyAlignment="0">
      <alignment horizontal="center"/>
    </xf>
    <xf numFmtId="0" fontId="173" fillId="1" borderId="94" applyNumberFormat="0" applyFont="0" applyAlignment="0">
      <alignment horizontal="center"/>
    </xf>
    <xf numFmtId="189" fontId="150" fillId="0" borderId="81" applyNumberFormat="0" applyFont="0" applyFill="0" applyAlignment="0" applyProtection="0"/>
    <xf numFmtId="189" fontId="150" fillId="0" borderId="81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189" fontId="150" fillId="0" borderId="104" applyNumberFormat="0" applyFont="0" applyFill="0" applyAlignment="0" applyProtection="0"/>
    <xf numFmtId="189" fontId="150" fillId="0" borderId="104" applyNumberFormat="0" applyFont="0" applyFill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45" fillId="67" borderId="125" applyNumberFormat="0" applyFon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45" fillId="67" borderId="125" applyNumberFormat="0" applyFont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42" fillId="67" borderId="125" applyNumberFormat="0" applyFont="0" applyAlignment="0" applyProtection="0"/>
    <xf numFmtId="0" fontId="178" fillId="0" borderId="96" applyNumberFormat="0" applyFill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78" fillId="0" borderId="96" applyNumberFormat="0" applyFill="0" applyAlignment="0" applyProtection="0"/>
    <xf numFmtId="0" fontId="172" fillId="64" borderId="124" applyNumberFormat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78" fillId="0" borderId="82" applyNumberFormat="0" applyFill="0" applyAlignment="0" applyProtection="0"/>
    <xf numFmtId="0" fontId="178" fillId="0" borderId="82" applyNumberFormat="0" applyFill="0" applyAlignment="0" applyProtection="0"/>
    <xf numFmtId="0" fontId="172" fillId="64" borderId="124" applyNumberFormat="0" applyAlignment="0" applyProtection="0"/>
    <xf numFmtId="0" fontId="145" fillId="67" borderId="123" applyNumberFormat="0" applyFont="0" applyAlignment="0" applyProtection="0"/>
    <xf numFmtId="0" fontId="145" fillId="67" borderId="123" applyNumberFormat="0" applyFont="0" applyAlignment="0" applyProtection="0"/>
    <xf numFmtId="0" fontId="145" fillId="67" borderId="123" applyNumberFormat="0" applyFont="0" applyAlignment="0" applyProtection="0"/>
    <xf numFmtId="189" fontId="150" fillId="0" borderId="83" applyNumberFormat="0" applyFont="0" applyFill="0" applyAlignment="0" applyProtection="0"/>
    <xf numFmtId="189" fontId="150" fillId="0" borderId="83" applyNumberFormat="0" applyFont="0" applyFill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45" fillId="67" borderId="123" applyNumberFormat="0" applyFont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42" fillId="67" borderId="123" applyNumberFormat="0" applyFont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91" fillId="69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73" fillId="1" borderId="103" applyNumberFormat="0" applyFont="0" applyAlignment="0">
      <alignment horizontal="center"/>
    </xf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73" fillId="1" borderId="103" applyNumberFormat="0" applyFont="0" applyAlignment="0">
      <alignment horizontal="center"/>
    </xf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72" fillId="64" borderId="124" applyNumberFormat="0" applyAlignment="0" applyProtection="0"/>
    <xf numFmtId="189" fontId="150" fillId="0" borderId="97" applyNumberFormat="0" applyFont="0" applyFill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189" fontId="150" fillId="0" borderId="97" applyNumberFormat="0" applyFont="0" applyFill="0" applyAlignment="0" applyProtection="0"/>
    <xf numFmtId="0" fontId="172" fillId="64" borderId="124" applyNumberFormat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189" fontId="150" fillId="0" borderId="97" applyNumberFormat="0" applyFont="0" applyFill="0" applyAlignment="0" applyProtection="0"/>
    <xf numFmtId="189" fontId="150" fillId="0" borderId="97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189" fontId="150" fillId="0" borderId="97" applyNumberFormat="0" applyFont="0" applyFill="0" applyAlignment="0" applyProtection="0"/>
    <xf numFmtId="189" fontId="150" fillId="0" borderId="97" applyNumberFormat="0" applyFont="0" applyFill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2" fillId="67" borderId="109" applyNumberFormat="0" applyFont="0" applyAlignment="0" applyProtection="0"/>
    <xf numFmtId="0" fontId="172" fillId="64" borderId="110" applyNumberFormat="0" applyAlignment="0" applyProtection="0"/>
    <xf numFmtId="0" fontId="172" fillId="64" borderId="110" applyNumberFormat="0" applyAlignment="0" applyProtection="0"/>
    <xf numFmtId="0" fontId="172" fillId="64" borderId="110" applyNumberFormat="0" applyAlignment="0" applyProtection="0"/>
    <xf numFmtId="0" fontId="172" fillId="64" borderId="110" applyNumberFormat="0" applyAlignment="0" applyProtection="0"/>
    <xf numFmtId="0" fontId="199" fillId="69" borderId="110" applyNumberForma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99" fillId="69" borderId="124" applyNumberFormat="0" applyAlignment="0" applyProtection="0"/>
    <xf numFmtId="0" fontId="199" fillId="69" borderId="124" applyNumberFormat="0" applyAlignment="0" applyProtection="0"/>
    <xf numFmtId="0" fontId="145" fillId="67" borderId="109" applyNumberFormat="0" applyFont="0" applyAlignment="0" applyProtection="0"/>
    <xf numFmtId="189" fontId="150" fillId="0" borderId="104" applyNumberFormat="0" applyFont="0" applyFill="0" applyAlignment="0" applyProtection="0"/>
    <xf numFmtId="189" fontId="150" fillId="0" borderId="106" applyNumberFormat="0" applyFont="0" applyFill="0" applyAlignment="0" applyProtection="0"/>
    <xf numFmtId="189" fontId="150" fillId="0" borderId="106" applyNumberFormat="0" applyFont="0" applyFill="0" applyAlignment="0" applyProtection="0"/>
    <xf numFmtId="189" fontId="150" fillId="0" borderId="104" applyNumberFormat="0" applyFont="0" applyFill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2" fillId="67" borderId="109" applyNumberFormat="0" applyFont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2" fillId="67" borderId="109" applyNumberFormat="0" applyFont="0" applyAlignment="0" applyProtection="0"/>
    <xf numFmtId="0" fontId="172" fillId="64" borderId="110" applyNumberFormat="0" applyAlignment="0" applyProtection="0"/>
    <xf numFmtId="0" fontId="172" fillId="64" borderId="110" applyNumberFormat="0" applyAlignment="0" applyProtection="0"/>
    <xf numFmtId="0" fontId="172" fillId="64" borderId="110" applyNumberForma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2" fillId="67" borderId="109" applyNumberFormat="0" applyFont="0" applyAlignment="0" applyProtection="0"/>
    <xf numFmtId="0" fontId="172" fillId="64" borderId="110" applyNumberFormat="0" applyAlignment="0" applyProtection="0"/>
    <xf numFmtId="0" fontId="199" fillId="69" borderId="110" applyNumberFormat="0" applyAlignment="0" applyProtection="0"/>
    <xf numFmtId="0" fontId="172" fillId="64" borderId="110" applyNumberFormat="0" applyAlignment="0" applyProtection="0"/>
    <xf numFmtId="0" fontId="172" fillId="64" borderId="110" applyNumberFormat="0" applyAlignment="0" applyProtection="0"/>
    <xf numFmtId="0" fontId="172" fillId="64" borderId="110" applyNumberFormat="0" applyAlignment="0" applyProtection="0"/>
    <xf numFmtId="0" fontId="173" fillId="1" borderId="94" applyNumberFormat="0" applyFont="0" applyAlignment="0">
      <alignment horizontal="center"/>
    </xf>
    <xf numFmtId="0" fontId="173" fillId="1" borderId="94" applyNumberFormat="0" applyFont="0" applyAlignment="0">
      <alignment horizontal="center"/>
    </xf>
    <xf numFmtId="0" fontId="172" fillId="64" borderId="110" applyNumberFormat="0" applyAlignment="0" applyProtection="0"/>
    <xf numFmtId="0" fontId="199" fillId="69" borderId="110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45" fillId="67" borderId="116" applyNumberFormat="0" applyFont="0" applyAlignment="0" applyProtection="0"/>
    <xf numFmtId="0" fontId="145" fillId="67" borderId="116" applyNumberFormat="0" applyFont="0" applyAlignment="0" applyProtection="0"/>
    <xf numFmtId="0" fontId="145" fillId="67" borderId="116" applyNumberFormat="0" applyFont="0" applyAlignment="0" applyProtection="0"/>
    <xf numFmtId="0" fontId="145" fillId="67" borderId="116" applyNumberFormat="0" applyFont="0" applyAlignment="0" applyProtection="0"/>
    <xf numFmtId="0" fontId="142" fillId="67" borderId="116" applyNumberFormat="0" applyFont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72" fillId="64" borderId="110" applyNumberFormat="0" applyAlignment="0" applyProtection="0"/>
    <xf numFmtId="0" fontId="172" fillId="64" borderId="110" applyNumberFormat="0" applyAlignment="0" applyProtection="0"/>
    <xf numFmtId="0" fontId="172" fillId="64" borderId="110" applyNumberFormat="0" applyAlignment="0" applyProtection="0"/>
    <xf numFmtId="0" fontId="172" fillId="64" borderId="110" applyNumberFormat="0" applyAlignment="0" applyProtection="0"/>
    <xf numFmtId="0" fontId="199" fillId="69" borderId="110" applyNumberFormat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0" fontId="178" fillId="0" borderId="96" applyNumberFormat="0" applyFill="0" applyAlignment="0" applyProtection="0"/>
    <xf numFmtId="189" fontId="150" fillId="0" borderId="97" applyNumberFormat="0" applyFont="0" applyFill="0" applyAlignment="0" applyProtection="0"/>
    <xf numFmtId="189" fontId="150" fillId="0" borderId="97" applyNumberFormat="0" applyFont="0" applyFill="0" applyAlignment="0" applyProtection="0"/>
    <xf numFmtId="0" fontId="173" fillId="1" borderId="103" applyNumberFormat="0" applyFont="0" applyAlignment="0">
      <alignment horizontal="center"/>
    </xf>
    <xf numFmtId="0" fontId="173" fillId="1" borderId="103" applyNumberFormat="0" applyFont="0" applyAlignment="0">
      <alignment horizontal="center"/>
    </xf>
    <xf numFmtId="0" fontId="173" fillId="1" borderId="111" applyNumberFormat="0" applyFont="0" applyAlignment="0">
      <alignment horizontal="center"/>
    </xf>
    <xf numFmtId="0" fontId="173" fillId="1" borderId="111" applyNumberFormat="0" applyFont="0" applyAlignment="0">
      <alignment horizont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104" applyNumberFormat="0" applyFont="0" applyFill="0" applyAlignment="0" applyProtection="0"/>
    <xf numFmtId="189" fontId="150" fillId="0" borderId="104" applyNumberFormat="0" applyFont="0" applyFill="0" applyAlignment="0" applyProtection="0"/>
    <xf numFmtId="0" fontId="172" fillId="64" borderId="124" applyNumberFormat="0" applyAlignment="0" applyProtection="0"/>
    <xf numFmtId="0" fontId="145" fillId="67" borderId="109" applyNumberFormat="0" applyFont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45" fillId="67" borderId="109" applyNumberFormat="0" applyFont="0" applyAlignment="0" applyProtection="0"/>
    <xf numFmtId="0" fontId="142" fillId="67" borderId="109" applyNumberFormat="0" applyFont="0" applyAlignment="0" applyProtection="0"/>
    <xf numFmtId="0" fontId="178" fillId="0" borderId="105" applyNumberFormat="0" applyFill="0" applyAlignment="0" applyProtection="0"/>
    <xf numFmtId="0" fontId="199" fillId="69" borderId="124" applyNumberFormat="0" applyAlignment="0" applyProtection="0"/>
    <xf numFmtId="189" fontId="150" fillId="0" borderId="112" applyNumberFormat="0" applyFont="0" applyFill="0" applyAlignment="0" applyProtection="0"/>
    <xf numFmtId="189" fontId="150" fillId="0" borderId="112" applyNumberFormat="0" applyFon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189" fontId="150" fillId="0" borderId="106" applyNumberFormat="0" applyFont="0" applyFill="0" applyAlignment="0" applyProtection="0"/>
    <xf numFmtId="189" fontId="150" fillId="0" borderId="106" applyNumberFormat="0" applyFont="0" applyFill="0" applyAlignment="0" applyProtection="0"/>
    <xf numFmtId="0" fontId="173" fillId="1" borderId="117" applyNumberFormat="0" applyFont="0" applyAlignment="0">
      <alignment horizontal="center"/>
    </xf>
    <xf numFmtId="0" fontId="173" fillId="1" borderId="117" applyNumberFormat="0" applyFont="0" applyAlignment="0">
      <alignment horizontal="center"/>
    </xf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05" applyNumberFormat="0" applyFill="0" applyAlignment="0" applyProtection="0"/>
    <xf numFmtId="0" fontId="145" fillId="67" borderId="123" applyNumberFormat="0" applyFont="0" applyAlignment="0" applyProtection="0"/>
    <xf numFmtId="0" fontId="173" fillId="1" borderId="111" applyNumberFormat="0" applyFont="0" applyAlignment="0">
      <alignment horizontal="center"/>
    </xf>
    <xf numFmtId="0" fontId="173" fillId="1" borderId="111" applyNumberFormat="0" applyFont="0" applyAlignment="0">
      <alignment horizontal="center"/>
    </xf>
    <xf numFmtId="0" fontId="145" fillId="67" borderId="123" applyNumberFormat="0" applyFont="0" applyAlignment="0" applyProtection="0"/>
    <xf numFmtId="189" fontId="150" fillId="0" borderId="106" applyNumberFormat="0" applyFont="0" applyFill="0" applyAlignment="0" applyProtection="0"/>
    <xf numFmtId="189" fontId="150" fillId="0" borderId="106" applyNumberFormat="0" applyFont="0" applyFill="0" applyAlignment="0" applyProtection="0"/>
    <xf numFmtId="0" fontId="145" fillId="67" borderId="123" applyNumberFormat="0" applyFont="0" applyAlignment="0" applyProtection="0"/>
    <xf numFmtId="0" fontId="145" fillId="67" borderId="123" applyNumberFormat="0" applyFont="0" applyAlignment="0" applyProtection="0"/>
    <xf numFmtId="0" fontId="142" fillId="67" borderId="123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112" applyNumberFormat="0" applyFont="0" applyFill="0" applyAlignment="0" applyProtection="0"/>
    <xf numFmtId="189" fontId="150" fillId="0" borderId="112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189" fontId="150" fillId="0" borderId="114" applyNumberFormat="0" applyFont="0" applyFill="0" applyAlignment="0" applyProtection="0"/>
    <xf numFmtId="189" fontId="150" fillId="0" borderId="114" applyNumberFormat="0" applyFon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189" fontId="150" fillId="0" borderId="114" applyNumberFormat="0" applyFont="0" applyFill="0" applyAlignment="0" applyProtection="0"/>
    <xf numFmtId="189" fontId="150" fillId="0" borderId="114" applyNumberFormat="0" applyFont="0" applyFill="0" applyAlignment="0" applyProtection="0"/>
    <xf numFmtId="189" fontId="150" fillId="0" borderId="114" applyNumberFormat="0" applyFont="0" applyFill="0" applyAlignment="0" applyProtection="0"/>
    <xf numFmtId="189" fontId="150" fillId="0" borderId="114" applyNumberFormat="0" applyFont="0" applyFill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42" fillId="67" borderId="125" applyNumberFormat="0" applyFont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2" fillId="64" borderId="124" applyNumberFormat="0" applyAlignment="0" applyProtection="0"/>
    <xf numFmtId="0" fontId="178" fillId="0" borderId="113" applyNumberFormat="0" applyFill="0" applyAlignment="0" applyProtection="0"/>
    <xf numFmtId="0" fontId="178" fillId="0" borderId="113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114" applyNumberFormat="0" applyFont="0" applyFill="0" applyAlignment="0" applyProtection="0"/>
    <xf numFmtId="189" fontId="150" fillId="0" borderId="114" applyNumberFormat="0" applyFont="0" applyFill="0" applyAlignment="0" applyProtection="0"/>
    <xf numFmtId="0" fontId="173" fillId="1" borderId="111" applyNumberFormat="0" applyFont="0" applyAlignment="0">
      <alignment horizontal="center"/>
    </xf>
    <xf numFmtId="0" fontId="173" fillId="1" borderId="111" applyNumberFormat="0" applyFont="0" applyAlignment="0">
      <alignment horizontal="center"/>
    </xf>
    <xf numFmtId="0" fontId="173" fillId="1" borderId="117" applyNumberFormat="0" applyFont="0" applyAlignment="0">
      <alignment horizontal="center"/>
    </xf>
    <xf numFmtId="0" fontId="173" fillId="1" borderId="117" applyNumberFormat="0" applyFont="0" applyAlignment="0">
      <alignment horizontal="center"/>
    </xf>
    <xf numFmtId="0" fontId="173" fillId="1" borderId="117" applyNumberFormat="0" applyFont="0" applyAlignment="0">
      <alignment horizontal="center"/>
    </xf>
    <xf numFmtId="0" fontId="173" fillId="1" borderId="103" applyNumberFormat="0" applyFont="0" applyAlignment="0">
      <alignment horizontal="center"/>
    </xf>
    <xf numFmtId="0" fontId="173" fillId="1" borderId="103" applyNumberFormat="0" applyFont="0" applyAlignment="0">
      <alignment horizontal="center"/>
    </xf>
    <xf numFmtId="0" fontId="173" fillId="1" borderId="117" applyNumberFormat="0" applyFont="0" applyAlignment="0">
      <alignment horizontal="center"/>
    </xf>
    <xf numFmtId="189" fontId="150" fillId="0" borderId="112" applyNumberFormat="0" applyFont="0" applyFill="0" applyAlignment="0" applyProtection="0"/>
    <xf numFmtId="189" fontId="150" fillId="0" borderId="112" applyNumberFormat="0" applyFont="0" applyFill="0" applyAlignment="0" applyProtection="0"/>
    <xf numFmtId="189" fontId="150" fillId="0" borderId="118" applyNumberFormat="0" applyFont="0" applyFill="0" applyAlignment="0" applyProtection="0"/>
    <xf numFmtId="189" fontId="150" fillId="0" borderId="118" applyNumberFormat="0" applyFon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3" fillId="1" borderId="117" applyNumberFormat="0" applyFont="0" applyAlignment="0">
      <alignment horizontal="center"/>
    </xf>
    <xf numFmtId="0" fontId="173" fillId="1" borderId="117" applyNumberFormat="0" applyFont="0" applyAlignment="0">
      <alignment horizontal="center"/>
    </xf>
    <xf numFmtId="189" fontId="150" fillId="0" borderId="104" applyNumberFormat="0" applyFont="0" applyFill="0" applyAlignment="0" applyProtection="0"/>
    <xf numFmtId="189" fontId="150" fillId="0" borderId="104" applyNumberFormat="0" applyFont="0" applyFill="0" applyAlignment="0" applyProtection="0"/>
    <xf numFmtId="189" fontId="150" fillId="0" borderId="118" applyNumberFormat="0" applyFont="0" applyFill="0" applyAlignment="0" applyProtection="0"/>
    <xf numFmtId="189" fontId="150" fillId="0" borderId="118" applyNumberFormat="0" applyFont="0" applyFill="0" applyAlignment="0" applyProtection="0"/>
    <xf numFmtId="189" fontId="150" fillId="0" borderId="118" applyNumberFormat="0" applyFont="0" applyFill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189" fontId="150" fillId="0" borderId="118" applyNumberFormat="0" applyFont="0" applyFill="0" applyAlignment="0" applyProtection="0"/>
    <xf numFmtId="189" fontId="150" fillId="0" borderId="118" applyNumberFormat="0" applyFont="0" applyFill="0" applyAlignment="0" applyProtection="0"/>
    <xf numFmtId="189" fontId="150" fillId="0" borderId="118" applyNumberFormat="0" applyFon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78" fillId="0" borderId="119" applyNumberFormat="0" applyFill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78" fillId="0" borderId="119" applyNumberFormat="0" applyFill="0" applyAlignment="0" applyProtection="0"/>
    <xf numFmtId="0" fontId="178" fillId="0" borderId="105" applyNumberFormat="0" applyFill="0" applyAlignment="0" applyProtection="0"/>
    <xf numFmtId="0" fontId="178" fillId="0" borderId="105" applyNumberFormat="0" applyFill="0" applyAlignment="0" applyProtection="0"/>
    <xf numFmtId="0" fontId="178" fillId="0" borderId="119" applyNumberFormat="0" applyFill="0" applyAlignment="0" applyProtection="0"/>
    <xf numFmtId="189" fontId="150" fillId="0" borderId="106" applyNumberFormat="0" applyFont="0" applyFill="0" applyAlignment="0" applyProtection="0"/>
    <xf numFmtId="189" fontId="150" fillId="0" borderId="106" applyNumberFormat="0" applyFon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189" fontId="150" fillId="0" borderId="120" applyNumberFormat="0" applyFon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189" fontId="150" fillId="0" borderId="120" applyNumberFormat="0" applyFont="0" applyFill="0" applyAlignment="0" applyProtection="0"/>
    <xf numFmtId="0" fontId="178" fillId="0" borderId="119" applyNumberFormat="0" applyFill="0" applyAlignment="0" applyProtection="0"/>
    <xf numFmtId="189" fontId="150" fillId="0" borderId="120" applyNumberFormat="0" applyFont="0" applyFill="0" applyAlignment="0" applyProtection="0"/>
    <xf numFmtId="189" fontId="150" fillId="0" borderId="120" applyNumberFormat="0" applyFon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189" fontId="150" fillId="0" borderId="120" applyNumberFormat="0" applyFont="0" applyFill="0" applyAlignment="0" applyProtection="0"/>
    <xf numFmtId="189" fontId="150" fillId="0" borderId="120" applyNumberFormat="0" applyFont="0" applyFill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42" fillId="67" borderId="125" applyNumberFormat="0" applyFont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3" fillId="1" borderId="117" applyNumberFormat="0" applyFont="0" applyAlignment="0">
      <alignment horizontal="center"/>
    </xf>
    <xf numFmtId="0" fontId="173" fillId="1" borderId="117" applyNumberFormat="0" applyFont="0" applyAlignment="0">
      <alignment horizontal="center"/>
    </xf>
    <xf numFmtId="189" fontId="150" fillId="0" borderId="120" applyNumberFormat="0" applyFont="0" applyFill="0" applyAlignment="0" applyProtection="0"/>
    <xf numFmtId="189" fontId="150" fillId="0" borderId="120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3" fillId="1" borderId="117" applyNumberFormat="0" applyFont="0" applyAlignment="0">
      <alignment horizontal="center"/>
    </xf>
    <xf numFmtId="0" fontId="173" fillId="1" borderId="117" applyNumberFormat="0" applyFont="0" applyAlignment="0">
      <alignment horizontal="center"/>
    </xf>
    <xf numFmtId="189" fontId="150" fillId="0" borderId="118" applyNumberFormat="0" applyFont="0" applyFill="0" applyAlignment="0" applyProtection="0"/>
    <xf numFmtId="189" fontId="150" fillId="0" borderId="118" applyNumberFormat="0" applyFont="0" applyFill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45" fillId="67" borderId="125" applyNumberFormat="0" applyFont="0" applyAlignment="0" applyProtection="0"/>
    <xf numFmtId="0" fontId="142" fillId="67" borderId="125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118" applyNumberFormat="0" applyFont="0" applyFill="0" applyAlignment="0" applyProtection="0"/>
    <xf numFmtId="189" fontId="150" fillId="0" borderId="118" applyNumberFormat="0" applyFon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189" fontId="150" fillId="0" borderId="120" applyNumberFormat="0" applyFont="0" applyFill="0" applyAlignment="0" applyProtection="0"/>
    <xf numFmtId="189" fontId="150" fillId="0" borderId="120" applyNumberFormat="0" applyFont="0" applyFill="0" applyAlignment="0" applyProtection="0"/>
    <xf numFmtId="0" fontId="173" fillId="1" borderId="117" applyNumberFormat="0" applyFont="0" applyAlignment="0">
      <alignment horizontal="center"/>
    </xf>
    <xf numFmtId="0" fontId="173" fillId="1" borderId="117" applyNumberFormat="0" applyFont="0" applyAlignment="0">
      <alignment horizontal="center"/>
    </xf>
    <xf numFmtId="189" fontId="150" fillId="0" borderId="118" applyNumberFormat="0" applyFont="0" applyFill="0" applyAlignment="0" applyProtection="0"/>
    <xf numFmtId="189" fontId="150" fillId="0" borderId="118" applyNumberFormat="0" applyFon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189" fontId="150" fillId="0" borderId="120" applyNumberFormat="0" applyFont="0" applyFill="0" applyAlignment="0" applyProtection="0"/>
    <xf numFmtId="189" fontId="150" fillId="0" borderId="120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0" fontId="178" fillId="0" borderId="119" applyNumberFormat="0" applyFill="0" applyAlignment="0" applyProtection="0"/>
    <xf numFmtId="189" fontId="150" fillId="0" borderId="120" applyNumberFormat="0" applyFont="0" applyFill="0" applyAlignment="0" applyProtection="0"/>
    <xf numFmtId="189" fontId="150" fillId="0" borderId="120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189" fontId="150" fillId="0" borderId="120" applyNumberFormat="0" applyFont="0" applyFill="0" applyAlignment="0" applyProtection="0"/>
    <xf numFmtId="0" fontId="47" fillId="0" borderId="0"/>
    <xf numFmtId="172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6" fontId="111" fillId="0" borderId="117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10" fontId="134" fillId="44" borderId="12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47" fillId="0" borderId="0"/>
    <xf numFmtId="0" fontId="47" fillId="0" borderId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9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0" fontId="47" fillId="0" borderId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27" applyNumberFormat="0" applyAlignment="0" applyProtection="0"/>
    <xf numFmtId="189" fontId="150" fillId="0" borderId="130" applyNumberFormat="0" applyFont="0" applyFill="0" applyAlignment="0" applyProtection="0"/>
    <xf numFmtId="0" fontId="196" fillId="50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42" fillId="67" borderId="125" applyNumberFormat="0" applyFont="0" applyAlignment="0" applyProtection="0"/>
    <xf numFmtId="0" fontId="199" fillId="69" borderId="124" applyNumberFormat="0" applyAlignment="0" applyProtection="0"/>
    <xf numFmtId="0" fontId="111" fillId="0" borderId="111">
      <alignment horizontal="left"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11">
      <alignment horizontal="left" vertical="center"/>
    </xf>
    <xf numFmtId="10" fontId="134" fillId="44" borderId="128" applyNumberFormat="0" applyBorder="0" applyAlignment="0" applyProtection="0"/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45" fillId="67" borderId="125" applyNumberFormat="0" applyFont="0" applyAlignment="0" applyProtection="0"/>
    <xf numFmtId="186" fontId="111" fillId="0" borderId="111">
      <alignment horizontal="left" vertical="center"/>
    </xf>
    <xf numFmtId="0" fontId="142" fillId="67" borderId="125" applyNumberFormat="0" applyFont="0" applyAlignment="0" applyProtection="0"/>
    <xf numFmtId="10" fontId="134" fillId="44" borderId="12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10" fontId="134" fillId="44" borderId="128" applyNumberFormat="0" applyBorder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67" fillId="50" borderId="121" applyNumberFormat="0" applyAlignment="0" applyProtection="0"/>
    <xf numFmtId="186" fontId="111" fillId="0" borderId="129">
      <alignment horizontal="left" vertical="center"/>
    </xf>
    <xf numFmtId="0" fontId="111" fillId="0" borderId="129">
      <alignment horizontal="left" vertical="center"/>
    </xf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1" applyNumberFormat="0" applyAlignment="0" applyProtection="0"/>
    <xf numFmtId="189" fontId="150" fillId="0" borderId="120" applyNumberFormat="0" applyFon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45" fillId="67" borderId="125" applyNumberFormat="0" applyFon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189" fontId="150" fillId="0" borderId="120" applyNumberFormat="0" applyFont="0" applyFill="0" applyAlignment="0" applyProtection="0"/>
    <xf numFmtId="0" fontId="172" fillId="64" borderId="124" applyNumberFormat="0" applyAlignment="0" applyProtection="0"/>
    <xf numFmtId="0" fontId="151" fillId="64" borderId="121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186" fontId="111" fillId="0" borderId="129">
      <alignment horizontal="left" vertical="center"/>
    </xf>
    <xf numFmtId="10" fontId="134" fillId="44" borderId="12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45" fillId="67" borderId="125" applyNumberFormat="0" applyFon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11">
      <alignment horizontal="left" vertical="center"/>
    </xf>
    <xf numFmtId="0" fontId="178" fillId="0" borderId="126" applyNumberFormat="0" applyFill="0" applyAlignment="0" applyProtection="0"/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45" fillId="67" borderId="125" applyNumberFormat="0" applyFont="0" applyAlignment="0" applyProtection="0"/>
    <xf numFmtId="0" fontId="142" fillId="67" borderId="125" applyNumberFormat="0" applyFont="0" applyAlignment="0" applyProtection="0"/>
    <xf numFmtId="0" fontId="167" fillId="50" borderId="121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186" fontId="111" fillId="0" borderId="129">
      <alignment horizontal="left" vertical="center"/>
    </xf>
    <xf numFmtId="0" fontId="151" fillId="64" borderId="121" applyNumberFormat="0" applyAlignment="0" applyProtection="0"/>
    <xf numFmtId="0" fontId="111" fillId="0" borderId="129">
      <alignment horizontal="left" vertical="center"/>
    </xf>
    <xf numFmtId="0" fontId="151" fillId="64" borderId="127" applyNumberFormat="0" applyAlignment="0" applyProtection="0"/>
    <xf numFmtId="186" fontId="111" fillId="0" borderId="129">
      <alignment horizontal="left" vertical="center"/>
    </xf>
    <xf numFmtId="0" fontId="145" fillId="67" borderId="125" applyNumberFormat="0" applyFont="0" applyAlignment="0" applyProtection="0"/>
    <xf numFmtId="0" fontId="111" fillId="0" borderId="129">
      <alignment horizontal="left" vertical="center"/>
    </xf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10" fontId="134" fillId="44" borderId="128" applyNumberFormat="0" applyBorder="0" applyAlignment="0" applyProtection="0"/>
    <xf numFmtId="0" fontId="173" fillId="1" borderId="129" applyNumberFormat="0" applyFont="0" applyAlignment="0">
      <alignment horizontal="center"/>
    </xf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42" fillId="67" borderId="125" applyNumberFormat="0" applyFont="0" applyAlignment="0" applyProtection="0"/>
    <xf numFmtId="0" fontId="167" fillId="50" borderId="121" applyNumberFormat="0" applyAlignment="0" applyProtection="0"/>
    <xf numFmtId="0" fontId="142" fillId="67" borderId="125" applyNumberFormat="0" applyFon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45" fillId="67" borderId="125" applyNumberFormat="0" applyFon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45" fillId="67" borderId="125" applyNumberFormat="0" applyFon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45" fillId="67" borderId="125" applyNumberFormat="0" applyFont="0" applyAlignment="0" applyProtection="0"/>
    <xf numFmtId="186" fontId="111" fillId="0" borderId="111">
      <alignment horizontal="left" vertic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45" fillId="67" borderId="125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11" fillId="0" borderId="129">
      <alignment horizontal="left" vertical="center"/>
    </xf>
    <xf numFmtId="0" fontId="151" fillId="64" borderId="127" applyNumberFormat="0" applyAlignment="0" applyProtection="0"/>
    <xf numFmtId="0" fontId="142" fillId="67" borderId="125" applyNumberFormat="0" applyFon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45" fillId="67" borderId="125" applyNumberFormat="0" applyFon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73" fillId="1" borderId="129" applyNumberFormat="0" applyFont="0" applyAlignment="0">
      <alignment horizontal="center"/>
    </xf>
    <xf numFmtId="0" fontId="172" fillId="64" borderId="124" applyNumberFormat="0" applyAlignment="0" applyProtection="0"/>
    <xf numFmtId="0" fontId="145" fillId="67" borderId="125" applyNumberFormat="0" applyFont="0" applyAlignment="0" applyProtection="0"/>
    <xf numFmtId="0" fontId="196" fillId="50" borderId="127" applyNumberFormat="0" applyAlignment="0" applyProtection="0"/>
    <xf numFmtId="0" fontId="145" fillId="67" borderId="125" applyNumberFormat="0" applyFon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10" fontId="134" fillId="44" borderId="12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1" applyNumberFormat="0" applyAlignment="0" applyProtection="0"/>
    <xf numFmtId="186" fontId="111" fillId="0" borderId="129">
      <alignment horizontal="left" vertical="center"/>
    </xf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45" fillId="67" borderId="125" applyNumberFormat="0" applyFon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3" fillId="1" borderId="129" applyNumberFormat="0" applyFont="0" applyAlignment="0">
      <alignment horizontal="center"/>
    </xf>
    <xf numFmtId="186" fontId="111" fillId="0" borderId="111">
      <alignment horizontal="left" vertical="center"/>
    </xf>
    <xf numFmtId="189" fontId="150" fillId="0" borderId="118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45" fillId="67" borderId="125" applyNumberFormat="0" applyFont="0" applyAlignment="0" applyProtection="0"/>
    <xf numFmtId="186" fontId="111" fillId="0" borderId="129">
      <alignment horizontal="left" vertical="center"/>
    </xf>
    <xf numFmtId="0" fontId="145" fillId="67" borderId="125" applyNumberFormat="0" applyFont="0" applyAlignment="0" applyProtection="0"/>
    <xf numFmtId="0" fontId="151" fillId="64" borderId="121" applyNumberFormat="0" applyAlignment="0" applyProtection="0"/>
    <xf numFmtId="0" fontId="151" fillId="64" borderId="127" applyNumberFormat="0" applyAlignment="0" applyProtection="0"/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11" fillId="0" borderId="129">
      <alignment horizontal="left" vertical="center"/>
    </xf>
    <xf numFmtId="0" fontId="172" fillId="64" borderId="124" applyNumberFormat="0" applyAlignment="0" applyProtection="0"/>
    <xf numFmtId="10" fontId="134" fillId="44" borderId="128" applyNumberFormat="0" applyBorder="0" applyAlignment="0" applyProtection="0"/>
    <xf numFmtId="0" fontId="142" fillId="67" borderId="125" applyNumberFormat="0" applyFont="0" applyAlignment="0" applyProtection="0"/>
    <xf numFmtId="189" fontId="150" fillId="0" borderId="120" applyNumberFormat="0" applyFont="0" applyFill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11" fillId="0" borderId="129">
      <alignment horizontal="left" vertical="center"/>
    </xf>
    <xf numFmtId="0" fontId="142" fillId="67" borderId="125" applyNumberFormat="0" applyFont="0" applyAlignment="0" applyProtection="0"/>
    <xf numFmtId="0" fontId="111" fillId="0" borderId="129">
      <alignment horizontal="left" vertical="center"/>
    </xf>
    <xf numFmtId="0" fontId="151" fillId="64" borderId="127" applyNumberFormat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51" fillId="64" borderId="121" applyNumberFormat="0" applyAlignment="0" applyProtection="0"/>
    <xf numFmtId="0" fontId="151" fillId="64" borderId="121" applyNumberFormat="0" applyAlignment="0" applyProtection="0"/>
    <xf numFmtId="0" fontId="178" fillId="0" borderId="126" applyNumberFormat="0" applyFill="0" applyAlignment="0" applyProtection="0"/>
    <xf numFmtId="0" fontId="173" fillId="1" borderId="129" applyNumberFormat="0" applyFont="0" applyAlignment="0">
      <alignment horizontal="center"/>
    </xf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189" fontId="150" fillId="0" borderId="120" applyNumberFormat="0" applyFont="0" applyFill="0" applyAlignment="0" applyProtection="0"/>
    <xf numFmtId="0" fontId="145" fillId="67" borderId="125" applyNumberFormat="0" applyFon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0" fontId="134" fillId="44" borderId="128" applyNumberFormat="0" applyBorder="0" applyAlignment="0" applyProtection="0"/>
    <xf numFmtId="0" fontId="178" fillId="0" borderId="126" applyNumberFormat="0" applyFill="0" applyAlignment="0" applyProtection="0"/>
    <xf numFmtId="0" fontId="145" fillId="67" borderId="125" applyNumberFormat="0" applyFont="0" applyAlignment="0" applyProtection="0"/>
    <xf numFmtId="0" fontId="191" fillId="69" borderId="127" applyNumberFormat="0" applyAlignment="0" applyProtection="0"/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10" fontId="134" fillId="44" borderId="128" applyNumberFormat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45" fillId="67" borderId="125" applyNumberFormat="0" applyFon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11" fillId="0" borderId="129">
      <alignment horizontal="left" vertical="center"/>
    </xf>
    <xf numFmtId="0" fontId="172" fillId="64" borderId="124" applyNumberFormat="0" applyAlignment="0" applyProtection="0"/>
    <xf numFmtId="10" fontId="134" fillId="44" borderId="128" applyNumberFormat="0" applyBorder="0" applyAlignment="0" applyProtection="0"/>
    <xf numFmtId="0" fontId="145" fillId="67" borderId="125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1" applyNumberFormat="0" applyAlignment="0" applyProtection="0"/>
    <xf numFmtId="0" fontId="151" fillId="64" borderId="127" applyNumberFormat="0" applyAlignment="0" applyProtection="0"/>
    <xf numFmtId="189" fontId="150" fillId="0" borderId="120" applyNumberFormat="0" applyFont="0" applyFill="0" applyAlignment="0" applyProtection="0"/>
    <xf numFmtId="0" fontId="145" fillId="67" borderId="125" applyNumberFormat="0" applyFon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6" fontId="111" fillId="0" borderId="129">
      <alignment horizontal="left" vertical="center"/>
    </xf>
    <xf numFmtId="189" fontId="150" fillId="0" borderId="120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42" fillId="67" borderId="125" applyNumberFormat="0" applyFon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189" fontId="150" fillId="0" borderId="120" applyNumberFormat="0" applyFont="0" applyFill="0" applyAlignment="0" applyProtection="0"/>
    <xf numFmtId="0" fontId="172" fillId="64" borderId="124" applyNumberFormat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11" fillId="0" borderId="129">
      <alignment horizontal="left" vertical="center"/>
    </xf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11" fillId="0" borderId="129">
      <alignment horizontal="left" vertical="center"/>
    </xf>
    <xf numFmtId="0" fontId="178" fillId="0" borderId="126" applyNumberFormat="0" applyFill="0" applyAlignment="0" applyProtection="0"/>
    <xf numFmtId="0" fontId="167" fillId="50" borderId="121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3" fillId="1" borderId="129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189" fontId="150" fillId="0" borderId="118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45" fillId="67" borderId="125" applyNumberFormat="0" applyFont="0" applyAlignment="0" applyProtection="0"/>
    <xf numFmtId="0" fontId="172" fillId="64" borderId="124" applyNumberFormat="0" applyAlignment="0" applyProtection="0"/>
    <xf numFmtId="0" fontId="173" fillId="1" borderId="129" applyNumberFormat="0" applyFont="0" applyAlignment="0">
      <alignment horizontal="center"/>
    </xf>
    <xf numFmtId="0" fontId="151" fillId="64" borderId="127" applyNumberFormat="0" applyAlignment="0" applyProtection="0"/>
    <xf numFmtId="10" fontId="134" fillId="44" borderId="128" applyNumberFormat="0" applyBorder="0" applyAlignment="0" applyProtection="0"/>
    <xf numFmtId="0" fontId="172" fillId="64" borderId="124" applyNumberFormat="0" applyAlignment="0" applyProtection="0"/>
    <xf numFmtId="0" fontId="145" fillId="67" borderId="125" applyNumberFormat="0" applyFont="0" applyAlignment="0" applyProtection="0"/>
    <xf numFmtId="0" fontId="145" fillId="67" borderId="125" applyNumberFormat="0" applyFont="0" applyAlignment="0" applyProtection="0"/>
    <xf numFmtId="0" fontId="151" fillId="64" borderId="127" applyNumberFormat="0" applyAlignment="0" applyProtection="0"/>
    <xf numFmtId="0" fontId="145" fillId="67" borderId="125" applyNumberFormat="0" applyFont="0" applyAlignment="0" applyProtection="0"/>
    <xf numFmtId="10" fontId="134" fillId="44" borderId="128" applyNumberFormat="0" applyBorder="0" applyAlignment="0" applyProtection="0"/>
    <xf numFmtId="0" fontId="167" fillId="50" borderId="127" applyNumberFormat="0" applyAlignment="0" applyProtection="0"/>
    <xf numFmtId="0" fontId="145" fillId="67" borderId="125" applyNumberFormat="0" applyFon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1" applyNumberFormat="0" applyAlignment="0" applyProtection="0"/>
    <xf numFmtId="189" fontId="150" fillId="0" borderId="118" applyNumberFormat="0" applyFont="0" applyFill="0" applyAlignment="0" applyProtection="0"/>
    <xf numFmtId="0" fontId="173" fillId="1" borderId="129" applyNumberFormat="0" applyFont="0" applyAlignment="0">
      <alignment horizontal="center"/>
    </xf>
    <xf numFmtId="0" fontId="145" fillId="67" borderId="125" applyNumberFormat="0" applyFont="0" applyAlignment="0" applyProtection="0"/>
    <xf numFmtId="0" fontId="167" fillId="50" borderId="121" applyNumberFormat="0" applyAlignment="0" applyProtection="0"/>
    <xf numFmtId="0" fontId="151" fillId="64" borderId="121" applyNumberFormat="0" applyAlignment="0" applyProtection="0"/>
    <xf numFmtId="0" fontId="196" fillId="50" borderId="127" applyNumberFormat="0" applyAlignment="0" applyProtection="0"/>
    <xf numFmtId="186" fontId="111" fillId="0" borderId="129">
      <alignment horizontal="left" vertical="center"/>
    </xf>
    <xf numFmtId="0" fontId="145" fillId="67" borderId="125" applyNumberFormat="0" applyFont="0" applyAlignment="0" applyProtection="0"/>
    <xf numFmtId="186" fontId="111" fillId="0" borderId="129">
      <alignment horizontal="left" vertical="center"/>
    </xf>
    <xf numFmtId="0" fontId="172" fillId="64" borderId="124" applyNumberFormat="0" applyAlignment="0" applyProtection="0"/>
    <xf numFmtId="0" fontId="111" fillId="0" borderId="129">
      <alignment horizontal="left" vertical="center"/>
    </xf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189" fontId="150" fillId="0" borderId="120" applyNumberFormat="0" applyFont="0" applyFill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186" fontId="111" fillId="0" borderId="129">
      <alignment horizontal="left" vertical="center"/>
    </xf>
    <xf numFmtId="0" fontId="151" fillId="64" borderId="127" applyNumberFormat="0" applyAlignment="0" applyProtection="0"/>
    <xf numFmtId="0" fontId="173" fillId="1" borderId="129" applyNumberFormat="0" applyFont="0" applyAlignment="0">
      <alignment horizontal="center"/>
    </xf>
    <xf numFmtId="0" fontId="167" fillId="50" borderId="121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42" fillId="67" borderId="125" applyNumberFormat="0" applyFon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186" fontId="111" fillId="0" borderId="129">
      <alignment horizontal="left" vertical="center"/>
    </xf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42" fillId="67" borderId="125" applyNumberFormat="0" applyFont="0" applyAlignment="0" applyProtection="0"/>
    <xf numFmtId="0" fontId="172" fillId="64" borderId="124" applyNumberFormat="0" applyAlignment="0" applyProtection="0"/>
    <xf numFmtId="0" fontId="173" fillId="1" borderId="129" applyNumberFormat="0" applyFont="0" applyAlignment="0">
      <alignment horizontal="center"/>
    </xf>
    <xf numFmtId="0" fontId="196" fillId="50" borderId="127" applyNumberFormat="0" applyAlignment="0" applyProtection="0"/>
    <xf numFmtId="189" fontId="150" fillId="0" borderId="120" applyNumberFormat="0" applyFont="0" applyFill="0" applyAlignment="0" applyProtection="0"/>
    <xf numFmtId="0" fontId="145" fillId="67" borderId="125" applyNumberFormat="0" applyFont="0" applyAlignment="0" applyProtection="0"/>
    <xf numFmtId="0" fontId="142" fillId="67" borderId="125" applyNumberFormat="0" applyFont="0" applyAlignment="0" applyProtection="0"/>
    <xf numFmtId="0" fontId="167" fillId="50" borderId="121" applyNumberFormat="0" applyAlignment="0" applyProtection="0"/>
    <xf numFmtId="0" fontId="142" fillId="67" borderId="125" applyNumberFormat="0" applyFont="0" applyAlignment="0" applyProtection="0"/>
    <xf numFmtId="0" fontId="167" fillId="50" borderId="121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1" applyNumberFormat="0" applyAlignment="0" applyProtection="0"/>
    <xf numFmtId="0" fontId="196" fillId="50" borderId="121" applyNumberFormat="0" applyAlignment="0" applyProtection="0"/>
    <xf numFmtId="0" fontId="111" fillId="0" borderId="129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189" fontId="150" fillId="0" borderId="120" applyNumberFormat="0" applyFon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0" fontId="145" fillId="67" borderId="125" applyNumberFormat="0" applyFont="0" applyAlignment="0" applyProtection="0"/>
    <xf numFmtId="0" fontId="111" fillId="0" borderId="129">
      <alignment horizontal="left" vertical="center"/>
    </xf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11" fillId="0" borderId="129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3" fillId="1" borderId="129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0" fontId="142" fillId="67" borderId="125" applyNumberFormat="0" applyFont="0" applyAlignment="0" applyProtection="0"/>
    <xf numFmtId="0" fontId="151" fillId="64" borderId="127" applyNumberFormat="0" applyAlignment="0" applyProtection="0"/>
    <xf numFmtId="10" fontId="134" fillId="44" borderId="128" applyNumberFormat="0" applyBorder="0" applyAlignment="0" applyProtection="0"/>
    <xf numFmtId="0" fontId="145" fillId="67" borderId="125" applyNumberFormat="0" applyFon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0" fontId="191" fillId="69" borderId="127" applyNumberFormat="0" applyAlignment="0" applyProtection="0"/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0" fontId="145" fillId="67" borderId="125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0" fontId="142" fillId="67" borderId="125" applyNumberFormat="0" applyFont="0" applyAlignment="0" applyProtection="0"/>
    <xf numFmtId="0" fontId="145" fillId="67" borderId="125" applyNumberFormat="0" applyFont="0" applyAlignment="0" applyProtection="0"/>
    <xf numFmtId="10" fontId="134" fillId="44" borderId="12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29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29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20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189" fontId="150" fillId="0" borderId="130" applyNumberFormat="0" applyFont="0" applyFill="0" applyAlignment="0" applyProtection="0"/>
    <xf numFmtId="10" fontId="134" fillId="44" borderId="140" applyNumberFormat="0" applyBorder="0" applyAlignment="0" applyProtection="0"/>
    <xf numFmtId="0" fontId="145" fillId="67" borderId="141" applyNumberFormat="0" applyFont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51" fillId="64" borderId="139" applyNumberFormat="0" applyAlignment="0" applyProtection="0"/>
    <xf numFmtId="0" fontId="145" fillId="67" borderId="141" applyNumberFormat="0" applyFont="0" applyAlignment="0" applyProtection="0"/>
    <xf numFmtId="186" fontId="111" fillId="0" borderId="129">
      <alignment horizontal="left" vertical="center"/>
    </xf>
    <xf numFmtId="0" fontId="142" fillId="67" borderId="133" applyNumberFormat="0" applyFont="0" applyAlignment="0" applyProtection="0"/>
    <xf numFmtId="10" fontId="134" fillId="44" borderId="128" applyNumberFormat="0" applyBorder="0" applyAlignment="0" applyProtection="0"/>
    <xf numFmtId="0" fontId="167" fillId="50" borderId="139" applyNumberFormat="0" applyAlignment="0" applyProtection="0"/>
    <xf numFmtId="0" fontId="151" fillId="64" borderId="139" applyNumberFormat="0" applyAlignment="0" applyProtection="0"/>
    <xf numFmtId="0" fontId="172" fillId="64" borderId="142" applyNumberFormat="0" applyAlignment="0" applyProtection="0"/>
    <xf numFmtId="10" fontId="134" fillId="44" borderId="140" applyNumberFormat="0" applyBorder="0" applyAlignment="0" applyProtection="0"/>
    <xf numFmtId="0" fontId="145" fillId="67" borderId="141" applyNumberFormat="0" applyFont="0" applyAlignment="0" applyProtection="0"/>
    <xf numFmtId="0" fontId="145" fillId="67" borderId="133" applyNumberFormat="0" applyFont="0" applyAlignment="0" applyProtection="0"/>
    <xf numFmtId="0" fontId="167" fillId="50" borderId="139" applyNumberFormat="0" applyAlignment="0" applyProtection="0"/>
    <xf numFmtId="186" fontId="111" fillId="0" borderId="143">
      <alignment horizontal="left" vertical="center"/>
    </xf>
    <xf numFmtId="0" fontId="111" fillId="0" borderId="143">
      <alignment horizontal="left" vertical="center"/>
    </xf>
    <xf numFmtId="0" fontId="172" fillId="64" borderId="142" applyNumberFormat="0" applyAlignment="0" applyProtection="0"/>
    <xf numFmtId="0" fontId="151" fillId="64" borderId="139" applyNumberFormat="0" applyAlignment="0" applyProtection="0"/>
    <xf numFmtId="0" fontId="151" fillId="64" borderId="131" applyNumberFormat="0" applyAlignment="0" applyProtection="0"/>
    <xf numFmtId="0" fontId="167" fillId="50" borderId="131" applyNumberFormat="0" applyAlignment="0" applyProtection="0"/>
    <xf numFmtId="0" fontId="196" fillId="50" borderId="131" applyNumberFormat="0" applyAlignment="0" applyProtection="0"/>
    <xf numFmtId="0" fontId="196" fillId="50" borderId="139" applyNumberFormat="0" applyAlignment="0" applyProtection="0"/>
    <xf numFmtId="189" fontId="150" fillId="0" borderId="145" applyNumberFormat="0" applyFont="0" applyFill="0" applyAlignment="0" applyProtection="0"/>
    <xf numFmtId="0" fontId="167" fillId="50" borderId="139" applyNumberFormat="0" applyAlignment="0" applyProtection="0"/>
    <xf numFmtId="0" fontId="151" fillId="64" borderId="139" applyNumberFormat="0" applyAlignment="0" applyProtection="0"/>
    <xf numFmtId="0" fontId="151" fillId="64" borderId="131" applyNumberFormat="0" applyAlignment="0" applyProtection="0"/>
    <xf numFmtId="0" fontId="145" fillId="67" borderId="141" applyNumberFormat="0" applyFont="0" applyAlignment="0" applyProtection="0"/>
    <xf numFmtId="0" fontId="172" fillId="64" borderId="142" applyNumberFormat="0" applyAlignment="0" applyProtection="0"/>
    <xf numFmtId="0" fontId="178" fillId="0" borderId="144" applyNumberFormat="0" applyFill="0" applyAlignment="0" applyProtection="0"/>
    <xf numFmtId="0" fontId="167" fillId="50" borderId="139" applyNumberFormat="0" applyAlignment="0" applyProtection="0"/>
    <xf numFmtId="0" fontId="145" fillId="67" borderId="141" applyNumberFormat="0" applyFont="0" applyAlignment="0" applyProtection="0"/>
    <xf numFmtId="0" fontId="178" fillId="0" borderId="144" applyNumberFormat="0" applyFill="0" applyAlignment="0" applyProtection="0"/>
    <xf numFmtId="0" fontId="167" fillId="50" borderId="131" applyNumberFormat="0" applyAlignment="0" applyProtection="0"/>
    <xf numFmtId="0" fontId="196" fillId="50" borderId="139" applyNumberFormat="0" applyAlignment="0" applyProtection="0"/>
    <xf numFmtId="0" fontId="151" fillId="64" borderId="131" applyNumberFormat="0" applyAlignment="0" applyProtection="0"/>
    <xf numFmtId="189" fontId="150" fillId="0" borderId="145" applyNumberFormat="0" applyFont="0" applyFill="0" applyAlignment="0" applyProtection="0"/>
    <xf numFmtId="0" fontId="172" fillId="64" borderId="142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72" fillId="64" borderId="134" applyNumberFormat="0" applyAlignment="0" applyProtection="0"/>
    <xf numFmtId="0" fontId="178" fillId="0" borderId="144" applyNumberFormat="0" applyFill="0" applyAlignment="0" applyProtection="0"/>
    <xf numFmtId="0" fontId="167" fillId="50" borderId="131" applyNumberFormat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67" fillId="50" borderId="131" applyNumberFormat="0" applyAlignment="0" applyProtection="0"/>
    <xf numFmtId="0" fontId="178" fillId="0" borderId="144" applyNumberFormat="0" applyFill="0" applyAlignment="0" applyProtection="0"/>
    <xf numFmtId="0" fontId="167" fillId="50" borderId="139" applyNumberFormat="0" applyAlignment="0" applyProtection="0"/>
    <xf numFmtId="186" fontId="111" fillId="0" borderId="135">
      <alignment horizontal="left" vertical="center"/>
    </xf>
    <xf numFmtId="10" fontId="134" fillId="44" borderId="140" applyNumberFormat="0" applyBorder="0" applyAlignment="0" applyProtection="0"/>
    <xf numFmtId="0" fontId="167" fillId="50" borderId="131" applyNumberFormat="0" applyAlignment="0" applyProtection="0"/>
    <xf numFmtId="0" fontId="151" fillId="64" borderId="139" applyNumberFormat="0" applyAlignment="0" applyProtection="0"/>
    <xf numFmtId="0" fontId="172" fillId="64" borderId="142" applyNumberFormat="0" applyAlignment="0" applyProtection="0"/>
    <xf numFmtId="0" fontId="151" fillId="64" borderId="139" applyNumberFormat="0" applyAlignment="0" applyProtection="0"/>
    <xf numFmtId="0" fontId="178" fillId="0" borderId="144" applyNumberFormat="0" applyFill="0" applyAlignment="0" applyProtection="0"/>
    <xf numFmtId="0" fontId="167" fillId="50" borderId="139" applyNumberFormat="0" applyAlignment="0" applyProtection="0"/>
    <xf numFmtId="0" fontId="191" fillId="69" borderId="139" applyNumberFormat="0" applyAlignment="0" applyProtection="0"/>
    <xf numFmtId="0" fontId="145" fillId="67" borderId="141" applyNumberFormat="0" applyFont="0" applyAlignment="0" applyProtection="0"/>
    <xf numFmtId="0" fontId="167" fillId="50" borderId="131" applyNumberFormat="0" applyAlignment="0" applyProtection="0"/>
    <xf numFmtId="0" fontId="151" fillId="64" borderId="139" applyNumberFormat="0" applyAlignment="0" applyProtection="0"/>
    <xf numFmtId="0" fontId="172" fillId="64" borderId="142" applyNumberFormat="0" applyAlignment="0" applyProtection="0"/>
    <xf numFmtId="0" fontId="151" fillId="64" borderId="131" applyNumberFormat="0" applyAlignment="0" applyProtection="0"/>
    <xf numFmtId="0" fontId="199" fillId="69" borderId="134" applyNumberFormat="0" applyAlignment="0" applyProtection="0"/>
    <xf numFmtId="0" fontId="178" fillId="0" borderId="144" applyNumberFormat="0" applyFill="0" applyAlignment="0" applyProtection="0"/>
    <xf numFmtId="0" fontId="172" fillId="64" borderId="142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67" fillId="50" borderId="131" applyNumberFormat="0" applyAlignment="0" applyProtection="0"/>
    <xf numFmtId="186" fontId="111" fillId="0" borderId="129">
      <alignment horizontal="left" vertical="center"/>
    </xf>
    <xf numFmtId="0" fontId="178" fillId="0" borderId="144" applyNumberFormat="0" applyFill="0" applyAlignment="0" applyProtection="0"/>
    <xf numFmtId="0" fontId="145" fillId="67" borderId="141" applyNumberFormat="0" applyFont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36" applyNumberFormat="0" applyFill="0" applyAlignment="0" applyProtection="0"/>
    <xf numFmtId="189" fontId="150" fillId="0" borderId="137" applyNumberFormat="0" applyFont="0" applyFill="0" applyAlignment="0" applyProtection="0"/>
    <xf numFmtId="0" fontId="173" fillId="1" borderId="135" applyNumberFormat="0" applyFont="0" applyAlignment="0">
      <alignment horizontal="center"/>
    </xf>
    <xf numFmtId="0" fontId="178" fillId="0" borderId="144" applyNumberFormat="0" applyFill="0" applyAlignment="0" applyProtection="0"/>
    <xf numFmtId="0" fontId="145" fillId="67" borderId="141" applyNumberFormat="0" applyFont="0" applyAlignment="0" applyProtection="0"/>
    <xf numFmtId="0" fontId="142" fillId="67" borderId="141" applyNumberFormat="0" applyFon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2" fillId="64" borderId="142" applyNumberFormat="0" applyAlignment="0" applyProtection="0"/>
    <xf numFmtId="0" fontId="151" fillId="64" borderId="131" applyNumberFormat="0" applyAlignment="0" applyProtection="0"/>
    <xf numFmtId="186" fontId="111" fillId="0" borderId="135">
      <alignment horizontal="left" vertical="center"/>
    </xf>
    <xf numFmtId="0" fontId="151" fillId="64" borderId="139" applyNumberFormat="0" applyAlignment="0" applyProtection="0"/>
    <xf numFmtId="0" fontId="111" fillId="0" borderId="143">
      <alignment horizontal="left" vertical="center"/>
    </xf>
    <xf numFmtId="0" fontId="151" fillId="64" borderId="139" applyNumberFormat="0" applyAlignment="0" applyProtection="0"/>
    <xf numFmtId="186" fontId="111" fillId="0" borderId="135">
      <alignment horizontal="left" vertical="center"/>
    </xf>
    <xf numFmtId="0" fontId="145" fillId="67" borderId="133" applyNumberFormat="0" applyFont="0" applyAlignment="0" applyProtection="0"/>
    <xf numFmtId="0" fontId="111" fillId="0" borderId="143">
      <alignment horizontal="left" vertical="center"/>
    </xf>
    <xf numFmtId="0" fontId="145" fillId="67" borderId="133" applyNumberFormat="0" applyFont="0" applyAlignment="0" applyProtection="0"/>
    <xf numFmtId="0" fontId="145" fillId="67" borderId="133" applyNumberFormat="0" applyFont="0" applyAlignment="0" applyProtection="0"/>
    <xf numFmtId="0" fontId="167" fillId="50" borderId="139" applyNumberFormat="0" applyAlignment="0" applyProtection="0"/>
    <xf numFmtId="0" fontId="178" fillId="0" borderId="144" applyNumberFormat="0" applyFill="0" applyAlignment="0" applyProtection="0"/>
    <xf numFmtId="0" fontId="199" fillId="69" borderId="142" applyNumberFormat="0" applyAlignment="0" applyProtection="0"/>
    <xf numFmtId="0" fontId="178" fillId="0" borderId="144" applyNumberFormat="0" applyFill="0" applyAlignment="0" applyProtection="0"/>
    <xf numFmtId="0" fontId="167" fillId="50" borderId="139" applyNumberFormat="0" applyAlignment="0" applyProtection="0"/>
    <xf numFmtId="0" fontId="173" fillId="1" borderId="143" applyNumberFormat="0" applyFont="0" applyAlignment="0">
      <alignment horizontal="center"/>
    </xf>
    <xf numFmtId="10" fontId="134" fillId="44" borderId="140" applyNumberFormat="0" applyBorder="0" applyAlignment="0" applyProtection="0"/>
    <xf numFmtId="0" fontId="173" fillId="1" borderId="135" applyNumberFormat="0" applyFont="0" applyAlignment="0">
      <alignment horizontal="center"/>
    </xf>
    <xf numFmtId="0" fontId="191" fillId="69" borderId="139" applyNumberFormat="0" applyAlignment="0" applyProtection="0"/>
    <xf numFmtId="0" fontId="151" fillId="64" borderId="139" applyNumberFormat="0" applyAlignment="0" applyProtection="0"/>
    <xf numFmtId="0" fontId="178" fillId="0" borderId="144" applyNumberFormat="0" applyFill="0" applyAlignment="0" applyProtection="0"/>
    <xf numFmtId="0" fontId="173" fillId="1" borderId="143" applyNumberFormat="0" applyFont="0" applyAlignment="0">
      <alignment horizontal="center"/>
    </xf>
    <xf numFmtId="0" fontId="178" fillId="0" borderId="144" applyNumberFormat="0" applyFill="0" applyAlignment="0" applyProtection="0"/>
    <xf numFmtId="0" fontId="191" fillId="69" borderId="139" applyNumberFormat="0" applyAlignment="0" applyProtection="0"/>
    <xf numFmtId="0" fontId="172" fillId="64" borderId="142" applyNumberFormat="0" applyAlignment="0" applyProtection="0"/>
    <xf numFmtId="0" fontId="172" fillId="64" borderId="142" applyNumberFormat="0" applyAlignment="0" applyProtection="0"/>
    <xf numFmtId="0" fontId="191" fillId="69" borderId="139" applyNumberFormat="0" applyAlignment="0" applyProtection="0"/>
    <xf numFmtId="0" fontId="142" fillId="67" borderId="141" applyNumberFormat="0" applyFont="0" applyAlignment="0" applyProtection="0"/>
    <xf numFmtId="0" fontId="167" fillId="50" borderId="139" applyNumberFormat="0" applyAlignment="0" applyProtection="0"/>
    <xf numFmtId="0" fontId="142" fillId="67" borderId="141" applyNumberFormat="0" applyFon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78" fillId="0" borderId="144" applyNumberFormat="0" applyFill="0" applyAlignment="0" applyProtection="0"/>
    <xf numFmtId="0" fontId="151" fillId="64" borderId="139" applyNumberFormat="0" applyAlignment="0" applyProtection="0"/>
    <xf numFmtId="0" fontId="145" fillId="67" borderId="141" applyNumberFormat="0" applyFont="0" applyAlignment="0" applyProtection="0"/>
    <xf numFmtId="0" fontId="178" fillId="0" borderId="144" applyNumberFormat="0" applyFill="0" applyAlignment="0" applyProtection="0"/>
    <xf numFmtId="0" fontId="178" fillId="0" borderId="136" applyNumberFormat="0" applyFill="0" applyAlignment="0" applyProtection="0"/>
    <xf numFmtId="0" fontId="199" fillId="69" borderId="142" applyNumberFormat="0" applyAlignment="0" applyProtection="0"/>
    <xf numFmtId="0" fontId="151" fillId="64" borderId="131" applyNumberFormat="0" applyAlignment="0" applyProtection="0"/>
    <xf numFmtId="0" fontId="151" fillId="64" borderId="131" applyNumberFormat="0" applyAlignment="0" applyProtection="0"/>
    <xf numFmtId="0" fontId="151" fillId="64" borderId="131" applyNumberFormat="0" applyAlignment="0" applyProtection="0"/>
    <xf numFmtId="0" fontId="151" fillId="64" borderId="131" applyNumberFormat="0" applyAlignment="0" applyProtection="0"/>
    <xf numFmtId="0" fontId="151" fillId="64" borderId="139" applyNumberFormat="0" applyAlignment="0" applyProtection="0"/>
    <xf numFmtId="0" fontId="145" fillId="67" borderId="141" applyNumberFormat="0" applyFont="0" applyAlignment="0" applyProtection="0"/>
    <xf numFmtId="0" fontId="196" fillId="50" borderId="139" applyNumberFormat="0" applyAlignment="0" applyProtection="0"/>
    <xf numFmtId="0" fontId="172" fillId="64" borderId="142" applyNumberFormat="0" applyAlignment="0" applyProtection="0"/>
    <xf numFmtId="0" fontId="178" fillId="0" borderId="144" applyNumberFormat="0" applyFill="0" applyAlignment="0" applyProtection="0"/>
    <xf numFmtId="0" fontId="145" fillId="67" borderId="141" applyNumberFormat="0" applyFont="0" applyAlignment="0" applyProtection="0"/>
    <xf numFmtId="0" fontId="196" fillId="50" borderId="131" applyNumberFormat="0" applyAlignment="0" applyProtection="0"/>
    <xf numFmtId="0" fontId="172" fillId="64" borderId="142" applyNumberFormat="0" applyAlignment="0" applyProtection="0"/>
    <xf numFmtId="0" fontId="145" fillId="67" borderId="141" applyNumberFormat="0" applyFont="0" applyAlignment="0" applyProtection="0"/>
    <xf numFmtId="186" fontId="111" fillId="0" borderId="129">
      <alignment horizontal="left" vertical="center"/>
    </xf>
    <xf numFmtId="0" fontId="172" fillId="64" borderId="142" applyNumberFormat="0" applyAlignment="0" applyProtection="0"/>
    <xf numFmtId="0" fontId="172" fillId="64" borderId="142" applyNumberFormat="0" applyAlignment="0" applyProtection="0"/>
    <xf numFmtId="0" fontId="151" fillId="64" borderId="131" applyNumberFormat="0" applyAlignment="0" applyProtection="0"/>
    <xf numFmtId="0" fontId="145" fillId="67" borderId="141" applyNumberFormat="0" applyFont="0" applyAlignment="0" applyProtection="0"/>
    <xf numFmtId="0" fontId="172" fillId="64" borderId="142" applyNumberFormat="0" applyAlignment="0" applyProtection="0"/>
    <xf numFmtId="0" fontId="172" fillId="64" borderId="134" applyNumberFormat="0" applyAlignment="0" applyProtection="0"/>
    <xf numFmtId="0" fontId="167" fillId="50" borderId="139" applyNumberFormat="0" applyAlignment="0" applyProtection="0"/>
    <xf numFmtId="0" fontId="111" fillId="0" borderId="143">
      <alignment horizontal="left" vertical="center"/>
    </xf>
    <xf numFmtId="0" fontId="151" fillId="64" borderId="139" applyNumberFormat="0" applyAlignment="0" applyProtection="0"/>
    <xf numFmtId="0" fontId="142" fillId="67" borderId="133" applyNumberFormat="0" applyFont="0" applyAlignment="0" applyProtection="0"/>
    <xf numFmtId="0" fontId="167" fillId="50" borderId="139" applyNumberFormat="0" applyAlignment="0" applyProtection="0"/>
    <xf numFmtId="0" fontId="172" fillId="64" borderId="142" applyNumberFormat="0" applyAlignment="0" applyProtection="0"/>
    <xf numFmtId="0" fontId="151" fillId="64" borderId="139" applyNumberFormat="0" applyAlignment="0" applyProtection="0"/>
    <xf numFmtId="0" fontId="145" fillId="67" borderId="141" applyNumberFormat="0" applyFont="0" applyAlignment="0" applyProtection="0"/>
    <xf numFmtId="0" fontId="145" fillId="67" borderId="141" applyNumberFormat="0" applyFont="0" applyAlignment="0" applyProtection="0"/>
    <xf numFmtId="0" fontId="178" fillId="0" borderId="144" applyNumberFormat="0" applyFill="0" applyAlignment="0" applyProtection="0"/>
    <xf numFmtId="0" fontId="145" fillId="67" borderId="141" applyNumberFormat="0" applyFont="0" applyAlignment="0" applyProtection="0"/>
    <xf numFmtId="0" fontId="151" fillId="64" borderId="139" applyNumberFormat="0" applyAlignment="0" applyProtection="0"/>
    <xf numFmtId="0" fontId="191" fillId="69" borderId="131" applyNumberFormat="0" applyAlignment="0" applyProtection="0"/>
    <xf numFmtId="0" fontId="167" fillId="50" borderId="131" applyNumberFormat="0" applyAlignment="0" applyProtection="0"/>
    <xf numFmtId="0" fontId="178" fillId="0" borderId="144" applyNumberFormat="0" applyFill="0" applyAlignment="0" applyProtection="0"/>
    <xf numFmtId="0" fontId="145" fillId="67" borderId="141" applyNumberFormat="0" applyFont="0" applyAlignment="0" applyProtection="0"/>
    <xf numFmtId="0" fontId="145" fillId="67" borderId="133" applyNumberFormat="0" applyFont="0" applyAlignment="0" applyProtection="0"/>
    <xf numFmtId="0" fontId="173" fillId="1" borderId="143" applyNumberFormat="0" applyFont="0" applyAlignment="0">
      <alignment horizontal="center"/>
    </xf>
    <xf numFmtId="0" fontId="172" fillId="64" borderId="142" applyNumberFormat="0" applyAlignment="0" applyProtection="0"/>
    <xf numFmtId="0" fontId="145" fillId="67" borderId="141" applyNumberFormat="0" applyFont="0" applyAlignment="0" applyProtection="0"/>
    <xf numFmtId="0" fontId="196" fillId="50" borderId="139" applyNumberFormat="0" applyAlignment="0" applyProtection="0"/>
    <xf numFmtId="0" fontId="145" fillId="67" borderId="141" applyNumberFormat="0" applyFont="0" applyAlignment="0" applyProtection="0"/>
    <xf numFmtId="0" fontId="191" fillId="69" borderId="139" applyNumberFormat="0" applyAlignment="0" applyProtection="0"/>
    <xf numFmtId="0" fontId="167" fillId="50" borderId="139" applyNumberFormat="0" applyAlignment="0" applyProtection="0"/>
    <xf numFmtId="0" fontId="166" fillId="0" borderId="9">
      <alignment horizontal="center"/>
    </xf>
    <xf numFmtId="10" fontId="134" fillId="44" borderId="132" applyNumberFormat="0" applyBorder="0" applyAlignment="0" applyProtection="0"/>
    <xf numFmtId="0" fontId="167" fillId="50" borderId="131" applyNumberFormat="0" applyAlignment="0" applyProtection="0"/>
    <xf numFmtId="0" fontId="167" fillId="50" borderId="131" applyNumberFormat="0" applyAlignment="0" applyProtection="0"/>
    <xf numFmtId="0" fontId="167" fillId="50" borderId="131" applyNumberFormat="0" applyAlignment="0" applyProtection="0"/>
    <xf numFmtId="0" fontId="167" fillId="50" borderId="131" applyNumberFormat="0" applyAlignment="0" applyProtection="0"/>
    <xf numFmtId="0" fontId="151" fillId="64" borderId="139" applyNumberFormat="0" applyAlignment="0" applyProtection="0"/>
    <xf numFmtId="186" fontId="111" fillId="0" borderId="143">
      <alignment horizontal="left" vertical="center"/>
    </xf>
    <xf numFmtId="0" fontId="196" fillId="50" borderId="139" applyNumberFormat="0" applyAlignment="0" applyProtection="0"/>
    <xf numFmtId="0" fontId="178" fillId="0" borderId="136" applyNumberFormat="0" applyFill="0" applyAlignment="0" applyProtection="0"/>
    <xf numFmtId="0" fontId="172" fillId="64" borderId="134" applyNumberFormat="0" applyAlignment="0" applyProtection="0"/>
    <xf numFmtId="0" fontId="178" fillId="0" borderId="144" applyNumberFormat="0" applyFill="0" applyAlignment="0" applyProtection="0"/>
    <xf numFmtId="0" fontId="196" fillId="50" borderId="139" applyNumberFormat="0" applyAlignment="0" applyProtection="0"/>
    <xf numFmtId="0" fontId="145" fillId="67" borderId="141" applyNumberFormat="0" applyFont="0" applyAlignment="0" applyProtection="0"/>
    <xf numFmtId="0" fontId="151" fillId="64" borderId="131" applyNumberFormat="0" applyAlignment="0" applyProtection="0"/>
    <xf numFmtId="0" fontId="178" fillId="0" borderId="144" applyNumberFormat="0" applyFill="0" applyAlignment="0" applyProtection="0"/>
    <xf numFmtId="0" fontId="145" fillId="67" borderId="141" applyNumberFormat="0" applyFont="0" applyAlignment="0" applyProtection="0"/>
    <xf numFmtId="0" fontId="145" fillId="67" borderId="133" applyNumberFormat="0" applyFont="0" applyAlignment="0" applyProtection="0"/>
    <xf numFmtId="0" fontId="145" fillId="67" borderId="133" applyNumberFormat="0" applyFont="0" applyAlignment="0" applyProtection="0"/>
    <xf numFmtId="0" fontId="145" fillId="67" borderId="133" applyNumberFormat="0" applyFont="0" applyAlignment="0" applyProtection="0"/>
    <xf numFmtId="0" fontId="145" fillId="67" borderId="133" applyNumberFormat="0" applyFont="0" applyAlignment="0" applyProtection="0"/>
    <xf numFmtId="0" fontId="172" fillId="64" borderId="134" applyNumberFormat="0" applyAlignment="0" applyProtection="0"/>
    <xf numFmtId="0" fontId="172" fillId="64" borderId="134" applyNumberFormat="0" applyAlignment="0" applyProtection="0"/>
    <xf numFmtId="0" fontId="172" fillId="64" borderId="134" applyNumberFormat="0" applyAlignment="0" applyProtection="0"/>
    <xf numFmtId="0" fontId="172" fillId="64" borderId="134" applyNumberFormat="0" applyAlignment="0" applyProtection="0"/>
    <xf numFmtId="0" fontId="172" fillId="64" borderId="134" applyNumberFormat="0" applyAlignment="0" applyProtection="0"/>
    <xf numFmtId="0" fontId="173" fillId="1" borderId="135" applyNumberFormat="0" applyFont="0" applyAlignment="0">
      <alignment horizontal="center"/>
    </xf>
    <xf numFmtId="186" fontId="111" fillId="0" borderId="129">
      <alignment horizontal="left" vertical="center"/>
    </xf>
    <xf numFmtId="189" fontId="150" fillId="0" borderId="130" applyNumberFormat="0" applyFont="0" applyFill="0" applyAlignment="0" applyProtection="0"/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189" fontId="150" fillId="0" borderId="137" applyNumberFormat="0" applyFont="0" applyFill="0" applyAlignment="0" applyProtection="0"/>
    <xf numFmtId="0" fontId="172" fillId="64" borderId="142" applyNumberFormat="0" applyAlignment="0" applyProtection="0"/>
    <xf numFmtId="0" fontId="167" fillId="50" borderId="131" applyNumberFormat="0" applyAlignment="0" applyProtection="0"/>
    <xf numFmtId="0" fontId="178" fillId="0" borderId="136" applyNumberFormat="0" applyFill="0" applyAlignment="0" applyProtection="0"/>
    <xf numFmtId="0" fontId="199" fillId="69" borderId="134" applyNumberFormat="0" applyAlignment="0" applyProtection="0"/>
    <xf numFmtId="0" fontId="167" fillId="50" borderId="131" applyNumberFormat="0" applyAlignment="0" applyProtection="0"/>
    <xf numFmtId="0" fontId="172" fillId="64" borderId="142" applyNumberFormat="0" applyAlignment="0" applyProtection="0"/>
    <xf numFmtId="0" fontId="145" fillId="67" borderId="141" applyNumberFormat="0" applyFont="0" applyAlignment="0" applyProtection="0"/>
    <xf numFmtId="186" fontId="111" fillId="0" borderId="143">
      <alignment horizontal="left" vertical="center"/>
    </xf>
    <xf numFmtId="0" fontId="145" fillId="67" borderId="141" applyNumberFormat="0" applyFon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45" fillId="67" borderId="141" applyNumberFormat="0" applyFont="0" applyAlignment="0" applyProtection="0"/>
    <xf numFmtId="0" fontId="178" fillId="0" borderId="144" applyNumberFormat="0" applyFill="0" applyAlignment="0" applyProtection="0"/>
    <xf numFmtId="0" fontId="167" fillId="50" borderId="139" applyNumberFormat="0" applyAlignment="0" applyProtection="0"/>
    <xf numFmtId="0" fontId="178" fillId="0" borderId="144" applyNumberFormat="0" applyFill="0" applyAlignment="0" applyProtection="0"/>
    <xf numFmtId="0" fontId="111" fillId="0" borderId="143">
      <alignment horizontal="left" vertical="center"/>
    </xf>
    <xf numFmtId="0" fontId="172" fillId="64" borderId="134" applyNumberFormat="0" applyAlignment="0" applyProtection="0"/>
    <xf numFmtId="10" fontId="134" fillId="44" borderId="140" applyNumberFormat="0" applyBorder="0" applyAlignment="0" applyProtection="0"/>
    <xf numFmtId="0" fontId="142" fillId="67" borderId="141" applyNumberFormat="0" applyFont="0" applyAlignment="0" applyProtection="0"/>
    <xf numFmtId="189" fontId="150" fillId="0" borderId="145" applyNumberFormat="0" applyFont="0" applyFill="0" applyAlignment="0" applyProtection="0"/>
    <xf numFmtId="0" fontId="199" fillId="69" borderId="142" applyNumberFormat="0" applyAlignment="0" applyProtection="0"/>
    <xf numFmtId="0" fontId="167" fillId="50" borderId="139" applyNumberFormat="0" applyAlignment="0" applyProtection="0"/>
    <xf numFmtId="0" fontId="151" fillId="64" borderId="139" applyNumberFormat="0" applyAlignment="0" applyProtection="0"/>
    <xf numFmtId="0" fontId="151" fillId="64" borderId="131" applyNumberFormat="0" applyAlignment="0" applyProtection="0"/>
    <xf numFmtId="0" fontId="151" fillId="64" borderId="139" applyNumberFormat="0" applyAlignment="0" applyProtection="0"/>
    <xf numFmtId="0" fontId="111" fillId="0" borderId="143">
      <alignment horizontal="left" vertical="center"/>
    </xf>
    <xf numFmtId="0" fontId="142" fillId="67" borderId="141" applyNumberFormat="0" applyFont="0" applyAlignment="0" applyProtection="0"/>
    <xf numFmtId="0" fontId="111" fillId="0" borderId="135">
      <alignment horizontal="left" vertical="center"/>
    </xf>
    <xf numFmtId="0" fontId="151" fillId="64" borderId="131" applyNumberFormat="0" applyAlignment="0" applyProtection="0"/>
    <xf numFmtId="0" fontId="173" fillId="1" borderId="143" applyNumberFormat="0" applyFont="0" applyAlignment="0">
      <alignment horizontal="center"/>
    </xf>
    <xf numFmtId="0" fontId="178" fillId="0" borderId="144" applyNumberFormat="0" applyFill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78" fillId="0" borderId="144" applyNumberFormat="0" applyFill="0" applyAlignment="0" applyProtection="0"/>
    <xf numFmtId="0" fontId="173" fillId="1" borderId="143" applyNumberFormat="0" applyFont="0" applyAlignment="0">
      <alignment horizontal="center"/>
    </xf>
    <xf numFmtId="0" fontId="191" fillId="69" borderId="139" applyNumberFormat="0" applyAlignment="0" applyProtection="0"/>
    <xf numFmtId="0" fontId="191" fillId="69" borderId="131" applyNumberFormat="0" applyAlignment="0" applyProtection="0"/>
    <xf numFmtId="0" fontId="178" fillId="0" borderId="144" applyNumberFormat="0" applyFill="0" applyAlignment="0" applyProtection="0"/>
    <xf numFmtId="0" fontId="199" fillId="69" borderId="142" applyNumberFormat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189" fontId="150" fillId="0" borderId="145" applyNumberFormat="0" applyFont="0" applyFill="0" applyAlignment="0" applyProtection="0"/>
    <xf numFmtId="0" fontId="145" fillId="67" borderId="141" applyNumberFormat="0" applyFont="0" applyAlignment="0" applyProtection="0"/>
    <xf numFmtId="0" fontId="199" fillId="69" borderId="142" applyNumberFormat="0" applyAlignment="0" applyProtection="0"/>
    <xf numFmtId="0" fontId="178" fillId="0" borderId="144" applyNumberFormat="0" applyFill="0" applyAlignment="0" applyProtection="0"/>
    <xf numFmtId="0" fontId="178" fillId="0" borderId="136" applyNumberFormat="0" applyFill="0" applyAlignment="0" applyProtection="0"/>
    <xf numFmtId="10" fontId="134" fillId="44" borderId="140" applyNumberFormat="0" applyBorder="0" applyAlignment="0" applyProtection="0"/>
    <xf numFmtId="0" fontId="178" fillId="0" borderId="136" applyNumberFormat="0" applyFill="0" applyAlignment="0" applyProtection="0"/>
    <xf numFmtId="0" fontId="145" fillId="67" borderId="141" applyNumberFormat="0" applyFont="0" applyAlignment="0" applyProtection="0"/>
    <xf numFmtId="0" fontId="191" fillId="69" borderId="131" applyNumberFormat="0" applyAlignment="0" applyProtection="0"/>
    <xf numFmtId="0" fontId="145" fillId="67" borderId="133" applyNumberFormat="0" applyFont="0" applyAlignment="0" applyProtection="0"/>
    <xf numFmtId="0" fontId="178" fillId="0" borderId="144" applyNumberFormat="0" applyFill="0" applyAlignment="0" applyProtection="0"/>
    <xf numFmtId="0" fontId="191" fillId="69" borderId="139" applyNumberFormat="0" applyAlignment="0" applyProtection="0"/>
    <xf numFmtId="0" fontId="178" fillId="0" borderId="144" applyNumberFormat="0" applyFill="0" applyAlignment="0" applyProtection="0"/>
    <xf numFmtId="10" fontId="134" fillId="44" borderId="132" applyNumberFormat="0" applyBorder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72" fillId="64" borderId="142" applyNumberFormat="0" applyAlignment="0" applyProtection="0"/>
    <xf numFmtId="0" fontId="172" fillId="64" borderId="134" applyNumberFormat="0" applyAlignment="0" applyProtection="0"/>
    <xf numFmtId="0" fontId="145" fillId="67" borderId="133" applyNumberFormat="0" applyFont="0" applyAlignment="0" applyProtection="0"/>
    <xf numFmtId="0" fontId="178" fillId="0" borderId="144" applyNumberFormat="0" applyFill="0" applyAlignment="0" applyProtection="0"/>
    <xf numFmtId="0" fontId="145" fillId="67" borderId="141" applyNumberFormat="0" applyFont="0" applyAlignment="0" applyProtection="0"/>
    <xf numFmtId="0" fontId="151" fillId="64" borderId="131" applyNumberFormat="0" applyAlignment="0" applyProtection="0"/>
    <xf numFmtId="0" fontId="151" fillId="64" borderId="131" applyNumberFormat="0" applyAlignment="0" applyProtection="0"/>
    <xf numFmtId="0" fontId="196" fillId="50" borderId="131" applyNumberFormat="0" applyAlignment="0" applyProtection="0"/>
    <xf numFmtId="0" fontId="167" fillId="50" borderId="139" applyNumberFormat="0" applyAlignment="0" applyProtection="0"/>
    <xf numFmtId="0" fontId="145" fillId="67" borderId="141" applyNumberFormat="0" applyFont="0" applyAlignment="0" applyProtection="0"/>
    <xf numFmtId="0" fontId="178" fillId="0" borderId="144" applyNumberFormat="0" applyFill="0" applyAlignment="0" applyProtection="0"/>
    <xf numFmtId="0" fontId="111" fillId="0" borderId="143">
      <alignment horizontal="left" vertical="center"/>
    </xf>
    <xf numFmtId="0" fontId="172" fillId="64" borderId="142" applyNumberFormat="0" applyAlignment="0" applyProtection="0"/>
    <xf numFmtId="10" fontId="134" fillId="44" borderId="140" applyNumberFormat="0" applyBorder="0" applyAlignment="0" applyProtection="0"/>
    <xf numFmtId="0" fontId="145" fillId="67" borderId="141" applyNumberFormat="0" applyFont="0" applyAlignment="0" applyProtection="0"/>
    <xf numFmtId="0" fontId="172" fillId="64" borderId="142" applyNumberFormat="0" applyAlignment="0" applyProtection="0"/>
    <xf numFmtId="0" fontId="172" fillId="64" borderId="134" applyNumberFormat="0" applyAlignment="0" applyProtection="0"/>
    <xf numFmtId="0" fontId="191" fillId="69" borderId="139" applyNumberFormat="0" applyAlignment="0" applyProtection="0"/>
    <xf numFmtId="0" fontId="151" fillId="64" borderId="139" applyNumberFormat="0" applyAlignment="0" applyProtection="0"/>
    <xf numFmtId="189" fontId="150" fillId="0" borderId="145" applyNumberFormat="0" applyFont="0" applyFill="0" applyAlignment="0" applyProtection="0"/>
    <xf numFmtId="0" fontId="145" fillId="67" borderId="141" applyNumberFormat="0" applyFont="0" applyAlignment="0" applyProtection="0"/>
    <xf numFmtId="0" fontId="167" fillId="50" borderId="139" applyNumberFormat="0" applyAlignment="0" applyProtection="0"/>
    <xf numFmtId="0" fontId="178" fillId="0" borderId="136" applyNumberFormat="0" applyFill="0" applyAlignment="0" applyProtection="0"/>
    <xf numFmtId="0" fontId="199" fillId="69" borderId="142" applyNumberFormat="0" applyAlignment="0" applyProtection="0"/>
    <xf numFmtId="186" fontId="111" fillId="0" borderId="143">
      <alignment horizontal="left" vertical="center"/>
    </xf>
    <xf numFmtId="189" fontId="150" fillId="0" borderId="145" applyNumberFormat="0" applyFont="0" applyFill="0" applyAlignment="0" applyProtection="0"/>
    <xf numFmtId="0" fontId="172" fillId="64" borderId="142" applyNumberFormat="0" applyAlignment="0" applyProtection="0"/>
    <xf numFmtId="0" fontId="199" fillId="69" borderId="142" applyNumberFormat="0" applyAlignment="0" applyProtection="0"/>
    <xf numFmtId="0" fontId="172" fillId="64" borderId="142" applyNumberFormat="0" applyAlignment="0" applyProtection="0"/>
    <xf numFmtId="0" fontId="142" fillId="67" borderId="133" applyNumberFormat="0" applyFont="0" applyAlignment="0" applyProtection="0"/>
    <xf numFmtId="0" fontId="199" fillId="69" borderId="134" applyNumberFormat="0" applyAlignment="0" applyProtection="0"/>
    <xf numFmtId="0" fontId="172" fillId="64" borderId="142" applyNumberFormat="0" applyAlignment="0" applyProtection="0"/>
    <xf numFmtId="189" fontId="150" fillId="0" borderId="145" applyNumberFormat="0" applyFont="0" applyFill="0" applyAlignment="0" applyProtection="0"/>
    <xf numFmtId="0" fontId="172" fillId="64" borderId="142" applyNumberFormat="0" applyAlignment="0" applyProtection="0"/>
    <xf numFmtId="189" fontId="150" fillId="0" borderId="137" applyNumberFormat="0" applyFont="0" applyFill="0" applyAlignment="0" applyProtection="0"/>
    <xf numFmtId="0" fontId="191" fillId="69" borderId="139" applyNumberFormat="0" applyAlignment="0" applyProtection="0"/>
    <xf numFmtId="0" fontId="151" fillId="64" borderId="131" applyNumberFormat="0" applyAlignment="0" applyProtection="0"/>
    <xf numFmtId="0" fontId="172" fillId="64" borderId="134" applyNumberFormat="0" applyAlignment="0" applyProtection="0"/>
    <xf numFmtId="0" fontId="178" fillId="0" borderId="136" applyNumberFormat="0" applyFill="0" applyAlignment="0" applyProtection="0"/>
    <xf numFmtId="0" fontId="145" fillId="67" borderId="141" applyNumberFormat="0" applyFont="0" applyAlignment="0" applyProtection="0"/>
    <xf numFmtId="0" fontId="145" fillId="67" borderId="141" applyNumberFormat="0" applyFont="0" applyAlignment="0" applyProtection="0"/>
    <xf numFmtId="0" fontId="178" fillId="0" borderId="144" applyNumberFormat="0" applyFill="0" applyAlignment="0" applyProtection="0"/>
    <xf numFmtId="0" fontId="191" fillId="69" borderId="139" applyNumberFormat="0" applyAlignment="0" applyProtection="0"/>
    <xf numFmtId="0" fontId="111" fillId="0" borderId="135">
      <alignment horizontal="left" vertical="center"/>
    </xf>
    <xf numFmtId="0" fontId="178" fillId="0" borderId="144" applyNumberFormat="0" applyFill="0" applyAlignment="0" applyProtection="0"/>
    <xf numFmtId="0" fontId="172" fillId="64" borderId="142" applyNumberFormat="0" applyAlignment="0" applyProtection="0"/>
    <xf numFmtId="0" fontId="172" fillId="64" borderId="142" applyNumberFormat="0" applyAlignment="0" applyProtection="0"/>
    <xf numFmtId="0" fontId="172" fillId="64" borderId="142" applyNumberFormat="0" applyAlignment="0" applyProtection="0"/>
    <xf numFmtId="0" fontId="111" fillId="0" borderId="135">
      <alignment horizontal="left" vertical="center"/>
    </xf>
    <xf numFmtId="0" fontId="178" fillId="0" borderId="144" applyNumberFormat="0" applyFill="0" applyAlignment="0" applyProtection="0"/>
    <xf numFmtId="0" fontId="167" fillId="50" borderId="139" applyNumberFormat="0" applyAlignment="0" applyProtection="0"/>
    <xf numFmtId="0" fontId="172" fillId="64" borderId="142" applyNumberFormat="0" applyAlignment="0" applyProtection="0"/>
    <xf numFmtId="0" fontId="167" fillId="50" borderId="139" applyNumberFormat="0" applyAlignment="0" applyProtection="0"/>
    <xf numFmtId="0" fontId="167" fillId="50" borderId="131" applyNumberFormat="0" applyAlignment="0" applyProtection="0"/>
    <xf numFmtId="0" fontId="151" fillId="64" borderId="139" applyNumberFormat="0" applyAlignment="0" applyProtection="0"/>
    <xf numFmtId="0" fontId="172" fillId="64" borderId="142" applyNumberFormat="0" applyAlignment="0" applyProtection="0"/>
    <xf numFmtId="0" fontId="167" fillId="50" borderId="131" applyNumberFormat="0" applyAlignment="0" applyProtection="0"/>
    <xf numFmtId="0" fontId="151" fillId="64" borderId="131" applyNumberFormat="0" applyAlignment="0" applyProtection="0"/>
    <xf numFmtId="0" fontId="151" fillId="64" borderId="131" applyNumberFormat="0" applyAlignment="0" applyProtection="0"/>
    <xf numFmtId="0" fontId="151" fillId="64" borderId="131" applyNumberFormat="0" applyAlignment="0" applyProtection="0"/>
    <xf numFmtId="0" fontId="151" fillId="64" borderId="131" applyNumberFormat="0" applyAlignment="0" applyProtection="0"/>
    <xf numFmtId="0" fontId="173" fillId="1" borderId="143" applyNumberFormat="0" applyFont="0" applyAlignment="0">
      <alignment horizontal="center"/>
    </xf>
    <xf numFmtId="0" fontId="167" fillId="50" borderId="131" applyNumberFormat="0" applyAlignment="0" applyProtection="0"/>
    <xf numFmtId="0" fontId="167" fillId="50" borderId="131" applyNumberFormat="0" applyAlignment="0" applyProtection="0"/>
    <xf numFmtId="0" fontId="167" fillId="50" borderId="131" applyNumberFormat="0" applyAlignment="0" applyProtection="0"/>
    <xf numFmtId="0" fontId="167" fillId="50" borderId="131" applyNumberFormat="0" applyAlignment="0" applyProtection="0"/>
    <xf numFmtId="0" fontId="173" fillId="1" borderId="135" applyNumberFormat="0" applyFont="0" applyAlignment="0">
      <alignment horizontal="center"/>
    </xf>
    <xf numFmtId="189" fontId="150" fillId="0" borderId="130" applyNumberFormat="0" applyFont="0" applyFill="0" applyAlignment="0" applyProtection="0"/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189" fontId="150" fillId="0" borderId="137" applyNumberFormat="0" applyFont="0" applyFill="0" applyAlignment="0" applyProtection="0"/>
    <xf numFmtId="0" fontId="191" fillId="69" borderId="131" applyNumberFormat="0" applyAlignment="0" applyProtection="0"/>
    <xf numFmtId="0" fontId="196" fillId="50" borderId="131" applyNumberFormat="0" applyAlignment="0" applyProtection="0"/>
    <xf numFmtId="0" fontId="111" fillId="0" borderId="135">
      <alignment horizontal="left" vertical="center"/>
    </xf>
    <xf numFmtId="0" fontId="167" fillId="50" borderId="139" applyNumberFormat="0" applyAlignment="0" applyProtection="0"/>
    <xf numFmtId="0" fontId="196" fillId="50" borderId="139" applyNumberFormat="0" applyAlignment="0" applyProtection="0"/>
    <xf numFmtId="0" fontId="167" fillId="50" borderId="139" applyNumberFormat="0" applyAlignment="0" applyProtection="0"/>
    <xf numFmtId="0" fontId="199" fillId="69" borderId="142" applyNumberFormat="0" applyAlignment="0" applyProtection="0"/>
    <xf numFmtId="0" fontId="145" fillId="67" borderId="141" applyNumberFormat="0" applyFont="0" applyAlignment="0" applyProtection="0"/>
    <xf numFmtId="0" fontId="172" fillId="64" borderId="142" applyNumberFormat="0" applyAlignment="0" applyProtection="0"/>
    <xf numFmtId="0" fontId="173" fillId="1" borderId="143" applyNumberFormat="0" applyFont="0" applyAlignment="0">
      <alignment horizontal="center"/>
    </xf>
    <xf numFmtId="0" fontId="151" fillId="64" borderId="139" applyNumberFormat="0" applyAlignment="0" applyProtection="0"/>
    <xf numFmtId="10" fontId="134" fillId="44" borderId="132" applyNumberFormat="0" applyBorder="0" applyAlignment="0" applyProtection="0"/>
    <xf numFmtId="0" fontId="172" fillId="64" borderId="142" applyNumberFormat="0" applyAlignment="0" applyProtection="0"/>
    <xf numFmtId="0" fontId="145" fillId="67" borderId="133" applyNumberFormat="0" applyFont="0" applyAlignment="0" applyProtection="0"/>
    <xf numFmtId="0" fontId="145" fillId="67" borderId="141" applyNumberFormat="0" applyFont="0" applyAlignment="0" applyProtection="0"/>
    <xf numFmtId="0" fontId="151" fillId="64" borderId="139" applyNumberFormat="0" applyAlignment="0" applyProtection="0"/>
    <xf numFmtId="0" fontId="145" fillId="67" borderId="141" applyNumberFormat="0" applyFont="0" applyAlignment="0" applyProtection="0"/>
    <xf numFmtId="10" fontId="134" fillId="44" borderId="140" applyNumberFormat="0" applyBorder="0" applyAlignment="0" applyProtection="0"/>
    <xf numFmtId="0" fontId="167" fillId="50" borderId="139" applyNumberFormat="0" applyAlignment="0" applyProtection="0"/>
    <xf numFmtId="0" fontId="145" fillId="67" borderId="141" applyNumberFormat="0" applyFont="0" applyAlignment="0" applyProtection="0"/>
    <xf numFmtId="0" fontId="199" fillId="69" borderId="142" applyNumberFormat="0" applyAlignment="0" applyProtection="0"/>
    <xf numFmtId="0" fontId="167" fillId="50" borderId="139" applyNumberFormat="0" applyAlignment="0" applyProtection="0"/>
    <xf numFmtId="0" fontId="151" fillId="64" borderId="139" applyNumberFormat="0" applyAlignment="0" applyProtection="0"/>
    <xf numFmtId="189" fontId="150" fillId="0" borderId="138" applyNumberFormat="0" applyFont="0" applyFill="0" applyAlignment="0" applyProtection="0"/>
    <xf numFmtId="0" fontId="173" fillId="1" borderId="143" applyNumberFormat="0" applyFont="0" applyAlignment="0">
      <alignment horizontal="center"/>
    </xf>
    <xf numFmtId="0" fontId="145" fillId="67" borderId="141" applyNumberFormat="0" applyFont="0" applyAlignment="0" applyProtection="0"/>
    <xf numFmtId="0" fontId="167" fillId="50" borderId="139" applyNumberFormat="0" applyAlignment="0" applyProtection="0"/>
    <xf numFmtId="0" fontId="151" fillId="64" borderId="139" applyNumberFormat="0" applyAlignment="0" applyProtection="0"/>
    <xf numFmtId="0" fontId="196" fillId="50" borderId="139" applyNumberFormat="0" applyAlignment="0" applyProtection="0"/>
    <xf numFmtId="186" fontId="111" fillId="0" borderId="143">
      <alignment horizontal="left" vertical="center"/>
    </xf>
    <xf numFmtId="0" fontId="145" fillId="67" borderId="141" applyNumberFormat="0" applyFont="0" applyAlignment="0" applyProtection="0"/>
    <xf numFmtId="186" fontId="111" fillId="0" borderId="143">
      <alignment horizontal="left" vertical="center"/>
    </xf>
    <xf numFmtId="0" fontId="172" fillId="64" borderId="142" applyNumberFormat="0" applyAlignment="0" applyProtection="0"/>
    <xf numFmtId="0" fontId="111" fillId="0" borderId="143">
      <alignment horizontal="left" vertical="center"/>
    </xf>
    <xf numFmtId="0" fontId="178" fillId="0" borderId="144" applyNumberFormat="0" applyFill="0" applyAlignment="0" applyProtection="0"/>
    <xf numFmtId="0" fontId="172" fillId="64" borderId="142" applyNumberFormat="0" applyAlignment="0" applyProtection="0"/>
    <xf numFmtId="189" fontId="150" fillId="0" borderId="145" applyNumberFormat="0" applyFont="0" applyFill="0" applyAlignment="0" applyProtection="0"/>
    <xf numFmtId="0" fontId="173" fillId="1" borderId="135" applyNumberFormat="0" applyFont="0" applyAlignment="0">
      <alignment horizontal="center"/>
    </xf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189" fontId="150" fillId="0" borderId="137" applyNumberFormat="0" applyFont="0" applyFill="0" applyAlignment="0" applyProtection="0"/>
    <xf numFmtId="0" fontId="191" fillId="69" borderId="131" applyNumberFormat="0" applyAlignment="0" applyProtection="0"/>
    <xf numFmtId="0" fontId="196" fillId="50" borderId="131" applyNumberFormat="0" applyAlignment="0" applyProtection="0"/>
    <xf numFmtId="0" fontId="111" fillId="0" borderId="135">
      <alignment horizontal="left" vertical="center"/>
    </xf>
    <xf numFmtId="186" fontId="111" fillId="0" borderId="143">
      <alignment horizontal="left" vertical="center"/>
    </xf>
    <xf numFmtId="0" fontId="151" fillId="64" borderId="139" applyNumberFormat="0" applyAlignment="0" applyProtection="0"/>
    <xf numFmtId="0" fontId="173" fillId="1" borderId="143" applyNumberFormat="0" applyFont="0" applyAlignment="0">
      <alignment horizontal="center"/>
    </xf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2" fillId="64" borderId="142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8" fillId="0" borderId="144" applyNumberFormat="0" applyFill="0" applyAlignment="0" applyProtection="0"/>
    <xf numFmtId="0" fontId="167" fillId="50" borderId="139" applyNumberFormat="0" applyAlignment="0" applyProtection="0"/>
    <xf numFmtId="0" fontId="178" fillId="0" borderId="144" applyNumberFormat="0" applyFill="0" applyAlignment="0" applyProtection="0"/>
    <xf numFmtId="0" fontId="196" fillId="50" borderId="139" applyNumberFormat="0" applyAlignment="0" applyProtection="0"/>
    <xf numFmtId="0" fontId="178" fillId="0" borderId="144" applyNumberFormat="0" applyFill="0" applyAlignment="0" applyProtection="0"/>
    <xf numFmtId="0" fontId="151" fillId="64" borderId="131" applyNumberFormat="0" applyAlignment="0" applyProtection="0"/>
    <xf numFmtId="0" fontId="151" fillId="64" borderId="131" applyNumberFormat="0" applyAlignment="0" applyProtection="0"/>
    <xf numFmtId="0" fontId="151" fillId="64" borderId="131" applyNumberFormat="0" applyAlignment="0" applyProtection="0"/>
    <xf numFmtId="0" fontId="151" fillId="64" borderId="131" applyNumberFormat="0" applyAlignment="0" applyProtection="0"/>
    <xf numFmtId="0" fontId="142" fillId="67" borderId="141" applyNumberFormat="0" applyFont="0" applyAlignment="0" applyProtection="0"/>
    <xf numFmtId="0" fontId="172" fillId="64" borderId="142" applyNumberFormat="0" applyAlignment="0" applyProtection="0"/>
    <xf numFmtId="0" fontId="167" fillId="50" borderId="131" applyNumberFormat="0" applyAlignment="0" applyProtection="0"/>
    <xf numFmtId="0" fontId="167" fillId="50" borderId="131" applyNumberFormat="0" applyAlignment="0" applyProtection="0"/>
    <xf numFmtId="0" fontId="167" fillId="50" borderId="131" applyNumberFormat="0" applyAlignment="0" applyProtection="0"/>
    <xf numFmtId="0" fontId="167" fillId="50" borderId="131" applyNumberFormat="0" applyAlignment="0" applyProtection="0"/>
    <xf numFmtId="0" fontId="173" fillId="1" borderId="135" applyNumberFormat="0" applyFont="0" applyAlignment="0">
      <alignment horizontal="center"/>
    </xf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0" fontId="178" fillId="0" borderId="136" applyNumberFormat="0" applyFill="0" applyAlignment="0" applyProtection="0"/>
    <xf numFmtId="189" fontId="150" fillId="0" borderId="137" applyNumberFormat="0" applyFont="0" applyFill="0" applyAlignment="0" applyProtection="0"/>
    <xf numFmtId="0" fontId="191" fillId="69" borderId="131" applyNumberFormat="0" applyAlignment="0" applyProtection="0"/>
    <xf numFmtId="0" fontId="196" fillId="50" borderId="131" applyNumberFormat="0" applyAlignment="0" applyProtection="0"/>
    <xf numFmtId="0" fontId="111" fillId="0" borderId="135">
      <alignment horizontal="left" vertical="center"/>
    </xf>
    <xf numFmtId="0" fontId="199" fillId="69" borderId="142" applyNumberFormat="0" applyAlignment="0" applyProtection="0"/>
    <xf numFmtId="0" fontId="167" fillId="50" borderId="139" applyNumberFormat="0" applyAlignment="0" applyProtection="0"/>
    <xf numFmtId="0" fontId="172" fillId="64" borderId="142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186" fontId="111" fillId="0" borderId="143">
      <alignment horizontal="left" vertical="center"/>
    </xf>
    <xf numFmtId="0" fontId="172" fillId="64" borderId="142" applyNumberFormat="0" applyAlignment="0" applyProtection="0"/>
    <xf numFmtId="0" fontId="178" fillId="0" borderId="144" applyNumberFormat="0" applyFill="0" applyAlignment="0" applyProtection="0"/>
    <xf numFmtId="0" fontId="142" fillId="67" borderId="141" applyNumberFormat="0" applyFont="0" applyAlignment="0" applyProtection="0"/>
    <xf numFmtId="0" fontId="172" fillId="64" borderId="142" applyNumberFormat="0" applyAlignment="0" applyProtection="0"/>
    <xf numFmtId="0" fontId="173" fillId="1" borderId="143" applyNumberFormat="0" applyFont="0" applyAlignment="0">
      <alignment horizontal="center"/>
    </xf>
    <xf numFmtId="0" fontId="196" fillId="50" borderId="139" applyNumberFormat="0" applyAlignment="0" applyProtection="0"/>
    <xf numFmtId="189" fontId="150" fillId="0" borderId="145" applyNumberFormat="0" applyFont="0" applyFill="0" applyAlignment="0" applyProtection="0"/>
    <xf numFmtId="0" fontId="145" fillId="67" borderId="141" applyNumberFormat="0" applyFont="0" applyAlignment="0" applyProtection="0"/>
    <xf numFmtId="0" fontId="142" fillId="67" borderId="141" applyNumberFormat="0" applyFont="0" applyAlignment="0" applyProtection="0"/>
    <xf numFmtId="0" fontId="167" fillId="50" borderId="139" applyNumberFormat="0" applyAlignment="0" applyProtection="0"/>
    <xf numFmtId="0" fontId="142" fillId="67" borderId="141" applyNumberFormat="0" applyFont="0" applyAlignment="0" applyProtection="0"/>
    <xf numFmtId="0" fontId="167" fillId="50" borderId="139" applyNumberFormat="0" applyAlignment="0" applyProtection="0"/>
    <xf numFmtId="0" fontId="196" fillId="50" borderId="139" applyNumberFormat="0" applyAlignment="0" applyProtection="0"/>
    <xf numFmtId="0" fontId="172" fillId="64" borderId="142" applyNumberFormat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0" fontId="191" fillId="69" borderId="139" applyNumberFormat="0" applyAlignment="0" applyProtection="0"/>
    <xf numFmtId="0" fontId="196" fillId="50" borderId="139" applyNumberFormat="0" applyAlignment="0" applyProtection="0"/>
    <xf numFmtId="0" fontId="111" fillId="0" borderId="143">
      <alignment horizontal="left" vertical="center"/>
    </xf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2" fillId="64" borderId="142" applyNumberFormat="0" applyAlignment="0" applyProtection="0"/>
    <xf numFmtId="0" fontId="167" fillId="50" borderId="139" applyNumberFormat="0" applyAlignment="0" applyProtection="0"/>
    <xf numFmtId="189" fontId="150" fillId="0" borderId="145" applyNumberFormat="0" applyFont="0" applyFill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78" fillId="0" borderId="144" applyNumberFormat="0" applyFill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3" fillId="1" borderId="143" applyNumberFormat="0" applyFont="0" applyAlignment="0">
      <alignment horizontal="center"/>
    </xf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0" fontId="191" fillId="69" borderId="139" applyNumberFormat="0" applyAlignment="0" applyProtection="0"/>
    <xf numFmtId="0" fontId="196" fillId="50" borderId="139" applyNumberFormat="0" applyAlignment="0" applyProtection="0"/>
    <xf numFmtId="0" fontId="111" fillId="0" borderId="143">
      <alignment horizontal="left" vertical="center"/>
    </xf>
    <xf numFmtId="0" fontId="145" fillId="67" borderId="141" applyNumberFormat="0" applyFont="0" applyAlignment="0" applyProtection="0"/>
    <xf numFmtId="0" fontId="111" fillId="0" borderId="143">
      <alignment horizontal="left" vertical="center"/>
    </xf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72" fillId="64" borderId="142" applyNumberFormat="0" applyAlignment="0" applyProtection="0"/>
    <xf numFmtId="0" fontId="151" fillId="64" borderId="139" applyNumberFormat="0" applyAlignment="0" applyProtection="0"/>
    <xf numFmtId="0" fontId="111" fillId="0" borderId="143">
      <alignment horizontal="left" vertical="center"/>
    </xf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73" fillId="1" borderId="143" applyNumberFormat="0" applyFont="0" applyAlignment="0">
      <alignment horizontal="center"/>
    </xf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3" fillId="1" borderId="143" applyNumberFormat="0" applyFont="0" applyAlignment="0">
      <alignment horizontal="center"/>
    </xf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0" fontId="191" fillId="69" borderId="139" applyNumberFormat="0" applyAlignment="0" applyProtection="0"/>
    <xf numFmtId="0" fontId="196" fillId="50" borderId="139" applyNumberFormat="0" applyAlignment="0" applyProtection="0"/>
    <xf numFmtId="0" fontId="111" fillId="0" borderId="143">
      <alignment horizontal="left" vertical="center"/>
    </xf>
    <xf numFmtId="0" fontId="142" fillId="67" borderId="141" applyNumberFormat="0" applyFont="0" applyAlignment="0" applyProtection="0"/>
    <xf numFmtId="0" fontId="151" fillId="64" borderId="139" applyNumberFormat="0" applyAlignment="0" applyProtection="0"/>
    <xf numFmtId="10" fontId="134" fillId="44" borderId="140" applyNumberFormat="0" applyBorder="0" applyAlignment="0" applyProtection="0"/>
    <xf numFmtId="0" fontId="145" fillId="67" borderId="141" applyNumberFormat="0" applyFon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99" fillId="69" borderId="142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3" fillId="1" borderId="143" applyNumberFormat="0" applyFont="0" applyAlignment="0">
      <alignment horizontal="center"/>
    </xf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0" fontId="191" fillId="69" borderId="139" applyNumberFormat="0" applyAlignment="0" applyProtection="0"/>
    <xf numFmtId="0" fontId="196" fillId="50" borderId="139" applyNumberFormat="0" applyAlignment="0" applyProtection="0"/>
    <xf numFmtId="0" fontId="111" fillId="0" borderId="143">
      <alignment horizontal="left" vertical="center"/>
    </xf>
    <xf numFmtId="0" fontId="191" fillId="69" borderId="139" applyNumberFormat="0" applyAlignment="0" applyProtection="0"/>
    <xf numFmtId="0" fontId="145" fillId="67" borderId="141" applyNumberFormat="0" applyFont="0" applyAlignment="0" applyProtection="0"/>
    <xf numFmtId="0" fontId="178" fillId="0" borderId="144" applyNumberFormat="0" applyFill="0" applyAlignment="0" applyProtection="0"/>
    <xf numFmtId="0" fontId="167" fillId="50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3" fillId="1" borderId="143" applyNumberFormat="0" applyFont="0" applyAlignment="0">
      <alignment horizontal="center"/>
    </xf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0" fontId="191" fillId="69" borderId="139" applyNumberFormat="0" applyAlignment="0" applyProtection="0"/>
    <xf numFmtId="0" fontId="196" fillId="50" borderId="139" applyNumberFormat="0" applyAlignment="0" applyProtection="0"/>
    <xf numFmtId="0" fontId="111" fillId="0" borderId="143">
      <alignment horizontal="left" vertical="center"/>
    </xf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72" fillId="64" borderId="142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3" fillId="1" borderId="143" applyNumberFormat="0" applyFont="0" applyAlignment="0">
      <alignment horizontal="center"/>
    </xf>
    <xf numFmtId="0" fontId="145" fillId="67" borderId="141" applyNumberFormat="0" applyFont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0" fontId="191" fillId="69" borderId="139" applyNumberFormat="0" applyAlignment="0" applyProtection="0"/>
    <xf numFmtId="0" fontId="196" fillId="50" borderId="139" applyNumberFormat="0" applyAlignment="0" applyProtection="0"/>
    <xf numFmtId="0" fontId="111" fillId="0" borderId="143">
      <alignment horizontal="left" vertical="center"/>
    </xf>
    <xf numFmtId="0" fontId="142" fillId="67" borderId="141" applyNumberFormat="0" applyFont="0" applyAlignment="0" applyProtection="0"/>
    <xf numFmtId="0" fontId="145" fillId="67" borderId="141" applyNumberFormat="0" applyFont="0" applyAlignment="0" applyProtection="0"/>
    <xf numFmtId="10" fontId="134" fillId="44" borderId="140" applyNumberFormat="0" applyBorder="0" applyAlignment="0" applyProtection="0"/>
    <xf numFmtId="0" fontId="167" fillId="50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3" fillId="1" borderId="143" applyNumberFormat="0" applyFont="0" applyAlignment="0">
      <alignment horizontal="center"/>
    </xf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0" fontId="191" fillId="69" borderId="139" applyNumberFormat="0" applyAlignment="0" applyProtection="0"/>
    <xf numFmtId="0" fontId="196" fillId="50" borderId="139" applyNumberFormat="0" applyAlignment="0" applyProtection="0"/>
    <xf numFmtId="0" fontId="111" fillId="0" borderId="143">
      <alignment horizontal="left" vertical="center"/>
    </xf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3" fillId="1" borderId="143" applyNumberFormat="0" applyFont="0" applyAlignment="0">
      <alignment horizontal="center"/>
    </xf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0" fontId="191" fillId="69" borderId="139" applyNumberFormat="0" applyAlignment="0" applyProtection="0"/>
    <xf numFmtId="0" fontId="196" fillId="50" borderId="139" applyNumberFormat="0" applyAlignment="0" applyProtection="0"/>
    <xf numFmtId="0" fontId="111" fillId="0" borderId="143">
      <alignment horizontal="left" vertical="center"/>
    </xf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3" fillId="1" borderId="143" applyNumberFormat="0" applyFont="0" applyAlignment="0">
      <alignment horizontal="center"/>
    </xf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0" fontId="191" fillId="69" borderId="139" applyNumberFormat="0" applyAlignment="0" applyProtection="0"/>
    <xf numFmtId="0" fontId="196" fillId="50" borderId="139" applyNumberFormat="0" applyAlignment="0" applyProtection="0"/>
    <xf numFmtId="0" fontId="111" fillId="0" borderId="143">
      <alignment horizontal="left" vertical="center"/>
    </xf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3" fillId="1" borderId="143" applyNumberFormat="0" applyFont="0" applyAlignment="0">
      <alignment horizontal="center"/>
    </xf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0" fontId="191" fillId="69" borderId="139" applyNumberFormat="0" applyAlignment="0" applyProtection="0"/>
    <xf numFmtId="0" fontId="196" fillId="50" borderId="139" applyNumberFormat="0" applyAlignment="0" applyProtection="0"/>
    <xf numFmtId="0" fontId="111" fillId="0" borderId="143">
      <alignment horizontal="left" vertical="center"/>
    </xf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51" fillId="64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67" fillId="50" borderId="139" applyNumberFormat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0" fontId="178" fillId="0" borderId="144" applyNumberFormat="0" applyFill="0" applyAlignment="0" applyProtection="0"/>
    <xf numFmtId="189" fontId="150" fillId="0" borderId="145" applyNumberFormat="0" applyFont="0" applyFill="0" applyAlignment="0" applyProtection="0"/>
    <xf numFmtId="0" fontId="191" fillId="69" borderId="139" applyNumberFormat="0" applyAlignment="0" applyProtection="0"/>
    <xf numFmtId="0" fontId="196" fillId="50" borderId="139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47" fillId="0" borderId="0"/>
    <xf numFmtId="0" fontId="47" fillId="0" borderId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3" fillId="1" borderId="151" applyNumberFormat="0" applyFont="0" applyAlignment="0">
      <alignment horizontal="center"/>
    </xf>
    <xf numFmtId="189" fontId="150" fillId="0" borderId="146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42" fillId="67" borderId="149" applyNumberFormat="0" applyFont="0" applyAlignment="0" applyProtection="0"/>
    <xf numFmtId="0" fontId="199" fillId="69" borderId="150" applyNumberFormat="0" applyAlignment="0" applyProtection="0"/>
    <xf numFmtId="0" fontId="111" fillId="0" borderId="151">
      <alignment horizontal="left"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67" fillId="50" borderId="147" applyNumberFormat="0" applyAlignment="0" applyProtection="0"/>
    <xf numFmtId="0" fontId="191" fillId="69" borderId="147" applyNumberFormat="0" applyAlignment="0" applyProtection="0"/>
    <xf numFmtId="0" fontId="111" fillId="0" borderId="143">
      <alignment horizontal="left" vertical="center"/>
    </xf>
    <xf numFmtId="0" fontId="111" fillId="0" borderId="143">
      <alignment horizontal="left" vertical="center"/>
    </xf>
    <xf numFmtId="186" fontId="111" fillId="0" borderId="151">
      <alignment horizontal="left" vertical="center"/>
    </xf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11" fillId="0" borderId="151">
      <alignment horizontal="left" vertic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86" fontId="47" fillId="0" borderId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11" fillId="0" borderId="143">
      <alignment horizontal="left" vertical="center"/>
    </xf>
    <xf numFmtId="0" fontId="111" fillId="0" borderId="143">
      <alignment horizontal="left" vertical="center"/>
    </xf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86" fontId="111" fillId="0" borderId="143">
      <alignment horizontal="left" vertic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186" fontId="111" fillId="0" borderId="143">
      <alignment horizontal="left" vertical="center"/>
    </xf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0" fontId="111" fillId="0" borderId="143">
      <alignment horizontal="left" vertical="center"/>
    </xf>
    <xf numFmtId="0" fontId="111" fillId="0" borderId="143">
      <alignment horizontal="left" vertical="center"/>
    </xf>
    <xf numFmtId="0" fontId="111" fillId="0" borderId="143">
      <alignment horizontal="left" vertical="center"/>
    </xf>
    <xf numFmtId="0" fontId="111" fillId="0" borderId="143">
      <alignment horizontal="left" vertical="center"/>
    </xf>
    <xf numFmtId="186" fontId="111" fillId="0" borderId="143">
      <alignment horizontal="left" vertical="center"/>
    </xf>
    <xf numFmtId="0" fontId="111" fillId="0" borderId="143">
      <alignment horizontal="left" vertical="center"/>
    </xf>
    <xf numFmtId="10" fontId="134" fillId="44" borderId="76" applyNumberFormat="0" applyBorder="0" applyAlignment="0" applyProtection="0"/>
    <xf numFmtId="0" fontId="167" fillId="50" borderId="14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91" fillId="69" borderId="147" applyNumberFormat="0" applyAlignment="0" applyProtection="0"/>
    <xf numFmtId="186" fontId="47" fillId="0" borderId="0"/>
    <xf numFmtId="0" fontId="191" fillId="69" borderId="147" applyNumberFormat="0" applyAlignment="0" applyProtection="0"/>
    <xf numFmtId="0" fontId="151" fillId="64" borderId="147" applyNumberFormat="0" applyAlignment="0" applyProtection="0"/>
    <xf numFmtId="186" fontId="111" fillId="0" borderId="143">
      <alignment horizontal="left" vertical="center"/>
    </xf>
    <xf numFmtId="0" fontId="47" fillId="0" borderId="0"/>
    <xf numFmtId="0" fontId="191" fillId="69" borderId="147" applyNumberFormat="0" applyAlignment="0" applyProtection="0"/>
    <xf numFmtId="186" fontId="47" fillId="0" borderId="0"/>
    <xf numFmtId="0" fontId="167" fillId="50" borderId="147" applyNumberFormat="0" applyAlignment="0" applyProtection="0"/>
    <xf numFmtId="186" fontId="111" fillId="0" borderId="143">
      <alignment horizontal="left" vertical="center"/>
    </xf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0" fontId="134" fillId="44" borderId="76" applyNumberFormat="0" applyBorder="0" applyAlignment="0" applyProtection="0"/>
    <xf numFmtId="186" fontId="111" fillId="0" borderId="143">
      <alignment horizontal="left" vertical="center"/>
    </xf>
    <xf numFmtId="0" fontId="111" fillId="0" borderId="143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47" fillId="0" borderId="0"/>
    <xf numFmtId="165" fontId="47" fillId="0" borderId="0" applyFont="0" applyFill="0" applyBorder="0" applyAlignment="0" applyProtection="0"/>
    <xf numFmtId="0" fontId="167" fillId="50" borderId="147" applyNumberFormat="0" applyAlignment="0" applyProtection="0"/>
    <xf numFmtId="0" fontId="191" fillId="69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67" fillId="50" borderId="14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10" fontId="134" fillId="44" borderId="76" applyNumberFormat="0" applyBorder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0" fontId="134" fillId="44" borderId="76" applyNumberFormat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11" fillId="0" borderId="143">
      <alignment horizontal="left" vertical="center"/>
    </xf>
    <xf numFmtId="0" fontId="111" fillId="0" borderId="143">
      <alignment horizontal="left" vertical="center"/>
    </xf>
    <xf numFmtId="186" fontId="111" fillId="0" borderId="143">
      <alignment horizontal="left" vertic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11" fillId="0" borderId="143">
      <alignment horizontal="left" vertical="center"/>
    </xf>
    <xf numFmtId="0" fontId="111" fillId="0" borderId="143">
      <alignment horizontal="left" vertical="center"/>
    </xf>
    <xf numFmtId="186" fontId="111" fillId="0" borderId="143">
      <alignment horizontal="left" vertical="center"/>
    </xf>
    <xf numFmtId="0" fontId="111" fillId="0" borderId="143">
      <alignment horizontal="left" vertical="center"/>
    </xf>
    <xf numFmtId="0" fontId="111" fillId="0" borderId="143">
      <alignment horizontal="left" vertical="center"/>
    </xf>
    <xf numFmtId="186" fontId="111" fillId="0" borderId="143">
      <alignment horizontal="left" vertical="center"/>
    </xf>
    <xf numFmtId="186" fontId="111" fillId="0" borderId="143">
      <alignment horizontal="left" vertical="center"/>
    </xf>
    <xf numFmtId="0" fontId="111" fillId="0" borderId="143">
      <alignment horizontal="left" vertical="center"/>
    </xf>
    <xf numFmtId="186" fontId="111" fillId="0" borderId="143">
      <alignment horizontal="left" vertical="center"/>
    </xf>
    <xf numFmtId="0" fontId="111" fillId="0" borderId="143">
      <alignment horizontal="left" vertical="center"/>
    </xf>
    <xf numFmtId="0" fontId="111" fillId="0" borderId="143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43">
      <alignment horizontal="left" vertical="center"/>
    </xf>
    <xf numFmtId="0" fontId="111" fillId="0" borderId="151">
      <alignment horizontal="left" vertical="center"/>
    </xf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91" fillId="69" borderId="147" applyNumberFormat="0" applyAlignment="0" applyProtection="0"/>
    <xf numFmtId="10" fontId="134" fillId="44" borderId="76" applyNumberFormat="0" applyBorder="0" applyAlignment="0" applyProtection="0"/>
    <xf numFmtId="0" fontId="167" fillId="50" borderId="147" applyNumberFormat="0" applyAlignment="0" applyProtection="0"/>
    <xf numFmtId="0" fontId="47" fillId="0" borderId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47" fillId="0" borderId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42" fillId="67" borderId="109" applyNumberFormat="0" applyFon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47" fillId="18" borderId="0" applyNumberFormat="0" applyBorder="0" applyAlignment="0" applyProtection="0"/>
    <xf numFmtId="0" fontId="151" fillId="64" borderId="147" applyNumberFormat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151" fillId="64" borderId="147" applyNumberFormat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191" fillId="69" borderId="147" applyNumberFormat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151" fillId="64" borderId="147" applyNumberFormat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151" fillId="64" borderId="147" applyNumberFormat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151" fillId="64" borderId="147" applyNumberFormat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151" fillId="64" borderId="147" applyNumberFormat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151" fillId="64" borderId="147" applyNumberFormat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47" applyNumberFormat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0" fontId="134" fillId="44" borderId="76" applyNumberFormat="0" applyBorder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186" fontId="111" fillId="0" borderId="151">
      <alignment horizontal="left" vertical="center"/>
    </xf>
    <xf numFmtId="186" fontId="111" fillId="0" borderId="143">
      <alignment horizontal="left" vertical="center"/>
    </xf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51" fillId="64" borderId="14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67" fillId="50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47" applyNumberFormat="0" applyAlignment="0" applyProtection="0"/>
    <xf numFmtId="0" fontId="142" fillId="67" borderId="149" applyNumberFormat="0" applyFont="0" applyAlignment="0" applyProtection="0"/>
    <xf numFmtId="0" fontId="151" fillId="64" borderId="147" applyNumberFormat="0" applyAlignment="0" applyProtection="0"/>
    <xf numFmtId="0" fontId="199" fillId="69" borderId="150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51" fillId="64" borderId="147" applyNumberFormat="0" applyAlignment="0" applyProtection="0"/>
    <xf numFmtId="0" fontId="199" fillId="69" borderId="78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186" fontId="111" fillId="0" borderId="151">
      <alignment horizontal="left" vertical="center"/>
    </xf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6" fillId="50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10" fontId="134" fillId="44" borderId="76" applyNumberFormat="0" applyBorder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186" fontId="111" fillId="0" borderId="143">
      <alignment horizontal="left" vertic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51" fillId="64" borderId="147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99" fillId="69" borderId="150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2" fillId="67" borderId="10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99" fillId="69" borderId="150" applyNumberFormat="0" applyAlignment="0" applyProtection="0"/>
    <xf numFmtId="0" fontId="145" fillId="67" borderId="109" applyNumberFormat="0" applyFon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2" fillId="67" borderId="10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3" fillId="1" borderId="143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0" fontId="178" fillId="0" borderId="152" applyNumberFormat="0" applyFill="0" applyAlignment="0" applyProtection="0"/>
    <xf numFmtId="189" fontId="150" fillId="0" borderId="146" applyNumberFormat="0" applyFont="0" applyFill="0" applyAlignment="0" applyProtection="0"/>
    <xf numFmtId="189" fontId="150" fillId="0" borderId="146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43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189" fontId="150" fillId="0" borderId="146" applyNumberFormat="0" applyFont="0" applyFill="0" applyAlignment="0" applyProtection="0"/>
    <xf numFmtId="189" fontId="150" fillId="0" borderId="146" applyNumberFormat="0" applyFont="0" applyFill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99" fillId="69" borderId="150" applyNumberForma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2" fillId="67" borderId="109" applyNumberFormat="0" applyFon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78" applyNumberFormat="0" applyAlignment="0" applyProtection="0"/>
    <xf numFmtId="0" fontId="199" fillId="69" borderId="78" applyNumberForma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50" applyNumberFormat="0" applyAlignment="0" applyProtection="0"/>
    <xf numFmtId="0" fontId="199" fillId="69" borderId="150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3" fillId="1" borderId="143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99" fillId="69" borderId="150" applyNumberFormat="0" applyAlignment="0" applyProtection="0"/>
    <xf numFmtId="0" fontId="145" fillId="67" borderId="149" applyNumberFormat="0" applyFont="0" applyAlignment="0" applyProtection="0"/>
    <xf numFmtId="189" fontId="150" fillId="0" borderId="146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46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99" fillId="69" borderId="150" applyNumberFormat="0" applyAlignment="0" applyProtection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50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52" applyNumberFormat="0" applyFill="0" applyAlignment="0" applyProtection="0"/>
    <xf numFmtId="0" fontId="199" fillId="69" borderId="150" applyNumberFormat="0" applyAlignment="0" applyProtection="0"/>
    <xf numFmtId="189" fontId="150" fillId="0" borderId="146" applyNumberFormat="0" applyFont="0" applyFill="0" applyAlignment="0" applyProtection="0"/>
    <xf numFmtId="189" fontId="150" fillId="0" borderId="146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09" applyNumberFormat="0" applyFon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09" applyNumberFormat="0" applyFon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2" fillId="67" borderId="109" applyNumberFormat="0" applyFon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78" applyNumberFormat="0" applyAlignment="0" applyProtection="0"/>
    <xf numFmtId="0" fontId="199" fillId="69" borderId="78" applyNumberForma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2" fillId="67" borderId="10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91" fillId="69" borderId="147" applyNumberFormat="0" applyAlignment="0" applyProtection="0"/>
    <xf numFmtId="0" fontId="173" fillId="1" borderId="143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09" applyNumberFormat="0" applyFont="0" applyAlignment="0" applyProtection="0"/>
    <xf numFmtId="189" fontId="150" fillId="0" borderId="146" applyNumberFormat="0" applyFont="0" applyFill="0" applyAlignment="0" applyProtection="0"/>
    <xf numFmtId="189" fontId="150" fillId="0" borderId="146" applyNumberFormat="0" applyFont="0" applyFill="0" applyAlignment="0" applyProtection="0"/>
    <xf numFmtId="0" fontId="145" fillId="67" borderId="10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2" fillId="67" borderId="10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2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3" fillId="1" borderId="143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3" fillId="1" borderId="143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99" fillId="69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99" fillId="69" borderId="150" applyNumberFormat="0" applyAlignment="0" applyProtection="0"/>
    <xf numFmtId="0" fontId="199" fillId="69" borderId="78" applyNumberFormat="0" applyAlignment="0" applyProtection="0"/>
    <xf numFmtId="0" fontId="145" fillId="67" borderId="149" applyNumberFormat="0" applyFont="0" applyAlignment="0" applyProtection="0"/>
    <xf numFmtId="189" fontId="150" fillId="0" borderId="146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46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78" applyNumberFormat="0" applyAlignment="0" applyProtection="0"/>
    <xf numFmtId="0" fontId="199" fillId="69" borderId="78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50" applyNumberFormat="0" applyAlignment="0" applyProtection="0"/>
    <xf numFmtId="0" fontId="199" fillId="69" borderId="150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99" fillId="69" borderId="150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50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52" applyNumberFormat="0" applyFill="0" applyAlignment="0" applyProtection="0"/>
    <xf numFmtId="0" fontId="199" fillId="69" borderId="150" applyNumberFormat="0" applyAlignment="0" applyProtection="0"/>
    <xf numFmtId="189" fontId="150" fillId="0" borderId="146" applyNumberFormat="0" applyFont="0" applyFill="0" applyAlignment="0" applyProtection="0"/>
    <xf numFmtId="189" fontId="150" fillId="0" borderId="146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09" applyNumberFormat="0" applyFon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09" applyNumberFormat="0" applyFon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2" fillId="67" borderId="109" applyNumberFormat="0" applyFon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78" applyNumberFormat="0" applyAlignment="0" applyProtection="0"/>
    <xf numFmtId="0" fontId="199" fillId="69" borderId="78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45" fillId="67" borderId="10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2" fillId="67" borderId="10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99" fillId="69" borderId="78" applyNumberForma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3" fillId="1" borderId="143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46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46" applyNumberFormat="0" applyFont="0" applyFill="0" applyAlignment="0" applyProtection="0"/>
    <xf numFmtId="189" fontId="150" fillId="0" borderId="146" applyNumberFormat="0" applyFont="0" applyFill="0" applyAlignment="0" applyProtection="0"/>
    <xf numFmtId="189" fontId="150" fillId="0" borderId="146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3" fillId="1" borderId="143" applyNumberFormat="0" applyFont="0" applyAlignment="0">
      <alignment horizontal="center"/>
    </xf>
    <xf numFmtId="0" fontId="173" fillId="1" borderId="143" applyNumberFormat="0" applyFont="0" applyAlignment="0">
      <alignment horizontal="center"/>
    </xf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99" fillId="69" borderId="150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99" fillId="69" borderId="78" applyNumberFormat="0" applyAlignment="0" applyProtection="0"/>
    <xf numFmtId="189" fontId="150" fillId="0" borderId="146" applyNumberFormat="0" applyFont="0" applyFill="0" applyAlignment="0" applyProtection="0"/>
    <xf numFmtId="189" fontId="150" fillId="0" borderId="146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47" fillId="0" borderId="0"/>
    <xf numFmtId="172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6" fontId="111" fillId="0" borderId="143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47" fillId="0" borderId="0"/>
    <xf numFmtId="0" fontId="47" fillId="0" borderId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9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0" fontId="47" fillId="0" borderId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47" applyNumberFormat="0" applyAlignment="0" applyProtection="0"/>
    <xf numFmtId="189" fontId="150" fillId="0" borderId="154" applyNumberFormat="0" applyFont="0" applyFill="0" applyAlignment="0" applyProtection="0"/>
    <xf numFmtId="0" fontId="196" fillId="50" borderId="14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42" fillId="67" borderId="149" applyNumberFormat="0" applyFont="0" applyAlignment="0" applyProtection="0"/>
    <xf numFmtId="0" fontId="199" fillId="69" borderId="78" applyNumberFormat="0" applyAlignment="0" applyProtection="0"/>
    <xf numFmtId="0" fontId="111" fillId="0" borderId="151">
      <alignment horizontal="left"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42" fillId="67" borderId="149" applyNumberFormat="0" applyFont="0" applyAlignment="0" applyProtection="0"/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67" fillId="50" borderId="147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72" fillId="64" borderId="78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189" fontId="150" fillId="0" borderId="153" applyNumberFormat="0" applyFont="0" applyFill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51" fillId="64" borderId="147" applyNumberFormat="0" applyAlignment="0" applyProtection="0"/>
    <xf numFmtId="189" fontId="150" fillId="0" borderId="153" applyNumberFormat="0" applyFont="0" applyFill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186" fontId="111" fillId="0" borderId="151">
      <alignment horizontal="left" vertical="center"/>
    </xf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91" fillId="69" borderId="147" applyNumberFormat="0" applyAlignment="0" applyProtection="0"/>
    <xf numFmtId="0" fontId="145" fillId="67" borderId="149" applyNumberFormat="0" applyFon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99" fillId="69" borderId="78" applyNumberFormat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86" fontId="111" fillId="0" borderId="151">
      <alignment horizontal="left" vertical="center"/>
    </xf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186" fontId="111" fillId="0" borderId="151">
      <alignment horizontal="left" vertical="center"/>
    </xf>
    <xf numFmtId="0" fontId="151" fillId="64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0" fontId="111" fillId="0" borderId="151">
      <alignment horizontal="left" vertical="center"/>
    </xf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99" fillId="69" borderId="78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10" fontId="134" fillId="44" borderId="148" applyNumberFormat="0" applyBorder="0" applyAlignment="0" applyProtection="0"/>
    <xf numFmtId="0" fontId="173" fillId="1" borderId="151" applyNumberFormat="0" applyFont="0" applyAlignment="0">
      <alignment horizontal="center"/>
    </xf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91" fillId="69" borderId="147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91" fillId="69" borderId="147" applyNumberFormat="0" applyAlignment="0" applyProtection="0"/>
    <xf numFmtId="0" fontId="142" fillId="67" borderId="149" applyNumberFormat="0" applyFont="0" applyAlignment="0" applyProtection="0"/>
    <xf numFmtId="0" fontId="167" fillId="50" borderId="147" applyNumberFormat="0" applyAlignment="0" applyProtection="0"/>
    <xf numFmtId="0" fontId="142" fillId="67" borderId="149" applyNumberFormat="0" applyFon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99" fillId="69" borderId="78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96" fillId="50" borderId="147" applyNumberForma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96" fillId="50" borderId="147" applyNumberFormat="0" applyAlignment="0" applyProtection="0"/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72" fillId="64" borderId="78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42" fillId="67" borderId="149" applyNumberFormat="0" applyFon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3" fillId="1" borderId="151" applyNumberFormat="0" applyFont="0" applyAlignment="0">
      <alignment horizontal="center"/>
    </xf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0" fontId="196" fillId="50" borderId="147" applyNumberFormat="0" applyAlignment="0" applyProtection="0"/>
    <xf numFmtId="0" fontId="145" fillId="67" borderId="149" applyNumberFormat="0" applyFont="0" applyAlignment="0" applyProtection="0"/>
    <xf numFmtId="0" fontId="191" fillId="69" borderId="147" applyNumberFormat="0" applyAlignment="0" applyProtection="0"/>
    <xf numFmtId="0" fontId="167" fillId="50" borderId="147" applyNumberFormat="0" applyAlignment="0" applyProtection="0"/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186" fontId="111" fillId="0" borderId="151">
      <alignment horizontal="left" vertical="center"/>
    </xf>
    <xf numFmtId="0" fontId="196" fillId="50" borderId="147" applyNumberFormat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96" fillId="50" borderId="147" applyNumberFormat="0" applyAlignment="0" applyProtection="0"/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3" fillId="1" borderId="151" applyNumberFormat="0" applyFont="0" applyAlignment="0">
      <alignment horizontal="center"/>
    </xf>
    <xf numFmtId="186" fontId="111" fillId="0" borderId="151">
      <alignment horizontal="left" vertical="center"/>
    </xf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99" fillId="69" borderId="78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11" fillId="0" borderId="151">
      <alignment horizontal="left" vertical="center"/>
    </xf>
    <xf numFmtId="0" fontId="172" fillId="64" borderId="78" applyNumberFormat="0" applyAlignment="0" applyProtection="0"/>
    <xf numFmtId="10" fontId="134" fillId="44" borderId="148" applyNumberFormat="0" applyBorder="0" applyAlignment="0" applyProtection="0"/>
    <xf numFmtId="0" fontId="142" fillId="67" borderId="149" applyNumberFormat="0" applyFont="0" applyAlignment="0" applyProtection="0"/>
    <xf numFmtId="189" fontId="150" fillId="0" borderId="153" applyNumberFormat="0" applyFont="0" applyFill="0" applyAlignment="0" applyProtection="0"/>
    <xf numFmtId="0" fontId="199" fillId="69" borderId="78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3" fillId="1" borderId="151" applyNumberFormat="0" applyFont="0" applyAlignment="0">
      <alignment horizontal="center"/>
    </xf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78" fillId="0" borderId="152" applyNumberFormat="0" applyFill="0" applyAlignment="0" applyProtection="0"/>
    <xf numFmtId="0" fontId="199" fillId="69" borderId="78" applyNumberFormat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99" fillId="69" borderId="78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0" fontId="134" fillId="44" borderId="148" applyNumberFormat="0" applyBorder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91" fillId="69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91" fillId="69" borderId="147" applyNumberFormat="0" applyAlignment="0" applyProtection="0"/>
    <xf numFmtId="0" fontId="178" fillId="0" borderId="152" applyNumberFormat="0" applyFill="0" applyAlignment="0" applyProtection="0"/>
    <xf numFmtId="10" fontId="134" fillId="44" borderId="148" applyNumberFormat="0" applyBorder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11" fillId="0" borderId="151">
      <alignment horizontal="left" vertical="center"/>
    </xf>
    <xf numFmtId="0" fontId="172" fillId="64" borderId="78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99" fillId="69" borderId="78" applyNumberFormat="0" applyAlignment="0" applyProtection="0"/>
    <xf numFmtId="186" fontId="111" fillId="0" borderId="151">
      <alignment horizontal="left" vertical="center"/>
    </xf>
    <xf numFmtId="189" fontId="150" fillId="0" borderId="153" applyNumberFormat="0" applyFont="0" applyFill="0" applyAlignment="0" applyProtection="0"/>
    <xf numFmtId="0" fontId="172" fillId="64" borderId="78" applyNumberFormat="0" applyAlignment="0" applyProtection="0"/>
    <xf numFmtId="0" fontId="199" fillId="69" borderId="78" applyNumberFormat="0" applyAlignment="0" applyProtection="0"/>
    <xf numFmtId="0" fontId="172" fillId="64" borderId="78" applyNumberFormat="0" applyAlignment="0" applyProtection="0"/>
    <xf numFmtId="0" fontId="142" fillId="67" borderId="149" applyNumberFormat="0" applyFont="0" applyAlignment="0" applyProtection="0"/>
    <xf numFmtId="0" fontId="199" fillId="69" borderId="78" applyNumberFormat="0" applyAlignment="0" applyProtection="0"/>
    <xf numFmtId="0" fontId="172" fillId="64" borderId="78" applyNumberFormat="0" applyAlignment="0" applyProtection="0"/>
    <xf numFmtId="189" fontId="150" fillId="0" borderId="153" applyNumberFormat="0" applyFont="0" applyFill="0" applyAlignment="0" applyProtection="0"/>
    <xf numFmtId="0" fontId="172" fillId="64" borderId="78" applyNumberFormat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91" fillId="69" borderId="147" applyNumberFormat="0" applyAlignment="0" applyProtection="0"/>
    <xf numFmtId="0" fontId="111" fillId="0" borderId="151">
      <alignment horizontal="left" vertical="center"/>
    </xf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11" fillId="0" borderId="151">
      <alignment horizontal="left" vertical="center"/>
    </xf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189" fontId="150" fillId="0" borderId="146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99" fillId="69" borderId="78" applyNumberFormat="0" applyAlignment="0" applyProtection="0"/>
    <xf numFmtId="0" fontId="145" fillId="67" borderId="149" applyNumberFormat="0" applyFont="0" applyAlignment="0" applyProtection="0"/>
    <xf numFmtId="0" fontId="172" fillId="64" borderId="78" applyNumberFormat="0" applyAlignment="0" applyProtection="0"/>
    <xf numFmtId="0" fontId="173" fillId="1" borderId="151" applyNumberFormat="0" applyFont="0" applyAlignment="0">
      <alignment horizontal="center"/>
    </xf>
    <xf numFmtId="0" fontId="151" fillId="64" borderId="147" applyNumberFormat="0" applyAlignment="0" applyProtection="0"/>
    <xf numFmtId="10" fontId="134" fillId="44" borderId="148" applyNumberFormat="0" applyBorder="0" applyAlignment="0" applyProtection="0"/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45" fillId="67" borderId="149" applyNumberFormat="0" applyFont="0" applyAlignment="0" applyProtection="0"/>
    <xf numFmtId="0" fontId="199" fillId="69" borderId="78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189" fontId="150" fillId="0" borderId="146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96" fillId="50" borderId="147" applyNumberForma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72" fillId="64" borderId="78" applyNumberFormat="0" applyAlignment="0" applyProtection="0"/>
    <xf numFmtId="0" fontId="111" fillId="0" borderId="151">
      <alignment horizontal="left" vertical="center"/>
    </xf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51" fillId="64" borderId="14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96" fillId="50" borderId="147" applyNumberFormat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42" fillId="67" borderId="149" applyNumberFormat="0" applyFon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99" fillId="69" borderId="78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186" fontId="111" fillId="0" borderId="151">
      <alignment horizontal="left" vertical="center"/>
    </xf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42" fillId="67" borderId="149" applyNumberFormat="0" applyFont="0" applyAlignment="0" applyProtection="0"/>
    <xf numFmtId="0" fontId="172" fillId="64" borderId="78" applyNumberFormat="0" applyAlignment="0" applyProtection="0"/>
    <xf numFmtId="0" fontId="173" fillId="1" borderId="151" applyNumberFormat="0" applyFont="0" applyAlignment="0">
      <alignment horizontal="center"/>
    </xf>
    <xf numFmtId="0" fontId="196" fillId="50" borderId="147" applyNumberFormat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67" fillId="50" borderId="147" applyNumberFormat="0" applyAlignment="0" applyProtection="0"/>
    <xf numFmtId="0" fontId="142" fillId="67" borderId="149" applyNumberFormat="0" applyFon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189" fontId="150" fillId="0" borderId="153" applyNumberFormat="0" applyFon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45" fillId="67" borderId="149" applyNumberFormat="0" applyFon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51" fillId="64" borderId="147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9" fillId="69" borderId="78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91" fillId="69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45" fillId="67" borderId="149" applyNumberFormat="0" applyFont="0" applyAlignment="0" applyProtection="0"/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189" fontId="150" fillId="0" borderId="154" applyNumberFormat="0" applyFont="0" applyFill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42" fillId="67" borderId="149" applyNumberFormat="0" applyFont="0" applyAlignment="0" applyProtection="0"/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67" fillId="50" borderId="147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72" fillId="64" borderId="78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189" fontId="150" fillId="0" borderId="153" applyNumberFormat="0" applyFont="0" applyFill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51" fillId="64" borderId="147" applyNumberFormat="0" applyAlignment="0" applyProtection="0"/>
    <xf numFmtId="189" fontId="150" fillId="0" borderId="153" applyNumberFormat="0" applyFont="0" applyFill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186" fontId="111" fillId="0" borderId="151">
      <alignment horizontal="left" vertical="center"/>
    </xf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91" fillId="69" borderId="147" applyNumberFormat="0" applyAlignment="0" applyProtection="0"/>
    <xf numFmtId="0" fontId="145" fillId="67" borderId="149" applyNumberFormat="0" applyFon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99" fillId="69" borderId="78" applyNumberFormat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86" fontId="111" fillId="0" borderId="151">
      <alignment horizontal="left" vertical="center"/>
    </xf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186" fontId="111" fillId="0" borderId="151">
      <alignment horizontal="left" vertical="center"/>
    </xf>
    <xf numFmtId="0" fontId="151" fillId="64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0" fontId="111" fillId="0" borderId="151">
      <alignment horizontal="left" vertical="center"/>
    </xf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99" fillId="69" borderId="78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10" fontId="134" fillId="44" borderId="148" applyNumberFormat="0" applyBorder="0" applyAlignment="0" applyProtection="0"/>
    <xf numFmtId="0" fontId="173" fillId="1" borderId="151" applyNumberFormat="0" applyFont="0" applyAlignment="0">
      <alignment horizontal="center"/>
    </xf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91" fillId="69" borderId="147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91" fillId="69" borderId="147" applyNumberFormat="0" applyAlignment="0" applyProtection="0"/>
    <xf numFmtId="0" fontId="142" fillId="67" borderId="149" applyNumberFormat="0" applyFont="0" applyAlignment="0" applyProtection="0"/>
    <xf numFmtId="0" fontId="167" fillId="50" borderId="147" applyNumberFormat="0" applyAlignment="0" applyProtection="0"/>
    <xf numFmtId="0" fontId="142" fillId="67" borderId="149" applyNumberFormat="0" applyFon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99" fillId="69" borderId="78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96" fillId="50" borderId="147" applyNumberForma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96" fillId="50" borderId="147" applyNumberFormat="0" applyAlignment="0" applyProtection="0"/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72" fillId="64" borderId="78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42" fillId="67" borderId="149" applyNumberFormat="0" applyFon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3" fillId="1" borderId="151" applyNumberFormat="0" applyFont="0" applyAlignment="0">
      <alignment horizontal="center"/>
    </xf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0" fontId="196" fillId="50" borderId="147" applyNumberFormat="0" applyAlignment="0" applyProtection="0"/>
    <xf numFmtId="0" fontId="145" fillId="67" borderId="149" applyNumberFormat="0" applyFont="0" applyAlignment="0" applyProtection="0"/>
    <xf numFmtId="0" fontId="191" fillId="69" borderId="147" applyNumberFormat="0" applyAlignment="0" applyProtection="0"/>
    <xf numFmtId="0" fontId="167" fillId="50" borderId="147" applyNumberFormat="0" applyAlignment="0" applyProtection="0"/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186" fontId="111" fillId="0" borderId="151">
      <alignment horizontal="left" vertical="center"/>
    </xf>
    <xf numFmtId="0" fontId="196" fillId="50" borderId="147" applyNumberFormat="0" applyAlignment="0" applyProtection="0"/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96" fillId="50" borderId="147" applyNumberFormat="0" applyAlignment="0" applyProtection="0"/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3" fillId="1" borderId="151" applyNumberFormat="0" applyFont="0" applyAlignment="0">
      <alignment horizontal="center"/>
    </xf>
    <xf numFmtId="186" fontId="111" fillId="0" borderId="151">
      <alignment horizontal="left" vertical="center"/>
    </xf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99" fillId="69" borderId="78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11" fillId="0" borderId="151">
      <alignment horizontal="left" vertical="center"/>
    </xf>
    <xf numFmtId="0" fontId="172" fillId="64" borderId="78" applyNumberFormat="0" applyAlignment="0" applyProtection="0"/>
    <xf numFmtId="10" fontId="134" fillId="44" borderId="148" applyNumberFormat="0" applyBorder="0" applyAlignment="0" applyProtection="0"/>
    <xf numFmtId="0" fontId="142" fillId="67" borderId="149" applyNumberFormat="0" applyFont="0" applyAlignment="0" applyProtection="0"/>
    <xf numFmtId="189" fontId="150" fillId="0" borderId="153" applyNumberFormat="0" applyFont="0" applyFill="0" applyAlignment="0" applyProtection="0"/>
    <xf numFmtId="0" fontId="199" fillId="69" borderId="78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73" fillId="1" borderId="151" applyNumberFormat="0" applyFont="0" applyAlignment="0">
      <alignment horizontal="center"/>
    </xf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78" fillId="0" borderId="152" applyNumberFormat="0" applyFill="0" applyAlignment="0" applyProtection="0"/>
    <xf numFmtId="0" fontId="199" fillId="69" borderId="78" applyNumberFormat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99" fillId="69" borderId="78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0" fontId="134" fillId="44" borderId="148" applyNumberFormat="0" applyBorder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91" fillId="69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91" fillId="69" borderId="147" applyNumberFormat="0" applyAlignment="0" applyProtection="0"/>
    <xf numFmtId="0" fontId="178" fillId="0" borderId="152" applyNumberFormat="0" applyFill="0" applyAlignment="0" applyProtection="0"/>
    <xf numFmtId="10" fontId="134" fillId="44" borderId="148" applyNumberFormat="0" applyBorder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11" fillId="0" borderId="151">
      <alignment horizontal="left" vertical="center"/>
    </xf>
    <xf numFmtId="0" fontId="172" fillId="64" borderId="78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99" fillId="69" borderId="78" applyNumberFormat="0" applyAlignment="0" applyProtection="0"/>
    <xf numFmtId="186" fontId="111" fillId="0" borderId="151">
      <alignment horizontal="left" vertical="center"/>
    </xf>
    <xf numFmtId="189" fontId="150" fillId="0" borderId="153" applyNumberFormat="0" applyFont="0" applyFill="0" applyAlignment="0" applyProtection="0"/>
    <xf numFmtId="0" fontId="172" fillId="64" borderId="78" applyNumberFormat="0" applyAlignment="0" applyProtection="0"/>
    <xf numFmtId="0" fontId="199" fillId="69" borderId="78" applyNumberFormat="0" applyAlignment="0" applyProtection="0"/>
    <xf numFmtId="0" fontId="172" fillId="64" borderId="78" applyNumberFormat="0" applyAlignment="0" applyProtection="0"/>
    <xf numFmtId="0" fontId="142" fillId="67" borderId="149" applyNumberFormat="0" applyFont="0" applyAlignment="0" applyProtection="0"/>
    <xf numFmtId="0" fontId="199" fillId="69" borderId="78" applyNumberFormat="0" applyAlignment="0" applyProtection="0"/>
    <xf numFmtId="0" fontId="172" fillId="64" borderId="78" applyNumberFormat="0" applyAlignment="0" applyProtection="0"/>
    <xf numFmtId="189" fontId="150" fillId="0" borderId="153" applyNumberFormat="0" applyFont="0" applyFill="0" applyAlignment="0" applyProtection="0"/>
    <xf numFmtId="0" fontId="172" fillId="64" borderId="78" applyNumberFormat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91" fillId="69" borderId="147" applyNumberFormat="0" applyAlignment="0" applyProtection="0"/>
    <xf numFmtId="0" fontId="111" fillId="0" borderId="151">
      <alignment horizontal="left" vertical="center"/>
    </xf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72" fillId="64" borderId="78" applyNumberFormat="0" applyAlignment="0" applyProtection="0"/>
    <xf numFmtId="0" fontId="111" fillId="0" borderId="151">
      <alignment horizontal="left" vertical="center"/>
    </xf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99" fillId="69" borderId="78" applyNumberFormat="0" applyAlignment="0" applyProtection="0"/>
    <xf numFmtId="0" fontId="145" fillId="67" borderId="149" applyNumberFormat="0" applyFont="0" applyAlignment="0" applyProtection="0"/>
    <xf numFmtId="0" fontId="172" fillId="64" borderId="78" applyNumberFormat="0" applyAlignment="0" applyProtection="0"/>
    <xf numFmtId="0" fontId="173" fillId="1" borderId="151" applyNumberFormat="0" applyFont="0" applyAlignment="0">
      <alignment horizontal="center"/>
    </xf>
    <xf numFmtId="0" fontId="151" fillId="64" borderId="147" applyNumberFormat="0" applyAlignment="0" applyProtection="0"/>
    <xf numFmtId="10" fontId="134" fillId="44" borderId="148" applyNumberFormat="0" applyBorder="0" applyAlignment="0" applyProtection="0"/>
    <xf numFmtId="0" fontId="172" fillId="64" borderId="78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45" fillId="67" borderId="149" applyNumberFormat="0" applyFont="0" applyAlignment="0" applyProtection="0"/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45" fillId="67" borderId="149" applyNumberFormat="0" applyFont="0" applyAlignment="0" applyProtection="0"/>
    <xf numFmtId="0" fontId="199" fillId="69" borderId="78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189" fontId="150" fillId="0" borderId="154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96" fillId="50" borderId="147" applyNumberForma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72" fillId="64" borderId="78" applyNumberFormat="0" applyAlignment="0" applyProtection="0"/>
    <xf numFmtId="0" fontId="111" fillId="0" borderId="151">
      <alignment horizontal="left" vertical="center"/>
    </xf>
    <xf numFmtId="0" fontId="178" fillId="0" borderId="152" applyNumberFormat="0" applyFill="0" applyAlignment="0" applyProtection="0"/>
    <xf numFmtId="0" fontId="172" fillId="64" borderId="78" applyNumberFormat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51" fillId="64" borderId="14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96" fillId="50" borderId="147" applyNumberFormat="0" applyAlignment="0" applyProtection="0"/>
    <xf numFmtId="0" fontId="178" fillId="0" borderId="152" applyNumberForma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42" fillId="67" borderId="149" applyNumberFormat="0" applyFon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99" fillId="69" borderId="78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186" fontId="111" fillId="0" borderId="151">
      <alignment horizontal="left" vertical="center"/>
    </xf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42" fillId="67" borderId="149" applyNumberFormat="0" applyFont="0" applyAlignment="0" applyProtection="0"/>
    <xf numFmtId="0" fontId="172" fillId="64" borderId="78" applyNumberFormat="0" applyAlignment="0" applyProtection="0"/>
    <xf numFmtId="0" fontId="173" fillId="1" borderId="151" applyNumberFormat="0" applyFont="0" applyAlignment="0">
      <alignment horizontal="center"/>
    </xf>
    <xf numFmtId="0" fontId="196" fillId="50" borderId="147" applyNumberFormat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67" fillId="50" borderId="147" applyNumberFormat="0" applyAlignment="0" applyProtection="0"/>
    <xf numFmtId="0" fontId="142" fillId="67" borderId="149" applyNumberFormat="0" applyFon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72" fillId="64" borderId="78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67" fillId="50" borderId="147" applyNumberFormat="0" applyAlignment="0" applyProtection="0"/>
    <xf numFmtId="189" fontId="150" fillId="0" borderId="153" applyNumberFormat="0" applyFont="0" applyFill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45" fillId="67" borderId="149" applyNumberFormat="0" applyFon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51" fillId="64" borderId="147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9" fillId="69" borderId="78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91" fillId="69" borderId="147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72" fillId="64" borderId="78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45" fillId="67" borderId="149" applyNumberFormat="0" applyFont="0" applyAlignment="0" applyProtection="0"/>
    <xf numFmtId="10" fontId="134" fillId="44" borderId="148" applyNumberFormat="0" applyBorder="0" applyAlignment="0" applyProtection="0"/>
    <xf numFmtId="0" fontId="167" fillId="50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0" fontId="47" fillId="30" borderId="0" applyNumberFormat="0" applyBorder="0" applyAlignment="0" applyProtection="0"/>
    <xf numFmtId="186" fontId="99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67" fillId="50" borderId="127" applyNumberFormat="0" applyAlignment="0" applyProtection="0"/>
    <xf numFmtId="0" fontId="111" fillId="0" borderId="111">
      <alignment horizontal="left" vertical="center"/>
    </xf>
    <xf numFmtId="0" fontId="111" fillId="0" borderId="11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47" fillId="0" borderId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11" fillId="0" borderId="111">
      <alignment horizontal="left" vertical="center"/>
    </xf>
    <xf numFmtId="0" fontId="111" fillId="0" borderId="111">
      <alignment horizontal="left" vertical="center"/>
    </xf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1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11">
      <alignment horizontal="left" vertical="center"/>
    </xf>
    <xf numFmtId="0" fontId="111" fillId="0" borderId="111">
      <alignment horizontal="left" vertical="center"/>
    </xf>
    <xf numFmtId="0" fontId="111" fillId="0" borderId="111">
      <alignment horizontal="left" vertical="center"/>
    </xf>
    <xf numFmtId="0" fontId="111" fillId="0" borderId="111">
      <alignment horizontal="left" vertical="center"/>
    </xf>
    <xf numFmtId="0" fontId="111" fillId="0" borderId="111">
      <alignment horizontal="left" vertical="center"/>
    </xf>
    <xf numFmtId="186" fontId="111" fillId="0" borderId="111">
      <alignment horizontal="left" vertical="center"/>
    </xf>
    <xf numFmtId="0" fontId="111" fillId="0" borderId="111">
      <alignment horizontal="left" vertical="center"/>
    </xf>
    <xf numFmtId="0" fontId="167" fillId="50" borderId="12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96" fillId="50" borderId="127" applyNumberFormat="0" applyAlignment="0" applyProtection="0"/>
    <xf numFmtId="0" fontId="196" fillId="50" borderId="127" applyNumberFormat="0" applyAlignment="0" applyProtection="0"/>
    <xf numFmtId="186" fontId="47" fillId="0" borderId="0"/>
    <xf numFmtId="186" fontId="111" fillId="0" borderId="151">
      <alignment horizontal="left" vertical="center"/>
    </xf>
    <xf numFmtId="0" fontId="47" fillId="0" borderId="0"/>
    <xf numFmtId="186" fontId="47" fillId="0" borderId="0"/>
    <xf numFmtId="0" fontId="167" fillId="50" borderId="127" applyNumberFormat="0" applyAlignment="0" applyProtection="0"/>
    <xf numFmtId="186" fontId="111" fillId="0" borderId="111">
      <alignment horizontal="left" vertical="center"/>
    </xf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11">
      <alignment horizontal="left" vertical="center"/>
    </xf>
    <xf numFmtId="0" fontId="111" fillId="0" borderId="111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11" fillId="0" borderId="111">
      <alignment horizontal="left" vertical="center"/>
    </xf>
    <xf numFmtId="0" fontId="111" fillId="0" borderId="111">
      <alignment horizontal="left" vertical="center"/>
    </xf>
    <xf numFmtId="186" fontId="111" fillId="0" borderId="11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186" fontId="111" fillId="0" borderId="111">
      <alignment horizontal="left" vertical="center"/>
    </xf>
    <xf numFmtId="0" fontId="111" fillId="0" borderId="111">
      <alignment horizontal="left" vertical="center"/>
    </xf>
    <xf numFmtId="0" fontId="111" fillId="0" borderId="111">
      <alignment horizontal="left" vertical="center"/>
    </xf>
    <xf numFmtId="186" fontId="111" fillId="0" borderId="111">
      <alignment horizontal="left" vertical="center"/>
    </xf>
    <xf numFmtId="186" fontId="111" fillId="0" borderId="111">
      <alignment horizontal="left" vertical="center"/>
    </xf>
    <xf numFmtId="0" fontId="111" fillId="0" borderId="111">
      <alignment horizontal="left" vertical="center"/>
    </xf>
    <xf numFmtId="186" fontId="111" fillId="0" borderId="111">
      <alignment horizontal="left" vertical="center"/>
    </xf>
    <xf numFmtId="0" fontId="111" fillId="0" borderId="111">
      <alignment horizontal="left" vertical="center"/>
    </xf>
    <xf numFmtId="0" fontId="111" fillId="0" borderId="111">
      <alignment horizontal="left" vertical="center"/>
    </xf>
    <xf numFmtId="0" fontId="111" fillId="0" borderId="111">
      <alignment horizontal="left" vertical="center"/>
    </xf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47" fillId="0" borderId="0"/>
    <xf numFmtId="0" fontId="47" fillId="0" borderId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47" fillId="18" borderId="0" applyNumberFormat="0" applyBorder="0" applyAlignment="0" applyProtection="0"/>
    <xf numFmtId="0" fontId="151" fillId="64" borderId="127" applyNumberFormat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151" fillId="64" borderId="127" applyNumberFormat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191" fillId="69" borderId="127" applyNumberFormat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151" fillId="64" borderId="127" applyNumberFormat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151" fillId="64" borderId="127" applyNumberFormat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1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67" fillId="50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99" fillId="69" borderId="124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86" fontId="111" fillId="0" borderId="111">
      <alignment horizontal="left" vertical="center"/>
    </xf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3" fillId="1" borderId="111" applyNumberFormat="0" applyFont="0" applyAlignment="0">
      <alignment horizontal="center"/>
    </xf>
    <xf numFmtId="0" fontId="173" fillId="1" borderId="11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11" applyNumberFormat="0" applyFont="0" applyAlignment="0">
      <alignment horizontal="center"/>
    </xf>
    <xf numFmtId="0" fontId="173" fillId="1" borderId="11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45" fillId="67" borderId="149" applyNumberFormat="0" applyFon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47" fillId="0" borderId="0"/>
    <xf numFmtId="172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6" fontId="111" fillId="0" borderId="151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47" fillId="0" borderId="0"/>
    <xf numFmtId="0" fontId="47" fillId="0" borderId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9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0" fontId="47" fillId="0" borderId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189" fontId="150" fillId="0" borderId="95" applyNumberFormat="0" applyFon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99" fillId="69" borderId="124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189" fontId="150" fillId="0" borderId="95" applyNumberFormat="0" applyFon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189" fontId="150" fillId="0" borderId="95" applyNumberFormat="0" applyFon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47" fillId="0" borderId="0"/>
    <xf numFmtId="0" fontId="47" fillId="0" borderId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99" fillId="69" borderId="124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47" fillId="0" borderId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2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186" fontId="47" fillId="0" borderId="0"/>
    <xf numFmtId="0" fontId="191" fillId="69" borderId="127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47" fillId="0" borderId="0"/>
    <xf numFmtId="0" fontId="191" fillId="69" borderId="127" applyNumberFormat="0" applyAlignment="0" applyProtection="0"/>
    <xf numFmtId="186" fontId="47" fillId="0" borderId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47" fillId="0" borderId="0"/>
    <xf numFmtId="165" fontId="47" fillId="0" borderId="0" applyFont="0" applyFill="0" applyBorder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47" fillId="0" borderId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47" fillId="18" borderId="0" applyNumberFormat="0" applyBorder="0" applyAlignment="0" applyProtection="0"/>
    <xf numFmtId="0" fontId="151" fillId="64" borderId="127" applyNumberFormat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151" fillId="64" borderId="127" applyNumberFormat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191" fillId="69" borderId="127" applyNumberFormat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151" fillId="64" borderId="127" applyNumberFormat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151" fillId="64" borderId="127" applyNumberFormat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151" fillId="64" borderId="127" applyNumberFormat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151" fillId="64" borderId="127" applyNumberFormat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151" fillId="64" borderId="127" applyNumberFormat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27" applyNumberFormat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95" applyNumberFormat="0" applyFont="0" applyFill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47" fillId="0" borderId="0"/>
    <xf numFmtId="172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6" fontId="111" fillId="0" borderId="151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47" fillId="0" borderId="0"/>
    <xf numFmtId="0" fontId="47" fillId="0" borderId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9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0" fontId="47" fillId="0" borderId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27" applyNumberFormat="0" applyAlignment="0" applyProtection="0"/>
    <xf numFmtId="189" fontId="150" fillId="0" borderId="95" applyNumberFormat="0" applyFont="0" applyFill="0" applyAlignment="0" applyProtection="0"/>
    <xf numFmtId="0" fontId="196" fillId="50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99" fillId="69" borderId="124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189" fontId="150" fillId="0" borderId="95" applyNumberFormat="0" applyFon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9" fontId="150" fillId="0" borderId="95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189" fontId="150" fillId="0" borderId="95" applyNumberFormat="0" applyFon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186" fontId="99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47" fillId="0" borderId="0"/>
    <xf numFmtId="0" fontId="47" fillId="0" borderId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42" fillId="67" borderId="149" applyNumberFormat="0" applyFont="0" applyAlignment="0" applyProtection="0"/>
    <xf numFmtId="0" fontId="199" fillId="69" borderId="150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4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4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47" fillId="0" borderId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4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11">
      <alignment horizontal="left" vertical="center"/>
    </xf>
    <xf numFmtId="0" fontId="111" fillId="0" borderId="111">
      <alignment horizontal="left" vertical="center"/>
    </xf>
    <xf numFmtId="186" fontId="111" fillId="0" borderId="111">
      <alignment horizontal="left" vertical="center"/>
    </xf>
    <xf numFmtId="0" fontId="111" fillId="0" borderId="151">
      <alignment horizontal="left" vertical="center"/>
    </xf>
    <xf numFmtId="10" fontId="134" fillId="44" borderId="76" applyNumberFormat="0" applyBorder="0" applyAlignment="0" applyProtection="0"/>
    <xf numFmtId="0" fontId="167" fillId="50" borderId="12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186" fontId="47" fillId="0" borderId="0"/>
    <xf numFmtId="0" fontId="191" fillId="69" borderId="127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47" fillId="0" borderId="0"/>
    <xf numFmtId="0" fontId="191" fillId="69" borderId="127" applyNumberFormat="0" applyAlignment="0" applyProtection="0"/>
    <xf numFmtId="186" fontId="47" fillId="0" borderId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0" fontId="134" fillId="44" borderId="76" applyNumberFormat="0" applyBorder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47" applyNumberFormat="0" applyAlignment="0" applyProtection="0"/>
    <xf numFmtId="0" fontId="151" fillId="64" borderId="12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47" fillId="0" borderId="0"/>
    <xf numFmtId="165" fontId="47" fillId="0" borderId="0" applyFont="0" applyFill="0" applyBorder="0" applyAlignment="0" applyProtection="0"/>
    <xf numFmtId="0" fontId="167" fillId="50" borderId="127" applyNumberFormat="0" applyAlignment="0" applyProtection="0"/>
    <xf numFmtId="0" fontId="191" fillId="69" borderId="14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10" fontId="134" fillId="44" borderId="76" applyNumberFormat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0" fontId="134" fillId="44" borderId="76" applyNumberFormat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0" fontId="134" fillId="44" borderId="148" applyNumberFormat="0" applyBorder="0" applyAlignment="0" applyProtection="0"/>
    <xf numFmtId="10" fontId="134" fillId="44" borderId="148" applyNumberFormat="0" applyBorder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6" fillId="50" borderId="12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1" fillId="69" borderId="147" applyNumberFormat="0" applyAlignment="0" applyProtection="0"/>
    <xf numFmtId="10" fontId="134" fillId="44" borderId="76" applyNumberFormat="0" applyBorder="0" applyAlignment="0" applyProtection="0"/>
    <xf numFmtId="0" fontId="167" fillId="50" borderId="127" applyNumberFormat="0" applyAlignment="0" applyProtection="0"/>
    <xf numFmtId="0" fontId="47" fillId="0" borderId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51" fillId="64" borderId="127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42" fillId="67" borderId="149" applyNumberFormat="0" applyFon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47" fillId="18" borderId="0" applyNumberFormat="0" applyBorder="0" applyAlignment="0" applyProtection="0"/>
    <xf numFmtId="0" fontId="151" fillId="64" borderId="127" applyNumberFormat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151" fillId="64" borderId="127" applyNumberFormat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191" fillId="69" borderId="127" applyNumberFormat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151" fillId="64" borderId="127" applyNumberFormat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151" fillId="64" borderId="127" applyNumberFormat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151" fillId="64" borderId="127" applyNumberFormat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151" fillId="64" borderId="127" applyNumberFormat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151" fillId="64" borderId="127" applyNumberFormat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27" applyNumberFormat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91" fillId="69" borderId="147" applyNumberFormat="0" applyAlignment="0" applyProtection="0"/>
    <xf numFmtId="0" fontId="191" fillId="69" borderId="14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0" fontId="134" fillId="44" borderId="76" applyNumberFormat="0" applyBorder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96" fillId="50" borderId="147" applyNumberFormat="0" applyAlignment="0" applyProtection="0"/>
    <xf numFmtId="0" fontId="196" fillId="50" borderId="147" applyNumberFormat="0" applyAlignment="0" applyProtection="0"/>
    <xf numFmtId="0" fontId="167" fillId="50" borderId="147" applyNumberFormat="0" applyAlignment="0" applyProtection="0"/>
    <xf numFmtId="186" fontId="111" fillId="0" borderId="151">
      <alignment horizontal="left" vertical="center"/>
    </xf>
    <xf numFmtId="186" fontId="111" fillId="0" borderId="151">
      <alignment horizontal="left" vertical="center"/>
    </xf>
    <xf numFmtId="10" fontId="134" fillId="44" borderId="76" applyNumberFormat="0" applyBorder="0" applyAlignment="0" applyProtection="0"/>
    <xf numFmtId="10" fontId="134" fillId="44" borderId="148" applyNumberFormat="0" applyBorder="0" applyAlignment="0" applyProtection="0"/>
    <xf numFmtId="10" fontId="134" fillId="44" borderId="148" applyNumberFormat="0" applyBorder="0" applyAlignment="0" applyProtection="0"/>
    <xf numFmtId="10" fontId="134" fillId="44" borderId="76" applyNumberFormat="0" applyBorder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96" fillId="50" borderId="14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4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67" fillId="50" borderId="127" applyNumberFormat="0" applyAlignment="0" applyProtection="0"/>
    <xf numFmtId="0" fontId="191" fillId="69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27" applyNumberFormat="0" applyAlignment="0" applyProtection="0"/>
    <xf numFmtId="0" fontId="142" fillId="67" borderId="149" applyNumberFormat="0" applyFont="0" applyAlignment="0" applyProtection="0"/>
    <xf numFmtId="0" fontId="151" fillId="64" borderId="127" applyNumberFormat="0" applyAlignment="0" applyProtection="0"/>
    <xf numFmtId="0" fontId="199" fillId="69" borderId="150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96" fillId="50" borderId="14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47" applyNumberFormat="0" applyAlignment="0" applyProtection="0"/>
    <xf numFmtId="0" fontId="167" fillId="50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10" fontId="134" fillId="44" borderId="76" applyNumberFormat="0" applyBorder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51" fillId="64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67" fillId="50" borderId="147" applyNumberFormat="0" applyAlignment="0" applyProtection="0"/>
    <xf numFmtId="0" fontId="151" fillId="64" borderId="127" applyNumberFormat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47" applyNumberFormat="0" applyAlignment="0" applyProtection="0"/>
    <xf numFmtId="0" fontId="196" fillId="50" borderId="147" applyNumberFormat="0" applyAlignment="0" applyProtection="0"/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51" fillId="64" borderId="127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72" fillId="64" borderId="150" applyNumberFormat="0" applyAlignment="0" applyProtection="0"/>
    <xf numFmtId="0" fontId="199" fillId="69" borderId="150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10" fontId="134" fillId="44" borderId="76" applyNumberFormat="0" applyBorder="0" applyAlignment="0" applyProtection="0"/>
    <xf numFmtId="10" fontId="134" fillId="44" borderId="76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52" applyNumberFormat="0" applyFill="0" applyAlignment="0" applyProtection="0"/>
    <xf numFmtId="0" fontId="178" fillId="0" borderId="152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47" fillId="0" borderId="0"/>
    <xf numFmtId="172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6" fontId="111" fillId="0" borderId="151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0" fontId="134" fillId="44" borderId="148" applyNumberFormat="0" applyBorder="0" applyAlignment="0" applyProtection="0"/>
    <xf numFmtId="0" fontId="47" fillId="0" borderId="0"/>
    <xf numFmtId="0" fontId="47" fillId="0" borderId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9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0" fontId="47" fillId="0" borderId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189" fontId="150" fillId="0" borderId="154" applyNumberFormat="0" applyFont="0" applyFill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42" fillId="67" borderId="149" applyNumberFormat="0" applyFont="0" applyAlignment="0" applyProtection="0"/>
    <xf numFmtId="0" fontId="199" fillId="69" borderId="124" applyNumberFormat="0" applyAlignment="0" applyProtection="0"/>
    <xf numFmtId="0" fontId="111" fillId="0" borderId="151">
      <alignment horizontal="left"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42" fillId="67" borderId="149" applyNumberFormat="0" applyFont="0" applyAlignment="0" applyProtection="0"/>
    <xf numFmtId="10" fontId="134" fillId="44" borderId="148" applyNumberFormat="0" applyBorder="0" applyAlignment="0" applyProtection="0"/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72" fillId="64" borderId="124" applyNumberFormat="0" applyAlignment="0" applyProtection="0"/>
    <xf numFmtId="0" fontId="196" fillId="50" borderId="127" applyNumberFormat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186" fontId="111" fillId="0" borderId="151">
      <alignment horizontal="left" vertical="center"/>
    </xf>
    <xf numFmtId="10" fontId="134" fillId="44" borderId="148" applyNumberFormat="0" applyBorder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186" fontId="111" fillId="0" borderId="151">
      <alignment horizontal="left" vertical="center"/>
    </xf>
    <xf numFmtId="0" fontId="151" fillId="64" borderId="127" applyNumberFormat="0" applyAlignment="0" applyProtection="0"/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0" fontId="111" fillId="0" borderId="151">
      <alignment horizontal="left" vertical="center"/>
    </xf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99" fillId="69" borderId="124" applyNumberFormat="0" applyAlignment="0" applyProtection="0"/>
    <xf numFmtId="0" fontId="173" fillId="1" borderId="151" applyNumberFormat="0" applyFont="0" applyAlignment="0">
      <alignment horizontal="center"/>
    </xf>
    <xf numFmtId="10" fontId="134" fillId="44" borderId="148" applyNumberFormat="0" applyBorder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42" fillId="67" borderId="149" applyNumberFormat="0" applyFont="0" applyAlignment="0" applyProtection="0"/>
    <xf numFmtId="0" fontId="167" fillId="50" borderId="127" applyNumberFormat="0" applyAlignment="0" applyProtection="0"/>
    <xf numFmtId="0" fontId="142" fillId="67" borderId="149" applyNumberFormat="0" applyFont="0" applyAlignment="0" applyProtection="0"/>
    <xf numFmtId="0" fontId="145" fillId="67" borderId="149" applyNumberFormat="0" applyFon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10" fontId="134" fillId="44" borderId="148" applyNumberFormat="0" applyBorder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186" fontId="111" fillId="0" borderId="151">
      <alignment horizontal="left" vertical="center"/>
    </xf>
    <xf numFmtId="189" fontId="150" fillId="0" borderId="154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0" fontId="142" fillId="67" borderId="149" applyNumberFormat="0" applyFont="0" applyAlignment="0" applyProtection="0"/>
    <xf numFmtId="189" fontId="150" fillId="0" borderId="153" applyNumberFormat="0" applyFont="0" applyFill="0" applyAlignment="0" applyProtection="0"/>
    <xf numFmtId="0" fontId="199" fillId="69" borderId="124" applyNumberFormat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11" fillId="0" borderId="151">
      <alignment horizontal="left" vertical="center"/>
    </xf>
    <xf numFmtId="0" fontId="173" fillId="1" borderId="151" applyNumberFormat="0" applyFont="0" applyAlignment="0">
      <alignment horizont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99" fillId="69" borderId="124" applyNumberForma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99" fillId="69" borderId="124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10" fontId="134" fillId="44" borderId="148" applyNumberFormat="0" applyBorder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99" fillId="69" borderId="124" applyNumberFormat="0" applyAlignment="0" applyProtection="0"/>
    <xf numFmtId="186" fontId="111" fillId="0" borderId="151">
      <alignment horizontal="left" vertical="center"/>
    </xf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42" fillId="67" borderId="149" applyNumberFormat="0" applyFon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10" fontId="134" fillId="44" borderId="148" applyNumberFormat="0" applyBorder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189" fontId="150" fillId="0" borderId="154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0" fontId="199" fillId="69" borderId="124" applyNumberFormat="0" applyAlignment="0" applyProtection="0"/>
    <xf numFmtId="0" fontId="172" fillId="64" borderId="124" applyNumberFormat="0" applyAlignment="0" applyProtection="0"/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67" fillId="50" borderId="127" applyNumberFormat="0" applyAlignment="0" applyProtection="0"/>
    <xf numFmtId="0" fontId="142" fillId="67" borderId="149" applyNumberFormat="0" applyFon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0" fontId="145" fillId="67" borderId="149" applyNumberFormat="0" applyFont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0" fontId="111" fillId="0" borderId="151">
      <alignment horizontal="left" vertic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99" fillId="69" borderId="124" applyNumberFormat="0" applyAlignment="0" applyProtection="0"/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0" fontId="145" fillId="67" borderId="149" applyNumberFormat="0" applyFont="0" applyAlignment="0" applyProtection="0"/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45" fillId="67" borderId="149" applyNumberFormat="0" applyFont="0" applyAlignment="0" applyProtection="0"/>
    <xf numFmtId="10" fontId="134" fillId="44" borderId="148" applyNumberFormat="0" applyBorder="0" applyAlignment="0" applyProtection="0"/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0" fontId="111" fillId="0" borderId="151">
      <alignment horizontal="left" vertical="center"/>
    </xf>
    <xf numFmtId="189" fontId="150" fillId="0" borderId="153" applyNumberFormat="0" applyFont="0" applyFill="0" applyAlignment="0" applyProtection="0"/>
    <xf numFmtId="189" fontId="150" fillId="0" borderId="154" applyNumberFormat="0" applyFont="0" applyFill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42" fillId="67" borderId="149" applyNumberFormat="0" applyFon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189" fontId="150" fillId="0" borderId="153" applyNumberFormat="0" applyFon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45" fillId="67" borderId="149" applyNumberFormat="0" applyFon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51" fillId="64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0" fontId="111" fillId="0" borderId="151">
      <alignment horizontal="left" vertical="center"/>
    </xf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10" fontId="134" fillId="44" borderId="148" applyNumberFormat="0" applyBorder="0" applyAlignment="0" applyProtection="0"/>
    <xf numFmtId="0" fontId="173" fillId="1" borderId="151" applyNumberFormat="0" applyFont="0" applyAlignment="0">
      <alignment horizontal="center"/>
    </xf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42" fillId="67" borderId="149" applyNumberFormat="0" applyFont="0" applyAlignment="0" applyProtection="0"/>
    <xf numFmtId="0" fontId="167" fillId="50" borderId="127" applyNumberFormat="0" applyAlignment="0" applyProtection="0"/>
    <xf numFmtId="0" fontId="142" fillId="67" borderId="149" applyNumberFormat="0" applyFon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42" fillId="67" borderId="149" applyNumberFormat="0" applyFon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96" fillId="50" borderId="127" applyNumberFormat="0" applyAlignment="0" applyProtection="0"/>
    <xf numFmtId="0" fontId="145" fillId="67" borderId="149" applyNumberFormat="0" applyFon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45" fillId="67" borderId="149" applyNumberFormat="0" applyFon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186" fontId="111" fillId="0" borderId="151">
      <alignment horizontal="left" vertical="center"/>
    </xf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0" fontId="142" fillId="67" borderId="149" applyNumberFormat="0" applyFont="0" applyAlignment="0" applyProtection="0"/>
    <xf numFmtId="189" fontId="150" fillId="0" borderId="153" applyNumberFormat="0" applyFont="0" applyFill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0" fontId="134" fillId="44" borderId="148" applyNumberFormat="0" applyBorder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91" fillId="69" borderId="127" applyNumberForma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10" fontId="134" fillId="44" borderId="148" applyNumberFormat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6" fontId="111" fillId="0" borderId="151">
      <alignment horizontal="left" vertical="center"/>
    </xf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42" fillId="67" borderId="149" applyNumberFormat="0" applyFon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11" fillId="0" borderId="151">
      <alignment horizontal="left" vertical="center"/>
    </xf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11" fillId="0" borderId="151">
      <alignment horizontal="left" vertical="center"/>
    </xf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51" fillId="64" borderId="127" applyNumberFormat="0" applyAlignment="0" applyProtection="0"/>
    <xf numFmtId="10" fontId="134" fillId="44" borderId="148" applyNumberFormat="0" applyBorder="0" applyAlignment="0" applyProtection="0"/>
    <xf numFmtId="0" fontId="172" fillId="64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45" fillId="67" borderId="149" applyNumberFormat="0" applyFon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189" fontId="150" fillId="0" borderId="154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186" fontId="111" fillId="0" borderId="151">
      <alignment horizontal="left" vertical="center"/>
    </xf>
    <xf numFmtId="0" fontId="145" fillId="67" borderId="149" applyNumberFormat="0" applyFont="0" applyAlignment="0" applyProtection="0"/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11" fillId="0" borderId="151">
      <alignment horizontal="left" vertical="center"/>
    </xf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96" fillId="50" borderId="127" applyNumberFormat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67" fillId="50" borderId="127" applyNumberFormat="0" applyAlignment="0" applyProtection="0"/>
    <xf numFmtId="0" fontId="142" fillId="67" borderId="149" applyNumberFormat="0" applyFon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189" fontId="150" fillId="0" borderId="153" applyNumberFormat="0" applyFon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45" fillId="67" borderId="149" applyNumberFormat="0" applyFon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51" fillId="64" borderId="127" applyNumberFormat="0" applyAlignment="0" applyProtection="0"/>
    <xf numFmtId="10" fontId="134" fillId="44" borderId="148" applyNumberFormat="0" applyBorder="0" applyAlignment="0" applyProtection="0"/>
    <xf numFmtId="0" fontId="145" fillId="67" borderId="149" applyNumberFormat="0" applyFon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91" fillId="69" borderId="127" applyNumberForma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42" fillId="67" borderId="149" applyNumberFormat="0" applyFont="0" applyAlignment="0" applyProtection="0"/>
    <xf numFmtId="0" fontId="145" fillId="67" borderId="149" applyNumberFormat="0" applyFon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47" fillId="0" borderId="0"/>
    <xf numFmtId="0" fontId="47" fillId="0" borderId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99" fillId="69" borderId="124" applyNumberFormat="0" applyAlignment="0" applyProtection="0"/>
    <xf numFmtId="0" fontId="111" fillId="0" borderId="151">
      <alignment horizontal="left"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47" fillId="0" borderId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10" fontId="134" fillId="44" borderId="148" applyNumberFormat="0" applyBorder="0" applyAlignment="0" applyProtection="0"/>
    <xf numFmtId="10" fontId="134" fillId="44" borderId="148" applyNumberFormat="0" applyBorder="0" applyAlignment="0" applyProtection="0"/>
    <xf numFmtId="10" fontId="134" fillId="44" borderId="148" applyNumberFormat="0" applyBorder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186" fontId="47" fillId="0" borderId="0"/>
    <xf numFmtId="0" fontId="191" fillId="69" borderId="127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47" fillId="0" borderId="0"/>
    <xf numFmtId="0" fontId="191" fillId="69" borderId="127" applyNumberFormat="0" applyAlignment="0" applyProtection="0"/>
    <xf numFmtId="186" fontId="47" fillId="0" borderId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0" fontId="134" fillId="44" borderId="148" applyNumberFormat="0" applyBorder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47" fillId="0" borderId="0"/>
    <xf numFmtId="165" fontId="47" fillId="0" borderId="0" applyFont="0" applyFill="0" applyBorder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10" fontId="134" fillId="44" borderId="148" applyNumberFormat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0" fontId="134" fillId="44" borderId="148" applyNumberFormat="0" applyBorder="0" applyAlignment="0" applyProtection="0"/>
    <xf numFmtId="10" fontId="134" fillId="44" borderId="148" applyNumberFormat="0" applyBorder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0" fontId="134" fillId="44" borderId="148" applyNumberFormat="0" applyBorder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47" fillId="0" borderId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42" fillId="67" borderId="149" applyNumberFormat="0" applyFon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47" fillId="18" borderId="0" applyNumberFormat="0" applyBorder="0" applyAlignment="0" applyProtection="0"/>
    <xf numFmtId="0" fontId="151" fillId="64" borderId="127" applyNumberFormat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151" fillId="64" borderId="127" applyNumberFormat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191" fillId="69" borderId="127" applyNumberFormat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151" fillId="64" borderId="127" applyNumberFormat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151" fillId="64" borderId="127" applyNumberFormat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151" fillId="64" borderId="127" applyNumberFormat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151" fillId="64" borderId="127" applyNumberFormat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151" fillId="64" borderId="127" applyNumberFormat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27" applyNumberFormat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0" fontId="134" fillId="44" borderId="148" applyNumberFormat="0" applyBorder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0" fontId="134" fillId="44" borderId="148" applyNumberFormat="0" applyBorder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186" fontId="111" fillId="0" borderId="151">
      <alignment horizontal="left" vertical="center"/>
    </xf>
    <xf numFmtId="10" fontId="134" fillId="44" borderId="148" applyNumberFormat="0" applyBorder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10" fontId="134" fillId="44" borderId="148" applyNumberFormat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10" fontId="134" fillId="44" borderId="148" applyNumberFormat="0" applyBorder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99" fillId="69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45" fillId="67" borderId="149" applyNumberFormat="0" applyFon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2" fillId="67" borderId="149" applyNumberFormat="0" applyFon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45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42" fillId="67" borderId="149" applyNumberFormat="0" applyFon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47" fillId="0" borderId="0"/>
    <xf numFmtId="172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86" fontId="111" fillId="0" borderId="151">
      <alignment horizontal="left" vertical="center"/>
    </xf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186" fontId="47" fillId="0" borderId="0"/>
    <xf numFmtId="0" fontId="47" fillId="0" borderId="0"/>
    <xf numFmtId="165" fontId="47" fillId="0" borderId="0" applyFont="0" applyFill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47" fillId="0" borderId="0"/>
    <xf numFmtId="0" fontId="47" fillId="0" borderId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9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0" fontId="47" fillId="0" borderId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18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2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26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0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4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38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19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3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27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1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5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99" fillId="69" borderId="124" applyNumberFormat="0" applyAlignment="0" applyProtection="0"/>
    <xf numFmtId="0" fontId="111" fillId="0" borderId="151">
      <alignment horizontal="left"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10" fontId="134" fillId="44" borderId="148" applyNumberFormat="0" applyBorder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189" fontId="150" fillId="0" borderId="153" applyNumberFormat="0" applyFon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51" fillId="64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10" fontId="134" fillId="44" borderId="148" applyNumberFormat="0" applyBorder="0" applyAlignment="0" applyProtection="0"/>
    <xf numFmtId="0" fontId="173" fillId="1" borderId="151" applyNumberFormat="0" applyFont="0" applyAlignment="0">
      <alignment horizontal="center"/>
    </xf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186" fontId="111" fillId="0" borderId="151">
      <alignment horizontal="left" vertic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186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189" fontId="150" fillId="0" borderId="153" applyNumberFormat="0" applyFont="0" applyFill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0" fontId="134" fillId="44" borderId="148" applyNumberFormat="0" applyBorder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10" fontId="134" fillId="44" borderId="148" applyNumberFormat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189" fontId="150" fillId="0" borderId="153" applyNumberFormat="0" applyFon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6" fontId="111" fillId="0" borderId="151">
      <alignment horizontal="left" vertical="center"/>
    </xf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11" fillId="0" borderId="151">
      <alignment horizontal="left" vertical="center"/>
    </xf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11" fillId="0" borderId="151">
      <alignment horizontal="left" vertical="center"/>
    </xf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51" fillId="64" borderId="127" applyNumberFormat="0" applyAlignment="0" applyProtection="0"/>
    <xf numFmtId="10" fontId="134" fillId="44" borderId="148" applyNumberFormat="0" applyBorder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189" fontId="150" fillId="0" borderId="154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186" fontId="111" fillId="0" borderId="151">
      <alignment horizontal="left" vertical="center"/>
    </xf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11" fillId="0" borderId="151">
      <alignment horizontal="left" vertical="center"/>
    </xf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96" fillId="50" borderId="127" applyNumberFormat="0" applyAlignment="0" applyProtection="0"/>
    <xf numFmtId="189" fontId="150" fillId="0" borderId="153" applyNumberFormat="0" applyFon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189" fontId="150" fillId="0" borderId="153" applyNumberFormat="0" applyFon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10" fontId="134" fillId="44" borderId="148" applyNumberFormat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10" fontId="134" fillId="44" borderId="148" applyNumberFormat="0" applyBorder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96" fillId="50" borderId="127" applyNumberFormat="0" applyAlignment="0" applyProtection="0"/>
    <xf numFmtId="189" fontId="150" fillId="0" borderId="153" applyNumberFormat="0" applyFon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51" fillId="64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10" fontId="134" fillId="44" borderId="148" applyNumberFormat="0" applyBorder="0" applyAlignment="0" applyProtection="0"/>
    <xf numFmtId="0" fontId="173" fillId="1" borderId="151" applyNumberFormat="0" applyFont="0" applyAlignment="0">
      <alignment horizontal="center"/>
    </xf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72" fillId="64" borderId="124" applyNumberFormat="0" applyAlignment="0" applyProtection="0"/>
    <xf numFmtId="0" fontId="196" fillId="50" borderId="127" applyNumberFormat="0" applyAlignment="0" applyProtection="0"/>
    <xf numFmtId="0" fontId="191" fillId="69" borderId="127" applyNumberFormat="0" applyAlignment="0" applyProtection="0"/>
    <xf numFmtId="0" fontId="167" fillId="50" borderId="127" applyNumberForma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186" fontId="111" fillId="0" borderId="151">
      <alignment horizontal="left" vertical="center"/>
    </xf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186" fontId="111" fillId="0" borderId="151">
      <alignment horizontal="left" vertic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186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189" fontId="150" fillId="0" borderId="153" applyNumberFormat="0" applyFont="0" applyFill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73" fillId="1" borderId="151" applyNumberFormat="0" applyFont="0" applyAlignment="0">
      <alignment horizontal="center"/>
    </xf>
    <xf numFmtId="0" fontId="191" fillId="69" borderId="127" applyNumberFormat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189" fontId="150" fillId="0" borderId="153" applyNumberFormat="0" applyFont="0" applyFill="0" applyAlignment="0" applyProtection="0"/>
    <xf numFmtId="0" fontId="199" fillId="69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0" fontId="134" fillId="44" borderId="148" applyNumberFormat="0" applyBorder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10" fontId="134" fillId="44" borderId="148" applyNumberFormat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11" fillId="0" borderId="151">
      <alignment horizontal="left" vertical="center"/>
    </xf>
    <xf numFmtId="0" fontId="172" fillId="64" borderId="124" applyNumberFormat="0" applyAlignment="0" applyProtection="0"/>
    <xf numFmtId="10" fontId="134" fillId="44" borderId="148" applyNumberFormat="0" applyBorder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189" fontId="150" fillId="0" borderId="153" applyNumberFormat="0" applyFon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9" fillId="69" borderId="124" applyNumberFormat="0" applyAlignment="0" applyProtection="0"/>
    <xf numFmtId="186" fontId="111" fillId="0" borderId="151">
      <alignment horizontal="left" vertical="center"/>
    </xf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91" fillId="69" borderId="127" applyNumberFormat="0" applyAlignment="0" applyProtection="0"/>
    <xf numFmtId="0" fontId="111" fillId="0" borderId="151">
      <alignment horizontal="left" vertical="center"/>
    </xf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72" fillId="64" borderId="124" applyNumberFormat="0" applyAlignment="0" applyProtection="0"/>
    <xf numFmtId="0" fontId="111" fillId="0" borderId="151">
      <alignment horizontal="left" vertical="center"/>
    </xf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51" fillId="64" borderId="127" applyNumberFormat="0" applyAlignment="0" applyProtection="0"/>
    <xf numFmtId="10" fontId="134" fillId="44" borderId="148" applyNumberFormat="0" applyBorder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96" fillId="50" borderId="127" applyNumberFormat="0" applyAlignment="0" applyProtection="0"/>
    <xf numFmtId="186" fontId="111" fillId="0" borderId="151">
      <alignment horizontal="left" vertical="center"/>
    </xf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11" fillId="0" borderId="151">
      <alignment horizontal="left" vertical="center"/>
    </xf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189" fontId="150" fillId="0" borderId="153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96" fillId="50" borderId="127" applyNumberFormat="0" applyAlignment="0" applyProtection="0"/>
    <xf numFmtId="0" fontId="178" fillId="0" borderId="126" applyNumberForma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186" fontId="111" fillId="0" borderId="151">
      <alignment horizontal="left" vertical="center"/>
    </xf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2" fillId="64" borderId="124" applyNumberFormat="0" applyAlignment="0" applyProtection="0"/>
    <xf numFmtId="0" fontId="173" fillId="1" borderId="151" applyNumberFormat="0" applyFont="0" applyAlignment="0">
      <alignment horizontal="center"/>
    </xf>
    <xf numFmtId="0" fontId="196" fillId="50" borderId="127" applyNumberFormat="0" applyAlignment="0" applyProtection="0"/>
    <xf numFmtId="189" fontId="150" fillId="0" borderId="153" applyNumberFormat="0" applyFon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96" fillId="50" borderId="127" applyNumberFormat="0" applyAlignment="0" applyProtection="0"/>
    <xf numFmtId="0" fontId="172" fillId="64" borderId="124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67" fillId="50" borderId="127" applyNumberFormat="0" applyAlignment="0" applyProtection="0"/>
    <xf numFmtId="189" fontId="150" fillId="0" borderId="153" applyNumberFormat="0" applyFont="0" applyFill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73" fillId="1" borderId="151" applyNumberFormat="0" applyFont="0" applyAlignment="0">
      <alignment horizontal="center"/>
    </xf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10" fontId="134" fillId="44" borderId="148" applyNumberFormat="0" applyBorder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99" fillId="69" borderId="124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91" fillId="69" borderId="127" applyNumberFormat="0" applyAlignment="0" applyProtection="0"/>
    <xf numFmtId="0" fontId="178" fillId="0" borderId="126" applyNumberFormat="0" applyFill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72" fillId="64" borderId="124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10" fontId="134" fillId="44" borderId="148" applyNumberFormat="0" applyBorder="0" applyAlignment="0" applyProtection="0"/>
    <xf numFmtId="0" fontId="167" fillId="50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3" fillId="1" borderId="151" applyNumberFormat="0" applyFont="0" applyAlignment="0">
      <alignment horizontal="center"/>
    </xf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111" fillId="0" borderId="151">
      <alignment horizontal="left" vertical="center"/>
    </xf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51" fillId="64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67" fillId="50" borderId="127" applyNumberFormat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0" fontId="178" fillId="0" borderId="126" applyNumberFormat="0" applyFill="0" applyAlignment="0" applyProtection="0"/>
    <xf numFmtId="189" fontId="150" fillId="0" borderId="153" applyNumberFormat="0" applyFont="0" applyFill="0" applyAlignment="0" applyProtection="0"/>
    <xf numFmtId="0" fontId="191" fillId="69" borderId="127" applyNumberFormat="0" applyAlignment="0" applyProtection="0"/>
    <xf numFmtId="0" fontId="196" fillId="50" borderId="127" applyNumberFormat="0" applyAlignment="0" applyProtection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166" fontId="47" fillId="0" borderId="0" applyFont="0" applyFill="0" applyBorder="0" applyAlignment="0" applyProtection="0"/>
    <xf numFmtId="0" fontId="99" fillId="0" borderId="0"/>
    <xf numFmtId="0" fontId="47" fillId="0" borderId="0"/>
    <xf numFmtId="0" fontId="47" fillId="18" borderId="0" applyNumberFormat="0" applyBorder="0" applyAlignment="0" applyProtection="0"/>
    <xf numFmtId="172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10" fontId="134" fillId="44" borderId="155" applyNumberFormat="0" applyBorder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86" fontId="139" fillId="0" borderId="56" applyNumberFormat="0" applyFont="0" applyFill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86" fontId="139" fillId="0" borderId="56" applyNumberFormat="0" applyFont="0" applyFill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186" fontId="139" fillId="0" borderId="56" applyNumberFormat="0" applyFont="0" applyFill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186" fontId="139" fillId="0" borderId="56" applyNumberFormat="0" applyFont="0" applyFill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91" fillId="69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10" fontId="134" fillId="44" borderId="155" applyNumberFormat="0" applyBorder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186" fontId="111" fillId="0" borderId="159">
      <alignment horizontal="left" vertical="center"/>
    </xf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6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2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189" fontId="150" fillId="0" borderId="161" applyNumberFormat="0" applyFont="0" applyFill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55" applyNumberFormat="0" applyBorder="0" applyAlignment="0" applyProtection="0"/>
    <xf numFmtId="0" fontId="173" fillId="1" borderId="159" applyNumberFormat="0" applyFont="0" applyAlignment="0">
      <alignment horizontal="center"/>
    </xf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45" fillId="67" borderId="157" applyNumberFormat="0" applyFon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96" fillId="50" borderId="156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56" applyNumberForma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2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0" fontId="134" fillId="44" borderId="155" applyNumberFormat="0" applyBorder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78" fillId="0" borderId="160" applyNumberFormat="0" applyFill="0" applyAlignment="0" applyProtection="0"/>
    <xf numFmtId="10" fontId="134" fillId="44" borderId="155" applyNumberFormat="0" applyBorder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6" fillId="50" borderId="156" applyNumberFormat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96" fillId="50" borderId="156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189" fontId="150" fillId="0" borderId="161" applyNumberFormat="0" applyFon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2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189" fontId="150" fillId="0" borderId="161" applyNumberFormat="0" applyFont="0" applyFill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55" applyNumberFormat="0" applyBorder="0" applyAlignment="0" applyProtection="0"/>
    <xf numFmtId="0" fontId="173" fillId="1" borderId="159" applyNumberFormat="0" applyFont="0" applyAlignment="0">
      <alignment horizontal="center"/>
    </xf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45" fillId="67" borderId="157" applyNumberFormat="0" applyFon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96" fillId="50" borderId="156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56" applyNumberForma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2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0" fontId="134" fillId="44" borderId="155" applyNumberFormat="0" applyBorder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78" fillId="0" borderId="160" applyNumberFormat="0" applyFill="0" applyAlignment="0" applyProtection="0"/>
    <xf numFmtId="10" fontId="134" fillId="44" borderId="155" applyNumberFormat="0" applyBorder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6" fillId="50" borderId="156" applyNumberFormat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96" fillId="50" borderId="156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189" fontId="150" fillId="0" borderId="161" applyNumberFormat="0" applyFon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91" fillId="69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10" fontId="134" fillId="44" borderId="155" applyNumberFormat="0" applyBorder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186" fontId="111" fillId="0" borderId="159">
      <alignment horizontal="left" vertical="center"/>
    </xf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39" fillId="0" borderId="56" applyNumberFormat="0" applyFont="0" applyFill="0" applyAlignment="0" applyProtection="0"/>
    <xf numFmtId="0" fontId="178" fillId="0" borderId="160" applyNumberForma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39" fillId="0" borderId="56" applyNumberFormat="0" applyFont="0" applyFill="0" applyAlignment="0" applyProtection="0"/>
    <xf numFmtId="0" fontId="178" fillId="0" borderId="160" applyNumberFormat="0" applyFill="0" applyAlignment="0" applyProtection="0"/>
    <xf numFmtId="0" fontId="139" fillId="0" borderId="56" applyNumberFormat="0" applyFont="0" applyFill="0" applyAlignment="0" applyProtection="0"/>
    <xf numFmtId="0" fontId="178" fillId="0" borderId="160" applyNumberForma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0" fontId="139" fillId="0" borderId="56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6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2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189" fontId="150" fillId="0" borderId="161" applyNumberFormat="0" applyFont="0" applyFill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55" applyNumberFormat="0" applyBorder="0" applyAlignment="0" applyProtection="0"/>
    <xf numFmtId="0" fontId="173" fillId="1" borderId="159" applyNumberFormat="0" applyFont="0" applyAlignment="0">
      <alignment horizontal="center"/>
    </xf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45" fillId="67" borderId="157" applyNumberFormat="0" applyFon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96" fillId="50" borderId="156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56" applyNumberForma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2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0" fontId="134" fillId="44" borderId="155" applyNumberFormat="0" applyBorder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78" fillId="0" borderId="160" applyNumberFormat="0" applyFill="0" applyAlignment="0" applyProtection="0"/>
    <xf numFmtId="10" fontId="134" fillId="44" borderId="155" applyNumberFormat="0" applyBorder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6" fillId="50" borderId="156" applyNumberFormat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96" fillId="50" borderId="156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189" fontId="150" fillId="0" borderId="161" applyNumberFormat="0" applyFon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2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96" fillId="50" borderId="156" applyNumberFormat="0" applyAlignment="0" applyProtection="0"/>
    <xf numFmtId="189" fontId="150" fillId="0" borderId="161" applyNumberFormat="0" applyFont="0" applyFill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51" fillId="64" borderId="156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55" applyNumberFormat="0" applyBorder="0" applyAlignment="0" applyProtection="0"/>
    <xf numFmtId="0" fontId="173" fillId="1" borderId="159" applyNumberFormat="0" applyFont="0" applyAlignment="0">
      <alignment horizontal="center"/>
    </xf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96" fillId="50" borderId="156" applyNumberFormat="0" applyAlignment="0" applyProtection="0"/>
    <xf numFmtId="0" fontId="145" fillId="67" borderId="157" applyNumberFormat="0" applyFont="0" applyAlignment="0" applyProtection="0"/>
    <xf numFmtId="0" fontId="191" fillId="69" borderId="156" applyNumberFormat="0" applyAlignment="0" applyProtection="0"/>
    <xf numFmtId="0" fontId="167" fillId="50" borderId="156" applyNumberForma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186" fontId="111" fillId="0" borderId="159">
      <alignment horizontal="left" vertical="center"/>
    </xf>
    <xf numFmtId="0" fontId="196" fillId="50" borderId="156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56" applyNumberForma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2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91" fillId="69" borderId="156" applyNumberFormat="0" applyAlignment="0" applyProtection="0"/>
    <xf numFmtId="0" fontId="191" fillId="69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0" fontId="134" fillId="44" borderId="155" applyNumberFormat="0" applyBorder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78" fillId="0" borderId="160" applyNumberFormat="0" applyFill="0" applyAlignment="0" applyProtection="0"/>
    <xf numFmtId="10" fontId="134" fillId="44" borderId="155" applyNumberFormat="0" applyBorder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56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67" fillId="50" borderId="156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45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96" fillId="50" borderId="156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96" fillId="50" borderId="156" applyNumberFormat="0" applyAlignment="0" applyProtection="0"/>
    <xf numFmtId="0" fontId="178" fillId="0" borderId="160" applyNumberForma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96" fillId="50" borderId="156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42" fillId="67" borderId="157" applyNumberFormat="0" applyFont="0" applyAlignment="0" applyProtection="0"/>
    <xf numFmtId="0" fontId="167" fillId="50" borderId="156" applyNumberFormat="0" applyAlignment="0" applyProtection="0"/>
    <xf numFmtId="0" fontId="196" fillId="50" borderId="156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67" fillId="50" borderId="156" applyNumberFormat="0" applyAlignment="0" applyProtection="0"/>
    <xf numFmtId="189" fontId="150" fillId="0" borderId="161" applyNumberFormat="0" applyFont="0" applyFill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51" fillId="64" borderId="156" applyNumberFormat="0" applyAlignment="0" applyProtection="0"/>
    <xf numFmtId="10" fontId="134" fillId="44" borderId="155" applyNumberFormat="0" applyBorder="0" applyAlignment="0" applyProtection="0"/>
    <xf numFmtId="0" fontId="145" fillId="67" borderId="157" applyNumberFormat="0" applyFon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99" fillId="69" borderId="158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91" fillId="69" borderId="156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72" fillId="64" borderId="158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55" applyNumberFormat="0" applyBorder="0" applyAlignment="0" applyProtection="0"/>
    <xf numFmtId="0" fontId="167" fillId="50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11" fillId="0" borderId="159">
      <alignment horizontal="left" vertical="center"/>
    </xf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51" fillId="64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67" fillId="50" borderId="156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56" applyNumberFormat="0" applyAlignment="0" applyProtection="0"/>
    <xf numFmtId="0" fontId="196" fillId="50" borderId="156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6" fillId="0" borderId="162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9">
      <alignment horizontal="left" vertical="center"/>
    </xf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1" fillId="69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10" fontId="134" fillId="44" borderId="15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0" fontId="134" fillId="44" borderId="15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9" fontId="150" fillId="0" borderId="164" applyNumberFormat="0" applyFont="0" applyFill="0" applyAlignment="0" applyProtection="0"/>
    <xf numFmtId="189" fontId="150" fillId="0" borderId="16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64" applyNumberFormat="0" applyFont="0" applyFill="0" applyAlignment="0" applyProtection="0"/>
    <xf numFmtId="189" fontId="150" fillId="0" borderId="164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64" applyNumberFormat="0" applyFont="0" applyFill="0" applyAlignment="0" applyProtection="0"/>
    <xf numFmtId="189" fontId="150" fillId="0" borderId="16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9" fontId="150" fillId="0" borderId="164" applyNumberFormat="0" applyFont="0" applyFill="0" applyAlignment="0" applyProtection="0"/>
    <xf numFmtId="189" fontId="150" fillId="0" borderId="16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64" applyNumberFormat="0" applyFont="0" applyFill="0" applyAlignment="0" applyProtection="0"/>
    <xf numFmtId="189" fontId="150" fillId="0" borderId="164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64" applyNumberFormat="0" applyFont="0" applyFill="0" applyAlignment="0" applyProtection="0"/>
    <xf numFmtId="189" fontId="150" fillId="0" borderId="16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65" applyNumberFormat="0" applyBorder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45" fillId="67" borderId="157" applyNumberFormat="0" applyFon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2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189" fontId="150" fillId="0" borderId="161" applyNumberFormat="0" applyFon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2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65" applyNumberFormat="0" applyBorder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45" fillId="67" borderId="157" applyNumberFormat="0" applyFon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6" fillId="0" borderId="162">
      <alignment horizont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2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189" fontId="150" fillId="0" borderId="161" applyNumberFormat="0" applyFon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1" fillId="69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10" fontId="134" fillId="44" borderId="15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86" fontId="111" fillId="0" borderId="159">
      <alignment horizontal="left" vertical="center"/>
    </xf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0" fontId="134" fillId="44" borderId="15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2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65" applyNumberFormat="0" applyBorder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45" fillId="67" borderId="157" applyNumberFormat="0" applyFon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2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189" fontId="150" fillId="0" borderId="161" applyNumberFormat="0" applyFon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2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65" applyNumberFormat="0" applyBorder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45" fillId="67" borderId="157" applyNumberFormat="0" applyFon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2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189" fontId="150" fillId="0" borderId="161" applyNumberFormat="0" applyFon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1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86" fontId="111" fillId="0" borderId="159">
      <alignment horizontal="left" vertical="center"/>
    </xf>
    <xf numFmtId="0" fontId="167" fillId="50" borderId="163" applyNumberFormat="0" applyAlignment="0" applyProtection="0"/>
    <xf numFmtId="186" fontId="111" fillId="0" borderId="151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1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186" fontId="111" fillId="0" borderId="151">
      <alignment horizontal="left" vertical="center"/>
    </xf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1" applyNumberFormat="0" applyFont="0" applyAlignment="0">
      <alignment horizontal="center"/>
    </xf>
    <xf numFmtId="0" fontId="173" fillId="1" borderId="151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57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189" fontId="150" fillId="0" borderId="154" applyNumberFormat="0" applyFon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9" fontId="150" fillId="0" borderId="154" applyNumberFormat="0" applyFon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1" fillId="69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54" applyNumberFormat="0" applyFont="0" applyFill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189" fontId="150" fillId="0" borderId="154" applyNumberFormat="0" applyFont="0" applyFill="0" applyAlignment="0" applyProtection="0"/>
    <xf numFmtId="0" fontId="196" fillId="50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9" fontId="150" fillId="0" borderId="154" applyNumberFormat="0" applyFon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9" fontId="150" fillId="0" borderId="154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9" fontId="150" fillId="0" borderId="154" applyNumberFormat="0" applyFon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1">
      <alignment horizontal="left" vertical="center"/>
    </xf>
    <xf numFmtId="0" fontId="111" fillId="0" borderId="151">
      <alignment horizontal="left" vertical="center"/>
    </xf>
    <xf numFmtId="186" fontId="111" fillId="0" borderId="151">
      <alignment horizontal="left" vertical="center"/>
    </xf>
    <xf numFmtId="0" fontId="111" fillId="0" borderId="159">
      <alignment horizontal="left" vertical="center"/>
    </xf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1" fillId="69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10" fontId="134" fillId="44" borderId="15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10" fontId="134" fillId="44" borderId="165" applyNumberFormat="0" applyBorder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55" applyNumberFormat="0" applyBorder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86" fontId="111" fillId="0" borderId="159">
      <alignment horizontal="left" vertical="center"/>
    </xf>
    <xf numFmtId="10" fontId="134" fillId="44" borderId="155" applyNumberFormat="0" applyBorder="0" applyAlignment="0" applyProtection="0"/>
    <xf numFmtId="10" fontId="134" fillId="44" borderId="165" applyNumberFormat="0" applyBorder="0" applyAlignment="0" applyProtection="0"/>
    <xf numFmtId="10" fontId="134" fillId="44" borderId="16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0" fontId="134" fillId="44" borderId="15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0" fontId="134" fillId="44" borderId="155" applyNumberFormat="0" applyBorder="0" applyAlignment="0" applyProtection="0"/>
    <xf numFmtId="10" fontId="134" fillId="44" borderId="15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2" fillId="67" borderId="157" applyNumberFormat="0" applyFont="0" applyAlignment="0" applyProtection="0"/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65" applyNumberFormat="0" applyBorder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2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11" fillId="0" borderId="159">
      <alignment horizontal="left" vertical="center"/>
    </xf>
    <xf numFmtId="0" fontId="173" fillId="1" borderId="159" applyNumberFormat="0" applyFont="0" applyAlignment="0">
      <alignment horizont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72" fillId="64" borderId="158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0" fontId="111" fillId="0" borderId="159">
      <alignment horizontal="left" vertical="center"/>
    </xf>
    <xf numFmtId="189" fontId="150" fillId="0" borderId="161" applyNumberFormat="0" applyFont="0" applyFill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2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65" applyNumberFormat="0" applyBorder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96" fillId="50" borderId="163" applyNumberFormat="0" applyAlignment="0" applyProtection="0"/>
    <xf numFmtId="0" fontId="145" fillId="67" borderId="157" applyNumberFormat="0" applyFon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2" fillId="67" borderId="157" applyNumberFormat="0" applyFont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42" fillId="67" borderId="157" applyNumberFormat="0" applyFon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45" fillId="67" borderId="157" applyNumberFormat="0" applyFon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186" fontId="111" fillId="0" borderId="159">
      <alignment horizontal="left" vertical="center"/>
    </xf>
    <xf numFmtId="0" fontId="145" fillId="67" borderId="157" applyNumberFormat="0" applyFon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42" fillId="67" borderId="157" applyNumberFormat="0" applyFon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189" fontId="150" fillId="0" borderId="161" applyNumberFormat="0" applyFon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5" fillId="67" borderId="157" applyNumberFormat="0" applyFon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1" fillId="69" borderId="163" applyNumberForma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42" fillId="67" borderId="157" applyNumberFormat="0" applyFont="0" applyAlignment="0" applyProtection="0"/>
    <xf numFmtId="0" fontId="145" fillId="67" borderId="157" applyNumberFormat="0" applyFon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99" fillId="69" borderId="158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10" fontId="134" fillId="44" borderId="165" applyNumberFormat="0" applyBorder="0" applyAlignment="0" applyProtection="0"/>
    <xf numFmtId="10" fontId="134" fillId="44" borderId="165" applyNumberFormat="0" applyBorder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1" fillId="69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10" fontId="134" fillId="44" borderId="165" applyNumberFormat="0" applyBorder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42" fillId="67" borderId="157" applyNumberFormat="0" applyFon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0" fontId="134" fillId="44" borderId="165" applyNumberFormat="0" applyBorder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45" fillId="67" borderId="157" applyNumberFormat="0" applyFon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2" fillId="67" borderId="157" applyNumberFormat="0" applyFon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45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42" fillId="67" borderId="157" applyNumberFormat="0" applyFon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99" fillId="69" borderId="158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10" fontId="134" fillId="44" borderId="165" applyNumberFormat="0" applyBorder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65" applyNumberFormat="0" applyBorder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186" fontId="111" fillId="0" borderId="159">
      <alignment horizontal="left" vertical="center"/>
    </xf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189" fontId="150" fillId="0" borderId="161" applyNumberFormat="0" applyFon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10" fontId="134" fillId="44" borderId="165" applyNumberFormat="0" applyBorder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10" fontId="134" fillId="44" borderId="165" applyNumberFormat="0" applyBorder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72" fillId="64" borderId="158" applyNumberFormat="0" applyAlignment="0" applyProtection="0"/>
    <xf numFmtId="0" fontId="196" fillId="50" borderId="163" applyNumberFormat="0" applyAlignment="0" applyProtection="0"/>
    <xf numFmtId="0" fontId="191" fillId="69" borderId="163" applyNumberFormat="0" applyAlignment="0" applyProtection="0"/>
    <xf numFmtId="0" fontId="167" fillId="50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186" fontId="111" fillId="0" borderId="159">
      <alignment horizontal="left" vertical="center"/>
    </xf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186" fontId="111" fillId="0" borderId="159">
      <alignment horizontal="left" vertic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73" fillId="1" borderId="159" applyNumberFormat="0" applyFont="0" applyAlignment="0">
      <alignment horizontal="center"/>
    </xf>
    <xf numFmtId="0" fontId="191" fillId="69" borderId="163" applyNumberFormat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189" fontId="150" fillId="0" borderId="161" applyNumberFormat="0" applyFont="0" applyFill="0" applyAlignment="0" applyProtection="0"/>
    <xf numFmtId="0" fontId="199" fillId="69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11" fillId="0" borderId="159">
      <alignment horizontal="left" vertical="center"/>
    </xf>
    <xf numFmtId="0" fontId="172" fillId="64" borderId="158" applyNumberFormat="0" applyAlignment="0" applyProtection="0"/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189" fontId="150" fillId="0" borderId="161" applyNumberFormat="0" applyFon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9" fillId="69" borderId="158" applyNumberFormat="0" applyAlignment="0" applyProtection="0"/>
    <xf numFmtId="186" fontId="111" fillId="0" borderId="159">
      <alignment horizontal="left" vertical="center"/>
    </xf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91" fillId="69" borderId="163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96" fillId="50" borderId="163" applyNumberFormat="0" applyAlignment="0" applyProtection="0"/>
    <xf numFmtId="186" fontId="111" fillId="0" borderId="159">
      <alignment horizontal="left" vertical="center"/>
    </xf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11" fillId="0" borderId="159">
      <alignment horizontal="left" vertical="center"/>
    </xf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189" fontId="150" fillId="0" borderId="161" applyNumberFormat="0" applyFont="0" applyFill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186" fontId="111" fillId="0" borderId="159">
      <alignment horizontal="left" vertical="center"/>
    </xf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96" fillId="50" borderId="163" applyNumberFormat="0" applyAlignment="0" applyProtection="0"/>
    <xf numFmtId="0" fontId="178" fillId="0" borderId="160" applyNumberForma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186" fontId="111" fillId="0" borderId="159">
      <alignment horizontal="left" vertical="center"/>
    </xf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2" fillId="64" borderId="158" applyNumberFormat="0" applyAlignment="0" applyProtection="0"/>
    <xf numFmtId="0" fontId="173" fillId="1" borderId="159" applyNumberFormat="0" applyFont="0" applyAlignment="0">
      <alignment horizontal="center"/>
    </xf>
    <xf numFmtId="0" fontId="196" fillId="50" borderId="163" applyNumberFormat="0" applyAlignment="0" applyProtection="0"/>
    <xf numFmtId="189" fontId="150" fillId="0" borderId="161" applyNumberFormat="0" applyFon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96" fillId="50" borderId="163" applyNumberFormat="0" applyAlignment="0" applyProtection="0"/>
    <xf numFmtId="0" fontId="172" fillId="64" borderId="158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67" fillId="50" borderId="163" applyNumberFormat="0" applyAlignment="0" applyProtection="0"/>
    <xf numFmtId="189" fontId="150" fillId="0" borderId="161" applyNumberFormat="0" applyFont="0" applyFill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73" fillId="1" borderId="159" applyNumberFormat="0" applyFont="0" applyAlignment="0">
      <alignment horizontal="center"/>
    </xf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10" fontId="134" fillId="44" borderId="165" applyNumberFormat="0" applyBorder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99" fillId="69" borderId="158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91" fillId="69" borderId="163" applyNumberFormat="0" applyAlignment="0" applyProtection="0"/>
    <xf numFmtId="0" fontId="178" fillId="0" borderId="160" applyNumberFormat="0" applyFill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72" fillId="64" borderId="158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10" fontId="134" fillId="44" borderId="165" applyNumberFormat="0" applyBorder="0" applyAlignment="0" applyProtection="0"/>
    <xf numFmtId="0" fontId="167" fillId="50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3" fillId="1" borderId="159" applyNumberFormat="0" applyFont="0" applyAlignment="0">
      <alignment horizontal="center"/>
    </xf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111" fillId="0" borderId="159">
      <alignment horizontal="left" vertical="center"/>
    </xf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51" fillId="64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67" fillId="50" borderId="163" applyNumberFormat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0" fontId="178" fillId="0" borderId="160" applyNumberFormat="0" applyFill="0" applyAlignment="0" applyProtection="0"/>
    <xf numFmtId="189" fontId="150" fillId="0" borderId="161" applyNumberFormat="0" applyFont="0" applyFill="0" applyAlignment="0" applyProtection="0"/>
    <xf numFmtId="0" fontId="191" fillId="69" borderId="163" applyNumberFormat="0" applyAlignment="0" applyProtection="0"/>
    <xf numFmtId="0" fontId="196" fillId="50" borderId="163" applyNumberFormat="0" applyAlignment="0" applyProtection="0"/>
    <xf numFmtId="0" fontId="46" fillId="0" borderId="0"/>
    <xf numFmtId="172" fontId="46" fillId="0" borderId="0" applyFont="0" applyFill="0" applyBorder="0" applyAlignment="0" applyProtection="0"/>
    <xf numFmtId="172" fontId="46" fillId="0" borderId="0" applyFont="0" applyFill="0" applyBorder="0" applyAlignment="0" applyProtection="0"/>
    <xf numFmtId="0" fontId="46" fillId="0" borderId="0"/>
    <xf numFmtId="0" fontId="45" fillId="0" borderId="0"/>
    <xf numFmtId="172" fontId="45" fillId="0" borderId="0" applyFont="0" applyFill="0" applyBorder="0" applyAlignment="0" applyProtection="0"/>
    <xf numFmtId="172" fontId="45" fillId="0" borderId="0" applyFont="0" applyFill="0" applyBorder="0" applyAlignment="0" applyProtection="0"/>
    <xf numFmtId="0" fontId="45" fillId="0" borderId="0"/>
    <xf numFmtId="0" fontId="44" fillId="0" borderId="0"/>
    <xf numFmtId="172" fontId="44" fillId="0" borderId="0" applyFont="0" applyFill="0" applyBorder="0" applyAlignment="0" applyProtection="0"/>
    <xf numFmtId="172" fontId="44" fillId="0" borderId="0" applyFont="0" applyFill="0" applyBorder="0" applyAlignment="0" applyProtection="0"/>
    <xf numFmtId="0" fontId="44" fillId="0" borderId="0"/>
    <xf numFmtId="0" fontId="99" fillId="0" borderId="0"/>
    <xf numFmtId="166" fontId="99" fillId="0" borderId="0" applyFont="0" applyFill="0" applyBorder="0" applyAlignment="0" applyProtection="0"/>
    <xf numFmtId="0" fontId="43" fillId="0" borderId="0"/>
    <xf numFmtId="166" fontId="99" fillId="0" borderId="0" applyFont="0" applyFill="0" applyBorder="0" applyAlignment="0" applyProtection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166" fontId="99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166" fontId="72" fillId="0" borderId="0" applyFont="0" applyFill="0" applyBorder="0" applyAlignment="0" applyProtection="0"/>
    <xf numFmtId="0" fontId="99" fillId="0" borderId="0"/>
    <xf numFmtId="0" fontId="43" fillId="0" borderId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166" fontId="99" fillId="0" borderId="0" applyFont="0" applyFill="0" applyBorder="0" applyAlignment="0" applyProtection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0" fontId="43" fillId="0" borderId="0"/>
    <xf numFmtId="166" fontId="99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166" fontId="72" fillId="0" borderId="0" applyFont="0" applyFill="0" applyBorder="0" applyAlignment="0" applyProtection="0"/>
    <xf numFmtId="166" fontId="99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0" fontId="43" fillId="0" borderId="0"/>
    <xf numFmtId="166" fontId="43" fillId="0" borderId="0" applyFont="0" applyFill="0" applyBorder="0" applyAlignment="0" applyProtection="0"/>
    <xf numFmtId="166" fontId="43" fillId="0" borderId="0" applyFont="0" applyFill="0" applyBorder="0" applyAlignment="0" applyProtection="0"/>
    <xf numFmtId="0" fontId="43" fillId="0" borderId="0"/>
    <xf numFmtId="0" fontId="43" fillId="0" borderId="0"/>
    <xf numFmtId="166" fontId="43" fillId="0" borderId="0" applyFont="0" applyFill="0" applyBorder="0" applyAlignment="0" applyProtection="0"/>
    <xf numFmtId="166" fontId="43" fillId="0" borderId="0" applyFont="0" applyFill="0" applyBorder="0" applyAlignment="0" applyProtection="0"/>
    <xf numFmtId="0" fontId="43" fillId="0" borderId="0"/>
    <xf numFmtId="0" fontId="43" fillId="0" borderId="0"/>
    <xf numFmtId="166" fontId="43" fillId="0" borderId="0" applyFont="0" applyFill="0" applyBorder="0" applyAlignment="0" applyProtection="0"/>
    <xf numFmtId="166" fontId="43" fillId="0" borderId="0" applyFont="0" applyFill="0" applyBorder="0" applyAlignment="0" applyProtection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0" fontId="43" fillId="0" borderId="0"/>
    <xf numFmtId="166" fontId="43" fillId="0" borderId="0" applyFont="0" applyFill="0" applyBorder="0" applyAlignment="0" applyProtection="0"/>
    <xf numFmtId="166" fontId="43" fillId="0" borderId="0" applyFont="0" applyFill="0" applyBorder="0" applyAlignment="0" applyProtection="0"/>
    <xf numFmtId="0" fontId="43" fillId="0" borderId="0"/>
    <xf numFmtId="0" fontId="43" fillId="0" borderId="0"/>
    <xf numFmtId="166" fontId="43" fillId="0" borderId="0" applyFont="0" applyFill="0" applyBorder="0" applyAlignment="0" applyProtection="0"/>
    <xf numFmtId="166" fontId="43" fillId="0" borderId="0" applyFont="0" applyFill="0" applyBorder="0" applyAlignment="0" applyProtection="0"/>
    <xf numFmtId="0" fontId="43" fillId="0" borderId="0"/>
    <xf numFmtId="0" fontId="43" fillId="0" borderId="0"/>
    <xf numFmtId="166" fontId="43" fillId="0" borderId="0" applyFont="0" applyFill="0" applyBorder="0" applyAlignment="0" applyProtection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9" fillId="0" borderId="0"/>
    <xf numFmtId="0" fontId="38" fillId="0" borderId="0"/>
    <xf numFmtId="172" fontId="38" fillId="0" borderId="0" applyFont="0" applyFill="0" applyBorder="0" applyAlignment="0" applyProtection="0"/>
    <xf numFmtId="172" fontId="38" fillId="0" borderId="0" applyFont="0" applyFill="0" applyBorder="0" applyAlignment="0" applyProtection="0"/>
    <xf numFmtId="0" fontId="38" fillId="0" borderId="0"/>
    <xf numFmtId="0" fontId="38" fillId="0" borderId="0"/>
    <xf numFmtId="0" fontId="37" fillId="0" borderId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0" fontId="37" fillId="0" borderId="0"/>
    <xf numFmtId="0" fontId="36" fillId="0" borderId="0"/>
    <xf numFmtId="172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166" fontId="36" fillId="0" borderId="0" applyFont="0" applyFill="0" applyBorder="0" applyAlignment="0" applyProtection="0"/>
    <xf numFmtId="0" fontId="36" fillId="0" borderId="0"/>
    <xf numFmtId="172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172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172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5" fillId="0" borderId="0"/>
    <xf numFmtId="166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0" fontId="35" fillId="0" borderId="51" applyNumberFormat="0" applyFont="0" applyFill="0" applyAlignment="0" applyProtection="0"/>
    <xf numFmtId="0" fontId="35" fillId="0" borderId="0"/>
    <xf numFmtId="209" fontId="108" fillId="0" borderId="0" applyFont="0" applyFill="0" applyBorder="0" applyAlignment="0" applyProtection="0">
      <alignment horizontal="right" vertical="center" wrapText="1"/>
    </xf>
    <xf numFmtId="0" fontId="35" fillId="9" borderId="50" applyNumberFormat="0" applyFont="0" applyAlignment="0" applyProtection="0"/>
    <xf numFmtId="210" fontId="108" fillId="0" borderId="0" applyFont="0" applyFill="0" applyBorder="0" applyAlignment="0" applyProtection="0">
      <alignment horizontal="right" vertical="center" wrapText="1"/>
    </xf>
    <xf numFmtId="9" fontId="35" fillId="0" borderId="0" applyFont="0" applyFill="0" applyBorder="0" applyAlignment="0" applyProtection="0"/>
    <xf numFmtId="166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0" fontId="34" fillId="0" borderId="0"/>
    <xf numFmtId="0" fontId="33" fillId="0" borderId="0"/>
    <xf numFmtId="166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51" applyNumberFormat="0" applyFont="0" applyFill="0" applyAlignment="0" applyProtection="0"/>
    <xf numFmtId="0" fontId="33" fillId="9" borderId="50" applyNumberFormat="0" applyFont="0" applyAlignment="0" applyProtection="0"/>
    <xf numFmtId="172" fontId="33" fillId="0" borderId="0" applyFont="0" applyFill="0" applyBorder="0" applyAlignment="0" applyProtection="0"/>
    <xf numFmtId="172" fontId="33" fillId="0" borderId="0" applyFont="0" applyFill="0" applyBorder="0" applyAlignment="0" applyProtection="0"/>
    <xf numFmtId="0" fontId="33" fillId="0" borderId="0"/>
    <xf numFmtId="0" fontId="99" fillId="0" borderId="0"/>
    <xf numFmtId="166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2" fillId="0" borderId="0"/>
    <xf numFmtId="172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166" fontId="32" fillId="0" borderId="0" applyFont="0" applyFill="0" applyBorder="0" applyAlignment="0" applyProtection="0"/>
    <xf numFmtId="0" fontId="99" fillId="0" borderId="0"/>
    <xf numFmtId="172" fontId="32" fillId="0" borderId="0" applyFont="0" applyFill="0" applyBorder="0" applyAlignment="0" applyProtection="0"/>
    <xf numFmtId="0" fontId="32" fillId="0" borderId="0"/>
    <xf numFmtId="172" fontId="99" fillId="0" borderId="0" applyFont="0" applyFill="0" applyBorder="0" applyAlignment="0" applyProtection="0"/>
    <xf numFmtId="172" fontId="32" fillId="0" borderId="0" applyFont="0" applyFill="0" applyBorder="0" applyAlignment="0" applyProtection="0"/>
    <xf numFmtId="166" fontId="99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189" fillId="0" borderId="0"/>
    <xf numFmtId="9" fontId="137" fillId="0" borderId="0" applyFont="0" applyFill="0" applyBorder="0" applyAlignment="0" applyProtection="0"/>
    <xf numFmtId="166" fontId="32" fillId="0" borderId="0" applyFont="0" applyFill="0" applyBorder="0" applyAlignment="0" applyProtection="0"/>
    <xf numFmtId="0" fontId="32" fillId="0" borderId="51" applyNumberFormat="0" applyFont="0" applyFill="0" applyAlignment="0" applyProtection="0"/>
    <xf numFmtId="0" fontId="32" fillId="9" borderId="50" applyNumberFormat="0" applyFont="0" applyAlignment="0" applyProtection="0"/>
    <xf numFmtId="0" fontId="32" fillId="18" borderId="0" applyNumberFormat="0" applyBorder="0" applyAlignment="0" applyProtection="0"/>
    <xf numFmtId="0" fontId="72" fillId="0" borderId="0"/>
    <xf numFmtId="0" fontId="72" fillId="0" borderId="0"/>
    <xf numFmtId="0" fontId="118" fillId="11" borderId="0" applyNumberFormat="0" applyBorder="0" applyAlignment="0" applyProtection="0"/>
    <xf numFmtId="0" fontId="211" fillId="0" borderId="0"/>
    <xf numFmtId="172" fontId="211" fillId="0" borderId="0" applyFont="0" applyFill="0" applyBorder="0" applyAlignment="0" applyProtection="0"/>
    <xf numFmtId="9" fontId="211" fillId="0" borderId="0" applyFont="0" applyFill="0" applyBorder="0" applyAlignment="0" applyProtection="0"/>
    <xf numFmtId="208" fontId="99" fillId="0" borderId="0" applyFont="0" applyFill="0" applyBorder="0" applyAlignment="0" applyProtection="0"/>
    <xf numFmtId="172" fontId="32" fillId="0" borderId="0" applyFont="0" applyFill="0" applyBorder="0" applyAlignment="0" applyProtection="0"/>
    <xf numFmtId="0" fontId="31" fillId="0" borderId="0"/>
    <xf numFmtId="166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51" applyNumberFormat="0" applyFont="0" applyFill="0" applyAlignment="0" applyProtection="0"/>
    <xf numFmtId="0" fontId="31" fillId="9" borderId="50" applyNumberFormat="0" applyFont="0" applyAlignment="0" applyProtection="0"/>
    <xf numFmtId="172" fontId="31" fillId="0" borderId="0" applyFont="0" applyFill="0" applyBorder="0" applyAlignment="0" applyProtection="0"/>
    <xf numFmtId="172" fontId="31" fillId="0" borderId="0" applyFont="0" applyFill="0" applyBorder="0" applyAlignment="0" applyProtection="0"/>
    <xf numFmtId="166" fontId="31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2" fontId="30" fillId="0" borderId="0" applyFont="0" applyFill="0" applyBorder="0" applyAlignment="0" applyProtection="0"/>
    <xf numFmtId="0" fontId="29" fillId="0" borderId="0"/>
    <xf numFmtId="9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0" fontId="28" fillId="0" borderId="0"/>
    <xf numFmtId="9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7" fillId="0" borderId="0" applyFont="0" applyFill="0" applyBorder="0" applyAlignment="0" applyProtection="0"/>
    <xf numFmtId="0" fontId="27" fillId="0" borderId="0"/>
    <xf numFmtId="0" fontId="26" fillId="0" borderId="0"/>
    <xf numFmtId="172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5" fillId="0" borderId="0"/>
    <xf numFmtId="172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172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99" fillId="0" borderId="0"/>
    <xf numFmtId="166" fontId="99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166" fontId="99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4" fillId="0" borderId="0"/>
    <xf numFmtId="0" fontId="24" fillId="0" borderId="0"/>
    <xf numFmtId="166" fontId="24" fillId="0" borderId="0" applyFont="0" applyFill="0" applyBorder="0" applyAlignment="0" applyProtection="0"/>
    <xf numFmtId="0" fontId="24" fillId="0" borderId="0"/>
    <xf numFmtId="0" fontId="23" fillId="0" borderId="0"/>
    <xf numFmtId="172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0" fontId="23" fillId="0" borderId="0"/>
    <xf numFmtId="0" fontId="23" fillId="0" borderId="0"/>
    <xf numFmtId="172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172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2" fontId="22" fillId="0" borderId="0" applyFont="0" applyFill="0" applyBorder="0" applyAlignment="0" applyProtection="0"/>
    <xf numFmtId="0" fontId="22" fillId="0" borderId="0"/>
    <xf numFmtId="0" fontId="21" fillId="0" borderId="0"/>
    <xf numFmtId="0" fontId="21" fillId="0" borderId="0"/>
    <xf numFmtId="166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21" fillId="0" borderId="0"/>
    <xf numFmtId="0" fontId="21" fillId="0" borderId="0"/>
    <xf numFmtId="166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166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166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166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166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166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0" fillId="0" borderId="51" applyNumberFormat="0" applyFont="0" applyFill="0" applyAlignment="0" applyProtection="0"/>
    <xf numFmtId="0" fontId="20" fillId="0" borderId="0"/>
    <xf numFmtId="166" fontId="20" fillId="0" borderId="0" applyFont="0" applyFill="0" applyBorder="0" applyAlignment="0" applyProtection="0"/>
    <xf numFmtId="0" fontId="20" fillId="9" borderId="50" applyNumberFormat="0" applyFont="0" applyAlignment="0" applyProtection="0"/>
    <xf numFmtId="9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0" fillId="0" borderId="0"/>
    <xf numFmtId="166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166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19" fillId="0" borderId="0"/>
    <xf numFmtId="0" fontId="18" fillId="0" borderId="0"/>
    <xf numFmtId="166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51" applyNumberFormat="0" applyFont="0" applyFill="0" applyAlignment="0" applyProtection="0"/>
    <xf numFmtId="0" fontId="18" fillId="0" borderId="0"/>
    <xf numFmtId="0" fontId="18" fillId="9" borderId="50" applyNumberFormat="0" applyFont="0" applyAlignment="0" applyProtection="0"/>
    <xf numFmtId="9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166" fontId="18" fillId="0" borderId="0" applyFont="0" applyFill="0" applyBorder="0" applyAlignment="0" applyProtection="0"/>
    <xf numFmtId="0" fontId="17" fillId="0" borderId="0"/>
    <xf numFmtId="9" fontId="17" fillId="0" borderId="0" applyFont="0" applyFill="0" applyBorder="0" applyAlignment="0" applyProtection="0"/>
    <xf numFmtId="172" fontId="17" fillId="0" borderId="0" applyFont="0" applyFill="0" applyBorder="0" applyAlignment="0" applyProtection="0"/>
    <xf numFmtId="0" fontId="17" fillId="0" borderId="0"/>
    <xf numFmtId="0" fontId="17" fillId="0" borderId="0"/>
    <xf numFmtId="172" fontId="16" fillId="0" borderId="0" applyFont="0" applyFill="0" applyBorder="0" applyAlignment="0" applyProtection="0"/>
    <xf numFmtId="0" fontId="16" fillId="0" borderId="0"/>
    <xf numFmtId="0" fontId="15" fillId="0" borderId="0"/>
    <xf numFmtId="9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0" fontId="15" fillId="0" borderId="0"/>
    <xf numFmtId="172" fontId="14" fillId="0" borderId="0" applyFont="0" applyFill="0" applyBorder="0" applyAlignment="0" applyProtection="0"/>
    <xf numFmtId="0" fontId="14" fillId="0" borderId="0"/>
    <xf numFmtId="0" fontId="13" fillId="0" borderId="0"/>
    <xf numFmtId="172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72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72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72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72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172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172" fontId="12" fillId="0" borderId="0" applyFont="0" applyFill="0" applyBorder="0" applyAlignment="0" applyProtection="0"/>
    <xf numFmtId="0" fontId="12" fillId="0" borderId="0"/>
    <xf numFmtId="0" fontId="11" fillId="0" borderId="0"/>
    <xf numFmtId="9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0" fontId="11" fillId="0" borderId="0"/>
    <xf numFmtId="172" fontId="11" fillId="0" borderId="0" applyFont="0" applyFill="0" applyBorder="0" applyAlignment="0" applyProtection="0"/>
    <xf numFmtId="0" fontId="11" fillId="0" borderId="0"/>
    <xf numFmtId="0" fontId="11" fillId="0" borderId="0"/>
    <xf numFmtId="17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72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2" fontId="10" fillId="0" borderId="0" applyFont="0" applyFill="0" applyBorder="0" applyAlignment="0" applyProtection="0"/>
    <xf numFmtId="0" fontId="10" fillId="0" borderId="0"/>
    <xf numFmtId="172" fontId="9" fillId="0" borderId="0" applyFont="0" applyFill="0" applyBorder="0" applyAlignment="0" applyProtection="0"/>
    <xf numFmtId="0" fontId="9" fillId="0" borderId="0"/>
    <xf numFmtId="0" fontId="8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6" fillId="0" borderId="0" applyFont="0" applyFill="0" applyBorder="0" applyAlignment="0" applyProtection="0"/>
    <xf numFmtId="0" fontId="6" fillId="0" borderId="0"/>
    <xf numFmtId="0" fontId="5" fillId="0" borderId="0"/>
    <xf numFmtId="0" fontId="4" fillId="0" borderId="0"/>
    <xf numFmtId="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172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2" fontId="1" fillId="0" borderId="0" applyFont="0" applyFill="0" applyBorder="0" applyAlignment="0" applyProtection="0"/>
  </cellStyleXfs>
  <cellXfs count="341">
    <xf numFmtId="0" fontId="0" fillId="0" borderId="0" xfId="0"/>
    <xf numFmtId="172" fontId="0" fillId="0" borderId="0" xfId="1" applyFont="1"/>
    <xf numFmtId="0" fontId="102" fillId="0" borderId="0" xfId="4" applyFont="1"/>
    <xf numFmtId="0" fontId="101" fillId="0" borderId="0" xfId="4" applyFont="1"/>
    <xf numFmtId="0" fontId="109" fillId="0" borderId="0" xfId="4" applyFont="1"/>
    <xf numFmtId="0" fontId="99" fillId="0" borderId="0" xfId="0" applyFont="1" applyAlignment="1">
      <alignment horizontal="left"/>
    </xf>
    <xf numFmtId="174" fontId="110" fillId="4" borderId="0" xfId="42" applyNumberFormat="1" applyFont="1" applyFill="1" applyBorder="1"/>
    <xf numFmtId="0" fontId="104" fillId="0" borderId="3" xfId="44" applyFont="1" applyBorder="1" applyAlignment="1">
      <alignment vertical="center"/>
    </xf>
    <xf numFmtId="0" fontId="111" fillId="6" borderId="13" xfId="44" applyFont="1" applyFill="1" applyBorder="1" applyAlignment="1">
      <alignment vertical="center"/>
    </xf>
    <xf numFmtId="0" fontId="111" fillId="6" borderId="14" xfId="44" applyFont="1" applyFill="1" applyBorder="1" applyAlignment="1">
      <alignment vertical="center"/>
    </xf>
    <xf numFmtId="0" fontId="111" fillId="6" borderId="15" xfId="44" applyFont="1" applyFill="1" applyBorder="1" applyAlignment="1">
      <alignment vertical="center"/>
    </xf>
    <xf numFmtId="177" fontId="112" fillId="4" borderId="6" xfId="41" applyNumberFormat="1" applyFont="1" applyFill="1" applyBorder="1" applyAlignment="1">
      <alignment vertical="center"/>
    </xf>
    <xf numFmtId="0" fontId="104" fillId="4" borderId="16" xfId="41" applyFont="1" applyFill="1" applyBorder="1" applyAlignment="1" applyProtection="1">
      <alignment vertical="center"/>
      <protection locked="0"/>
    </xf>
    <xf numFmtId="178" fontId="107" fillId="4" borderId="0" xfId="9" applyNumberFormat="1" applyFont="1" applyFill="1" applyBorder="1" applyAlignment="1" applyProtection="1">
      <alignment vertical="center"/>
      <protection locked="0"/>
    </xf>
    <xf numFmtId="3" fontId="107" fillId="4" borderId="7" xfId="42" applyNumberFormat="1" applyFont="1" applyFill="1" applyBorder="1" applyAlignment="1" applyProtection="1">
      <alignment horizontal="right" vertical="center"/>
      <protection locked="0"/>
    </xf>
    <xf numFmtId="172" fontId="107" fillId="4" borderId="0" xfId="42" applyFont="1" applyFill="1" applyBorder="1" applyAlignment="1" applyProtection="1">
      <alignment vertical="center"/>
      <protection locked="0"/>
    </xf>
    <xf numFmtId="172" fontId="107" fillId="4" borderId="7" xfId="42" applyFont="1" applyFill="1" applyBorder="1" applyAlignment="1" applyProtection="1">
      <alignment vertical="center"/>
      <protection locked="0"/>
    </xf>
    <xf numFmtId="0" fontId="104" fillId="4" borderId="2" xfId="41" applyFont="1" applyFill="1" applyBorder="1" applyAlignment="1" applyProtection="1">
      <alignment vertical="center"/>
      <protection locked="0"/>
    </xf>
    <xf numFmtId="0" fontId="111" fillId="4" borderId="16" xfId="41" applyFont="1" applyFill="1" applyBorder="1" applyAlignment="1" applyProtection="1">
      <alignment vertical="center"/>
      <protection locked="0"/>
    </xf>
    <xf numFmtId="3" fontId="113" fillId="7" borderId="12" xfId="42" applyNumberFormat="1" applyFont="1" applyFill="1" applyBorder="1" applyAlignment="1" applyProtection="1">
      <alignment horizontal="right" vertical="center"/>
      <protection locked="0"/>
    </xf>
    <xf numFmtId="2" fontId="113" fillId="7" borderId="12" xfId="9" applyNumberFormat="1" applyFont="1" applyFill="1" applyBorder="1" applyAlignment="1" applyProtection="1">
      <alignment vertical="center"/>
      <protection locked="0"/>
    </xf>
    <xf numFmtId="3" fontId="113" fillId="7" borderId="12" xfId="9" applyNumberFormat="1" applyFont="1" applyFill="1" applyBorder="1" applyAlignment="1" applyProtection="1">
      <alignment horizontal="right" vertical="center"/>
      <protection locked="0"/>
    </xf>
    <xf numFmtId="0" fontId="104" fillId="4" borderId="1" xfId="41" applyFont="1" applyFill="1" applyBorder="1" applyAlignment="1" applyProtection="1">
      <alignment vertical="center"/>
      <protection locked="0"/>
    </xf>
    <xf numFmtId="2" fontId="107" fillId="4" borderId="4" xfId="9" applyNumberFormat="1" applyFont="1" applyFill="1" applyBorder="1" applyAlignment="1" applyProtection="1">
      <alignment horizontal="right" vertical="center"/>
      <protection locked="0"/>
    </xf>
    <xf numFmtId="3" fontId="107" fillId="4" borderId="5" xfId="42" applyNumberFormat="1" applyFont="1" applyFill="1" applyBorder="1" applyAlignment="1" applyProtection="1">
      <alignment horizontal="right" vertical="center"/>
      <protection locked="0"/>
    </xf>
    <xf numFmtId="172" fontId="107" fillId="4" borderId="0" xfId="42" applyFont="1" applyFill="1" applyBorder="1" applyAlignment="1" applyProtection="1">
      <alignment horizontal="right" vertical="center"/>
      <protection locked="0"/>
    </xf>
    <xf numFmtId="172" fontId="107" fillId="4" borderId="7" xfId="42" applyFont="1" applyFill="1" applyBorder="1" applyAlignment="1" applyProtection="1">
      <alignment horizontal="right" vertical="center"/>
      <protection locked="0"/>
    </xf>
    <xf numFmtId="172" fontId="107" fillId="4" borderId="10" xfId="42" applyFont="1" applyFill="1" applyBorder="1" applyAlignment="1" applyProtection="1">
      <alignment horizontal="right" vertical="center"/>
      <protection locked="0"/>
    </xf>
    <xf numFmtId="0" fontId="104" fillId="4" borderId="6" xfId="44" applyFont="1" applyFill="1" applyBorder="1" applyAlignment="1">
      <alignment vertical="center"/>
    </xf>
    <xf numFmtId="0" fontId="111" fillId="4" borderId="12" xfId="41" applyFont="1" applyFill="1" applyBorder="1" applyAlignment="1" applyProtection="1">
      <alignment vertical="center"/>
      <protection locked="0"/>
    </xf>
    <xf numFmtId="2" fontId="113" fillId="7" borderId="24" xfId="9" applyNumberFormat="1" applyFont="1" applyFill="1" applyBorder="1" applyAlignment="1" applyProtection="1">
      <alignment horizontal="right" vertical="center"/>
      <protection locked="0"/>
    </xf>
    <xf numFmtId="3" fontId="113" fillId="7" borderId="19" xfId="9" applyNumberFormat="1" applyFont="1" applyFill="1" applyBorder="1" applyAlignment="1" applyProtection="1">
      <alignment horizontal="right" vertical="center"/>
      <protection locked="0"/>
    </xf>
    <xf numFmtId="0" fontId="111" fillId="3" borderId="12" xfId="41" applyFont="1" applyFill="1" applyBorder="1" applyAlignment="1" applyProtection="1">
      <alignment horizontal="center" vertical="center"/>
      <protection locked="0"/>
    </xf>
    <xf numFmtId="3" fontId="111" fillId="3" borderId="22" xfId="42" applyNumberFormat="1" applyFont="1" applyFill="1" applyBorder="1" applyAlignment="1" applyProtection="1">
      <alignment horizontal="right" vertical="center"/>
      <protection locked="0"/>
    </xf>
    <xf numFmtId="2" fontId="111" fillId="3" borderId="23" xfId="9" applyNumberFormat="1" applyFont="1" applyFill="1" applyBorder="1" applyAlignment="1" applyProtection="1">
      <alignment horizontal="right" vertical="center"/>
      <protection locked="0"/>
    </xf>
    <xf numFmtId="3" fontId="111" fillId="3" borderId="20" xfId="9" applyNumberFormat="1" applyFont="1" applyFill="1" applyBorder="1" applyAlignment="1" applyProtection="1">
      <alignment horizontal="right" vertical="center"/>
      <protection locked="0"/>
    </xf>
    <xf numFmtId="174" fontId="0" fillId="0" borderId="0" xfId="0" applyNumberFormat="1"/>
    <xf numFmtId="172" fontId="0" fillId="3" borderId="0" xfId="1" applyFont="1" applyFill="1"/>
    <xf numFmtId="172" fontId="102" fillId="3" borderId="0" xfId="1" applyFont="1" applyFill="1" applyAlignment="1">
      <alignment horizontal="left"/>
    </xf>
    <xf numFmtId="172" fontId="0" fillId="0" borderId="0" xfId="0" applyNumberFormat="1"/>
    <xf numFmtId="174" fontId="0" fillId="0" borderId="0" xfId="1" applyNumberFormat="1" applyFont="1"/>
    <xf numFmtId="0" fontId="106" fillId="2" borderId="27" xfId="111" applyFont="1" applyFill="1" applyBorder="1" applyAlignment="1">
      <alignment horizontal="center" vertical="center"/>
    </xf>
    <xf numFmtId="0" fontId="106" fillId="2" borderId="27" xfId="111" applyFont="1" applyFill="1" applyBorder="1" applyAlignment="1">
      <alignment horizontal="center" vertical="center" wrapText="1"/>
    </xf>
    <xf numFmtId="0" fontId="72" fillId="0" borderId="0" xfId="111"/>
    <xf numFmtId="0" fontId="72" fillId="0" borderId="30" xfId="111" applyBorder="1" applyAlignment="1">
      <alignment horizontal="center" vertical="center"/>
    </xf>
    <xf numFmtId="0" fontId="72" fillId="0" borderId="33" xfId="111" applyBorder="1" applyAlignment="1">
      <alignment horizontal="center" vertical="center"/>
    </xf>
    <xf numFmtId="0" fontId="72" fillId="0" borderId="37" xfId="111" applyBorder="1" applyAlignment="1">
      <alignment horizontal="center" vertical="center"/>
    </xf>
    <xf numFmtId="0" fontId="72" fillId="8" borderId="28" xfId="111" applyFill="1" applyBorder="1"/>
    <xf numFmtId="0" fontId="72" fillId="8" borderId="39" xfId="111" applyFill="1" applyBorder="1"/>
    <xf numFmtId="0" fontId="72" fillId="8" borderId="40" xfId="111" applyFill="1" applyBorder="1"/>
    <xf numFmtId="0" fontId="72" fillId="8" borderId="31" xfId="111" applyFill="1" applyBorder="1"/>
    <xf numFmtId="0" fontId="72" fillId="8" borderId="34" xfId="111" applyFill="1" applyBorder="1"/>
    <xf numFmtId="0" fontId="72" fillId="8" borderId="33" xfId="111" applyFill="1" applyBorder="1"/>
    <xf numFmtId="0" fontId="72" fillId="8" borderId="35" xfId="111" applyFill="1" applyBorder="1"/>
    <xf numFmtId="0" fontId="72" fillId="8" borderId="41" xfId="111" applyFill="1" applyBorder="1"/>
    <xf numFmtId="0" fontId="72" fillId="8" borderId="37" xfId="111" applyFill="1" applyBorder="1"/>
    <xf numFmtId="0" fontId="106" fillId="0" borderId="0" xfId="111" applyFont="1"/>
    <xf numFmtId="9" fontId="99" fillId="8" borderId="40" xfId="113" applyFont="1" applyFill="1" applyBorder="1" applyAlignment="1">
      <alignment horizontal="center" vertical="center"/>
    </xf>
    <xf numFmtId="173" fontId="99" fillId="8" borderId="33" xfId="113" applyNumberFormat="1" applyFont="1" applyFill="1" applyBorder="1" applyAlignment="1">
      <alignment horizontal="center" vertical="center"/>
    </xf>
    <xf numFmtId="10" fontId="99" fillId="8" borderId="37" xfId="113" applyNumberFormat="1" applyFont="1" applyFill="1" applyBorder="1" applyAlignment="1">
      <alignment horizontal="center" vertical="center"/>
    </xf>
    <xf numFmtId="0" fontId="204" fillId="0" borderId="0" xfId="111" applyFont="1"/>
    <xf numFmtId="174" fontId="0" fillId="0" borderId="55" xfId="1" applyNumberFormat="1" applyFont="1" applyBorder="1"/>
    <xf numFmtId="9" fontId="0" fillId="0" borderId="55" xfId="2" applyFont="1" applyBorder="1"/>
    <xf numFmtId="172" fontId="0" fillId="0" borderId="55" xfId="1" applyFont="1" applyBorder="1"/>
    <xf numFmtId="174" fontId="0" fillId="0" borderId="21" xfId="1" applyNumberFormat="1" applyFont="1" applyBorder="1"/>
    <xf numFmtId="9" fontId="0" fillId="0" borderId="21" xfId="2" applyFont="1" applyBorder="1"/>
    <xf numFmtId="3" fontId="107" fillId="0" borderId="30" xfId="112" applyNumberFormat="1" applyFont="1" applyBorder="1" applyAlignment="1">
      <alignment horizontal="center"/>
    </xf>
    <xf numFmtId="3" fontId="107" fillId="0" borderId="33" xfId="112" applyNumberFormat="1" applyFont="1" applyBorder="1" applyAlignment="1">
      <alignment horizontal="center"/>
    </xf>
    <xf numFmtId="3" fontId="107" fillId="0" borderId="33" xfId="111" applyNumberFormat="1" applyFont="1" applyBorder="1" applyAlignment="1">
      <alignment horizontal="center"/>
    </xf>
    <xf numFmtId="3" fontId="107" fillId="0" borderId="38" xfId="112" applyNumberFormat="1" applyFont="1" applyBorder="1" applyAlignment="1">
      <alignment horizontal="center"/>
    </xf>
    <xf numFmtId="0" fontId="100" fillId="0" borderId="26" xfId="1414" applyFont="1" applyBorder="1" applyAlignment="1">
      <alignment horizontal="right"/>
    </xf>
    <xf numFmtId="174" fontId="99" fillId="0" borderId="55" xfId="1414" applyNumberFormat="1" applyBorder="1"/>
    <xf numFmtId="0" fontId="100" fillId="0" borderId="18" xfId="1414" applyFont="1" applyBorder="1" applyAlignment="1">
      <alignment horizontal="right"/>
    </xf>
    <xf numFmtId="174" fontId="99" fillId="0" borderId="21" xfId="1414" applyNumberFormat="1" applyBorder="1"/>
    <xf numFmtId="0" fontId="206" fillId="0" borderId="0" xfId="1414" applyFont="1"/>
    <xf numFmtId="0" fontId="205" fillId="0" borderId="0" xfId="1414" applyFont="1" applyAlignment="1">
      <alignment horizontal="left" vertical="center" indent="4" readingOrder="1"/>
    </xf>
    <xf numFmtId="174" fontId="103" fillId="0" borderId="55" xfId="1" applyNumberFormat="1" applyFont="1" applyBorder="1"/>
    <xf numFmtId="174" fontId="103" fillId="0" borderId="21" xfId="1" applyNumberFormat="1" applyFont="1" applyBorder="1"/>
    <xf numFmtId="172" fontId="103" fillId="0" borderId="55" xfId="1" applyFont="1" applyBorder="1"/>
    <xf numFmtId="0" fontId="203" fillId="0" borderId="0" xfId="1414" applyFont="1" applyAlignment="1">
      <alignment wrapText="1"/>
    </xf>
    <xf numFmtId="0" fontId="208" fillId="0" borderId="0" xfId="1414" applyFont="1" applyAlignment="1">
      <alignment vertical="center" readingOrder="1"/>
    </xf>
    <xf numFmtId="0" fontId="210" fillId="0" borderId="0" xfId="1414" applyFont="1" applyAlignment="1">
      <alignment vertical="center" readingOrder="1"/>
    </xf>
    <xf numFmtId="0" fontId="203" fillId="0" borderId="0" xfId="1414" applyFont="1" applyAlignment="1">
      <alignment vertical="center" readingOrder="1"/>
    </xf>
    <xf numFmtId="0" fontId="202" fillId="0" borderId="0" xfId="1414" applyFont="1" applyAlignment="1">
      <alignment vertical="center" readingOrder="1"/>
    </xf>
    <xf numFmtId="0" fontId="115" fillId="0" borderId="168" xfId="41334" applyFont="1" applyBorder="1"/>
    <xf numFmtId="0" fontId="115" fillId="0" borderId="169" xfId="41334" applyFont="1" applyBorder="1"/>
    <xf numFmtId="0" fontId="115" fillId="0" borderId="0" xfId="41334" applyFont="1"/>
    <xf numFmtId="0" fontId="115" fillId="4" borderId="0" xfId="41334" applyFont="1" applyFill="1"/>
    <xf numFmtId="0" fontId="215" fillId="75" borderId="0" xfId="111" applyFont="1" applyFill="1"/>
    <xf numFmtId="0" fontId="72" fillId="75" borderId="0" xfId="111" applyFill="1"/>
    <xf numFmtId="0" fontId="22" fillId="0" borderId="0" xfId="41341"/>
    <xf numFmtId="0" fontId="100" fillId="0" borderId="171" xfId="1414" applyFont="1" applyBorder="1"/>
    <xf numFmtId="0" fontId="204" fillId="75" borderId="0" xfId="111" applyFont="1" applyFill="1"/>
    <xf numFmtId="3" fontId="115" fillId="0" borderId="0" xfId="41334" applyNumberFormat="1" applyFont="1" applyAlignment="1">
      <alignment horizontal="right"/>
    </xf>
    <xf numFmtId="0" fontId="115" fillId="0" borderId="0" xfId="41334" applyFont="1" applyAlignment="1">
      <alignment horizontal="right"/>
    </xf>
    <xf numFmtId="0" fontId="115" fillId="74" borderId="0" xfId="41334" applyFont="1" applyFill="1" applyAlignment="1">
      <alignment horizontal="right"/>
    </xf>
    <xf numFmtId="3" fontId="115" fillId="74" borderId="0" xfId="41334" applyNumberFormat="1" applyFont="1" applyFill="1" applyAlignment="1">
      <alignment horizontal="right"/>
    </xf>
    <xf numFmtId="172" fontId="115" fillId="74" borderId="0" xfId="41335" applyFont="1" applyFill="1" applyBorder="1" applyAlignment="1">
      <alignment horizontal="right"/>
    </xf>
    <xf numFmtId="14" fontId="115" fillId="10" borderId="0" xfId="41334" applyNumberFormat="1" applyFont="1" applyFill="1"/>
    <xf numFmtId="172" fontId="115" fillId="74" borderId="0" xfId="1" applyFont="1" applyFill="1" applyBorder="1" applyAlignment="1">
      <alignment horizontal="right"/>
    </xf>
    <xf numFmtId="174" fontId="115" fillId="74" borderId="0" xfId="1" applyNumberFormat="1" applyFont="1" applyFill="1" applyBorder="1" applyAlignment="1">
      <alignment horizontal="right"/>
    </xf>
    <xf numFmtId="172" fontId="115" fillId="74" borderId="0" xfId="41334" applyNumberFormat="1" applyFont="1" applyFill="1" applyAlignment="1">
      <alignment horizontal="right"/>
    </xf>
    <xf numFmtId="9" fontId="115" fillId="74" borderId="0" xfId="2" applyFont="1" applyFill="1" applyBorder="1" applyAlignment="1">
      <alignment horizontal="right"/>
    </xf>
    <xf numFmtId="14" fontId="115" fillId="10" borderId="0" xfId="41334" applyNumberFormat="1" applyFont="1" applyFill="1" applyAlignment="1">
      <alignment horizontal="center"/>
    </xf>
    <xf numFmtId="0" fontId="115" fillId="0" borderId="168" xfId="0" applyFont="1" applyBorder="1"/>
    <xf numFmtId="0" fontId="115" fillId="0" borderId="169" xfId="0" applyFont="1" applyBorder="1"/>
    <xf numFmtId="0" fontId="115" fillId="0" borderId="168" xfId="0" applyFont="1" applyBorder="1" applyAlignment="1">
      <alignment horizontal="center"/>
    </xf>
    <xf numFmtId="0" fontId="116" fillId="0" borderId="0" xfId="41334" applyFont="1" applyAlignment="1">
      <alignment horizontal="center" vertical="center"/>
    </xf>
    <xf numFmtId="0" fontId="115" fillId="0" borderId="0" xfId="41334" applyFont="1" applyAlignment="1">
      <alignment horizontal="center"/>
    </xf>
    <xf numFmtId="0" fontId="115" fillId="0" borderId="0" xfId="0" applyFont="1" applyAlignment="1">
      <alignment horizontal="center"/>
    </xf>
    <xf numFmtId="0" fontId="115" fillId="0" borderId="0" xfId="41334" applyFont="1" applyAlignment="1">
      <alignment horizontal="center" vertical="center"/>
    </xf>
    <xf numFmtId="0" fontId="0" fillId="4" borderId="0" xfId="0" applyFill="1" applyAlignment="1">
      <alignment horizontal="center"/>
    </xf>
    <xf numFmtId="0" fontId="217" fillId="4" borderId="12" xfId="0" applyFont="1" applyFill="1" applyBorder="1" applyAlignment="1">
      <alignment horizontal="center" vertical="center"/>
    </xf>
    <xf numFmtId="0" fontId="114" fillId="4" borderId="12" xfId="0" applyFont="1" applyFill="1" applyBorder="1" applyAlignment="1">
      <alignment horizontal="center" vertical="center"/>
    </xf>
    <xf numFmtId="0" fontId="115" fillId="0" borderId="16" xfId="0" applyFont="1" applyBorder="1" applyAlignment="1">
      <alignment horizontal="center"/>
    </xf>
    <xf numFmtId="0" fontId="115" fillId="0" borderId="172" xfId="0" applyFont="1" applyBorder="1" applyAlignment="1">
      <alignment horizontal="center"/>
    </xf>
    <xf numFmtId="0" fontId="115" fillId="0" borderId="169" xfId="0" applyFont="1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center"/>
    </xf>
    <xf numFmtId="0" fontId="124" fillId="73" borderId="12" xfId="0" applyFont="1" applyFill="1" applyBorder="1" applyAlignment="1">
      <alignment horizontal="left" vertical="center"/>
    </xf>
    <xf numFmtId="0" fontId="115" fillId="0" borderId="172" xfId="0" applyFont="1" applyBorder="1"/>
    <xf numFmtId="0" fontId="124" fillId="73" borderId="2" xfId="0" applyFont="1" applyFill="1" applyBorder="1" applyAlignment="1">
      <alignment horizontal="left" vertical="center"/>
    </xf>
    <xf numFmtId="0" fontId="124" fillId="73" borderId="1" xfId="0" applyFont="1" applyFill="1" applyBorder="1" applyAlignment="1">
      <alignment horizontal="left" vertical="center"/>
    </xf>
    <xf numFmtId="0" fontId="124" fillId="73" borderId="0" xfId="0" applyFont="1" applyFill="1" applyAlignment="1">
      <alignment horizontal="left" vertical="center"/>
    </xf>
    <xf numFmtId="174" fontId="115" fillId="74" borderId="0" xfId="41335" applyNumberFormat="1" applyFont="1" applyFill="1" applyBorder="1" applyAlignment="1">
      <alignment horizontal="right"/>
    </xf>
    <xf numFmtId="2" fontId="115" fillId="74" borderId="0" xfId="41334" applyNumberFormat="1" applyFont="1" applyFill="1" applyAlignment="1">
      <alignment horizontal="right"/>
    </xf>
    <xf numFmtId="1" fontId="115" fillId="74" borderId="0" xfId="41334" applyNumberFormat="1" applyFont="1" applyFill="1" applyAlignment="1">
      <alignment horizontal="right"/>
    </xf>
    <xf numFmtId="178" fontId="115" fillId="74" borderId="0" xfId="41334" applyNumberFormat="1" applyFont="1" applyFill="1" applyAlignment="1">
      <alignment horizontal="right"/>
    </xf>
    <xf numFmtId="9" fontId="115" fillId="74" borderId="0" xfId="41336" applyFont="1" applyFill="1" applyBorder="1" applyAlignment="1">
      <alignment horizontal="right"/>
    </xf>
    <xf numFmtId="9" fontId="115" fillId="74" borderId="0" xfId="41334" applyNumberFormat="1" applyFont="1" applyFill="1" applyAlignment="1">
      <alignment horizontal="right"/>
    </xf>
    <xf numFmtId="3" fontId="115" fillId="74" borderId="0" xfId="41337" applyNumberFormat="1" applyFont="1" applyFill="1" applyAlignment="1">
      <alignment horizontal="right"/>
    </xf>
    <xf numFmtId="0" fontId="115" fillId="74" borderId="0" xfId="41334" applyFont="1" applyFill="1"/>
    <xf numFmtId="3" fontId="115" fillId="74" borderId="0" xfId="41334" applyNumberFormat="1" applyFont="1" applyFill="1"/>
    <xf numFmtId="9" fontId="115" fillId="74" borderId="0" xfId="2" applyFont="1" applyFill="1" applyBorder="1"/>
    <xf numFmtId="4" fontId="115" fillId="74" borderId="0" xfId="41334" applyNumberFormat="1" applyFont="1" applyFill="1" applyAlignment="1">
      <alignment horizontal="right"/>
    </xf>
    <xf numFmtId="178" fontId="115" fillId="74" borderId="0" xfId="41334" applyNumberFormat="1" applyFont="1" applyFill="1"/>
    <xf numFmtId="3" fontId="115" fillId="74" borderId="0" xfId="41335" applyNumberFormat="1" applyFont="1" applyFill="1" applyBorder="1" applyAlignment="1">
      <alignment horizontal="right"/>
    </xf>
    <xf numFmtId="3" fontId="115" fillId="74" borderId="0" xfId="1" applyNumberFormat="1" applyFont="1" applyFill="1" applyBorder="1"/>
    <xf numFmtId="212" fontId="115" fillId="74" borderId="0" xfId="41334" applyNumberFormat="1" applyFont="1" applyFill="1" applyAlignment="1">
      <alignment horizontal="right"/>
    </xf>
    <xf numFmtId="9" fontId="115" fillId="0" borderId="0" xfId="2" applyFont="1" applyFill="1" applyBorder="1"/>
    <xf numFmtId="179" fontId="115" fillId="0" borderId="0" xfId="41334" applyNumberFormat="1" applyFont="1"/>
    <xf numFmtId="174" fontId="115" fillId="0" borderId="0" xfId="41335" applyNumberFormat="1" applyFont="1" applyFill="1" applyBorder="1"/>
    <xf numFmtId="9" fontId="115" fillId="0" borderId="0" xfId="41336" applyFont="1" applyFill="1" applyBorder="1"/>
    <xf numFmtId="174" fontId="115" fillId="0" borderId="0" xfId="41334" applyNumberFormat="1" applyFont="1"/>
    <xf numFmtId="172" fontId="115" fillId="0" borderId="0" xfId="41335" applyFont="1" applyFill="1" applyBorder="1"/>
    <xf numFmtId="172" fontId="115" fillId="0" borderId="0" xfId="41334" applyNumberFormat="1" applyFont="1"/>
    <xf numFmtId="175" fontId="115" fillId="0" borderId="0" xfId="41335" applyNumberFormat="1" applyFont="1" applyFill="1" applyBorder="1"/>
    <xf numFmtId="0" fontId="115" fillId="0" borderId="0" xfId="41337" applyFont="1"/>
    <xf numFmtId="1" fontId="115" fillId="0" borderId="0" xfId="41334" applyNumberFormat="1" applyFont="1" applyAlignment="1">
      <alignment horizontal="right"/>
    </xf>
    <xf numFmtId="9" fontId="115" fillId="74" borderId="0" xfId="41515" applyFont="1" applyFill="1" applyBorder="1" applyAlignment="1">
      <alignment horizontal="right"/>
    </xf>
    <xf numFmtId="9" fontId="115" fillId="74" borderId="0" xfId="2" applyFont="1" applyFill="1" applyBorder="1" applyAlignment="1">
      <alignment horizontal="right" vertical="top"/>
    </xf>
    <xf numFmtId="3" fontId="115" fillId="74" borderId="0" xfId="41517" applyNumberFormat="1" applyFont="1" applyFill="1" applyBorder="1" applyAlignment="1">
      <alignment horizontal="right"/>
    </xf>
    <xf numFmtId="9" fontId="115" fillId="74" borderId="0" xfId="38" applyFont="1" applyFill="1" applyBorder="1"/>
    <xf numFmtId="172" fontId="115" fillId="74" borderId="0" xfId="41517" applyFont="1" applyFill="1" applyBorder="1" applyAlignment="1">
      <alignment horizontal="right"/>
    </xf>
    <xf numFmtId="9" fontId="115" fillId="74" borderId="0" xfId="38" applyFont="1" applyFill="1" applyBorder="1" applyAlignment="1">
      <alignment horizontal="right"/>
    </xf>
    <xf numFmtId="174" fontId="115" fillId="74" borderId="0" xfId="41517" applyNumberFormat="1" applyFont="1" applyFill="1" applyBorder="1" applyAlignment="1">
      <alignment horizontal="right"/>
    </xf>
    <xf numFmtId="9" fontId="219" fillId="74" borderId="0" xfId="2" applyFont="1" applyFill="1" applyBorder="1" applyAlignment="1">
      <alignment horizontal="right"/>
    </xf>
    <xf numFmtId="9" fontId="219" fillId="74" borderId="0" xfId="2" applyFont="1" applyFill="1" applyBorder="1"/>
    <xf numFmtId="3" fontId="219" fillId="74" borderId="0" xfId="41334" applyNumberFormat="1" applyFont="1" applyFill="1" applyAlignment="1">
      <alignment horizontal="right"/>
    </xf>
    <xf numFmtId="2" fontId="219" fillId="74" borderId="0" xfId="41334" applyNumberFormat="1" applyFont="1" applyFill="1" applyAlignment="1">
      <alignment horizontal="right"/>
    </xf>
    <xf numFmtId="1" fontId="219" fillId="74" borderId="0" xfId="41334" applyNumberFormat="1" applyFont="1" applyFill="1" applyAlignment="1">
      <alignment horizontal="right"/>
    </xf>
    <xf numFmtId="0" fontId="219" fillId="0" borderId="0" xfId="41334" applyFont="1" applyAlignment="1">
      <alignment horizontal="right"/>
    </xf>
    <xf numFmtId="0" fontId="219" fillId="74" borderId="0" xfId="41334" applyFont="1" applyFill="1" applyAlignment="1">
      <alignment horizontal="right"/>
    </xf>
    <xf numFmtId="4" fontId="219" fillId="74" borderId="0" xfId="41334" applyNumberFormat="1" applyFont="1" applyFill="1" applyAlignment="1">
      <alignment horizontal="right"/>
    </xf>
    <xf numFmtId="9" fontId="219" fillId="74" borderId="0" xfId="41336" applyFont="1" applyFill="1" applyBorder="1" applyAlignment="1">
      <alignment horizontal="right"/>
    </xf>
    <xf numFmtId="212" fontId="219" fillId="74" borderId="0" xfId="41334" applyNumberFormat="1" applyFont="1" applyFill="1" applyAlignment="1">
      <alignment horizontal="right"/>
    </xf>
    <xf numFmtId="0" fontId="219" fillId="0" borderId="0" xfId="41334" applyFont="1"/>
    <xf numFmtId="0" fontId="219" fillId="74" borderId="0" xfId="41334" applyFont="1" applyFill="1"/>
    <xf numFmtId="178" fontId="219" fillId="74" borderId="0" xfId="41334" applyNumberFormat="1" applyFont="1" applyFill="1"/>
    <xf numFmtId="3" fontId="219" fillId="74" borderId="0" xfId="41334" applyNumberFormat="1" applyFont="1" applyFill="1"/>
    <xf numFmtId="172" fontId="219" fillId="74" borderId="0" xfId="41335" applyFont="1" applyFill="1" applyBorder="1" applyAlignment="1">
      <alignment horizontal="right"/>
    </xf>
    <xf numFmtId="3" fontId="219" fillId="74" borderId="0" xfId="41335" applyNumberFormat="1" applyFont="1" applyFill="1" applyBorder="1" applyAlignment="1">
      <alignment horizontal="right"/>
    </xf>
    <xf numFmtId="178" fontId="219" fillId="74" borderId="0" xfId="41334" applyNumberFormat="1" applyFont="1" applyFill="1" applyAlignment="1">
      <alignment horizontal="right"/>
    </xf>
    <xf numFmtId="175" fontId="115" fillId="74" borderId="0" xfId="1" applyNumberFormat="1" applyFont="1" applyFill="1" applyBorder="1" applyAlignment="1">
      <alignment horizontal="right"/>
    </xf>
    <xf numFmtId="14" fontId="219" fillId="10" borderId="0" xfId="41334" applyNumberFormat="1" applyFont="1" applyFill="1" applyAlignment="1">
      <alignment horizontal="center"/>
    </xf>
    <xf numFmtId="0" fontId="116" fillId="3" borderId="0" xfId="41334" applyFont="1" applyFill="1" applyAlignment="1">
      <alignment horizontal="center"/>
    </xf>
    <xf numFmtId="0" fontId="115" fillId="0" borderId="0" xfId="41491" applyFont="1"/>
    <xf numFmtId="0" fontId="116" fillId="0" borderId="0" xfId="41334" applyFont="1"/>
    <xf numFmtId="179" fontId="115" fillId="0" borderId="0" xfId="41491" applyNumberFormat="1" applyFont="1"/>
    <xf numFmtId="179" fontId="116" fillId="0" borderId="0" xfId="41491" applyNumberFormat="1" applyFont="1" applyAlignment="1">
      <alignment horizontal="center"/>
    </xf>
    <xf numFmtId="179" fontId="116" fillId="0" borderId="0" xfId="41334" applyNumberFormat="1" applyFont="1"/>
    <xf numFmtId="0" fontId="115" fillId="0" borderId="0" xfId="41491" applyFont="1" applyAlignment="1">
      <alignment horizontal="right"/>
    </xf>
    <xf numFmtId="3" fontId="115" fillId="74" borderId="0" xfId="41491" applyNumberFormat="1" applyFont="1" applyFill="1" applyAlignment="1">
      <alignment horizontal="right"/>
    </xf>
    <xf numFmtId="174" fontId="115" fillId="0" borderId="0" xfId="41491" applyNumberFormat="1" applyFont="1"/>
    <xf numFmtId="3" fontId="115" fillId="0" borderId="0" xfId="41334" applyNumberFormat="1" applyFont="1"/>
    <xf numFmtId="3" fontId="115" fillId="0" borderId="0" xfId="41491" applyNumberFormat="1" applyFont="1" applyAlignment="1">
      <alignment horizontal="right"/>
    </xf>
    <xf numFmtId="1" fontId="115" fillId="0" borderId="0" xfId="41334" applyNumberFormat="1" applyFont="1"/>
    <xf numFmtId="2" fontId="115" fillId="74" borderId="0" xfId="41491" applyNumberFormat="1" applyFont="1" applyFill="1" applyAlignment="1">
      <alignment horizontal="right"/>
    </xf>
    <xf numFmtId="2" fontId="115" fillId="0" borderId="0" xfId="41491" applyNumberFormat="1" applyFont="1" applyAlignment="1">
      <alignment horizontal="right"/>
    </xf>
    <xf numFmtId="211" fontId="115" fillId="0" borderId="0" xfId="41334" applyNumberFormat="1" applyFont="1"/>
    <xf numFmtId="174" fontId="115" fillId="0" borderId="0" xfId="1" applyNumberFormat="1" applyFont="1" applyFill="1" applyBorder="1"/>
    <xf numFmtId="178" fontId="115" fillId="74" borderId="0" xfId="41491" applyNumberFormat="1" applyFont="1" applyFill="1" applyAlignment="1">
      <alignment horizontal="right"/>
    </xf>
    <xf numFmtId="178" fontId="115" fillId="0" borderId="0" xfId="41491" applyNumberFormat="1" applyFont="1"/>
    <xf numFmtId="9" fontId="115" fillId="0" borderId="0" xfId="41492" applyFont="1" applyFill="1" applyBorder="1" applyAlignment="1">
      <alignment horizontal="right"/>
    </xf>
    <xf numFmtId="212" fontId="115" fillId="74" borderId="0" xfId="41491" applyNumberFormat="1" applyFont="1" applyFill="1" applyAlignment="1">
      <alignment horizontal="right"/>
    </xf>
    <xf numFmtId="175" fontId="115" fillId="0" borderId="0" xfId="41491" applyNumberFormat="1" applyFont="1"/>
    <xf numFmtId="174" fontId="115" fillId="0" borderId="0" xfId="41335" applyNumberFormat="1" applyFont="1" applyFill="1" applyBorder="1" applyAlignment="1">
      <alignment horizontal="right"/>
    </xf>
    <xf numFmtId="9" fontId="115" fillId="0" borderId="0" xfId="41336" applyFont="1" applyFill="1" applyBorder="1" applyAlignment="1">
      <alignment horizontal="right"/>
    </xf>
    <xf numFmtId="1" fontId="115" fillId="0" borderId="0" xfId="41337" applyNumberFormat="1" applyFont="1" applyAlignment="1">
      <alignment horizontal="right"/>
    </xf>
    <xf numFmtId="3" fontId="115" fillId="0" borderId="0" xfId="41337" applyNumberFormat="1" applyFont="1" applyAlignment="1">
      <alignment horizontal="right"/>
    </xf>
    <xf numFmtId="1" fontId="115" fillId="0" borderId="0" xfId="41491" applyNumberFormat="1" applyFont="1" applyAlignment="1">
      <alignment horizontal="right"/>
    </xf>
    <xf numFmtId="9" fontId="115" fillId="0" borderId="0" xfId="2" applyFont="1" applyFill="1" applyBorder="1" applyAlignment="1">
      <alignment horizontal="right"/>
    </xf>
    <xf numFmtId="172" fontId="115" fillId="0" borderId="0" xfId="41493" applyFont="1" applyFill="1" applyBorder="1" applyAlignment="1">
      <alignment horizontal="right"/>
    </xf>
    <xf numFmtId="3" fontId="115" fillId="74" borderId="0" xfId="41516" applyNumberFormat="1" applyFont="1" applyFill="1" applyAlignment="1">
      <alignment horizontal="right"/>
    </xf>
    <xf numFmtId="178" fontId="115" fillId="74" borderId="0" xfId="41491" applyNumberFormat="1" applyFont="1" applyFill="1"/>
    <xf numFmtId="3" fontId="115" fillId="0" borderId="0" xfId="41493" applyNumberFormat="1" applyFont="1" applyFill="1" applyBorder="1" applyAlignment="1">
      <alignment horizontal="right"/>
    </xf>
    <xf numFmtId="172" fontId="115" fillId="0" borderId="0" xfId="41491" applyNumberFormat="1" applyFont="1" applyAlignment="1">
      <alignment horizontal="right"/>
    </xf>
    <xf numFmtId="0" fontId="11" fillId="0" borderId="0" xfId="41467"/>
    <xf numFmtId="4" fontId="115" fillId="74" borderId="0" xfId="41491" applyNumberFormat="1" applyFont="1" applyFill="1" applyAlignment="1">
      <alignment horizontal="right"/>
    </xf>
    <xf numFmtId="3" fontId="11" fillId="0" borderId="0" xfId="41467" applyNumberFormat="1"/>
    <xf numFmtId="1" fontId="11" fillId="0" borderId="0" xfId="41467" applyNumberFormat="1"/>
    <xf numFmtId="0" fontId="11" fillId="0" borderId="0" xfId="41473"/>
    <xf numFmtId="211" fontId="115" fillId="0" borderId="0" xfId="41334" applyNumberFormat="1" applyFont="1" applyAlignment="1">
      <alignment horizontal="center"/>
    </xf>
    <xf numFmtId="3" fontId="222" fillId="76" borderId="0" xfId="41334" applyNumberFormat="1" applyFont="1" applyFill="1" applyAlignment="1">
      <alignment horizontal="right"/>
    </xf>
    <xf numFmtId="2" fontId="115" fillId="76" borderId="0" xfId="41334" applyNumberFormat="1" applyFont="1" applyFill="1" applyAlignment="1">
      <alignment horizontal="right"/>
    </xf>
    <xf numFmtId="2" fontId="222" fillId="76" borderId="0" xfId="41334" applyNumberFormat="1" applyFont="1" applyFill="1" applyAlignment="1">
      <alignment horizontal="right"/>
    </xf>
    <xf numFmtId="1" fontId="222" fillId="76" borderId="0" xfId="41334" applyNumberFormat="1" applyFont="1" applyFill="1" applyAlignment="1">
      <alignment horizontal="right"/>
    </xf>
    <xf numFmtId="174" fontId="222" fillId="76" borderId="0" xfId="1" applyNumberFormat="1" applyFont="1" applyFill="1" applyBorder="1" applyAlignment="1">
      <alignment horizontal="right"/>
    </xf>
    <xf numFmtId="0" fontId="115" fillId="76" borderId="0" xfId="41334" applyFont="1" applyFill="1" applyAlignment="1">
      <alignment horizontal="right"/>
    </xf>
    <xf numFmtId="3" fontId="115" fillId="76" borderId="0" xfId="41334" applyNumberFormat="1" applyFont="1" applyFill="1" applyAlignment="1">
      <alignment horizontal="right"/>
    </xf>
    <xf numFmtId="9" fontId="115" fillId="76" borderId="0" xfId="41336" applyFont="1" applyFill="1" applyBorder="1" applyAlignment="1">
      <alignment horizontal="right"/>
    </xf>
    <xf numFmtId="9" fontId="115" fillId="76" borderId="0" xfId="41334" applyNumberFormat="1" applyFont="1" applyFill="1" applyAlignment="1">
      <alignment horizontal="right"/>
    </xf>
    <xf numFmtId="9" fontId="115" fillId="76" borderId="0" xfId="2" applyFont="1" applyFill="1" applyBorder="1" applyAlignment="1">
      <alignment horizontal="right"/>
    </xf>
    <xf numFmtId="174" fontId="115" fillId="76" borderId="0" xfId="41335" applyNumberFormat="1" applyFont="1" applyFill="1" applyBorder="1" applyAlignment="1">
      <alignment horizontal="right"/>
    </xf>
    <xf numFmtId="3" fontId="115" fillId="76" borderId="0" xfId="41337" applyNumberFormat="1" applyFont="1" applyFill="1" applyAlignment="1">
      <alignment horizontal="right"/>
    </xf>
    <xf numFmtId="0" fontId="115" fillId="76" borderId="0" xfId="41334" applyFont="1" applyFill="1"/>
    <xf numFmtId="175" fontId="115" fillId="76" borderId="0" xfId="1" applyNumberFormat="1" applyFont="1" applyFill="1" applyBorder="1"/>
    <xf numFmtId="174" fontId="115" fillId="76" borderId="0" xfId="1" applyNumberFormat="1" applyFont="1" applyFill="1" applyBorder="1"/>
    <xf numFmtId="9" fontId="115" fillId="76" borderId="0" xfId="2" applyFont="1" applyFill="1" applyBorder="1"/>
    <xf numFmtId="178" fontId="115" fillId="76" borderId="0" xfId="41334" applyNumberFormat="1" applyFont="1" applyFill="1"/>
    <xf numFmtId="3" fontId="115" fillId="76" borderId="0" xfId="41334" applyNumberFormat="1" applyFont="1" applyFill="1"/>
    <xf numFmtId="172" fontId="115" fillId="76" borderId="0" xfId="41335" applyFont="1" applyFill="1" applyBorder="1" applyAlignment="1">
      <alignment horizontal="right"/>
    </xf>
    <xf numFmtId="3" fontId="115" fillId="76" borderId="0" xfId="41335" applyNumberFormat="1" applyFont="1" applyFill="1" applyBorder="1" applyAlignment="1">
      <alignment horizontal="right"/>
    </xf>
    <xf numFmtId="1" fontId="115" fillId="76" borderId="0" xfId="41334" applyNumberFormat="1" applyFont="1" applyFill="1" applyAlignment="1">
      <alignment horizontal="right"/>
    </xf>
    <xf numFmtId="4" fontId="115" fillId="76" borderId="0" xfId="41335" applyNumberFormat="1" applyFont="1" applyFill="1" applyBorder="1" applyAlignment="1">
      <alignment horizontal="right"/>
    </xf>
    <xf numFmtId="178" fontId="115" fillId="76" borderId="0" xfId="41334" applyNumberFormat="1" applyFont="1" applyFill="1" applyAlignment="1">
      <alignment horizontal="right"/>
    </xf>
    <xf numFmtId="212" fontId="115" fillId="76" borderId="0" xfId="41335" applyNumberFormat="1" applyFont="1" applyFill="1" applyBorder="1" applyAlignment="1">
      <alignment horizontal="right"/>
    </xf>
    <xf numFmtId="14" fontId="115" fillId="10" borderId="0" xfId="41491" applyNumberFormat="1" applyFont="1" applyFill="1" applyAlignment="1">
      <alignment horizontal="center"/>
    </xf>
    <xf numFmtId="14" fontId="115" fillId="10" borderId="0" xfId="41491" applyNumberFormat="1" applyFont="1" applyFill="1"/>
    <xf numFmtId="2" fontId="115" fillId="0" borderId="0" xfId="41334" applyNumberFormat="1" applyFont="1" applyAlignment="1">
      <alignment horizontal="right"/>
    </xf>
    <xf numFmtId="1" fontId="115" fillId="74" borderId="0" xfId="41491" applyNumberFormat="1" applyFont="1" applyFill="1" applyAlignment="1">
      <alignment horizontal="right"/>
    </xf>
    <xf numFmtId="0" fontId="115" fillId="74" borderId="0" xfId="41491" applyFont="1" applyFill="1" applyAlignment="1">
      <alignment horizontal="right"/>
    </xf>
    <xf numFmtId="0" fontId="115" fillId="74" borderId="0" xfId="41491" applyFont="1" applyFill="1"/>
    <xf numFmtId="172" fontId="115" fillId="74" borderId="0" xfId="41491" applyNumberFormat="1" applyFont="1" applyFill="1" applyAlignment="1">
      <alignment horizontal="right"/>
    </xf>
    <xf numFmtId="172" fontId="115" fillId="0" borderId="0" xfId="41335" applyFont="1" applyFill="1" applyBorder="1" applyAlignment="1">
      <alignment horizontal="right"/>
    </xf>
    <xf numFmtId="3" fontId="115" fillId="0" borderId="0" xfId="41335" applyNumberFormat="1" applyFont="1" applyFill="1" applyBorder="1" applyAlignment="1">
      <alignment horizontal="right"/>
    </xf>
    <xf numFmtId="172" fontId="115" fillId="0" borderId="0" xfId="41334" applyNumberFormat="1" applyFont="1" applyAlignment="1">
      <alignment horizontal="right"/>
    </xf>
    <xf numFmtId="212" fontId="115" fillId="74" borderId="0" xfId="1" applyNumberFormat="1" applyFont="1" applyFill="1" applyBorder="1"/>
    <xf numFmtId="212" fontId="219" fillId="74" borderId="0" xfId="1" applyNumberFormat="1" applyFont="1" applyFill="1" applyBorder="1"/>
    <xf numFmtId="3" fontId="219" fillId="74" borderId="0" xfId="1" applyNumberFormat="1" applyFont="1" applyFill="1" applyBorder="1"/>
    <xf numFmtId="174" fontId="115" fillId="74" borderId="0" xfId="1" applyNumberFormat="1" applyFont="1" applyFill="1" applyAlignment="1">
      <alignment horizontal="right"/>
    </xf>
    <xf numFmtId="0" fontId="212" fillId="2" borderId="169" xfId="0" applyFont="1" applyFill="1" applyBorder="1"/>
    <xf numFmtId="0" fontId="115" fillId="2" borderId="16" xfId="0" applyFont="1" applyFill="1" applyBorder="1" applyAlignment="1">
      <alignment horizontal="center"/>
    </xf>
    <xf numFmtId="0" fontId="115" fillId="2" borderId="168" xfId="0" applyFont="1" applyFill="1" applyBorder="1" applyAlignment="1">
      <alignment horizontal="center"/>
    </xf>
    <xf numFmtId="0" fontId="212" fillId="2" borderId="16" xfId="0" applyFont="1" applyFill="1" applyBorder="1" applyAlignment="1">
      <alignment horizontal="left"/>
    </xf>
    <xf numFmtId="0" fontId="212" fillId="2" borderId="168" xfId="0" applyFont="1" applyFill="1" applyBorder="1"/>
    <xf numFmtId="0" fontId="116" fillId="2" borderId="168" xfId="0" applyFont="1" applyFill="1" applyBorder="1"/>
    <xf numFmtId="0" fontId="115" fillId="2" borderId="170" xfId="0" applyFont="1" applyFill="1" applyBorder="1" applyAlignment="1">
      <alignment horizontal="center"/>
    </xf>
    <xf numFmtId="0" fontId="212" fillId="2" borderId="170" xfId="0" applyFont="1" applyFill="1" applyBorder="1" applyAlignment="1">
      <alignment horizontal="left"/>
    </xf>
    <xf numFmtId="0" fontId="212" fillId="2" borderId="168" xfId="0" applyFont="1" applyFill="1" applyBorder="1" applyAlignment="1">
      <alignment horizontal="left"/>
    </xf>
    <xf numFmtId="0" fontId="218" fillId="2" borderId="1" xfId="0" applyFont="1" applyFill="1" applyBorder="1" applyAlignment="1">
      <alignment horizontal="left"/>
    </xf>
    <xf numFmtId="0" fontId="0" fillId="2" borderId="1" xfId="0" applyFill="1" applyBorder="1" applyAlignment="1">
      <alignment horizontal="center"/>
    </xf>
    <xf numFmtId="0" fontId="115" fillId="2" borderId="0" xfId="41334" applyFont="1" applyFill="1" applyAlignment="1">
      <alignment horizontal="center"/>
    </xf>
    <xf numFmtId="0" fontId="115" fillId="2" borderId="0" xfId="41334" applyFont="1" applyFill="1"/>
    <xf numFmtId="0" fontId="115" fillId="2" borderId="0" xfId="41491" applyFont="1" applyFill="1"/>
    <xf numFmtId="3" fontId="115" fillId="2" borderId="0" xfId="41334" applyNumberFormat="1" applyFont="1" applyFill="1" applyAlignment="1">
      <alignment horizontal="right"/>
    </xf>
    <xf numFmtId="3" fontId="115" fillId="2" borderId="0" xfId="41491" applyNumberFormat="1" applyFont="1" applyFill="1" applyAlignment="1">
      <alignment horizontal="right"/>
    </xf>
    <xf numFmtId="0" fontId="115" fillId="2" borderId="0" xfId="41491" applyFont="1" applyFill="1" applyAlignment="1">
      <alignment horizontal="right"/>
    </xf>
    <xf numFmtId="0" fontId="115" fillId="2" borderId="0" xfId="41334" applyFont="1" applyFill="1" applyAlignment="1">
      <alignment horizontal="right"/>
    </xf>
    <xf numFmtId="0" fontId="115" fillId="2" borderId="0" xfId="0" applyFont="1" applyFill="1" applyAlignment="1">
      <alignment horizontal="center"/>
    </xf>
    <xf numFmtId="1" fontId="115" fillId="2" borderId="0" xfId="41491" applyNumberFormat="1" applyFont="1" applyFill="1" applyAlignment="1">
      <alignment horizontal="right"/>
    </xf>
    <xf numFmtId="1" fontId="115" fillId="2" borderId="0" xfId="41334" applyNumberFormat="1" applyFont="1" applyFill="1" applyAlignment="1">
      <alignment horizontal="right"/>
    </xf>
    <xf numFmtId="174" fontId="115" fillId="2" borderId="0" xfId="1" applyNumberFormat="1" applyFont="1" applyFill="1" applyBorder="1" applyAlignment="1">
      <alignment horizontal="right"/>
    </xf>
    <xf numFmtId="0" fontId="219" fillId="2" borderId="0" xfId="41334" applyFont="1" applyFill="1" applyAlignment="1">
      <alignment horizontal="right"/>
    </xf>
    <xf numFmtId="174" fontId="115" fillId="2" borderId="0" xfId="41491" applyNumberFormat="1" applyFont="1" applyFill="1"/>
    <xf numFmtId="3" fontId="219" fillId="2" borderId="0" xfId="41334" applyNumberFormat="1" applyFont="1" applyFill="1" applyAlignment="1">
      <alignment horizontal="right"/>
    </xf>
    <xf numFmtId="0" fontId="219" fillId="2" borderId="0" xfId="41491" applyFont="1" applyFill="1" applyAlignment="1">
      <alignment horizontal="right"/>
    </xf>
    <xf numFmtId="0" fontId="219" fillId="2" borderId="0" xfId="41334" applyFont="1" applyFill="1"/>
    <xf numFmtId="0" fontId="11" fillId="2" borderId="0" xfId="41467" applyFill="1"/>
    <xf numFmtId="0" fontId="115" fillId="2" borderId="0" xfId="41337" applyFont="1" applyFill="1"/>
    <xf numFmtId="0" fontId="114" fillId="0" borderId="0" xfId="0" applyFont="1" applyAlignment="1">
      <alignment horizontal="center"/>
    </xf>
    <xf numFmtId="0" fontId="114" fillId="0" borderId="0" xfId="0" quotePrefix="1" applyFont="1" applyAlignment="1">
      <alignment horizontal="center"/>
    </xf>
    <xf numFmtId="0" fontId="114" fillId="0" borderId="0" xfId="0" applyFont="1"/>
    <xf numFmtId="0" fontId="0" fillId="2" borderId="0" xfId="0" applyFill="1"/>
    <xf numFmtId="0" fontId="0" fillId="2" borderId="0" xfId="0" applyFill="1" applyAlignment="1">
      <alignment horizontal="right"/>
    </xf>
    <xf numFmtId="0" fontId="115" fillId="2" borderId="0" xfId="0" applyFont="1" applyFill="1" applyAlignment="1">
      <alignment horizontal="right"/>
    </xf>
    <xf numFmtId="0" fontId="125" fillId="74" borderId="0" xfId="0" applyFont="1" applyFill="1" applyAlignment="1">
      <alignment horizontal="right"/>
    </xf>
    <xf numFmtId="3" fontId="0" fillId="0" borderId="0" xfId="0" applyNumberFormat="1" applyAlignment="1">
      <alignment horizontal="right"/>
    </xf>
    <xf numFmtId="0" fontId="115" fillId="74" borderId="0" xfId="0" applyFont="1" applyFill="1" applyAlignment="1">
      <alignment horizontal="right"/>
    </xf>
    <xf numFmtId="0" fontId="115" fillId="0" borderId="0" xfId="0" applyFont="1"/>
    <xf numFmtId="0" fontId="127" fillId="0" borderId="0" xfId="0" applyFont="1"/>
    <xf numFmtId="0" fontId="72" fillId="0" borderId="35" xfId="111" applyBorder="1" applyAlignment="1">
      <alignment horizontal="center"/>
    </xf>
    <xf numFmtId="0" fontId="72" fillId="0" borderId="36" xfId="111" applyBorder="1" applyAlignment="1">
      <alignment horizontal="center"/>
    </xf>
    <xf numFmtId="0" fontId="209" fillId="0" borderId="0" xfId="111" applyFont="1" applyAlignment="1">
      <alignment horizontal="left" vertical="top" wrapText="1"/>
    </xf>
    <xf numFmtId="0" fontId="72" fillId="0" borderId="0" xfId="111" applyAlignment="1">
      <alignment horizontal="left" vertical="top" wrapText="1"/>
    </xf>
    <xf numFmtId="0" fontId="117" fillId="2" borderId="166" xfId="111" applyFont="1" applyFill="1" applyBorder="1" applyAlignment="1">
      <alignment horizontal="center" vertical="center" wrapText="1"/>
    </xf>
    <xf numFmtId="0" fontId="117" fillId="2" borderId="167" xfId="111" applyFont="1" applyFill="1" applyBorder="1" applyAlignment="1">
      <alignment horizontal="center" vertical="center" wrapText="1"/>
    </xf>
    <xf numFmtId="0" fontId="72" fillId="0" borderId="28" xfId="111" applyBorder="1" applyAlignment="1">
      <alignment horizontal="center"/>
    </xf>
    <xf numFmtId="0" fontId="72" fillId="0" borderId="29" xfId="111" applyBorder="1" applyAlignment="1">
      <alignment horizontal="center"/>
    </xf>
    <xf numFmtId="0" fontId="72" fillId="0" borderId="31" xfId="111" applyBorder="1" applyAlignment="1">
      <alignment horizontal="center"/>
    </xf>
    <xf numFmtId="0" fontId="72" fillId="0" borderId="32" xfId="111" applyBorder="1" applyAlignment="1">
      <alignment horizontal="center"/>
    </xf>
    <xf numFmtId="0" fontId="124" fillId="72" borderId="13" xfId="0" applyFont="1" applyFill="1" applyBorder="1" applyAlignment="1">
      <alignment horizontal="center" vertical="center"/>
    </xf>
    <xf numFmtId="0" fontId="124" fillId="72" borderId="15" xfId="0" applyFont="1" applyFill="1" applyBorder="1" applyAlignment="1">
      <alignment horizontal="center" vertical="center"/>
    </xf>
    <xf numFmtId="0" fontId="216" fillId="4" borderId="13" xfId="0" applyFont="1" applyFill="1" applyBorder="1" applyAlignment="1">
      <alignment horizontal="center"/>
    </xf>
    <xf numFmtId="0" fontId="216" fillId="4" borderId="15" xfId="0" applyFont="1" applyFill="1" applyBorder="1" applyAlignment="1">
      <alignment horizontal="center"/>
    </xf>
    <xf numFmtId="0" fontId="106" fillId="5" borderId="13" xfId="41" applyFont="1" applyFill="1" applyBorder="1" applyAlignment="1">
      <alignment horizontal="center" vertical="center"/>
    </xf>
    <xf numFmtId="0" fontId="106" fillId="5" borderId="14" xfId="41" applyFont="1" applyFill="1" applyBorder="1" applyAlignment="1">
      <alignment horizontal="center" vertical="center"/>
    </xf>
    <xf numFmtId="0" fontId="106" fillId="5" borderId="15" xfId="41" applyFont="1" applyFill="1" applyBorder="1" applyAlignment="1">
      <alignment horizontal="center" vertical="center"/>
    </xf>
    <xf numFmtId="0" fontId="106" fillId="4" borderId="1" xfId="41" applyFont="1" applyFill="1" applyBorder="1" applyAlignment="1" applyProtection="1">
      <alignment horizontal="center" vertical="center" textRotation="45"/>
      <protection locked="0"/>
    </xf>
    <xf numFmtId="0" fontId="106" fillId="4" borderId="16" xfId="41" applyFont="1" applyFill="1" applyBorder="1" applyAlignment="1" applyProtection="1">
      <alignment horizontal="center" vertical="center" textRotation="45"/>
      <protection locked="0"/>
    </xf>
    <xf numFmtId="0" fontId="106" fillId="4" borderId="2" xfId="41" applyFont="1" applyFill="1" applyBorder="1" applyAlignment="1" applyProtection="1">
      <alignment horizontal="center" vertical="center" textRotation="45"/>
      <protection locked="0"/>
    </xf>
    <xf numFmtId="0" fontId="106" fillId="4" borderId="1" xfId="41" applyFont="1" applyFill="1" applyBorder="1" applyAlignment="1">
      <alignment horizontal="center" vertical="center" textRotation="45"/>
    </xf>
    <xf numFmtId="0" fontId="106" fillId="4" borderId="16" xfId="41" applyFont="1" applyFill="1" applyBorder="1" applyAlignment="1">
      <alignment horizontal="center" vertical="center" textRotation="45"/>
    </xf>
    <xf numFmtId="0" fontId="106" fillId="4" borderId="2" xfId="41" applyFont="1" applyFill="1" applyBorder="1" applyAlignment="1">
      <alignment horizontal="center" vertical="center" textRotation="45"/>
    </xf>
    <xf numFmtId="0" fontId="207" fillId="0" borderId="165" xfId="1414" applyFont="1" applyBorder="1" applyAlignment="1">
      <alignment horizontal="center" vertical="center"/>
    </xf>
    <xf numFmtId="0" fontId="100" fillId="0" borderId="165" xfId="1414" applyFont="1" applyBorder="1" applyAlignment="1">
      <alignment horizontal="center" vertical="center"/>
    </xf>
    <xf numFmtId="0" fontId="100" fillId="0" borderId="173" xfId="1414" applyFont="1" applyBorder="1"/>
    <xf numFmtId="0" fontId="103" fillId="0" borderId="174" xfId="1414" applyFont="1" applyBorder="1"/>
    <xf numFmtId="174" fontId="0" fillId="0" borderId="174" xfId="1" applyNumberFormat="1" applyFont="1" applyBorder="1"/>
    <xf numFmtId="174" fontId="99" fillId="0" borderId="174" xfId="1414" applyNumberFormat="1" applyBorder="1"/>
    <xf numFmtId="9" fontId="0" fillId="0" borderId="174" xfId="2" applyFont="1" applyBorder="1"/>
    <xf numFmtId="9" fontId="1" fillId="0" borderId="0" xfId="2" applyFont="1" applyFill="1" applyBorder="1"/>
    <xf numFmtId="0" fontId="99" fillId="0" borderId="165" xfId="0" applyFont="1" applyBorder="1"/>
    <xf numFmtId="174" fontId="102" fillId="0" borderId="165" xfId="1" applyNumberFormat="1" applyFont="1" applyBorder="1"/>
    <xf numFmtId="172" fontId="102" fillId="0" borderId="165" xfId="1" applyFont="1" applyBorder="1"/>
    <xf numFmtId="38" fontId="102" fillId="0" borderId="165" xfId="4" applyNumberFormat="1" applyFont="1" applyBorder="1"/>
    <xf numFmtId="0" fontId="0" fillId="0" borderId="165" xfId="0" applyBorder="1"/>
    <xf numFmtId="0" fontId="101" fillId="0" borderId="165" xfId="4" applyFont="1" applyBorder="1"/>
    <xf numFmtId="172" fontId="101" fillId="0" borderId="165" xfId="1" applyFont="1" applyBorder="1"/>
    <xf numFmtId="0" fontId="100" fillId="0" borderId="165" xfId="0" applyFont="1" applyBorder="1"/>
    <xf numFmtId="174" fontId="101" fillId="0" borderId="165" xfId="4" applyNumberFormat="1" applyFont="1" applyBorder="1"/>
    <xf numFmtId="0" fontId="72" fillId="4" borderId="12" xfId="41" applyFont="1" applyFill="1" applyBorder="1" applyAlignment="1">
      <alignment vertical="center"/>
    </xf>
    <xf numFmtId="0" fontId="72" fillId="4" borderId="22" xfId="41" applyFont="1" applyFill="1" applyBorder="1" applyAlignment="1" applyProtection="1">
      <alignment horizontal="center" vertical="center"/>
      <protection locked="0"/>
    </xf>
    <xf numFmtId="0" fontId="72" fillId="4" borderId="23" xfId="41" applyFont="1" applyFill="1" applyBorder="1" applyAlignment="1" applyProtection="1">
      <alignment horizontal="center" vertical="center"/>
      <protection locked="0"/>
    </xf>
    <xf numFmtId="0" fontId="72" fillId="4" borderId="20" xfId="41" applyFont="1" applyFill="1" applyBorder="1" applyAlignment="1" applyProtection="1">
      <alignment horizontal="center" vertical="center"/>
      <protection locked="0"/>
    </xf>
    <xf numFmtId="174" fontId="72" fillId="4" borderId="0" xfId="42" applyNumberFormat="1" applyFont="1" applyFill="1" applyBorder="1" applyAlignment="1" applyProtection="1">
      <alignment horizontal="right" vertical="center"/>
      <protection locked="0"/>
    </xf>
    <xf numFmtId="0" fontId="72" fillId="0" borderId="6" xfId="41" applyFont="1" applyBorder="1"/>
    <xf numFmtId="174" fontId="72" fillId="4" borderId="4" xfId="42" applyNumberFormat="1" applyFont="1" applyFill="1" applyBorder="1" applyAlignment="1" applyProtection="1">
      <alignment horizontal="right" vertical="center"/>
      <protection locked="0"/>
    </xf>
    <xf numFmtId="172" fontId="107" fillId="4" borderId="162" xfId="42" applyFont="1" applyFill="1" applyBorder="1" applyAlignment="1" applyProtection="1">
      <alignment horizontal="right" vertical="center"/>
      <protection locked="0"/>
    </xf>
    <xf numFmtId="0" fontId="72" fillId="4" borderId="8" xfId="41" applyFont="1" applyFill="1" applyBorder="1"/>
  </cellXfs>
  <cellStyles count="41526">
    <cellStyle name="20% - Accent1 10" xfId="1416" xr:uid="{00000000-0005-0000-0000-000000000000}"/>
    <cellStyle name="20% - Accent1 10 2" xfId="2142" xr:uid="{00000000-0005-0000-0000-000001000000}"/>
    <cellStyle name="20% - Accent1 10 2 2" xfId="5351" xr:uid="{00000000-0005-0000-0000-000002000000}"/>
    <cellStyle name="20% - Accent1 10 2 2 2" xfId="11487" xr:uid="{00000000-0005-0000-0000-000003000000}"/>
    <cellStyle name="20% - Accent1 10 2 2 2 2" xfId="21044" xr:uid="{00000000-0005-0000-0000-000004000000}"/>
    <cellStyle name="20% - Accent1 10 2 2 3" xfId="16025" xr:uid="{00000000-0005-0000-0000-000005000000}"/>
    <cellStyle name="20% - Accent1 10 2 3" xfId="8467" xr:uid="{00000000-0005-0000-0000-000006000000}"/>
    <cellStyle name="20% - Accent1 10 2 3 2" xfId="18454" xr:uid="{00000000-0005-0000-0000-000007000000}"/>
    <cellStyle name="20% - Accent1 10 2 3 2 3" xfId="23225" xr:uid="{00000000-0005-0000-0000-000008000000}"/>
    <cellStyle name="20% - Accent1 10 2 4" xfId="14271" xr:uid="{00000000-0005-0000-0000-000009000000}"/>
    <cellStyle name="20% - Accent1 10 3" xfId="3279" xr:uid="{00000000-0005-0000-0000-00000A000000}"/>
    <cellStyle name="20% - Accent1 10 3 2" xfId="6436" xr:uid="{00000000-0005-0000-0000-00000B000000}"/>
    <cellStyle name="20% - Accent1 10 3 2 2" xfId="12549" xr:uid="{00000000-0005-0000-0000-00000C000000}"/>
    <cellStyle name="20% - Accent1 10 3 2 2 2" xfId="21965" xr:uid="{00000000-0005-0000-0000-00000D000000}"/>
    <cellStyle name="20% - Accent1 10 3 2 3" xfId="16870" xr:uid="{00000000-0005-0000-0000-00000E000000}"/>
    <cellStyle name="20% - Accent1 10 3 3" xfId="9534" xr:uid="{00000000-0005-0000-0000-00000F000000}"/>
    <cellStyle name="20% - Accent1 10 3 3 2" xfId="19491" xr:uid="{00000000-0005-0000-0000-000010000000}"/>
    <cellStyle name="20% - Accent1 10 3 4" xfId="14857" xr:uid="{00000000-0005-0000-0000-000011000000}"/>
    <cellStyle name="20% - Accent1 10 3 6 2" xfId="41161" xr:uid="{00000000-0005-0000-0000-000012000000}"/>
    <cellStyle name="20% - Accent1 10 4" xfId="4861" xr:uid="{00000000-0005-0000-0000-000013000000}"/>
    <cellStyle name="20% - Accent1 10 4 2" xfId="11002" xr:uid="{00000000-0005-0000-0000-000014000000}"/>
    <cellStyle name="20% - Accent1 10 4 2 2" xfId="20566" xr:uid="{00000000-0005-0000-0000-000015000000}"/>
    <cellStyle name="20% - Accent1 10 4 3" xfId="15567" xr:uid="{00000000-0005-0000-0000-000016000000}"/>
    <cellStyle name="20% - Accent1 10 5" xfId="7986" xr:uid="{00000000-0005-0000-0000-000017000000}"/>
    <cellStyle name="20% - Accent1 10 5 2" xfId="17979" xr:uid="{00000000-0005-0000-0000-000018000000}"/>
    <cellStyle name="20% - Accent1 10 6" xfId="14000" xr:uid="{00000000-0005-0000-0000-000019000000}"/>
    <cellStyle name="20% - Accent1 2" xfId="1081" xr:uid="{00000000-0005-0000-0000-00001A000000}"/>
    <cellStyle name="20% - Accent1 3" xfId="1082" xr:uid="{00000000-0005-0000-0000-00001B000000}"/>
    <cellStyle name="20% - Accent1 4" xfId="1083" xr:uid="{00000000-0005-0000-0000-00001C000000}"/>
    <cellStyle name="20% - Accent1 5" xfId="1084" xr:uid="{00000000-0005-0000-0000-00001D000000}"/>
    <cellStyle name="20% - Accent1 6" xfId="1417" xr:uid="{00000000-0005-0000-0000-00001E000000}"/>
    <cellStyle name="20% - Accent1 7" xfId="1418" xr:uid="{00000000-0005-0000-0000-00001F000000}"/>
    <cellStyle name="20% - Accent1 7 2" xfId="2144" xr:uid="{00000000-0005-0000-0000-000020000000}"/>
    <cellStyle name="20% - Accent1 7 2 2" xfId="5353" xr:uid="{00000000-0005-0000-0000-000021000000}"/>
    <cellStyle name="20% - Accent1 7 2 2 2" xfId="11489" xr:uid="{00000000-0005-0000-0000-000022000000}"/>
    <cellStyle name="20% - Accent1 7 2 2 2 2" xfId="21046" xr:uid="{00000000-0005-0000-0000-000023000000}"/>
    <cellStyle name="20% - Accent1 7 2 2 3" xfId="16027" xr:uid="{00000000-0005-0000-0000-000024000000}"/>
    <cellStyle name="20% - Accent1 7 2 3" xfId="8469" xr:uid="{00000000-0005-0000-0000-000025000000}"/>
    <cellStyle name="20% - Accent1 7 2 3 2" xfId="18456" xr:uid="{00000000-0005-0000-0000-000026000000}"/>
    <cellStyle name="20% - Accent1 7 2 4" xfId="14273" xr:uid="{00000000-0005-0000-0000-000027000000}"/>
    <cellStyle name="20% - Accent1 7 3" xfId="3280" xr:uid="{00000000-0005-0000-0000-000028000000}"/>
    <cellStyle name="20% - Accent1 7 3 2" xfId="6437" xr:uid="{00000000-0005-0000-0000-000029000000}"/>
    <cellStyle name="20% - Accent1 7 3 2 2" xfId="12550" xr:uid="{00000000-0005-0000-0000-00002A000000}"/>
    <cellStyle name="20% - Accent1 7 3 2 2 2" xfId="21966" xr:uid="{00000000-0005-0000-0000-00002B000000}"/>
    <cellStyle name="20% - Accent1 7 3 2 3" xfId="16871" xr:uid="{00000000-0005-0000-0000-00002C000000}"/>
    <cellStyle name="20% - Accent1 7 3 3" xfId="9535" xr:uid="{00000000-0005-0000-0000-00002D000000}"/>
    <cellStyle name="20% - Accent1 7 3 3 2" xfId="19492" xr:uid="{00000000-0005-0000-0000-00002E000000}"/>
    <cellStyle name="20% - Accent1 7 3 4" xfId="14858" xr:uid="{00000000-0005-0000-0000-00002F000000}"/>
    <cellStyle name="20% - Accent1 7 4" xfId="4862" xr:uid="{00000000-0005-0000-0000-000030000000}"/>
    <cellStyle name="20% - Accent1 7 4 2" xfId="11003" xr:uid="{00000000-0005-0000-0000-000031000000}"/>
    <cellStyle name="20% - Accent1 7 4 2 2" xfId="20567" xr:uid="{00000000-0005-0000-0000-000032000000}"/>
    <cellStyle name="20% - Accent1 7 4 3" xfId="15568" xr:uid="{00000000-0005-0000-0000-000033000000}"/>
    <cellStyle name="20% - Accent1 7 5" xfId="7987" xr:uid="{00000000-0005-0000-0000-000034000000}"/>
    <cellStyle name="20% - Accent1 7 5 2" xfId="17980" xr:uid="{00000000-0005-0000-0000-000035000000}"/>
    <cellStyle name="20% - Accent1 7 6" xfId="14001" xr:uid="{00000000-0005-0000-0000-000036000000}"/>
    <cellStyle name="20% - Accent1 8" xfId="1419" xr:uid="{00000000-0005-0000-0000-000037000000}"/>
    <cellStyle name="20% - Accent1 8 2" xfId="2145" xr:uid="{00000000-0005-0000-0000-000038000000}"/>
    <cellStyle name="20% - Accent1 8 2 2" xfId="5354" xr:uid="{00000000-0005-0000-0000-000039000000}"/>
    <cellStyle name="20% - Accent1 8 2 2 2" xfId="11490" xr:uid="{00000000-0005-0000-0000-00003A000000}"/>
    <cellStyle name="20% - Accent1 8 2 2 2 2" xfId="21047" xr:uid="{00000000-0005-0000-0000-00003B000000}"/>
    <cellStyle name="20% - Accent1 8 2 2 3" xfId="16028" xr:uid="{00000000-0005-0000-0000-00003C000000}"/>
    <cellStyle name="20% - Accent1 8 2 3" xfId="8470" xr:uid="{00000000-0005-0000-0000-00003D000000}"/>
    <cellStyle name="20% - Accent1 8 2 3 2" xfId="18457" xr:uid="{00000000-0005-0000-0000-00003E000000}"/>
    <cellStyle name="20% - Accent1 8 2 4" xfId="14274" xr:uid="{00000000-0005-0000-0000-00003F000000}"/>
    <cellStyle name="20% - Accent1 8 3" xfId="3281" xr:uid="{00000000-0005-0000-0000-000040000000}"/>
    <cellStyle name="20% - Accent1 8 3 2" xfId="6438" xr:uid="{00000000-0005-0000-0000-000041000000}"/>
    <cellStyle name="20% - Accent1 8 3 2 2" xfId="12551" xr:uid="{00000000-0005-0000-0000-000042000000}"/>
    <cellStyle name="20% - Accent1 8 3 2 2 2" xfId="21967" xr:uid="{00000000-0005-0000-0000-000043000000}"/>
    <cellStyle name="20% - Accent1 8 3 2 3" xfId="16872" xr:uid="{00000000-0005-0000-0000-000044000000}"/>
    <cellStyle name="20% - Accent1 8 3 3" xfId="9536" xr:uid="{00000000-0005-0000-0000-000045000000}"/>
    <cellStyle name="20% - Accent1 8 3 3 2" xfId="19493" xr:uid="{00000000-0005-0000-0000-000046000000}"/>
    <cellStyle name="20% - Accent1 8 3 4" xfId="14859" xr:uid="{00000000-0005-0000-0000-000047000000}"/>
    <cellStyle name="20% - Accent1 8 4" xfId="4863" xr:uid="{00000000-0005-0000-0000-000048000000}"/>
    <cellStyle name="20% - Accent1 8 4 2" xfId="11004" xr:uid="{00000000-0005-0000-0000-000049000000}"/>
    <cellStyle name="20% - Accent1 8 4 2 2" xfId="20568" xr:uid="{00000000-0005-0000-0000-00004A000000}"/>
    <cellStyle name="20% - Accent1 8 4 3" xfId="15569" xr:uid="{00000000-0005-0000-0000-00004B000000}"/>
    <cellStyle name="20% - Accent1 8 5" xfId="7988" xr:uid="{00000000-0005-0000-0000-00004C000000}"/>
    <cellStyle name="20% - Accent1 8 5 2" xfId="17981" xr:uid="{00000000-0005-0000-0000-00004D000000}"/>
    <cellStyle name="20% - Accent1 8 6" xfId="14002" xr:uid="{00000000-0005-0000-0000-00004E000000}"/>
    <cellStyle name="20% - Accent1 9" xfId="1420" xr:uid="{00000000-0005-0000-0000-00004F000000}"/>
    <cellStyle name="20% - Accent1 9 2" xfId="2146" xr:uid="{00000000-0005-0000-0000-000050000000}"/>
    <cellStyle name="20% - Accent1 9 2 2" xfId="5355" xr:uid="{00000000-0005-0000-0000-000051000000}"/>
    <cellStyle name="20% - Accent1 9 2 2 2" xfId="11491" xr:uid="{00000000-0005-0000-0000-000052000000}"/>
    <cellStyle name="20% - Accent1 9 2 2 2 2" xfId="21048" xr:uid="{00000000-0005-0000-0000-000053000000}"/>
    <cellStyle name="20% - Accent1 9 2 2 3" xfId="16029" xr:uid="{00000000-0005-0000-0000-000054000000}"/>
    <cellStyle name="20% - Accent1 9 2 3" xfId="8471" xr:uid="{00000000-0005-0000-0000-000055000000}"/>
    <cellStyle name="20% - Accent1 9 2 3 2" xfId="18458" xr:uid="{00000000-0005-0000-0000-000056000000}"/>
    <cellStyle name="20% - Accent1 9 2 4" xfId="14275" xr:uid="{00000000-0005-0000-0000-000057000000}"/>
    <cellStyle name="20% - Accent1 9 3" xfId="3282" xr:uid="{00000000-0005-0000-0000-000058000000}"/>
    <cellStyle name="20% - Accent1 9 3 2" xfId="6439" xr:uid="{00000000-0005-0000-0000-000059000000}"/>
    <cellStyle name="20% - Accent1 9 3 2 2" xfId="12552" xr:uid="{00000000-0005-0000-0000-00005A000000}"/>
    <cellStyle name="20% - Accent1 9 3 2 2 2" xfId="21968" xr:uid="{00000000-0005-0000-0000-00005B000000}"/>
    <cellStyle name="20% - Accent1 9 3 2 3" xfId="16873" xr:uid="{00000000-0005-0000-0000-00005C000000}"/>
    <cellStyle name="20% - Accent1 9 3 3" xfId="9537" xr:uid="{00000000-0005-0000-0000-00005D000000}"/>
    <cellStyle name="20% - Accent1 9 3 3 2" xfId="19494" xr:uid="{00000000-0005-0000-0000-00005E000000}"/>
    <cellStyle name="20% - Accent1 9 3 4" xfId="14860" xr:uid="{00000000-0005-0000-0000-00005F000000}"/>
    <cellStyle name="20% - Accent1 9 4" xfId="4864" xr:uid="{00000000-0005-0000-0000-000060000000}"/>
    <cellStyle name="20% - Accent1 9 4 2" xfId="11005" xr:uid="{00000000-0005-0000-0000-000061000000}"/>
    <cellStyle name="20% - Accent1 9 4 2 2" xfId="20569" xr:uid="{00000000-0005-0000-0000-000062000000}"/>
    <cellStyle name="20% - Accent1 9 4 3" xfId="15570" xr:uid="{00000000-0005-0000-0000-000063000000}"/>
    <cellStyle name="20% - Accent1 9 5" xfId="7989" xr:uid="{00000000-0005-0000-0000-000064000000}"/>
    <cellStyle name="20% - Accent1 9 5 2" xfId="17982" xr:uid="{00000000-0005-0000-0000-000065000000}"/>
    <cellStyle name="20% - Accent1 9 6" xfId="14003" xr:uid="{00000000-0005-0000-0000-000066000000}"/>
    <cellStyle name="20% - Accent2 10" xfId="1421" xr:uid="{00000000-0005-0000-0000-000067000000}"/>
    <cellStyle name="20% - Accent2 10 2" xfId="2147" xr:uid="{00000000-0005-0000-0000-000068000000}"/>
    <cellStyle name="20% - Accent2 10 2 2" xfId="5356" xr:uid="{00000000-0005-0000-0000-000069000000}"/>
    <cellStyle name="20% - Accent2 10 2 2 2" xfId="11492" xr:uid="{00000000-0005-0000-0000-00006A000000}"/>
    <cellStyle name="20% - Accent2 10 2 2 2 2" xfId="21049" xr:uid="{00000000-0005-0000-0000-00006B000000}"/>
    <cellStyle name="20% - Accent2 10 2 2 3" xfId="16030" xr:uid="{00000000-0005-0000-0000-00006C000000}"/>
    <cellStyle name="20% - Accent2 10 2 3" xfId="8472" xr:uid="{00000000-0005-0000-0000-00006D000000}"/>
    <cellStyle name="20% - Accent2 10 2 3 2" xfId="18459" xr:uid="{00000000-0005-0000-0000-00006E000000}"/>
    <cellStyle name="20% - Accent2 10 2 4" xfId="14276" xr:uid="{00000000-0005-0000-0000-00006F000000}"/>
    <cellStyle name="20% - Accent2 10 3" xfId="3283" xr:uid="{00000000-0005-0000-0000-000070000000}"/>
    <cellStyle name="20% - Accent2 10 3 2" xfId="6440" xr:uid="{00000000-0005-0000-0000-000071000000}"/>
    <cellStyle name="20% - Accent2 10 3 2 2" xfId="12553" xr:uid="{00000000-0005-0000-0000-000072000000}"/>
    <cellStyle name="20% - Accent2 10 3 2 2 2" xfId="21969" xr:uid="{00000000-0005-0000-0000-000073000000}"/>
    <cellStyle name="20% - Accent2 10 3 2 3" xfId="16874" xr:uid="{00000000-0005-0000-0000-000074000000}"/>
    <cellStyle name="20% - Accent2 10 3 3" xfId="9538" xr:uid="{00000000-0005-0000-0000-000075000000}"/>
    <cellStyle name="20% - Accent2 10 3 3 2" xfId="19495" xr:uid="{00000000-0005-0000-0000-000076000000}"/>
    <cellStyle name="20% - Accent2 10 3 4" xfId="14861" xr:uid="{00000000-0005-0000-0000-000077000000}"/>
    <cellStyle name="20% - Accent2 10 4" xfId="4865" xr:uid="{00000000-0005-0000-0000-000078000000}"/>
    <cellStyle name="20% - Accent2 10 4 2" xfId="11006" xr:uid="{00000000-0005-0000-0000-000079000000}"/>
    <cellStyle name="20% - Accent2 10 4 2 2" xfId="20570" xr:uid="{00000000-0005-0000-0000-00007A000000}"/>
    <cellStyle name="20% - Accent2 10 4 3" xfId="15571" xr:uid="{00000000-0005-0000-0000-00007B000000}"/>
    <cellStyle name="20% - Accent2 10 5" xfId="7990" xr:uid="{00000000-0005-0000-0000-00007C000000}"/>
    <cellStyle name="20% - Accent2 10 5 2" xfId="17983" xr:uid="{00000000-0005-0000-0000-00007D000000}"/>
    <cellStyle name="20% - Accent2 10 6" xfId="14004" xr:uid="{00000000-0005-0000-0000-00007E000000}"/>
    <cellStyle name="20% - Accent2 2" xfId="1085" xr:uid="{00000000-0005-0000-0000-00007F000000}"/>
    <cellStyle name="20% - Accent2 3" xfId="1086" xr:uid="{00000000-0005-0000-0000-000080000000}"/>
    <cellStyle name="20% - Accent2 4" xfId="1087" xr:uid="{00000000-0005-0000-0000-000081000000}"/>
    <cellStyle name="20% - Accent2 5" xfId="1088" xr:uid="{00000000-0005-0000-0000-000082000000}"/>
    <cellStyle name="20% - Accent2 6" xfId="1422" xr:uid="{00000000-0005-0000-0000-000083000000}"/>
    <cellStyle name="20% - Accent2 7" xfId="1423" xr:uid="{00000000-0005-0000-0000-000084000000}"/>
    <cellStyle name="20% - Accent2 7 2" xfId="2149" xr:uid="{00000000-0005-0000-0000-000085000000}"/>
    <cellStyle name="20% - Accent2 7 2 2" xfId="5358" xr:uid="{00000000-0005-0000-0000-000086000000}"/>
    <cellStyle name="20% - Accent2 7 2 2 2" xfId="11494" xr:uid="{00000000-0005-0000-0000-000087000000}"/>
    <cellStyle name="20% - Accent2 7 2 2 2 2" xfId="21051" xr:uid="{00000000-0005-0000-0000-000088000000}"/>
    <cellStyle name="20% - Accent2 7 2 2 3" xfId="16032" xr:uid="{00000000-0005-0000-0000-000089000000}"/>
    <cellStyle name="20% - Accent2 7 2 3" xfId="8474" xr:uid="{00000000-0005-0000-0000-00008A000000}"/>
    <cellStyle name="20% - Accent2 7 2 3 2" xfId="18461" xr:uid="{00000000-0005-0000-0000-00008B000000}"/>
    <cellStyle name="20% - Accent2 7 2 4" xfId="14278" xr:uid="{00000000-0005-0000-0000-00008C000000}"/>
    <cellStyle name="20% - Accent2 7 3" xfId="3284" xr:uid="{00000000-0005-0000-0000-00008D000000}"/>
    <cellStyle name="20% - Accent2 7 3 2" xfId="6441" xr:uid="{00000000-0005-0000-0000-00008E000000}"/>
    <cellStyle name="20% - Accent2 7 3 2 2" xfId="12554" xr:uid="{00000000-0005-0000-0000-00008F000000}"/>
    <cellStyle name="20% - Accent2 7 3 2 2 2" xfId="21970" xr:uid="{00000000-0005-0000-0000-000090000000}"/>
    <cellStyle name="20% - Accent2 7 3 2 3" xfId="16875" xr:uid="{00000000-0005-0000-0000-000091000000}"/>
    <cellStyle name="20% - Accent2 7 3 3" xfId="9539" xr:uid="{00000000-0005-0000-0000-000092000000}"/>
    <cellStyle name="20% - Accent2 7 3 3 2" xfId="19496" xr:uid="{00000000-0005-0000-0000-000093000000}"/>
    <cellStyle name="20% - Accent2 7 3 4" xfId="14862" xr:uid="{00000000-0005-0000-0000-000094000000}"/>
    <cellStyle name="20% - Accent2 7 4" xfId="4866" xr:uid="{00000000-0005-0000-0000-000095000000}"/>
    <cellStyle name="20% - Accent2 7 4 2" xfId="11007" xr:uid="{00000000-0005-0000-0000-000096000000}"/>
    <cellStyle name="20% - Accent2 7 4 2 2" xfId="20571" xr:uid="{00000000-0005-0000-0000-000097000000}"/>
    <cellStyle name="20% - Accent2 7 4 3" xfId="15572" xr:uid="{00000000-0005-0000-0000-000098000000}"/>
    <cellStyle name="20% - Accent2 7 5" xfId="7991" xr:uid="{00000000-0005-0000-0000-000099000000}"/>
    <cellStyle name="20% - Accent2 7 5 2" xfId="17984" xr:uid="{00000000-0005-0000-0000-00009A000000}"/>
    <cellStyle name="20% - Accent2 7 6" xfId="14005" xr:uid="{00000000-0005-0000-0000-00009B000000}"/>
    <cellStyle name="20% - Accent2 8" xfId="1424" xr:uid="{00000000-0005-0000-0000-00009C000000}"/>
    <cellStyle name="20% - Accent2 8 2" xfId="2150" xr:uid="{00000000-0005-0000-0000-00009D000000}"/>
    <cellStyle name="20% - Accent2 8 2 2" xfId="5359" xr:uid="{00000000-0005-0000-0000-00009E000000}"/>
    <cellStyle name="20% - Accent2 8 2 2 2" xfId="11495" xr:uid="{00000000-0005-0000-0000-00009F000000}"/>
    <cellStyle name="20% - Accent2 8 2 2 2 2" xfId="21052" xr:uid="{00000000-0005-0000-0000-0000A0000000}"/>
    <cellStyle name="20% - Accent2 8 2 2 3" xfId="16033" xr:uid="{00000000-0005-0000-0000-0000A1000000}"/>
    <cellStyle name="20% - Accent2 8 2 3" xfId="8475" xr:uid="{00000000-0005-0000-0000-0000A2000000}"/>
    <cellStyle name="20% - Accent2 8 2 3 2" xfId="18462" xr:uid="{00000000-0005-0000-0000-0000A3000000}"/>
    <cellStyle name="20% - Accent2 8 2 4" xfId="14279" xr:uid="{00000000-0005-0000-0000-0000A4000000}"/>
    <cellStyle name="20% - Accent2 8 3" xfId="3285" xr:uid="{00000000-0005-0000-0000-0000A5000000}"/>
    <cellStyle name="20% - Accent2 8 3 2" xfId="6442" xr:uid="{00000000-0005-0000-0000-0000A6000000}"/>
    <cellStyle name="20% - Accent2 8 3 2 2" xfId="12555" xr:uid="{00000000-0005-0000-0000-0000A7000000}"/>
    <cellStyle name="20% - Accent2 8 3 2 2 2" xfId="21971" xr:uid="{00000000-0005-0000-0000-0000A8000000}"/>
    <cellStyle name="20% - Accent2 8 3 2 3" xfId="16876" xr:uid="{00000000-0005-0000-0000-0000A9000000}"/>
    <cellStyle name="20% - Accent2 8 3 3" xfId="9540" xr:uid="{00000000-0005-0000-0000-0000AA000000}"/>
    <cellStyle name="20% - Accent2 8 3 3 2" xfId="19497" xr:uid="{00000000-0005-0000-0000-0000AB000000}"/>
    <cellStyle name="20% - Accent2 8 3 4" xfId="14863" xr:uid="{00000000-0005-0000-0000-0000AC000000}"/>
    <cellStyle name="20% - Accent2 8 4" xfId="4867" xr:uid="{00000000-0005-0000-0000-0000AD000000}"/>
    <cellStyle name="20% - Accent2 8 4 2" xfId="11008" xr:uid="{00000000-0005-0000-0000-0000AE000000}"/>
    <cellStyle name="20% - Accent2 8 4 2 2" xfId="20572" xr:uid="{00000000-0005-0000-0000-0000AF000000}"/>
    <cellStyle name="20% - Accent2 8 4 3" xfId="15573" xr:uid="{00000000-0005-0000-0000-0000B0000000}"/>
    <cellStyle name="20% - Accent2 8 5" xfId="7992" xr:uid="{00000000-0005-0000-0000-0000B1000000}"/>
    <cellStyle name="20% - Accent2 8 5 2" xfId="17985" xr:uid="{00000000-0005-0000-0000-0000B2000000}"/>
    <cellStyle name="20% - Accent2 8 6" xfId="14006" xr:uid="{00000000-0005-0000-0000-0000B3000000}"/>
    <cellStyle name="20% - Accent2 9" xfId="1425" xr:uid="{00000000-0005-0000-0000-0000B4000000}"/>
    <cellStyle name="20% - Accent2 9 2" xfId="2151" xr:uid="{00000000-0005-0000-0000-0000B5000000}"/>
    <cellStyle name="20% - Accent2 9 2 2" xfId="5360" xr:uid="{00000000-0005-0000-0000-0000B6000000}"/>
    <cellStyle name="20% - Accent2 9 2 2 2" xfId="11496" xr:uid="{00000000-0005-0000-0000-0000B7000000}"/>
    <cellStyle name="20% - Accent2 9 2 2 2 2" xfId="21053" xr:uid="{00000000-0005-0000-0000-0000B8000000}"/>
    <cellStyle name="20% - Accent2 9 2 2 3" xfId="16034" xr:uid="{00000000-0005-0000-0000-0000B9000000}"/>
    <cellStyle name="20% - Accent2 9 2 3" xfId="8476" xr:uid="{00000000-0005-0000-0000-0000BA000000}"/>
    <cellStyle name="20% - Accent2 9 2 3 2" xfId="18463" xr:uid="{00000000-0005-0000-0000-0000BB000000}"/>
    <cellStyle name="20% - Accent2 9 2 4" xfId="14280" xr:uid="{00000000-0005-0000-0000-0000BC000000}"/>
    <cellStyle name="20% - Accent2 9 3" xfId="3286" xr:uid="{00000000-0005-0000-0000-0000BD000000}"/>
    <cellStyle name="20% - Accent2 9 3 2" xfId="6443" xr:uid="{00000000-0005-0000-0000-0000BE000000}"/>
    <cellStyle name="20% - Accent2 9 3 2 2" xfId="12556" xr:uid="{00000000-0005-0000-0000-0000BF000000}"/>
    <cellStyle name="20% - Accent2 9 3 2 2 2" xfId="21972" xr:uid="{00000000-0005-0000-0000-0000C0000000}"/>
    <cellStyle name="20% - Accent2 9 3 2 3" xfId="16877" xr:uid="{00000000-0005-0000-0000-0000C1000000}"/>
    <cellStyle name="20% - Accent2 9 3 3" xfId="9541" xr:uid="{00000000-0005-0000-0000-0000C2000000}"/>
    <cellStyle name="20% - Accent2 9 3 3 2" xfId="19498" xr:uid="{00000000-0005-0000-0000-0000C3000000}"/>
    <cellStyle name="20% - Accent2 9 3 4" xfId="14864" xr:uid="{00000000-0005-0000-0000-0000C4000000}"/>
    <cellStyle name="20% - Accent2 9 4" xfId="4868" xr:uid="{00000000-0005-0000-0000-0000C5000000}"/>
    <cellStyle name="20% - Accent2 9 4 2" xfId="11009" xr:uid="{00000000-0005-0000-0000-0000C6000000}"/>
    <cellStyle name="20% - Accent2 9 4 2 2" xfId="20573" xr:uid="{00000000-0005-0000-0000-0000C7000000}"/>
    <cellStyle name="20% - Accent2 9 4 3" xfId="15574" xr:uid="{00000000-0005-0000-0000-0000C8000000}"/>
    <cellStyle name="20% - Accent2 9 5" xfId="7993" xr:uid="{00000000-0005-0000-0000-0000C9000000}"/>
    <cellStyle name="20% - Accent2 9 5 2" xfId="17986" xr:uid="{00000000-0005-0000-0000-0000CA000000}"/>
    <cellStyle name="20% - Accent2 9 6" xfId="14007" xr:uid="{00000000-0005-0000-0000-0000CB000000}"/>
    <cellStyle name="20% - Accent3 10" xfId="1426" xr:uid="{00000000-0005-0000-0000-0000CC000000}"/>
    <cellStyle name="20% - Accent3 10 2" xfId="2152" xr:uid="{00000000-0005-0000-0000-0000CD000000}"/>
    <cellStyle name="20% - Accent3 10 2 2" xfId="5361" xr:uid="{00000000-0005-0000-0000-0000CE000000}"/>
    <cellStyle name="20% - Accent3 10 2 2 2" xfId="11497" xr:uid="{00000000-0005-0000-0000-0000CF000000}"/>
    <cellStyle name="20% - Accent3 10 2 2 2 2" xfId="21054" xr:uid="{00000000-0005-0000-0000-0000D0000000}"/>
    <cellStyle name="20% - Accent3 10 2 2 3" xfId="16035" xr:uid="{00000000-0005-0000-0000-0000D1000000}"/>
    <cellStyle name="20% - Accent3 10 2 3" xfId="8477" xr:uid="{00000000-0005-0000-0000-0000D2000000}"/>
    <cellStyle name="20% - Accent3 10 2 3 2" xfId="18464" xr:uid="{00000000-0005-0000-0000-0000D3000000}"/>
    <cellStyle name="20% - Accent3 10 2 4" xfId="14281" xr:uid="{00000000-0005-0000-0000-0000D4000000}"/>
    <cellStyle name="20% - Accent3 10 3" xfId="3287" xr:uid="{00000000-0005-0000-0000-0000D5000000}"/>
    <cellStyle name="20% - Accent3 10 3 2" xfId="6444" xr:uid="{00000000-0005-0000-0000-0000D6000000}"/>
    <cellStyle name="20% - Accent3 10 3 2 2" xfId="12557" xr:uid="{00000000-0005-0000-0000-0000D7000000}"/>
    <cellStyle name="20% - Accent3 10 3 2 2 2" xfId="21973" xr:uid="{00000000-0005-0000-0000-0000D8000000}"/>
    <cellStyle name="20% - Accent3 10 3 2 3" xfId="16878" xr:uid="{00000000-0005-0000-0000-0000D9000000}"/>
    <cellStyle name="20% - Accent3 10 3 3" xfId="9542" xr:uid="{00000000-0005-0000-0000-0000DA000000}"/>
    <cellStyle name="20% - Accent3 10 3 3 2" xfId="19499" xr:uid="{00000000-0005-0000-0000-0000DB000000}"/>
    <cellStyle name="20% - Accent3 10 3 4" xfId="14865" xr:uid="{00000000-0005-0000-0000-0000DC000000}"/>
    <cellStyle name="20% - Accent3 10 4" xfId="4869" xr:uid="{00000000-0005-0000-0000-0000DD000000}"/>
    <cellStyle name="20% - Accent3 10 4 2" xfId="11010" xr:uid="{00000000-0005-0000-0000-0000DE000000}"/>
    <cellStyle name="20% - Accent3 10 4 2 2" xfId="20574" xr:uid="{00000000-0005-0000-0000-0000DF000000}"/>
    <cellStyle name="20% - Accent3 10 4 3" xfId="15575" xr:uid="{00000000-0005-0000-0000-0000E0000000}"/>
    <cellStyle name="20% - Accent3 10 5" xfId="7994" xr:uid="{00000000-0005-0000-0000-0000E1000000}"/>
    <cellStyle name="20% - Accent3 10 5 2" xfId="17987" xr:uid="{00000000-0005-0000-0000-0000E2000000}"/>
    <cellStyle name="20% - Accent3 10 6" xfId="14008" xr:uid="{00000000-0005-0000-0000-0000E3000000}"/>
    <cellStyle name="20% - Accent3 2" xfId="1089" xr:uid="{00000000-0005-0000-0000-0000E4000000}"/>
    <cellStyle name="20% - Accent3 3" xfId="1090" xr:uid="{00000000-0005-0000-0000-0000E5000000}"/>
    <cellStyle name="20% - Accent3 4" xfId="1091" xr:uid="{00000000-0005-0000-0000-0000E6000000}"/>
    <cellStyle name="20% - Accent3 5" xfId="1092" xr:uid="{00000000-0005-0000-0000-0000E7000000}"/>
    <cellStyle name="20% - Accent3 6" xfId="1427" xr:uid="{00000000-0005-0000-0000-0000E8000000}"/>
    <cellStyle name="20% - Accent3 7" xfId="1428" xr:uid="{00000000-0005-0000-0000-0000E9000000}"/>
    <cellStyle name="20% - Accent3 7 2" xfId="2154" xr:uid="{00000000-0005-0000-0000-0000EA000000}"/>
    <cellStyle name="20% - Accent3 7 2 2" xfId="5363" xr:uid="{00000000-0005-0000-0000-0000EB000000}"/>
    <cellStyle name="20% - Accent3 7 2 2 2" xfId="11499" xr:uid="{00000000-0005-0000-0000-0000EC000000}"/>
    <cellStyle name="20% - Accent3 7 2 2 2 2" xfId="21056" xr:uid="{00000000-0005-0000-0000-0000ED000000}"/>
    <cellStyle name="20% - Accent3 7 2 2 3" xfId="16037" xr:uid="{00000000-0005-0000-0000-0000EE000000}"/>
    <cellStyle name="20% - Accent3 7 2 3" xfId="8479" xr:uid="{00000000-0005-0000-0000-0000EF000000}"/>
    <cellStyle name="20% - Accent3 7 2 3 2" xfId="18466" xr:uid="{00000000-0005-0000-0000-0000F0000000}"/>
    <cellStyle name="20% - Accent3 7 2 4" xfId="14283" xr:uid="{00000000-0005-0000-0000-0000F1000000}"/>
    <cellStyle name="20% - Accent3 7 3" xfId="3288" xr:uid="{00000000-0005-0000-0000-0000F2000000}"/>
    <cellStyle name="20% - Accent3 7 3 2" xfId="6445" xr:uid="{00000000-0005-0000-0000-0000F3000000}"/>
    <cellStyle name="20% - Accent3 7 3 2 2" xfId="12558" xr:uid="{00000000-0005-0000-0000-0000F4000000}"/>
    <cellStyle name="20% - Accent3 7 3 2 2 2" xfId="21974" xr:uid="{00000000-0005-0000-0000-0000F5000000}"/>
    <cellStyle name="20% - Accent3 7 3 2 3" xfId="16879" xr:uid="{00000000-0005-0000-0000-0000F6000000}"/>
    <cellStyle name="20% - Accent3 7 3 3" xfId="9543" xr:uid="{00000000-0005-0000-0000-0000F7000000}"/>
    <cellStyle name="20% - Accent3 7 3 3 2" xfId="19500" xr:uid="{00000000-0005-0000-0000-0000F8000000}"/>
    <cellStyle name="20% - Accent3 7 3 4" xfId="14866" xr:uid="{00000000-0005-0000-0000-0000F9000000}"/>
    <cellStyle name="20% - Accent3 7 4" xfId="4870" xr:uid="{00000000-0005-0000-0000-0000FA000000}"/>
    <cellStyle name="20% - Accent3 7 4 2" xfId="11011" xr:uid="{00000000-0005-0000-0000-0000FB000000}"/>
    <cellStyle name="20% - Accent3 7 4 2 2" xfId="20575" xr:uid="{00000000-0005-0000-0000-0000FC000000}"/>
    <cellStyle name="20% - Accent3 7 4 3" xfId="15576" xr:uid="{00000000-0005-0000-0000-0000FD000000}"/>
    <cellStyle name="20% - Accent3 7 5" xfId="7995" xr:uid="{00000000-0005-0000-0000-0000FE000000}"/>
    <cellStyle name="20% - Accent3 7 5 2" xfId="17988" xr:uid="{00000000-0005-0000-0000-0000FF000000}"/>
    <cellStyle name="20% - Accent3 7 6" xfId="14009" xr:uid="{00000000-0005-0000-0000-000000010000}"/>
    <cellStyle name="20% - Accent3 8" xfId="1429" xr:uid="{00000000-0005-0000-0000-000001010000}"/>
    <cellStyle name="20% - Accent3 8 2" xfId="2155" xr:uid="{00000000-0005-0000-0000-000002010000}"/>
    <cellStyle name="20% - Accent3 8 2 2" xfId="5364" xr:uid="{00000000-0005-0000-0000-000003010000}"/>
    <cellStyle name="20% - Accent3 8 2 2 2" xfId="11500" xr:uid="{00000000-0005-0000-0000-000004010000}"/>
    <cellStyle name="20% - Accent3 8 2 2 2 2" xfId="21057" xr:uid="{00000000-0005-0000-0000-000005010000}"/>
    <cellStyle name="20% - Accent3 8 2 2 3" xfId="16038" xr:uid="{00000000-0005-0000-0000-000006010000}"/>
    <cellStyle name="20% - Accent3 8 2 3" xfId="8480" xr:uid="{00000000-0005-0000-0000-000007010000}"/>
    <cellStyle name="20% - Accent3 8 2 3 2" xfId="18467" xr:uid="{00000000-0005-0000-0000-000008010000}"/>
    <cellStyle name="20% - Accent3 8 2 4" xfId="14284" xr:uid="{00000000-0005-0000-0000-000009010000}"/>
    <cellStyle name="20% - Accent3 8 3" xfId="3289" xr:uid="{00000000-0005-0000-0000-00000A010000}"/>
    <cellStyle name="20% - Accent3 8 3 2" xfId="6446" xr:uid="{00000000-0005-0000-0000-00000B010000}"/>
    <cellStyle name="20% - Accent3 8 3 2 2" xfId="12559" xr:uid="{00000000-0005-0000-0000-00000C010000}"/>
    <cellStyle name="20% - Accent3 8 3 2 2 2" xfId="21975" xr:uid="{00000000-0005-0000-0000-00000D010000}"/>
    <cellStyle name="20% - Accent3 8 3 2 3" xfId="16880" xr:uid="{00000000-0005-0000-0000-00000E010000}"/>
    <cellStyle name="20% - Accent3 8 3 3" xfId="9544" xr:uid="{00000000-0005-0000-0000-00000F010000}"/>
    <cellStyle name="20% - Accent3 8 3 3 2" xfId="19501" xr:uid="{00000000-0005-0000-0000-000010010000}"/>
    <cellStyle name="20% - Accent3 8 3 4" xfId="14867" xr:uid="{00000000-0005-0000-0000-000011010000}"/>
    <cellStyle name="20% - Accent3 8 4" xfId="4871" xr:uid="{00000000-0005-0000-0000-000012010000}"/>
    <cellStyle name="20% - Accent3 8 4 2" xfId="11012" xr:uid="{00000000-0005-0000-0000-000013010000}"/>
    <cellStyle name="20% - Accent3 8 4 2 2" xfId="20576" xr:uid="{00000000-0005-0000-0000-000014010000}"/>
    <cellStyle name="20% - Accent3 8 4 3" xfId="15577" xr:uid="{00000000-0005-0000-0000-000015010000}"/>
    <cellStyle name="20% - Accent3 8 5" xfId="7996" xr:uid="{00000000-0005-0000-0000-000016010000}"/>
    <cellStyle name="20% - Accent3 8 5 2" xfId="17989" xr:uid="{00000000-0005-0000-0000-000017010000}"/>
    <cellStyle name="20% - Accent3 8 6" xfId="14010" xr:uid="{00000000-0005-0000-0000-000018010000}"/>
    <cellStyle name="20% - Accent3 9" xfId="1430" xr:uid="{00000000-0005-0000-0000-000019010000}"/>
    <cellStyle name="20% - Accent3 9 2" xfId="2156" xr:uid="{00000000-0005-0000-0000-00001A010000}"/>
    <cellStyle name="20% - Accent3 9 2 2" xfId="5365" xr:uid="{00000000-0005-0000-0000-00001B010000}"/>
    <cellStyle name="20% - Accent3 9 2 2 2" xfId="11501" xr:uid="{00000000-0005-0000-0000-00001C010000}"/>
    <cellStyle name="20% - Accent3 9 2 2 2 2" xfId="21058" xr:uid="{00000000-0005-0000-0000-00001D010000}"/>
    <cellStyle name="20% - Accent3 9 2 2 3" xfId="16039" xr:uid="{00000000-0005-0000-0000-00001E010000}"/>
    <cellStyle name="20% - Accent3 9 2 3" xfId="8481" xr:uid="{00000000-0005-0000-0000-00001F010000}"/>
    <cellStyle name="20% - Accent3 9 2 3 2" xfId="18468" xr:uid="{00000000-0005-0000-0000-000020010000}"/>
    <cellStyle name="20% - Accent3 9 2 4" xfId="14285" xr:uid="{00000000-0005-0000-0000-000021010000}"/>
    <cellStyle name="20% - Accent3 9 3" xfId="3290" xr:uid="{00000000-0005-0000-0000-000022010000}"/>
    <cellStyle name="20% - Accent3 9 3 2" xfId="6447" xr:uid="{00000000-0005-0000-0000-000023010000}"/>
    <cellStyle name="20% - Accent3 9 3 2 2" xfId="12560" xr:uid="{00000000-0005-0000-0000-000024010000}"/>
    <cellStyle name="20% - Accent3 9 3 2 2 2" xfId="21976" xr:uid="{00000000-0005-0000-0000-000025010000}"/>
    <cellStyle name="20% - Accent3 9 3 2 3" xfId="16881" xr:uid="{00000000-0005-0000-0000-000026010000}"/>
    <cellStyle name="20% - Accent3 9 3 3" xfId="9545" xr:uid="{00000000-0005-0000-0000-000027010000}"/>
    <cellStyle name="20% - Accent3 9 3 3 2" xfId="19502" xr:uid="{00000000-0005-0000-0000-000028010000}"/>
    <cellStyle name="20% - Accent3 9 3 4" xfId="14868" xr:uid="{00000000-0005-0000-0000-000029010000}"/>
    <cellStyle name="20% - Accent3 9 4" xfId="4872" xr:uid="{00000000-0005-0000-0000-00002A010000}"/>
    <cellStyle name="20% - Accent3 9 4 2" xfId="11013" xr:uid="{00000000-0005-0000-0000-00002B010000}"/>
    <cellStyle name="20% - Accent3 9 4 2 2" xfId="20577" xr:uid="{00000000-0005-0000-0000-00002C010000}"/>
    <cellStyle name="20% - Accent3 9 4 3" xfId="15578" xr:uid="{00000000-0005-0000-0000-00002D010000}"/>
    <cellStyle name="20% - Accent3 9 5" xfId="7997" xr:uid="{00000000-0005-0000-0000-00002E010000}"/>
    <cellStyle name="20% - Accent3 9 5 2" xfId="17990" xr:uid="{00000000-0005-0000-0000-00002F010000}"/>
    <cellStyle name="20% - Accent3 9 6" xfId="14011" xr:uid="{00000000-0005-0000-0000-000030010000}"/>
    <cellStyle name="20% - Accent4 10" xfId="1431" xr:uid="{00000000-0005-0000-0000-000031010000}"/>
    <cellStyle name="20% - Accent4 10 2" xfId="2157" xr:uid="{00000000-0005-0000-0000-000032010000}"/>
    <cellStyle name="20% - Accent4 10 2 2" xfId="5366" xr:uid="{00000000-0005-0000-0000-000033010000}"/>
    <cellStyle name="20% - Accent4 10 2 2 2" xfId="11502" xr:uid="{00000000-0005-0000-0000-000034010000}"/>
    <cellStyle name="20% - Accent4 10 2 2 2 2" xfId="21059" xr:uid="{00000000-0005-0000-0000-000035010000}"/>
    <cellStyle name="20% - Accent4 10 2 2 3" xfId="16040" xr:uid="{00000000-0005-0000-0000-000036010000}"/>
    <cellStyle name="20% - Accent4 10 2 3" xfId="8482" xr:uid="{00000000-0005-0000-0000-000037010000}"/>
    <cellStyle name="20% - Accent4 10 2 3 2" xfId="18469" xr:uid="{00000000-0005-0000-0000-000038010000}"/>
    <cellStyle name="20% - Accent4 10 2 4" xfId="14286" xr:uid="{00000000-0005-0000-0000-000039010000}"/>
    <cellStyle name="20% - Accent4 10 3" xfId="3291" xr:uid="{00000000-0005-0000-0000-00003A010000}"/>
    <cellStyle name="20% - Accent4 10 3 2" xfId="6448" xr:uid="{00000000-0005-0000-0000-00003B010000}"/>
    <cellStyle name="20% - Accent4 10 3 2 2" xfId="12561" xr:uid="{00000000-0005-0000-0000-00003C010000}"/>
    <cellStyle name="20% - Accent4 10 3 2 2 2" xfId="21977" xr:uid="{00000000-0005-0000-0000-00003D010000}"/>
    <cellStyle name="20% - Accent4 10 3 2 3" xfId="16882" xr:uid="{00000000-0005-0000-0000-00003E010000}"/>
    <cellStyle name="20% - Accent4 10 3 3" xfId="9546" xr:uid="{00000000-0005-0000-0000-00003F010000}"/>
    <cellStyle name="20% - Accent4 10 3 3 2" xfId="19503" xr:uid="{00000000-0005-0000-0000-000040010000}"/>
    <cellStyle name="20% - Accent4 10 3 4" xfId="14869" xr:uid="{00000000-0005-0000-0000-000041010000}"/>
    <cellStyle name="20% - Accent4 10 4" xfId="4873" xr:uid="{00000000-0005-0000-0000-000042010000}"/>
    <cellStyle name="20% - Accent4 10 4 2" xfId="11014" xr:uid="{00000000-0005-0000-0000-000043010000}"/>
    <cellStyle name="20% - Accent4 10 4 2 2" xfId="20578" xr:uid="{00000000-0005-0000-0000-000044010000}"/>
    <cellStyle name="20% - Accent4 10 4 3" xfId="15579" xr:uid="{00000000-0005-0000-0000-000045010000}"/>
    <cellStyle name="20% - Accent4 10 5" xfId="7998" xr:uid="{00000000-0005-0000-0000-000046010000}"/>
    <cellStyle name="20% - Accent4 10 5 2" xfId="17991" xr:uid="{00000000-0005-0000-0000-000047010000}"/>
    <cellStyle name="20% - Accent4 10 6" xfId="14012" xr:uid="{00000000-0005-0000-0000-000048010000}"/>
    <cellStyle name="20% - Accent4 11" xfId="13950" xr:uid="{00000000-0005-0000-0000-000049010000}"/>
    <cellStyle name="20% - Accent4 2" xfId="1093" xr:uid="{00000000-0005-0000-0000-00004A010000}"/>
    <cellStyle name="20% - Accent4 3" xfId="1094" xr:uid="{00000000-0005-0000-0000-00004B010000}"/>
    <cellStyle name="20% - Accent4 4" xfId="1095" xr:uid="{00000000-0005-0000-0000-00004C010000}"/>
    <cellStyle name="20% - Accent4 5" xfId="1096" xr:uid="{00000000-0005-0000-0000-00004D010000}"/>
    <cellStyle name="20% - Accent4 6" xfId="1432" xr:uid="{00000000-0005-0000-0000-00004E010000}"/>
    <cellStyle name="20% - Accent4 7" xfId="1433" xr:uid="{00000000-0005-0000-0000-00004F010000}"/>
    <cellStyle name="20% - Accent4 7 2" xfId="2158" xr:uid="{00000000-0005-0000-0000-000050010000}"/>
    <cellStyle name="20% - Accent4 7 2 2" xfId="5367" xr:uid="{00000000-0005-0000-0000-000051010000}"/>
    <cellStyle name="20% - Accent4 7 2 2 2" xfId="11503" xr:uid="{00000000-0005-0000-0000-000052010000}"/>
    <cellStyle name="20% - Accent4 7 2 2 2 2" xfId="21060" xr:uid="{00000000-0005-0000-0000-000053010000}"/>
    <cellStyle name="20% - Accent4 7 2 2 3" xfId="16041" xr:uid="{00000000-0005-0000-0000-000054010000}"/>
    <cellStyle name="20% - Accent4 7 2 3" xfId="8483" xr:uid="{00000000-0005-0000-0000-000055010000}"/>
    <cellStyle name="20% - Accent4 7 2 3 2" xfId="18470" xr:uid="{00000000-0005-0000-0000-000056010000}"/>
    <cellStyle name="20% - Accent4 7 2 4" xfId="14287" xr:uid="{00000000-0005-0000-0000-000057010000}"/>
    <cellStyle name="20% - Accent4 7 3" xfId="3292" xr:uid="{00000000-0005-0000-0000-000058010000}"/>
    <cellStyle name="20% - Accent4 7 3 2" xfId="6449" xr:uid="{00000000-0005-0000-0000-000059010000}"/>
    <cellStyle name="20% - Accent4 7 3 2 2" xfId="12562" xr:uid="{00000000-0005-0000-0000-00005A010000}"/>
    <cellStyle name="20% - Accent4 7 3 2 2 2" xfId="21978" xr:uid="{00000000-0005-0000-0000-00005B010000}"/>
    <cellStyle name="20% - Accent4 7 3 2 3" xfId="16883" xr:uid="{00000000-0005-0000-0000-00005C010000}"/>
    <cellStyle name="20% - Accent4 7 3 3" xfId="9547" xr:uid="{00000000-0005-0000-0000-00005D010000}"/>
    <cellStyle name="20% - Accent4 7 3 3 2" xfId="19504" xr:uid="{00000000-0005-0000-0000-00005E010000}"/>
    <cellStyle name="20% - Accent4 7 3 4" xfId="14870" xr:uid="{00000000-0005-0000-0000-00005F010000}"/>
    <cellStyle name="20% - Accent4 7 4" xfId="4874" xr:uid="{00000000-0005-0000-0000-000060010000}"/>
    <cellStyle name="20% - Accent4 7 4 2" xfId="11015" xr:uid="{00000000-0005-0000-0000-000061010000}"/>
    <cellStyle name="20% - Accent4 7 4 2 2" xfId="20579" xr:uid="{00000000-0005-0000-0000-000062010000}"/>
    <cellStyle name="20% - Accent4 7 4 3" xfId="15580" xr:uid="{00000000-0005-0000-0000-000063010000}"/>
    <cellStyle name="20% - Accent4 7 5" xfId="7999" xr:uid="{00000000-0005-0000-0000-000064010000}"/>
    <cellStyle name="20% - Accent4 7 5 2" xfId="17992" xr:uid="{00000000-0005-0000-0000-000065010000}"/>
    <cellStyle name="20% - Accent4 7 6" xfId="14013" xr:uid="{00000000-0005-0000-0000-000066010000}"/>
    <cellStyle name="20% - Accent4 8" xfId="1434" xr:uid="{00000000-0005-0000-0000-000067010000}"/>
    <cellStyle name="20% - Accent4 8 2" xfId="2159" xr:uid="{00000000-0005-0000-0000-000068010000}"/>
    <cellStyle name="20% - Accent4 8 2 2" xfId="5368" xr:uid="{00000000-0005-0000-0000-000069010000}"/>
    <cellStyle name="20% - Accent4 8 2 2 2" xfId="11504" xr:uid="{00000000-0005-0000-0000-00006A010000}"/>
    <cellStyle name="20% - Accent4 8 2 2 2 2" xfId="21061" xr:uid="{00000000-0005-0000-0000-00006B010000}"/>
    <cellStyle name="20% - Accent4 8 2 2 3" xfId="16042" xr:uid="{00000000-0005-0000-0000-00006C010000}"/>
    <cellStyle name="20% - Accent4 8 2 3" xfId="8484" xr:uid="{00000000-0005-0000-0000-00006D010000}"/>
    <cellStyle name="20% - Accent4 8 2 3 2" xfId="18471" xr:uid="{00000000-0005-0000-0000-00006E010000}"/>
    <cellStyle name="20% - Accent4 8 2 4" xfId="14288" xr:uid="{00000000-0005-0000-0000-00006F010000}"/>
    <cellStyle name="20% - Accent4 8 3" xfId="3293" xr:uid="{00000000-0005-0000-0000-000070010000}"/>
    <cellStyle name="20% - Accent4 8 3 2" xfId="6450" xr:uid="{00000000-0005-0000-0000-000071010000}"/>
    <cellStyle name="20% - Accent4 8 3 2 2" xfId="12563" xr:uid="{00000000-0005-0000-0000-000072010000}"/>
    <cellStyle name="20% - Accent4 8 3 2 2 2" xfId="21979" xr:uid="{00000000-0005-0000-0000-000073010000}"/>
    <cellStyle name="20% - Accent4 8 3 2 3" xfId="16884" xr:uid="{00000000-0005-0000-0000-000074010000}"/>
    <cellStyle name="20% - Accent4 8 3 3" xfId="9548" xr:uid="{00000000-0005-0000-0000-000075010000}"/>
    <cellStyle name="20% - Accent4 8 3 3 2" xfId="19505" xr:uid="{00000000-0005-0000-0000-000076010000}"/>
    <cellStyle name="20% - Accent4 8 3 4" xfId="14871" xr:uid="{00000000-0005-0000-0000-000077010000}"/>
    <cellStyle name="20% - Accent4 8 4" xfId="4875" xr:uid="{00000000-0005-0000-0000-000078010000}"/>
    <cellStyle name="20% - Accent4 8 4 2" xfId="11016" xr:uid="{00000000-0005-0000-0000-000079010000}"/>
    <cellStyle name="20% - Accent4 8 4 2 2" xfId="20580" xr:uid="{00000000-0005-0000-0000-00007A010000}"/>
    <cellStyle name="20% - Accent4 8 4 3" xfId="15581" xr:uid="{00000000-0005-0000-0000-00007B010000}"/>
    <cellStyle name="20% - Accent4 8 5" xfId="8000" xr:uid="{00000000-0005-0000-0000-00007C010000}"/>
    <cellStyle name="20% - Accent4 8 5 2" xfId="17993" xr:uid="{00000000-0005-0000-0000-00007D010000}"/>
    <cellStyle name="20% - Accent4 8 6" xfId="14014" xr:uid="{00000000-0005-0000-0000-00007E010000}"/>
    <cellStyle name="20% - Accent4 9" xfId="1435" xr:uid="{00000000-0005-0000-0000-00007F010000}"/>
    <cellStyle name="20% - Accent4 9 2" xfId="2160" xr:uid="{00000000-0005-0000-0000-000080010000}"/>
    <cellStyle name="20% - Accent4 9 2 2" xfId="5369" xr:uid="{00000000-0005-0000-0000-000081010000}"/>
    <cellStyle name="20% - Accent4 9 2 2 2" xfId="11505" xr:uid="{00000000-0005-0000-0000-000082010000}"/>
    <cellStyle name="20% - Accent4 9 2 2 2 2" xfId="21062" xr:uid="{00000000-0005-0000-0000-000083010000}"/>
    <cellStyle name="20% - Accent4 9 2 2 3" xfId="16043" xr:uid="{00000000-0005-0000-0000-000084010000}"/>
    <cellStyle name="20% - Accent4 9 2 3" xfId="8485" xr:uid="{00000000-0005-0000-0000-000085010000}"/>
    <cellStyle name="20% - Accent4 9 2 3 2" xfId="18472" xr:uid="{00000000-0005-0000-0000-000086010000}"/>
    <cellStyle name="20% - Accent4 9 2 4" xfId="14289" xr:uid="{00000000-0005-0000-0000-000087010000}"/>
    <cellStyle name="20% - Accent4 9 3" xfId="3294" xr:uid="{00000000-0005-0000-0000-000088010000}"/>
    <cellStyle name="20% - Accent4 9 3 2" xfId="6451" xr:uid="{00000000-0005-0000-0000-000089010000}"/>
    <cellStyle name="20% - Accent4 9 3 2 2" xfId="12564" xr:uid="{00000000-0005-0000-0000-00008A010000}"/>
    <cellStyle name="20% - Accent4 9 3 2 2 2" xfId="21980" xr:uid="{00000000-0005-0000-0000-00008B010000}"/>
    <cellStyle name="20% - Accent4 9 3 2 3" xfId="16885" xr:uid="{00000000-0005-0000-0000-00008C010000}"/>
    <cellStyle name="20% - Accent4 9 3 3" xfId="9549" xr:uid="{00000000-0005-0000-0000-00008D010000}"/>
    <cellStyle name="20% - Accent4 9 3 3 2" xfId="19506" xr:uid="{00000000-0005-0000-0000-00008E010000}"/>
    <cellStyle name="20% - Accent4 9 3 4" xfId="14872" xr:uid="{00000000-0005-0000-0000-00008F010000}"/>
    <cellStyle name="20% - Accent4 9 4" xfId="4876" xr:uid="{00000000-0005-0000-0000-000090010000}"/>
    <cellStyle name="20% - Accent4 9 4 2" xfId="11017" xr:uid="{00000000-0005-0000-0000-000091010000}"/>
    <cellStyle name="20% - Accent4 9 4 2 2" xfId="20581" xr:uid="{00000000-0005-0000-0000-000092010000}"/>
    <cellStyle name="20% - Accent4 9 4 3" xfId="15582" xr:uid="{00000000-0005-0000-0000-000093010000}"/>
    <cellStyle name="20% - Accent4 9 5" xfId="8001" xr:uid="{00000000-0005-0000-0000-000094010000}"/>
    <cellStyle name="20% - Accent4 9 5 2" xfId="17994" xr:uid="{00000000-0005-0000-0000-000095010000}"/>
    <cellStyle name="20% - Accent4 9 6" xfId="14015" xr:uid="{00000000-0005-0000-0000-000096010000}"/>
    <cellStyle name="20% - Accent5 10" xfId="1436" xr:uid="{00000000-0005-0000-0000-000097010000}"/>
    <cellStyle name="20% - Accent5 10 2" xfId="2161" xr:uid="{00000000-0005-0000-0000-000098010000}"/>
    <cellStyle name="20% - Accent5 10 2 2" xfId="5370" xr:uid="{00000000-0005-0000-0000-000099010000}"/>
    <cellStyle name="20% - Accent5 10 2 2 2" xfId="11506" xr:uid="{00000000-0005-0000-0000-00009A010000}"/>
    <cellStyle name="20% - Accent5 10 2 2 2 2" xfId="21063" xr:uid="{00000000-0005-0000-0000-00009B010000}"/>
    <cellStyle name="20% - Accent5 10 2 2 3" xfId="16044" xr:uid="{00000000-0005-0000-0000-00009C010000}"/>
    <cellStyle name="20% - Accent5 10 2 3" xfId="8486" xr:uid="{00000000-0005-0000-0000-00009D010000}"/>
    <cellStyle name="20% - Accent5 10 2 3 2" xfId="18473" xr:uid="{00000000-0005-0000-0000-00009E010000}"/>
    <cellStyle name="20% - Accent5 10 2 4" xfId="14290" xr:uid="{00000000-0005-0000-0000-00009F010000}"/>
    <cellStyle name="20% - Accent5 10 3" xfId="3295" xr:uid="{00000000-0005-0000-0000-0000A0010000}"/>
    <cellStyle name="20% - Accent5 10 3 2" xfId="6452" xr:uid="{00000000-0005-0000-0000-0000A1010000}"/>
    <cellStyle name="20% - Accent5 10 3 2 2" xfId="12565" xr:uid="{00000000-0005-0000-0000-0000A2010000}"/>
    <cellStyle name="20% - Accent5 10 3 2 2 2" xfId="21981" xr:uid="{00000000-0005-0000-0000-0000A3010000}"/>
    <cellStyle name="20% - Accent5 10 3 2 3" xfId="16886" xr:uid="{00000000-0005-0000-0000-0000A4010000}"/>
    <cellStyle name="20% - Accent5 10 3 3" xfId="9550" xr:uid="{00000000-0005-0000-0000-0000A5010000}"/>
    <cellStyle name="20% - Accent5 10 3 3 2" xfId="19507" xr:uid="{00000000-0005-0000-0000-0000A6010000}"/>
    <cellStyle name="20% - Accent5 10 3 4" xfId="14873" xr:uid="{00000000-0005-0000-0000-0000A7010000}"/>
    <cellStyle name="20% - Accent5 10 4" xfId="4877" xr:uid="{00000000-0005-0000-0000-0000A8010000}"/>
    <cellStyle name="20% - Accent5 10 4 2" xfId="11018" xr:uid="{00000000-0005-0000-0000-0000A9010000}"/>
    <cellStyle name="20% - Accent5 10 4 2 2" xfId="20582" xr:uid="{00000000-0005-0000-0000-0000AA010000}"/>
    <cellStyle name="20% - Accent5 10 4 3" xfId="15583" xr:uid="{00000000-0005-0000-0000-0000AB010000}"/>
    <cellStyle name="20% - Accent5 10 5" xfId="8002" xr:uid="{00000000-0005-0000-0000-0000AC010000}"/>
    <cellStyle name="20% - Accent5 10 5 2" xfId="17995" xr:uid="{00000000-0005-0000-0000-0000AD010000}"/>
    <cellStyle name="20% - Accent5 10 6" xfId="14016" xr:uid="{00000000-0005-0000-0000-0000AE010000}"/>
    <cellStyle name="20% - Accent5 2" xfId="1097" xr:uid="{00000000-0005-0000-0000-0000AF010000}"/>
    <cellStyle name="20% - Accent5 3" xfId="1098" xr:uid="{00000000-0005-0000-0000-0000B0010000}"/>
    <cellStyle name="20% - Accent5 4" xfId="1099" xr:uid="{00000000-0005-0000-0000-0000B1010000}"/>
    <cellStyle name="20% - Accent5 5" xfId="1100" xr:uid="{00000000-0005-0000-0000-0000B2010000}"/>
    <cellStyle name="20% - Accent5 6" xfId="1437" xr:uid="{00000000-0005-0000-0000-0000B3010000}"/>
    <cellStyle name="20% - Accent5 7" xfId="1438" xr:uid="{00000000-0005-0000-0000-0000B4010000}"/>
    <cellStyle name="20% - Accent5 7 2" xfId="2162" xr:uid="{00000000-0005-0000-0000-0000B5010000}"/>
    <cellStyle name="20% - Accent5 7 2 2" xfId="5371" xr:uid="{00000000-0005-0000-0000-0000B6010000}"/>
    <cellStyle name="20% - Accent5 7 2 2 2" xfId="11507" xr:uid="{00000000-0005-0000-0000-0000B7010000}"/>
    <cellStyle name="20% - Accent5 7 2 2 2 2" xfId="21064" xr:uid="{00000000-0005-0000-0000-0000B8010000}"/>
    <cellStyle name="20% - Accent5 7 2 2 3" xfId="16045" xr:uid="{00000000-0005-0000-0000-0000B9010000}"/>
    <cellStyle name="20% - Accent5 7 2 3" xfId="8487" xr:uid="{00000000-0005-0000-0000-0000BA010000}"/>
    <cellStyle name="20% - Accent5 7 2 3 2" xfId="18474" xr:uid="{00000000-0005-0000-0000-0000BB010000}"/>
    <cellStyle name="20% - Accent5 7 2 4" xfId="14291" xr:uid="{00000000-0005-0000-0000-0000BC010000}"/>
    <cellStyle name="20% - Accent5 7 3" xfId="3296" xr:uid="{00000000-0005-0000-0000-0000BD010000}"/>
    <cellStyle name="20% - Accent5 7 3 2" xfId="6453" xr:uid="{00000000-0005-0000-0000-0000BE010000}"/>
    <cellStyle name="20% - Accent5 7 3 2 2" xfId="12566" xr:uid="{00000000-0005-0000-0000-0000BF010000}"/>
    <cellStyle name="20% - Accent5 7 3 2 2 2" xfId="21982" xr:uid="{00000000-0005-0000-0000-0000C0010000}"/>
    <cellStyle name="20% - Accent5 7 3 2 3" xfId="16887" xr:uid="{00000000-0005-0000-0000-0000C1010000}"/>
    <cellStyle name="20% - Accent5 7 3 3" xfId="9551" xr:uid="{00000000-0005-0000-0000-0000C2010000}"/>
    <cellStyle name="20% - Accent5 7 3 3 2" xfId="19508" xr:uid="{00000000-0005-0000-0000-0000C3010000}"/>
    <cellStyle name="20% - Accent5 7 3 4" xfId="14874" xr:uid="{00000000-0005-0000-0000-0000C4010000}"/>
    <cellStyle name="20% - Accent5 7 4" xfId="4878" xr:uid="{00000000-0005-0000-0000-0000C5010000}"/>
    <cellStyle name="20% - Accent5 7 4 2" xfId="11019" xr:uid="{00000000-0005-0000-0000-0000C6010000}"/>
    <cellStyle name="20% - Accent5 7 4 2 2" xfId="20583" xr:uid="{00000000-0005-0000-0000-0000C7010000}"/>
    <cellStyle name="20% - Accent5 7 4 3" xfId="15584" xr:uid="{00000000-0005-0000-0000-0000C8010000}"/>
    <cellStyle name="20% - Accent5 7 5" xfId="8003" xr:uid="{00000000-0005-0000-0000-0000C9010000}"/>
    <cellStyle name="20% - Accent5 7 5 2" xfId="17996" xr:uid="{00000000-0005-0000-0000-0000CA010000}"/>
    <cellStyle name="20% - Accent5 7 6" xfId="14017" xr:uid="{00000000-0005-0000-0000-0000CB010000}"/>
    <cellStyle name="20% - Accent5 8" xfId="1439" xr:uid="{00000000-0005-0000-0000-0000CC010000}"/>
    <cellStyle name="20% - Accent5 8 2" xfId="2163" xr:uid="{00000000-0005-0000-0000-0000CD010000}"/>
    <cellStyle name="20% - Accent5 8 2 2" xfId="5372" xr:uid="{00000000-0005-0000-0000-0000CE010000}"/>
    <cellStyle name="20% - Accent5 8 2 2 2" xfId="11508" xr:uid="{00000000-0005-0000-0000-0000CF010000}"/>
    <cellStyle name="20% - Accent5 8 2 2 2 2" xfId="21065" xr:uid="{00000000-0005-0000-0000-0000D0010000}"/>
    <cellStyle name="20% - Accent5 8 2 2 3" xfId="16046" xr:uid="{00000000-0005-0000-0000-0000D1010000}"/>
    <cellStyle name="20% - Accent5 8 2 3" xfId="8488" xr:uid="{00000000-0005-0000-0000-0000D2010000}"/>
    <cellStyle name="20% - Accent5 8 2 3 2" xfId="18475" xr:uid="{00000000-0005-0000-0000-0000D3010000}"/>
    <cellStyle name="20% - Accent5 8 2 4" xfId="14292" xr:uid="{00000000-0005-0000-0000-0000D4010000}"/>
    <cellStyle name="20% - Accent5 8 3" xfId="3297" xr:uid="{00000000-0005-0000-0000-0000D5010000}"/>
    <cellStyle name="20% - Accent5 8 3 2" xfId="6454" xr:uid="{00000000-0005-0000-0000-0000D6010000}"/>
    <cellStyle name="20% - Accent5 8 3 2 2" xfId="12567" xr:uid="{00000000-0005-0000-0000-0000D7010000}"/>
    <cellStyle name="20% - Accent5 8 3 2 2 2" xfId="21983" xr:uid="{00000000-0005-0000-0000-0000D8010000}"/>
    <cellStyle name="20% - Accent5 8 3 2 3" xfId="16888" xr:uid="{00000000-0005-0000-0000-0000D9010000}"/>
    <cellStyle name="20% - Accent5 8 3 3" xfId="9552" xr:uid="{00000000-0005-0000-0000-0000DA010000}"/>
    <cellStyle name="20% - Accent5 8 3 3 2" xfId="19509" xr:uid="{00000000-0005-0000-0000-0000DB010000}"/>
    <cellStyle name="20% - Accent5 8 3 4" xfId="14875" xr:uid="{00000000-0005-0000-0000-0000DC010000}"/>
    <cellStyle name="20% - Accent5 8 4" xfId="4879" xr:uid="{00000000-0005-0000-0000-0000DD010000}"/>
    <cellStyle name="20% - Accent5 8 4 2" xfId="11020" xr:uid="{00000000-0005-0000-0000-0000DE010000}"/>
    <cellStyle name="20% - Accent5 8 4 2 2" xfId="20584" xr:uid="{00000000-0005-0000-0000-0000DF010000}"/>
    <cellStyle name="20% - Accent5 8 4 3" xfId="15585" xr:uid="{00000000-0005-0000-0000-0000E0010000}"/>
    <cellStyle name="20% - Accent5 8 5" xfId="8004" xr:uid="{00000000-0005-0000-0000-0000E1010000}"/>
    <cellStyle name="20% - Accent5 8 5 2" xfId="17997" xr:uid="{00000000-0005-0000-0000-0000E2010000}"/>
    <cellStyle name="20% - Accent5 8 6" xfId="14018" xr:uid="{00000000-0005-0000-0000-0000E3010000}"/>
    <cellStyle name="20% - Accent5 9" xfId="1440" xr:uid="{00000000-0005-0000-0000-0000E4010000}"/>
    <cellStyle name="20% - Accent5 9 2" xfId="2164" xr:uid="{00000000-0005-0000-0000-0000E5010000}"/>
    <cellStyle name="20% - Accent5 9 2 2" xfId="5373" xr:uid="{00000000-0005-0000-0000-0000E6010000}"/>
    <cellStyle name="20% - Accent5 9 2 2 2" xfId="11509" xr:uid="{00000000-0005-0000-0000-0000E7010000}"/>
    <cellStyle name="20% - Accent5 9 2 2 2 2" xfId="21066" xr:uid="{00000000-0005-0000-0000-0000E8010000}"/>
    <cellStyle name="20% - Accent5 9 2 2 3" xfId="16047" xr:uid="{00000000-0005-0000-0000-0000E9010000}"/>
    <cellStyle name="20% - Accent5 9 2 3" xfId="8489" xr:uid="{00000000-0005-0000-0000-0000EA010000}"/>
    <cellStyle name="20% - Accent5 9 2 3 2" xfId="18476" xr:uid="{00000000-0005-0000-0000-0000EB010000}"/>
    <cellStyle name="20% - Accent5 9 2 4" xfId="14293" xr:uid="{00000000-0005-0000-0000-0000EC010000}"/>
    <cellStyle name="20% - Accent5 9 3" xfId="3298" xr:uid="{00000000-0005-0000-0000-0000ED010000}"/>
    <cellStyle name="20% - Accent5 9 3 2" xfId="6455" xr:uid="{00000000-0005-0000-0000-0000EE010000}"/>
    <cellStyle name="20% - Accent5 9 3 2 2" xfId="12568" xr:uid="{00000000-0005-0000-0000-0000EF010000}"/>
    <cellStyle name="20% - Accent5 9 3 2 2 2" xfId="21984" xr:uid="{00000000-0005-0000-0000-0000F0010000}"/>
    <cellStyle name="20% - Accent5 9 3 2 3" xfId="16889" xr:uid="{00000000-0005-0000-0000-0000F1010000}"/>
    <cellStyle name="20% - Accent5 9 3 3" xfId="9553" xr:uid="{00000000-0005-0000-0000-0000F2010000}"/>
    <cellStyle name="20% - Accent5 9 3 3 2" xfId="19510" xr:uid="{00000000-0005-0000-0000-0000F3010000}"/>
    <cellStyle name="20% - Accent5 9 3 4" xfId="14876" xr:uid="{00000000-0005-0000-0000-0000F4010000}"/>
    <cellStyle name="20% - Accent5 9 4" xfId="4880" xr:uid="{00000000-0005-0000-0000-0000F5010000}"/>
    <cellStyle name="20% - Accent5 9 4 2" xfId="11021" xr:uid="{00000000-0005-0000-0000-0000F6010000}"/>
    <cellStyle name="20% - Accent5 9 4 2 2" xfId="20585" xr:uid="{00000000-0005-0000-0000-0000F7010000}"/>
    <cellStyle name="20% - Accent5 9 4 3" xfId="15586" xr:uid="{00000000-0005-0000-0000-0000F8010000}"/>
    <cellStyle name="20% - Accent5 9 5" xfId="8005" xr:uid="{00000000-0005-0000-0000-0000F9010000}"/>
    <cellStyle name="20% - Accent5 9 5 2" xfId="17998" xr:uid="{00000000-0005-0000-0000-0000FA010000}"/>
    <cellStyle name="20% - Accent5 9 6" xfId="14019" xr:uid="{00000000-0005-0000-0000-0000FB010000}"/>
    <cellStyle name="20% - Accent6 10" xfId="1441" xr:uid="{00000000-0005-0000-0000-0000FC010000}"/>
    <cellStyle name="20% - Accent6 10 2" xfId="2165" xr:uid="{00000000-0005-0000-0000-0000FD010000}"/>
    <cellStyle name="20% - Accent6 10 2 2" xfId="5374" xr:uid="{00000000-0005-0000-0000-0000FE010000}"/>
    <cellStyle name="20% - Accent6 10 2 2 2" xfId="11510" xr:uid="{00000000-0005-0000-0000-0000FF010000}"/>
    <cellStyle name="20% - Accent6 10 2 2 2 2" xfId="21067" xr:uid="{00000000-0005-0000-0000-000000020000}"/>
    <cellStyle name="20% - Accent6 10 2 2 3" xfId="16048" xr:uid="{00000000-0005-0000-0000-000001020000}"/>
    <cellStyle name="20% - Accent6 10 2 3" xfId="8490" xr:uid="{00000000-0005-0000-0000-000002020000}"/>
    <cellStyle name="20% - Accent6 10 2 3 2" xfId="18477" xr:uid="{00000000-0005-0000-0000-000003020000}"/>
    <cellStyle name="20% - Accent6 10 2 4" xfId="14294" xr:uid="{00000000-0005-0000-0000-000004020000}"/>
    <cellStyle name="20% - Accent6 10 3" xfId="3299" xr:uid="{00000000-0005-0000-0000-000005020000}"/>
    <cellStyle name="20% - Accent6 10 3 2" xfId="6456" xr:uid="{00000000-0005-0000-0000-000006020000}"/>
    <cellStyle name="20% - Accent6 10 3 2 2" xfId="12569" xr:uid="{00000000-0005-0000-0000-000007020000}"/>
    <cellStyle name="20% - Accent6 10 3 2 2 2" xfId="21985" xr:uid="{00000000-0005-0000-0000-000008020000}"/>
    <cellStyle name="20% - Accent6 10 3 2 3" xfId="16890" xr:uid="{00000000-0005-0000-0000-000009020000}"/>
    <cellStyle name="20% - Accent6 10 3 3" xfId="9554" xr:uid="{00000000-0005-0000-0000-00000A020000}"/>
    <cellStyle name="20% - Accent6 10 3 3 2" xfId="19511" xr:uid="{00000000-0005-0000-0000-00000B020000}"/>
    <cellStyle name="20% - Accent6 10 3 4" xfId="14877" xr:uid="{00000000-0005-0000-0000-00000C020000}"/>
    <cellStyle name="20% - Accent6 10 4" xfId="4881" xr:uid="{00000000-0005-0000-0000-00000D020000}"/>
    <cellStyle name="20% - Accent6 10 4 2" xfId="11022" xr:uid="{00000000-0005-0000-0000-00000E020000}"/>
    <cellStyle name="20% - Accent6 10 4 2 2" xfId="20586" xr:uid="{00000000-0005-0000-0000-00000F020000}"/>
    <cellStyle name="20% - Accent6 10 4 3" xfId="15587" xr:uid="{00000000-0005-0000-0000-000010020000}"/>
    <cellStyle name="20% - Accent6 10 5" xfId="8006" xr:uid="{00000000-0005-0000-0000-000011020000}"/>
    <cellStyle name="20% - Accent6 10 5 2" xfId="17999" xr:uid="{00000000-0005-0000-0000-000012020000}"/>
    <cellStyle name="20% - Accent6 10 6" xfId="14020" xr:uid="{00000000-0005-0000-0000-000013020000}"/>
    <cellStyle name="20% - Accent6 2" xfId="1101" xr:uid="{00000000-0005-0000-0000-000014020000}"/>
    <cellStyle name="20% - Accent6 3" xfId="1102" xr:uid="{00000000-0005-0000-0000-000015020000}"/>
    <cellStyle name="20% - Accent6 4" xfId="1103" xr:uid="{00000000-0005-0000-0000-000016020000}"/>
    <cellStyle name="20% - Accent6 5" xfId="1104" xr:uid="{00000000-0005-0000-0000-000017020000}"/>
    <cellStyle name="20% - Accent6 6" xfId="1442" xr:uid="{00000000-0005-0000-0000-000018020000}"/>
    <cellStyle name="20% - Accent6 7" xfId="1443" xr:uid="{00000000-0005-0000-0000-000019020000}"/>
    <cellStyle name="20% - Accent6 7 2" xfId="2167" xr:uid="{00000000-0005-0000-0000-00001A020000}"/>
    <cellStyle name="20% - Accent6 7 2 2" xfId="5376" xr:uid="{00000000-0005-0000-0000-00001B020000}"/>
    <cellStyle name="20% - Accent6 7 2 2 2" xfId="11512" xr:uid="{00000000-0005-0000-0000-00001C020000}"/>
    <cellStyle name="20% - Accent6 7 2 2 2 2" xfId="21069" xr:uid="{00000000-0005-0000-0000-00001D020000}"/>
    <cellStyle name="20% - Accent6 7 2 2 3" xfId="16050" xr:uid="{00000000-0005-0000-0000-00001E020000}"/>
    <cellStyle name="20% - Accent6 7 2 3" xfId="8492" xr:uid="{00000000-0005-0000-0000-00001F020000}"/>
    <cellStyle name="20% - Accent6 7 2 3 2" xfId="18479" xr:uid="{00000000-0005-0000-0000-000020020000}"/>
    <cellStyle name="20% - Accent6 7 2 4" xfId="14296" xr:uid="{00000000-0005-0000-0000-000021020000}"/>
    <cellStyle name="20% - Accent6 7 3" xfId="3300" xr:uid="{00000000-0005-0000-0000-000022020000}"/>
    <cellStyle name="20% - Accent6 7 3 2" xfId="6457" xr:uid="{00000000-0005-0000-0000-000023020000}"/>
    <cellStyle name="20% - Accent6 7 3 2 2" xfId="12570" xr:uid="{00000000-0005-0000-0000-000024020000}"/>
    <cellStyle name="20% - Accent6 7 3 2 2 2" xfId="21986" xr:uid="{00000000-0005-0000-0000-000025020000}"/>
    <cellStyle name="20% - Accent6 7 3 2 3" xfId="16891" xr:uid="{00000000-0005-0000-0000-000026020000}"/>
    <cellStyle name="20% - Accent6 7 3 3" xfId="9555" xr:uid="{00000000-0005-0000-0000-000027020000}"/>
    <cellStyle name="20% - Accent6 7 3 3 2" xfId="19512" xr:uid="{00000000-0005-0000-0000-000028020000}"/>
    <cellStyle name="20% - Accent6 7 3 4" xfId="14878" xr:uid="{00000000-0005-0000-0000-000029020000}"/>
    <cellStyle name="20% - Accent6 7 4" xfId="4882" xr:uid="{00000000-0005-0000-0000-00002A020000}"/>
    <cellStyle name="20% - Accent6 7 4 2" xfId="11023" xr:uid="{00000000-0005-0000-0000-00002B020000}"/>
    <cellStyle name="20% - Accent6 7 4 2 2" xfId="20587" xr:uid="{00000000-0005-0000-0000-00002C020000}"/>
    <cellStyle name="20% - Accent6 7 4 3" xfId="15588" xr:uid="{00000000-0005-0000-0000-00002D020000}"/>
    <cellStyle name="20% - Accent6 7 5" xfId="8007" xr:uid="{00000000-0005-0000-0000-00002E020000}"/>
    <cellStyle name="20% - Accent6 7 5 2" xfId="18000" xr:uid="{00000000-0005-0000-0000-00002F020000}"/>
    <cellStyle name="20% - Accent6 7 6" xfId="14021" xr:uid="{00000000-0005-0000-0000-000030020000}"/>
    <cellStyle name="20% - Accent6 8" xfId="1444" xr:uid="{00000000-0005-0000-0000-000031020000}"/>
    <cellStyle name="20% - Accent6 8 2" xfId="2168" xr:uid="{00000000-0005-0000-0000-000032020000}"/>
    <cellStyle name="20% - Accent6 8 2 2" xfId="5377" xr:uid="{00000000-0005-0000-0000-000033020000}"/>
    <cellStyle name="20% - Accent6 8 2 2 2" xfId="11513" xr:uid="{00000000-0005-0000-0000-000034020000}"/>
    <cellStyle name="20% - Accent6 8 2 2 2 2" xfId="21070" xr:uid="{00000000-0005-0000-0000-000035020000}"/>
    <cellStyle name="20% - Accent6 8 2 2 3" xfId="16051" xr:uid="{00000000-0005-0000-0000-000036020000}"/>
    <cellStyle name="20% - Accent6 8 2 3" xfId="8493" xr:uid="{00000000-0005-0000-0000-000037020000}"/>
    <cellStyle name="20% - Accent6 8 2 3 2" xfId="18480" xr:uid="{00000000-0005-0000-0000-000038020000}"/>
    <cellStyle name="20% - Accent6 8 2 4" xfId="14297" xr:uid="{00000000-0005-0000-0000-000039020000}"/>
    <cellStyle name="20% - Accent6 8 3" xfId="3301" xr:uid="{00000000-0005-0000-0000-00003A020000}"/>
    <cellStyle name="20% - Accent6 8 3 2" xfId="6458" xr:uid="{00000000-0005-0000-0000-00003B020000}"/>
    <cellStyle name="20% - Accent6 8 3 2 2" xfId="12571" xr:uid="{00000000-0005-0000-0000-00003C020000}"/>
    <cellStyle name="20% - Accent6 8 3 2 2 2" xfId="21987" xr:uid="{00000000-0005-0000-0000-00003D020000}"/>
    <cellStyle name="20% - Accent6 8 3 2 3" xfId="16892" xr:uid="{00000000-0005-0000-0000-00003E020000}"/>
    <cellStyle name="20% - Accent6 8 3 3" xfId="9556" xr:uid="{00000000-0005-0000-0000-00003F020000}"/>
    <cellStyle name="20% - Accent6 8 3 3 2" xfId="19513" xr:uid="{00000000-0005-0000-0000-000040020000}"/>
    <cellStyle name="20% - Accent6 8 3 4" xfId="14879" xr:uid="{00000000-0005-0000-0000-000041020000}"/>
    <cellStyle name="20% - Accent6 8 4" xfId="4883" xr:uid="{00000000-0005-0000-0000-000042020000}"/>
    <cellStyle name="20% - Accent6 8 4 2" xfId="11024" xr:uid="{00000000-0005-0000-0000-000043020000}"/>
    <cellStyle name="20% - Accent6 8 4 2 2" xfId="20588" xr:uid="{00000000-0005-0000-0000-000044020000}"/>
    <cellStyle name="20% - Accent6 8 4 3" xfId="15589" xr:uid="{00000000-0005-0000-0000-000045020000}"/>
    <cellStyle name="20% - Accent6 8 5" xfId="8008" xr:uid="{00000000-0005-0000-0000-000046020000}"/>
    <cellStyle name="20% - Accent6 8 5 2" xfId="18001" xr:uid="{00000000-0005-0000-0000-000047020000}"/>
    <cellStyle name="20% - Accent6 8 6" xfId="14022" xr:uid="{00000000-0005-0000-0000-000048020000}"/>
    <cellStyle name="20% - Accent6 9" xfId="1445" xr:uid="{00000000-0005-0000-0000-000049020000}"/>
    <cellStyle name="20% - Accent6 9 2" xfId="2169" xr:uid="{00000000-0005-0000-0000-00004A020000}"/>
    <cellStyle name="20% - Accent6 9 2 2" xfId="5378" xr:uid="{00000000-0005-0000-0000-00004B020000}"/>
    <cellStyle name="20% - Accent6 9 2 2 2" xfId="11514" xr:uid="{00000000-0005-0000-0000-00004C020000}"/>
    <cellStyle name="20% - Accent6 9 2 2 2 2" xfId="21071" xr:uid="{00000000-0005-0000-0000-00004D020000}"/>
    <cellStyle name="20% - Accent6 9 2 2 3" xfId="16052" xr:uid="{00000000-0005-0000-0000-00004E020000}"/>
    <cellStyle name="20% - Accent6 9 2 3" xfId="8494" xr:uid="{00000000-0005-0000-0000-00004F020000}"/>
    <cellStyle name="20% - Accent6 9 2 3 2" xfId="18481" xr:uid="{00000000-0005-0000-0000-000050020000}"/>
    <cellStyle name="20% - Accent6 9 2 4" xfId="14298" xr:uid="{00000000-0005-0000-0000-000051020000}"/>
    <cellStyle name="20% - Accent6 9 3" xfId="3302" xr:uid="{00000000-0005-0000-0000-000052020000}"/>
    <cellStyle name="20% - Accent6 9 3 2" xfId="6459" xr:uid="{00000000-0005-0000-0000-000053020000}"/>
    <cellStyle name="20% - Accent6 9 3 2 2" xfId="12572" xr:uid="{00000000-0005-0000-0000-000054020000}"/>
    <cellStyle name="20% - Accent6 9 3 2 2 2" xfId="21988" xr:uid="{00000000-0005-0000-0000-000055020000}"/>
    <cellStyle name="20% - Accent6 9 3 2 3" xfId="16893" xr:uid="{00000000-0005-0000-0000-000056020000}"/>
    <cellStyle name="20% - Accent6 9 3 3" xfId="9557" xr:uid="{00000000-0005-0000-0000-000057020000}"/>
    <cellStyle name="20% - Accent6 9 3 3 2" xfId="19514" xr:uid="{00000000-0005-0000-0000-000058020000}"/>
    <cellStyle name="20% - Accent6 9 3 4" xfId="14880" xr:uid="{00000000-0005-0000-0000-000059020000}"/>
    <cellStyle name="20% - Accent6 9 4" xfId="4884" xr:uid="{00000000-0005-0000-0000-00005A020000}"/>
    <cellStyle name="20% - Accent6 9 4 2" xfId="11025" xr:uid="{00000000-0005-0000-0000-00005B020000}"/>
    <cellStyle name="20% - Accent6 9 4 2 2" xfId="20589" xr:uid="{00000000-0005-0000-0000-00005C020000}"/>
    <cellStyle name="20% - Accent6 9 4 3" xfId="15590" xr:uid="{00000000-0005-0000-0000-00005D020000}"/>
    <cellStyle name="20% - Accent6 9 5" xfId="8009" xr:uid="{00000000-0005-0000-0000-00005E020000}"/>
    <cellStyle name="20% - Accent6 9 5 2" xfId="18002" xr:uid="{00000000-0005-0000-0000-00005F020000}"/>
    <cellStyle name="20% - Accent6 9 6" xfId="14023" xr:uid="{00000000-0005-0000-0000-000060020000}"/>
    <cellStyle name="40% - Accent1 10" xfId="1446" xr:uid="{00000000-0005-0000-0000-000061020000}"/>
    <cellStyle name="40% - Accent1 10 2" xfId="2170" xr:uid="{00000000-0005-0000-0000-000062020000}"/>
    <cellStyle name="40% - Accent1 10 2 2" xfId="5379" xr:uid="{00000000-0005-0000-0000-000063020000}"/>
    <cellStyle name="40% - Accent1 10 2 2 2" xfId="11515" xr:uid="{00000000-0005-0000-0000-000064020000}"/>
    <cellStyle name="40% - Accent1 10 2 2 2 2" xfId="21072" xr:uid="{00000000-0005-0000-0000-000065020000}"/>
    <cellStyle name="40% - Accent1 10 2 2 3" xfId="16053" xr:uid="{00000000-0005-0000-0000-000066020000}"/>
    <cellStyle name="40% - Accent1 10 2 3" xfId="8495" xr:uid="{00000000-0005-0000-0000-000067020000}"/>
    <cellStyle name="40% - Accent1 10 2 3 2" xfId="18482" xr:uid="{00000000-0005-0000-0000-000068020000}"/>
    <cellStyle name="40% - Accent1 10 2 4" xfId="14299" xr:uid="{00000000-0005-0000-0000-000069020000}"/>
    <cellStyle name="40% - Accent1 10 3" xfId="3303" xr:uid="{00000000-0005-0000-0000-00006A020000}"/>
    <cellStyle name="40% - Accent1 10 3 2" xfId="6460" xr:uid="{00000000-0005-0000-0000-00006B020000}"/>
    <cellStyle name="40% - Accent1 10 3 2 2" xfId="12573" xr:uid="{00000000-0005-0000-0000-00006C020000}"/>
    <cellStyle name="40% - Accent1 10 3 2 2 2" xfId="21989" xr:uid="{00000000-0005-0000-0000-00006D020000}"/>
    <cellStyle name="40% - Accent1 10 3 2 3" xfId="16894" xr:uid="{00000000-0005-0000-0000-00006E020000}"/>
    <cellStyle name="40% - Accent1 10 3 3" xfId="9558" xr:uid="{00000000-0005-0000-0000-00006F020000}"/>
    <cellStyle name="40% - Accent1 10 3 3 2" xfId="19515" xr:uid="{00000000-0005-0000-0000-000070020000}"/>
    <cellStyle name="40% - Accent1 10 3 4" xfId="14881" xr:uid="{00000000-0005-0000-0000-000071020000}"/>
    <cellStyle name="40% - Accent1 10 4" xfId="4885" xr:uid="{00000000-0005-0000-0000-000072020000}"/>
    <cellStyle name="40% - Accent1 10 4 2" xfId="11026" xr:uid="{00000000-0005-0000-0000-000073020000}"/>
    <cellStyle name="40% - Accent1 10 4 2 2" xfId="20590" xr:uid="{00000000-0005-0000-0000-000074020000}"/>
    <cellStyle name="40% - Accent1 10 4 3" xfId="15591" xr:uid="{00000000-0005-0000-0000-000075020000}"/>
    <cellStyle name="40% - Accent1 10 5" xfId="8010" xr:uid="{00000000-0005-0000-0000-000076020000}"/>
    <cellStyle name="40% - Accent1 10 5 2" xfId="18003" xr:uid="{00000000-0005-0000-0000-000077020000}"/>
    <cellStyle name="40% - Accent1 10 6" xfId="14024" xr:uid="{00000000-0005-0000-0000-000078020000}"/>
    <cellStyle name="40% - Accent1 2" xfId="1105" xr:uid="{00000000-0005-0000-0000-000079020000}"/>
    <cellStyle name="40% - Accent1 3" xfId="1106" xr:uid="{00000000-0005-0000-0000-00007A020000}"/>
    <cellStyle name="40% - Accent1 4" xfId="1107" xr:uid="{00000000-0005-0000-0000-00007B020000}"/>
    <cellStyle name="40% - Accent1 5" xfId="1108" xr:uid="{00000000-0005-0000-0000-00007C020000}"/>
    <cellStyle name="40% - Accent1 6" xfId="1447" xr:uid="{00000000-0005-0000-0000-00007D020000}"/>
    <cellStyle name="40% - Accent1 7" xfId="1448" xr:uid="{00000000-0005-0000-0000-00007E020000}"/>
    <cellStyle name="40% - Accent1 7 2" xfId="2172" xr:uid="{00000000-0005-0000-0000-00007F020000}"/>
    <cellStyle name="40% - Accent1 7 2 2" xfId="5381" xr:uid="{00000000-0005-0000-0000-000080020000}"/>
    <cellStyle name="40% - Accent1 7 2 2 2" xfId="11517" xr:uid="{00000000-0005-0000-0000-000081020000}"/>
    <cellStyle name="40% - Accent1 7 2 2 2 2" xfId="21074" xr:uid="{00000000-0005-0000-0000-000082020000}"/>
    <cellStyle name="40% - Accent1 7 2 2 3" xfId="16055" xr:uid="{00000000-0005-0000-0000-000083020000}"/>
    <cellStyle name="40% - Accent1 7 2 3" xfId="8497" xr:uid="{00000000-0005-0000-0000-000084020000}"/>
    <cellStyle name="40% - Accent1 7 2 3 2" xfId="18484" xr:uid="{00000000-0005-0000-0000-000085020000}"/>
    <cellStyle name="40% - Accent1 7 2 4" xfId="14301" xr:uid="{00000000-0005-0000-0000-000086020000}"/>
    <cellStyle name="40% - Accent1 7 3" xfId="3304" xr:uid="{00000000-0005-0000-0000-000087020000}"/>
    <cellStyle name="40% - Accent1 7 3 2" xfId="6461" xr:uid="{00000000-0005-0000-0000-000088020000}"/>
    <cellStyle name="40% - Accent1 7 3 2 2" xfId="12574" xr:uid="{00000000-0005-0000-0000-000089020000}"/>
    <cellStyle name="40% - Accent1 7 3 2 2 2" xfId="21990" xr:uid="{00000000-0005-0000-0000-00008A020000}"/>
    <cellStyle name="40% - Accent1 7 3 2 3" xfId="16895" xr:uid="{00000000-0005-0000-0000-00008B020000}"/>
    <cellStyle name="40% - Accent1 7 3 3" xfId="9559" xr:uid="{00000000-0005-0000-0000-00008C020000}"/>
    <cellStyle name="40% - Accent1 7 3 3 2" xfId="19516" xr:uid="{00000000-0005-0000-0000-00008D020000}"/>
    <cellStyle name="40% - Accent1 7 3 4" xfId="14882" xr:uid="{00000000-0005-0000-0000-00008E020000}"/>
    <cellStyle name="40% - Accent1 7 4" xfId="4886" xr:uid="{00000000-0005-0000-0000-00008F020000}"/>
    <cellStyle name="40% - Accent1 7 4 2" xfId="11027" xr:uid="{00000000-0005-0000-0000-000090020000}"/>
    <cellStyle name="40% - Accent1 7 4 2 2" xfId="20591" xr:uid="{00000000-0005-0000-0000-000091020000}"/>
    <cellStyle name="40% - Accent1 7 4 3" xfId="15592" xr:uid="{00000000-0005-0000-0000-000092020000}"/>
    <cellStyle name="40% - Accent1 7 5" xfId="8011" xr:uid="{00000000-0005-0000-0000-000093020000}"/>
    <cellStyle name="40% - Accent1 7 5 2" xfId="18004" xr:uid="{00000000-0005-0000-0000-000094020000}"/>
    <cellStyle name="40% - Accent1 7 6" xfId="14025" xr:uid="{00000000-0005-0000-0000-000095020000}"/>
    <cellStyle name="40% - Accent1 8" xfId="1449" xr:uid="{00000000-0005-0000-0000-000096020000}"/>
    <cellStyle name="40% - Accent1 8 2" xfId="2173" xr:uid="{00000000-0005-0000-0000-000097020000}"/>
    <cellStyle name="40% - Accent1 8 2 2" xfId="5382" xr:uid="{00000000-0005-0000-0000-000098020000}"/>
    <cellStyle name="40% - Accent1 8 2 2 2" xfId="11518" xr:uid="{00000000-0005-0000-0000-000099020000}"/>
    <cellStyle name="40% - Accent1 8 2 2 2 2" xfId="21075" xr:uid="{00000000-0005-0000-0000-00009A020000}"/>
    <cellStyle name="40% - Accent1 8 2 2 3" xfId="16056" xr:uid="{00000000-0005-0000-0000-00009B020000}"/>
    <cellStyle name="40% - Accent1 8 2 3" xfId="8498" xr:uid="{00000000-0005-0000-0000-00009C020000}"/>
    <cellStyle name="40% - Accent1 8 2 3 2" xfId="18485" xr:uid="{00000000-0005-0000-0000-00009D020000}"/>
    <cellStyle name="40% - Accent1 8 2 4" xfId="14302" xr:uid="{00000000-0005-0000-0000-00009E020000}"/>
    <cellStyle name="40% - Accent1 8 3" xfId="3305" xr:uid="{00000000-0005-0000-0000-00009F020000}"/>
    <cellStyle name="40% - Accent1 8 3 2" xfId="6462" xr:uid="{00000000-0005-0000-0000-0000A0020000}"/>
    <cellStyle name="40% - Accent1 8 3 2 2" xfId="12575" xr:uid="{00000000-0005-0000-0000-0000A1020000}"/>
    <cellStyle name="40% - Accent1 8 3 2 2 2" xfId="21991" xr:uid="{00000000-0005-0000-0000-0000A2020000}"/>
    <cellStyle name="40% - Accent1 8 3 2 3" xfId="16896" xr:uid="{00000000-0005-0000-0000-0000A3020000}"/>
    <cellStyle name="40% - Accent1 8 3 3" xfId="9560" xr:uid="{00000000-0005-0000-0000-0000A4020000}"/>
    <cellStyle name="40% - Accent1 8 3 3 2" xfId="19517" xr:uid="{00000000-0005-0000-0000-0000A5020000}"/>
    <cellStyle name="40% - Accent1 8 3 4" xfId="14883" xr:uid="{00000000-0005-0000-0000-0000A6020000}"/>
    <cellStyle name="40% - Accent1 8 4" xfId="4887" xr:uid="{00000000-0005-0000-0000-0000A7020000}"/>
    <cellStyle name="40% - Accent1 8 4 2" xfId="11028" xr:uid="{00000000-0005-0000-0000-0000A8020000}"/>
    <cellStyle name="40% - Accent1 8 4 2 2" xfId="20592" xr:uid="{00000000-0005-0000-0000-0000A9020000}"/>
    <cellStyle name="40% - Accent1 8 4 3" xfId="15593" xr:uid="{00000000-0005-0000-0000-0000AA020000}"/>
    <cellStyle name="40% - Accent1 8 5" xfId="8012" xr:uid="{00000000-0005-0000-0000-0000AB020000}"/>
    <cellStyle name="40% - Accent1 8 5 2" xfId="18005" xr:uid="{00000000-0005-0000-0000-0000AC020000}"/>
    <cellStyle name="40% - Accent1 8 6" xfId="14026" xr:uid="{00000000-0005-0000-0000-0000AD020000}"/>
    <cellStyle name="40% - Accent1 9" xfId="1450" xr:uid="{00000000-0005-0000-0000-0000AE020000}"/>
    <cellStyle name="40% - Accent1 9 2" xfId="2174" xr:uid="{00000000-0005-0000-0000-0000AF020000}"/>
    <cellStyle name="40% - Accent1 9 2 2" xfId="5383" xr:uid="{00000000-0005-0000-0000-0000B0020000}"/>
    <cellStyle name="40% - Accent1 9 2 2 2" xfId="11519" xr:uid="{00000000-0005-0000-0000-0000B1020000}"/>
    <cellStyle name="40% - Accent1 9 2 2 2 2" xfId="21076" xr:uid="{00000000-0005-0000-0000-0000B2020000}"/>
    <cellStyle name="40% - Accent1 9 2 2 3" xfId="16057" xr:uid="{00000000-0005-0000-0000-0000B3020000}"/>
    <cellStyle name="40% - Accent1 9 2 3" xfId="8499" xr:uid="{00000000-0005-0000-0000-0000B4020000}"/>
    <cellStyle name="40% - Accent1 9 2 3 2" xfId="18486" xr:uid="{00000000-0005-0000-0000-0000B5020000}"/>
    <cellStyle name="40% - Accent1 9 2 4" xfId="14303" xr:uid="{00000000-0005-0000-0000-0000B6020000}"/>
    <cellStyle name="40% - Accent1 9 3" xfId="3306" xr:uid="{00000000-0005-0000-0000-0000B7020000}"/>
    <cellStyle name="40% - Accent1 9 3 2" xfId="6463" xr:uid="{00000000-0005-0000-0000-0000B8020000}"/>
    <cellStyle name="40% - Accent1 9 3 2 2" xfId="12576" xr:uid="{00000000-0005-0000-0000-0000B9020000}"/>
    <cellStyle name="40% - Accent1 9 3 2 2 2" xfId="21992" xr:uid="{00000000-0005-0000-0000-0000BA020000}"/>
    <cellStyle name="40% - Accent1 9 3 2 3" xfId="16897" xr:uid="{00000000-0005-0000-0000-0000BB020000}"/>
    <cellStyle name="40% - Accent1 9 3 3" xfId="9561" xr:uid="{00000000-0005-0000-0000-0000BC020000}"/>
    <cellStyle name="40% - Accent1 9 3 3 2" xfId="19518" xr:uid="{00000000-0005-0000-0000-0000BD020000}"/>
    <cellStyle name="40% - Accent1 9 3 4" xfId="14884" xr:uid="{00000000-0005-0000-0000-0000BE020000}"/>
    <cellStyle name="40% - Accent1 9 4" xfId="4888" xr:uid="{00000000-0005-0000-0000-0000BF020000}"/>
    <cellStyle name="40% - Accent1 9 4 2" xfId="11029" xr:uid="{00000000-0005-0000-0000-0000C0020000}"/>
    <cellStyle name="40% - Accent1 9 4 2 2" xfId="20593" xr:uid="{00000000-0005-0000-0000-0000C1020000}"/>
    <cellStyle name="40% - Accent1 9 4 3" xfId="15594" xr:uid="{00000000-0005-0000-0000-0000C2020000}"/>
    <cellStyle name="40% - Accent1 9 5" xfId="8013" xr:uid="{00000000-0005-0000-0000-0000C3020000}"/>
    <cellStyle name="40% - Accent1 9 5 2" xfId="18006" xr:uid="{00000000-0005-0000-0000-0000C4020000}"/>
    <cellStyle name="40% - Accent1 9 6" xfId="14027" xr:uid="{00000000-0005-0000-0000-0000C5020000}"/>
    <cellStyle name="40% - Accent2 10" xfId="1451" xr:uid="{00000000-0005-0000-0000-0000C6020000}"/>
    <cellStyle name="40% - Accent2 10 2" xfId="2175" xr:uid="{00000000-0005-0000-0000-0000C7020000}"/>
    <cellStyle name="40% - Accent2 10 2 2" xfId="5384" xr:uid="{00000000-0005-0000-0000-0000C8020000}"/>
    <cellStyle name="40% - Accent2 10 2 2 2" xfId="11520" xr:uid="{00000000-0005-0000-0000-0000C9020000}"/>
    <cellStyle name="40% - Accent2 10 2 2 2 2" xfId="21077" xr:uid="{00000000-0005-0000-0000-0000CA020000}"/>
    <cellStyle name="40% - Accent2 10 2 2 3" xfId="16058" xr:uid="{00000000-0005-0000-0000-0000CB020000}"/>
    <cellStyle name="40% - Accent2 10 2 3" xfId="8500" xr:uid="{00000000-0005-0000-0000-0000CC020000}"/>
    <cellStyle name="40% - Accent2 10 2 3 2" xfId="18487" xr:uid="{00000000-0005-0000-0000-0000CD020000}"/>
    <cellStyle name="40% - Accent2 10 2 4" xfId="14304" xr:uid="{00000000-0005-0000-0000-0000CE020000}"/>
    <cellStyle name="40% - Accent2 10 3" xfId="3307" xr:uid="{00000000-0005-0000-0000-0000CF020000}"/>
    <cellStyle name="40% - Accent2 10 3 2" xfId="6464" xr:uid="{00000000-0005-0000-0000-0000D0020000}"/>
    <cellStyle name="40% - Accent2 10 3 2 2" xfId="12577" xr:uid="{00000000-0005-0000-0000-0000D1020000}"/>
    <cellStyle name="40% - Accent2 10 3 2 2 2" xfId="21993" xr:uid="{00000000-0005-0000-0000-0000D2020000}"/>
    <cellStyle name="40% - Accent2 10 3 2 3" xfId="16898" xr:uid="{00000000-0005-0000-0000-0000D3020000}"/>
    <cellStyle name="40% - Accent2 10 3 3" xfId="9562" xr:uid="{00000000-0005-0000-0000-0000D4020000}"/>
    <cellStyle name="40% - Accent2 10 3 3 2" xfId="19519" xr:uid="{00000000-0005-0000-0000-0000D5020000}"/>
    <cellStyle name="40% - Accent2 10 3 4" xfId="14885" xr:uid="{00000000-0005-0000-0000-0000D6020000}"/>
    <cellStyle name="40% - Accent2 10 4" xfId="4889" xr:uid="{00000000-0005-0000-0000-0000D7020000}"/>
    <cellStyle name="40% - Accent2 10 4 2" xfId="11030" xr:uid="{00000000-0005-0000-0000-0000D8020000}"/>
    <cellStyle name="40% - Accent2 10 4 2 2" xfId="20594" xr:uid="{00000000-0005-0000-0000-0000D9020000}"/>
    <cellStyle name="40% - Accent2 10 4 3" xfId="15595" xr:uid="{00000000-0005-0000-0000-0000DA020000}"/>
    <cellStyle name="40% - Accent2 10 5" xfId="8014" xr:uid="{00000000-0005-0000-0000-0000DB020000}"/>
    <cellStyle name="40% - Accent2 10 5 2" xfId="18007" xr:uid="{00000000-0005-0000-0000-0000DC020000}"/>
    <cellStyle name="40% - Accent2 10 6" xfId="14028" xr:uid="{00000000-0005-0000-0000-0000DD020000}"/>
    <cellStyle name="40% - Accent2 2" xfId="1109" xr:uid="{00000000-0005-0000-0000-0000DE020000}"/>
    <cellStyle name="40% - Accent2 3" xfId="1110" xr:uid="{00000000-0005-0000-0000-0000DF020000}"/>
    <cellStyle name="40% - Accent2 4" xfId="1111" xr:uid="{00000000-0005-0000-0000-0000E0020000}"/>
    <cellStyle name="40% - Accent2 5" xfId="1112" xr:uid="{00000000-0005-0000-0000-0000E1020000}"/>
    <cellStyle name="40% - Accent2 6" xfId="1452" xr:uid="{00000000-0005-0000-0000-0000E2020000}"/>
    <cellStyle name="40% - Accent2 7" xfId="1453" xr:uid="{00000000-0005-0000-0000-0000E3020000}"/>
    <cellStyle name="40% - Accent2 7 2" xfId="2176" xr:uid="{00000000-0005-0000-0000-0000E4020000}"/>
    <cellStyle name="40% - Accent2 7 2 2" xfId="5385" xr:uid="{00000000-0005-0000-0000-0000E5020000}"/>
    <cellStyle name="40% - Accent2 7 2 2 2" xfId="11521" xr:uid="{00000000-0005-0000-0000-0000E6020000}"/>
    <cellStyle name="40% - Accent2 7 2 2 2 2" xfId="21078" xr:uid="{00000000-0005-0000-0000-0000E7020000}"/>
    <cellStyle name="40% - Accent2 7 2 2 3" xfId="16059" xr:uid="{00000000-0005-0000-0000-0000E8020000}"/>
    <cellStyle name="40% - Accent2 7 2 3" xfId="8501" xr:uid="{00000000-0005-0000-0000-0000E9020000}"/>
    <cellStyle name="40% - Accent2 7 2 3 2" xfId="18488" xr:uid="{00000000-0005-0000-0000-0000EA020000}"/>
    <cellStyle name="40% - Accent2 7 2 4" xfId="14305" xr:uid="{00000000-0005-0000-0000-0000EB020000}"/>
    <cellStyle name="40% - Accent2 7 3" xfId="3308" xr:uid="{00000000-0005-0000-0000-0000EC020000}"/>
    <cellStyle name="40% - Accent2 7 3 2" xfId="6465" xr:uid="{00000000-0005-0000-0000-0000ED020000}"/>
    <cellStyle name="40% - Accent2 7 3 2 2" xfId="12578" xr:uid="{00000000-0005-0000-0000-0000EE020000}"/>
    <cellStyle name="40% - Accent2 7 3 2 2 2" xfId="21994" xr:uid="{00000000-0005-0000-0000-0000EF020000}"/>
    <cellStyle name="40% - Accent2 7 3 2 3" xfId="16899" xr:uid="{00000000-0005-0000-0000-0000F0020000}"/>
    <cellStyle name="40% - Accent2 7 3 3" xfId="9563" xr:uid="{00000000-0005-0000-0000-0000F1020000}"/>
    <cellStyle name="40% - Accent2 7 3 3 2" xfId="19520" xr:uid="{00000000-0005-0000-0000-0000F2020000}"/>
    <cellStyle name="40% - Accent2 7 3 4" xfId="14886" xr:uid="{00000000-0005-0000-0000-0000F3020000}"/>
    <cellStyle name="40% - Accent2 7 4" xfId="4890" xr:uid="{00000000-0005-0000-0000-0000F4020000}"/>
    <cellStyle name="40% - Accent2 7 4 2" xfId="11031" xr:uid="{00000000-0005-0000-0000-0000F5020000}"/>
    <cellStyle name="40% - Accent2 7 4 2 2" xfId="20595" xr:uid="{00000000-0005-0000-0000-0000F6020000}"/>
    <cellStyle name="40% - Accent2 7 4 3" xfId="15596" xr:uid="{00000000-0005-0000-0000-0000F7020000}"/>
    <cellStyle name="40% - Accent2 7 5" xfId="8015" xr:uid="{00000000-0005-0000-0000-0000F8020000}"/>
    <cellStyle name="40% - Accent2 7 5 2" xfId="18008" xr:uid="{00000000-0005-0000-0000-0000F9020000}"/>
    <cellStyle name="40% - Accent2 7 6" xfId="14029" xr:uid="{00000000-0005-0000-0000-0000FA020000}"/>
    <cellStyle name="40% - Accent2 8" xfId="1454" xr:uid="{00000000-0005-0000-0000-0000FB020000}"/>
    <cellStyle name="40% - Accent2 8 2" xfId="2177" xr:uid="{00000000-0005-0000-0000-0000FC020000}"/>
    <cellStyle name="40% - Accent2 8 2 2" xfId="5386" xr:uid="{00000000-0005-0000-0000-0000FD020000}"/>
    <cellStyle name="40% - Accent2 8 2 2 2" xfId="11522" xr:uid="{00000000-0005-0000-0000-0000FE020000}"/>
    <cellStyle name="40% - Accent2 8 2 2 2 2" xfId="21079" xr:uid="{00000000-0005-0000-0000-0000FF020000}"/>
    <cellStyle name="40% - Accent2 8 2 2 3" xfId="16060" xr:uid="{00000000-0005-0000-0000-000000030000}"/>
    <cellStyle name="40% - Accent2 8 2 3" xfId="8502" xr:uid="{00000000-0005-0000-0000-000001030000}"/>
    <cellStyle name="40% - Accent2 8 2 3 2" xfId="18489" xr:uid="{00000000-0005-0000-0000-000002030000}"/>
    <cellStyle name="40% - Accent2 8 2 4" xfId="14306" xr:uid="{00000000-0005-0000-0000-000003030000}"/>
    <cellStyle name="40% - Accent2 8 3" xfId="3309" xr:uid="{00000000-0005-0000-0000-000004030000}"/>
    <cellStyle name="40% - Accent2 8 3 2" xfId="6466" xr:uid="{00000000-0005-0000-0000-000005030000}"/>
    <cellStyle name="40% - Accent2 8 3 2 2" xfId="12579" xr:uid="{00000000-0005-0000-0000-000006030000}"/>
    <cellStyle name="40% - Accent2 8 3 2 2 2" xfId="21995" xr:uid="{00000000-0005-0000-0000-000007030000}"/>
    <cellStyle name="40% - Accent2 8 3 2 3" xfId="16900" xr:uid="{00000000-0005-0000-0000-000008030000}"/>
    <cellStyle name="40% - Accent2 8 3 3" xfId="9564" xr:uid="{00000000-0005-0000-0000-000009030000}"/>
    <cellStyle name="40% - Accent2 8 3 3 2" xfId="19521" xr:uid="{00000000-0005-0000-0000-00000A030000}"/>
    <cellStyle name="40% - Accent2 8 3 4" xfId="14887" xr:uid="{00000000-0005-0000-0000-00000B030000}"/>
    <cellStyle name="40% - Accent2 8 4" xfId="4891" xr:uid="{00000000-0005-0000-0000-00000C030000}"/>
    <cellStyle name="40% - Accent2 8 4 2" xfId="11032" xr:uid="{00000000-0005-0000-0000-00000D030000}"/>
    <cellStyle name="40% - Accent2 8 4 2 2" xfId="20596" xr:uid="{00000000-0005-0000-0000-00000E030000}"/>
    <cellStyle name="40% - Accent2 8 4 3" xfId="15597" xr:uid="{00000000-0005-0000-0000-00000F030000}"/>
    <cellStyle name="40% - Accent2 8 5" xfId="8016" xr:uid="{00000000-0005-0000-0000-000010030000}"/>
    <cellStyle name="40% - Accent2 8 5 2" xfId="18009" xr:uid="{00000000-0005-0000-0000-000011030000}"/>
    <cellStyle name="40% - Accent2 8 6" xfId="14030" xr:uid="{00000000-0005-0000-0000-000012030000}"/>
    <cellStyle name="40% - Accent2 9" xfId="1455" xr:uid="{00000000-0005-0000-0000-000013030000}"/>
    <cellStyle name="40% - Accent2 9 2" xfId="2178" xr:uid="{00000000-0005-0000-0000-000014030000}"/>
    <cellStyle name="40% - Accent2 9 2 2" xfId="5387" xr:uid="{00000000-0005-0000-0000-000015030000}"/>
    <cellStyle name="40% - Accent2 9 2 2 2" xfId="11523" xr:uid="{00000000-0005-0000-0000-000016030000}"/>
    <cellStyle name="40% - Accent2 9 2 2 2 2" xfId="21080" xr:uid="{00000000-0005-0000-0000-000017030000}"/>
    <cellStyle name="40% - Accent2 9 2 2 3" xfId="16061" xr:uid="{00000000-0005-0000-0000-000018030000}"/>
    <cellStyle name="40% - Accent2 9 2 3" xfId="8503" xr:uid="{00000000-0005-0000-0000-000019030000}"/>
    <cellStyle name="40% - Accent2 9 2 3 2" xfId="18490" xr:uid="{00000000-0005-0000-0000-00001A030000}"/>
    <cellStyle name="40% - Accent2 9 2 4" xfId="14307" xr:uid="{00000000-0005-0000-0000-00001B030000}"/>
    <cellStyle name="40% - Accent2 9 3" xfId="3310" xr:uid="{00000000-0005-0000-0000-00001C030000}"/>
    <cellStyle name="40% - Accent2 9 3 2" xfId="6467" xr:uid="{00000000-0005-0000-0000-00001D030000}"/>
    <cellStyle name="40% - Accent2 9 3 2 2" xfId="12580" xr:uid="{00000000-0005-0000-0000-00001E030000}"/>
    <cellStyle name="40% - Accent2 9 3 2 2 2" xfId="21996" xr:uid="{00000000-0005-0000-0000-00001F030000}"/>
    <cellStyle name="40% - Accent2 9 3 2 3" xfId="16901" xr:uid="{00000000-0005-0000-0000-000020030000}"/>
    <cellStyle name="40% - Accent2 9 3 3" xfId="9565" xr:uid="{00000000-0005-0000-0000-000021030000}"/>
    <cellStyle name="40% - Accent2 9 3 3 2" xfId="19522" xr:uid="{00000000-0005-0000-0000-000022030000}"/>
    <cellStyle name="40% - Accent2 9 3 4" xfId="14888" xr:uid="{00000000-0005-0000-0000-000023030000}"/>
    <cellStyle name="40% - Accent2 9 4" xfId="4892" xr:uid="{00000000-0005-0000-0000-000024030000}"/>
    <cellStyle name="40% - Accent2 9 4 2" xfId="11033" xr:uid="{00000000-0005-0000-0000-000025030000}"/>
    <cellStyle name="40% - Accent2 9 4 2 2" xfId="20597" xr:uid="{00000000-0005-0000-0000-000026030000}"/>
    <cellStyle name="40% - Accent2 9 4 3" xfId="15598" xr:uid="{00000000-0005-0000-0000-000027030000}"/>
    <cellStyle name="40% - Accent2 9 5" xfId="8017" xr:uid="{00000000-0005-0000-0000-000028030000}"/>
    <cellStyle name="40% - Accent2 9 5 2" xfId="18010" xr:uid="{00000000-0005-0000-0000-000029030000}"/>
    <cellStyle name="40% - Accent2 9 6" xfId="14031" xr:uid="{00000000-0005-0000-0000-00002A030000}"/>
    <cellStyle name="40% - Accent3 10" xfId="1456" xr:uid="{00000000-0005-0000-0000-00002B030000}"/>
    <cellStyle name="40% - Accent3 10 2" xfId="2179" xr:uid="{00000000-0005-0000-0000-00002C030000}"/>
    <cellStyle name="40% - Accent3 10 2 2" xfId="5388" xr:uid="{00000000-0005-0000-0000-00002D030000}"/>
    <cellStyle name="40% - Accent3 10 2 2 2" xfId="11524" xr:uid="{00000000-0005-0000-0000-00002E030000}"/>
    <cellStyle name="40% - Accent3 10 2 2 2 2" xfId="21081" xr:uid="{00000000-0005-0000-0000-00002F030000}"/>
    <cellStyle name="40% - Accent3 10 2 2 3" xfId="16062" xr:uid="{00000000-0005-0000-0000-000030030000}"/>
    <cellStyle name="40% - Accent3 10 2 3" xfId="8504" xr:uid="{00000000-0005-0000-0000-000031030000}"/>
    <cellStyle name="40% - Accent3 10 2 3 2" xfId="18491" xr:uid="{00000000-0005-0000-0000-000032030000}"/>
    <cellStyle name="40% - Accent3 10 2 4" xfId="14308" xr:uid="{00000000-0005-0000-0000-000033030000}"/>
    <cellStyle name="40% - Accent3 10 3" xfId="3311" xr:uid="{00000000-0005-0000-0000-000034030000}"/>
    <cellStyle name="40% - Accent3 10 3 2" xfId="6468" xr:uid="{00000000-0005-0000-0000-000035030000}"/>
    <cellStyle name="40% - Accent3 10 3 2 2" xfId="12581" xr:uid="{00000000-0005-0000-0000-000036030000}"/>
    <cellStyle name="40% - Accent3 10 3 2 2 2" xfId="21997" xr:uid="{00000000-0005-0000-0000-000037030000}"/>
    <cellStyle name="40% - Accent3 10 3 2 3" xfId="16902" xr:uid="{00000000-0005-0000-0000-000038030000}"/>
    <cellStyle name="40% - Accent3 10 3 3" xfId="9566" xr:uid="{00000000-0005-0000-0000-000039030000}"/>
    <cellStyle name="40% - Accent3 10 3 3 2" xfId="19523" xr:uid="{00000000-0005-0000-0000-00003A030000}"/>
    <cellStyle name="40% - Accent3 10 3 4" xfId="14889" xr:uid="{00000000-0005-0000-0000-00003B030000}"/>
    <cellStyle name="40% - Accent3 10 4" xfId="4893" xr:uid="{00000000-0005-0000-0000-00003C030000}"/>
    <cellStyle name="40% - Accent3 10 4 2" xfId="11034" xr:uid="{00000000-0005-0000-0000-00003D030000}"/>
    <cellStyle name="40% - Accent3 10 4 2 2" xfId="20598" xr:uid="{00000000-0005-0000-0000-00003E030000}"/>
    <cellStyle name="40% - Accent3 10 4 3" xfId="15599" xr:uid="{00000000-0005-0000-0000-00003F030000}"/>
    <cellStyle name="40% - Accent3 10 5" xfId="8018" xr:uid="{00000000-0005-0000-0000-000040030000}"/>
    <cellStyle name="40% - Accent3 10 5 2" xfId="18011" xr:uid="{00000000-0005-0000-0000-000041030000}"/>
    <cellStyle name="40% - Accent3 10 6" xfId="14032" xr:uid="{00000000-0005-0000-0000-000042030000}"/>
    <cellStyle name="40% - Accent3 2" xfId="1113" xr:uid="{00000000-0005-0000-0000-000043030000}"/>
    <cellStyle name="40% - Accent3 3" xfId="1114" xr:uid="{00000000-0005-0000-0000-000044030000}"/>
    <cellStyle name="40% - Accent3 4" xfId="1115" xr:uid="{00000000-0005-0000-0000-000045030000}"/>
    <cellStyle name="40% - Accent3 5" xfId="1116" xr:uid="{00000000-0005-0000-0000-000046030000}"/>
    <cellStyle name="40% - Accent3 6" xfId="1457" xr:uid="{00000000-0005-0000-0000-000047030000}"/>
    <cellStyle name="40% - Accent3 7" xfId="1458" xr:uid="{00000000-0005-0000-0000-000048030000}"/>
    <cellStyle name="40% - Accent3 7 2" xfId="2181" xr:uid="{00000000-0005-0000-0000-000049030000}"/>
    <cellStyle name="40% - Accent3 7 2 2" xfId="5390" xr:uid="{00000000-0005-0000-0000-00004A030000}"/>
    <cellStyle name="40% - Accent3 7 2 2 2" xfId="11526" xr:uid="{00000000-0005-0000-0000-00004B030000}"/>
    <cellStyle name="40% - Accent3 7 2 2 2 2" xfId="21083" xr:uid="{00000000-0005-0000-0000-00004C030000}"/>
    <cellStyle name="40% - Accent3 7 2 2 3" xfId="16064" xr:uid="{00000000-0005-0000-0000-00004D030000}"/>
    <cellStyle name="40% - Accent3 7 2 3" xfId="8506" xr:uid="{00000000-0005-0000-0000-00004E030000}"/>
    <cellStyle name="40% - Accent3 7 2 3 2" xfId="18493" xr:uid="{00000000-0005-0000-0000-00004F030000}"/>
    <cellStyle name="40% - Accent3 7 2 4" xfId="14309" xr:uid="{00000000-0005-0000-0000-000050030000}"/>
    <cellStyle name="40% - Accent3 7 3" xfId="3312" xr:uid="{00000000-0005-0000-0000-000051030000}"/>
    <cellStyle name="40% - Accent3 7 3 2" xfId="6469" xr:uid="{00000000-0005-0000-0000-000052030000}"/>
    <cellStyle name="40% - Accent3 7 3 2 2" xfId="12582" xr:uid="{00000000-0005-0000-0000-000053030000}"/>
    <cellStyle name="40% - Accent3 7 3 2 2 2" xfId="21998" xr:uid="{00000000-0005-0000-0000-000054030000}"/>
    <cellStyle name="40% - Accent3 7 3 2 3" xfId="16903" xr:uid="{00000000-0005-0000-0000-000055030000}"/>
    <cellStyle name="40% - Accent3 7 3 3" xfId="9567" xr:uid="{00000000-0005-0000-0000-000056030000}"/>
    <cellStyle name="40% - Accent3 7 3 3 2" xfId="19524" xr:uid="{00000000-0005-0000-0000-000057030000}"/>
    <cellStyle name="40% - Accent3 7 3 4" xfId="14890" xr:uid="{00000000-0005-0000-0000-000058030000}"/>
    <cellStyle name="40% - Accent3 7 4" xfId="4894" xr:uid="{00000000-0005-0000-0000-000059030000}"/>
    <cellStyle name="40% - Accent3 7 4 2" xfId="11035" xr:uid="{00000000-0005-0000-0000-00005A030000}"/>
    <cellStyle name="40% - Accent3 7 4 2 2" xfId="20599" xr:uid="{00000000-0005-0000-0000-00005B030000}"/>
    <cellStyle name="40% - Accent3 7 4 3" xfId="15600" xr:uid="{00000000-0005-0000-0000-00005C030000}"/>
    <cellStyle name="40% - Accent3 7 5" xfId="8019" xr:uid="{00000000-0005-0000-0000-00005D030000}"/>
    <cellStyle name="40% - Accent3 7 5 2" xfId="18012" xr:uid="{00000000-0005-0000-0000-00005E030000}"/>
    <cellStyle name="40% - Accent3 7 6" xfId="14033" xr:uid="{00000000-0005-0000-0000-00005F030000}"/>
    <cellStyle name="40% - Accent3 8" xfId="1459" xr:uid="{00000000-0005-0000-0000-000060030000}"/>
    <cellStyle name="40% - Accent3 8 2" xfId="2182" xr:uid="{00000000-0005-0000-0000-000061030000}"/>
    <cellStyle name="40% - Accent3 8 2 2" xfId="5391" xr:uid="{00000000-0005-0000-0000-000062030000}"/>
    <cellStyle name="40% - Accent3 8 2 2 2" xfId="11527" xr:uid="{00000000-0005-0000-0000-000063030000}"/>
    <cellStyle name="40% - Accent3 8 2 2 2 2" xfId="21084" xr:uid="{00000000-0005-0000-0000-000064030000}"/>
    <cellStyle name="40% - Accent3 8 2 2 3" xfId="16065" xr:uid="{00000000-0005-0000-0000-000065030000}"/>
    <cellStyle name="40% - Accent3 8 2 3" xfId="8507" xr:uid="{00000000-0005-0000-0000-000066030000}"/>
    <cellStyle name="40% - Accent3 8 2 3 2" xfId="18494" xr:uid="{00000000-0005-0000-0000-000067030000}"/>
    <cellStyle name="40% - Accent3 8 2 4" xfId="14310" xr:uid="{00000000-0005-0000-0000-000068030000}"/>
    <cellStyle name="40% - Accent3 8 3" xfId="3313" xr:uid="{00000000-0005-0000-0000-000069030000}"/>
    <cellStyle name="40% - Accent3 8 3 2" xfId="6470" xr:uid="{00000000-0005-0000-0000-00006A030000}"/>
    <cellStyle name="40% - Accent3 8 3 2 2" xfId="12583" xr:uid="{00000000-0005-0000-0000-00006B030000}"/>
    <cellStyle name="40% - Accent3 8 3 2 2 2" xfId="21999" xr:uid="{00000000-0005-0000-0000-00006C030000}"/>
    <cellStyle name="40% - Accent3 8 3 2 3" xfId="16904" xr:uid="{00000000-0005-0000-0000-00006D030000}"/>
    <cellStyle name="40% - Accent3 8 3 3" xfId="9568" xr:uid="{00000000-0005-0000-0000-00006E030000}"/>
    <cellStyle name="40% - Accent3 8 3 3 2" xfId="19525" xr:uid="{00000000-0005-0000-0000-00006F030000}"/>
    <cellStyle name="40% - Accent3 8 3 4" xfId="14891" xr:uid="{00000000-0005-0000-0000-000070030000}"/>
    <cellStyle name="40% - Accent3 8 4" xfId="4895" xr:uid="{00000000-0005-0000-0000-000071030000}"/>
    <cellStyle name="40% - Accent3 8 4 2" xfId="11036" xr:uid="{00000000-0005-0000-0000-000072030000}"/>
    <cellStyle name="40% - Accent3 8 4 2 2" xfId="20600" xr:uid="{00000000-0005-0000-0000-000073030000}"/>
    <cellStyle name="40% - Accent3 8 4 3" xfId="15601" xr:uid="{00000000-0005-0000-0000-000074030000}"/>
    <cellStyle name="40% - Accent3 8 5" xfId="8020" xr:uid="{00000000-0005-0000-0000-000075030000}"/>
    <cellStyle name="40% - Accent3 8 5 2" xfId="18013" xr:uid="{00000000-0005-0000-0000-000076030000}"/>
    <cellStyle name="40% - Accent3 8 6" xfId="14034" xr:uid="{00000000-0005-0000-0000-000077030000}"/>
    <cellStyle name="40% - Accent3 9" xfId="1460" xr:uid="{00000000-0005-0000-0000-000078030000}"/>
    <cellStyle name="40% - Accent3 9 2" xfId="2183" xr:uid="{00000000-0005-0000-0000-000079030000}"/>
    <cellStyle name="40% - Accent3 9 2 2" xfId="5392" xr:uid="{00000000-0005-0000-0000-00007A030000}"/>
    <cellStyle name="40% - Accent3 9 2 2 2" xfId="11528" xr:uid="{00000000-0005-0000-0000-00007B030000}"/>
    <cellStyle name="40% - Accent3 9 2 2 2 2" xfId="21085" xr:uid="{00000000-0005-0000-0000-00007C030000}"/>
    <cellStyle name="40% - Accent3 9 2 2 3" xfId="16066" xr:uid="{00000000-0005-0000-0000-00007D030000}"/>
    <cellStyle name="40% - Accent3 9 2 3" xfId="8508" xr:uid="{00000000-0005-0000-0000-00007E030000}"/>
    <cellStyle name="40% - Accent3 9 2 3 2" xfId="18495" xr:uid="{00000000-0005-0000-0000-00007F030000}"/>
    <cellStyle name="40% - Accent3 9 2 4" xfId="14311" xr:uid="{00000000-0005-0000-0000-000080030000}"/>
    <cellStyle name="40% - Accent3 9 3" xfId="3314" xr:uid="{00000000-0005-0000-0000-000081030000}"/>
    <cellStyle name="40% - Accent3 9 3 2" xfId="6471" xr:uid="{00000000-0005-0000-0000-000082030000}"/>
    <cellStyle name="40% - Accent3 9 3 2 2" xfId="12584" xr:uid="{00000000-0005-0000-0000-000083030000}"/>
    <cellStyle name="40% - Accent3 9 3 2 2 2" xfId="22000" xr:uid="{00000000-0005-0000-0000-000084030000}"/>
    <cellStyle name="40% - Accent3 9 3 2 3" xfId="16905" xr:uid="{00000000-0005-0000-0000-000085030000}"/>
    <cellStyle name="40% - Accent3 9 3 3" xfId="9569" xr:uid="{00000000-0005-0000-0000-000086030000}"/>
    <cellStyle name="40% - Accent3 9 3 3 2" xfId="19526" xr:uid="{00000000-0005-0000-0000-000087030000}"/>
    <cellStyle name="40% - Accent3 9 3 4" xfId="14892" xr:uid="{00000000-0005-0000-0000-000088030000}"/>
    <cellStyle name="40% - Accent3 9 4" xfId="4896" xr:uid="{00000000-0005-0000-0000-000089030000}"/>
    <cellStyle name="40% - Accent3 9 4 2" xfId="11037" xr:uid="{00000000-0005-0000-0000-00008A030000}"/>
    <cellStyle name="40% - Accent3 9 4 2 2" xfId="20601" xr:uid="{00000000-0005-0000-0000-00008B030000}"/>
    <cellStyle name="40% - Accent3 9 4 3" xfId="15602" xr:uid="{00000000-0005-0000-0000-00008C030000}"/>
    <cellStyle name="40% - Accent3 9 5" xfId="8021" xr:uid="{00000000-0005-0000-0000-00008D030000}"/>
    <cellStyle name="40% - Accent3 9 5 2" xfId="18014" xr:uid="{00000000-0005-0000-0000-00008E030000}"/>
    <cellStyle name="40% - Accent3 9 6" xfId="14035" xr:uid="{00000000-0005-0000-0000-00008F030000}"/>
    <cellStyle name="40% - Accent4 10" xfId="1461" xr:uid="{00000000-0005-0000-0000-000090030000}"/>
    <cellStyle name="40% - Accent4 10 2" xfId="2184" xr:uid="{00000000-0005-0000-0000-000091030000}"/>
    <cellStyle name="40% - Accent4 10 2 2" xfId="5393" xr:uid="{00000000-0005-0000-0000-000092030000}"/>
    <cellStyle name="40% - Accent4 10 2 2 2" xfId="11529" xr:uid="{00000000-0005-0000-0000-000093030000}"/>
    <cellStyle name="40% - Accent4 10 2 2 2 2" xfId="21086" xr:uid="{00000000-0005-0000-0000-000094030000}"/>
    <cellStyle name="40% - Accent4 10 2 2 3" xfId="16067" xr:uid="{00000000-0005-0000-0000-000095030000}"/>
    <cellStyle name="40% - Accent4 10 2 3" xfId="8509" xr:uid="{00000000-0005-0000-0000-000096030000}"/>
    <cellStyle name="40% - Accent4 10 2 3 2" xfId="18496" xr:uid="{00000000-0005-0000-0000-000097030000}"/>
    <cellStyle name="40% - Accent4 10 2 4" xfId="14312" xr:uid="{00000000-0005-0000-0000-000098030000}"/>
    <cellStyle name="40% - Accent4 10 3" xfId="3315" xr:uid="{00000000-0005-0000-0000-000099030000}"/>
    <cellStyle name="40% - Accent4 10 3 2" xfId="6472" xr:uid="{00000000-0005-0000-0000-00009A030000}"/>
    <cellStyle name="40% - Accent4 10 3 2 2" xfId="12585" xr:uid="{00000000-0005-0000-0000-00009B030000}"/>
    <cellStyle name="40% - Accent4 10 3 2 2 2" xfId="22001" xr:uid="{00000000-0005-0000-0000-00009C030000}"/>
    <cellStyle name="40% - Accent4 10 3 2 3" xfId="16906" xr:uid="{00000000-0005-0000-0000-00009D030000}"/>
    <cellStyle name="40% - Accent4 10 3 3" xfId="9570" xr:uid="{00000000-0005-0000-0000-00009E030000}"/>
    <cellStyle name="40% - Accent4 10 3 3 2" xfId="19527" xr:uid="{00000000-0005-0000-0000-00009F030000}"/>
    <cellStyle name="40% - Accent4 10 3 4" xfId="14893" xr:uid="{00000000-0005-0000-0000-0000A0030000}"/>
    <cellStyle name="40% - Accent4 10 4" xfId="4897" xr:uid="{00000000-0005-0000-0000-0000A1030000}"/>
    <cellStyle name="40% - Accent4 10 4 2" xfId="11038" xr:uid="{00000000-0005-0000-0000-0000A2030000}"/>
    <cellStyle name="40% - Accent4 10 4 2 2" xfId="20602" xr:uid="{00000000-0005-0000-0000-0000A3030000}"/>
    <cellStyle name="40% - Accent4 10 4 3" xfId="15603" xr:uid="{00000000-0005-0000-0000-0000A4030000}"/>
    <cellStyle name="40% - Accent4 10 5" xfId="8022" xr:uid="{00000000-0005-0000-0000-0000A5030000}"/>
    <cellStyle name="40% - Accent4 10 5 2" xfId="18015" xr:uid="{00000000-0005-0000-0000-0000A6030000}"/>
    <cellStyle name="40% - Accent4 10 6" xfId="14036" xr:uid="{00000000-0005-0000-0000-0000A7030000}"/>
    <cellStyle name="40% - Accent4 2" xfId="1117" xr:uid="{00000000-0005-0000-0000-0000A8030000}"/>
    <cellStyle name="40% - Accent4 3" xfId="1118" xr:uid="{00000000-0005-0000-0000-0000A9030000}"/>
    <cellStyle name="40% - Accent4 4" xfId="1119" xr:uid="{00000000-0005-0000-0000-0000AA030000}"/>
    <cellStyle name="40% - Accent4 5" xfId="1120" xr:uid="{00000000-0005-0000-0000-0000AB030000}"/>
    <cellStyle name="40% - Accent4 6" xfId="1462" xr:uid="{00000000-0005-0000-0000-0000AC030000}"/>
    <cellStyle name="40% - Accent4 7" xfId="1463" xr:uid="{00000000-0005-0000-0000-0000AD030000}"/>
    <cellStyle name="40% - Accent4 7 2" xfId="2186" xr:uid="{00000000-0005-0000-0000-0000AE030000}"/>
    <cellStyle name="40% - Accent4 7 2 2" xfId="5395" xr:uid="{00000000-0005-0000-0000-0000AF030000}"/>
    <cellStyle name="40% - Accent4 7 2 2 2" xfId="11531" xr:uid="{00000000-0005-0000-0000-0000B0030000}"/>
    <cellStyle name="40% - Accent4 7 2 2 2 2" xfId="21088" xr:uid="{00000000-0005-0000-0000-0000B1030000}"/>
    <cellStyle name="40% - Accent4 7 2 2 3" xfId="16069" xr:uid="{00000000-0005-0000-0000-0000B2030000}"/>
    <cellStyle name="40% - Accent4 7 2 3" xfId="8511" xr:uid="{00000000-0005-0000-0000-0000B3030000}"/>
    <cellStyle name="40% - Accent4 7 2 3 2" xfId="18498" xr:uid="{00000000-0005-0000-0000-0000B4030000}"/>
    <cellStyle name="40% - Accent4 7 2 4" xfId="14313" xr:uid="{00000000-0005-0000-0000-0000B5030000}"/>
    <cellStyle name="40% - Accent4 7 3" xfId="3316" xr:uid="{00000000-0005-0000-0000-0000B6030000}"/>
    <cellStyle name="40% - Accent4 7 3 2" xfId="6473" xr:uid="{00000000-0005-0000-0000-0000B7030000}"/>
    <cellStyle name="40% - Accent4 7 3 2 2" xfId="12586" xr:uid="{00000000-0005-0000-0000-0000B8030000}"/>
    <cellStyle name="40% - Accent4 7 3 2 2 2" xfId="22002" xr:uid="{00000000-0005-0000-0000-0000B9030000}"/>
    <cellStyle name="40% - Accent4 7 3 2 3" xfId="16907" xr:uid="{00000000-0005-0000-0000-0000BA030000}"/>
    <cellStyle name="40% - Accent4 7 3 3" xfId="9571" xr:uid="{00000000-0005-0000-0000-0000BB030000}"/>
    <cellStyle name="40% - Accent4 7 3 3 2" xfId="19528" xr:uid="{00000000-0005-0000-0000-0000BC030000}"/>
    <cellStyle name="40% - Accent4 7 3 4" xfId="14894" xr:uid="{00000000-0005-0000-0000-0000BD030000}"/>
    <cellStyle name="40% - Accent4 7 4" xfId="4898" xr:uid="{00000000-0005-0000-0000-0000BE030000}"/>
    <cellStyle name="40% - Accent4 7 4 2" xfId="11039" xr:uid="{00000000-0005-0000-0000-0000BF030000}"/>
    <cellStyle name="40% - Accent4 7 4 2 2" xfId="20603" xr:uid="{00000000-0005-0000-0000-0000C0030000}"/>
    <cellStyle name="40% - Accent4 7 4 3" xfId="15604" xr:uid="{00000000-0005-0000-0000-0000C1030000}"/>
    <cellStyle name="40% - Accent4 7 5" xfId="8023" xr:uid="{00000000-0005-0000-0000-0000C2030000}"/>
    <cellStyle name="40% - Accent4 7 5 2" xfId="18016" xr:uid="{00000000-0005-0000-0000-0000C3030000}"/>
    <cellStyle name="40% - Accent4 7 6" xfId="14037" xr:uid="{00000000-0005-0000-0000-0000C4030000}"/>
    <cellStyle name="40% - Accent4 8" xfId="1464" xr:uid="{00000000-0005-0000-0000-0000C5030000}"/>
    <cellStyle name="40% - Accent4 8 2" xfId="2187" xr:uid="{00000000-0005-0000-0000-0000C6030000}"/>
    <cellStyle name="40% - Accent4 8 2 2" xfId="5396" xr:uid="{00000000-0005-0000-0000-0000C7030000}"/>
    <cellStyle name="40% - Accent4 8 2 2 2" xfId="11532" xr:uid="{00000000-0005-0000-0000-0000C8030000}"/>
    <cellStyle name="40% - Accent4 8 2 2 2 2" xfId="21089" xr:uid="{00000000-0005-0000-0000-0000C9030000}"/>
    <cellStyle name="40% - Accent4 8 2 2 3" xfId="16070" xr:uid="{00000000-0005-0000-0000-0000CA030000}"/>
    <cellStyle name="40% - Accent4 8 2 3" xfId="8512" xr:uid="{00000000-0005-0000-0000-0000CB030000}"/>
    <cellStyle name="40% - Accent4 8 2 3 2" xfId="18499" xr:uid="{00000000-0005-0000-0000-0000CC030000}"/>
    <cellStyle name="40% - Accent4 8 2 4" xfId="14314" xr:uid="{00000000-0005-0000-0000-0000CD030000}"/>
    <cellStyle name="40% - Accent4 8 3" xfId="3317" xr:uid="{00000000-0005-0000-0000-0000CE030000}"/>
    <cellStyle name="40% - Accent4 8 3 2" xfId="6474" xr:uid="{00000000-0005-0000-0000-0000CF030000}"/>
    <cellStyle name="40% - Accent4 8 3 2 2" xfId="12587" xr:uid="{00000000-0005-0000-0000-0000D0030000}"/>
    <cellStyle name="40% - Accent4 8 3 2 2 2" xfId="22003" xr:uid="{00000000-0005-0000-0000-0000D1030000}"/>
    <cellStyle name="40% - Accent4 8 3 2 3" xfId="16908" xr:uid="{00000000-0005-0000-0000-0000D2030000}"/>
    <cellStyle name="40% - Accent4 8 3 3" xfId="9572" xr:uid="{00000000-0005-0000-0000-0000D3030000}"/>
    <cellStyle name="40% - Accent4 8 3 3 2" xfId="19529" xr:uid="{00000000-0005-0000-0000-0000D4030000}"/>
    <cellStyle name="40% - Accent4 8 3 4" xfId="14895" xr:uid="{00000000-0005-0000-0000-0000D5030000}"/>
    <cellStyle name="40% - Accent4 8 4" xfId="4899" xr:uid="{00000000-0005-0000-0000-0000D6030000}"/>
    <cellStyle name="40% - Accent4 8 4 2" xfId="11040" xr:uid="{00000000-0005-0000-0000-0000D7030000}"/>
    <cellStyle name="40% - Accent4 8 4 2 2" xfId="20604" xr:uid="{00000000-0005-0000-0000-0000D8030000}"/>
    <cellStyle name="40% - Accent4 8 4 3" xfId="15605" xr:uid="{00000000-0005-0000-0000-0000D9030000}"/>
    <cellStyle name="40% - Accent4 8 5" xfId="8024" xr:uid="{00000000-0005-0000-0000-0000DA030000}"/>
    <cellStyle name="40% - Accent4 8 5 2" xfId="18017" xr:uid="{00000000-0005-0000-0000-0000DB030000}"/>
    <cellStyle name="40% - Accent4 8 6" xfId="14038" xr:uid="{00000000-0005-0000-0000-0000DC030000}"/>
    <cellStyle name="40% - Accent4 9" xfId="1465" xr:uid="{00000000-0005-0000-0000-0000DD030000}"/>
    <cellStyle name="40% - Accent4 9 2" xfId="2188" xr:uid="{00000000-0005-0000-0000-0000DE030000}"/>
    <cellStyle name="40% - Accent4 9 2 2" xfId="5397" xr:uid="{00000000-0005-0000-0000-0000DF030000}"/>
    <cellStyle name="40% - Accent4 9 2 2 2" xfId="11533" xr:uid="{00000000-0005-0000-0000-0000E0030000}"/>
    <cellStyle name="40% - Accent4 9 2 2 2 2" xfId="21090" xr:uid="{00000000-0005-0000-0000-0000E1030000}"/>
    <cellStyle name="40% - Accent4 9 2 2 3" xfId="16071" xr:uid="{00000000-0005-0000-0000-0000E2030000}"/>
    <cellStyle name="40% - Accent4 9 2 3" xfId="8513" xr:uid="{00000000-0005-0000-0000-0000E3030000}"/>
    <cellStyle name="40% - Accent4 9 2 3 2" xfId="18500" xr:uid="{00000000-0005-0000-0000-0000E4030000}"/>
    <cellStyle name="40% - Accent4 9 2 4" xfId="14315" xr:uid="{00000000-0005-0000-0000-0000E5030000}"/>
    <cellStyle name="40% - Accent4 9 3" xfId="3318" xr:uid="{00000000-0005-0000-0000-0000E6030000}"/>
    <cellStyle name="40% - Accent4 9 3 2" xfId="6475" xr:uid="{00000000-0005-0000-0000-0000E7030000}"/>
    <cellStyle name="40% - Accent4 9 3 2 2" xfId="12588" xr:uid="{00000000-0005-0000-0000-0000E8030000}"/>
    <cellStyle name="40% - Accent4 9 3 2 2 2" xfId="22004" xr:uid="{00000000-0005-0000-0000-0000E9030000}"/>
    <cellStyle name="40% - Accent4 9 3 2 3" xfId="16909" xr:uid="{00000000-0005-0000-0000-0000EA030000}"/>
    <cellStyle name="40% - Accent4 9 3 3" xfId="9573" xr:uid="{00000000-0005-0000-0000-0000EB030000}"/>
    <cellStyle name="40% - Accent4 9 3 3 2" xfId="19530" xr:uid="{00000000-0005-0000-0000-0000EC030000}"/>
    <cellStyle name="40% - Accent4 9 3 4" xfId="14896" xr:uid="{00000000-0005-0000-0000-0000ED030000}"/>
    <cellStyle name="40% - Accent4 9 4" xfId="4900" xr:uid="{00000000-0005-0000-0000-0000EE030000}"/>
    <cellStyle name="40% - Accent4 9 4 2" xfId="11041" xr:uid="{00000000-0005-0000-0000-0000EF030000}"/>
    <cellStyle name="40% - Accent4 9 4 2 2" xfId="20605" xr:uid="{00000000-0005-0000-0000-0000F0030000}"/>
    <cellStyle name="40% - Accent4 9 4 3" xfId="15606" xr:uid="{00000000-0005-0000-0000-0000F1030000}"/>
    <cellStyle name="40% - Accent4 9 5" xfId="8025" xr:uid="{00000000-0005-0000-0000-0000F2030000}"/>
    <cellStyle name="40% - Accent4 9 5 2" xfId="18018" xr:uid="{00000000-0005-0000-0000-0000F3030000}"/>
    <cellStyle name="40% - Accent4 9 6" xfId="14039" xr:uid="{00000000-0005-0000-0000-0000F4030000}"/>
    <cellStyle name="40% - Accent5 10" xfId="1466" xr:uid="{00000000-0005-0000-0000-0000F5030000}"/>
    <cellStyle name="40% - Accent5 10 2" xfId="2189" xr:uid="{00000000-0005-0000-0000-0000F6030000}"/>
    <cellStyle name="40% - Accent5 10 2 2" xfId="5398" xr:uid="{00000000-0005-0000-0000-0000F7030000}"/>
    <cellStyle name="40% - Accent5 10 2 2 2" xfId="11534" xr:uid="{00000000-0005-0000-0000-0000F8030000}"/>
    <cellStyle name="40% - Accent5 10 2 2 2 2" xfId="21091" xr:uid="{00000000-0005-0000-0000-0000F9030000}"/>
    <cellStyle name="40% - Accent5 10 2 2 3" xfId="16072" xr:uid="{00000000-0005-0000-0000-0000FA030000}"/>
    <cellStyle name="40% - Accent5 10 2 3" xfId="8514" xr:uid="{00000000-0005-0000-0000-0000FB030000}"/>
    <cellStyle name="40% - Accent5 10 2 3 2" xfId="18501" xr:uid="{00000000-0005-0000-0000-0000FC030000}"/>
    <cellStyle name="40% - Accent5 10 2 4" xfId="14316" xr:uid="{00000000-0005-0000-0000-0000FD030000}"/>
    <cellStyle name="40% - Accent5 10 3" xfId="3319" xr:uid="{00000000-0005-0000-0000-0000FE030000}"/>
    <cellStyle name="40% - Accent5 10 3 2" xfId="6476" xr:uid="{00000000-0005-0000-0000-0000FF030000}"/>
    <cellStyle name="40% - Accent5 10 3 2 2" xfId="12589" xr:uid="{00000000-0005-0000-0000-000000040000}"/>
    <cellStyle name="40% - Accent5 10 3 2 2 2" xfId="22005" xr:uid="{00000000-0005-0000-0000-000001040000}"/>
    <cellStyle name="40% - Accent5 10 3 2 3" xfId="16910" xr:uid="{00000000-0005-0000-0000-000002040000}"/>
    <cellStyle name="40% - Accent5 10 3 3" xfId="9574" xr:uid="{00000000-0005-0000-0000-000003040000}"/>
    <cellStyle name="40% - Accent5 10 3 3 2" xfId="19531" xr:uid="{00000000-0005-0000-0000-000004040000}"/>
    <cellStyle name="40% - Accent5 10 3 4" xfId="14897" xr:uid="{00000000-0005-0000-0000-000005040000}"/>
    <cellStyle name="40% - Accent5 10 4" xfId="4901" xr:uid="{00000000-0005-0000-0000-000006040000}"/>
    <cellStyle name="40% - Accent5 10 4 2" xfId="11042" xr:uid="{00000000-0005-0000-0000-000007040000}"/>
    <cellStyle name="40% - Accent5 10 4 2 2" xfId="20606" xr:uid="{00000000-0005-0000-0000-000008040000}"/>
    <cellStyle name="40% - Accent5 10 4 3" xfId="15607" xr:uid="{00000000-0005-0000-0000-000009040000}"/>
    <cellStyle name="40% - Accent5 10 5" xfId="8026" xr:uid="{00000000-0005-0000-0000-00000A040000}"/>
    <cellStyle name="40% - Accent5 10 5 2" xfId="18019" xr:uid="{00000000-0005-0000-0000-00000B040000}"/>
    <cellStyle name="40% - Accent5 10 6" xfId="14040" xr:uid="{00000000-0005-0000-0000-00000C040000}"/>
    <cellStyle name="40% - Accent5 2" xfId="1121" xr:uid="{00000000-0005-0000-0000-00000D040000}"/>
    <cellStyle name="40% - Accent5 3" xfId="1122" xr:uid="{00000000-0005-0000-0000-00000E040000}"/>
    <cellStyle name="40% - Accent5 4" xfId="1123" xr:uid="{00000000-0005-0000-0000-00000F040000}"/>
    <cellStyle name="40% - Accent5 5" xfId="1124" xr:uid="{00000000-0005-0000-0000-000010040000}"/>
    <cellStyle name="40% - Accent5 6" xfId="1467" xr:uid="{00000000-0005-0000-0000-000011040000}"/>
    <cellStyle name="40% - Accent5 7" xfId="1468" xr:uid="{00000000-0005-0000-0000-000012040000}"/>
    <cellStyle name="40% - Accent5 7 2" xfId="2191" xr:uid="{00000000-0005-0000-0000-000013040000}"/>
    <cellStyle name="40% - Accent5 7 2 2" xfId="5400" xr:uid="{00000000-0005-0000-0000-000014040000}"/>
    <cellStyle name="40% - Accent5 7 2 2 2" xfId="11536" xr:uid="{00000000-0005-0000-0000-000015040000}"/>
    <cellStyle name="40% - Accent5 7 2 2 2 2" xfId="21093" xr:uid="{00000000-0005-0000-0000-000016040000}"/>
    <cellStyle name="40% - Accent5 7 2 2 3" xfId="16074" xr:uid="{00000000-0005-0000-0000-000017040000}"/>
    <cellStyle name="40% - Accent5 7 2 3" xfId="8516" xr:uid="{00000000-0005-0000-0000-000018040000}"/>
    <cellStyle name="40% - Accent5 7 2 3 2" xfId="18503" xr:uid="{00000000-0005-0000-0000-000019040000}"/>
    <cellStyle name="40% - Accent5 7 2 4" xfId="14317" xr:uid="{00000000-0005-0000-0000-00001A040000}"/>
    <cellStyle name="40% - Accent5 7 3" xfId="3320" xr:uid="{00000000-0005-0000-0000-00001B040000}"/>
    <cellStyle name="40% - Accent5 7 3 2" xfId="6477" xr:uid="{00000000-0005-0000-0000-00001C040000}"/>
    <cellStyle name="40% - Accent5 7 3 2 2" xfId="12590" xr:uid="{00000000-0005-0000-0000-00001D040000}"/>
    <cellStyle name="40% - Accent5 7 3 2 2 2" xfId="22006" xr:uid="{00000000-0005-0000-0000-00001E040000}"/>
    <cellStyle name="40% - Accent5 7 3 2 3" xfId="16911" xr:uid="{00000000-0005-0000-0000-00001F040000}"/>
    <cellStyle name="40% - Accent5 7 3 3" xfId="9575" xr:uid="{00000000-0005-0000-0000-000020040000}"/>
    <cellStyle name="40% - Accent5 7 3 3 2" xfId="19532" xr:uid="{00000000-0005-0000-0000-000021040000}"/>
    <cellStyle name="40% - Accent5 7 3 4" xfId="14898" xr:uid="{00000000-0005-0000-0000-000022040000}"/>
    <cellStyle name="40% - Accent5 7 4" xfId="4902" xr:uid="{00000000-0005-0000-0000-000023040000}"/>
    <cellStyle name="40% - Accent5 7 4 2" xfId="11043" xr:uid="{00000000-0005-0000-0000-000024040000}"/>
    <cellStyle name="40% - Accent5 7 4 2 2" xfId="20607" xr:uid="{00000000-0005-0000-0000-000025040000}"/>
    <cellStyle name="40% - Accent5 7 4 3" xfId="15608" xr:uid="{00000000-0005-0000-0000-000026040000}"/>
    <cellStyle name="40% - Accent5 7 5" xfId="8027" xr:uid="{00000000-0005-0000-0000-000027040000}"/>
    <cellStyle name="40% - Accent5 7 5 2" xfId="18020" xr:uid="{00000000-0005-0000-0000-000028040000}"/>
    <cellStyle name="40% - Accent5 7 6" xfId="14041" xr:uid="{00000000-0005-0000-0000-000029040000}"/>
    <cellStyle name="40% - Accent5 8" xfId="1469" xr:uid="{00000000-0005-0000-0000-00002A040000}"/>
    <cellStyle name="40% - Accent5 8 2" xfId="2192" xr:uid="{00000000-0005-0000-0000-00002B040000}"/>
    <cellStyle name="40% - Accent5 8 2 2" xfId="5401" xr:uid="{00000000-0005-0000-0000-00002C040000}"/>
    <cellStyle name="40% - Accent5 8 2 2 2" xfId="11537" xr:uid="{00000000-0005-0000-0000-00002D040000}"/>
    <cellStyle name="40% - Accent5 8 2 2 2 2" xfId="21094" xr:uid="{00000000-0005-0000-0000-00002E040000}"/>
    <cellStyle name="40% - Accent5 8 2 2 3" xfId="16075" xr:uid="{00000000-0005-0000-0000-00002F040000}"/>
    <cellStyle name="40% - Accent5 8 2 3" xfId="8517" xr:uid="{00000000-0005-0000-0000-000030040000}"/>
    <cellStyle name="40% - Accent5 8 2 3 2" xfId="18504" xr:uid="{00000000-0005-0000-0000-000031040000}"/>
    <cellStyle name="40% - Accent5 8 2 4" xfId="14318" xr:uid="{00000000-0005-0000-0000-000032040000}"/>
    <cellStyle name="40% - Accent5 8 3" xfId="3321" xr:uid="{00000000-0005-0000-0000-000033040000}"/>
    <cellStyle name="40% - Accent5 8 3 2" xfId="6478" xr:uid="{00000000-0005-0000-0000-000034040000}"/>
    <cellStyle name="40% - Accent5 8 3 2 2" xfId="12591" xr:uid="{00000000-0005-0000-0000-000035040000}"/>
    <cellStyle name="40% - Accent5 8 3 2 2 2" xfId="22007" xr:uid="{00000000-0005-0000-0000-000036040000}"/>
    <cellStyle name="40% - Accent5 8 3 2 3" xfId="16912" xr:uid="{00000000-0005-0000-0000-000037040000}"/>
    <cellStyle name="40% - Accent5 8 3 3" xfId="9576" xr:uid="{00000000-0005-0000-0000-000038040000}"/>
    <cellStyle name="40% - Accent5 8 3 3 2" xfId="19533" xr:uid="{00000000-0005-0000-0000-000039040000}"/>
    <cellStyle name="40% - Accent5 8 3 4" xfId="14899" xr:uid="{00000000-0005-0000-0000-00003A040000}"/>
    <cellStyle name="40% - Accent5 8 4" xfId="4903" xr:uid="{00000000-0005-0000-0000-00003B040000}"/>
    <cellStyle name="40% - Accent5 8 4 2" xfId="11044" xr:uid="{00000000-0005-0000-0000-00003C040000}"/>
    <cellStyle name="40% - Accent5 8 4 2 2" xfId="20608" xr:uid="{00000000-0005-0000-0000-00003D040000}"/>
    <cellStyle name="40% - Accent5 8 4 3" xfId="15609" xr:uid="{00000000-0005-0000-0000-00003E040000}"/>
    <cellStyle name="40% - Accent5 8 5" xfId="8028" xr:uid="{00000000-0005-0000-0000-00003F040000}"/>
    <cellStyle name="40% - Accent5 8 5 2" xfId="18021" xr:uid="{00000000-0005-0000-0000-000040040000}"/>
    <cellStyle name="40% - Accent5 8 6" xfId="14042" xr:uid="{00000000-0005-0000-0000-000041040000}"/>
    <cellStyle name="40% - Accent5 9" xfId="1470" xr:uid="{00000000-0005-0000-0000-000042040000}"/>
    <cellStyle name="40% - Accent5 9 2" xfId="2193" xr:uid="{00000000-0005-0000-0000-000043040000}"/>
    <cellStyle name="40% - Accent5 9 2 2" xfId="5402" xr:uid="{00000000-0005-0000-0000-000044040000}"/>
    <cellStyle name="40% - Accent5 9 2 2 2" xfId="11538" xr:uid="{00000000-0005-0000-0000-000045040000}"/>
    <cellStyle name="40% - Accent5 9 2 2 2 2" xfId="21095" xr:uid="{00000000-0005-0000-0000-000046040000}"/>
    <cellStyle name="40% - Accent5 9 2 2 3" xfId="16076" xr:uid="{00000000-0005-0000-0000-000047040000}"/>
    <cellStyle name="40% - Accent5 9 2 3" xfId="8518" xr:uid="{00000000-0005-0000-0000-000048040000}"/>
    <cellStyle name="40% - Accent5 9 2 3 2" xfId="18505" xr:uid="{00000000-0005-0000-0000-000049040000}"/>
    <cellStyle name="40% - Accent5 9 2 4" xfId="14319" xr:uid="{00000000-0005-0000-0000-00004A040000}"/>
    <cellStyle name="40% - Accent5 9 3" xfId="3322" xr:uid="{00000000-0005-0000-0000-00004B040000}"/>
    <cellStyle name="40% - Accent5 9 3 2" xfId="6479" xr:uid="{00000000-0005-0000-0000-00004C040000}"/>
    <cellStyle name="40% - Accent5 9 3 2 2" xfId="12592" xr:uid="{00000000-0005-0000-0000-00004D040000}"/>
    <cellStyle name="40% - Accent5 9 3 2 2 2" xfId="22008" xr:uid="{00000000-0005-0000-0000-00004E040000}"/>
    <cellStyle name="40% - Accent5 9 3 2 3" xfId="16913" xr:uid="{00000000-0005-0000-0000-00004F040000}"/>
    <cellStyle name="40% - Accent5 9 3 3" xfId="9577" xr:uid="{00000000-0005-0000-0000-000050040000}"/>
    <cellStyle name="40% - Accent5 9 3 3 2" xfId="19534" xr:uid="{00000000-0005-0000-0000-000051040000}"/>
    <cellStyle name="40% - Accent5 9 3 4" xfId="14900" xr:uid="{00000000-0005-0000-0000-000052040000}"/>
    <cellStyle name="40% - Accent5 9 4" xfId="4904" xr:uid="{00000000-0005-0000-0000-000053040000}"/>
    <cellStyle name="40% - Accent5 9 4 2" xfId="11045" xr:uid="{00000000-0005-0000-0000-000054040000}"/>
    <cellStyle name="40% - Accent5 9 4 2 2" xfId="20609" xr:uid="{00000000-0005-0000-0000-000055040000}"/>
    <cellStyle name="40% - Accent5 9 4 3" xfId="15610" xr:uid="{00000000-0005-0000-0000-000056040000}"/>
    <cellStyle name="40% - Accent5 9 5" xfId="8029" xr:uid="{00000000-0005-0000-0000-000057040000}"/>
    <cellStyle name="40% - Accent5 9 5 2" xfId="18022" xr:uid="{00000000-0005-0000-0000-000058040000}"/>
    <cellStyle name="40% - Accent5 9 6" xfId="14043" xr:uid="{00000000-0005-0000-0000-000059040000}"/>
    <cellStyle name="40% - Accent6 10" xfId="1471" xr:uid="{00000000-0005-0000-0000-00005A040000}"/>
    <cellStyle name="40% - Accent6 10 2" xfId="2194" xr:uid="{00000000-0005-0000-0000-00005B040000}"/>
    <cellStyle name="40% - Accent6 10 2 2" xfId="5403" xr:uid="{00000000-0005-0000-0000-00005C040000}"/>
    <cellStyle name="40% - Accent6 10 2 2 2" xfId="11539" xr:uid="{00000000-0005-0000-0000-00005D040000}"/>
    <cellStyle name="40% - Accent6 10 2 2 2 2" xfId="21096" xr:uid="{00000000-0005-0000-0000-00005E040000}"/>
    <cellStyle name="40% - Accent6 10 2 2 3" xfId="16077" xr:uid="{00000000-0005-0000-0000-00005F040000}"/>
    <cellStyle name="40% - Accent6 10 2 3" xfId="8519" xr:uid="{00000000-0005-0000-0000-000060040000}"/>
    <cellStyle name="40% - Accent6 10 2 3 2" xfId="18506" xr:uid="{00000000-0005-0000-0000-000061040000}"/>
    <cellStyle name="40% - Accent6 10 2 4" xfId="14320" xr:uid="{00000000-0005-0000-0000-000062040000}"/>
    <cellStyle name="40% - Accent6 10 3" xfId="3323" xr:uid="{00000000-0005-0000-0000-000063040000}"/>
    <cellStyle name="40% - Accent6 10 3 2" xfId="6480" xr:uid="{00000000-0005-0000-0000-000064040000}"/>
    <cellStyle name="40% - Accent6 10 3 2 2" xfId="12593" xr:uid="{00000000-0005-0000-0000-000065040000}"/>
    <cellStyle name="40% - Accent6 10 3 2 2 2" xfId="22009" xr:uid="{00000000-0005-0000-0000-000066040000}"/>
    <cellStyle name="40% - Accent6 10 3 2 3" xfId="16914" xr:uid="{00000000-0005-0000-0000-000067040000}"/>
    <cellStyle name="40% - Accent6 10 3 3" xfId="9578" xr:uid="{00000000-0005-0000-0000-000068040000}"/>
    <cellStyle name="40% - Accent6 10 3 3 2" xfId="19535" xr:uid="{00000000-0005-0000-0000-000069040000}"/>
    <cellStyle name="40% - Accent6 10 3 4" xfId="14901" xr:uid="{00000000-0005-0000-0000-00006A040000}"/>
    <cellStyle name="40% - Accent6 10 4" xfId="4905" xr:uid="{00000000-0005-0000-0000-00006B040000}"/>
    <cellStyle name="40% - Accent6 10 4 2" xfId="11046" xr:uid="{00000000-0005-0000-0000-00006C040000}"/>
    <cellStyle name="40% - Accent6 10 4 2 2" xfId="20610" xr:uid="{00000000-0005-0000-0000-00006D040000}"/>
    <cellStyle name="40% - Accent6 10 4 3" xfId="15611" xr:uid="{00000000-0005-0000-0000-00006E040000}"/>
    <cellStyle name="40% - Accent6 10 5" xfId="8030" xr:uid="{00000000-0005-0000-0000-00006F040000}"/>
    <cellStyle name="40% - Accent6 10 5 2" xfId="18023" xr:uid="{00000000-0005-0000-0000-000070040000}"/>
    <cellStyle name="40% - Accent6 10 6" xfId="14044" xr:uid="{00000000-0005-0000-0000-000071040000}"/>
    <cellStyle name="40% - Accent6 2" xfId="1125" xr:uid="{00000000-0005-0000-0000-000072040000}"/>
    <cellStyle name="40% - Accent6 3" xfId="1126" xr:uid="{00000000-0005-0000-0000-000073040000}"/>
    <cellStyle name="40% - Accent6 4" xfId="1127" xr:uid="{00000000-0005-0000-0000-000074040000}"/>
    <cellStyle name="40% - Accent6 5" xfId="1128" xr:uid="{00000000-0005-0000-0000-000075040000}"/>
    <cellStyle name="40% - Accent6 6" xfId="1472" xr:uid="{00000000-0005-0000-0000-000076040000}"/>
    <cellStyle name="40% - Accent6 7" xfId="1473" xr:uid="{00000000-0005-0000-0000-000077040000}"/>
    <cellStyle name="40% - Accent6 7 2" xfId="2196" xr:uid="{00000000-0005-0000-0000-000078040000}"/>
    <cellStyle name="40% - Accent6 7 2 2" xfId="5405" xr:uid="{00000000-0005-0000-0000-000079040000}"/>
    <cellStyle name="40% - Accent6 7 2 2 2" xfId="11541" xr:uid="{00000000-0005-0000-0000-00007A040000}"/>
    <cellStyle name="40% - Accent6 7 2 2 2 2" xfId="21098" xr:uid="{00000000-0005-0000-0000-00007B040000}"/>
    <cellStyle name="40% - Accent6 7 2 2 3" xfId="16079" xr:uid="{00000000-0005-0000-0000-00007C040000}"/>
    <cellStyle name="40% - Accent6 7 2 3" xfId="8521" xr:uid="{00000000-0005-0000-0000-00007D040000}"/>
    <cellStyle name="40% - Accent6 7 2 3 2" xfId="18508" xr:uid="{00000000-0005-0000-0000-00007E040000}"/>
    <cellStyle name="40% - Accent6 7 2 4" xfId="14321" xr:uid="{00000000-0005-0000-0000-00007F040000}"/>
    <cellStyle name="40% - Accent6 7 3" xfId="3324" xr:uid="{00000000-0005-0000-0000-000080040000}"/>
    <cellStyle name="40% - Accent6 7 3 2" xfId="6481" xr:uid="{00000000-0005-0000-0000-000081040000}"/>
    <cellStyle name="40% - Accent6 7 3 2 2" xfId="12594" xr:uid="{00000000-0005-0000-0000-000082040000}"/>
    <cellStyle name="40% - Accent6 7 3 2 2 2" xfId="22010" xr:uid="{00000000-0005-0000-0000-000083040000}"/>
    <cellStyle name="40% - Accent6 7 3 2 3" xfId="16915" xr:uid="{00000000-0005-0000-0000-000084040000}"/>
    <cellStyle name="40% - Accent6 7 3 3" xfId="9579" xr:uid="{00000000-0005-0000-0000-000085040000}"/>
    <cellStyle name="40% - Accent6 7 3 3 2" xfId="19536" xr:uid="{00000000-0005-0000-0000-000086040000}"/>
    <cellStyle name="40% - Accent6 7 3 4" xfId="14902" xr:uid="{00000000-0005-0000-0000-000087040000}"/>
    <cellStyle name="40% - Accent6 7 4" xfId="4906" xr:uid="{00000000-0005-0000-0000-000088040000}"/>
    <cellStyle name="40% - Accent6 7 4 2" xfId="11047" xr:uid="{00000000-0005-0000-0000-000089040000}"/>
    <cellStyle name="40% - Accent6 7 4 2 2" xfId="20611" xr:uid="{00000000-0005-0000-0000-00008A040000}"/>
    <cellStyle name="40% - Accent6 7 4 3" xfId="15612" xr:uid="{00000000-0005-0000-0000-00008B040000}"/>
    <cellStyle name="40% - Accent6 7 5" xfId="8031" xr:uid="{00000000-0005-0000-0000-00008C040000}"/>
    <cellStyle name="40% - Accent6 7 5 2" xfId="18024" xr:uid="{00000000-0005-0000-0000-00008D040000}"/>
    <cellStyle name="40% - Accent6 7 6" xfId="14045" xr:uid="{00000000-0005-0000-0000-00008E040000}"/>
    <cellStyle name="40% - Accent6 8" xfId="1474" xr:uid="{00000000-0005-0000-0000-00008F040000}"/>
    <cellStyle name="40% - Accent6 8 2" xfId="2197" xr:uid="{00000000-0005-0000-0000-000090040000}"/>
    <cellStyle name="40% - Accent6 8 2 2" xfId="5406" xr:uid="{00000000-0005-0000-0000-000091040000}"/>
    <cellStyle name="40% - Accent6 8 2 2 2" xfId="11542" xr:uid="{00000000-0005-0000-0000-000092040000}"/>
    <cellStyle name="40% - Accent6 8 2 2 2 2" xfId="21099" xr:uid="{00000000-0005-0000-0000-000093040000}"/>
    <cellStyle name="40% - Accent6 8 2 2 3" xfId="16080" xr:uid="{00000000-0005-0000-0000-000094040000}"/>
    <cellStyle name="40% - Accent6 8 2 3" xfId="8522" xr:uid="{00000000-0005-0000-0000-000095040000}"/>
    <cellStyle name="40% - Accent6 8 2 3 2" xfId="18509" xr:uid="{00000000-0005-0000-0000-000096040000}"/>
    <cellStyle name="40% - Accent6 8 2 4" xfId="14322" xr:uid="{00000000-0005-0000-0000-000097040000}"/>
    <cellStyle name="40% - Accent6 8 3" xfId="3325" xr:uid="{00000000-0005-0000-0000-000098040000}"/>
    <cellStyle name="40% - Accent6 8 3 2" xfId="6482" xr:uid="{00000000-0005-0000-0000-000099040000}"/>
    <cellStyle name="40% - Accent6 8 3 2 2" xfId="12595" xr:uid="{00000000-0005-0000-0000-00009A040000}"/>
    <cellStyle name="40% - Accent6 8 3 2 2 2" xfId="22011" xr:uid="{00000000-0005-0000-0000-00009B040000}"/>
    <cellStyle name="40% - Accent6 8 3 2 3" xfId="16916" xr:uid="{00000000-0005-0000-0000-00009C040000}"/>
    <cellStyle name="40% - Accent6 8 3 3" xfId="9580" xr:uid="{00000000-0005-0000-0000-00009D040000}"/>
    <cellStyle name="40% - Accent6 8 3 3 2" xfId="19537" xr:uid="{00000000-0005-0000-0000-00009E040000}"/>
    <cellStyle name="40% - Accent6 8 3 4" xfId="14903" xr:uid="{00000000-0005-0000-0000-00009F040000}"/>
    <cellStyle name="40% - Accent6 8 4" xfId="4907" xr:uid="{00000000-0005-0000-0000-0000A0040000}"/>
    <cellStyle name="40% - Accent6 8 4 2" xfId="11048" xr:uid="{00000000-0005-0000-0000-0000A1040000}"/>
    <cellStyle name="40% - Accent6 8 4 2 2" xfId="20612" xr:uid="{00000000-0005-0000-0000-0000A2040000}"/>
    <cellStyle name="40% - Accent6 8 4 3" xfId="15613" xr:uid="{00000000-0005-0000-0000-0000A3040000}"/>
    <cellStyle name="40% - Accent6 8 5" xfId="8032" xr:uid="{00000000-0005-0000-0000-0000A4040000}"/>
    <cellStyle name="40% - Accent6 8 5 2" xfId="18025" xr:uid="{00000000-0005-0000-0000-0000A5040000}"/>
    <cellStyle name="40% - Accent6 8 6" xfId="14046" xr:uid="{00000000-0005-0000-0000-0000A6040000}"/>
    <cellStyle name="40% - Accent6 9" xfId="1475" xr:uid="{00000000-0005-0000-0000-0000A7040000}"/>
    <cellStyle name="40% - Accent6 9 2" xfId="2198" xr:uid="{00000000-0005-0000-0000-0000A8040000}"/>
    <cellStyle name="40% - Accent6 9 2 2" xfId="5407" xr:uid="{00000000-0005-0000-0000-0000A9040000}"/>
    <cellStyle name="40% - Accent6 9 2 2 2" xfId="11543" xr:uid="{00000000-0005-0000-0000-0000AA040000}"/>
    <cellStyle name="40% - Accent6 9 2 2 2 2" xfId="21100" xr:uid="{00000000-0005-0000-0000-0000AB040000}"/>
    <cellStyle name="40% - Accent6 9 2 2 3" xfId="16081" xr:uid="{00000000-0005-0000-0000-0000AC040000}"/>
    <cellStyle name="40% - Accent6 9 2 3" xfId="8523" xr:uid="{00000000-0005-0000-0000-0000AD040000}"/>
    <cellStyle name="40% - Accent6 9 2 3 2" xfId="18510" xr:uid="{00000000-0005-0000-0000-0000AE040000}"/>
    <cellStyle name="40% - Accent6 9 2 4" xfId="14323" xr:uid="{00000000-0005-0000-0000-0000AF040000}"/>
    <cellStyle name="40% - Accent6 9 3" xfId="3326" xr:uid="{00000000-0005-0000-0000-0000B0040000}"/>
    <cellStyle name="40% - Accent6 9 3 2" xfId="6483" xr:uid="{00000000-0005-0000-0000-0000B1040000}"/>
    <cellStyle name="40% - Accent6 9 3 2 2" xfId="12596" xr:uid="{00000000-0005-0000-0000-0000B2040000}"/>
    <cellStyle name="40% - Accent6 9 3 2 2 2" xfId="22012" xr:uid="{00000000-0005-0000-0000-0000B3040000}"/>
    <cellStyle name="40% - Accent6 9 3 2 3" xfId="16917" xr:uid="{00000000-0005-0000-0000-0000B4040000}"/>
    <cellStyle name="40% - Accent6 9 3 3" xfId="9581" xr:uid="{00000000-0005-0000-0000-0000B5040000}"/>
    <cellStyle name="40% - Accent6 9 3 3 2" xfId="19538" xr:uid="{00000000-0005-0000-0000-0000B6040000}"/>
    <cellStyle name="40% - Accent6 9 3 4" xfId="14904" xr:uid="{00000000-0005-0000-0000-0000B7040000}"/>
    <cellStyle name="40% - Accent6 9 4" xfId="4908" xr:uid="{00000000-0005-0000-0000-0000B8040000}"/>
    <cellStyle name="40% - Accent6 9 4 2" xfId="11049" xr:uid="{00000000-0005-0000-0000-0000B9040000}"/>
    <cellStyle name="40% - Accent6 9 4 2 2" xfId="20613" xr:uid="{00000000-0005-0000-0000-0000BA040000}"/>
    <cellStyle name="40% - Accent6 9 4 3" xfId="15614" xr:uid="{00000000-0005-0000-0000-0000BB040000}"/>
    <cellStyle name="40% - Accent6 9 5" xfId="8033" xr:uid="{00000000-0005-0000-0000-0000BC040000}"/>
    <cellStyle name="40% - Accent6 9 5 2" xfId="18026" xr:uid="{00000000-0005-0000-0000-0000BD040000}"/>
    <cellStyle name="40% - Accent6 9 6" xfId="14047" xr:uid="{00000000-0005-0000-0000-0000BE040000}"/>
    <cellStyle name="60% - Accent1 10" xfId="1476" xr:uid="{00000000-0005-0000-0000-0000BF040000}"/>
    <cellStyle name="60% - Accent1 2" xfId="1129" xr:uid="{00000000-0005-0000-0000-0000C0040000}"/>
    <cellStyle name="60% - Accent1 3" xfId="1130" xr:uid="{00000000-0005-0000-0000-0000C1040000}"/>
    <cellStyle name="60% - Accent1 4" xfId="1131" xr:uid="{00000000-0005-0000-0000-0000C2040000}"/>
    <cellStyle name="60% - Accent1 5" xfId="1132" xr:uid="{00000000-0005-0000-0000-0000C3040000}"/>
    <cellStyle name="60% - Accent1 6" xfId="1477" xr:uid="{00000000-0005-0000-0000-0000C4040000}"/>
    <cellStyle name="60% - Accent1 7" xfId="1478" xr:uid="{00000000-0005-0000-0000-0000C5040000}"/>
    <cellStyle name="60% - Accent1 8" xfId="1479" xr:uid="{00000000-0005-0000-0000-0000C6040000}"/>
    <cellStyle name="60% - Accent1 9" xfId="1480" xr:uid="{00000000-0005-0000-0000-0000C7040000}"/>
    <cellStyle name="60% - Accent2 10" xfId="1481" xr:uid="{00000000-0005-0000-0000-0000C8040000}"/>
    <cellStyle name="60% - Accent2 2" xfId="1133" xr:uid="{00000000-0005-0000-0000-0000C9040000}"/>
    <cellStyle name="60% - Accent2 3" xfId="1134" xr:uid="{00000000-0005-0000-0000-0000CA040000}"/>
    <cellStyle name="60% - Accent2 4" xfId="1135" xr:uid="{00000000-0005-0000-0000-0000CB040000}"/>
    <cellStyle name="60% - Accent2 5" xfId="1136" xr:uid="{00000000-0005-0000-0000-0000CC040000}"/>
    <cellStyle name="60% - Accent2 6" xfId="1482" xr:uid="{00000000-0005-0000-0000-0000CD040000}"/>
    <cellStyle name="60% - Accent2 7" xfId="1483" xr:uid="{00000000-0005-0000-0000-0000CE040000}"/>
    <cellStyle name="60% - Accent2 8" xfId="1484" xr:uid="{00000000-0005-0000-0000-0000CF040000}"/>
    <cellStyle name="60% - Accent2 9" xfId="1485" xr:uid="{00000000-0005-0000-0000-0000D0040000}"/>
    <cellStyle name="60% - Accent3 10" xfId="1486" xr:uid="{00000000-0005-0000-0000-0000D1040000}"/>
    <cellStyle name="60% - Accent3 2" xfId="1137" xr:uid="{00000000-0005-0000-0000-0000D2040000}"/>
    <cellStyle name="60% - Accent3 3" xfId="1138" xr:uid="{00000000-0005-0000-0000-0000D3040000}"/>
    <cellStyle name="60% - Accent3 4" xfId="1139" xr:uid="{00000000-0005-0000-0000-0000D4040000}"/>
    <cellStyle name="60% - Accent3 5" xfId="1140" xr:uid="{00000000-0005-0000-0000-0000D5040000}"/>
    <cellStyle name="60% - Accent3 6" xfId="1487" xr:uid="{00000000-0005-0000-0000-0000D6040000}"/>
    <cellStyle name="60% - Accent3 7" xfId="1488" xr:uid="{00000000-0005-0000-0000-0000D7040000}"/>
    <cellStyle name="60% - Accent3 8" xfId="1489" xr:uid="{00000000-0005-0000-0000-0000D8040000}"/>
    <cellStyle name="60% - Accent3 9" xfId="1490" xr:uid="{00000000-0005-0000-0000-0000D9040000}"/>
    <cellStyle name="60% - Accent4 10" xfId="1491" xr:uid="{00000000-0005-0000-0000-0000DA040000}"/>
    <cellStyle name="60% - Accent4 2" xfId="1141" xr:uid="{00000000-0005-0000-0000-0000DB040000}"/>
    <cellStyle name="60% - Accent4 3" xfId="1142" xr:uid="{00000000-0005-0000-0000-0000DC040000}"/>
    <cellStyle name="60% - Accent4 4" xfId="1143" xr:uid="{00000000-0005-0000-0000-0000DD040000}"/>
    <cellStyle name="60% - Accent4 5" xfId="1144" xr:uid="{00000000-0005-0000-0000-0000DE040000}"/>
    <cellStyle name="60% - Accent4 6" xfId="1492" xr:uid="{00000000-0005-0000-0000-0000DF040000}"/>
    <cellStyle name="60% - Accent4 7" xfId="1493" xr:uid="{00000000-0005-0000-0000-0000E0040000}"/>
    <cellStyle name="60% - Accent4 8" xfId="1494" xr:uid="{00000000-0005-0000-0000-0000E1040000}"/>
    <cellStyle name="60% - Accent4 9" xfId="1495" xr:uid="{00000000-0005-0000-0000-0000E2040000}"/>
    <cellStyle name="60% - Accent5 10" xfId="1496" xr:uid="{00000000-0005-0000-0000-0000E3040000}"/>
    <cellStyle name="60% - Accent5 2" xfId="1145" xr:uid="{00000000-0005-0000-0000-0000E4040000}"/>
    <cellStyle name="60% - Accent5 3" xfId="1146" xr:uid="{00000000-0005-0000-0000-0000E5040000}"/>
    <cellStyle name="60% - Accent5 4" xfId="1147" xr:uid="{00000000-0005-0000-0000-0000E6040000}"/>
    <cellStyle name="60% - Accent5 5" xfId="1148" xr:uid="{00000000-0005-0000-0000-0000E7040000}"/>
    <cellStyle name="60% - Accent5 6" xfId="1497" xr:uid="{00000000-0005-0000-0000-0000E8040000}"/>
    <cellStyle name="60% - Accent5 7" xfId="1498" xr:uid="{00000000-0005-0000-0000-0000E9040000}"/>
    <cellStyle name="60% - Accent5 8" xfId="1499" xr:uid="{00000000-0005-0000-0000-0000EA040000}"/>
    <cellStyle name="60% - Accent5 9" xfId="1500" xr:uid="{00000000-0005-0000-0000-0000EB040000}"/>
    <cellStyle name="60% - Accent6 10" xfId="1501" xr:uid="{00000000-0005-0000-0000-0000EC040000}"/>
    <cellStyle name="60% - Accent6 2" xfId="1149" xr:uid="{00000000-0005-0000-0000-0000ED040000}"/>
    <cellStyle name="60% - Accent6 3" xfId="1150" xr:uid="{00000000-0005-0000-0000-0000EE040000}"/>
    <cellStyle name="60% - Accent6 4" xfId="1151" xr:uid="{00000000-0005-0000-0000-0000EF040000}"/>
    <cellStyle name="60% - Accent6 5" xfId="1152" xr:uid="{00000000-0005-0000-0000-0000F0040000}"/>
    <cellStyle name="60% - Accent6 6" xfId="1502" xr:uid="{00000000-0005-0000-0000-0000F1040000}"/>
    <cellStyle name="60% - Accent6 7" xfId="1503" xr:uid="{00000000-0005-0000-0000-0000F2040000}"/>
    <cellStyle name="60% - Accent6 8" xfId="1504" xr:uid="{00000000-0005-0000-0000-0000F3040000}"/>
    <cellStyle name="60% - Accent6 9" xfId="1505" xr:uid="{00000000-0005-0000-0000-0000F4040000}"/>
    <cellStyle name="a" xfId="1153" xr:uid="{00000000-0005-0000-0000-0000F5040000}"/>
    <cellStyle name="Accent1 10" xfId="1506" xr:uid="{00000000-0005-0000-0000-0000F6040000}"/>
    <cellStyle name="Accent1 2" xfId="1154" xr:uid="{00000000-0005-0000-0000-0000F7040000}"/>
    <cellStyle name="Accent1 3" xfId="1155" xr:uid="{00000000-0005-0000-0000-0000F8040000}"/>
    <cellStyle name="Accent1 4" xfId="1156" xr:uid="{00000000-0005-0000-0000-0000F9040000}"/>
    <cellStyle name="Accent1 5" xfId="1157" xr:uid="{00000000-0005-0000-0000-0000FA040000}"/>
    <cellStyle name="Accent1 6" xfId="1507" xr:uid="{00000000-0005-0000-0000-0000FB040000}"/>
    <cellStyle name="Accent1 7" xfId="1508" xr:uid="{00000000-0005-0000-0000-0000FC040000}"/>
    <cellStyle name="Accent1 8" xfId="1509" xr:uid="{00000000-0005-0000-0000-0000FD040000}"/>
    <cellStyle name="Accent1 9" xfId="1510" xr:uid="{00000000-0005-0000-0000-0000FE040000}"/>
    <cellStyle name="Accent2 10" xfId="1511" xr:uid="{00000000-0005-0000-0000-0000FF040000}"/>
    <cellStyle name="Accent2 2" xfId="1158" xr:uid="{00000000-0005-0000-0000-000000050000}"/>
    <cellStyle name="Accent2 3" xfId="1159" xr:uid="{00000000-0005-0000-0000-000001050000}"/>
    <cellStyle name="Accent2 4" xfId="1160" xr:uid="{00000000-0005-0000-0000-000002050000}"/>
    <cellStyle name="Accent2 5" xfId="1161" xr:uid="{00000000-0005-0000-0000-000003050000}"/>
    <cellStyle name="Accent2 6" xfId="1512" xr:uid="{00000000-0005-0000-0000-000004050000}"/>
    <cellStyle name="Accent2 7" xfId="1513" xr:uid="{00000000-0005-0000-0000-000005050000}"/>
    <cellStyle name="Accent2 8" xfId="1514" xr:uid="{00000000-0005-0000-0000-000006050000}"/>
    <cellStyle name="Accent2 9" xfId="1515" xr:uid="{00000000-0005-0000-0000-000007050000}"/>
    <cellStyle name="Accent3 10" xfId="1516" xr:uid="{00000000-0005-0000-0000-000008050000}"/>
    <cellStyle name="Accent3 2" xfId="1162" xr:uid="{00000000-0005-0000-0000-000009050000}"/>
    <cellStyle name="Accent3 3" xfId="1163" xr:uid="{00000000-0005-0000-0000-00000A050000}"/>
    <cellStyle name="Accent3 4" xfId="1164" xr:uid="{00000000-0005-0000-0000-00000B050000}"/>
    <cellStyle name="Accent3 5" xfId="1165" xr:uid="{00000000-0005-0000-0000-00000C050000}"/>
    <cellStyle name="Accent3 6" xfId="1517" xr:uid="{00000000-0005-0000-0000-00000D050000}"/>
    <cellStyle name="Accent3 7" xfId="1518" xr:uid="{00000000-0005-0000-0000-00000E050000}"/>
    <cellStyle name="Accent3 8" xfId="1519" xr:uid="{00000000-0005-0000-0000-00000F050000}"/>
    <cellStyle name="Accent3 9" xfId="1520" xr:uid="{00000000-0005-0000-0000-000010050000}"/>
    <cellStyle name="Accent4 10" xfId="1521" xr:uid="{00000000-0005-0000-0000-000011050000}"/>
    <cellStyle name="Accent4 2" xfId="1166" xr:uid="{00000000-0005-0000-0000-000012050000}"/>
    <cellStyle name="Accent4 3" xfId="1167" xr:uid="{00000000-0005-0000-0000-000013050000}"/>
    <cellStyle name="Accent4 4" xfId="1168" xr:uid="{00000000-0005-0000-0000-000014050000}"/>
    <cellStyle name="Accent4 5" xfId="1169" xr:uid="{00000000-0005-0000-0000-000015050000}"/>
    <cellStyle name="Accent4 6" xfId="1522" xr:uid="{00000000-0005-0000-0000-000016050000}"/>
    <cellStyle name="Accent4 7" xfId="1523" xr:uid="{00000000-0005-0000-0000-000017050000}"/>
    <cellStyle name="Accent4 8" xfId="1524" xr:uid="{00000000-0005-0000-0000-000018050000}"/>
    <cellStyle name="Accent4 9" xfId="1525" xr:uid="{00000000-0005-0000-0000-000019050000}"/>
    <cellStyle name="Accent5 10" xfId="1526" xr:uid="{00000000-0005-0000-0000-00001A050000}"/>
    <cellStyle name="Accent5 2" xfId="1170" xr:uid="{00000000-0005-0000-0000-00001B050000}"/>
    <cellStyle name="Accent5 3" xfId="1171" xr:uid="{00000000-0005-0000-0000-00001C050000}"/>
    <cellStyle name="Accent5 4" xfId="1172" xr:uid="{00000000-0005-0000-0000-00001D050000}"/>
    <cellStyle name="Accent5 5" xfId="1173" xr:uid="{00000000-0005-0000-0000-00001E050000}"/>
    <cellStyle name="Accent5 6" xfId="1527" xr:uid="{00000000-0005-0000-0000-00001F050000}"/>
    <cellStyle name="Accent5 7" xfId="1528" xr:uid="{00000000-0005-0000-0000-000020050000}"/>
    <cellStyle name="Accent5 8" xfId="1529" xr:uid="{00000000-0005-0000-0000-000021050000}"/>
    <cellStyle name="Accent5 9" xfId="1530" xr:uid="{00000000-0005-0000-0000-000022050000}"/>
    <cellStyle name="Accent6 10" xfId="1531" xr:uid="{00000000-0005-0000-0000-000023050000}"/>
    <cellStyle name="Accent6 2" xfId="1174" xr:uid="{00000000-0005-0000-0000-000024050000}"/>
    <cellStyle name="Accent6 3" xfId="1175" xr:uid="{00000000-0005-0000-0000-000025050000}"/>
    <cellStyle name="Accent6 4" xfId="1176" xr:uid="{00000000-0005-0000-0000-000026050000}"/>
    <cellStyle name="Accent6 5" xfId="1177" xr:uid="{00000000-0005-0000-0000-000027050000}"/>
    <cellStyle name="Accent6 6" xfId="1532" xr:uid="{00000000-0005-0000-0000-000028050000}"/>
    <cellStyle name="Accent6 7" xfId="1533" xr:uid="{00000000-0005-0000-0000-000029050000}"/>
    <cellStyle name="Accent6 8" xfId="1534" xr:uid="{00000000-0005-0000-0000-00002A050000}"/>
    <cellStyle name="Accent6 9" xfId="1535" xr:uid="{00000000-0005-0000-0000-00002B050000}"/>
    <cellStyle name="AeE­ [0]_INQUIRY ¿μ¾÷AßAø " xfId="1178" xr:uid="{00000000-0005-0000-0000-00002C050000}"/>
    <cellStyle name="AeE­_INQUIRY ¿μ¾÷AßAø " xfId="1179" xr:uid="{00000000-0005-0000-0000-00002D050000}"/>
    <cellStyle name="args.style" xfId="1180" xr:uid="{00000000-0005-0000-0000-00002E050000}"/>
    <cellStyle name="Arial10" xfId="1181" xr:uid="{00000000-0005-0000-0000-00002F050000}"/>
    <cellStyle name="AÞ¸¶ [0]_INQUIRY ¿μ¾÷AßAø " xfId="1182" xr:uid="{00000000-0005-0000-0000-000030050000}"/>
    <cellStyle name="AÞ¸¶_INQUIRY ¿μ¾÷AßAø " xfId="1183" xr:uid="{00000000-0005-0000-0000-000031050000}"/>
    <cellStyle name="Bad 10" xfId="1536" xr:uid="{00000000-0005-0000-0000-000032050000}"/>
    <cellStyle name="Bad 2" xfId="1184" xr:uid="{00000000-0005-0000-0000-000033050000}"/>
    <cellStyle name="Bad 3" xfId="1185" xr:uid="{00000000-0005-0000-0000-000034050000}"/>
    <cellStyle name="Bad 4" xfId="1186" xr:uid="{00000000-0005-0000-0000-000035050000}"/>
    <cellStyle name="Bad 5" xfId="1187" xr:uid="{00000000-0005-0000-0000-000036050000}"/>
    <cellStyle name="Bad 6" xfId="1537" xr:uid="{00000000-0005-0000-0000-000037050000}"/>
    <cellStyle name="Bad 7" xfId="1538" xr:uid="{00000000-0005-0000-0000-000038050000}"/>
    <cellStyle name="Bad 8" xfId="1539" xr:uid="{00000000-0005-0000-0000-000039050000}"/>
    <cellStyle name="Bad 9" xfId="1540" xr:uid="{00000000-0005-0000-0000-00003A050000}"/>
    <cellStyle name="Blue" xfId="1188" xr:uid="{00000000-0005-0000-0000-00003B050000}"/>
    <cellStyle name="Bottom border" xfId="1189" xr:uid="{00000000-0005-0000-0000-00003C050000}"/>
    <cellStyle name="C￥AØ_¿μ¾÷CoE² " xfId="1190" xr:uid="{00000000-0005-0000-0000-00003D050000}"/>
    <cellStyle name="Calc Currency (0)" xfId="1191" xr:uid="{00000000-0005-0000-0000-00003E050000}"/>
    <cellStyle name="Calculation 10" xfId="1541" xr:uid="{00000000-0005-0000-0000-00003F050000}"/>
    <cellStyle name="Calculation 2" xfId="1192" xr:uid="{00000000-0005-0000-0000-000040050000}"/>
    <cellStyle name="Calculation 2 10" xfId="1942" xr:uid="{00000000-0005-0000-0000-000041050000}"/>
    <cellStyle name="Calculation 2 10 2" xfId="3779" xr:uid="{00000000-0005-0000-0000-000042050000}"/>
    <cellStyle name="Calculation 2 10 2 2" xfId="6890" xr:uid="{00000000-0005-0000-0000-000043050000}"/>
    <cellStyle name="Calculation 2 10 2 2 2" xfId="12964" xr:uid="{00000000-0005-0000-0000-000044050000}"/>
    <cellStyle name="Calculation 2 10 2 2 2 2" xfId="22326" xr:uid="{00000000-0005-0000-0000-000045050000}"/>
    <cellStyle name="Calculation 2 10 2 2 2 2 2" xfId="40056" xr:uid="{00000000-0005-0000-0000-000046050000}"/>
    <cellStyle name="Calculation 2 10 2 2 2 3" xfId="32418" xr:uid="{00000000-0005-0000-0000-000047050000}"/>
    <cellStyle name="Calculation 2 10 2 2 3" xfId="17180" xr:uid="{00000000-0005-0000-0000-000048050000}"/>
    <cellStyle name="Calculation 2 10 2 2 3 2" xfId="35813" xr:uid="{00000000-0005-0000-0000-000049050000}"/>
    <cellStyle name="Calculation 2 10 2 2 4" xfId="27352" xr:uid="{00000000-0005-0000-0000-00004A050000}"/>
    <cellStyle name="Calculation 2 10 2 3" xfId="9949" xr:uid="{00000000-0005-0000-0000-00004B050000}"/>
    <cellStyle name="Calculation 2 10 2 3 2" xfId="29877" xr:uid="{00000000-0005-0000-0000-00004C050000}"/>
    <cellStyle name="Calculation 2 10 2 4" xfId="24796" xr:uid="{00000000-0005-0000-0000-00004D050000}"/>
    <cellStyle name="Calculation 2 10 3" xfId="4446" xr:uid="{00000000-0005-0000-0000-00004E050000}"/>
    <cellStyle name="Calculation 2 10 3 2" xfId="7548" xr:uid="{00000000-0005-0000-0000-00004F050000}"/>
    <cellStyle name="Calculation 2 10 3 2 2" xfId="13609" xr:uid="{00000000-0005-0000-0000-000050050000}"/>
    <cellStyle name="Calculation 2 10 3 2 2 2" xfId="22899" xr:uid="{00000000-0005-0000-0000-000051050000}"/>
    <cellStyle name="Calculation 2 10 3 2 2 2 2" xfId="40627" xr:uid="{00000000-0005-0000-0000-000052050000}"/>
    <cellStyle name="Calculation 2 10 3 2 2 3" xfId="33059" xr:uid="{00000000-0005-0000-0000-000053050000}"/>
    <cellStyle name="Calculation 2 10 3 2 3" xfId="17646" xr:uid="{00000000-0005-0000-0000-000054050000}"/>
    <cellStyle name="Calculation 2 10 3 2 3 2" xfId="36279" xr:uid="{00000000-0005-0000-0000-000055050000}"/>
    <cellStyle name="Calculation 2 10 3 2 4" xfId="27993" xr:uid="{00000000-0005-0000-0000-000056050000}"/>
    <cellStyle name="Calculation 2 10 3 3" xfId="10595" xr:uid="{00000000-0005-0000-0000-000057050000}"/>
    <cellStyle name="Calculation 2 10 3 3 2" xfId="20163" xr:uid="{00000000-0005-0000-0000-000058050000}"/>
    <cellStyle name="Calculation 2 10 3 3 2 2" xfId="38318" xr:uid="{00000000-0005-0000-0000-000059050000}"/>
    <cellStyle name="Calculation 2 10 3 3 3" xfId="30519" xr:uid="{00000000-0005-0000-0000-00005A050000}"/>
    <cellStyle name="Calculation 2 10 3 4" xfId="15245" xr:uid="{00000000-0005-0000-0000-00005B050000}"/>
    <cellStyle name="Calculation 2 10 3 4 2" xfId="34280" xr:uid="{00000000-0005-0000-0000-00005C050000}"/>
    <cellStyle name="Calculation 2 10 3 5" xfId="25437" xr:uid="{00000000-0005-0000-0000-00005D050000}"/>
    <cellStyle name="Calculation 2 10 4" xfId="5153" xr:uid="{00000000-0005-0000-0000-00005E050000}"/>
    <cellStyle name="Calculation 2 10 4 2" xfId="11293" xr:uid="{00000000-0005-0000-0000-00005F050000}"/>
    <cellStyle name="Calculation 2 10 4 2 2" xfId="20855" xr:uid="{00000000-0005-0000-0000-000060050000}"/>
    <cellStyle name="Calculation 2 10 4 2 2 2" xfId="38829" xr:uid="{00000000-0005-0000-0000-000061050000}"/>
    <cellStyle name="Calculation 2 10 4 2 3" xfId="31035" xr:uid="{00000000-0005-0000-0000-000062050000}"/>
    <cellStyle name="Calculation 2 10 4 3" xfId="15845" xr:uid="{00000000-0005-0000-0000-000063050000}"/>
    <cellStyle name="Calculation 2 10 4 3 2" xfId="34702" xr:uid="{00000000-0005-0000-0000-000064050000}"/>
    <cellStyle name="Calculation 2 10 4 4" xfId="25953" xr:uid="{00000000-0005-0000-0000-000065050000}"/>
    <cellStyle name="Calculation 2 10 5" xfId="8275" xr:uid="{00000000-0005-0000-0000-000066050000}"/>
    <cellStyle name="Calculation 2 10 5 2" xfId="18265" xr:uid="{00000000-0005-0000-0000-000067050000}"/>
    <cellStyle name="Calculation 2 10 5 2 2" xfId="36712" xr:uid="{00000000-0005-0000-0000-000068050000}"/>
    <cellStyle name="Calculation 2 10 5 3" xfId="28501" xr:uid="{00000000-0005-0000-0000-000069050000}"/>
    <cellStyle name="Calculation 2 10 6" xfId="23415" xr:uid="{00000000-0005-0000-0000-00006A050000}"/>
    <cellStyle name="Calculation 2 11" xfId="1932" xr:uid="{00000000-0005-0000-0000-00006B050000}"/>
    <cellStyle name="Calculation 2 11 2" xfId="3547" xr:uid="{00000000-0005-0000-0000-00006C050000}"/>
    <cellStyle name="Calculation 2 11 2 2" xfId="6682" xr:uid="{00000000-0005-0000-0000-00006D050000}"/>
    <cellStyle name="Calculation 2 11 2 2 2" xfId="12780" xr:uid="{00000000-0005-0000-0000-00006E050000}"/>
    <cellStyle name="Calculation 2 11 2 2 2 2" xfId="22177" xr:uid="{00000000-0005-0000-0000-00006F050000}"/>
    <cellStyle name="Calculation 2 11 2 2 2 2 2" xfId="39907" xr:uid="{00000000-0005-0000-0000-000070050000}"/>
    <cellStyle name="Calculation 2 11 2 2 2 3" xfId="32235" xr:uid="{00000000-0005-0000-0000-000071050000}"/>
    <cellStyle name="Calculation 2 11 2 2 3" xfId="17059" xr:uid="{00000000-0005-0000-0000-000072050000}"/>
    <cellStyle name="Calculation 2 11 2 2 3 2" xfId="35692" xr:uid="{00000000-0005-0000-0000-000073050000}"/>
    <cellStyle name="Calculation 2 11 2 2 4" xfId="27169" xr:uid="{00000000-0005-0000-0000-000074050000}"/>
    <cellStyle name="Calculation 2 11 2 3" xfId="9765" xr:uid="{00000000-0005-0000-0000-000075050000}"/>
    <cellStyle name="Calculation 2 11 2 3 2" xfId="29696" xr:uid="{00000000-0005-0000-0000-000076050000}"/>
    <cellStyle name="Calculation 2 11 2 4" xfId="24613" xr:uid="{00000000-0005-0000-0000-000077050000}"/>
    <cellStyle name="Calculation 2 11 3" xfId="4261" xr:uid="{00000000-0005-0000-0000-000078050000}"/>
    <cellStyle name="Calculation 2 11 3 2" xfId="7364" xr:uid="{00000000-0005-0000-0000-000079050000}"/>
    <cellStyle name="Calculation 2 11 3 2 2" xfId="13425" xr:uid="{00000000-0005-0000-0000-00007A050000}"/>
    <cellStyle name="Calculation 2 11 3 2 2 2" xfId="22750" xr:uid="{00000000-0005-0000-0000-00007B050000}"/>
    <cellStyle name="Calculation 2 11 3 2 2 2 2" xfId="40478" xr:uid="{00000000-0005-0000-0000-00007C050000}"/>
    <cellStyle name="Calculation 2 11 3 2 2 3" xfId="32876" xr:uid="{00000000-0005-0000-0000-00007D050000}"/>
    <cellStyle name="Calculation 2 11 3 2 3" xfId="17525" xr:uid="{00000000-0005-0000-0000-00007E050000}"/>
    <cellStyle name="Calculation 2 11 3 2 3 2" xfId="36158" xr:uid="{00000000-0005-0000-0000-00007F050000}"/>
    <cellStyle name="Calculation 2 11 3 2 4" xfId="27810" xr:uid="{00000000-0005-0000-0000-000080050000}"/>
    <cellStyle name="Calculation 2 11 3 3" xfId="10410" xr:uid="{00000000-0005-0000-0000-000081050000}"/>
    <cellStyle name="Calculation 2 11 3 3 2" xfId="19979" xr:uid="{00000000-0005-0000-0000-000082050000}"/>
    <cellStyle name="Calculation 2 11 3 3 2 2" xfId="38135" xr:uid="{00000000-0005-0000-0000-000083050000}"/>
    <cellStyle name="Calculation 2 11 3 3 3" xfId="30335" xr:uid="{00000000-0005-0000-0000-000084050000}"/>
    <cellStyle name="Calculation 2 11 3 4" xfId="15124" xr:uid="{00000000-0005-0000-0000-000085050000}"/>
    <cellStyle name="Calculation 2 11 3 4 2" xfId="34159" xr:uid="{00000000-0005-0000-0000-000086050000}"/>
    <cellStyle name="Calculation 2 11 3 5" xfId="25254" xr:uid="{00000000-0005-0000-0000-000087050000}"/>
    <cellStyle name="Calculation 2 11 4" xfId="5143" xr:uid="{00000000-0005-0000-0000-000088050000}"/>
    <cellStyle name="Calculation 2 11 4 2" xfId="11283" xr:uid="{00000000-0005-0000-0000-000089050000}"/>
    <cellStyle name="Calculation 2 11 4 2 2" xfId="20845" xr:uid="{00000000-0005-0000-0000-00008A050000}"/>
    <cellStyle name="Calculation 2 11 4 2 2 2" xfId="38819" xr:uid="{00000000-0005-0000-0000-00008B050000}"/>
    <cellStyle name="Calculation 2 11 4 2 3" xfId="31025" xr:uid="{00000000-0005-0000-0000-00008C050000}"/>
    <cellStyle name="Calculation 2 11 4 3" xfId="15835" xr:uid="{00000000-0005-0000-0000-00008D050000}"/>
    <cellStyle name="Calculation 2 11 4 3 2" xfId="34692" xr:uid="{00000000-0005-0000-0000-00008E050000}"/>
    <cellStyle name="Calculation 2 11 4 4" xfId="25943" xr:uid="{00000000-0005-0000-0000-00008F050000}"/>
    <cellStyle name="Calculation 2 11 5" xfId="8265" xr:uid="{00000000-0005-0000-0000-000090050000}"/>
    <cellStyle name="Calculation 2 11 5 2" xfId="18255" xr:uid="{00000000-0005-0000-0000-000091050000}"/>
    <cellStyle name="Calculation 2 11 5 2 2" xfId="36702" xr:uid="{00000000-0005-0000-0000-000092050000}"/>
    <cellStyle name="Calculation 2 11 5 3" xfId="28491" xr:uid="{00000000-0005-0000-0000-000093050000}"/>
    <cellStyle name="Calculation 2 11 6" xfId="23405" xr:uid="{00000000-0005-0000-0000-000094050000}"/>
    <cellStyle name="Calculation 2 12" xfId="2355" xr:uid="{00000000-0005-0000-0000-000095050000}"/>
    <cellStyle name="Calculation 2 12 2" xfId="4017" xr:uid="{00000000-0005-0000-0000-000096050000}"/>
    <cellStyle name="Calculation 2 12 2 2" xfId="7121" xr:uid="{00000000-0005-0000-0000-000097050000}"/>
    <cellStyle name="Calculation 2 12 2 2 2" xfId="13186" xr:uid="{00000000-0005-0000-0000-000098050000}"/>
    <cellStyle name="Calculation 2 12 2 2 2 2" xfId="22532" xr:uid="{00000000-0005-0000-0000-000099050000}"/>
    <cellStyle name="Calculation 2 12 2 2 2 2 2" xfId="40260" xr:uid="{00000000-0005-0000-0000-00009A050000}"/>
    <cellStyle name="Calculation 2 12 2 2 2 3" xfId="32638" xr:uid="{00000000-0005-0000-0000-00009B050000}"/>
    <cellStyle name="Calculation 2 12 2 2 3" xfId="17344" xr:uid="{00000000-0005-0000-0000-00009C050000}"/>
    <cellStyle name="Calculation 2 12 2 2 3 2" xfId="35977" xr:uid="{00000000-0005-0000-0000-00009D050000}"/>
    <cellStyle name="Calculation 2 12 2 2 4" xfId="27572" xr:uid="{00000000-0005-0000-0000-00009E050000}"/>
    <cellStyle name="Calculation 2 12 2 3" xfId="10171" xr:uid="{00000000-0005-0000-0000-00009F050000}"/>
    <cellStyle name="Calculation 2 12 2 3 2" xfId="30097" xr:uid="{00000000-0005-0000-0000-0000A0050000}"/>
    <cellStyle name="Calculation 2 12 2 4" xfId="25016" xr:uid="{00000000-0005-0000-0000-0000A1050000}"/>
    <cellStyle name="Calculation 2 12 3" xfId="4668" xr:uid="{00000000-0005-0000-0000-0000A2050000}"/>
    <cellStyle name="Calculation 2 12 3 2" xfId="7770" xr:uid="{00000000-0005-0000-0000-0000A3050000}"/>
    <cellStyle name="Calculation 2 12 3 2 2" xfId="13831" xr:uid="{00000000-0005-0000-0000-0000A4050000}"/>
    <cellStyle name="Calculation 2 12 3 2 2 2" xfId="23103" xr:uid="{00000000-0005-0000-0000-0000A5050000}"/>
    <cellStyle name="Calculation 2 12 3 2 2 2 2" xfId="40831" xr:uid="{00000000-0005-0000-0000-0000A6050000}"/>
    <cellStyle name="Calculation 2 12 3 2 2 3" xfId="33279" xr:uid="{00000000-0005-0000-0000-0000A7050000}"/>
    <cellStyle name="Calculation 2 12 3 2 3" xfId="17810" xr:uid="{00000000-0005-0000-0000-0000A8050000}"/>
    <cellStyle name="Calculation 2 12 3 2 3 2" xfId="36443" xr:uid="{00000000-0005-0000-0000-0000A9050000}"/>
    <cellStyle name="Calculation 2 12 3 2 4" xfId="28213" xr:uid="{00000000-0005-0000-0000-0000AA050000}"/>
    <cellStyle name="Calculation 2 12 3 3" xfId="10817" xr:uid="{00000000-0005-0000-0000-0000AB050000}"/>
    <cellStyle name="Calculation 2 12 3 3 2" xfId="20385" xr:uid="{00000000-0005-0000-0000-0000AC050000}"/>
    <cellStyle name="Calculation 2 12 3 3 2 2" xfId="38538" xr:uid="{00000000-0005-0000-0000-0000AD050000}"/>
    <cellStyle name="Calculation 2 12 3 3 3" xfId="30739" xr:uid="{00000000-0005-0000-0000-0000AE050000}"/>
    <cellStyle name="Calculation 2 12 3 4" xfId="15409" xr:uid="{00000000-0005-0000-0000-0000AF050000}"/>
    <cellStyle name="Calculation 2 12 3 4 2" xfId="34444" xr:uid="{00000000-0005-0000-0000-0000B0050000}"/>
    <cellStyle name="Calculation 2 12 3 5" xfId="25657" xr:uid="{00000000-0005-0000-0000-0000B1050000}"/>
    <cellStyle name="Calculation 2 12 4" xfId="5562" xr:uid="{00000000-0005-0000-0000-0000B2050000}"/>
    <cellStyle name="Calculation 2 12 4 2" xfId="11697" xr:uid="{00000000-0005-0000-0000-0000B3050000}"/>
    <cellStyle name="Calculation 2 12 4 2 2" xfId="21253" xr:uid="{00000000-0005-0000-0000-0000B4050000}"/>
    <cellStyle name="Calculation 2 12 4 2 2 2" xfId="39141" xr:uid="{00000000-0005-0000-0000-0000B5050000}"/>
    <cellStyle name="Calculation 2 12 4 2 3" xfId="31352" xr:uid="{00000000-0005-0000-0000-0000B6050000}"/>
    <cellStyle name="Calculation 2 12 4 3" xfId="16227" xr:uid="{00000000-0005-0000-0000-0000B7050000}"/>
    <cellStyle name="Calculation 2 12 4 3 2" xfId="34998" xr:uid="{00000000-0005-0000-0000-0000B8050000}"/>
    <cellStyle name="Calculation 2 12 4 4" xfId="26270" xr:uid="{00000000-0005-0000-0000-0000B9050000}"/>
    <cellStyle name="Calculation 2 12 5" xfId="8679" xr:uid="{00000000-0005-0000-0000-0000BA050000}"/>
    <cellStyle name="Calculation 2 12 5 2" xfId="18666" xr:uid="{00000000-0005-0000-0000-0000BB050000}"/>
    <cellStyle name="Calculation 2 12 5 2 2" xfId="37026" xr:uid="{00000000-0005-0000-0000-0000BC050000}"/>
    <cellStyle name="Calculation 2 12 5 3" xfId="28814" xr:uid="{00000000-0005-0000-0000-0000BD050000}"/>
    <cellStyle name="Calculation 2 12 6" xfId="23729" xr:uid="{00000000-0005-0000-0000-0000BE050000}"/>
    <cellStyle name="Calculation 2 13" xfId="2322" xr:uid="{00000000-0005-0000-0000-0000BF050000}"/>
    <cellStyle name="Calculation 2 13 2" xfId="3410" xr:uid="{00000000-0005-0000-0000-0000C0050000}"/>
    <cellStyle name="Calculation 2 13 2 2" xfId="6562" xr:uid="{00000000-0005-0000-0000-0000C1050000}"/>
    <cellStyle name="Calculation 2 13 2 2 2" xfId="12674" xr:uid="{00000000-0005-0000-0000-0000C2050000}"/>
    <cellStyle name="Calculation 2 13 2 2 2 2" xfId="22083" xr:uid="{00000000-0005-0000-0000-0000C3050000}"/>
    <cellStyle name="Calculation 2 13 2 2 2 2 2" xfId="39813" xr:uid="{00000000-0005-0000-0000-0000C4050000}"/>
    <cellStyle name="Calculation 2 13 2 2 2 3" xfId="32129" xr:uid="{00000000-0005-0000-0000-0000C5050000}"/>
    <cellStyle name="Calculation 2 13 2 2 3" xfId="16980" xr:uid="{00000000-0005-0000-0000-0000C6050000}"/>
    <cellStyle name="Calculation 2 13 2 2 3 2" xfId="35613" xr:uid="{00000000-0005-0000-0000-0000C7050000}"/>
    <cellStyle name="Calculation 2 13 2 2 4" xfId="27063" xr:uid="{00000000-0005-0000-0000-0000C8050000}"/>
    <cellStyle name="Calculation 2 13 2 3" xfId="9659" xr:uid="{00000000-0005-0000-0000-0000C9050000}"/>
    <cellStyle name="Calculation 2 13 2 3 2" xfId="29591" xr:uid="{00000000-0005-0000-0000-0000CA050000}"/>
    <cellStyle name="Calculation 2 13 2 4" xfId="24507" xr:uid="{00000000-0005-0000-0000-0000CB050000}"/>
    <cellStyle name="Calculation 2 13 3" xfId="4155" xr:uid="{00000000-0005-0000-0000-0000CC050000}"/>
    <cellStyle name="Calculation 2 13 3 2" xfId="7258" xr:uid="{00000000-0005-0000-0000-0000CD050000}"/>
    <cellStyle name="Calculation 2 13 3 2 2" xfId="13319" xr:uid="{00000000-0005-0000-0000-0000CE050000}"/>
    <cellStyle name="Calculation 2 13 3 2 2 2" xfId="22656" xr:uid="{00000000-0005-0000-0000-0000CF050000}"/>
    <cellStyle name="Calculation 2 13 3 2 2 2 2" xfId="40384" xr:uid="{00000000-0005-0000-0000-0000D0050000}"/>
    <cellStyle name="Calculation 2 13 3 2 2 3" xfId="32770" xr:uid="{00000000-0005-0000-0000-0000D1050000}"/>
    <cellStyle name="Calculation 2 13 3 2 3" xfId="17446" xr:uid="{00000000-0005-0000-0000-0000D2050000}"/>
    <cellStyle name="Calculation 2 13 3 2 3 2" xfId="36079" xr:uid="{00000000-0005-0000-0000-0000D3050000}"/>
    <cellStyle name="Calculation 2 13 3 2 4" xfId="27704" xr:uid="{00000000-0005-0000-0000-0000D4050000}"/>
    <cellStyle name="Calculation 2 13 3 3" xfId="10304" xr:uid="{00000000-0005-0000-0000-0000D5050000}"/>
    <cellStyle name="Calculation 2 13 3 3 2" xfId="19873" xr:uid="{00000000-0005-0000-0000-0000D6050000}"/>
    <cellStyle name="Calculation 2 13 3 3 2 2" xfId="38029" xr:uid="{00000000-0005-0000-0000-0000D7050000}"/>
    <cellStyle name="Calculation 2 13 3 3 3" xfId="30229" xr:uid="{00000000-0005-0000-0000-0000D8050000}"/>
    <cellStyle name="Calculation 2 13 3 4" xfId="15045" xr:uid="{00000000-0005-0000-0000-0000D9050000}"/>
    <cellStyle name="Calculation 2 13 3 4 2" xfId="34080" xr:uid="{00000000-0005-0000-0000-0000DA050000}"/>
    <cellStyle name="Calculation 2 13 3 5" xfId="25148" xr:uid="{00000000-0005-0000-0000-0000DB050000}"/>
    <cellStyle name="Calculation 2 13 4" xfId="5529" xr:uid="{00000000-0005-0000-0000-0000DC050000}"/>
    <cellStyle name="Calculation 2 13 4 2" xfId="11664" xr:uid="{00000000-0005-0000-0000-0000DD050000}"/>
    <cellStyle name="Calculation 2 13 4 2 2" xfId="21220" xr:uid="{00000000-0005-0000-0000-0000DE050000}"/>
    <cellStyle name="Calculation 2 13 4 2 2 2" xfId="39118" xr:uid="{00000000-0005-0000-0000-0000DF050000}"/>
    <cellStyle name="Calculation 2 13 4 2 3" xfId="31329" xr:uid="{00000000-0005-0000-0000-0000E0050000}"/>
    <cellStyle name="Calculation 2 13 4 3" xfId="16195" xr:uid="{00000000-0005-0000-0000-0000E1050000}"/>
    <cellStyle name="Calculation 2 13 4 3 2" xfId="34976" xr:uid="{00000000-0005-0000-0000-0000E2050000}"/>
    <cellStyle name="Calculation 2 13 4 4" xfId="26247" xr:uid="{00000000-0005-0000-0000-0000E3050000}"/>
    <cellStyle name="Calculation 2 13 5" xfId="8646" xr:uid="{00000000-0005-0000-0000-0000E4050000}"/>
    <cellStyle name="Calculation 2 13 5 2" xfId="18633" xr:uid="{00000000-0005-0000-0000-0000E5050000}"/>
    <cellStyle name="Calculation 2 13 5 2 2" xfId="37003" xr:uid="{00000000-0005-0000-0000-0000E6050000}"/>
    <cellStyle name="Calculation 2 13 5 3" xfId="28791" xr:uid="{00000000-0005-0000-0000-0000E7050000}"/>
    <cellStyle name="Calculation 2 13 6" xfId="23706" xr:uid="{00000000-0005-0000-0000-0000E8050000}"/>
    <cellStyle name="Calculation 2 14" xfId="2117" xr:uid="{00000000-0005-0000-0000-0000E9050000}"/>
    <cellStyle name="Calculation 2 14 2" xfId="3946" xr:uid="{00000000-0005-0000-0000-0000EA050000}"/>
    <cellStyle name="Calculation 2 14 2 2" xfId="7051" xr:uid="{00000000-0005-0000-0000-0000EB050000}"/>
    <cellStyle name="Calculation 2 14 2 2 2" xfId="13118" xr:uid="{00000000-0005-0000-0000-0000EC050000}"/>
    <cellStyle name="Calculation 2 14 2 2 2 2" xfId="22467" xr:uid="{00000000-0005-0000-0000-0000ED050000}"/>
    <cellStyle name="Calculation 2 14 2 2 2 2 2" xfId="40195" xr:uid="{00000000-0005-0000-0000-0000EE050000}"/>
    <cellStyle name="Calculation 2 14 2 2 2 3" xfId="32570" xr:uid="{00000000-0005-0000-0000-0000EF050000}"/>
    <cellStyle name="Calculation 2 14 2 2 3" xfId="17290" xr:uid="{00000000-0005-0000-0000-0000F0050000}"/>
    <cellStyle name="Calculation 2 14 2 2 3 2" xfId="35923" xr:uid="{00000000-0005-0000-0000-0000F1050000}"/>
    <cellStyle name="Calculation 2 14 2 2 4" xfId="27504" xr:uid="{00000000-0005-0000-0000-0000F2050000}"/>
    <cellStyle name="Calculation 2 14 2 3" xfId="10103" xr:uid="{00000000-0005-0000-0000-0000F3050000}"/>
    <cellStyle name="Calculation 2 14 2 3 2" xfId="30029" xr:uid="{00000000-0005-0000-0000-0000F4050000}"/>
    <cellStyle name="Calculation 2 14 2 4" xfId="24948" xr:uid="{00000000-0005-0000-0000-0000F5050000}"/>
    <cellStyle name="Calculation 2 14 3" xfId="4600" xr:uid="{00000000-0005-0000-0000-0000F6050000}"/>
    <cellStyle name="Calculation 2 14 3 2" xfId="7702" xr:uid="{00000000-0005-0000-0000-0000F7050000}"/>
    <cellStyle name="Calculation 2 14 3 2 2" xfId="13763" xr:uid="{00000000-0005-0000-0000-0000F8050000}"/>
    <cellStyle name="Calculation 2 14 3 2 2 2" xfId="23038" xr:uid="{00000000-0005-0000-0000-0000F9050000}"/>
    <cellStyle name="Calculation 2 14 3 2 2 2 2" xfId="40766" xr:uid="{00000000-0005-0000-0000-0000FA050000}"/>
    <cellStyle name="Calculation 2 14 3 2 2 3" xfId="33211" xr:uid="{00000000-0005-0000-0000-0000FB050000}"/>
    <cellStyle name="Calculation 2 14 3 2 3" xfId="17756" xr:uid="{00000000-0005-0000-0000-0000FC050000}"/>
    <cellStyle name="Calculation 2 14 3 2 3 2" xfId="36389" xr:uid="{00000000-0005-0000-0000-0000FD050000}"/>
    <cellStyle name="Calculation 2 14 3 2 4" xfId="28145" xr:uid="{00000000-0005-0000-0000-0000FE050000}"/>
    <cellStyle name="Calculation 2 14 3 3" xfId="10749" xr:uid="{00000000-0005-0000-0000-0000FF050000}"/>
    <cellStyle name="Calculation 2 14 3 3 2" xfId="20317" xr:uid="{00000000-0005-0000-0000-000000060000}"/>
    <cellStyle name="Calculation 2 14 3 3 2 2" xfId="38470" xr:uid="{00000000-0005-0000-0000-000001060000}"/>
    <cellStyle name="Calculation 2 14 3 3 3" xfId="30671" xr:uid="{00000000-0005-0000-0000-000002060000}"/>
    <cellStyle name="Calculation 2 14 3 4" xfId="15355" xr:uid="{00000000-0005-0000-0000-000003060000}"/>
    <cellStyle name="Calculation 2 14 3 4 2" xfId="34390" xr:uid="{00000000-0005-0000-0000-000004060000}"/>
    <cellStyle name="Calculation 2 14 3 5" xfId="25589" xr:uid="{00000000-0005-0000-0000-000005060000}"/>
    <cellStyle name="Calculation 2 14 4" xfId="5327" xr:uid="{00000000-0005-0000-0000-000006060000}"/>
    <cellStyle name="Calculation 2 14 4 2" xfId="11463" xr:uid="{00000000-0005-0000-0000-000007060000}"/>
    <cellStyle name="Calculation 2 14 4 2 2" xfId="21021" xr:uid="{00000000-0005-0000-0000-000008060000}"/>
    <cellStyle name="Calculation 2 14 4 2 2 2" xfId="38993" xr:uid="{00000000-0005-0000-0000-000009060000}"/>
    <cellStyle name="Calculation 2 14 4 2 3" xfId="31203" xr:uid="{00000000-0005-0000-0000-00000A060000}"/>
    <cellStyle name="Calculation 2 14 4 3" xfId="16002" xr:uid="{00000000-0005-0000-0000-00000B060000}"/>
    <cellStyle name="Calculation 2 14 4 3 2" xfId="34857" xr:uid="{00000000-0005-0000-0000-00000C060000}"/>
    <cellStyle name="Calculation 2 14 4 4" xfId="26121" xr:uid="{00000000-0005-0000-0000-00000D060000}"/>
    <cellStyle name="Calculation 2 14 5" xfId="8443" xr:uid="{00000000-0005-0000-0000-00000E060000}"/>
    <cellStyle name="Calculation 2 14 5 2" xfId="18430" xr:uid="{00000000-0005-0000-0000-00000F060000}"/>
    <cellStyle name="Calculation 2 14 5 2 2" xfId="36875" xr:uid="{00000000-0005-0000-0000-000010060000}"/>
    <cellStyle name="Calculation 2 14 5 3" xfId="28664" xr:uid="{00000000-0005-0000-0000-000011060000}"/>
    <cellStyle name="Calculation 2 14 6" xfId="23578" xr:uid="{00000000-0005-0000-0000-000012060000}"/>
    <cellStyle name="Calculation 2 15" xfId="2333" xr:uid="{00000000-0005-0000-0000-000013060000}"/>
    <cellStyle name="Calculation 2 15 2" xfId="4047" xr:uid="{00000000-0005-0000-0000-000014060000}"/>
    <cellStyle name="Calculation 2 15 2 2" xfId="7150" xr:uid="{00000000-0005-0000-0000-000015060000}"/>
    <cellStyle name="Calculation 2 15 2 2 2" xfId="13214" xr:uid="{00000000-0005-0000-0000-000016060000}"/>
    <cellStyle name="Calculation 2 15 2 2 2 2" xfId="22557" xr:uid="{00000000-0005-0000-0000-000017060000}"/>
    <cellStyle name="Calculation 2 15 2 2 2 2 2" xfId="40285" xr:uid="{00000000-0005-0000-0000-000018060000}"/>
    <cellStyle name="Calculation 2 15 2 2 2 3" xfId="32666" xr:uid="{00000000-0005-0000-0000-000019060000}"/>
    <cellStyle name="Calculation 2 15 2 2 3" xfId="17365" xr:uid="{00000000-0005-0000-0000-00001A060000}"/>
    <cellStyle name="Calculation 2 15 2 2 3 2" xfId="35998" xr:uid="{00000000-0005-0000-0000-00001B060000}"/>
    <cellStyle name="Calculation 2 15 2 2 4" xfId="27600" xr:uid="{00000000-0005-0000-0000-00001C060000}"/>
    <cellStyle name="Calculation 2 15 2 3" xfId="10199" xr:uid="{00000000-0005-0000-0000-00001D060000}"/>
    <cellStyle name="Calculation 2 15 2 3 2" xfId="30125" xr:uid="{00000000-0005-0000-0000-00001E060000}"/>
    <cellStyle name="Calculation 2 15 2 4" xfId="25044" xr:uid="{00000000-0005-0000-0000-00001F060000}"/>
    <cellStyle name="Calculation 2 15 3" xfId="4696" xr:uid="{00000000-0005-0000-0000-000020060000}"/>
    <cellStyle name="Calculation 2 15 3 2" xfId="7798" xr:uid="{00000000-0005-0000-0000-000021060000}"/>
    <cellStyle name="Calculation 2 15 3 2 2" xfId="13859" xr:uid="{00000000-0005-0000-0000-000022060000}"/>
    <cellStyle name="Calculation 2 15 3 2 2 2" xfId="23128" xr:uid="{00000000-0005-0000-0000-000023060000}"/>
    <cellStyle name="Calculation 2 15 3 2 2 2 2" xfId="40856" xr:uid="{00000000-0005-0000-0000-000024060000}"/>
    <cellStyle name="Calculation 2 15 3 2 2 3" xfId="33307" xr:uid="{00000000-0005-0000-0000-000025060000}"/>
    <cellStyle name="Calculation 2 15 3 2 3" xfId="17831" xr:uid="{00000000-0005-0000-0000-000026060000}"/>
    <cellStyle name="Calculation 2 15 3 2 3 2" xfId="36464" xr:uid="{00000000-0005-0000-0000-000027060000}"/>
    <cellStyle name="Calculation 2 15 3 2 4" xfId="28241" xr:uid="{00000000-0005-0000-0000-000028060000}"/>
    <cellStyle name="Calculation 2 15 3 3" xfId="10845" xr:uid="{00000000-0005-0000-0000-000029060000}"/>
    <cellStyle name="Calculation 2 15 3 3 2" xfId="20413" xr:uid="{00000000-0005-0000-0000-00002A060000}"/>
    <cellStyle name="Calculation 2 15 3 3 2 2" xfId="38566" xr:uid="{00000000-0005-0000-0000-00002B060000}"/>
    <cellStyle name="Calculation 2 15 3 3 3" xfId="30767" xr:uid="{00000000-0005-0000-0000-00002C060000}"/>
    <cellStyle name="Calculation 2 15 3 4" xfId="15430" xr:uid="{00000000-0005-0000-0000-00002D060000}"/>
    <cellStyle name="Calculation 2 15 3 4 2" xfId="34465" xr:uid="{00000000-0005-0000-0000-00002E060000}"/>
    <cellStyle name="Calculation 2 15 3 5" xfId="25685" xr:uid="{00000000-0005-0000-0000-00002F060000}"/>
    <cellStyle name="Calculation 2 15 4" xfId="5540" xr:uid="{00000000-0005-0000-0000-000030060000}"/>
    <cellStyle name="Calculation 2 15 4 2" xfId="11675" xr:uid="{00000000-0005-0000-0000-000031060000}"/>
    <cellStyle name="Calculation 2 15 4 2 2" xfId="21231" xr:uid="{00000000-0005-0000-0000-000032060000}"/>
    <cellStyle name="Calculation 2 15 4 2 2 2" xfId="39129" xr:uid="{00000000-0005-0000-0000-000033060000}"/>
    <cellStyle name="Calculation 2 15 4 2 3" xfId="31340" xr:uid="{00000000-0005-0000-0000-000034060000}"/>
    <cellStyle name="Calculation 2 15 4 3" xfId="16206" xr:uid="{00000000-0005-0000-0000-000035060000}"/>
    <cellStyle name="Calculation 2 15 4 3 2" xfId="34987" xr:uid="{00000000-0005-0000-0000-000036060000}"/>
    <cellStyle name="Calculation 2 15 4 4" xfId="26258" xr:uid="{00000000-0005-0000-0000-000037060000}"/>
    <cellStyle name="Calculation 2 15 5" xfId="8657" xr:uid="{00000000-0005-0000-0000-000038060000}"/>
    <cellStyle name="Calculation 2 15 5 2" xfId="18644" xr:uid="{00000000-0005-0000-0000-000039060000}"/>
    <cellStyle name="Calculation 2 15 5 2 2" xfId="37014" xr:uid="{00000000-0005-0000-0000-00003A060000}"/>
    <cellStyle name="Calculation 2 15 5 3" xfId="28802" xr:uid="{00000000-0005-0000-0000-00003B060000}"/>
    <cellStyle name="Calculation 2 15 6" xfId="23717" xr:uid="{00000000-0005-0000-0000-00003C060000}"/>
    <cellStyle name="Calculation 2 16" xfId="2180" xr:uid="{00000000-0005-0000-0000-00003D060000}"/>
    <cellStyle name="Calculation 2 16 2" xfId="3392" xr:uid="{00000000-0005-0000-0000-00003E060000}"/>
    <cellStyle name="Calculation 2 16 2 2" xfId="6547" xr:uid="{00000000-0005-0000-0000-00003F060000}"/>
    <cellStyle name="Calculation 2 16 2 2 2" xfId="12659" xr:uid="{00000000-0005-0000-0000-000040060000}"/>
    <cellStyle name="Calculation 2 16 2 2 2 2" xfId="22072" xr:uid="{00000000-0005-0000-0000-000041060000}"/>
    <cellStyle name="Calculation 2 16 2 2 2 2 2" xfId="39802" xr:uid="{00000000-0005-0000-0000-000042060000}"/>
    <cellStyle name="Calculation 2 16 2 2 2 3" xfId="32114" xr:uid="{00000000-0005-0000-0000-000043060000}"/>
    <cellStyle name="Calculation 2 16 2 2 3" xfId="16974" xr:uid="{00000000-0005-0000-0000-000044060000}"/>
    <cellStyle name="Calculation 2 16 2 2 3 2" xfId="35607" xr:uid="{00000000-0005-0000-0000-000045060000}"/>
    <cellStyle name="Calculation 2 16 2 2 4" xfId="27048" xr:uid="{00000000-0005-0000-0000-000046060000}"/>
    <cellStyle name="Calculation 2 16 2 3" xfId="9644" xr:uid="{00000000-0005-0000-0000-000047060000}"/>
    <cellStyle name="Calculation 2 16 2 3 2" xfId="29577" xr:uid="{00000000-0005-0000-0000-000048060000}"/>
    <cellStyle name="Calculation 2 16 2 4" xfId="24492" xr:uid="{00000000-0005-0000-0000-000049060000}"/>
    <cellStyle name="Calculation 2 16 3" xfId="4140" xr:uid="{00000000-0005-0000-0000-00004A060000}"/>
    <cellStyle name="Calculation 2 16 3 2" xfId="7243" xr:uid="{00000000-0005-0000-0000-00004B060000}"/>
    <cellStyle name="Calculation 2 16 3 2 2" xfId="13304" xr:uid="{00000000-0005-0000-0000-00004C060000}"/>
    <cellStyle name="Calculation 2 16 3 2 2 2" xfId="22645" xr:uid="{00000000-0005-0000-0000-00004D060000}"/>
    <cellStyle name="Calculation 2 16 3 2 2 2 2" xfId="40373" xr:uid="{00000000-0005-0000-0000-00004E060000}"/>
    <cellStyle name="Calculation 2 16 3 2 2 3" xfId="32755" xr:uid="{00000000-0005-0000-0000-00004F060000}"/>
    <cellStyle name="Calculation 2 16 3 2 3" xfId="17440" xr:uid="{00000000-0005-0000-0000-000050060000}"/>
    <cellStyle name="Calculation 2 16 3 2 3 2" xfId="36073" xr:uid="{00000000-0005-0000-0000-000051060000}"/>
    <cellStyle name="Calculation 2 16 3 2 4" xfId="27689" xr:uid="{00000000-0005-0000-0000-000052060000}"/>
    <cellStyle name="Calculation 2 16 3 3" xfId="10289" xr:uid="{00000000-0005-0000-0000-000053060000}"/>
    <cellStyle name="Calculation 2 16 3 3 2" xfId="19858" xr:uid="{00000000-0005-0000-0000-000054060000}"/>
    <cellStyle name="Calculation 2 16 3 3 2 2" xfId="38014" xr:uid="{00000000-0005-0000-0000-000055060000}"/>
    <cellStyle name="Calculation 2 16 3 3 3" xfId="30214" xr:uid="{00000000-0005-0000-0000-000056060000}"/>
    <cellStyle name="Calculation 2 16 3 4" xfId="15039" xr:uid="{00000000-0005-0000-0000-000057060000}"/>
    <cellStyle name="Calculation 2 16 3 4 2" xfId="34074" xr:uid="{00000000-0005-0000-0000-000058060000}"/>
    <cellStyle name="Calculation 2 16 3 5" xfId="25133" xr:uid="{00000000-0005-0000-0000-000059060000}"/>
    <cellStyle name="Calculation 2 16 4" xfId="5389" xr:uid="{00000000-0005-0000-0000-00005A060000}"/>
    <cellStyle name="Calculation 2 16 4 2" xfId="11525" xr:uid="{00000000-0005-0000-0000-00005B060000}"/>
    <cellStyle name="Calculation 2 16 4 2 2" xfId="21082" xr:uid="{00000000-0005-0000-0000-00005C060000}"/>
    <cellStyle name="Calculation 2 16 4 2 2 2" xfId="39021" xr:uid="{00000000-0005-0000-0000-00005D060000}"/>
    <cellStyle name="Calculation 2 16 4 2 3" xfId="31231" xr:uid="{00000000-0005-0000-0000-00005E060000}"/>
    <cellStyle name="Calculation 2 16 4 3" xfId="16063" xr:uid="{00000000-0005-0000-0000-00005F060000}"/>
    <cellStyle name="Calculation 2 16 4 3 2" xfId="34885" xr:uid="{00000000-0005-0000-0000-000060060000}"/>
    <cellStyle name="Calculation 2 16 4 4" xfId="26149" xr:uid="{00000000-0005-0000-0000-000061060000}"/>
    <cellStyle name="Calculation 2 16 5" xfId="8505" xr:uid="{00000000-0005-0000-0000-000062060000}"/>
    <cellStyle name="Calculation 2 16 5 2" xfId="18492" xr:uid="{00000000-0005-0000-0000-000063060000}"/>
    <cellStyle name="Calculation 2 16 5 2 2" xfId="36903" xr:uid="{00000000-0005-0000-0000-000064060000}"/>
    <cellStyle name="Calculation 2 16 5 3" xfId="28692" xr:uid="{00000000-0005-0000-0000-000065060000}"/>
    <cellStyle name="Calculation 2 16 6" xfId="23606" xr:uid="{00000000-0005-0000-0000-000066060000}"/>
    <cellStyle name="Calculation 2 17" xfId="1919" xr:uid="{00000000-0005-0000-0000-000067060000}"/>
    <cellStyle name="Calculation 2 17 2" xfId="5130" xr:uid="{00000000-0005-0000-0000-000068060000}"/>
    <cellStyle name="Calculation 2 17 2 2" xfId="11270" xr:uid="{00000000-0005-0000-0000-000069060000}"/>
    <cellStyle name="Calculation 2 17 2 2 2" xfId="20832" xr:uid="{00000000-0005-0000-0000-00006A060000}"/>
    <cellStyle name="Calculation 2 17 2 2 2 2" xfId="38806" xr:uid="{00000000-0005-0000-0000-00006B060000}"/>
    <cellStyle name="Calculation 2 17 2 2 3" xfId="31012" xr:uid="{00000000-0005-0000-0000-00006C060000}"/>
    <cellStyle name="Calculation 2 17 2 3" xfId="15822" xr:uid="{00000000-0005-0000-0000-00006D060000}"/>
    <cellStyle name="Calculation 2 17 2 3 2" xfId="34679" xr:uid="{00000000-0005-0000-0000-00006E060000}"/>
    <cellStyle name="Calculation 2 17 2 4" xfId="25930" xr:uid="{00000000-0005-0000-0000-00006F060000}"/>
    <cellStyle name="Calculation 2 17 3" xfId="8252" xr:uid="{00000000-0005-0000-0000-000070060000}"/>
    <cellStyle name="Calculation 2 17 3 2" xfId="18242" xr:uid="{00000000-0005-0000-0000-000071060000}"/>
    <cellStyle name="Calculation 2 17 3 2 2" xfId="36689" xr:uid="{00000000-0005-0000-0000-000072060000}"/>
    <cellStyle name="Calculation 2 17 3 3" xfId="28478" xr:uid="{00000000-0005-0000-0000-000073060000}"/>
    <cellStyle name="Calculation 2 17 4" xfId="14200" xr:uid="{00000000-0005-0000-0000-000074060000}"/>
    <cellStyle name="Calculation 2 17 4 2" xfId="33462" xr:uid="{00000000-0005-0000-0000-000075060000}"/>
    <cellStyle name="Calculation 2 17 5" xfId="23392" xr:uid="{00000000-0005-0000-0000-000076060000}"/>
    <cellStyle name="Calculation 2 18" xfId="1905" xr:uid="{00000000-0005-0000-0000-000077060000}"/>
    <cellStyle name="Calculation 2 18 2" xfId="5116" xr:uid="{00000000-0005-0000-0000-000078060000}"/>
    <cellStyle name="Calculation 2 18 2 2" xfId="11256" xr:uid="{00000000-0005-0000-0000-000079060000}"/>
    <cellStyle name="Calculation 2 18 2 2 2" xfId="20818" xr:uid="{00000000-0005-0000-0000-00007A060000}"/>
    <cellStyle name="Calculation 2 18 2 2 2 2" xfId="38792" xr:uid="{00000000-0005-0000-0000-00007B060000}"/>
    <cellStyle name="Calculation 2 18 2 2 3" xfId="30998" xr:uid="{00000000-0005-0000-0000-00007C060000}"/>
    <cellStyle name="Calculation 2 18 2 3" xfId="15808" xr:uid="{00000000-0005-0000-0000-00007D060000}"/>
    <cellStyle name="Calculation 2 18 2 3 2" xfId="34665" xr:uid="{00000000-0005-0000-0000-00007E060000}"/>
    <cellStyle name="Calculation 2 18 2 4" xfId="25916" xr:uid="{00000000-0005-0000-0000-00007F060000}"/>
    <cellStyle name="Calculation 2 18 3" xfId="8238" xr:uid="{00000000-0005-0000-0000-000080060000}"/>
    <cellStyle name="Calculation 2 18 3 2" xfId="18228" xr:uid="{00000000-0005-0000-0000-000081060000}"/>
    <cellStyle name="Calculation 2 18 3 2 2" xfId="36675" xr:uid="{00000000-0005-0000-0000-000082060000}"/>
    <cellStyle name="Calculation 2 18 3 3" xfId="28464" xr:uid="{00000000-0005-0000-0000-000083060000}"/>
    <cellStyle name="Calculation 2 18 4" xfId="14186" xr:uid="{00000000-0005-0000-0000-000084060000}"/>
    <cellStyle name="Calculation 2 18 4 2" xfId="33448" xr:uid="{00000000-0005-0000-0000-000085060000}"/>
    <cellStyle name="Calculation 2 18 5" xfId="23378" xr:uid="{00000000-0005-0000-0000-000086060000}"/>
    <cellStyle name="Calculation 2 19" xfId="2136" xr:uid="{00000000-0005-0000-0000-000087060000}"/>
    <cellStyle name="Calculation 2 19 2" xfId="5346" xr:uid="{00000000-0005-0000-0000-000088060000}"/>
    <cellStyle name="Calculation 2 19 2 2" xfId="11482" xr:uid="{00000000-0005-0000-0000-000089060000}"/>
    <cellStyle name="Calculation 2 19 2 2 2" xfId="21039" xr:uid="{00000000-0005-0000-0000-00008A060000}"/>
    <cellStyle name="Calculation 2 19 2 2 2 2" xfId="39011" xr:uid="{00000000-0005-0000-0000-00008B060000}"/>
    <cellStyle name="Calculation 2 19 2 2 3" xfId="31221" xr:uid="{00000000-0005-0000-0000-00008C060000}"/>
    <cellStyle name="Calculation 2 19 2 3" xfId="16020" xr:uid="{00000000-0005-0000-0000-00008D060000}"/>
    <cellStyle name="Calculation 2 19 2 3 2" xfId="34875" xr:uid="{00000000-0005-0000-0000-00008E060000}"/>
    <cellStyle name="Calculation 2 19 2 4" xfId="26139" xr:uid="{00000000-0005-0000-0000-00008F060000}"/>
    <cellStyle name="Calculation 2 19 3" xfId="8462" xr:uid="{00000000-0005-0000-0000-000090060000}"/>
    <cellStyle name="Calculation 2 19 3 2" xfId="18449" xr:uid="{00000000-0005-0000-0000-000091060000}"/>
    <cellStyle name="Calculation 2 19 3 2 2" xfId="36893" xr:uid="{00000000-0005-0000-0000-000092060000}"/>
    <cellStyle name="Calculation 2 19 3 3" xfId="28682" xr:uid="{00000000-0005-0000-0000-000093060000}"/>
    <cellStyle name="Calculation 2 19 4" xfId="14267" xr:uid="{00000000-0005-0000-0000-000094060000}"/>
    <cellStyle name="Calculation 2 19 4 2" xfId="33527" xr:uid="{00000000-0005-0000-0000-000095060000}"/>
    <cellStyle name="Calculation 2 19 5" xfId="23596" xr:uid="{00000000-0005-0000-0000-000096060000}"/>
    <cellStyle name="Calculation 2 2" xfId="1724" xr:uid="{00000000-0005-0000-0000-000097060000}"/>
    <cellStyle name="Calculation 2 2 10" xfId="1933" xr:uid="{00000000-0005-0000-0000-000098060000}"/>
    <cellStyle name="Calculation 2 2 10 2" xfId="4024" xr:uid="{00000000-0005-0000-0000-000099060000}"/>
    <cellStyle name="Calculation 2 2 10 2 2" xfId="7128" xr:uid="{00000000-0005-0000-0000-00009A060000}"/>
    <cellStyle name="Calculation 2 2 10 2 2 2" xfId="13192" xr:uid="{00000000-0005-0000-0000-00009B060000}"/>
    <cellStyle name="Calculation 2 2 10 2 2 2 2" xfId="22538" xr:uid="{00000000-0005-0000-0000-00009C060000}"/>
    <cellStyle name="Calculation 2 2 10 2 2 2 2 2" xfId="40266" xr:uid="{00000000-0005-0000-0000-00009D060000}"/>
    <cellStyle name="Calculation 2 2 10 2 2 2 3" xfId="32644" xr:uid="{00000000-0005-0000-0000-00009E060000}"/>
    <cellStyle name="Calculation 2 2 10 2 2 3" xfId="17350" xr:uid="{00000000-0005-0000-0000-00009F060000}"/>
    <cellStyle name="Calculation 2 2 10 2 2 3 2" xfId="35983" xr:uid="{00000000-0005-0000-0000-0000A0060000}"/>
    <cellStyle name="Calculation 2 2 10 2 2 4" xfId="27578" xr:uid="{00000000-0005-0000-0000-0000A1060000}"/>
    <cellStyle name="Calculation 2 2 10 2 3" xfId="10177" xr:uid="{00000000-0005-0000-0000-0000A2060000}"/>
    <cellStyle name="Calculation 2 2 10 2 3 2" xfId="30103" xr:uid="{00000000-0005-0000-0000-0000A3060000}"/>
    <cellStyle name="Calculation 2 2 10 2 4" xfId="25022" xr:uid="{00000000-0005-0000-0000-0000A4060000}"/>
    <cellStyle name="Calculation 2 2 10 3" xfId="4674" xr:uid="{00000000-0005-0000-0000-0000A5060000}"/>
    <cellStyle name="Calculation 2 2 10 3 2" xfId="7776" xr:uid="{00000000-0005-0000-0000-0000A6060000}"/>
    <cellStyle name="Calculation 2 2 10 3 2 2" xfId="13837" xr:uid="{00000000-0005-0000-0000-0000A7060000}"/>
    <cellStyle name="Calculation 2 2 10 3 2 2 2" xfId="23109" xr:uid="{00000000-0005-0000-0000-0000A8060000}"/>
    <cellStyle name="Calculation 2 2 10 3 2 2 2 2" xfId="40837" xr:uid="{00000000-0005-0000-0000-0000A9060000}"/>
    <cellStyle name="Calculation 2 2 10 3 2 2 3" xfId="33285" xr:uid="{00000000-0005-0000-0000-0000AA060000}"/>
    <cellStyle name="Calculation 2 2 10 3 2 3" xfId="17816" xr:uid="{00000000-0005-0000-0000-0000AB060000}"/>
    <cellStyle name="Calculation 2 2 10 3 2 3 2" xfId="36449" xr:uid="{00000000-0005-0000-0000-0000AC060000}"/>
    <cellStyle name="Calculation 2 2 10 3 2 4" xfId="28219" xr:uid="{00000000-0005-0000-0000-0000AD060000}"/>
    <cellStyle name="Calculation 2 2 10 3 3" xfId="10823" xr:uid="{00000000-0005-0000-0000-0000AE060000}"/>
    <cellStyle name="Calculation 2 2 10 3 3 2" xfId="20391" xr:uid="{00000000-0005-0000-0000-0000AF060000}"/>
    <cellStyle name="Calculation 2 2 10 3 3 2 2" xfId="38544" xr:uid="{00000000-0005-0000-0000-0000B0060000}"/>
    <cellStyle name="Calculation 2 2 10 3 3 3" xfId="30745" xr:uid="{00000000-0005-0000-0000-0000B1060000}"/>
    <cellStyle name="Calculation 2 2 10 3 4" xfId="15415" xr:uid="{00000000-0005-0000-0000-0000B2060000}"/>
    <cellStyle name="Calculation 2 2 10 3 4 2" xfId="34450" xr:uid="{00000000-0005-0000-0000-0000B3060000}"/>
    <cellStyle name="Calculation 2 2 10 3 5" xfId="25663" xr:uid="{00000000-0005-0000-0000-0000B4060000}"/>
    <cellStyle name="Calculation 2 2 10 4" xfId="5144" xr:uid="{00000000-0005-0000-0000-0000B5060000}"/>
    <cellStyle name="Calculation 2 2 10 4 2" xfId="11284" xr:uid="{00000000-0005-0000-0000-0000B6060000}"/>
    <cellStyle name="Calculation 2 2 10 4 2 2" xfId="20846" xr:uid="{00000000-0005-0000-0000-0000B7060000}"/>
    <cellStyle name="Calculation 2 2 10 4 2 2 2" xfId="38820" xr:uid="{00000000-0005-0000-0000-0000B8060000}"/>
    <cellStyle name="Calculation 2 2 10 4 2 3" xfId="31026" xr:uid="{00000000-0005-0000-0000-0000B9060000}"/>
    <cellStyle name="Calculation 2 2 10 4 3" xfId="15836" xr:uid="{00000000-0005-0000-0000-0000BA060000}"/>
    <cellStyle name="Calculation 2 2 10 4 3 2" xfId="34693" xr:uid="{00000000-0005-0000-0000-0000BB060000}"/>
    <cellStyle name="Calculation 2 2 10 4 4" xfId="25944" xr:uid="{00000000-0005-0000-0000-0000BC060000}"/>
    <cellStyle name="Calculation 2 2 10 5" xfId="8266" xr:uid="{00000000-0005-0000-0000-0000BD060000}"/>
    <cellStyle name="Calculation 2 2 10 5 2" xfId="18256" xr:uid="{00000000-0005-0000-0000-0000BE060000}"/>
    <cellStyle name="Calculation 2 2 10 5 2 2" xfId="36703" xr:uid="{00000000-0005-0000-0000-0000BF060000}"/>
    <cellStyle name="Calculation 2 2 10 5 3" xfId="28492" xr:uid="{00000000-0005-0000-0000-0000C0060000}"/>
    <cellStyle name="Calculation 2 2 10 6" xfId="23406" xr:uid="{00000000-0005-0000-0000-0000C1060000}"/>
    <cellStyle name="Calculation 2 2 11" xfId="1822" xr:uid="{00000000-0005-0000-0000-0000C2060000}"/>
    <cellStyle name="Calculation 2 2 11 2" xfId="4048" xr:uid="{00000000-0005-0000-0000-0000C3060000}"/>
    <cellStyle name="Calculation 2 2 11 2 2" xfId="7151" xr:uid="{00000000-0005-0000-0000-0000C4060000}"/>
    <cellStyle name="Calculation 2 2 11 2 2 2" xfId="13215" xr:uid="{00000000-0005-0000-0000-0000C5060000}"/>
    <cellStyle name="Calculation 2 2 11 2 2 2 2" xfId="22558" xr:uid="{00000000-0005-0000-0000-0000C6060000}"/>
    <cellStyle name="Calculation 2 2 11 2 2 2 2 2" xfId="40286" xr:uid="{00000000-0005-0000-0000-0000C7060000}"/>
    <cellStyle name="Calculation 2 2 11 2 2 2 3" xfId="32667" xr:uid="{00000000-0005-0000-0000-0000C8060000}"/>
    <cellStyle name="Calculation 2 2 11 2 2 3" xfId="17366" xr:uid="{00000000-0005-0000-0000-0000C9060000}"/>
    <cellStyle name="Calculation 2 2 11 2 2 3 2" xfId="35999" xr:uid="{00000000-0005-0000-0000-0000CA060000}"/>
    <cellStyle name="Calculation 2 2 11 2 2 4" xfId="27601" xr:uid="{00000000-0005-0000-0000-0000CB060000}"/>
    <cellStyle name="Calculation 2 2 11 2 3" xfId="10200" xr:uid="{00000000-0005-0000-0000-0000CC060000}"/>
    <cellStyle name="Calculation 2 2 11 2 3 2" xfId="30126" xr:uid="{00000000-0005-0000-0000-0000CD060000}"/>
    <cellStyle name="Calculation 2 2 11 2 4" xfId="25045" xr:uid="{00000000-0005-0000-0000-0000CE060000}"/>
    <cellStyle name="Calculation 2 2 11 3" xfId="4697" xr:uid="{00000000-0005-0000-0000-0000CF060000}"/>
    <cellStyle name="Calculation 2 2 11 3 2" xfId="7799" xr:uid="{00000000-0005-0000-0000-0000D0060000}"/>
    <cellStyle name="Calculation 2 2 11 3 2 2" xfId="13860" xr:uid="{00000000-0005-0000-0000-0000D1060000}"/>
    <cellStyle name="Calculation 2 2 11 3 2 2 2" xfId="23129" xr:uid="{00000000-0005-0000-0000-0000D2060000}"/>
    <cellStyle name="Calculation 2 2 11 3 2 2 2 2" xfId="40857" xr:uid="{00000000-0005-0000-0000-0000D3060000}"/>
    <cellStyle name="Calculation 2 2 11 3 2 2 3" xfId="33308" xr:uid="{00000000-0005-0000-0000-0000D4060000}"/>
    <cellStyle name="Calculation 2 2 11 3 2 3" xfId="17832" xr:uid="{00000000-0005-0000-0000-0000D5060000}"/>
    <cellStyle name="Calculation 2 2 11 3 2 3 2" xfId="36465" xr:uid="{00000000-0005-0000-0000-0000D6060000}"/>
    <cellStyle name="Calculation 2 2 11 3 2 4" xfId="28242" xr:uid="{00000000-0005-0000-0000-0000D7060000}"/>
    <cellStyle name="Calculation 2 2 11 3 3" xfId="10846" xr:uid="{00000000-0005-0000-0000-0000D8060000}"/>
    <cellStyle name="Calculation 2 2 11 3 3 2" xfId="20414" xr:uid="{00000000-0005-0000-0000-0000D9060000}"/>
    <cellStyle name="Calculation 2 2 11 3 3 2 2" xfId="38567" xr:uid="{00000000-0005-0000-0000-0000DA060000}"/>
    <cellStyle name="Calculation 2 2 11 3 3 3" xfId="30768" xr:uid="{00000000-0005-0000-0000-0000DB060000}"/>
    <cellStyle name="Calculation 2 2 11 3 4" xfId="15431" xr:uid="{00000000-0005-0000-0000-0000DC060000}"/>
    <cellStyle name="Calculation 2 2 11 3 4 2" xfId="34466" xr:uid="{00000000-0005-0000-0000-0000DD060000}"/>
    <cellStyle name="Calculation 2 2 11 3 5" xfId="25686" xr:uid="{00000000-0005-0000-0000-0000DE060000}"/>
    <cellStyle name="Calculation 2 2 11 4" xfId="5034" xr:uid="{00000000-0005-0000-0000-0000DF060000}"/>
    <cellStyle name="Calculation 2 2 11 4 2" xfId="11174" xr:uid="{00000000-0005-0000-0000-0000E0060000}"/>
    <cellStyle name="Calculation 2 2 11 4 2 2" xfId="20736" xr:uid="{00000000-0005-0000-0000-0000E1060000}"/>
    <cellStyle name="Calculation 2 2 11 4 2 2 2" xfId="38747" xr:uid="{00000000-0005-0000-0000-0000E2060000}"/>
    <cellStyle name="Calculation 2 2 11 4 2 3" xfId="30953" xr:uid="{00000000-0005-0000-0000-0000E3060000}"/>
    <cellStyle name="Calculation 2 2 11 4 3" xfId="15728" xr:uid="{00000000-0005-0000-0000-0000E4060000}"/>
    <cellStyle name="Calculation 2 2 11 4 3 2" xfId="34622" xr:uid="{00000000-0005-0000-0000-0000E5060000}"/>
    <cellStyle name="Calculation 2 2 11 4 4" xfId="25871" xr:uid="{00000000-0005-0000-0000-0000E6060000}"/>
    <cellStyle name="Calculation 2 2 11 5" xfId="8155" xr:uid="{00000000-0005-0000-0000-0000E7060000}"/>
    <cellStyle name="Calculation 2 2 11 5 2" xfId="18145" xr:uid="{00000000-0005-0000-0000-0000E8060000}"/>
    <cellStyle name="Calculation 2 2 11 5 2 2" xfId="36629" xr:uid="{00000000-0005-0000-0000-0000E9060000}"/>
    <cellStyle name="Calculation 2 2 11 5 3" xfId="28418" xr:uid="{00000000-0005-0000-0000-0000EA060000}"/>
    <cellStyle name="Calculation 2 2 11 6" xfId="23332" xr:uid="{00000000-0005-0000-0000-0000EB060000}"/>
    <cellStyle name="Calculation 2 2 12" xfId="2112" xr:uid="{00000000-0005-0000-0000-0000EC060000}"/>
    <cellStyle name="Calculation 2 2 12 2" xfId="4065" xr:uid="{00000000-0005-0000-0000-0000ED060000}"/>
    <cellStyle name="Calculation 2 2 12 2 2" xfId="7168" xr:uid="{00000000-0005-0000-0000-0000EE060000}"/>
    <cellStyle name="Calculation 2 2 12 2 2 2" xfId="13232" xr:uid="{00000000-0005-0000-0000-0000EF060000}"/>
    <cellStyle name="Calculation 2 2 12 2 2 2 2" xfId="22575" xr:uid="{00000000-0005-0000-0000-0000F0060000}"/>
    <cellStyle name="Calculation 2 2 12 2 2 2 2 2" xfId="40303" xr:uid="{00000000-0005-0000-0000-0000F1060000}"/>
    <cellStyle name="Calculation 2 2 12 2 2 2 3" xfId="32684" xr:uid="{00000000-0005-0000-0000-0000F2060000}"/>
    <cellStyle name="Calculation 2 2 12 2 2 3" xfId="17380" xr:uid="{00000000-0005-0000-0000-0000F3060000}"/>
    <cellStyle name="Calculation 2 2 12 2 2 3 2" xfId="36013" xr:uid="{00000000-0005-0000-0000-0000F4060000}"/>
    <cellStyle name="Calculation 2 2 12 2 2 4" xfId="27618" xr:uid="{00000000-0005-0000-0000-0000F5060000}"/>
    <cellStyle name="Calculation 2 2 12 2 3" xfId="10217" xr:uid="{00000000-0005-0000-0000-0000F6060000}"/>
    <cellStyle name="Calculation 2 2 12 2 3 2" xfId="30143" xr:uid="{00000000-0005-0000-0000-0000F7060000}"/>
    <cellStyle name="Calculation 2 2 12 2 4" xfId="25062" xr:uid="{00000000-0005-0000-0000-0000F8060000}"/>
    <cellStyle name="Calculation 2 2 12 3" xfId="4714" xr:uid="{00000000-0005-0000-0000-0000F9060000}"/>
    <cellStyle name="Calculation 2 2 12 3 2" xfId="7816" xr:uid="{00000000-0005-0000-0000-0000FA060000}"/>
    <cellStyle name="Calculation 2 2 12 3 2 2" xfId="13877" xr:uid="{00000000-0005-0000-0000-0000FB060000}"/>
    <cellStyle name="Calculation 2 2 12 3 2 2 2" xfId="23146" xr:uid="{00000000-0005-0000-0000-0000FC060000}"/>
    <cellStyle name="Calculation 2 2 12 3 2 2 2 2" xfId="40874" xr:uid="{00000000-0005-0000-0000-0000FD060000}"/>
    <cellStyle name="Calculation 2 2 12 3 2 2 3" xfId="33325" xr:uid="{00000000-0005-0000-0000-0000FE060000}"/>
    <cellStyle name="Calculation 2 2 12 3 2 3" xfId="17846" xr:uid="{00000000-0005-0000-0000-0000FF060000}"/>
    <cellStyle name="Calculation 2 2 12 3 2 3 2" xfId="36479" xr:uid="{00000000-0005-0000-0000-000000070000}"/>
    <cellStyle name="Calculation 2 2 12 3 2 4" xfId="28259" xr:uid="{00000000-0005-0000-0000-000001070000}"/>
    <cellStyle name="Calculation 2 2 12 3 3" xfId="10863" xr:uid="{00000000-0005-0000-0000-000002070000}"/>
    <cellStyle name="Calculation 2 2 12 3 3 2" xfId="20431" xr:uid="{00000000-0005-0000-0000-000003070000}"/>
    <cellStyle name="Calculation 2 2 12 3 3 2 2" xfId="38584" xr:uid="{00000000-0005-0000-0000-000004070000}"/>
    <cellStyle name="Calculation 2 2 12 3 3 3" xfId="30785" xr:uid="{00000000-0005-0000-0000-000005070000}"/>
    <cellStyle name="Calculation 2 2 12 3 4" xfId="15445" xr:uid="{00000000-0005-0000-0000-000006070000}"/>
    <cellStyle name="Calculation 2 2 12 3 4 2" xfId="34480" xr:uid="{00000000-0005-0000-0000-000007070000}"/>
    <cellStyle name="Calculation 2 2 12 3 5" xfId="25703" xr:uid="{00000000-0005-0000-0000-000008070000}"/>
    <cellStyle name="Calculation 2 2 12 4" xfId="5322" xr:uid="{00000000-0005-0000-0000-000009070000}"/>
    <cellStyle name="Calculation 2 2 12 4 2" xfId="11458" xr:uid="{00000000-0005-0000-0000-00000A070000}"/>
    <cellStyle name="Calculation 2 2 12 4 2 2" xfId="21016" xr:uid="{00000000-0005-0000-0000-00000B070000}"/>
    <cellStyle name="Calculation 2 2 12 4 2 2 2" xfId="38988" xr:uid="{00000000-0005-0000-0000-00000C070000}"/>
    <cellStyle name="Calculation 2 2 12 4 2 3" xfId="31198" xr:uid="{00000000-0005-0000-0000-00000D070000}"/>
    <cellStyle name="Calculation 2 2 12 4 3" xfId="15997" xr:uid="{00000000-0005-0000-0000-00000E070000}"/>
    <cellStyle name="Calculation 2 2 12 4 3 2" xfId="34852" xr:uid="{00000000-0005-0000-0000-00000F070000}"/>
    <cellStyle name="Calculation 2 2 12 4 4" xfId="26116" xr:uid="{00000000-0005-0000-0000-000010070000}"/>
    <cellStyle name="Calculation 2 2 12 5" xfId="8438" xr:uid="{00000000-0005-0000-0000-000011070000}"/>
    <cellStyle name="Calculation 2 2 12 5 2" xfId="18425" xr:uid="{00000000-0005-0000-0000-000012070000}"/>
    <cellStyle name="Calculation 2 2 12 5 2 2" xfId="36870" xr:uid="{00000000-0005-0000-0000-000013070000}"/>
    <cellStyle name="Calculation 2 2 12 5 3" xfId="28659" xr:uid="{00000000-0005-0000-0000-000014070000}"/>
    <cellStyle name="Calculation 2 2 12 6" xfId="23573" xr:uid="{00000000-0005-0000-0000-000015070000}"/>
    <cellStyle name="Calculation 2 2 13" xfId="2370" xr:uid="{00000000-0005-0000-0000-000016070000}"/>
    <cellStyle name="Calculation 2 2 13 2" xfId="4084" xr:uid="{00000000-0005-0000-0000-000017070000}"/>
    <cellStyle name="Calculation 2 2 13 2 2" xfId="7187" xr:uid="{00000000-0005-0000-0000-000018070000}"/>
    <cellStyle name="Calculation 2 2 13 2 2 2" xfId="13249" xr:uid="{00000000-0005-0000-0000-000019070000}"/>
    <cellStyle name="Calculation 2 2 13 2 2 2 2" xfId="22592" xr:uid="{00000000-0005-0000-0000-00001A070000}"/>
    <cellStyle name="Calculation 2 2 13 2 2 2 2 2" xfId="40320" xr:uid="{00000000-0005-0000-0000-00001B070000}"/>
    <cellStyle name="Calculation 2 2 13 2 2 2 3" xfId="32701" xr:uid="{00000000-0005-0000-0000-00001C070000}"/>
    <cellStyle name="Calculation 2 2 13 2 2 3" xfId="17394" xr:uid="{00000000-0005-0000-0000-00001D070000}"/>
    <cellStyle name="Calculation 2 2 13 2 2 3 2" xfId="36027" xr:uid="{00000000-0005-0000-0000-00001E070000}"/>
    <cellStyle name="Calculation 2 2 13 2 2 4" xfId="27635" xr:uid="{00000000-0005-0000-0000-00001F070000}"/>
    <cellStyle name="Calculation 2 2 13 2 3" xfId="10234" xr:uid="{00000000-0005-0000-0000-000020070000}"/>
    <cellStyle name="Calculation 2 2 13 2 3 2" xfId="30160" xr:uid="{00000000-0005-0000-0000-000021070000}"/>
    <cellStyle name="Calculation 2 2 13 2 4" xfId="25079" xr:uid="{00000000-0005-0000-0000-000022070000}"/>
    <cellStyle name="Calculation 2 2 13 3" xfId="4731" xr:uid="{00000000-0005-0000-0000-000023070000}"/>
    <cellStyle name="Calculation 2 2 13 3 2" xfId="7833" xr:uid="{00000000-0005-0000-0000-000024070000}"/>
    <cellStyle name="Calculation 2 2 13 3 2 2" xfId="13894" xr:uid="{00000000-0005-0000-0000-000025070000}"/>
    <cellStyle name="Calculation 2 2 13 3 2 2 2" xfId="23163" xr:uid="{00000000-0005-0000-0000-000026070000}"/>
    <cellStyle name="Calculation 2 2 13 3 2 2 2 2" xfId="40891" xr:uid="{00000000-0005-0000-0000-000027070000}"/>
    <cellStyle name="Calculation 2 2 13 3 2 2 3" xfId="33342" xr:uid="{00000000-0005-0000-0000-000028070000}"/>
    <cellStyle name="Calculation 2 2 13 3 2 3" xfId="17860" xr:uid="{00000000-0005-0000-0000-000029070000}"/>
    <cellStyle name="Calculation 2 2 13 3 2 3 2" xfId="36493" xr:uid="{00000000-0005-0000-0000-00002A070000}"/>
    <cellStyle name="Calculation 2 2 13 3 2 4" xfId="28276" xr:uid="{00000000-0005-0000-0000-00002B070000}"/>
    <cellStyle name="Calculation 2 2 13 3 3" xfId="10880" xr:uid="{00000000-0005-0000-0000-00002C070000}"/>
    <cellStyle name="Calculation 2 2 13 3 3 2" xfId="20448" xr:uid="{00000000-0005-0000-0000-00002D070000}"/>
    <cellStyle name="Calculation 2 2 13 3 3 2 2" xfId="38601" xr:uid="{00000000-0005-0000-0000-00002E070000}"/>
    <cellStyle name="Calculation 2 2 13 3 3 3" xfId="30802" xr:uid="{00000000-0005-0000-0000-00002F070000}"/>
    <cellStyle name="Calculation 2 2 13 3 4" xfId="15459" xr:uid="{00000000-0005-0000-0000-000030070000}"/>
    <cellStyle name="Calculation 2 2 13 3 4 2" xfId="34494" xr:uid="{00000000-0005-0000-0000-000031070000}"/>
    <cellStyle name="Calculation 2 2 13 3 5" xfId="25720" xr:uid="{00000000-0005-0000-0000-000032070000}"/>
    <cellStyle name="Calculation 2 2 13 4" xfId="5577" xr:uid="{00000000-0005-0000-0000-000033070000}"/>
    <cellStyle name="Calculation 2 2 13 4 2" xfId="11712" xr:uid="{00000000-0005-0000-0000-000034070000}"/>
    <cellStyle name="Calculation 2 2 13 4 2 2" xfId="21268" xr:uid="{00000000-0005-0000-0000-000035070000}"/>
    <cellStyle name="Calculation 2 2 13 4 2 2 2" xfId="39156" xr:uid="{00000000-0005-0000-0000-000036070000}"/>
    <cellStyle name="Calculation 2 2 13 4 2 3" xfId="31367" xr:uid="{00000000-0005-0000-0000-000037070000}"/>
    <cellStyle name="Calculation 2 2 13 4 3" xfId="16241" xr:uid="{00000000-0005-0000-0000-000038070000}"/>
    <cellStyle name="Calculation 2 2 13 4 3 2" xfId="35012" xr:uid="{00000000-0005-0000-0000-000039070000}"/>
    <cellStyle name="Calculation 2 2 13 4 4" xfId="26285" xr:uid="{00000000-0005-0000-0000-00003A070000}"/>
    <cellStyle name="Calculation 2 2 13 5" xfId="8693" xr:uid="{00000000-0005-0000-0000-00003B070000}"/>
    <cellStyle name="Calculation 2 2 13 5 2" xfId="18680" xr:uid="{00000000-0005-0000-0000-00003C070000}"/>
    <cellStyle name="Calculation 2 2 13 5 2 2" xfId="37040" xr:uid="{00000000-0005-0000-0000-00003D070000}"/>
    <cellStyle name="Calculation 2 2 13 5 3" xfId="28828" xr:uid="{00000000-0005-0000-0000-00003E070000}"/>
    <cellStyle name="Calculation 2 2 13 6" xfId="23743" xr:uid="{00000000-0005-0000-0000-00003F070000}"/>
    <cellStyle name="Calculation 2 2 14" xfId="2332" xr:uid="{00000000-0005-0000-0000-000040070000}"/>
    <cellStyle name="Calculation 2 2 14 2" xfId="4102" xr:uid="{00000000-0005-0000-0000-000041070000}"/>
    <cellStyle name="Calculation 2 2 14 2 2" xfId="7205" xr:uid="{00000000-0005-0000-0000-000042070000}"/>
    <cellStyle name="Calculation 2 2 14 2 2 2" xfId="13267" xr:uid="{00000000-0005-0000-0000-000043070000}"/>
    <cellStyle name="Calculation 2 2 14 2 2 2 2" xfId="22610" xr:uid="{00000000-0005-0000-0000-000044070000}"/>
    <cellStyle name="Calculation 2 2 14 2 2 2 2 2" xfId="40338" xr:uid="{00000000-0005-0000-0000-000045070000}"/>
    <cellStyle name="Calculation 2 2 14 2 2 2 3" xfId="32719" xr:uid="{00000000-0005-0000-0000-000046070000}"/>
    <cellStyle name="Calculation 2 2 14 2 2 3" xfId="17409" xr:uid="{00000000-0005-0000-0000-000047070000}"/>
    <cellStyle name="Calculation 2 2 14 2 2 3 2" xfId="36042" xr:uid="{00000000-0005-0000-0000-000048070000}"/>
    <cellStyle name="Calculation 2 2 14 2 2 4" xfId="27653" xr:uid="{00000000-0005-0000-0000-000049070000}"/>
    <cellStyle name="Calculation 2 2 14 2 3" xfId="10252" xr:uid="{00000000-0005-0000-0000-00004A070000}"/>
    <cellStyle name="Calculation 2 2 14 2 3 2" xfId="30178" xr:uid="{00000000-0005-0000-0000-00004B070000}"/>
    <cellStyle name="Calculation 2 2 14 2 4" xfId="25097" xr:uid="{00000000-0005-0000-0000-00004C070000}"/>
    <cellStyle name="Calculation 2 2 14 3" xfId="4749" xr:uid="{00000000-0005-0000-0000-00004D070000}"/>
    <cellStyle name="Calculation 2 2 14 3 2" xfId="7851" xr:uid="{00000000-0005-0000-0000-00004E070000}"/>
    <cellStyle name="Calculation 2 2 14 3 2 2" xfId="13912" xr:uid="{00000000-0005-0000-0000-00004F070000}"/>
    <cellStyle name="Calculation 2 2 14 3 2 2 2" xfId="23181" xr:uid="{00000000-0005-0000-0000-000050070000}"/>
    <cellStyle name="Calculation 2 2 14 3 2 2 2 2" xfId="40909" xr:uid="{00000000-0005-0000-0000-000051070000}"/>
    <cellStyle name="Calculation 2 2 14 3 2 2 3" xfId="33360" xr:uid="{00000000-0005-0000-0000-000052070000}"/>
    <cellStyle name="Calculation 2 2 14 3 2 3" xfId="17875" xr:uid="{00000000-0005-0000-0000-000053070000}"/>
    <cellStyle name="Calculation 2 2 14 3 2 3 2" xfId="36508" xr:uid="{00000000-0005-0000-0000-000054070000}"/>
    <cellStyle name="Calculation 2 2 14 3 2 4" xfId="28294" xr:uid="{00000000-0005-0000-0000-000055070000}"/>
    <cellStyle name="Calculation 2 2 14 3 3" xfId="10898" xr:uid="{00000000-0005-0000-0000-000056070000}"/>
    <cellStyle name="Calculation 2 2 14 3 3 2" xfId="20466" xr:uid="{00000000-0005-0000-0000-000057070000}"/>
    <cellStyle name="Calculation 2 2 14 3 3 2 2" xfId="38619" xr:uid="{00000000-0005-0000-0000-000058070000}"/>
    <cellStyle name="Calculation 2 2 14 3 3 3" xfId="30820" xr:uid="{00000000-0005-0000-0000-000059070000}"/>
    <cellStyle name="Calculation 2 2 14 3 4" xfId="15474" xr:uid="{00000000-0005-0000-0000-00005A070000}"/>
    <cellStyle name="Calculation 2 2 14 3 4 2" xfId="34509" xr:uid="{00000000-0005-0000-0000-00005B070000}"/>
    <cellStyle name="Calculation 2 2 14 3 5" xfId="25738" xr:uid="{00000000-0005-0000-0000-00005C070000}"/>
    <cellStyle name="Calculation 2 2 14 4" xfId="5539" xr:uid="{00000000-0005-0000-0000-00005D070000}"/>
    <cellStyle name="Calculation 2 2 14 4 2" xfId="11674" xr:uid="{00000000-0005-0000-0000-00005E070000}"/>
    <cellStyle name="Calculation 2 2 14 4 2 2" xfId="21230" xr:uid="{00000000-0005-0000-0000-00005F070000}"/>
    <cellStyle name="Calculation 2 2 14 4 2 2 2" xfId="39128" xr:uid="{00000000-0005-0000-0000-000060070000}"/>
    <cellStyle name="Calculation 2 2 14 4 2 3" xfId="31339" xr:uid="{00000000-0005-0000-0000-000061070000}"/>
    <cellStyle name="Calculation 2 2 14 4 3" xfId="16205" xr:uid="{00000000-0005-0000-0000-000062070000}"/>
    <cellStyle name="Calculation 2 2 14 4 3 2" xfId="34986" xr:uid="{00000000-0005-0000-0000-000063070000}"/>
    <cellStyle name="Calculation 2 2 14 4 4" xfId="26257" xr:uid="{00000000-0005-0000-0000-000064070000}"/>
    <cellStyle name="Calculation 2 2 14 5" xfId="8656" xr:uid="{00000000-0005-0000-0000-000065070000}"/>
    <cellStyle name="Calculation 2 2 14 5 2" xfId="18643" xr:uid="{00000000-0005-0000-0000-000066070000}"/>
    <cellStyle name="Calculation 2 2 14 5 2 2" xfId="37013" xr:uid="{00000000-0005-0000-0000-000067070000}"/>
    <cellStyle name="Calculation 2 2 14 5 3" xfId="28801" xr:uid="{00000000-0005-0000-0000-000068070000}"/>
    <cellStyle name="Calculation 2 2 14 6" xfId="23716" xr:uid="{00000000-0005-0000-0000-000069070000}"/>
    <cellStyle name="Calculation 2 2 15" xfId="1927" xr:uid="{00000000-0005-0000-0000-00006A070000}"/>
    <cellStyle name="Calculation 2 2 15 2" xfId="4120" xr:uid="{00000000-0005-0000-0000-00006B070000}"/>
    <cellStyle name="Calculation 2 2 15 2 2" xfId="7223" xr:uid="{00000000-0005-0000-0000-00006C070000}"/>
    <cellStyle name="Calculation 2 2 15 2 2 2" xfId="13284" xr:uid="{00000000-0005-0000-0000-00006D070000}"/>
    <cellStyle name="Calculation 2 2 15 2 2 2 2" xfId="22627" xr:uid="{00000000-0005-0000-0000-00006E070000}"/>
    <cellStyle name="Calculation 2 2 15 2 2 2 2 2" xfId="40355" xr:uid="{00000000-0005-0000-0000-00006F070000}"/>
    <cellStyle name="Calculation 2 2 15 2 2 2 3" xfId="32736" xr:uid="{00000000-0005-0000-0000-000070070000}"/>
    <cellStyle name="Calculation 2 2 15 2 2 3" xfId="17423" xr:uid="{00000000-0005-0000-0000-000071070000}"/>
    <cellStyle name="Calculation 2 2 15 2 2 3 2" xfId="36056" xr:uid="{00000000-0005-0000-0000-000072070000}"/>
    <cellStyle name="Calculation 2 2 15 2 2 4" xfId="27670" xr:uid="{00000000-0005-0000-0000-000073070000}"/>
    <cellStyle name="Calculation 2 2 15 2 3" xfId="10269" xr:uid="{00000000-0005-0000-0000-000074070000}"/>
    <cellStyle name="Calculation 2 2 15 2 3 2" xfId="30195" xr:uid="{00000000-0005-0000-0000-000075070000}"/>
    <cellStyle name="Calculation 2 2 15 2 4" xfId="25114" xr:uid="{00000000-0005-0000-0000-000076070000}"/>
    <cellStyle name="Calculation 2 2 15 3" xfId="4766" xr:uid="{00000000-0005-0000-0000-000077070000}"/>
    <cellStyle name="Calculation 2 2 15 3 2" xfId="7868" xr:uid="{00000000-0005-0000-0000-000078070000}"/>
    <cellStyle name="Calculation 2 2 15 3 2 2" xfId="13929" xr:uid="{00000000-0005-0000-0000-000079070000}"/>
    <cellStyle name="Calculation 2 2 15 3 2 2 2" xfId="23198" xr:uid="{00000000-0005-0000-0000-00007A070000}"/>
    <cellStyle name="Calculation 2 2 15 3 2 2 2 2" xfId="40926" xr:uid="{00000000-0005-0000-0000-00007B070000}"/>
    <cellStyle name="Calculation 2 2 15 3 2 2 3" xfId="33377" xr:uid="{00000000-0005-0000-0000-00007C070000}"/>
    <cellStyle name="Calculation 2 2 15 3 2 3" xfId="17889" xr:uid="{00000000-0005-0000-0000-00007D070000}"/>
    <cellStyle name="Calculation 2 2 15 3 2 3 2" xfId="36522" xr:uid="{00000000-0005-0000-0000-00007E070000}"/>
    <cellStyle name="Calculation 2 2 15 3 2 4" xfId="28311" xr:uid="{00000000-0005-0000-0000-00007F070000}"/>
    <cellStyle name="Calculation 2 2 15 3 3" xfId="10915" xr:uid="{00000000-0005-0000-0000-000080070000}"/>
    <cellStyle name="Calculation 2 2 15 3 3 2" xfId="20483" xr:uid="{00000000-0005-0000-0000-000081070000}"/>
    <cellStyle name="Calculation 2 2 15 3 3 2 2" xfId="38636" xr:uid="{00000000-0005-0000-0000-000082070000}"/>
    <cellStyle name="Calculation 2 2 15 3 3 3" xfId="30837" xr:uid="{00000000-0005-0000-0000-000083070000}"/>
    <cellStyle name="Calculation 2 2 15 3 4" xfId="15488" xr:uid="{00000000-0005-0000-0000-000084070000}"/>
    <cellStyle name="Calculation 2 2 15 3 4 2" xfId="34523" xr:uid="{00000000-0005-0000-0000-000085070000}"/>
    <cellStyle name="Calculation 2 2 15 3 5" xfId="25755" xr:uid="{00000000-0005-0000-0000-000086070000}"/>
    <cellStyle name="Calculation 2 2 15 4" xfId="5138" xr:uid="{00000000-0005-0000-0000-000087070000}"/>
    <cellStyle name="Calculation 2 2 15 4 2" xfId="11278" xr:uid="{00000000-0005-0000-0000-000088070000}"/>
    <cellStyle name="Calculation 2 2 15 4 2 2" xfId="20840" xr:uid="{00000000-0005-0000-0000-000089070000}"/>
    <cellStyle name="Calculation 2 2 15 4 2 2 2" xfId="38814" xr:uid="{00000000-0005-0000-0000-00008A070000}"/>
    <cellStyle name="Calculation 2 2 15 4 2 3" xfId="31020" xr:uid="{00000000-0005-0000-0000-00008B070000}"/>
    <cellStyle name="Calculation 2 2 15 4 3" xfId="15830" xr:uid="{00000000-0005-0000-0000-00008C070000}"/>
    <cellStyle name="Calculation 2 2 15 4 3 2" xfId="34687" xr:uid="{00000000-0005-0000-0000-00008D070000}"/>
    <cellStyle name="Calculation 2 2 15 4 4" xfId="25938" xr:uid="{00000000-0005-0000-0000-00008E070000}"/>
    <cellStyle name="Calculation 2 2 15 5" xfId="8260" xr:uid="{00000000-0005-0000-0000-00008F070000}"/>
    <cellStyle name="Calculation 2 2 15 5 2" xfId="18250" xr:uid="{00000000-0005-0000-0000-000090070000}"/>
    <cellStyle name="Calculation 2 2 15 5 2 2" xfId="36697" xr:uid="{00000000-0005-0000-0000-000091070000}"/>
    <cellStyle name="Calculation 2 2 15 5 3" xfId="28486" xr:uid="{00000000-0005-0000-0000-000092070000}"/>
    <cellStyle name="Calculation 2 2 15 6" xfId="23400" xr:uid="{00000000-0005-0000-0000-000093070000}"/>
    <cellStyle name="Calculation 2 2 16" xfId="2166" xr:uid="{00000000-0005-0000-0000-000094070000}"/>
    <cellStyle name="Calculation 2 2 16 2" xfId="5375" xr:uid="{00000000-0005-0000-0000-000095070000}"/>
    <cellStyle name="Calculation 2 2 16 2 2" xfId="11511" xr:uid="{00000000-0005-0000-0000-000096070000}"/>
    <cellStyle name="Calculation 2 2 16 2 2 2" xfId="21068" xr:uid="{00000000-0005-0000-0000-000097070000}"/>
    <cellStyle name="Calculation 2 2 16 2 2 2 2" xfId="39019" xr:uid="{00000000-0005-0000-0000-000098070000}"/>
    <cellStyle name="Calculation 2 2 16 2 2 3" xfId="31229" xr:uid="{00000000-0005-0000-0000-000099070000}"/>
    <cellStyle name="Calculation 2 2 16 2 3" xfId="16049" xr:uid="{00000000-0005-0000-0000-00009A070000}"/>
    <cellStyle name="Calculation 2 2 16 2 3 2" xfId="34883" xr:uid="{00000000-0005-0000-0000-00009B070000}"/>
    <cellStyle name="Calculation 2 2 16 2 4" xfId="26147" xr:uid="{00000000-0005-0000-0000-00009C070000}"/>
    <cellStyle name="Calculation 2 2 16 3" xfId="8491" xr:uid="{00000000-0005-0000-0000-00009D070000}"/>
    <cellStyle name="Calculation 2 2 16 3 2" xfId="18478" xr:uid="{00000000-0005-0000-0000-00009E070000}"/>
    <cellStyle name="Calculation 2 2 16 3 2 2" xfId="36901" xr:uid="{00000000-0005-0000-0000-00009F070000}"/>
    <cellStyle name="Calculation 2 2 16 3 3" xfId="28690" xr:uid="{00000000-0005-0000-0000-0000A0070000}"/>
    <cellStyle name="Calculation 2 2 16 4" xfId="14295" xr:uid="{00000000-0005-0000-0000-0000A1070000}"/>
    <cellStyle name="Calculation 2 2 16 4 2" xfId="33534" xr:uid="{00000000-0005-0000-0000-0000A2070000}"/>
    <cellStyle name="Calculation 2 2 16 5" xfId="23604" xr:uid="{00000000-0005-0000-0000-0000A3070000}"/>
    <cellStyle name="Calculation 2 2 17" xfId="1906" xr:uid="{00000000-0005-0000-0000-0000A4070000}"/>
    <cellStyle name="Calculation 2 2 17 2" xfId="5117" xr:uid="{00000000-0005-0000-0000-0000A5070000}"/>
    <cellStyle name="Calculation 2 2 17 2 2" xfId="11257" xr:uid="{00000000-0005-0000-0000-0000A6070000}"/>
    <cellStyle name="Calculation 2 2 17 2 2 2" xfId="20819" xr:uid="{00000000-0005-0000-0000-0000A7070000}"/>
    <cellStyle name="Calculation 2 2 17 2 2 2 2" xfId="38793" xr:uid="{00000000-0005-0000-0000-0000A8070000}"/>
    <cellStyle name="Calculation 2 2 17 2 2 3" xfId="30999" xr:uid="{00000000-0005-0000-0000-0000A9070000}"/>
    <cellStyle name="Calculation 2 2 17 2 3" xfId="15809" xr:uid="{00000000-0005-0000-0000-0000AA070000}"/>
    <cellStyle name="Calculation 2 2 17 2 3 2" xfId="34666" xr:uid="{00000000-0005-0000-0000-0000AB070000}"/>
    <cellStyle name="Calculation 2 2 17 2 4" xfId="25917" xr:uid="{00000000-0005-0000-0000-0000AC070000}"/>
    <cellStyle name="Calculation 2 2 17 3" xfId="8239" xr:uid="{00000000-0005-0000-0000-0000AD070000}"/>
    <cellStyle name="Calculation 2 2 17 3 2" xfId="18229" xr:uid="{00000000-0005-0000-0000-0000AE070000}"/>
    <cellStyle name="Calculation 2 2 17 3 2 2" xfId="36676" xr:uid="{00000000-0005-0000-0000-0000AF070000}"/>
    <cellStyle name="Calculation 2 2 17 3 3" xfId="28465" xr:uid="{00000000-0005-0000-0000-0000B0070000}"/>
    <cellStyle name="Calculation 2 2 17 4" xfId="14187" xr:uid="{00000000-0005-0000-0000-0000B1070000}"/>
    <cellStyle name="Calculation 2 2 17 4 2" xfId="33449" xr:uid="{00000000-0005-0000-0000-0000B2070000}"/>
    <cellStyle name="Calculation 2 2 17 5" xfId="23379" xr:uid="{00000000-0005-0000-0000-0000B3070000}"/>
    <cellStyle name="Calculation 2 2 18" xfId="2135" xr:uid="{00000000-0005-0000-0000-0000B4070000}"/>
    <cellStyle name="Calculation 2 2 18 2" xfId="5345" xr:uid="{00000000-0005-0000-0000-0000B5070000}"/>
    <cellStyle name="Calculation 2 2 18 2 2" xfId="11481" xr:uid="{00000000-0005-0000-0000-0000B6070000}"/>
    <cellStyle name="Calculation 2 2 18 2 2 2" xfId="21038" xr:uid="{00000000-0005-0000-0000-0000B7070000}"/>
    <cellStyle name="Calculation 2 2 18 2 2 2 2" xfId="39010" xr:uid="{00000000-0005-0000-0000-0000B8070000}"/>
    <cellStyle name="Calculation 2 2 18 2 2 3" xfId="31220" xr:uid="{00000000-0005-0000-0000-0000B9070000}"/>
    <cellStyle name="Calculation 2 2 18 2 3" xfId="16019" xr:uid="{00000000-0005-0000-0000-0000BA070000}"/>
    <cellStyle name="Calculation 2 2 18 2 3 2" xfId="34874" xr:uid="{00000000-0005-0000-0000-0000BB070000}"/>
    <cellStyle name="Calculation 2 2 18 2 4" xfId="26138" xr:uid="{00000000-0005-0000-0000-0000BC070000}"/>
    <cellStyle name="Calculation 2 2 18 3" xfId="8461" xr:uid="{00000000-0005-0000-0000-0000BD070000}"/>
    <cellStyle name="Calculation 2 2 18 3 2" xfId="18448" xr:uid="{00000000-0005-0000-0000-0000BE070000}"/>
    <cellStyle name="Calculation 2 2 18 3 2 2" xfId="36892" xr:uid="{00000000-0005-0000-0000-0000BF070000}"/>
    <cellStyle name="Calculation 2 2 18 3 3" xfId="28681" xr:uid="{00000000-0005-0000-0000-0000C0070000}"/>
    <cellStyle name="Calculation 2 2 18 4" xfId="14266" xr:uid="{00000000-0005-0000-0000-0000C1070000}"/>
    <cellStyle name="Calculation 2 2 18 4 2" xfId="33526" xr:uid="{00000000-0005-0000-0000-0000C2070000}"/>
    <cellStyle name="Calculation 2 2 18 5" xfId="23595" xr:uid="{00000000-0005-0000-0000-0000C3070000}"/>
    <cellStyle name="Calculation 2 2 19" xfId="2498" xr:uid="{00000000-0005-0000-0000-0000C4070000}"/>
    <cellStyle name="Calculation 2 2 19 2" xfId="5703" xr:uid="{00000000-0005-0000-0000-0000C5070000}"/>
    <cellStyle name="Calculation 2 2 19 2 2" xfId="11822" xr:uid="{00000000-0005-0000-0000-0000C6070000}"/>
    <cellStyle name="Calculation 2 2 19 2 2 2" xfId="21346" xr:uid="{00000000-0005-0000-0000-0000C7070000}"/>
    <cellStyle name="Calculation 2 2 19 2 2 2 2" xfId="39232" xr:uid="{00000000-0005-0000-0000-0000C8070000}"/>
    <cellStyle name="Calculation 2 2 19 2 2 3" xfId="31468" xr:uid="{00000000-0005-0000-0000-0000C9070000}"/>
    <cellStyle name="Calculation 2 2 19 2 3" xfId="16317" xr:uid="{00000000-0005-0000-0000-0000CA070000}"/>
    <cellStyle name="Calculation 2 2 19 2 3 2" xfId="35088" xr:uid="{00000000-0005-0000-0000-0000CB070000}"/>
    <cellStyle name="Calculation 2 2 19 2 4" xfId="26402" xr:uid="{00000000-0005-0000-0000-0000CC070000}"/>
    <cellStyle name="Calculation 2 2 19 3" xfId="8802" xr:uid="{00000000-0005-0000-0000-0000CD070000}"/>
    <cellStyle name="Calculation 2 2 19 3 2" xfId="18789" xr:uid="{00000000-0005-0000-0000-0000CE070000}"/>
    <cellStyle name="Calculation 2 2 19 3 2 2" xfId="37140" xr:uid="{00000000-0005-0000-0000-0000CF070000}"/>
    <cellStyle name="Calculation 2 2 19 3 3" xfId="28928" xr:uid="{00000000-0005-0000-0000-0000D0070000}"/>
    <cellStyle name="Calculation 2 2 19 4" xfId="14430" xr:uid="{00000000-0005-0000-0000-0000D1070000}"/>
    <cellStyle name="Calculation 2 2 19 4 2" xfId="33605" xr:uid="{00000000-0005-0000-0000-0000D2070000}"/>
    <cellStyle name="Calculation 2 2 19 5" xfId="23843" xr:uid="{00000000-0005-0000-0000-0000D3070000}"/>
    <cellStyle name="Calculation 2 2 2" xfId="2361" xr:uid="{00000000-0005-0000-0000-0000D4070000}"/>
    <cellStyle name="Calculation 2 2 2 2" xfId="3783" xr:uid="{00000000-0005-0000-0000-0000D5070000}"/>
    <cellStyle name="Calculation 2 2 2 2 2" xfId="6894" xr:uid="{00000000-0005-0000-0000-0000D6070000}"/>
    <cellStyle name="Calculation 2 2 2 2 2 2" xfId="12967" xr:uid="{00000000-0005-0000-0000-0000D7070000}"/>
    <cellStyle name="Calculation 2 2 2 2 2 2 2" xfId="22329" xr:uid="{00000000-0005-0000-0000-0000D8070000}"/>
    <cellStyle name="Calculation 2 2 2 2 2 2 2 2" xfId="40059" xr:uid="{00000000-0005-0000-0000-0000D9070000}"/>
    <cellStyle name="Calculation 2 2 2 2 2 2 3" xfId="32421" xr:uid="{00000000-0005-0000-0000-0000DA070000}"/>
    <cellStyle name="Calculation 2 2 2 2 2 3" xfId="17183" xr:uid="{00000000-0005-0000-0000-0000DB070000}"/>
    <cellStyle name="Calculation 2 2 2 2 2 3 2" xfId="35816" xr:uid="{00000000-0005-0000-0000-0000DC070000}"/>
    <cellStyle name="Calculation 2 2 2 2 2 4" xfId="27355" xr:uid="{00000000-0005-0000-0000-0000DD070000}"/>
    <cellStyle name="Calculation 2 2 2 2 3" xfId="9952" xr:uid="{00000000-0005-0000-0000-0000DE070000}"/>
    <cellStyle name="Calculation 2 2 2 2 3 2" xfId="29880" xr:uid="{00000000-0005-0000-0000-0000DF070000}"/>
    <cellStyle name="Calculation 2 2 2 2 4" xfId="24799" xr:uid="{00000000-0005-0000-0000-0000E0070000}"/>
    <cellStyle name="Calculation 2 2 2 3" xfId="4449" xr:uid="{00000000-0005-0000-0000-0000E1070000}"/>
    <cellStyle name="Calculation 2 2 2 3 2" xfId="7551" xr:uid="{00000000-0005-0000-0000-0000E2070000}"/>
    <cellStyle name="Calculation 2 2 2 3 2 2" xfId="13612" xr:uid="{00000000-0005-0000-0000-0000E3070000}"/>
    <cellStyle name="Calculation 2 2 2 3 2 2 2" xfId="22902" xr:uid="{00000000-0005-0000-0000-0000E4070000}"/>
    <cellStyle name="Calculation 2 2 2 3 2 2 2 2" xfId="40630" xr:uid="{00000000-0005-0000-0000-0000E5070000}"/>
    <cellStyle name="Calculation 2 2 2 3 2 2 3" xfId="33062" xr:uid="{00000000-0005-0000-0000-0000E6070000}"/>
    <cellStyle name="Calculation 2 2 2 3 2 3" xfId="17649" xr:uid="{00000000-0005-0000-0000-0000E7070000}"/>
    <cellStyle name="Calculation 2 2 2 3 2 3 2" xfId="36282" xr:uid="{00000000-0005-0000-0000-0000E8070000}"/>
    <cellStyle name="Calculation 2 2 2 3 2 4" xfId="27996" xr:uid="{00000000-0005-0000-0000-0000E9070000}"/>
    <cellStyle name="Calculation 2 2 2 3 3" xfId="10598" xr:uid="{00000000-0005-0000-0000-0000EA070000}"/>
    <cellStyle name="Calculation 2 2 2 3 3 2" xfId="20166" xr:uid="{00000000-0005-0000-0000-0000EB070000}"/>
    <cellStyle name="Calculation 2 2 2 3 3 2 2" xfId="38321" xr:uid="{00000000-0005-0000-0000-0000EC070000}"/>
    <cellStyle name="Calculation 2 2 2 3 3 3" xfId="30522" xr:uid="{00000000-0005-0000-0000-0000ED070000}"/>
    <cellStyle name="Calculation 2 2 2 3 4" xfId="15248" xr:uid="{00000000-0005-0000-0000-0000EE070000}"/>
    <cellStyle name="Calculation 2 2 2 3 4 2" xfId="34283" xr:uid="{00000000-0005-0000-0000-0000EF070000}"/>
    <cellStyle name="Calculation 2 2 2 3 5" xfId="25440" xr:uid="{00000000-0005-0000-0000-0000F0070000}"/>
    <cellStyle name="Calculation 2 2 2 4" xfId="5568" xr:uid="{00000000-0005-0000-0000-0000F1070000}"/>
    <cellStyle name="Calculation 2 2 2 4 2" xfId="11703" xr:uid="{00000000-0005-0000-0000-0000F2070000}"/>
    <cellStyle name="Calculation 2 2 2 4 2 2" xfId="21259" xr:uid="{00000000-0005-0000-0000-0000F3070000}"/>
    <cellStyle name="Calculation 2 2 2 4 2 2 2" xfId="39147" xr:uid="{00000000-0005-0000-0000-0000F4070000}"/>
    <cellStyle name="Calculation 2 2 2 4 2 3" xfId="31358" xr:uid="{00000000-0005-0000-0000-0000F5070000}"/>
    <cellStyle name="Calculation 2 2 2 4 3" xfId="16232" xr:uid="{00000000-0005-0000-0000-0000F6070000}"/>
    <cellStyle name="Calculation 2 2 2 4 3 2" xfId="35003" xr:uid="{00000000-0005-0000-0000-0000F7070000}"/>
    <cellStyle name="Calculation 2 2 2 4 4" xfId="26276" xr:uid="{00000000-0005-0000-0000-0000F8070000}"/>
    <cellStyle name="Calculation 2 2 2 5" xfId="8685" xr:uid="{00000000-0005-0000-0000-0000F9070000}"/>
    <cellStyle name="Calculation 2 2 2 5 2" xfId="18672" xr:uid="{00000000-0005-0000-0000-0000FA070000}"/>
    <cellStyle name="Calculation 2 2 2 5 2 2" xfId="37032" xr:uid="{00000000-0005-0000-0000-0000FB070000}"/>
    <cellStyle name="Calculation 2 2 2 5 3" xfId="28820" xr:uid="{00000000-0005-0000-0000-0000FC070000}"/>
    <cellStyle name="Calculation 2 2 2 6" xfId="23735" xr:uid="{00000000-0005-0000-0000-0000FD070000}"/>
    <cellStyle name="Calculation 2 2 20" xfId="2635" xr:uid="{00000000-0005-0000-0000-0000FE070000}"/>
    <cellStyle name="Calculation 2 2 20 2" xfId="5834" xr:uid="{00000000-0005-0000-0000-0000FF070000}"/>
    <cellStyle name="Calculation 2 2 20 2 2" xfId="11953" xr:uid="{00000000-0005-0000-0000-000000080000}"/>
    <cellStyle name="Calculation 2 2 20 2 2 2" xfId="21450" xr:uid="{00000000-0005-0000-0000-000001080000}"/>
    <cellStyle name="Calculation 2 2 20 2 2 2 2" xfId="39332" xr:uid="{00000000-0005-0000-0000-000002080000}"/>
    <cellStyle name="Calculation 2 2 20 2 2 3" xfId="31593" xr:uid="{00000000-0005-0000-0000-000003080000}"/>
    <cellStyle name="Calculation 2 2 20 2 3" xfId="16413" xr:uid="{00000000-0005-0000-0000-000004080000}"/>
    <cellStyle name="Calculation 2 2 20 2 3 2" xfId="35184" xr:uid="{00000000-0005-0000-0000-000005080000}"/>
    <cellStyle name="Calculation 2 2 20 2 4" xfId="26527" xr:uid="{00000000-0005-0000-0000-000006080000}"/>
    <cellStyle name="Calculation 2 2 20 3" xfId="8933" xr:uid="{00000000-0005-0000-0000-000007080000}"/>
    <cellStyle name="Calculation 2 2 20 3 2" xfId="18920" xr:uid="{00000000-0005-0000-0000-000008080000}"/>
    <cellStyle name="Calculation 2 2 20 3 2 2" xfId="37265" xr:uid="{00000000-0005-0000-0000-000009080000}"/>
    <cellStyle name="Calculation 2 2 20 3 3" xfId="29053" xr:uid="{00000000-0005-0000-0000-00000A080000}"/>
    <cellStyle name="Calculation 2 2 20 4" xfId="14487" xr:uid="{00000000-0005-0000-0000-00000B080000}"/>
    <cellStyle name="Calculation 2 2 20 4 2" xfId="33660" xr:uid="{00000000-0005-0000-0000-00000C080000}"/>
    <cellStyle name="Calculation 2 2 20 5" xfId="23966" xr:uid="{00000000-0005-0000-0000-00000D080000}"/>
    <cellStyle name="Calculation 2 2 21" xfId="2684" xr:uid="{00000000-0005-0000-0000-00000E080000}"/>
    <cellStyle name="Calculation 2 2 21 2" xfId="5881" xr:uid="{00000000-0005-0000-0000-00000F080000}"/>
    <cellStyle name="Calculation 2 2 21 2 2" xfId="12000" xr:uid="{00000000-0005-0000-0000-000010080000}"/>
    <cellStyle name="Calculation 2 2 21 2 2 2" xfId="21490" xr:uid="{00000000-0005-0000-0000-000011080000}"/>
    <cellStyle name="Calculation 2 2 21 2 2 2 2" xfId="39370" xr:uid="{00000000-0005-0000-0000-000012080000}"/>
    <cellStyle name="Calculation 2 2 21 2 2 3" xfId="31636" xr:uid="{00000000-0005-0000-0000-000013080000}"/>
    <cellStyle name="Calculation 2 2 21 2 3" xfId="16451" xr:uid="{00000000-0005-0000-0000-000014080000}"/>
    <cellStyle name="Calculation 2 2 21 2 3 2" xfId="35222" xr:uid="{00000000-0005-0000-0000-000015080000}"/>
    <cellStyle name="Calculation 2 2 21 2 4" xfId="26570" xr:uid="{00000000-0005-0000-0000-000016080000}"/>
    <cellStyle name="Calculation 2 2 21 3" xfId="8980" xr:uid="{00000000-0005-0000-0000-000017080000}"/>
    <cellStyle name="Calculation 2 2 21 3 2" xfId="18967" xr:uid="{00000000-0005-0000-0000-000018080000}"/>
    <cellStyle name="Calculation 2 2 21 3 2 2" xfId="37308" xr:uid="{00000000-0005-0000-0000-000019080000}"/>
    <cellStyle name="Calculation 2 2 21 3 3" xfId="29096" xr:uid="{00000000-0005-0000-0000-00001A080000}"/>
    <cellStyle name="Calculation 2 2 21 4" xfId="14506" xr:uid="{00000000-0005-0000-0000-00001B080000}"/>
    <cellStyle name="Calculation 2 2 21 4 2" xfId="33679" xr:uid="{00000000-0005-0000-0000-00001C080000}"/>
    <cellStyle name="Calculation 2 2 21 5" xfId="24009" xr:uid="{00000000-0005-0000-0000-00001D080000}"/>
    <cellStyle name="Calculation 2 2 22" xfId="1903" xr:uid="{00000000-0005-0000-0000-00001E080000}"/>
    <cellStyle name="Calculation 2 2 22 2" xfId="5114" xr:uid="{00000000-0005-0000-0000-00001F080000}"/>
    <cellStyle name="Calculation 2 2 22 2 2" xfId="11254" xr:uid="{00000000-0005-0000-0000-000020080000}"/>
    <cellStyle name="Calculation 2 2 22 2 2 2" xfId="20816" xr:uid="{00000000-0005-0000-0000-000021080000}"/>
    <cellStyle name="Calculation 2 2 22 2 2 2 2" xfId="38790" xr:uid="{00000000-0005-0000-0000-000022080000}"/>
    <cellStyle name="Calculation 2 2 22 2 2 3" xfId="30996" xr:uid="{00000000-0005-0000-0000-000023080000}"/>
    <cellStyle name="Calculation 2 2 22 2 3" xfId="15806" xr:uid="{00000000-0005-0000-0000-000024080000}"/>
    <cellStyle name="Calculation 2 2 22 2 3 2" xfId="34663" xr:uid="{00000000-0005-0000-0000-000025080000}"/>
    <cellStyle name="Calculation 2 2 22 2 4" xfId="25914" xr:uid="{00000000-0005-0000-0000-000026080000}"/>
    <cellStyle name="Calculation 2 2 22 3" xfId="8236" xr:uid="{00000000-0005-0000-0000-000027080000}"/>
    <cellStyle name="Calculation 2 2 22 3 2" xfId="18226" xr:uid="{00000000-0005-0000-0000-000028080000}"/>
    <cellStyle name="Calculation 2 2 22 3 2 2" xfId="36673" xr:uid="{00000000-0005-0000-0000-000029080000}"/>
    <cellStyle name="Calculation 2 2 22 3 3" xfId="28462" xr:uid="{00000000-0005-0000-0000-00002A080000}"/>
    <cellStyle name="Calculation 2 2 22 4" xfId="14184" xr:uid="{00000000-0005-0000-0000-00002B080000}"/>
    <cellStyle name="Calculation 2 2 22 4 2" xfId="33446" xr:uid="{00000000-0005-0000-0000-00002C080000}"/>
    <cellStyle name="Calculation 2 2 22 5" xfId="23376" xr:uid="{00000000-0005-0000-0000-00002D080000}"/>
    <cellStyle name="Calculation 2 2 23" xfId="2820" xr:uid="{00000000-0005-0000-0000-00002E080000}"/>
    <cellStyle name="Calculation 2 2 23 2" xfId="6011" xr:uid="{00000000-0005-0000-0000-00002F080000}"/>
    <cellStyle name="Calculation 2 2 23 2 2" xfId="12130" xr:uid="{00000000-0005-0000-0000-000030080000}"/>
    <cellStyle name="Calculation 2 2 23 2 2 2" xfId="21603" xr:uid="{00000000-0005-0000-0000-000031080000}"/>
    <cellStyle name="Calculation 2 2 23 2 2 2 2" xfId="39481" xr:uid="{00000000-0005-0000-0000-000032080000}"/>
    <cellStyle name="Calculation 2 2 23 2 2 3" xfId="31752" xr:uid="{00000000-0005-0000-0000-000033080000}"/>
    <cellStyle name="Calculation 2 2 23 2 3" xfId="16550" xr:uid="{00000000-0005-0000-0000-000034080000}"/>
    <cellStyle name="Calculation 2 2 23 2 3 2" xfId="35321" xr:uid="{00000000-0005-0000-0000-000035080000}"/>
    <cellStyle name="Calculation 2 2 23 2 4" xfId="26686" xr:uid="{00000000-0005-0000-0000-000036080000}"/>
    <cellStyle name="Calculation 2 2 23 3" xfId="9110" xr:uid="{00000000-0005-0000-0000-000037080000}"/>
    <cellStyle name="Calculation 2 2 23 3 2" xfId="19097" xr:uid="{00000000-0005-0000-0000-000038080000}"/>
    <cellStyle name="Calculation 2 2 23 3 2 2" xfId="37424" xr:uid="{00000000-0005-0000-0000-000039080000}"/>
    <cellStyle name="Calculation 2 2 23 3 3" xfId="29212" xr:uid="{00000000-0005-0000-0000-00003A080000}"/>
    <cellStyle name="Calculation 2 2 23 4" xfId="14567" xr:uid="{00000000-0005-0000-0000-00003B080000}"/>
    <cellStyle name="Calculation 2 2 23 4 2" xfId="33740" xr:uid="{00000000-0005-0000-0000-00003C080000}"/>
    <cellStyle name="Calculation 2 2 23 5" xfId="24125" xr:uid="{00000000-0005-0000-0000-00003D080000}"/>
    <cellStyle name="Calculation 2 2 24" xfId="2391" xr:uid="{00000000-0005-0000-0000-00003E080000}"/>
    <cellStyle name="Calculation 2 2 24 2" xfId="5597" xr:uid="{00000000-0005-0000-0000-00003F080000}"/>
    <cellStyle name="Calculation 2 2 24 2 2" xfId="11732" xr:uid="{00000000-0005-0000-0000-000040080000}"/>
    <cellStyle name="Calculation 2 2 24 2 2 2" xfId="21287" xr:uid="{00000000-0005-0000-0000-000041080000}"/>
    <cellStyle name="Calculation 2 2 24 2 2 2 2" xfId="39175" xr:uid="{00000000-0005-0000-0000-000042080000}"/>
    <cellStyle name="Calculation 2 2 24 2 2 3" xfId="31386" xr:uid="{00000000-0005-0000-0000-000043080000}"/>
    <cellStyle name="Calculation 2 2 24 2 3" xfId="16260" xr:uid="{00000000-0005-0000-0000-000044080000}"/>
    <cellStyle name="Calculation 2 2 24 2 3 2" xfId="35031" xr:uid="{00000000-0005-0000-0000-000045080000}"/>
    <cellStyle name="Calculation 2 2 24 2 4" xfId="26304" xr:uid="{00000000-0005-0000-0000-000046080000}"/>
    <cellStyle name="Calculation 2 2 24 3" xfId="8714" xr:uid="{00000000-0005-0000-0000-000047080000}"/>
    <cellStyle name="Calculation 2 2 24 3 2" xfId="18701" xr:uid="{00000000-0005-0000-0000-000048080000}"/>
    <cellStyle name="Calculation 2 2 24 3 2 2" xfId="37060" xr:uid="{00000000-0005-0000-0000-000049080000}"/>
    <cellStyle name="Calculation 2 2 24 3 3" xfId="28848" xr:uid="{00000000-0005-0000-0000-00004A080000}"/>
    <cellStyle name="Calculation 2 2 24 4" xfId="14398" xr:uid="{00000000-0005-0000-0000-00004B080000}"/>
    <cellStyle name="Calculation 2 2 24 4 2" xfId="33574" xr:uid="{00000000-0005-0000-0000-00004C080000}"/>
    <cellStyle name="Calculation 2 2 24 5" xfId="23763" xr:uid="{00000000-0005-0000-0000-00004D080000}"/>
    <cellStyle name="Calculation 2 2 25" xfId="3370" xr:uid="{00000000-0005-0000-0000-00004E080000}"/>
    <cellStyle name="Calculation 2 2 25 2" xfId="6527" xr:uid="{00000000-0005-0000-0000-00004F080000}"/>
    <cellStyle name="Calculation 2 2 25 2 2" xfId="12639" xr:uid="{00000000-0005-0000-0000-000050080000}"/>
    <cellStyle name="Calculation 2 2 25 2 2 2" xfId="22053" xr:uid="{00000000-0005-0000-0000-000051080000}"/>
    <cellStyle name="Calculation 2 2 25 2 2 2 2" xfId="39783" xr:uid="{00000000-0005-0000-0000-000052080000}"/>
    <cellStyle name="Calculation 2 2 25 2 2 3" xfId="32094" xr:uid="{00000000-0005-0000-0000-000053080000}"/>
    <cellStyle name="Calculation 2 2 25 2 3" xfId="16958" xr:uid="{00000000-0005-0000-0000-000054080000}"/>
    <cellStyle name="Calculation 2 2 25 2 3 2" xfId="35591" xr:uid="{00000000-0005-0000-0000-000055080000}"/>
    <cellStyle name="Calculation 2 2 25 2 4" xfId="27028" xr:uid="{00000000-0005-0000-0000-000056080000}"/>
    <cellStyle name="Calculation 2 2 25 3" xfId="9624" xr:uid="{00000000-0005-0000-0000-000057080000}"/>
    <cellStyle name="Calculation 2 2 25 3 2" xfId="29558" xr:uid="{00000000-0005-0000-0000-000058080000}"/>
    <cellStyle name="Calculation 2 2 25 4" xfId="24472" xr:uid="{00000000-0005-0000-0000-000059080000}"/>
    <cellStyle name="Calculation 2 2 26" xfId="4951" xr:uid="{00000000-0005-0000-0000-00005A080000}"/>
    <cellStyle name="Calculation 2 2 26 2" xfId="11091" xr:uid="{00000000-0005-0000-0000-00005B080000}"/>
    <cellStyle name="Calculation 2 2 26 2 2" xfId="20654" xr:uid="{00000000-0005-0000-0000-00005C080000}"/>
    <cellStyle name="Calculation 2 2 26 2 2 2" xfId="38674" xr:uid="{00000000-0005-0000-0000-00005D080000}"/>
    <cellStyle name="Calculation 2 2 26 2 3" xfId="30880" xr:uid="{00000000-0005-0000-0000-00005E080000}"/>
    <cellStyle name="Calculation 2 2 26 3" xfId="15654" xr:uid="{00000000-0005-0000-0000-00005F080000}"/>
    <cellStyle name="Calculation 2 2 26 3 2" xfId="34557" xr:uid="{00000000-0005-0000-0000-000060080000}"/>
    <cellStyle name="Calculation 2 2 26 4" xfId="25798" xr:uid="{00000000-0005-0000-0000-000061080000}"/>
    <cellStyle name="Calculation 2 2 27" xfId="8076" xr:uid="{00000000-0005-0000-0000-000062080000}"/>
    <cellStyle name="Calculation 2 2 27 2" xfId="18067" xr:uid="{00000000-0005-0000-0000-000063080000}"/>
    <cellStyle name="Calculation 2 2 27 2 2" xfId="36561" xr:uid="{00000000-0005-0000-0000-000064080000}"/>
    <cellStyle name="Calculation 2 2 27 3" xfId="28352" xr:uid="{00000000-0005-0000-0000-000065080000}"/>
    <cellStyle name="Calculation 2 2 28" xfId="23257" xr:uid="{00000000-0005-0000-0000-000066080000}"/>
    <cellStyle name="Calculation 2 2 3" xfId="2073" xr:uid="{00000000-0005-0000-0000-000067080000}"/>
    <cellStyle name="Calculation 2 2 3 2" xfId="3437" xr:uid="{00000000-0005-0000-0000-000068080000}"/>
    <cellStyle name="Calculation 2 2 3 2 2" xfId="6587" xr:uid="{00000000-0005-0000-0000-000069080000}"/>
    <cellStyle name="Calculation 2 2 3 2 2 2" xfId="12691" xr:uid="{00000000-0005-0000-0000-00006A080000}"/>
    <cellStyle name="Calculation 2 2 3 2 2 2 2" xfId="22098" xr:uid="{00000000-0005-0000-0000-00006B080000}"/>
    <cellStyle name="Calculation 2 2 3 2 2 2 2 2" xfId="39828" xr:uid="{00000000-0005-0000-0000-00006C080000}"/>
    <cellStyle name="Calculation 2 2 3 2 2 2 3" xfId="32146" xr:uid="{00000000-0005-0000-0000-00006D080000}"/>
    <cellStyle name="Calculation 2 2 3 2 2 3" xfId="16994" xr:uid="{00000000-0005-0000-0000-00006E080000}"/>
    <cellStyle name="Calculation 2 2 3 2 2 3 2" xfId="35627" xr:uid="{00000000-0005-0000-0000-00006F080000}"/>
    <cellStyle name="Calculation 2 2 3 2 2 4" xfId="27080" xr:uid="{00000000-0005-0000-0000-000070080000}"/>
    <cellStyle name="Calculation 2 2 3 2 3" xfId="9676" xr:uid="{00000000-0005-0000-0000-000071080000}"/>
    <cellStyle name="Calculation 2 2 3 2 3 2" xfId="29608" xr:uid="{00000000-0005-0000-0000-000072080000}"/>
    <cellStyle name="Calculation 2 2 3 2 4" xfId="24524" xr:uid="{00000000-0005-0000-0000-000073080000}"/>
    <cellStyle name="Calculation 2 2 3 3" xfId="4172" xr:uid="{00000000-0005-0000-0000-000074080000}"/>
    <cellStyle name="Calculation 2 2 3 3 2" xfId="7275" xr:uid="{00000000-0005-0000-0000-000075080000}"/>
    <cellStyle name="Calculation 2 2 3 3 2 2" xfId="13336" xr:uid="{00000000-0005-0000-0000-000076080000}"/>
    <cellStyle name="Calculation 2 2 3 3 2 2 2" xfId="22671" xr:uid="{00000000-0005-0000-0000-000077080000}"/>
    <cellStyle name="Calculation 2 2 3 3 2 2 2 2" xfId="40399" xr:uid="{00000000-0005-0000-0000-000078080000}"/>
    <cellStyle name="Calculation 2 2 3 3 2 2 3" xfId="32787" xr:uid="{00000000-0005-0000-0000-000079080000}"/>
    <cellStyle name="Calculation 2 2 3 3 2 3" xfId="17460" xr:uid="{00000000-0005-0000-0000-00007A080000}"/>
    <cellStyle name="Calculation 2 2 3 3 2 3 2" xfId="36093" xr:uid="{00000000-0005-0000-0000-00007B080000}"/>
    <cellStyle name="Calculation 2 2 3 3 2 4" xfId="27721" xr:uid="{00000000-0005-0000-0000-00007C080000}"/>
    <cellStyle name="Calculation 2 2 3 3 3" xfId="10321" xr:uid="{00000000-0005-0000-0000-00007D080000}"/>
    <cellStyle name="Calculation 2 2 3 3 3 2" xfId="19890" xr:uid="{00000000-0005-0000-0000-00007E080000}"/>
    <cellStyle name="Calculation 2 2 3 3 3 2 2" xfId="38046" xr:uid="{00000000-0005-0000-0000-00007F080000}"/>
    <cellStyle name="Calculation 2 2 3 3 3 3" xfId="30246" xr:uid="{00000000-0005-0000-0000-000080080000}"/>
    <cellStyle name="Calculation 2 2 3 3 4" xfId="15059" xr:uid="{00000000-0005-0000-0000-000081080000}"/>
    <cellStyle name="Calculation 2 2 3 3 4 2" xfId="34094" xr:uid="{00000000-0005-0000-0000-000082080000}"/>
    <cellStyle name="Calculation 2 2 3 3 5" xfId="25165" xr:uid="{00000000-0005-0000-0000-000083080000}"/>
    <cellStyle name="Calculation 2 2 3 4" xfId="5283" xr:uid="{00000000-0005-0000-0000-000084080000}"/>
    <cellStyle name="Calculation 2 2 3 4 2" xfId="11419" xr:uid="{00000000-0005-0000-0000-000085080000}"/>
    <cellStyle name="Calculation 2 2 3 4 2 2" xfId="20981" xr:uid="{00000000-0005-0000-0000-000086080000}"/>
    <cellStyle name="Calculation 2 2 3 4 2 2 2" xfId="38955" xr:uid="{00000000-0005-0000-0000-000087080000}"/>
    <cellStyle name="Calculation 2 2 3 4 2 3" xfId="31161" xr:uid="{00000000-0005-0000-0000-000088080000}"/>
    <cellStyle name="Calculation 2 2 3 4 3" xfId="15965" xr:uid="{00000000-0005-0000-0000-000089080000}"/>
    <cellStyle name="Calculation 2 2 3 4 3 2" xfId="34822" xr:uid="{00000000-0005-0000-0000-00008A080000}"/>
    <cellStyle name="Calculation 2 2 3 4 4" xfId="26079" xr:uid="{00000000-0005-0000-0000-00008B080000}"/>
    <cellStyle name="Calculation 2 2 3 5" xfId="8399" xr:uid="{00000000-0005-0000-0000-00008C080000}"/>
    <cellStyle name="Calculation 2 2 3 5 2" xfId="18386" xr:uid="{00000000-0005-0000-0000-00008D080000}"/>
    <cellStyle name="Calculation 2 2 3 5 2 2" xfId="36833" xr:uid="{00000000-0005-0000-0000-00008E080000}"/>
    <cellStyle name="Calculation 2 2 3 5 3" xfId="28622" xr:uid="{00000000-0005-0000-0000-00008F080000}"/>
    <cellStyle name="Calculation 2 2 3 6" xfId="23536" xr:uid="{00000000-0005-0000-0000-000090080000}"/>
    <cellStyle name="Calculation 2 2 4" xfId="1780" xr:uid="{00000000-0005-0000-0000-000091080000}"/>
    <cellStyle name="Calculation 2 2 4 2" xfId="3867" xr:uid="{00000000-0005-0000-0000-000092080000}"/>
    <cellStyle name="Calculation 2 2 4 2 2" xfId="6973" xr:uid="{00000000-0005-0000-0000-000093080000}"/>
    <cellStyle name="Calculation 2 2 4 2 2 2" xfId="13043" xr:uid="{00000000-0005-0000-0000-000094080000}"/>
    <cellStyle name="Calculation 2 2 4 2 2 2 2" xfId="22398" xr:uid="{00000000-0005-0000-0000-000095080000}"/>
    <cellStyle name="Calculation 2 2 4 2 2 2 2 2" xfId="40126" xr:uid="{00000000-0005-0000-0000-000096080000}"/>
    <cellStyle name="Calculation 2 2 4 2 2 2 3" xfId="32495" xr:uid="{00000000-0005-0000-0000-000097080000}"/>
    <cellStyle name="Calculation 2 2 4 2 2 3" xfId="17235" xr:uid="{00000000-0005-0000-0000-000098080000}"/>
    <cellStyle name="Calculation 2 2 4 2 2 3 2" xfId="35868" xr:uid="{00000000-0005-0000-0000-000099080000}"/>
    <cellStyle name="Calculation 2 2 4 2 2 4" xfId="27429" xr:uid="{00000000-0005-0000-0000-00009A080000}"/>
    <cellStyle name="Calculation 2 2 4 2 3" xfId="10028" xr:uid="{00000000-0005-0000-0000-00009B080000}"/>
    <cellStyle name="Calculation 2 2 4 2 3 2" xfId="29954" xr:uid="{00000000-0005-0000-0000-00009C080000}"/>
    <cellStyle name="Calculation 2 2 4 2 4" xfId="24873" xr:uid="{00000000-0005-0000-0000-00009D080000}"/>
    <cellStyle name="Calculation 2 2 4 3" xfId="4525" xr:uid="{00000000-0005-0000-0000-00009E080000}"/>
    <cellStyle name="Calculation 2 2 4 3 2" xfId="7627" xr:uid="{00000000-0005-0000-0000-00009F080000}"/>
    <cellStyle name="Calculation 2 2 4 3 2 2" xfId="13688" xr:uid="{00000000-0005-0000-0000-0000A0080000}"/>
    <cellStyle name="Calculation 2 2 4 3 2 2 2" xfId="22969" xr:uid="{00000000-0005-0000-0000-0000A1080000}"/>
    <cellStyle name="Calculation 2 2 4 3 2 2 2 2" xfId="40697" xr:uid="{00000000-0005-0000-0000-0000A2080000}"/>
    <cellStyle name="Calculation 2 2 4 3 2 2 3" xfId="33136" xr:uid="{00000000-0005-0000-0000-0000A3080000}"/>
    <cellStyle name="Calculation 2 2 4 3 2 3" xfId="17701" xr:uid="{00000000-0005-0000-0000-0000A4080000}"/>
    <cellStyle name="Calculation 2 2 4 3 2 3 2" xfId="36334" xr:uid="{00000000-0005-0000-0000-0000A5080000}"/>
    <cellStyle name="Calculation 2 2 4 3 2 4" xfId="28070" xr:uid="{00000000-0005-0000-0000-0000A6080000}"/>
    <cellStyle name="Calculation 2 2 4 3 3" xfId="10674" xr:uid="{00000000-0005-0000-0000-0000A7080000}"/>
    <cellStyle name="Calculation 2 2 4 3 3 2" xfId="20242" xr:uid="{00000000-0005-0000-0000-0000A8080000}"/>
    <cellStyle name="Calculation 2 2 4 3 3 2 2" xfId="38395" xr:uid="{00000000-0005-0000-0000-0000A9080000}"/>
    <cellStyle name="Calculation 2 2 4 3 3 3" xfId="30596" xr:uid="{00000000-0005-0000-0000-0000AA080000}"/>
    <cellStyle name="Calculation 2 2 4 3 4" xfId="15300" xr:uid="{00000000-0005-0000-0000-0000AB080000}"/>
    <cellStyle name="Calculation 2 2 4 3 4 2" xfId="34335" xr:uid="{00000000-0005-0000-0000-0000AC080000}"/>
    <cellStyle name="Calculation 2 2 4 3 5" xfId="25514" xr:uid="{00000000-0005-0000-0000-0000AD080000}"/>
    <cellStyle name="Calculation 2 2 4 4" xfId="4992" xr:uid="{00000000-0005-0000-0000-0000AE080000}"/>
    <cellStyle name="Calculation 2 2 4 4 2" xfId="11132" xr:uid="{00000000-0005-0000-0000-0000AF080000}"/>
    <cellStyle name="Calculation 2 2 4 4 2 2" xfId="20694" xr:uid="{00000000-0005-0000-0000-0000B0080000}"/>
    <cellStyle name="Calculation 2 2 4 4 2 2 2" xfId="38713" xr:uid="{00000000-0005-0000-0000-0000B1080000}"/>
    <cellStyle name="Calculation 2 2 4 4 2 3" xfId="30919" xr:uid="{00000000-0005-0000-0000-0000B2080000}"/>
    <cellStyle name="Calculation 2 2 4 4 3" xfId="15690" xr:uid="{00000000-0005-0000-0000-0000B3080000}"/>
    <cellStyle name="Calculation 2 2 4 4 3 2" xfId="34592" xr:uid="{00000000-0005-0000-0000-0000B4080000}"/>
    <cellStyle name="Calculation 2 2 4 4 4" xfId="25837" xr:uid="{00000000-0005-0000-0000-0000B5080000}"/>
    <cellStyle name="Calculation 2 2 4 5" xfId="8115" xr:uid="{00000000-0005-0000-0000-0000B6080000}"/>
    <cellStyle name="Calculation 2 2 4 5 2" xfId="18105" xr:uid="{00000000-0005-0000-0000-0000B7080000}"/>
    <cellStyle name="Calculation 2 2 4 5 2 2" xfId="36597" xr:uid="{00000000-0005-0000-0000-0000B8080000}"/>
    <cellStyle name="Calculation 2 2 4 5 3" xfId="28386" xr:uid="{00000000-0005-0000-0000-0000B9080000}"/>
    <cellStyle name="Calculation 2 2 4 6" xfId="23300" xr:uid="{00000000-0005-0000-0000-0000BA080000}"/>
    <cellStyle name="Calculation 2 2 5" xfId="2218" xr:uid="{00000000-0005-0000-0000-0000BB080000}"/>
    <cellStyle name="Calculation 2 2 5 2" xfId="3831" xr:uid="{00000000-0005-0000-0000-0000BC080000}"/>
    <cellStyle name="Calculation 2 2 5 2 2" xfId="6939" xr:uid="{00000000-0005-0000-0000-0000BD080000}"/>
    <cellStyle name="Calculation 2 2 5 2 2 2" xfId="13010" xr:uid="{00000000-0005-0000-0000-0000BE080000}"/>
    <cellStyle name="Calculation 2 2 5 2 2 2 2" xfId="22366" xr:uid="{00000000-0005-0000-0000-0000BF080000}"/>
    <cellStyle name="Calculation 2 2 5 2 2 2 2 2" xfId="40094" xr:uid="{00000000-0005-0000-0000-0000C0080000}"/>
    <cellStyle name="Calculation 2 2 5 2 2 2 3" xfId="32462" xr:uid="{00000000-0005-0000-0000-0000C1080000}"/>
    <cellStyle name="Calculation 2 2 5 2 2 3" xfId="17212" xr:uid="{00000000-0005-0000-0000-0000C2080000}"/>
    <cellStyle name="Calculation 2 2 5 2 2 3 2" xfId="35845" xr:uid="{00000000-0005-0000-0000-0000C3080000}"/>
    <cellStyle name="Calculation 2 2 5 2 2 4" xfId="27396" xr:uid="{00000000-0005-0000-0000-0000C4080000}"/>
    <cellStyle name="Calculation 2 2 5 2 3" xfId="9995" xr:uid="{00000000-0005-0000-0000-0000C5080000}"/>
    <cellStyle name="Calculation 2 2 5 2 3 2" xfId="19770" xr:uid="{00000000-0005-0000-0000-0000C6080000}"/>
    <cellStyle name="Calculation 2 2 5 2 3 2 2" xfId="37927" xr:uid="{00000000-0005-0000-0000-0000C7080000}"/>
    <cellStyle name="Calculation 2 2 5 2 3 3" xfId="29921" xr:uid="{00000000-0005-0000-0000-0000C8080000}"/>
    <cellStyle name="Calculation 2 2 5 2 4" xfId="15017" xr:uid="{00000000-0005-0000-0000-0000C9080000}"/>
    <cellStyle name="Calculation 2 2 5 2 4 2" xfId="34052" xr:uid="{00000000-0005-0000-0000-0000CA080000}"/>
    <cellStyle name="Calculation 2 2 5 2 5" xfId="24840" xr:uid="{00000000-0005-0000-0000-0000CB080000}"/>
    <cellStyle name="Calculation 2 2 5 3" xfId="4492" xr:uid="{00000000-0005-0000-0000-0000CC080000}"/>
    <cellStyle name="Calculation 2 2 5 3 2" xfId="7594" xr:uid="{00000000-0005-0000-0000-0000CD080000}"/>
    <cellStyle name="Calculation 2 2 5 3 2 2" xfId="13655" xr:uid="{00000000-0005-0000-0000-0000CE080000}"/>
    <cellStyle name="Calculation 2 2 5 3 2 2 2" xfId="22937" xr:uid="{00000000-0005-0000-0000-0000CF080000}"/>
    <cellStyle name="Calculation 2 2 5 3 2 2 2 2" xfId="40665" xr:uid="{00000000-0005-0000-0000-0000D0080000}"/>
    <cellStyle name="Calculation 2 2 5 3 2 2 3" xfId="33103" xr:uid="{00000000-0005-0000-0000-0000D1080000}"/>
    <cellStyle name="Calculation 2 2 5 3 2 3" xfId="17678" xr:uid="{00000000-0005-0000-0000-0000D2080000}"/>
    <cellStyle name="Calculation 2 2 5 3 2 3 2" xfId="36311" xr:uid="{00000000-0005-0000-0000-0000D3080000}"/>
    <cellStyle name="Calculation 2 2 5 3 2 4" xfId="28037" xr:uid="{00000000-0005-0000-0000-0000D4080000}"/>
    <cellStyle name="Calculation 2 2 5 3 3" xfId="10641" xr:uid="{00000000-0005-0000-0000-0000D5080000}"/>
    <cellStyle name="Calculation 2 2 5 3 3 2" xfId="20209" xr:uid="{00000000-0005-0000-0000-0000D6080000}"/>
    <cellStyle name="Calculation 2 2 5 3 3 2 2" xfId="38362" xr:uid="{00000000-0005-0000-0000-0000D7080000}"/>
    <cellStyle name="Calculation 2 2 5 3 3 3" xfId="30563" xr:uid="{00000000-0005-0000-0000-0000D8080000}"/>
    <cellStyle name="Calculation 2 2 5 3 4" xfId="15277" xr:uid="{00000000-0005-0000-0000-0000D9080000}"/>
    <cellStyle name="Calculation 2 2 5 3 4 2" xfId="34312" xr:uid="{00000000-0005-0000-0000-0000DA080000}"/>
    <cellStyle name="Calculation 2 2 5 3 5" xfId="25481" xr:uid="{00000000-0005-0000-0000-0000DB080000}"/>
    <cellStyle name="Calculation 2 2 5 4" xfId="5427" xr:uid="{00000000-0005-0000-0000-0000DC080000}"/>
    <cellStyle name="Calculation 2 2 5 4 2" xfId="11563" xr:uid="{00000000-0005-0000-0000-0000DD080000}"/>
    <cellStyle name="Calculation 2 2 5 4 2 2" xfId="21120" xr:uid="{00000000-0005-0000-0000-0000DE080000}"/>
    <cellStyle name="Calculation 2 2 5 4 2 2 2" xfId="39044" xr:uid="{00000000-0005-0000-0000-0000DF080000}"/>
    <cellStyle name="Calculation 2 2 5 4 2 3" xfId="31254" xr:uid="{00000000-0005-0000-0000-0000E0080000}"/>
    <cellStyle name="Calculation 2 2 5 4 3" xfId="16101" xr:uid="{00000000-0005-0000-0000-0000E1080000}"/>
    <cellStyle name="Calculation 2 2 5 4 3 2" xfId="34908" xr:uid="{00000000-0005-0000-0000-0000E2080000}"/>
    <cellStyle name="Calculation 2 2 5 4 4" xfId="26172" xr:uid="{00000000-0005-0000-0000-0000E3080000}"/>
    <cellStyle name="Calculation 2 2 5 5" xfId="8543" xr:uid="{00000000-0005-0000-0000-0000E4080000}"/>
    <cellStyle name="Calculation 2 2 5 5 2" xfId="18530" xr:uid="{00000000-0005-0000-0000-0000E5080000}"/>
    <cellStyle name="Calculation 2 2 5 5 2 2" xfId="36926" xr:uid="{00000000-0005-0000-0000-0000E6080000}"/>
    <cellStyle name="Calculation 2 2 5 5 3" xfId="28715" xr:uid="{00000000-0005-0000-0000-0000E7080000}"/>
    <cellStyle name="Calculation 2 2 5 6" xfId="14332" xr:uid="{00000000-0005-0000-0000-0000E8080000}"/>
    <cellStyle name="Calculation 2 2 5 6 2" xfId="33544" xr:uid="{00000000-0005-0000-0000-0000E9080000}"/>
    <cellStyle name="Calculation 2 2 5 7" xfId="23629" xr:uid="{00000000-0005-0000-0000-0000EA080000}"/>
    <cellStyle name="Calculation 2 2 6" xfId="1863" xr:uid="{00000000-0005-0000-0000-0000EB080000}"/>
    <cellStyle name="Calculation 2 2 6 2" xfId="3920" xr:uid="{00000000-0005-0000-0000-0000EC080000}"/>
    <cellStyle name="Calculation 2 2 6 2 2" xfId="7025" xr:uid="{00000000-0005-0000-0000-0000ED080000}"/>
    <cellStyle name="Calculation 2 2 6 2 2 2" xfId="13093" xr:uid="{00000000-0005-0000-0000-0000EE080000}"/>
    <cellStyle name="Calculation 2 2 6 2 2 2 2" xfId="22443" xr:uid="{00000000-0005-0000-0000-0000EF080000}"/>
    <cellStyle name="Calculation 2 2 6 2 2 2 2 2" xfId="40171" xr:uid="{00000000-0005-0000-0000-0000F0080000}"/>
    <cellStyle name="Calculation 2 2 6 2 2 2 3" xfId="32545" xr:uid="{00000000-0005-0000-0000-0000F1080000}"/>
    <cellStyle name="Calculation 2 2 6 2 2 3" xfId="17271" xr:uid="{00000000-0005-0000-0000-0000F2080000}"/>
    <cellStyle name="Calculation 2 2 6 2 2 3 2" xfId="35904" xr:uid="{00000000-0005-0000-0000-0000F3080000}"/>
    <cellStyle name="Calculation 2 2 6 2 2 4" xfId="27479" xr:uid="{00000000-0005-0000-0000-0000F4080000}"/>
    <cellStyle name="Calculation 2 2 6 2 3" xfId="10078" xr:uid="{00000000-0005-0000-0000-0000F5080000}"/>
    <cellStyle name="Calculation 2 2 6 2 3 2" xfId="30004" xr:uid="{00000000-0005-0000-0000-0000F6080000}"/>
    <cellStyle name="Calculation 2 2 6 2 4" xfId="24923" xr:uid="{00000000-0005-0000-0000-0000F7080000}"/>
    <cellStyle name="Calculation 2 2 6 3" xfId="4575" xr:uid="{00000000-0005-0000-0000-0000F8080000}"/>
    <cellStyle name="Calculation 2 2 6 3 2" xfId="7677" xr:uid="{00000000-0005-0000-0000-0000F9080000}"/>
    <cellStyle name="Calculation 2 2 6 3 2 2" xfId="13738" xr:uid="{00000000-0005-0000-0000-0000FA080000}"/>
    <cellStyle name="Calculation 2 2 6 3 2 2 2" xfId="23014" xr:uid="{00000000-0005-0000-0000-0000FB080000}"/>
    <cellStyle name="Calculation 2 2 6 3 2 2 2 2" xfId="40742" xr:uid="{00000000-0005-0000-0000-0000FC080000}"/>
    <cellStyle name="Calculation 2 2 6 3 2 2 3" xfId="33186" xr:uid="{00000000-0005-0000-0000-0000FD080000}"/>
    <cellStyle name="Calculation 2 2 6 3 2 3" xfId="17737" xr:uid="{00000000-0005-0000-0000-0000FE080000}"/>
    <cellStyle name="Calculation 2 2 6 3 2 3 2" xfId="36370" xr:uid="{00000000-0005-0000-0000-0000FF080000}"/>
    <cellStyle name="Calculation 2 2 6 3 2 4" xfId="28120" xr:uid="{00000000-0005-0000-0000-000000090000}"/>
    <cellStyle name="Calculation 2 2 6 3 3" xfId="10724" xr:uid="{00000000-0005-0000-0000-000001090000}"/>
    <cellStyle name="Calculation 2 2 6 3 3 2" xfId="20292" xr:uid="{00000000-0005-0000-0000-000002090000}"/>
    <cellStyle name="Calculation 2 2 6 3 3 2 2" xfId="38445" xr:uid="{00000000-0005-0000-0000-000003090000}"/>
    <cellStyle name="Calculation 2 2 6 3 3 3" xfId="30646" xr:uid="{00000000-0005-0000-0000-000004090000}"/>
    <cellStyle name="Calculation 2 2 6 3 4" xfId="15336" xr:uid="{00000000-0005-0000-0000-000005090000}"/>
    <cellStyle name="Calculation 2 2 6 3 4 2" xfId="34371" xr:uid="{00000000-0005-0000-0000-000006090000}"/>
    <cellStyle name="Calculation 2 2 6 3 5" xfId="25564" xr:uid="{00000000-0005-0000-0000-000007090000}"/>
    <cellStyle name="Calculation 2 2 6 4" xfId="5074" xr:uid="{00000000-0005-0000-0000-000008090000}"/>
    <cellStyle name="Calculation 2 2 6 4 2" xfId="11214" xr:uid="{00000000-0005-0000-0000-000009090000}"/>
    <cellStyle name="Calculation 2 2 6 4 2 2" xfId="20776" xr:uid="{00000000-0005-0000-0000-00000A090000}"/>
    <cellStyle name="Calculation 2 2 6 4 2 2 2" xfId="38775" xr:uid="{00000000-0005-0000-0000-00000B090000}"/>
    <cellStyle name="Calculation 2 2 6 4 2 3" xfId="30981" xr:uid="{00000000-0005-0000-0000-00000C090000}"/>
    <cellStyle name="Calculation 2 2 6 4 3" xfId="15767" xr:uid="{00000000-0005-0000-0000-00000D090000}"/>
    <cellStyle name="Calculation 2 2 6 4 3 2" xfId="34649" xr:uid="{00000000-0005-0000-0000-00000E090000}"/>
    <cellStyle name="Calculation 2 2 6 4 4" xfId="25899" xr:uid="{00000000-0005-0000-0000-00000F090000}"/>
    <cellStyle name="Calculation 2 2 6 5" xfId="8196" xr:uid="{00000000-0005-0000-0000-000010090000}"/>
    <cellStyle name="Calculation 2 2 6 5 2" xfId="18186" xr:uid="{00000000-0005-0000-0000-000011090000}"/>
    <cellStyle name="Calculation 2 2 6 5 2 2" xfId="36658" xr:uid="{00000000-0005-0000-0000-000012090000}"/>
    <cellStyle name="Calculation 2 2 6 5 3" xfId="28447" xr:uid="{00000000-0005-0000-0000-000013090000}"/>
    <cellStyle name="Calculation 2 2 6 6" xfId="23361" xr:uid="{00000000-0005-0000-0000-000014090000}"/>
    <cellStyle name="Calculation 2 2 7" xfId="2315" xr:uid="{00000000-0005-0000-0000-000015090000}"/>
    <cellStyle name="Calculation 2 2 7 2" xfId="3949" xr:uid="{00000000-0005-0000-0000-000016090000}"/>
    <cellStyle name="Calculation 2 2 7 2 2" xfId="7054" xr:uid="{00000000-0005-0000-0000-000017090000}"/>
    <cellStyle name="Calculation 2 2 7 2 2 2" xfId="13121" xr:uid="{00000000-0005-0000-0000-000018090000}"/>
    <cellStyle name="Calculation 2 2 7 2 2 2 2" xfId="22470" xr:uid="{00000000-0005-0000-0000-000019090000}"/>
    <cellStyle name="Calculation 2 2 7 2 2 2 2 2" xfId="40198" xr:uid="{00000000-0005-0000-0000-00001A090000}"/>
    <cellStyle name="Calculation 2 2 7 2 2 2 3" xfId="32573" xr:uid="{00000000-0005-0000-0000-00001B090000}"/>
    <cellStyle name="Calculation 2 2 7 2 2 3" xfId="17293" xr:uid="{00000000-0005-0000-0000-00001C090000}"/>
    <cellStyle name="Calculation 2 2 7 2 2 3 2" xfId="35926" xr:uid="{00000000-0005-0000-0000-00001D090000}"/>
    <cellStyle name="Calculation 2 2 7 2 2 4" xfId="27507" xr:uid="{00000000-0005-0000-0000-00001E090000}"/>
    <cellStyle name="Calculation 2 2 7 2 3" xfId="10106" xr:uid="{00000000-0005-0000-0000-00001F090000}"/>
    <cellStyle name="Calculation 2 2 7 2 3 2" xfId="30032" xr:uid="{00000000-0005-0000-0000-000020090000}"/>
    <cellStyle name="Calculation 2 2 7 2 4" xfId="24951" xr:uid="{00000000-0005-0000-0000-000021090000}"/>
    <cellStyle name="Calculation 2 2 7 3" xfId="4603" xr:uid="{00000000-0005-0000-0000-000022090000}"/>
    <cellStyle name="Calculation 2 2 7 3 2" xfId="7705" xr:uid="{00000000-0005-0000-0000-000023090000}"/>
    <cellStyle name="Calculation 2 2 7 3 2 2" xfId="13766" xr:uid="{00000000-0005-0000-0000-000024090000}"/>
    <cellStyle name="Calculation 2 2 7 3 2 2 2" xfId="23041" xr:uid="{00000000-0005-0000-0000-000025090000}"/>
    <cellStyle name="Calculation 2 2 7 3 2 2 2 2" xfId="40769" xr:uid="{00000000-0005-0000-0000-000026090000}"/>
    <cellStyle name="Calculation 2 2 7 3 2 2 3" xfId="33214" xr:uid="{00000000-0005-0000-0000-000027090000}"/>
    <cellStyle name="Calculation 2 2 7 3 2 3" xfId="17759" xr:uid="{00000000-0005-0000-0000-000028090000}"/>
    <cellStyle name="Calculation 2 2 7 3 2 3 2" xfId="36392" xr:uid="{00000000-0005-0000-0000-000029090000}"/>
    <cellStyle name="Calculation 2 2 7 3 2 4" xfId="28148" xr:uid="{00000000-0005-0000-0000-00002A090000}"/>
    <cellStyle name="Calculation 2 2 7 3 3" xfId="10752" xr:uid="{00000000-0005-0000-0000-00002B090000}"/>
    <cellStyle name="Calculation 2 2 7 3 3 2" xfId="20320" xr:uid="{00000000-0005-0000-0000-00002C090000}"/>
    <cellStyle name="Calculation 2 2 7 3 3 2 2" xfId="38473" xr:uid="{00000000-0005-0000-0000-00002D090000}"/>
    <cellStyle name="Calculation 2 2 7 3 3 3" xfId="30674" xr:uid="{00000000-0005-0000-0000-00002E090000}"/>
    <cellStyle name="Calculation 2 2 7 3 4" xfId="15358" xr:uid="{00000000-0005-0000-0000-00002F090000}"/>
    <cellStyle name="Calculation 2 2 7 3 4 2" xfId="34393" xr:uid="{00000000-0005-0000-0000-000030090000}"/>
    <cellStyle name="Calculation 2 2 7 3 5" xfId="25592" xr:uid="{00000000-0005-0000-0000-000031090000}"/>
    <cellStyle name="Calculation 2 2 7 4" xfId="5522" xr:uid="{00000000-0005-0000-0000-000032090000}"/>
    <cellStyle name="Calculation 2 2 7 4 2" xfId="11657" xr:uid="{00000000-0005-0000-0000-000033090000}"/>
    <cellStyle name="Calculation 2 2 7 4 2 2" xfId="21214" xr:uid="{00000000-0005-0000-0000-000034090000}"/>
    <cellStyle name="Calculation 2 2 7 4 2 2 2" xfId="39112" xr:uid="{00000000-0005-0000-0000-000035090000}"/>
    <cellStyle name="Calculation 2 2 7 4 2 3" xfId="31322" xr:uid="{00000000-0005-0000-0000-000036090000}"/>
    <cellStyle name="Calculation 2 2 7 4 3" xfId="16189" xr:uid="{00000000-0005-0000-0000-000037090000}"/>
    <cellStyle name="Calculation 2 2 7 4 3 2" xfId="34970" xr:uid="{00000000-0005-0000-0000-000038090000}"/>
    <cellStyle name="Calculation 2 2 7 4 4" xfId="26240" xr:uid="{00000000-0005-0000-0000-000039090000}"/>
    <cellStyle name="Calculation 2 2 7 5" xfId="8639" xr:uid="{00000000-0005-0000-0000-00003A090000}"/>
    <cellStyle name="Calculation 2 2 7 5 2" xfId="18626" xr:uid="{00000000-0005-0000-0000-00003B090000}"/>
    <cellStyle name="Calculation 2 2 7 5 2 2" xfId="36996" xr:uid="{00000000-0005-0000-0000-00003C090000}"/>
    <cellStyle name="Calculation 2 2 7 5 3" xfId="28784" xr:uid="{00000000-0005-0000-0000-00003D090000}"/>
    <cellStyle name="Calculation 2 2 7 6" xfId="23699" xr:uid="{00000000-0005-0000-0000-00003E090000}"/>
    <cellStyle name="Calculation 2 2 8" xfId="1949" xr:uid="{00000000-0005-0000-0000-00003F090000}"/>
    <cellStyle name="Calculation 2 2 8 2" xfId="3973" xr:uid="{00000000-0005-0000-0000-000040090000}"/>
    <cellStyle name="Calculation 2 2 8 2 2" xfId="7077" xr:uid="{00000000-0005-0000-0000-000041090000}"/>
    <cellStyle name="Calculation 2 2 8 2 2 2" xfId="13143" xr:uid="{00000000-0005-0000-0000-000042090000}"/>
    <cellStyle name="Calculation 2 2 8 2 2 2 2" xfId="22490" xr:uid="{00000000-0005-0000-0000-000043090000}"/>
    <cellStyle name="Calculation 2 2 8 2 2 2 2 2" xfId="40218" xr:uid="{00000000-0005-0000-0000-000044090000}"/>
    <cellStyle name="Calculation 2 2 8 2 2 2 3" xfId="32595" xr:uid="{00000000-0005-0000-0000-000045090000}"/>
    <cellStyle name="Calculation 2 2 8 2 2 3" xfId="17308" xr:uid="{00000000-0005-0000-0000-000046090000}"/>
    <cellStyle name="Calculation 2 2 8 2 2 3 2" xfId="35941" xr:uid="{00000000-0005-0000-0000-000047090000}"/>
    <cellStyle name="Calculation 2 2 8 2 2 4" xfId="27529" xr:uid="{00000000-0005-0000-0000-000048090000}"/>
    <cellStyle name="Calculation 2 2 8 2 3" xfId="10128" xr:uid="{00000000-0005-0000-0000-000049090000}"/>
    <cellStyle name="Calculation 2 2 8 2 3 2" xfId="30054" xr:uid="{00000000-0005-0000-0000-00004A090000}"/>
    <cellStyle name="Calculation 2 2 8 2 4" xfId="24973" xr:uid="{00000000-0005-0000-0000-00004B090000}"/>
    <cellStyle name="Calculation 2 2 8 3" xfId="4625" xr:uid="{00000000-0005-0000-0000-00004C090000}"/>
    <cellStyle name="Calculation 2 2 8 3 2" xfId="7727" xr:uid="{00000000-0005-0000-0000-00004D090000}"/>
    <cellStyle name="Calculation 2 2 8 3 2 2" xfId="13788" xr:uid="{00000000-0005-0000-0000-00004E090000}"/>
    <cellStyle name="Calculation 2 2 8 3 2 2 2" xfId="23061" xr:uid="{00000000-0005-0000-0000-00004F090000}"/>
    <cellStyle name="Calculation 2 2 8 3 2 2 2 2" xfId="40789" xr:uid="{00000000-0005-0000-0000-000050090000}"/>
    <cellStyle name="Calculation 2 2 8 3 2 2 3" xfId="33236" xr:uid="{00000000-0005-0000-0000-000051090000}"/>
    <cellStyle name="Calculation 2 2 8 3 2 3" xfId="17774" xr:uid="{00000000-0005-0000-0000-000052090000}"/>
    <cellStyle name="Calculation 2 2 8 3 2 3 2" xfId="36407" xr:uid="{00000000-0005-0000-0000-000053090000}"/>
    <cellStyle name="Calculation 2 2 8 3 2 4" xfId="28170" xr:uid="{00000000-0005-0000-0000-000054090000}"/>
    <cellStyle name="Calculation 2 2 8 3 3" xfId="10774" xr:uid="{00000000-0005-0000-0000-000055090000}"/>
    <cellStyle name="Calculation 2 2 8 3 3 2" xfId="20342" xr:uid="{00000000-0005-0000-0000-000056090000}"/>
    <cellStyle name="Calculation 2 2 8 3 3 2 2" xfId="38495" xr:uid="{00000000-0005-0000-0000-000057090000}"/>
    <cellStyle name="Calculation 2 2 8 3 3 3" xfId="30696" xr:uid="{00000000-0005-0000-0000-000058090000}"/>
    <cellStyle name="Calculation 2 2 8 3 4" xfId="15373" xr:uid="{00000000-0005-0000-0000-000059090000}"/>
    <cellStyle name="Calculation 2 2 8 3 4 2" xfId="34408" xr:uid="{00000000-0005-0000-0000-00005A090000}"/>
    <cellStyle name="Calculation 2 2 8 3 5" xfId="25614" xr:uid="{00000000-0005-0000-0000-00005B090000}"/>
    <cellStyle name="Calculation 2 2 8 4" xfId="5160" xr:uid="{00000000-0005-0000-0000-00005C090000}"/>
    <cellStyle name="Calculation 2 2 8 4 2" xfId="11300" xr:uid="{00000000-0005-0000-0000-00005D090000}"/>
    <cellStyle name="Calculation 2 2 8 4 2 2" xfId="20862" xr:uid="{00000000-0005-0000-0000-00005E090000}"/>
    <cellStyle name="Calculation 2 2 8 4 2 2 2" xfId="38836" xr:uid="{00000000-0005-0000-0000-00005F090000}"/>
    <cellStyle name="Calculation 2 2 8 4 2 3" xfId="31042" xr:uid="{00000000-0005-0000-0000-000060090000}"/>
    <cellStyle name="Calculation 2 2 8 4 3" xfId="15852" xr:uid="{00000000-0005-0000-0000-000061090000}"/>
    <cellStyle name="Calculation 2 2 8 4 3 2" xfId="34709" xr:uid="{00000000-0005-0000-0000-000062090000}"/>
    <cellStyle name="Calculation 2 2 8 4 4" xfId="25960" xr:uid="{00000000-0005-0000-0000-000063090000}"/>
    <cellStyle name="Calculation 2 2 8 5" xfId="8282" xr:uid="{00000000-0005-0000-0000-000064090000}"/>
    <cellStyle name="Calculation 2 2 8 5 2" xfId="18272" xr:uid="{00000000-0005-0000-0000-000065090000}"/>
    <cellStyle name="Calculation 2 2 8 5 2 2" xfId="36719" xr:uid="{00000000-0005-0000-0000-000066090000}"/>
    <cellStyle name="Calculation 2 2 8 5 3" xfId="28508" xr:uid="{00000000-0005-0000-0000-000067090000}"/>
    <cellStyle name="Calculation 2 2 8 6" xfId="23422" xr:uid="{00000000-0005-0000-0000-000068090000}"/>
    <cellStyle name="Calculation 2 2 9" xfId="1943" xr:uid="{00000000-0005-0000-0000-000069090000}"/>
    <cellStyle name="Calculation 2 2 9 2" xfId="3996" xr:uid="{00000000-0005-0000-0000-00006A090000}"/>
    <cellStyle name="Calculation 2 2 9 2 2" xfId="7100" xr:uid="{00000000-0005-0000-0000-00006B090000}"/>
    <cellStyle name="Calculation 2 2 9 2 2 2" xfId="13166" xr:uid="{00000000-0005-0000-0000-00006C090000}"/>
    <cellStyle name="Calculation 2 2 9 2 2 2 2" xfId="22512" xr:uid="{00000000-0005-0000-0000-00006D090000}"/>
    <cellStyle name="Calculation 2 2 9 2 2 2 2 2" xfId="40240" xr:uid="{00000000-0005-0000-0000-00006E090000}"/>
    <cellStyle name="Calculation 2 2 9 2 2 2 3" xfId="32618" xr:uid="{00000000-0005-0000-0000-00006F090000}"/>
    <cellStyle name="Calculation 2 2 9 2 2 3" xfId="17327" xr:uid="{00000000-0005-0000-0000-000070090000}"/>
    <cellStyle name="Calculation 2 2 9 2 2 3 2" xfId="35960" xr:uid="{00000000-0005-0000-0000-000071090000}"/>
    <cellStyle name="Calculation 2 2 9 2 2 4" xfId="27552" xr:uid="{00000000-0005-0000-0000-000072090000}"/>
    <cellStyle name="Calculation 2 2 9 2 3" xfId="10151" xr:uid="{00000000-0005-0000-0000-000073090000}"/>
    <cellStyle name="Calculation 2 2 9 2 3 2" xfId="30077" xr:uid="{00000000-0005-0000-0000-000074090000}"/>
    <cellStyle name="Calculation 2 2 9 2 4" xfId="24996" xr:uid="{00000000-0005-0000-0000-000075090000}"/>
    <cellStyle name="Calculation 2 2 9 3" xfId="4648" xr:uid="{00000000-0005-0000-0000-000076090000}"/>
    <cellStyle name="Calculation 2 2 9 3 2" xfId="7750" xr:uid="{00000000-0005-0000-0000-000077090000}"/>
    <cellStyle name="Calculation 2 2 9 3 2 2" xfId="13811" xr:uid="{00000000-0005-0000-0000-000078090000}"/>
    <cellStyle name="Calculation 2 2 9 3 2 2 2" xfId="23083" xr:uid="{00000000-0005-0000-0000-000079090000}"/>
    <cellStyle name="Calculation 2 2 9 3 2 2 2 2" xfId="40811" xr:uid="{00000000-0005-0000-0000-00007A090000}"/>
    <cellStyle name="Calculation 2 2 9 3 2 2 3" xfId="33259" xr:uid="{00000000-0005-0000-0000-00007B090000}"/>
    <cellStyle name="Calculation 2 2 9 3 2 3" xfId="17793" xr:uid="{00000000-0005-0000-0000-00007C090000}"/>
    <cellStyle name="Calculation 2 2 9 3 2 3 2" xfId="36426" xr:uid="{00000000-0005-0000-0000-00007D090000}"/>
    <cellStyle name="Calculation 2 2 9 3 2 4" xfId="28193" xr:uid="{00000000-0005-0000-0000-00007E090000}"/>
    <cellStyle name="Calculation 2 2 9 3 3" xfId="10797" xr:uid="{00000000-0005-0000-0000-00007F090000}"/>
    <cellStyle name="Calculation 2 2 9 3 3 2" xfId="20365" xr:uid="{00000000-0005-0000-0000-000080090000}"/>
    <cellStyle name="Calculation 2 2 9 3 3 2 2" xfId="38518" xr:uid="{00000000-0005-0000-0000-000081090000}"/>
    <cellStyle name="Calculation 2 2 9 3 3 3" xfId="30719" xr:uid="{00000000-0005-0000-0000-000082090000}"/>
    <cellStyle name="Calculation 2 2 9 3 4" xfId="15392" xr:uid="{00000000-0005-0000-0000-000083090000}"/>
    <cellStyle name="Calculation 2 2 9 3 4 2" xfId="34427" xr:uid="{00000000-0005-0000-0000-000084090000}"/>
    <cellStyle name="Calculation 2 2 9 3 5" xfId="25637" xr:uid="{00000000-0005-0000-0000-000085090000}"/>
    <cellStyle name="Calculation 2 2 9 4" xfId="5154" xr:uid="{00000000-0005-0000-0000-000086090000}"/>
    <cellStyle name="Calculation 2 2 9 4 2" xfId="11294" xr:uid="{00000000-0005-0000-0000-000087090000}"/>
    <cellStyle name="Calculation 2 2 9 4 2 2" xfId="20856" xr:uid="{00000000-0005-0000-0000-000088090000}"/>
    <cellStyle name="Calculation 2 2 9 4 2 2 2" xfId="38830" xr:uid="{00000000-0005-0000-0000-000089090000}"/>
    <cellStyle name="Calculation 2 2 9 4 2 3" xfId="31036" xr:uid="{00000000-0005-0000-0000-00008A090000}"/>
    <cellStyle name="Calculation 2 2 9 4 3" xfId="15846" xr:uid="{00000000-0005-0000-0000-00008B090000}"/>
    <cellStyle name="Calculation 2 2 9 4 3 2" xfId="34703" xr:uid="{00000000-0005-0000-0000-00008C090000}"/>
    <cellStyle name="Calculation 2 2 9 4 4" xfId="25954" xr:uid="{00000000-0005-0000-0000-00008D090000}"/>
    <cellStyle name="Calculation 2 2 9 5" xfId="8276" xr:uid="{00000000-0005-0000-0000-00008E090000}"/>
    <cellStyle name="Calculation 2 2 9 5 2" xfId="18266" xr:uid="{00000000-0005-0000-0000-00008F090000}"/>
    <cellStyle name="Calculation 2 2 9 5 2 2" xfId="36713" xr:uid="{00000000-0005-0000-0000-000090090000}"/>
    <cellStyle name="Calculation 2 2 9 5 3" xfId="28502" xr:uid="{00000000-0005-0000-0000-000091090000}"/>
    <cellStyle name="Calculation 2 2 9 6" xfId="23416" xr:uid="{00000000-0005-0000-0000-000092090000}"/>
    <cellStyle name="Calculation 2 20" xfId="2499" xr:uid="{00000000-0005-0000-0000-000093090000}"/>
    <cellStyle name="Calculation 2 20 2" xfId="5704" xr:uid="{00000000-0005-0000-0000-000094090000}"/>
    <cellStyle name="Calculation 2 20 2 2" xfId="11823" xr:uid="{00000000-0005-0000-0000-000095090000}"/>
    <cellStyle name="Calculation 2 20 2 2 2" xfId="21347" xr:uid="{00000000-0005-0000-0000-000096090000}"/>
    <cellStyle name="Calculation 2 20 2 2 2 2" xfId="39233" xr:uid="{00000000-0005-0000-0000-000097090000}"/>
    <cellStyle name="Calculation 2 20 2 2 3" xfId="31469" xr:uid="{00000000-0005-0000-0000-000098090000}"/>
    <cellStyle name="Calculation 2 20 2 3" xfId="16318" xr:uid="{00000000-0005-0000-0000-000099090000}"/>
    <cellStyle name="Calculation 2 20 2 3 2" xfId="35089" xr:uid="{00000000-0005-0000-0000-00009A090000}"/>
    <cellStyle name="Calculation 2 20 2 4" xfId="26403" xr:uid="{00000000-0005-0000-0000-00009B090000}"/>
    <cellStyle name="Calculation 2 20 3" xfId="8803" xr:uid="{00000000-0005-0000-0000-00009C090000}"/>
    <cellStyle name="Calculation 2 20 3 2" xfId="18790" xr:uid="{00000000-0005-0000-0000-00009D090000}"/>
    <cellStyle name="Calculation 2 20 3 2 2" xfId="37141" xr:uid="{00000000-0005-0000-0000-00009E090000}"/>
    <cellStyle name="Calculation 2 20 3 3" xfId="28929" xr:uid="{00000000-0005-0000-0000-00009F090000}"/>
    <cellStyle name="Calculation 2 20 4" xfId="14431" xr:uid="{00000000-0005-0000-0000-0000A0090000}"/>
    <cellStyle name="Calculation 2 20 4 2" xfId="33606" xr:uid="{00000000-0005-0000-0000-0000A1090000}"/>
    <cellStyle name="Calculation 2 20 5" xfId="23844" xr:uid="{00000000-0005-0000-0000-0000A2090000}"/>
    <cellStyle name="Calculation 2 21" xfId="2636" xr:uid="{00000000-0005-0000-0000-0000A3090000}"/>
    <cellStyle name="Calculation 2 21 2" xfId="5835" xr:uid="{00000000-0005-0000-0000-0000A4090000}"/>
    <cellStyle name="Calculation 2 21 2 2" xfId="11954" xr:uid="{00000000-0005-0000-0000-0000A5090000}"/>
    <cellStyle name="Calculation 2 21 2 2 2" xfId="21451" xr:uid="{00000000-0005-0000-0000-0000A6090000}"/>
    <cellStyle name="Calculation 2 21 2 2 2 2" xfId="39333" xr:uid="{00000000-0005-0000-0000-0000A7090000}"/>
    <cellStyle name="Calculation 2 21 2 2 3" xfId="31594" xr:uid="{00000000-0005-0000-0000-0000A8090000}"/>
    <cellStyle name="Calculation 2 21 2 3" xfId="16414" xr:uid="{00000000-0005-0000-0000-0000A9090000}"/>
    <cellStyle name="Calculation 2 21 2 3 2" xfId="35185" xr:uid="{00000000-0005-0000-0000-0000AA090000}"/>
    <cellStyle name="Calculation 2 21 2 4" xfId="26528" xr:uid="{00000000-0005-0000-0000-0000AB090000}"/>
    <cellStyle name="Calculation 2 21 3" xfId="8934" xr:uid="{00000000-0005-0000-0000-0000AC090000}"/>
    <cellStyle name="Calculation 2 21 3 2" xfId="18921" xr:uid="{00000000-0005-0000-0000-0000AD090000}"/>
    <cellStyle name="Calculation 2 21 3 2 2" xfId="37266" xr:uid="{00000000-0005-0000-0000-0000AE090000}"/>
    <cellStyle name="Calculation 2 21 3 3" xfId="29054" xr:uid="{00000000-0005-0000-0000-0000AF090000}"/>
    <cellStyle name="Calculation 2 21 4" xfId="14488" xr:uid="{00000000-0005-0000-0000-0000B0090000}"/>
    <cellStyle name="Calculation 2 21 4 2" xfId="33661" xr:uid="{00000000-0005-0000-0000-0000B1090000}"/>
    <cellStyle name="Calculation 2 21 5" xfId="23967" xr:uid="{00000000-0005-0000-0000-0000B2090000}"/>
    <cellStyle name="Calculation 2 22" xfId="2685" xr:uid="{00000000-0005-0000-0000-0000B3090000}"/>
    <cellStyle name="Calculation 2 22 2" xfId="5882" xr:uid="{00000000-0005-0000-0000-0000B4090000}"/>
    <cellStyle name="Calculation 2 22 2 2" xfId="12001" xr:uid="{00000000-0005-0000-0000-0000B5090000}"/>
    <cellStyle name="Calculation 2 22 2 2 2" xfId="21491" xr:uid="{00000000-0005-0000-0000-0000B6090000}"/>
    <cellStyle name="Calculation 2 22 2 2 2 2" xfId="39371" xr:uid="{00000000-0005-0000-0000-0000B7090000}"/>
    <cellStyle name="Calculation 2 22 2 2 3" xfId="31637" xr:uid="{00000000-0005-0000-0000-0000B8090000}"/>
    <cellStyle name="Calculation 2 22 2 3" xfId="16452" xr:uid="{00000000-0005-0000-0000-0000B9090000}"/>
    <cellStyle name="Calculation 2 22 2 3 2" xfId="35223" xr:uid="{00000000-0005-0000-0000-0000BA090000}"/>
    <cellStyle name="Calculation 2 22 2 4" xfId="26571" xr:uid="{00000000-0005-0000-0000-0000BB090000}"/>
    <cellStyle name="Calculation 2 22 3" xfId="8981" xr:uid="{00000000-0005-0000-0000-0000BC090000}"/>
    <cellStyle name="Calculation 2 22 3 2" xfId="18968" xr:uid="{00000000-0005-0000-0000-0000BD090000}"/>
    <cellStyle name="Calculation 2 22 3 2 2" xfId="37309" xr:uid="{00000000-0005-0000-0000-0000BE090000}"/>
    <cellStyle name="Calculation 2 22 3 3" xfId="29097" xr:uid="{00000000-0005-0000-0000-0000BF090000}"/>
    <cellStyle name="Calculation 2 22 4" xfId="14507" xr:uid="{00000000-0005-0000-0000-0000C0090000}"/>
    <cellStyle name="Calculation 2 22 4 2" xfId="33680" xr:uid="{00000000-0005-0000-0000-0000C1090000}"/>
    <cellStyle name="Calculation 2 22 5" xfId="24010" xr:uid="{00000000-0005-0000-0000-0000C2090000}"/>
    <cellStyle name="Calculation 2 23" xfId="1781" xr:uid="{00000000-0005-0000-0000-0000C3090000}"/>
    <cellStyle name="Calculation 2 23 2" xfId="4993" xr:uid="{00000000-0005-0000-0000-0000C4090000}"/>
    <cellStyle name="Calculation 2 23 2 2" xfId="11133" xr:uid="{00000000-0005-0000-0000-0000C5090000}"/>
    <cellStyle name="Calculation 2 23 2 2 2" xfId="20695" xr:uid="{00000000-0005-0000-0000-0000C6090000}"/>
    <cellStyle name="Calculation 2 23 2 2 2 2" xfId="38714" xr:uid="{00000000-0005-0000-0000-0000C7090000}"/>
    <cellStyle name="Calculation 2 23 2 2 3" xfId="30920" xr:uid="{00000000-0005-0000-0000-0000C8090000}"/>
    <cellStyle name="Calculation 2 23 2 3" xfId="15691" xr:uid="{00000000-0005-0000-0000-0000C9090000}"/>
    <cellStyle name="Calculation 2 23 2 3 2" xfId="34593" xr:uid="{00000000-0005-0000-0000-0000CA090000}"/>
    <cellStyle name="Calculation 2 23 2 4" xfId="25838" xr:uid="{00000000-0005-0000-0000-0000CB090000}"/>
    <cellStyle name="Calculation 2 23 3" xfId="8116" xr:uid="{00000000-0005-0000-0000-0000CC090000}"/>
    <cellStyle name="Calculation 2 23 3 2" xfId="18106" xr:uid="{00000000-0005-0000-0000-0000CD090000}"/>
    <cellStyle name="Calculation 2 23 3 2 2" xfId="36598" xr:uid="{00000000-0005-0000-0000-0000CE090000}"/>
    <cellStyle name="Calculation 2 23 3 3" xfId="28387" xr:uid="{00000000-0005-0000-0000-0000CF090000}"/>
    <cellStyle name="Calculation 2 23 4" xfId="14096" xr:uid="{00000000-0005-0000-0000-0000D0090000}"/>
    <cellStyle name="Calculation 2 23 4 2" xfId="33403" xr:uid="{00000000-0005-0000-0000-0000D1090000}"/>
    <cellStyle name="Calculation 2 23 5" xfId="23301" xr:uid="{00000000-0005-0000-0000-0000D2090000}"/>
    <cellStyle name="Calculation 2 24" xfId="2821" xr:uid="{00000000-0005-0000-0000-0000D3090000}"/>
    <cellStyle name="Calculation 2 24 2" xfId="6012" xr:uid="{00000000-0005-0000-0000-0000D4090000}"/>
    <cellStyle name="Calculation 2 24 2 2" xfId="12131" xr:uid="{00000000-0005-0000-0000-0000D5090000}"/>
    <cellStyle name="Calculation 2 24 2 2 2" xfId="21604" xr:uid="{00000000-0005-0000-0000-0000D6090000}"/>
    <cellStyle name="Calculation 2 24 2 2 2 2" xfId="39482" xr:uid="{00000000-0005-0000-0000-0000D7090000}"/>
    <cellStyle name="Calculation 2 24 2 2 3" xfId="31753" xr:uid="{00000000-0005-0000-0000-0000D8090000}"/>
    <cellStyle name="Calculation 2 24 2 3" xfId="16551" xr:uid="{00000000-0005-0000-0000-0000D9090000}"/>
    <cellStyle name="Calculation 2 24 2 3 2" xfId="35322" xr:uid="{00000000-0005-0000-0000-0000DA090000}"/>
    <cellStyle name="Calculation 2 24 2 4" xfId="26687" xr:uid="{00000000-0005-0000-0000-0000DB090000}"/>
    <cellStyle name="Calculation 2 24 3" xfId="9111" xr:uid="{00000000-0005-0000-0000-0000DC090000}"/>
    <cellStyle name="Calculation 2 24 3 2" xfId="19098" xr:uid="{00000000-0005-0000-0000-0000DD090000}"/>
    <cellStyle name="Calculation 2 24 3 2 2" xfId="37425" xr:uid="{00000000-0005-0000-0000-0000DE090000}"/>
    <cellStyle name="Calculation 2 24 3 3" xfId="29213" xr:uid="{00000000-0005-0000-0000-0000DF090000}"/>
    <cellStyle name="Calculation 2 24 4" xfId="14568" xr:uid="{00000000-0005-0000-0000-0000E0090000}"/>
    <cellStyle name="Calculation 2 24 4 2" xfId="33741" xr:uid="{00000000-0005-0000-0000-0000E1090000}"/>
    <cellStyle name="Calculation 2 24 5" xfId="24126" xr:uid="{00000000-0005-0000-0000-0000E2090000}"/>
    <cellStyle name="Calculation 2 25" xfId="2397" xr:uid="{00000000-0005-0000-0000-0000E3090000}"/>
    <cellStyle name="Calculation 2 25 2" xfId="5603" xr:uid="{00000000-0005-0000-0000-0000E4090000}"/>
    <cellStyle name="Calculation 2 25 2 2" xfId="11738" xr:uid="{00000000-0005-0000-0000-0000E5090000}"/>
    <cellStyle name="Calculation 2 25 2 2 2" xfId="21288" xr:uid="{00000000-0005-0000-0000-0000E6090000}"/>
    <cellStyle name="Calculation 2 25 2 2 2 2" xfId="39176" xr:uid="{00000000-0005-0000-0000-0000E7090000}"/>
    <cellStyle name="Calculation 2 25 2 2 3" xfId="31392" xr:uid="{00000000-0005-0000-0000-0000E8090000}"/>
    <cellStyle name="Calculation 2 25 2 3" xfId="16261" xr:uid="{00000000-0005-0000-0000-0000E9090000}"/>
    <cellStyle name="Calculation 2 25 2 3 2" xfId="35032" xr:uid="{00000000-0005-0000-0000-0000EA090000}"/>
    <cellStyle name="Calculation 2 25 2 4" xfId="26310" xr:uid="{00000000-0005-0000-0000-0000EB090000}"/>
    <cellStyle name="Calculation 2 25 3" xfId="8720" xr:uid="{00000000-0005-0000-0000-0000EC090000}"/>
    <cellStyle name="Calculation 2 25 3 2" xfId="18707" xr:uid="{00000000-0005-0000-0000-0000ED090000}"/>
    <cellStyle name="Calculation 2 25 3 2 2" xfId="37066" xr:uid="{00000000-0005-0000-0000-0000EE090000}"/>
    <cellStyle name="Calculation 2 25 3 3" xfId="28854" xr:uid="{00000000-0005-0000-0000-0000EF090000}"/>
    <cellStyle name="Calculation 2 25 4" xfId="14399" xr:uid="{00000000-0005-0000-0000-0000F0090000}"/>
    <cellStyle name="Calculation 2 25 4 2" xfId="33575" xr:uid="{00000000-0005-0000-0000-0000F1090000}"/>
    <cellStyle name="Calculation 2 25 5" xfId="23769" xr:uid="{00000000-0005-0000-0000-0000F2090000}"/>
    <cellStyle name="Calculation 2 26" xfId="3247" xr:uid="{00000000-0005-0000-0000-0000F3090000}"/>
    <cellStyle name="Calculation 2 26 2" xfId="6404" xr:uid="{00000000-0005-0000-0000-0000F4090000}"/>
    <cellStyle name="Calculation 2 26 2 2" xfId="12522" xr:uid="{00000000-0005-0000-0000-0000F5090000}"/>
    <cellStyle name="Calculation 2 26 2 2 2" xfId="21942" xr:uid="{00000000-0005-0000-0000-0000F6090000}"/>
    <cellStyle name="Calculation 2 26 2 2 2 2" xfId="39761" xr:uid="{00000000-0005-0000-0000-0000F7090000}"/>
    <cellStyle name="Calculation 2 26 2 2 3" xfId="32067" xr:uid="{00000000-0005-0000-0000-0000F8090000}"/>
    <cellStyle name="Calculation 2 26 2 3" xfId="16849" xr:uid="{00000000-0005-0000-0000-0000F9090000}"/>
    <cellStyle name="Calculation 2 26 2 3 2" xfId="35571" xr:uid="{00000000-0005-0000-0000-0000FA090000}"/>
    <cellStyle name="Calculation 2 26 2 4" xfId="27001" xr:uid="{00000000-0005-0000-0000-0000FB090000}"/>
    <cellStyle name="Calculation 2 26 3" xfId="9507" xr:uid="{00000000-0005-0000-0000-0000FC090000}"/>
    <cellStyle name="Calculation 2 26 3 2" xfId="29532" xr:uid="{00000000-0005-0000-0000-0000FD090000}"/>
    <cellStyle name="Calculation 2 26 4" xfId="24445" xr:uid="{00000000-0005-0000-0000-0000FE090000}"/>
    <cellStyle name="Calculation 2 27" xfId="4831" xr:uid="{00000000-0005-0000-0000-0000FF090000}"/>
    <cellStyle name="Calculation 2 27 2" xfId="10976" xr:uid="{00000000-0005-0000-0000-0000000A0000}"/>
    <cellStyle name="Calculation 2 27 2 2" xfId="20544" xr:uid="{00000000-0005-0000-0000-0000010A0000}"/>
    <cellStyle name="Calculation 2 27 2 2 2" xfId="38651" xr:uid="{00000000-0005-0000-0000-0000020A0000}"/>
    <cellStyle name="Calculation 2 27 2 3" xfId="30852" xr:uid="{00000000-0005-0000-0000-0000030A0000}"/>
    <cellStyle name="Calculation 2 27 3" xfId="15548" xr:uid="{00000000-0005-0000-0000-0000040A0000}"/>
    <cellStyle name="Calculation 2 27 3 2" xfId="34537" xr:uid="{00000000-0005-0000-0000-0000050A0000}"/>
    <cellStyle name="Calculation 2 27 4" xfId="25770" xr:uid="{00000000-0005-0000-0000-0000060A0000}"/>
    <cellStyle name="Calculation 2 28" xfId="7959" xr:uid="{00000000-0005-0000-0000-0000070A0000}"/>
    <cellStyle name="Calculation 2 28 2" xfId="17955" xr:uid="{00000000-0005-0000-0000-0000080A0000}"/>
    <cellStyle name="Calculation 2 28 2 2" xfId="36536" xr:uid="{00000000-0005-0000-0000-0000090A0000}"/>
    <cellStyle name="Calculation 2 28 3" xfId="28326" xr:uid="{00000000-0005-0000-0000-00000A0A0000}"/>
    <cellStyle name="Calculation 2 29" xfId="23229" xr:uid="{00000000-0005-0000-0000-00000B0A0000}"/>
    <cellStyle name="Calculation 2 3" xfId="1985" xr:uid="{00000000-0005-0000-0000-00000C0A0000}"/>
    <cellStyle name="Calculation 2 3 2" xfId="3543" xr:uid="{00000000-0005-0000-0000-00000D0A0000}"/>
    <cellStyle name="Calculation 2 3 2 2" xfId="6678" xr:uid="{00000000-0005-0000-0000-00000E0A0000}"/>
    <cellStyle name="Calculation 2 3 2 2 2" xfId="12776" xr:uid="{00000000-0005-0000-0000-00000F0A0000}"/>
    <cellStyle name="Calculation 2 3 2 2 2 2" xfId="22173" xr:uid="{00000000-0005-0000-0000-0000100A0000}"/>
    <cellStyle name="Calculation 2 3 2 2 2 2 2" xfId="39903" xr:uid="{00000000-0005-0000-0000-0000110A0000}"/>
    <cellStyle name="Calculation 2 3 2 2 2 3" xfId="32231" xr:uid="{00000000-0005-0000-0000-0000120A0000}"/>
    <cellStyle name="Calculation 2 3 2 2 3" xfId="17055" xr:uid="{00000000-0005-0000-0000-0000130A0000}"/>
    <cellStyle name="Calculation 2 3 2 2 3 2" xfId="35688" xr:uid="{00000000-0005-0000-0000-0000140A0000}"/>
    <cellStyle name="Calculation 2 3 2 2 4" xfId="27165" xr:uid="{00000000-0005-0000-0000-0000150A0000}"/>
    <cellStyle name="Calculation 2 3 2 3" xfId="9761" xr:uid="{00000000-0005-0000-0000-0000160A0000}"/>
    <cellStyle name="Calculation 2 3 2 3 2" xfId="29692" xr:uid="{00000000-0005-0000-0000-0000170A0000}"/>
    <cellStyle name="Calculation 2 3 2 4" xfId="24609" xr:uid="{00000000-0005-0000-0000-0000180A0000}"/>
    <cellStyle name="Calculation 2 3 3" xfId="4257" xr:uid="{00000000-0005-0000-0000-0000190A0000}"/>
    <cellStyle name="Calculation 2 3 3 2" xfId="7360" xr:uid="{00000000-0005-0000-0000-00001A0A0000}"/>
    <cellStyle name="Calculation 2 3 3 2 2" xfId="13421" xr:uid="{00000000-0005-0000-0000-00001B0A0000}"/>
    <cellStyle name="Calculation 2 3 3 2 2 2" xfId="22746" xr:uid="{00000000-0005-0000-0000-00001C0A0000}"/>
    <cellStyle name="Calculation 2 3 3 2 2 2 2" xfId="40474" xr:uid="{00000000-0005-0000-0000-00001D0A0000}"/>
    <cellStyle name="Calculation 2 3 3 2 2 3" xfId="32872" xr:uid="{00000000-0005-0000-0000-00001E0A0000}"/>
    <cellStyle name="Calculation 2 3 3 2 3" xfId="17521" xr:uid="{00000000-0005-0000-0000-00001F0A0000}"/>
    <cellStyle name="Calculation 2 3 3 2 3 2" xfId="36154" xr:uid="{00000000-0005-0000-0000-0000200A0000}"/>
    <cellStyle name="Calculation 2 3 3 2 4" xfId="27806" xr:uid="{00000000-0005-0000-0000-0000210A0000}"/>
    <cellStyle name="Calculation 2 3 3 3" xfId="10406" xr:uid="{00000000-0005-0000-0000-0000220A0000}"/>
    <cellStyle name="Calculation 2 3 3 3 2" xfId="19975" xr:uid="{00000000-0005-0000-0000-0000230A0000}"/>
    <cellStyle name="Calculation 2 3 3 3 2 2" xfId="38131" xr:uid="{00000000-0005-0000-0000-0000240A0000}"/>
    <cellStyle name="Calculation 2 3 3 3 3" xfId="30331" xr:uid="{00000000-0005-0000-0000-0000250A0000}"/>
    <cellStyle name="Calculation 2 3 3 4" xfId="15120" xr:uid="{00000000-0005-0000-0000-0000260A0000}"/>
    <cellStyle name="Calculation 2 3 3 4 2" xfId="34155" xr:uid="{00000000-0005-0000-0000-0000270A0000}"/>
    <cellStyle name="Calculation 2 3 3 5" xfId="25250" xr:uid="{00000000-0005-0000-0000-0000280A0000}"/>
    <cellStyle name="Calculation 2 3 4" xfId="5196" xr:uid="{00000000-0005-0000-0000-0000290A0000}"/>
    <cellStyle name="Calculation 2 3 4 2" xfId="11336" xr:uid="{00000000-0005-0000-0000-00002A0A0000}"/>
    <cellStyle name="Calculation 2 3 4 2 2" xfId="20898" xr:uid="{00000000-0005-0000-0000-00002B0A0000}"/>
    <cellStyle name="Calculation 2 3 4 2 2 2" xfId="38872" xr:uid="{00000000-0005-0000-0000-00002C0A0000}"/>
    <cellStyle name="Calculation 2 3 4 2 3" xfId="31078" xr:uid="{00000000-0005-0000-0000-00002D0A0000}"/>
    <cellStyle name="Calculation 2 3 4 3" xfId="15885" xr:uid="{00000000-0005-0000-0000-00002E0A0000}"/>
    <cellStyle name="Calculation 2 3 4 3 2" xfId="34742" xr:uid="{00000000-0005-0000-0000-00002F0A0000}"/>
    <cellStyle name="Calculation 2 3 4 4" xfId="25996" xr:uid="{00000000-0005-0000-0000-0000300A0000}"/>
    <cellStyle name="Calculation 2 3 5" xfId="8318" xr:uid="{00000000-0005-0000-0000-0000310A0000}"/>
    <cellStyle name="Calculation 2 3 5 2" xfId="18308" xr:uid="{00000000-0005-0000-0000-0000320A0000}"/>
    <cellStyle name="Calculation 2 3 5 2 2" xfId="36755" xr:uid="{00000000-0005-0000-0000-0000330A0000}"/>
    <cellStyle name="Calculation 2 3 5 3" xfId="28544" xr:uid="{00000000-0005-0000-0000-0000340A0000}"/>
    <cellStyle name="Calculation 2 3 6" xfId="23458" xr:uid="{00000000-0005-0000-0000-0000350A0000}"/>
    <cellStyle name="Calculation 2 4" xfId="2074" xr:uid="{00000000-0005-0000-0000-0000360A0000}"/>
    <cellStyle name="Calculation 2 4 2" xfId="3615" xr:uid="{00000000-0005-0000-0000-0000370A0000}"/>
    <cellStyle name="Calculation 2 4 2 2" xfId="6743" xr:uid="{00000000-0005-0000-0000-0000380A0000}"/>
    <cellStyle name="Calculation 2 4 2 2 2" xfId="12833" xr:uid="{00000000-0005-0000-0000-0000390A0000}"/>
    <cellStyle name="Calculation 2 4 2 2 2 2" xfId="22217" xr:uid="{00000000-0005-0000-0000-00003A0A0000}"/>
    <cellStyle name="Calculation 2 4 2 2 2 2 2" xfId="39947" xr:uid="{00000000-0005-0000-0000-00003B0A0000}"/>
    <cellStyle name="Calculation 2 4 2 2 2 3" xfId="32288" xr:uid="{00000000-0005-0000-0000-00003C0A0000}"/>
    <cellStyle name="Calculation 2 4 2 2 3" xfId="17094" xr:uid="{00000000-0005-0000-0000-00003D0A0000}"/>
    <cellStyle name="Calculation 2 4 2 2 3 2" xfId="35727" xr:uid="{00000000-0005-0000-0000-00003E0A0000}"/>
    <cellStyle name="Calculation 2 4 2 2 4" xfId="27222" xr:uid="{00000000-0005-0000-0000-00003F0A0000}"/>
    <cellStyle name="Calculation 2 4 2 3" xfId="9818" xr:uid="{00000000-0005-0000-0000-0000400A0000}"/>
    <cellStyle name="Calculation 2 4 2 3 2" xfId="29748" xr:uid="{00000000-0005-0000-0000-0000410A0000}"/>
    <cellStyle name="Calculation 2 4 2 4" xfId="24666" xr:uid="{00000000-0005-0000-0000-0000420A0000}"/>
    <cellStyle name="Calculation 2 4 3" xfId="4315" xr:uid="{00000000-0005-0000-0000-0000430A0000}"/>
    <cellStyle name="Calculation 2 4 3 2" xfId="7417" xr:uid="{00000000-0005-0000-0000-0000440A0000}"/>
    <cellStyle name="Calculation 2 4 3 2 2" xfId="13478" xr:uid="{00000000-0005-0000-0000-0000450A0000}"/>
    <cellStyle name="Calculation 2 4 3 2 2 2" xfId="22790" xr:uid="{00000000-0005-0000-0000-0000460A0000}"/>
    <cellStyle name="Calculation 2 4 3 2 2 2 2" xfId="40518" xr:uid="{00000000-0005-0000-0000-0000470A0000}"/>
    <cellStyle name="Calculation 2 4 3 2 2 3" xfId="32929" xr:uid="{00000000-0005-0000-0000-0000480A0000}"/>
    <cellStyle name="Calculation 2 4 3 2 3" xfId="17560" xr:uid="{00000000-0005-0000-0000-0000490A0000}"/>
    <cellStyle name="Calculation 2 4 3 2 3 2" xfId="36193" xr:uid="{00000000-0005-0000-0000-00004A0A0000}"/>
    <cellStyle name="Calculation 2 4 3 2 4" xfId="27863" xr:uid="{00000000-0005-0000-0000-00004B0A0000}"/>
    <cellStyle name="Calculation 2 4 3 3" xfId="10464" xr:uid="{00000000-0005-0000-0000-00004C0A0000}"/>
    <cellStyle name="Calculation 2 4 3 3 2" xfId="20032" xr:uid="{00000000-0005-0000-0000-00004D0A0000}"/>
    <cellStyle name="Calculation 2 4 3 3 2 2" xfId="38188" xr:uid="{00000000-0005-0000-0000-00004E0A0000}"/>
    <cellStyle name="Calculation 2 4 3 3 3" xfId="30389" xr:uid="{00000000-0005-0000-0000-00004F0A0000}"/>
    <cellStyle name="Calculation 2 4 3 4" xfId="15159" xr:uid="{00000000-0005-0000-0000-0000500A0000}"/>
    <cellStyle name="Calculation 2 4 3 4 2" xfId="34194" xr:uid="{00000000-0005-0000-0000-0000510A0000}"/>
    <cellStyle name="Calculation 2 4 3 5" xfId="25307" xr:uid="{00000000-0005-0000-0000-0000520A0000}"/>
    <cellStyle name="Calculation 2 4 4" xfId="5284" xr:uid="{00000000-0005-0000-0000-0000530A0000}"/>
    <cellStyle name="Calculation 2 4 4 2" xfId="11420" xr:uid="{00000000-0005-0000-0000-0000540A0000}"/>
    <cellStyle name="Calculation 2 4 4 2 2" xfId="20982" xr:uid="{00000000-0005-0000-0000-0000550A0000}"/>
    <cellStyle name="Calculation 2 4 4 2 2 2" xfId="38956" xr:uid="{00000000-0005-0000-0000-0000560A0000}"/>
    <cellStyle name="Calculation 2 4 4 2 3" xfId="31162" xr:uid="{00000000-0005-0000-0000-0000570A0000}"/>
    <cellStyle name="Calculation 2 4 4 3" xfId="15966" xr:uid="{00000000-0005-0000-0000-0000580A0000}"/>
    <cellStyle name="Calculation 2 4 4 3 2" xfId="34823" xr:uid="{00000000-0005-0000-0000-0000590A0000}"/>
    <cellStyle name="Calculation 2 4 4 4" xfId="26080" xr:uid="{00000000-0005-0000-0000-00005A0A0000}"/>
    <cellStyle name="Calculation 2 4 5" xfId="8400" xr:uid="{00000000-0005-0000-0000-00005B0A0000}"/>
    <cellStyle name="Calculation 2 4 5 2" xfId="18387" xr:uid="{00000000-0005-0000-0000-00005C0A0000}"/>
    <cellStyle name="Calculation 2 4 5 2 2" xfId="36834" xr:uid="{00000000-0005-0000-0000-00005D0A0000}"/>
    <cellStyle name="Calculation 2 4 5 3" xfId="28623" xr:uid="{00000000-0005-0000-0000-00005E0A0000}"/>
    <cellStyle name="Calculation 2 4 6" xfId="23537" xr:uid="{00000000-0005-0000-0000-00005F0A0000}"/>
    <cellStyle name="Calculation 2 5" xfId="2339" xr:uid="{00000000-0005-0000-0000-0000600A0000}"/>
    <cellStyle name="Calculation 2 5 2" xfId="3564" xr:uid="{00000000-0005-0000-0000-0000610A0000}"/>
    <cellStyle name="Calculation 2 5 2 2" xfId="6696" xr:uid="{00000000-0005-0000-0000-0000620A0000}"/>
    <cellStyle name="Calculation 2 5 2 2 2" xfId="12792" xr:uid="{00000000-0005-0000-0000-0000630A0000}"/>
    <cellStyle name="Calculation 2 5 2 2 2 2" xfId="22186" xr:uid="{00000000-0005-0000-0000-0000640A0000}"/>
    <cellStyle name="Calculation 2 5 2 2 2 2 2" xfId="39916" xr:uid="{00000000-0005-0000-0000-0000650A0000}"/>
    <cellStyle name="Calculation 2 5 2 2 2 3" xfId="32247" xr:uid="{00000000-0005-0000-0000-0000660A0000}"/>
    <cellStyle name="Calculation 2 5 2 2 3" xfId="17067" xr:uid="{00000000-0005-0000-0000-0000670A0000}"/>
    <cellStyle name="Calculation 2 5 2 2 3 2" xfId="35700" xr:uid="{00000000-0005-0000-0000-0000680A0000}"/>
    <cellStyle name="Calculation 2 5 2 2 4" xfId="27181" xr:uid="{00000000-0005-0000-0000-0000690A0000}"/>
    <cellStyle name="Calculation 2 5 2 3" xfId="9777" xr:uid="{00000000-0005-0000-0000-00006A0A0000}"/>
    <cellStyle name="Calculation 2 5 2 3 2" xfId="29707" xr:uid="{00000000-0005-0000-0000-00006B0A0000}"/>
    <cellStyle name="Calculation 2 5 2 4" xfId="24625" xr:uid="{00000000-0005-0000-0000-00006C0A0000}"/>
    <cellStyle name="Calculation 2 5 3" xfId="4273" xr:uid="{00000000-0005-0000-0000-00006D0A0000}"/>
    <cellStyle name="Calculation 2 5 3 2" xfId="7376" xr:uid="{00000000-0005-0000-0000-00006E0A0000}"/>
    <cellStyle name="Calculation 2 5 3 2 2" xfId="13437" xr:uid="{00000000-0005-0000-0000-00006F0A0000}"/>
    <cellStyle name="Calculation 2 5 3 2 2 2" xfId="22759" xr:uid="{00000000-0005-0000-0000-0000700A0000}"/>
    <cellStyle name="Calculation 2 5 3 2 2 2 2" xfId="40487" xr:uid="{00000000-0005-0000-0000-0000710A0000}"/>
    <cellStyle name="Calculation 2 5 3 2 2 3" xfId="32888" xr:uid="{00000000-0005-0000-0000-0000720A0000}"/>
    <cellStyle name="Calculation 2 5 3 2 3" xfId="17533" xr:uid="{00000000-0005-0000-0000-0000730A0000}"/>
    <cellStyle name="Calculation 2 5 3 2 3 2" xfId="36166" xr:uid="{00000000-0005-0000-0000-0000740A0000}"/>
    <cellStyle name="Calculation 2 5 3 2 4" xfId="27822" xr:uid="{00000000-0005-0000-0000-0000750A0000}"/>
    <cellStyle name="Calculation 2 5 3 3" xfId="10422" xr:uid="{00000000-0005-0000-0000-0000760A0000}"/>
    <cellStyle name="Calculation 2 5 3 3 2" xfId="19991" xr:uid="{00000000-0005-0000-0000-0000770A0000}"/>
    <cellStyle name="Calculation 2 5 3 3 2 2" xfId="38147" xr:uid="{00000000-0005-0000-0000-0000780A0000}"/>
    <cellStyle name="Calculation 2 5 3 3 3" xfId="30347" xr:uid="{00000000-0005-0000-0000-0000790A0000}"/>
    <cellStyle name="Calculation 2 5 3 4" xfId="15132" xr:uid="{00000000-0005-0000-0000-00007A0A0000}"/>
    <cellStyle name="Calculation 2 5 3 4 2" xfId="34167" xr:uid="{00000000-0005-0000-0000-00007B0A0000}"/>
    <cellStyle name="Calculation 2 5 3 5" xfId="25266" xr:uid="{00000000-0005-0000-0000-00007C0A0000}"/>
    <cellStyle name="Calculation 2 5 4" xfId="5546" xr:uid="{00000000-0005-0000-0000-00007D0A0000}"/>
    <cellStyle name="Calculation 2 5 4 2" xfId="11681" xr:uid="{00000000-0005-0000-0000-00007E0A0000}"/>
    <cellStyle name="Calculation 2 5 4 2 2" xfId="21237" xr:uid="{00000000-0005-0000-0000-00007F0A0000}"/>
    <cellStyle name="Calculation 2 5 4 2 2 2" xfId="39135" xr:uid="{00000000-0005-0000-0000-0000800A0000}"/>
    <cellStyle name="Calculation 2 5 4 2 3" xfId="31346" xr:uid="{00000000-0005-0000-0000-0000810A0000}"/>
    <cellStyle name="Calculation 2 5 4 3" xfId="16211" xr:uid="{00000000-0005-0000-0000-0000820A0000}"/>
    <cellStyle name="Calculation 2 5 4 3 2" xfId="34992" xr:uid="{00000000-0005-0000-0000-0000830A0000}"/>
    <cellStyle name="Calculation 2 5 4 4" xfId="26264" xr:uid="{00000000-0005-0000-0000-0000840A0000}"/>
    <cellStyle name="Calculation 2 5 5" xfId="8663" xr:uid="{00000000-0005-0000-0000-0000850A0000}"/>
    <cellStyle name="Calculation 2 5 5 2" xfId="18650" xr:uid="{00000000-0005-0000-0000-0000860A0000}"/>
    <cellStyle name="Calculation 2 5 5 2 2" xfId="37020" xr:uid="{00000000-0005-0000-0000-0000870A0000}"/>
    <cellStyle name="Calculation 2 5 5 3" xfId="28808" xr:uid="{00000000-0005-0000-0000-0000880A0000}"/>
    <cellStyle name="Calculation 2 5 6" xfId="23723" xr:uid="{00000000-0005-0000-0000-0000890A0000}"/>
    <cellStyle name="Calculation 2 6" xfId="2217" xr:uid="{00000000-0005-0000-0000-00008A0A0000}"/>
    <cellStyle name="Calculation 2 6 2" xfId="3649" xr:uid="{00000000-0005-0000-0000-00008B0A0000}"/>
    <cellStyle name="Calculation 2 6 2 2" xfId="6774" xr:uid="{00000000-0005-0000-0000-00008C0A0000}"/>
    <cellStyle name="Calculation 2 6 2 2 2" xfId="12862" xr:uid="{00000000-0005-0000-0000-00008D0A0000}"/>
    <cellStyle name="Calculation 2 6 2 2 2 2" xfId="22238" xr:uid="{00000000-0005-0000-0000-00008E0A0000}"/>
    <cellStyle name="Calculation 2 6 2 2 2 2 2" xfId="39968" xr:uid="{00000000-0005-0000-0000-00008F0A0000}"/>
    <cellStyle name="Calculation 2 6 2 2 2 3" xfId="32316" xr:uid="{00000000-0005-0000-0000-0000900A0000}"/>
    <cellStyle name="Calculation 2 6 2 2 3" xfId="17112" xr:uid="{00000000-0005-0000-0000-0000910A0000}"/>
    <cellStyle name="Calculation 2 6 2 2 3 2" xfId="35745" xr:uid="{00000000-0005-0000-0000-0000920A0000}"/>
    <cellStyle name="Calculation 2 6 2 2 4" xfId="27250" xr:uid="{00000000-0005-0000-0000-0000930A0000}"/>
    <cellStyle name="Calculation 2 6 2 3" xfId="9847" xr:uid="{00000000-0005-0000-0000-0000940A0000}"/>
    <cellStyle name="Calculation 2 6 2 3 2" xfId="19687" xr:uid="{00000000-0005-0000-0000-0000950A0000}"/>
    <cellStyle name="Calculation 2 6 2 3 2 2" xfId="37846" xr:uid="{00000000-0005-0000-0000-0000960A0000}"/>
    <cellStyle name="Calculation 2 6 2 3 3" xfId="29775" xr:uid="{00000000-0005-0000-0000-0000970A0000}"/>
    <cellStyle name="Calculation 2 6 2 4" xfId="14982" xr:uid="{00000000-0005-0000-0000-0000980A0000}"/>
    <cellStyle name="Calculation 2 6 2 4 2" xfId="34017" xr:uid="{00000000-0005-0000-0000-0000990A0000}"/>
    <cellStyle name="Calculation 2 6 2 5" xfId="24694" xr:uid="{00000000-0005-0000-0000-00009A0A0000}"/>
    <cellStyle name="Calculation 2 6 3" xfId="4344" xr:uid="{00000000-0005-0000-0000-00009B0A0000}"/>
    <cellStyle name="Calculation 2 6 3 2" xfId="7446" xr:uid="{00000000-0005-0000-0000-00009C0A0000}"/>
    <cellStyle name="Calculation 2 6 3 2 2" xfId="13507" xr:uid="{00000000-0005-0000-0000-00009D0A0000}"/>
    <cellStyle name="Calculation 2 6 3 2 2 2" xfId="22811" xr:uid="{00000000-0005-0000-0000-00009E0A0000}"/>
    <cellStyle name="Calculation 2 6 3 2 2 2 2" xfId="40539" xr:uid="{00000000-0005-0000-0000-00009F0A0000}"/>
    <cellStyle name="Calculation 2 6 3 2 2 3" xfId="32957" xr:uid="{00000000-0005-0000-0000-0000A00A0000}"/>
    <cellStyle name="Calculation 2 6 3 2 3" xfId="17578" xr:uid="{00000000-0005-0000-0000-0000A10A0000}"/>
    <cellStyle name="Calculation 2 6 3 2 3 2" xfId="36211" xr:uid="{00000000-0005-0000-0000-0000A20A0000}"/>
    <cellStyle name="Calculation 2 6 3 2 4" xfId="27891" xr:uid="{00000000-0005-0000-0000-0000A30A0000}"/>
    <cellStyle name="Calculation 2 6 3 3" xfId="10493" xr:uid="{00000000-0005-0000-0000-0000A40A0000}"/>
    <cellStyle name="Calculation 2 6 3 3 2" xfId="20061" xr:uid="{00000000-0005-0000-0000-0000A50A0000}"/>
    <cellStyle name="Calculation 2 6 3 3 2 2" xfId="38216" xr:uid="{00000000-0005-0000-0000-0000A60A0000}"/>
    <cellStyle name="Calculation 2 6 3 3 3" xfId="30417" xr:uid="{00000000-0005-0000-0000-0000A70A0000}"/>
    <cellStyle name="Calculation 2 6 3 4" xfId="15177" xr:uid="{00000000-0005-0000-0000-0000A80A0000}"/>
    <cellStyle name="Calculation 2 6 3 4 2" xfId="34212" xr:uid="{00000000-0005-0000-0000-0000A90A0000}"/>
    <cellStyle name="Calculation 2 6 3 5" xfId="25335" xr:uid="{00000000-0005-0000-0000-0000AA0A0000}"/>
    <cellStyle name="Calculation 2 6 4" xfId="5426" xr:uid="{00000000-0005-0000-0000-0000AB0A0000}"/>
    <cellStyle name="Calculation 2 6 4 2" xfId="11562" xr:uid="{00000000-0005-0000-0000-0000AC0A0000}"/>
    <cellStyle name="Calculation 2 6 4 2 2" xfId="21119" xr:uid="{00000000-0005-0000-0000-0000AD0A0000}"/>
    <cellStyle name="Calculation 2 6 4 2 2 2" xfId="39043" xr:uid="{00000000-0005-0000-0000-0000AE0A0000}"/>
    <cellStyle name="Calculation 2 6 4 2 3" xfId="31253" xr:uid="{00000000-0005-0000-0000-0000AF0A0000}"/>
    <cellStyle name="Calculation 2 6 4 3" xfId="16100" xr:uid="{00000000-0005-0000-0000-0000B00A0000}"/>
    <cellStyle name="Calculation 2 6 4 3 2" xfId="34907" xr:uid="{00000000-0005-0000-0000-0000B10A0000}"/>
    <cellStyle name="Calculation 2 6 4 4" xfId="26171" xr:uid="{00000000-0005-0000-0000-0000B20A0000}"/>
    <cellStyle name="Calculation 2 6 5" xfId="8542" xr:uid="{00000000-0005-0000-0000-0000B30A0000}"/>
    <cellStyle name="Calculation 2 6 5 2" xfId="18529" xr:uid="{00000000-0005-0000-0000-0000B40A0000}"/>
    <cellStyle name="Calculation 2 6 5 2 2" xfId="36925" xr:uid="{00000000-0005-0000-0000-0000B50A0000}"/>
    <cellStyle name="Calculation 2 6 5 3" xfId="28714" xr:uid="{00000000-0005-0000-0000-0000B60A0000}"/>
    <cellStyle name="Calculation 2 6 6" xfId="14331" xr:uid="{00000000-0005-0000-0000-0000B70A0000}"/>
    <cellStyle name="Calculation 2 6 6 2" xfId="33543" xr:uid="{00000000-0005-0000-0000-0000B80A0000}"/>
    <cellStyle name="Calculation 2 6 7" xfId="23628" xr:uid="{00000000-0005-0000-0000-0000B90A0000}"/>
    <cellStyle name="Calculation 2 7" xfId="1860" xr:uid="{00000000-0005-0000-0000-0000BA0A0000}"/>
    <cellStyle name="Calculation 2 7 2" xfId="3421" xr:uid="{00000000-0005-0000-0000-0000BB0A0000}"/>
    <cellStyle name="Calculation 2 7 2 2" xfId="6572" xr:uid="{00000000-0005-0000-0000-0000BC0A0000}"/>
    <cellStyle name="Calculation 2 7 2 2 2" xfId="12681" xr:uid="{00000000-0005-0000-0000-0000BD0A0000}"/>
    <cellStyle name="Calculation 2 7 2 2 2 2" xfId="22090" xr:uid="{00000000-0005-0000-0000-0000BE0A0000}"/>
    <cellStyle name="Calculation 2 7 2 2 2 2 2" xfId="39820" xr:uid="{00000000-0005-0000-0000-0000BF0A0000}"/>
    <cellStyle name="Calculation 2 7 2 2 2 3" xfId="32136" xr:uid="{00000000-0005-0000-0000-0000C00A0000}"/>
    <cellStyle name="Calculation 2 7 2 2 3" xfId="16986" xr:uid="{00000000-0005-0000-0000-0000C10A0000}"/>
    <cellStyle name="Calculation 2 7 2 2 3 2" xfId="35619" xr:uid="{00000000-0005-0000-0000-0000C20A0000}"/>
    <cellStyle name="Calculation 2 7 2 2 4" xfId="27070" xr:uid="{00000000-0005-0000-0000-0000C30A0000}"/>
    <cellStyle name="Calculation 2 7 2 3" xfId="9666" xr:uid="{00000000-0005-0000-0000-0000C40A0000}"/>
    <cellStyle name="Calculation 2 7 2 3 2" xfId="29598" xr:uid="{00000000-0005-0000-0000-0000C50A0000}"/>
    <cellStyle name="Calculation 2 7 2 4" xfId="24514" xr:uid="{00000000-0005-0000-0000-0000C60A0000}"/>
    <cellStyle name="Calculation 2 7 3" xfId="4162" xr:uid="{00000000-0005-0000-0000-0000C70A0000}"/>
    <cellStyle name="Calculation 2 7 3 2" xfId="7265" xr:uid="{00000000-0005-0000-0000-0000C80A0000}"/>
    <cellStyle name="Calculation 2 7 3 2 2" xfId="13326" xr:uid="{00000000-0005-0000-0000-0000C90A0000}"/>
    <cellStyle name="Calculation 2 7 3 2 2 2" xfId="22663" xr:uid="{00000000-0005-0000-0000-0000CA0A0000}"/>
    <cellStyle name="Calculation 2 7 3 2 2 2 2" xfId="40391" xr:uid="{00000000-0005-0000-0000-0000CB0A0000}"/>
    <cellStyle name="Calculation 2 7 3 2 2 3" xfId="32777" xr:uid="{00000000-0005-0000-0000-0000CC0A0000}"/>
    <cellStyle name="Calculation 2 7 3 2 3" xfId="17452" xr:uid="{00000000-0005-0000-0000-0000CD0A0000}"/>
    <cellStyle name="Calculation 2 7 3 2 3 2" xfId="36085" xr:uid="{00000000-0005-0000-0000-0000CE0A0000}"/>
    <cellStyle name="Calculation 2 7 3 2 4" xfId="27711" xr:uid="{00000000-0005-0000-0000-0000CF0A0000}"/>
    <cellStyle name="Calculation 2 7 3 3" xfId="10311" xr:uid="{00000000-0005-0000-0000-0000D00A0000}"/>
    <cellStyle name="Calculation 2 7 3 3 2" xfId="19880" xr:uid="{00000000-0005-0000-0000-0000D10A0000}"/>
    <cellStyle name="Calculation 2 7 3 3 2 2" xfId="38036" xr:uid="{00000000-0005-0000-0000-0000D20A0000}"/>
    <cellStyle name="Calculation 2 7 3 3 3" xfId="30236" xr:uid="{00000000-0005-0000-0000-0000D30A0000}"/>
    <cellStyle name="Calculation 2 7 3 4" xfId="15051" xr:uid="{00000000-0005-0000-0000-0000D40A0000}"/>
    <cellStyle name="Calculation 2 7 3 4 2" xfId="34086" xr:uid="{00000000-0005-0000-0000-0000D50A0000}"/>
    <cellStyle name="Calculation 2 7 3 5" xfId="25155" xr:uid="{00000000-0005-0000-0000-0000D60A0000}"/>
    <cellStyle name="Calculation 2 7 4" xfId="5071" xr:uid="{00000000-0005-0000-0000-0000D70A0000}"/>
    <cellStyle name="Calculation 2 7 4 2" xfId="11211" xr:uid="{00000000-0005-0000-0000-0000D80A0000}"/>
    <cellStyle name="Calculation 2 7 4 2 2" xfId="20773" xr:uid="{00000000-0005-0000-0000-0000D90A0000}"/>
    <cellStyle name="Calculation 2 7 4 2 2 2" xfId="38772" xr:uid="{00000000-0005-0000-0000-0000DA0A0000}"/>
    <cellStyle name="Calculation 2 7 4 2 3" xfId="30978" xr:uid="{00000000-0005-0000-0000-0000DB0A0000}"/>
    <cellStyle name="Calculation 2 7 4 3" xfId="15764" xr:uid="{00000000-0005-0000-0000-0000DC0A0000}"/>
    <cellStyle name="Calculation 2 7 4 3 2" xfId="34646" xr:uid="{00000000-0005-0000-0000-0000DD0A0000}"/>
    <cellStyle name="Calculation 2 7 4 4" xfId="25896" xr:uid="{00000000-0005-0000-0000-0000DE0A0000}"/>
    <cellStyle name="Calculation 2 7 5" xfId="8193" xr:uid="{00000000-0005-0000-0000-0000DF0A0000}"/>
    <cellStyle name="Calculation 2 7 5 2" xfId="18183" xr:uid="{00000000-0005-0000-0000-0000E00A0000}"/>
    <cellStyle name="Calculation 2 7 5 2 2" xfId="36655" xr:uid="{00000000-0005-0000-0000-0000E10A0000}"/>
    <cellStyle name="Calculation 2 7 5 3" xfId="28444" xr:uid="{00000000-0005-0000-0000-0000E20A0000}"/>
    <cellStyle name="Calculation 2 7 6" xfId="23358" xr:uid="{00000000-0005-0000-0000-0000E30A0000}"/>
    <cellStyle name="Calculation 2 8" xfId="1817" xr:uid="{00000000-0005-0000-0000-0000E40A0000}"/>
    <cellStyle name="Calculation 2 8 2" xfId="3461" xr:uid="{00000000-0005-0000-0000-0000E50A0000}"/>
    <cellStyle name="Calculation 2 8 2 2" xfId="6608" xr:uid="{00000000-0005-0000-0000-0000E60A0000}"/>
    <cellStyle name="Calculation 2 8 2 2 2" xfId="12709" xr:uid="{00000000-0005-0000-0000-0000E70A0000}"/>
    <cellStyle name="Calculation 2 8 2 2 2 2" xfId="22116" xr:uid="{00000000-0005-0000-0000-0000E80A0000}"/>
    <cellStyle name="Calculation 2 8 2 2 2 2 2" xfId="39846" xr:uid="{00000000-0005-0000-0000-0000E90A0000}"/>
    <cellStyle name="Calculation 2 8 2 2 2 3" xfId="32164" xr:uid="{00000000-0005-0000-0000-0000EA0A0000}"/>
    <cellStyle name="Calculation 2 8 2 2 3" xfId="17009" xr:uid="{00000000-0005-0000-0000-0000EB0A0000}"/>
    <cellStyle name="Calculation 2 8 2 2 3 2" xfId="35642" xr:uid="{00000000-0005-0000-0000-0000EC0A0000}"/>
    <cellStyle name="Calculation 2 8 2 2 4" xfId="27098" xr:uid="{00000000-0005-0000-0000-0000ED0A0000}"/>
    <cellStyle name="Calculation 2 8 2 3" xfId="9694" xr:uid="{00000000-0005-0000-0000-0000EE0A0000}"/>
    <cellStyle name="Calculation 2 8 2 3 2" xfId="29626" xr:uid="{00000000-0005-0000-0000-0000EF0A0000}"/>
    <cellStyle name="Calculation 2 8 2 4" xfId="24542" xr:uid="{00000000-0005-0000-0000-0000F00A0000}"/>
    <cellStyle name="Calculation 2 8 3" xfId="4190" xr:uid="{00000000-0005-0000-0000-0000F10A0000}"/>
    <cellStyle name="Calculation 2 8 3 2" xfId="7293" xr:uid="{00000000-0005-0000-0000-0000F20A0000}"/>
    <cellStyle name="Calculation 2 8 3 2 2" xfId="13354" xr:uid="{00000000-0005-0000-0000-0000F30A0000}"/>
    <cellStyle name="Calculation 2 8 3 2 2 2" xfId="22689" xr:uid="{00000000-0005-0000-0000-0000F40A0000}"/>
    <cellStyle name="Calculation 2 8 3 2 2 2 2" xfId="40417" xr:uid="{00000000-0005-0000-0000-0000F50A0000}"/>
    <cellStyle name="Calculation 2 8 3 2 2 3" xfId="32805" xr:uid="{00000000-0005-0000-0000-0000F60A0000}"/>
    <cellStyle name="Calculation 2 8 3 2 3" xfId="17475" xr:uid="{00000000-0005-0000-0000-0000F70A0000}"/>
    <cellStyle name="Calculation 2 8 3 2 3 2" xfId="36108" xr:uid="{00000000-0005-0000-0000-0000F80A0000}"/>
    <cellStyle name="Calculation 2 8 3 2 4" xfId="27739" xr:uid="{00000000-0005-0000-0000-0000F90A0000}"/>
    <cellStyle name="Calculation 2 8 3 3" xfId="10339" xr:uid="{00000000-0005-0000-0000-0000FA0A0000}"/>
    <cellStyle name="Calculation 2 8 3 3 2" xfId="19908" xr:uid="{00000000-0005-0000-0000-0000FB0A0000}"/>
    <cellStyle name="Calculation 2 8 3 3 2 2" xfId="38064" xr:uid="{00000000-0005-0000-0000-0000FC0A0000}"/>
    <cellStyle name="Calculation 2 8 3 3 3" xfId="30264" xr:uid="{00000000-0005-0000-0000-0000FD0A0000}"/>
    <cellStyle name="Calculation 2 8 3 4" xfId="15074" xr:uid="{00000000-0005-0000-0000-0000FE0A0000}"/>
    <cellStyle name="Calculation 2 8 3 4 2" xfId="34109" xr:uid="{00000000-0005-0000-0000-0000FF0A0000}"/>
    <cellStyle name="Calculation 2 8 3 5" xfId="25183" xr:uid="{00000000-0005-0000-0000-0000000B0000}"/>
    <cellStyle name="Calculation 2 8 4" xfId="5029" xr:uid="{00000000-0005-0000-0000-0000010B0000}"/>
    <cellStyle name="Calculation 2 8 4 2" xfId="11169" xr:uid="{00000000-0005-0000-0000-0000020B0000}"/>
    <cellStyle name="Calculation 2 8 4 2 2" xfId="20731" xr:uid="{00000000-0005-0000-0000-0000030B0000}"/>
    <cellStyle name="Calculation 2 8 4 2 2 2" xfId="38742" xr:uid="{00000000-0005-0000-0000-0000040B0000}"/>
    <cellStyle name="Calculation 2 8 4 2 3" xfId="30948" xr:uid="{00000000-0005-0000-0000-0000050B0000}"/>
    <cellStyle name="Calculation 2 8 4 3" xfId="15723" xr:uid="{00000000-0005-0000-0000-0000060B0000}"/>
    <cellStyle name="Calculation 2 8 4 3 2" xfId="34617" xr:uid="{00000000-0005-0000-0000-0000070B0000}"/>
    <cellStyle name="Calculation 2 8 4 4" xfId="25866" xr:uid="{00000000-0005-0000-0000-0000080B0000}"/>
    <cellStyle name="Calculation 2 8 5" xfId="8150" xr:uid="{00000000-0005-0000-0000-0000090B0000}"/>
    <cellStyle name="Calculation 2 8 5 2" xfId="18140" xr:uid="{00000000-0005-0000-0000-00000A0B0000}"/>
    <cellStyle name="Calculation 2 8 5 2 2" xfId="36624" xr:uid="{00000000-0005-0000-0000-00000B0B0000}"/>
    <cellStyle name="Calculation 2 8 5 3" xfId="28413" xr:uid="{00000000-0005-0000-0000-00000C0B0000}"/>
    <cellStyle name="Calculation 2 8 6" xfId="23327" xr:uid="{00000000-0005-0000-0000-00000D0B0000}"/>
    <cellStyle name="Calculation 2 9" xfId="1948" xr:uid="{00000000-0005-0000-0000-00000E0B0000}"/>
    <cellStyle name="Calculation 2 9 2" xfId="3577" xr:uid="{00000000-0005-0000-0000-00000F0B0000}"/>
    <cellStyle name="Calculation 2 9 2 2" xfId="6708" xr:uid="{00000000-0005-0000-0000-0000100B0000}"/>
    <cellStyle name="Calculation 2 9 2 2 2" xfId="12802" xr:uid="{00000000-0005-0000-0000-0000110B0000}"/>
    <cellStyle name="Calculation 2 9 2 2 2 2" xfId="22194" xr:uid="{00000000-0005-0000-0000-0000120B0000}"/>
    <cellStyle name="Calculation 2 9 2 2 2 2 2" xfId="39924" xr:uid="{00000000-0005-0000-0000-0000130B0000}"/>
    <cellStyle name="Calculation 2 9 2 2 2 3" xfId="32257" xr:uid="{00000000-0005-0000-0000-0000140B0000}"/>
    <cellStyle name="Calculation 2 9 2 2 3" xfId="17074" xr:uid="{00000000-0005-0000-0000-0000150B0000}"/>
    <cellStyle name="Calculation 2 9 2 2 3 2" xfId="35707" xr:uid="{00000000-0005-0000-0000-0000160B0000}"/>
    <cellStyle name="Calculation 2 9 2 2 4" xfId="27191" xr:uid="{00000000-0005-0000-0000-0000170B0000}"/>
    <cellStyle name="Calculation 2 9 2 3" xfId="9787" xr:uid="{00000000-0005-0000-0000-0000180B0000}"/>
    <cellStyle name="Calculation 2 9 2 3 2" xfId="29717" xr:uid="{00000000-0005-0000-0000-0000190B0000}"/>
    <cellStyle name="Calculation 2 9 2 4" xfId="24635" xr:uid="{00000000-0005-0000-0000-00001A0B0000}"/>
    <cellStyle name="Calculation 2 9 3" xfId="4283" xr:uid="{00000000-0005-0000-0000-00001B0B0000}"/>
    <cellStyle name="Calculation 2 9 3 2" xfId="7386" xr:uid="{00000000-0005-0000-0000-00001C0B0000}"/>
    <cellStyle name="Calculation 2 9 3 2 2" xfId="13447" xr:uid="{00000000-0005-0000-0000-00001D0B0000}"/>
    <cellStyle name="Calculation 2 9 3 2 2 2" xfId="22767" xr:uid="{00000000-0005-0000-0000-00001E0B0000}"/>
    <cellStyle name="Calculation 2 9 3 2 2 2 2" xfId="40495" xr:uid="{00000000-0005-0000-0000-00001F0B0000}"/>
    <cellStyle name="Calculation 2 9 3 2 2 3" xfId="32898" xr:uid="{00000000-0005-0000-0000-0000200B0000}"/>
    <cellStyle name="Calculation 2 9 3 2 3" xfId="17540" xr:uid="{00000000-0005-0000-0000-0000210B0000}"/>
    <cellStyle name="Calculation 2 9 3 2 3 2" xfId="36173" xr:uid="{00000000-0005-0000-0000-0000220B0000}"/>
    <cellStyle name="Calculation 2 9 3 2 4" xfId="27832" xr:uid="{00000000-0005-0000-0000-0000230B0000}"/>
    <cellStyle name="Calculation 2 9 3 3" xfId="10432" xr:uid="{00000000-0005-0000-0000-0000240B0000}"/>
    <cellStyle name="Calculation 2 9 3 3 2" xfId="20001" xr:uid="{00000000-0005-0000-0000-0000250B0000}"/>
    <cellStyle name="Calculation 2 9 3 3 2 2" xfId="38157" xr:uid="{00000000-0005-0000-0000-0000260B0000}"/>
    <cellStyle name="Calculation 2 9 3 3 3" xfId="30357" xr:uid="{00000000-0005-0000-0000-0000270B0000}"/>
    <cellStyle name="Calculation 2 9 3 4" xfId="15139" xr:uid="{00000000-0005-0000-0000-0000280B0000}"/>
    <cellStyle name="Calculation 2 9 3 4 2" xfId="34174" xr:uid="{00000000-0005-0000-0000-0000290B0000}"/>
    <cellStyle name="Calculation 2 9 3 5" xfId="25276" xr:uid="{00000000-0005-0000-0000-00002A0B0000}"/>
    <cellStyle name="Calculation 2 9 4" xfId="5159" xr:uid="{00000000-0005-0000-0000-00002B0B0000}"/>
    <cellStyle name="Calculation 2 9 4 2" xfId="11299" xr:uid="{00000000-0005-0000-0000-00002C0B0000}"/>
    <cellStyle name="Calculation 2 9 4 2 2" xfId="20861" xr:uid="{00000000-0005-0000-0000-00002D0B0000}"/>
    <cellStyle name="Calculation 2 9 4 2 2 2" xfId="38835" xr:uid="{00000000-0005-0000-0000-00002E0B0000}"/>
    <cellStyle name="Calculation 2 9 4 2 3" xfId="31041" xr:uid="{00000000-0005-0000-0000-00002F0B0000}"/>
    <cellStyle name="Calculation 2 9 4 3" xfId="15851" xr:uid="{00000000-0005-0000-0000-0000300B0000}"/>
    <cellStyle name="Calculation 2 9 4 3 2" xfId="34708" xr:uid="{00000000-0005-0000-0000-0000310B0000}"/>
    <cellStyle name="Calculation 2 9 4 4" xfId="25959" xr:uid="{00000000-0005-0000-0000-0000320B0000}"/>
    <cellStyle name="Calculation 2 9 5" xfId="8281" xr:uid="{00000000-0005-0000-0000-0000330B0000}"/>
    <cellStyle name="Calculation 2 9 5 2" xfId="18271" xr:uid="{00000000-0005-0000-0000-0000340B0000}"/>
    <cellStyle name="Calculation 2 9 5 2 2" xfId="36718" xr:uid="{00000000-0005-0000-0000-0000350B0000}"/>
    <cellStyle name="Calculation 2 9 5 3" xfId="28507" xr:uid="{00000000-0005-0000-0000-0000360B0000}"/>
    <cellStyle name="Calculation 2 9 6" xfId="23421" xr:uid="{00000000-0005-0000-0000-0000370B0000}"/>
    <cellStyle name="Calculation 3" xfId="1193" xr:uid="{00000000-0005-0000-0000-0000380B0000}"/>
    <cellStyle name="Calculation 3 10" xfId="2200" xr:uid="{00000000-0005-0000-0000-0000390B0000}"/>
    <cellStyle name="Calculation 3 10 2" xfId="3582" xr:uid="{00000000-0005-0000-0000-00003A0B0000}"/>
    <cellStyle name="Calculation 3 10 2 2" xfId="6713" xr:uid="{00000000-0005-0000-0000-00003B0B0000}"/>
    <cellStyle name="Calculation 3 10 2 2 2" xfId="12807" xr:uid="{00000000-0005-0000-0000-00003C0B0000}"/>
    <cellStyle name="Calculation 3 10 2 2 2 2" xfId="22196" xr:uid="{00000000-0005-0000-0000-00003D0B0000}"/>
    <cellStyle name="Calculation 3 10 2 2 2 2 2" xfId="39926" xr:uid="{00000000-0005-0000-0000-00003E0B0000}"/>
    <cellStyle name="Calculation 3 10 2 2 2 3" xfId="32262" xr:uid="{00000000-0005-0000-0000-00003F0B0000}"/>
    <cellStyle name="Calculation 3 10 2 2 3" xfId="17076" xr:uid="{00000000-0005-0000-0000-0000400B0000}"/>
    <cellStyle name="Calculation 3 10 2 2 3 2" xfId="35709" xr:uid="{00000000-0005-0000-0000-0000410B0000}"/>
    <cellStyle name="Calculation 3 10 2 2 4" xfId="27196" xr:uid="{00000000-0005-0000-0000-0000420B0000}"/>
    <cellStyle name="Calculation 3 10 2 3" xfId="9792" xr:uid="{00000000-0005-0000-0000-0000430B0000}"/>
    <cellStyle name="Calculation 3 10 2 3 2" xfId="29722" xr:uid="{00000000-0005-0000-0000-0000440B0000}"/>
    <cellStyle name="Calculation 3 10 2 4" xfId="24640" xr:uid="{00000000-0005-0000-0000-0000450B0000}"/>
    <cellStyle name="Calculation 3 10 3" xfId="4288" xr:uid="{00000000-0005-0000-0000-0000460B0000}"/>
    <cellStyle name="Calculation 3 10 3 2" xfId="7391" xr:uid="{00000000-0005-0000-0000-0000470B0000}"/>
    <cellStyle name="Calculation 3 10 3 2 2" xfId="13452" xr:uid="{00000000-0005-0000-0000-0000480B0000}"/>
    <cellStyle name="Calculation 3 10 3 2 2 2" xfId="22769" xr:uid="{00000000-0005-0000-0000-0000490B0000}"/>
    <cellStyle name="Calculation 3 10 3 2 2 2 2" xfId="40497" xr:uid="{00000000-0005-0000-0000-00004A0B0000}"/>
    <cellStyle name="Calculation 3 10 3 2 2 3" xfId="32903" xr:uid="{00000000-0005-0000-0000-00004B0B0000}"/>
    <cellStyle name="Calculation 3 10 3 2 3" xfId="17542" xr:uid="{00000000-0005-0000-0000-00004C0B0000}"/>
    <cellStyle name="Calculation 3 10 3 2 3 2" xfId="36175" xr:uid="{00000000-0005-0000-0000-00004D0B0000}"/>
    <cellStyle name="Calculation 3 10 3 2 4" xfId="27837" xr:uid="{00000000-0005-0000-0000-00004E0B0000}"/>
    <cellStyle name="Calculation 3 10 3 3" xfId="10437" xr:uid="{00000000-0005-0000-0000-00004F0B0000}"/>
    <cellStyle name="Calculation 3 10 3 3 2" xfId="20006" xr:uid="{00000000-0005-0000-0000-0000500B0000}"/>
    <cellStyle name="Calculation 3 10 3 3 2 2" xfId="38162" xr:uid="{00000000-0005-0000-0000-0000510B0000}"/>
    <cellStyle name="Calculation 3 10 3 3 3" xfId="30362" xr:uid="{00000000-0005-0000-0000-0000520B0000}"/>
    <cellStyle name="Calculation 3 10 3 4" xfId="15141" xr:uid="{00000000-0005-0000-0000-0000530B0000}"/>
    <cellStyle name="Calculation 3 10 3 4 2" xfId="34176" xr:uid="{00000000-0005-0000-0000-0000540B0000}"/>
    <cellStyle name="Calculation 3 10 3 5" xfId="25281" xr:uid="{00000000-0005-0000-0000-0000550B0000}"/>
    <cellStyle name="Calculation 3 10 4" xfId="5409" xr:uid="{00000000-0005-0000-0000-0000560B0000}"/>
    <cellStyle name="Calculation 3 10 4 2" xfId="11545" xr:uid="{00000000-0005-0000-0000-0000570B0000}"/>
    <cellStyle name="Calculation 3 10 4 2 2" xfId="21102" xr:uid="{00000000-0005-0000-0000-0000580B0000}"/>
    <cellStyle name="Calculation 3 10 4 2 2 2" xfId="39026" xr:uid="{00000000-0005-0000-0000-0000590B0000}"/>
    <cellStyle name="Calculation 3 10 4 2 3" xfId="31236" xr:uid="{00000000-0005-0000-0000-00005A0B0000}"/>
    <cellStyle name="Calculation 3 10 4 3" xfId="16083" xr:uid="{00000000-0005-0000-0000-00005B0B0000}"/>
    <cellStyle name="Calculation 3 10 4 3 2" xfId="34890" xr:uid="{00000000-0005-0000-0000-00005C0B0000}"/>
    <cellStyle name="Calculation 3 10 4 4" xfId="26154" xr:uid="{00000000-0005-0000-0000-00005D0B0000}"/>
    <cellStyle name="Calculation 3 10 5" xfId="8525" xr:uid="{00000000-0005-0000-0000-00005E0B0000}"/>
    <cellStyle name="Calculation 3 10 5 2" xfId="18512" xr:uid="{00000000-0005-0000-0000-00005F0B0000}"/>
    <cellStyle name="Calculation 3 10 5 2 2" xfId="36908" xr:uid="{00000000-0005-0000-0000-0000600B0000}"/>
    <cellStyle name="Calculation 3 10 5 3" xfId="28697" xr:uid="{00000000-0005-0000-0000-0000610B0000}"/>
    <cellStyle name="Calculation 3 10 6" xfId="23611" xr:uid="{00000000-0005-0000-0000-0000620B0000}"/>
    <cellStyle name="Calculation 3 11" xfId="1934" xr:uid="{00000000-0005-0000-0000-0000630B0000}"/>
    <cellStyle name="Calculation 3 11 2" xfId="3853" xr:uid="{00000000-0005-0000-0000-0000640B0000}"/>
    <cellStyle name="Calculation 3 11 2 2" xfId="6959" xr:uid="{00000000-0005-0000-0000-0000650B0000}"/>
    <cellStyle name="Calculation 3 11 2 2 2" xfId="13030" xr:uid="{00000000-0005-0000-0000-0000660B0000}"/>
    <cellStyle name="Calculation 3 11 2 2 2 2" xfId="22385" xr:uid="{00000000-0005-0000-0000-0000670B0000}"/>
    <cellStyle name="Calculation 3 11 2 2 2 2 2" xfId="40113" xr:uid="{00000000-0005-0000-0000-0000680B0000}"/>
    <cellStyle name="Calculation 3 11 2 2 2 3" xfId="32482" xr:uid="{00000000-0005-0000-0000-0000690B0000}"/>
    <cellStyle name="Calculation 3 11 2 2 3" xfId="17223" xr:uid="{00000000-0005-0000-0000-00006A0B0000}"/>
    <cellStyle name="Calculation 3 11 2 2 3 2" xfId="35856" xr:uid="{00000000-0005-0000-0000-00006B0B0000}"/>
    <cellStyle name="Calculation 3 11 2 2 4" xfId="27416" xr:uid="{00000000-0005-0000-0000-00006C0B0000}"/>
    <cellStyle name="Calculation 3 11 2 3" xfId="10015" xr:uid="{00000000-0005-0000-0000-00006D0B0000}"/>
    <cellStyle name="Calculation 3 11 2 3 2" xfId="29941" xr:uid="{00000000-0005-0000-0000-00006E0B0000}"/>
    <cellStyle name="Calculation 3 11 2 4" xfId="24860" xr:uid="{00000000-0005-0000-0000-00006F0B0000}"/>
    <cellStyle name="Calculation 3 11 3" xfId="4512" xr:uid="{00000000-0005-0000-0000-0000700B0000}"/>
    <cellStyle name="Calculation 3 11 3 2" xfId="7614" xr:uid="{00000000-0005-0000-0000-0000710B0000}"/>
    <cellStyle name="Calculation 3 11 3 2 2" xfId="13675" xr:uid="{00000000-0005-0000-0000-0000720B0000}"/>
    <cellStyle name="Calculation 3 11 3 2 2 2" xfId="22956" xr:uid="{00000000-0005-0000-0000-0000730B0000}"/>
    <cellStyle name="Calculation 3 11 3 2 2 2 2" xfId="40684" xr:uid="{00000000-0005-0000-0000-0000740B0000}"/>
    <cellStyle name="Calculation 3 11 3 2 2 3" xfId="33123" xr:uid="{00000000-0005-0000-0000-0000750B0000}"/>
    <cellStyle name="Calculation 3 11 3 2 3" xfId="17689" xr:uid="{00000000-0005-0000-0000-0000760B0000}"/>
    <cellStyle name="Calculation 3 11 3 2 3 2" xfId="36322" xr:uid="{00000000-0005-0000-0000-0000770B0000}"/>
    <cellStyle name="Calculation 3 11 3 2 4" xfId="28057" xr:uid="{00000000-0005-0000-0000-0000780B0000}"/>
    <cellStyle name="Calculation 3 11 3 3" xfId="10661" xr:uid="{00000000-0005-0000-0000-0000790B0000}"/>
    <cellStyle name="Calculation 3 11 3 3 2" xfId="20229" xr:uid="{00000000-0005-0000-0000-00007A0B0000}"/>
    <cellStyle name="Calculation 3 11 3 3 2 2" xfId="38382" xr:uid="{00000000-0005-0000-0000-00007B0B0000}"/>
    <cellStyle name="Calculation 3 11 3 3 3" xfId="30583" xr:uid="{00000000-0005-0000-0000-00007C0B0000}"/>
    <cellStyle name="Calculation 3 11 3 4" xfId="15288" xr:uid="{00000000-0005-0000-0000-00007D0B0000}"/>
    <cellStyle name="Calculation 3 11 3 4 2" xfId="34323" xr:uid="{00000000-0005-0000-0000-00007E0B0000}"/>
    <cellStyle name="Calculation 3 11 3 5" xfId="25501" xr:uid="{00000000-0005-0000-0000-00007F0B0000}"/>
    <cellStyle name="Calculation 3 11 4" xfId="5145" xr:uid="{00000000-0005-0000-0000-0000800B0000}"/>
    <cellStyle name="Calculation 3 11 4 2" xfId="11285" xr:uid="{00000000-0005-0000-0000-0000810B0000}"/>
    <cellStyle name="Calculation 3 11 4 2 2" xfId="20847" xr:uid="{00000000-0005-0000-0000-0000820B0000}"/>
    <cellStyle name="Calculation 3 11 4 2 2 2" xfId="38821" xr:uid="{00000000-0005-0000-0000-0000830B0000}"/>
    <cellStyle name="Calculation 3 11 4 2 3" xfId="31027" xr:uid="{00000000-0005-0000-0000-0000840B0000}"/>
    <cellStyle name="Calculation 3 11 4 3" xfId="15837" xr:uid="{00000000-0005-0000-0000-0000850B0000}"/>
    <cellStyle name="Calculation 3 11 4 3 2" xfId="34694" xr:uid="{00000000-0005-0000-0000-0000860B0000}"/>
    <cellStyle name="Calculation 3 11 4 4" xfId="25945" xr:uid="{00000000-0005-0000-0000-0000870B0000}"/>
    <cellStyle name="Calculation 3 11 5" xfId="8267" xr:uid="{00000000-0005-0000-0000-0000880B0000}"/>
    <cellStyle name="Calculation 3 11 5 2" xfId="18257" xr:uid="{00000000-0005-0000-0000-0000890B0000}"/>
    <cellStyle name="Calculation 3 11 5 2 2" xfId="36704" xr:uid="{00000000-0005-0000-0000-00008A0B0000}"/>
    <cellStyle name="Calculation 3 11 5 3" xfId="28493" xr:uid="{00000000-0005-0000-0000-00008B0B0000}"/>
    <cellStyle name="Calculation 3 11 6" xfId="23407" xr:uid="{00000000-0005-0000-0000-00008C0B0000}"/>
    <cellStyle name="Calculation 3 12" xfId="2354" xr:uid="{00000000-0005-0000-0000-00008D0B0000}"/>
    <cellStyle name="Calculation 3 12 2" xfId="3995" xr:uid="{00000000-0005-0000-0000-00008E0B0000}"/>
    <cellStyle name="Calculation 3 12 2 2" xfId="7099" xr:uid="{00000000-0005-0000-0000-00008F0B0000}"/>
    <cellStyle name="Calculation 3 12 2 2 2" xfId="13165" xr:uid="{00000000-0005-0000-0000-0000900B0000}"/>
    <cellStyle name="Calculation 3 12 2 2 2 2" xfId="22511" xr:uid="{00000000-0005-0000-0000-0000910B0000}"/>
    <cellStyle name="Calculation 3 12 2 2 2 2 2" xfId="40239" xr:uid="{00000000-0005-0000-0000-0000920B0000}"/>
    <cellStyle name="Calculation 3 12 2 2 2 3" xfId="32617" xr:uid="{00000000-0005-0000-0000-0000930B0000}"/>
    <cellStyle name="Calculation 3 12 2 2 3" xfId="17326" xr:uid="{00000000-0005-0000-0000-0000940B0000}"/>
    <cellStyle name="Calculation 3 12 2 2 3 2" xfId="35959" xr:uid="{00000000-0005-0000-0000-0000950B0000}"/>
    <cellStyle name="Calculation 3 12 2 2 4" xfId="27551" xr:uid="{00000000-0005-0000-0000-0000960B0000}"/>
    <cellStyle name="Calculation 3 12 2 3" xfId="10150" xr:uid="{00000000-0005-0000-0000-0000970B0000}"/>
    <cellStyle name="Calculation 3 12 2 3 2" xfId="30076" xr:uid="{00000000-0005-0000-0000-0000980B0000}"/>
    <cellStyle name="Calculation 3 12 2 4" xfId="24995" xr:uid="{00000000-0005-0000-0000-0000990B0000}"/>
    <cellStyle name="Calculation 3 12 3" xfId="4647" xr:uid="{00000000-0005-0000-0000-00009A0B0000}"/>
    <cellStyle name="Calculation 3 12 3 2" xfId="7749" xr:uid="{00000000-0005-0000-0000-00009B0B0000}"/>
    <cellStyle name="Calculation 3 12 3 2 2" xfId="13810" xr:uid="{00000000-0005-0000-0000-00009C0B0000}"/>
    <cellStyle name="Calculation 3 12 3 2 2 2" xfId="23082" xr:uid="{00000000-0005-0000-0000-00009D0B0000}"/>
    <cellStyle name="Calculation 3 12 3 2 2 2 2" xfId="40810" xr:uid="{00000000-0005-0000-0000-00009E0B0000}"/>
    <cellStyle name="Calculation 3 12 3 2 2 3" xfId="33258" xr:uid="{00000000-0005-0000-0000-00009F0B0000}"/>
    <cellStyle name="Calculation 3 12 3 2 3" xfId="17792" xr:uid="{00000000-0005-0000-0000-0000A00B0000}"/>
    <cellStyle name="Calculation 3 12 3 2 3 2" xfId="36425" xr:uid="{00000000-0005-0000-0000-0000A10B0000}"/>
    <cellStyle name="Calculation 3 12 3 2 4" xfId="28192" xr:uid="{00000000-0005-0000-0000-0000A20B0000}"/>
    <cellStyle name="Calculation 3 12 3 3" xfId="10796" xr:uid="{00000000-0005-0000-0000-0000A30B0000}"/>
    <cellStyle name="Calculation 3 12 3 3 2" xfId="20364" xr:uid="{00000000-0005-0000-0000-0000A40B0000}"/>
    <cellStyle name="Calculation 3 12 3 3 2 2" xfId="38517" xr:uid="{00000000-0005-0000-0000-0000A50B0000}"/>
    <cellStyle name="Calculation 3 12 3 3 3" xfId="30718" xr:uid="{00000000-0005-0000-0000-0000A60B0000}"/>
    <cellStyle name="Calculation 3 12 3 4" xfId="15391" xr:uid="{00000000-0005-0000-0000-0000A70B0000}"/>
    <cellStyle name="Calculation 3 12 3 4 2" xfId="34426" xr:uid="{00000000-0005-0000-0000-0000A80B0000}"/>
    <cellStyle name="Calculation 3 12 3 5" xfId="25636" xr:uid="{00000000-0005-0000-0000-0000A90B0000}"/>
    <cellStyle name="Calculation 3 12 4" xfId="5561" xr:uid="{00000000-0005-0000-0000-0000AA0B0000}"/>
    <cellStyle name="Calculation 3 12 4 2" xfId="11696" xr:uid="{00000000-0005-0000-0000-0000AB0B0000}"/>
    <cellStyle name="Calculation 3 12 4 2 2" xfId="21252" xr:uid="{00000000-0005-0000-0000-0000AC0B0000}"/>
    <cellStyle name="Calculation 3 12 4 2 2 2" xfId="39140" xr:uid="{00000000-0005-0000-0000-0000AD0B0000}"/>
    <cellStyle name="Calculation 3 12 4 2 3" xfId="31351" xr:uid="{00000000-0005-0000-0000-0000AE0B0000}"/>
    <cellStyle name="Calculation 3 12 4 3" xfId="16226" xr:uid="{00000000-0005-0000-0000-0000AF0B0000}"/>
    <cellStyle name="Calculation 3 12 4 3 2" xfId="34997" xr:uid="{00000000-0005-0000-0000-0000B00B0000}"/>
    <cellStyle name="Calculation 3 12 4 4" xfId="26269" xr:uid="{00000000-0005-0000-0000-0000B10B0000}"/>
    <cellStyle name="Calculation 3 12 5" xfId="8678" xr:uid="{00000000-0005-0000-0000-0000B20B0000}"/>
    <cellStyle name="Calculation 3 12 5 2" xfId="18665" xr:uid="{00000000-0005-0000-0000-0000B30B0000}"/>
    <cellStyle name="Calculation 3 12 5 2 2" xfId="37025" xr:uid="{00000000-0005-0000-0000-0000B40B0000}"/>
    <cellStyle name="Calculation 3 12 5 3" xfId="28813" xr:uid="{00000000-0005-0000-0000-0000B50B0000}"/>
    <cellStyle name="Calculation 3 12 6" xfId="23728" xr:uid="{00000000-0005-0000-0000-0000B60B0000}"/>
    <cellStyle name="Calculation 3 13" xfId="2321" xr:uid="{00000000-0005-0000-0000-0000B70B0000}"/>
    <cellStyle name="Calculation 3 13 2" xfId="3666" xr:uid="{00000000-0005-0000-0000-0000B80B0000}"/>
    <cellStyle name="Calculation 3 13 2 2" xfId="6790" xr:uid="{00000000-0005-0000-0000-0000B90B0000}"/>
    <cellStyle name="Calculation 3 13 2 2 2" xfId="12875" xr:uid="{00000000-0005-0000-0000-0000BA0B0000}"/>
    <cellStyle name="Calculation 3 13 2 2 2 2" xfId="22249" xr:uid="{00000000-0005-0000-0000-0000BB0B0000}"/>
    <cellStyle name="Calculation 3 13 2 2 2 2 2" xfId="39979" xr:uid="{00000000-0005-0000-0000-0000BC0B0000}"/>
    <cellStyle name="Calculation 3 13 2 2 2 3" xfId="32329" xr:uid="{00000000-0005-0000-0000-0000BD0B0000}"/>
    <cellStyle name="Calculation 3 13 2 2 3" xfId="17120" xr:uid="{00000000-0005-0000-0000-0000BE0B0000}"/>
    <cellStyle name="Calculation 3 13 2 2 3 2" xfId="35753" xr:uid="{00000000-0005-0000-0000-0000BF0B0000}"/>
    <cellStyle name="Calculation 3 13 2 2 4" xfId="27263" xr:uid="{00000000-0005-0000-0000-0000C00B0000}"/>
    <cellStyle name="Calculation 3 13 2 3" xfId="9860" xr:uid="{00000000-0005-0000-0000-0000C10B0000}"/>
    <cellStyle name="Calculation 3 13 2 3 2" xfId="29788" xr:uid="{00000000-0005-0000-0000-0000C20B0000}"/>
    <cellStyle name="Calculation 3 13 2 4" xfId="24707" xr:uid="{00000000-0005-0000-0000-0000C30B0000}"/>
    <cellStyle name="Calculation 3 13 3" xfId="4357" xr:uid="{00000000-0005-0000-0000-0000C40B0000}"/>
    <cellStyle name="Calculation 3 13 3 2" xfId="7459" xr:uid="{00000000-0005-0000-0000-0000C50B0000}"/>
    <cellStyle name="Calculation 3 13 3 2 2" xfId="13520" xr:uid="{00000000-0005-0000-0000-0000C60B0000}"/>
    <cellStyle name="Calculation 3 13 3 2 2 2" xfId="22822" xr:uid="{00000000-0005-0000-0000-0000C70B0000}"/>
    <cellStyle name="Calculation 3 13 3 2 2 2 2" xfId="40550" xr:uid="{00000000-0005-0000-0000-0000C80B0000}"/>
    <cellStyle name="Calculation 3 13 3 2 2 3" xfId="32970" xr:uid="{00000000-0005-0000-0000-0000C90B0000}"/>
    <cellStyle name="Calculation 3 13 3 2 3" xfId="17586" xr:uid="{00000000-0005-0000-0000-0000CA0B0000}"/>
    <cellStyle name="Calculation 3 13 3 2 3 2" xfId="36219" xr:uid="{00000000-0005-0000-0000-0000CB0B0000}"/>
    <cellStyle name="Calculation 3 13 3 2 4" xfId="27904" xr:uid="{00000000-0005-0000-0000-0000CC0B0000}"/>
    <cellStyle name="Calculation 3 13 3 3" xfId="10506" xr:uid="{00000000-0005-0000-0000-0000CD0B0000}"/>
    <cellStyle name="Calculation 3 13 3 3 2" xfId="20074" xr:uid="{00000000-0005-0000-0000-0000CE0B0000}"/>
    <cellStyle name="Calculation 3 13 3 3 2 2" xfId="38229" xr:uid="{00000000-0005-0000-0000-0000CF0B0000}"/>
    <cellStyle name="Calculation 3 13 3 3 3" xfId="30430" xr:uid="{00000000-0005-0000-0000-0000D00B0000}"/>
    <cellStyle name="Calculation 3 13 3 4" xfId="15185" xr:uid="{00000000-0005-0000-0000-0000D10B0000}"/>
    <cellStyle name="Calculation 3 13 3 4 2" xfId="34220" xr:uid="{00000000-0005-0000-0000-0000D20B0000}"/>
    <cellStyle name="Calculation 3 13 3 5" xfId="25348" xr:uid="{00000000-0005-0000-0000-0000D30B0000}"/>
    <cellStyle name="Calculation 3 13 4" xfId="5528" xr:uid="{00000000-0005-0000-0000-0000D40B0000}"/>
    <cellStyle name="Calculation 3 13 4 2" xfId="11663" xr:uid="{00000000-0005-0000-0000-0000D50B0000}"/>
    <cellStyle name="Calculation 3 13 4 2 2" xfId="21219" xr:uid="{00000000-0005-0000-0000-0000D60B0000}"/>
    <cellStyle name="Calculation 3 13 4 2 2 2" xfId="39117" xr:uid="{00000000-0005-0000-0000-0000D70B0000}"/>
    <cellStyle name="Calculation 3 13 4 2 3" xfId="31328" xr:uid="{00000000-0005-0000-0000-0000D80B0000}"/>
    <cellStyle name="Calculation 3 13 4 3" xfId="16194" xr:uid="{00000000-0005-0000-0000-0000D90B0000}"/>
    <cellStyle name="Calculation 3 13 4 3 2" xfId="34975" xr:uid="{00000000-0005-0000-0000-0000DA0B0000}"/>
    <cellStyle name="Calculation 3 13 4 4" xfId="26246" xr:uid="{00000000-0005-0000-0000-0000DB0B0000}"/>
    <cellStyle name="Calculation 3 13 5" xfId="8645" xr:uid="{00000000-0005-0000-0000-0000DC0B0000}"/>
    <cellStyle name="Calculation 3 13 5 2" xfId="18632" xr:uid="{00000000-0005-0000-0000-0000DD0B0000}"/>
    <cellStyle name="Calculation 3 13 5 2 2" xfId="37002" xr:uid="{00000000-0005-0000-0000-0000DE0B0000}"/>
    <cellStyle name="Calculation 3 13 5 3" xfId="28790" xr:uid="{00000000-0005-0000-0000-0000DF0B0000}"/>
    <cellStyle name="Calculation 3 13 6" xfId="23705" xr:uid="{00000000-0005-0000-0000-0000E00B0000}"/>
    <cellStyle name="Calculation 3 14" xfId="2116" xr:uid="{00000000-0005-0000-0000-0000E10B0000}"/>
    <cellStyle name="Calculation 3 14 2" xfId="3650" xr:uid="{00000000-0005-0000-0000-0000E20B0000}"/>
    <cellStyle name="Calculation 3 14 2 2" xfId="6775" xr:uid="{00000000-0005-0000-0000-0000E30B0000}"/>
    <cellStyle name="Calculation 3 14 2 2 2" xfId="12863" xr:uid="{00000000-0005-0000-0000-0000E40B0000}"/>
    <cellStyle name="Calculation 3 14 2 2 2 2" xfId="22239" xr:uid="{00000000-0005-0000-0000-0000E50B0000}"/>
    <cellStyle name="Calculation 3 14 2 2 2 2 2" xfId="39969" xr:uid="{00000000-0005-0000-0000-0000E60B0000}"/>
    <cellStyle name="Calculation 3 14 2 2 2 3" xfId="32317" xr:uid="{00000000-0005-0000-0000-0000E70B0000}"/>
    <cellStyle name="Calculation 3 14 2 2 3" xfId="17113" xr:uid="{00000000-0005-0000-0000-0000E80B0000}"/>
    <cellStyle name="Calculation 3 14 2 2 3 2" xfId="35746" xr:uid="{00000000-0005-0000-0000-0000E90B0000}"/>
    <cellStyle name="Calculation 3 14 2 2 4" xfId="27251" xr:uid="{00000000-0005-0000-0000-0000EA0B0000}"/>
    <cellStyle name="Calculation 3 14 2 3" xfId="9848" xr:uid="{00000000-0005-0000-0000-0000EB0B0000}"/>
    <cellStyle name="Calculation 3 14 2 3 2" xfId="29776" xr:uid="{00000000-0005-0000-0000-0000EC0B0000}"/>
    <cellStyle name="Calculation 3 14 2 4" xfId="24695" xr:uid="{00000000-0005-0000-0000-0000ED0B0000}"/>
    <cellStyle name="Calculation 3 14 3" xfId="4345" xr:uid="{00000000-0005-0000-0000-0000EE0B0000}"/>
    <cellStyle name="Calculation 3 14 3 2" xfId="7447" xr:uid="{00000000-0005-0000-0000-0000EF0B0000}"/>
    <cellStyle name="Calculation 3 14 3 2 2" xfId="13508" xr:uid="{00000000-0005-0000-0000-0000F00B0000}"/>
    <cellStyle name="Calculation 3 14 3 2 2 2" xfId="22812" xr:uid="{00000000-0005-0000-0000-0000F10B0000}"/>
    <cellStyle name="Calculation 3 14 3 2 2 2 2" xfId="40540" xr:uid="{00000000-0005-0000-0000-0000F20B0000}"/>
    <cellStyle name="Calculation 3 14 3 2 2 3" xfId="32958" xr:uid="{00000000-0005-0000-0000-0000F30B0000}"/>
    <cellStyle name="Calculation 3 14 3 2 3" xfId="17579" xr:uid="{00000000-0005-0000-0000-0000F40B0000}"/>
    <cellStyle name="Calculation 3 14 3 2 3 2" xfId="36212" xr:uid="{00000000-0005-0000-0000-0000F50B0000}"/>
    <cellStyle name="Calculation 3 14 3 2 4" xfId="27892" xr:uid="{00000000-0005-0000-0000-0000F60B0000}"/>
    <cellStyle name="Calculation 3 14 3 3" xfId="10494" xr:uid="{00000000-0005-0000-0000-0000F70B0000}"/>
    <cellStyle name="Calculation 3 14 3 3 2" xfId="20062" xr:uid="{00000000-0005-0000-0000-0000F80B0000}"/>
    <cellStyle name="Calculation 3 14 3 3 2 2" xfId="38217" xr:uid="{00000000-0005-0000-0000-0000F90B0000}"/>
    <cellStyle name="Calculation 3 14 3 3 3" xfId="30418" xr:uid="{00000000-0005-0000-0000-0000FA0B0000}"/>
    <cellStyle name="Calculation 3 14 3 4" xfId="15178" xr:uid="{00000000-0005-0000-0000-0000FB0B0000}"/>
    <cellStyle name="Calculation 3 14 3 4 2" xfId="34213" xr:uid="{00000000-0005-0000-0000-0000FC0B0000}"/>
    <cellStyle name="Calculation 3 14 3 5" xfId="25336" xr:uid="{00000000-0005-0000-0000-0000FD0B0000}"/>
    <cellStyle name="Calculation 3 14 4" xfId="5326" xr:uid="{00000000-0005-0000-0000-0000FE0B0000}"/>
    <cellStyle name="Calculation 3 14 4 2" xfId="11462" xr:uid="{00000000-0005-0000-0000-0000FF0B0000}"/>
    <cellStyle name="Calculation 3 14 4 2 2" xfId="21020" xr:uid="{00000000-0005-0000-0000-0000000C0000}"/>
    <cellStyle name="Calculation 3 14 4 2 2 2" xfId="38992" xr:uid="{00000000-0005-0000-0000-0000010C0000}"/>
    <cellStyle name="Calculation 3 14 4 2 3" xfId="31202" xr:uid="{00000000-0005-0000-0000-0000020C0000}"/>
    <cellStyle name="Calculation 3 14 4 3" xfId="16001" xr:uid="{00000000-0005-0000-0000-0000030C0000}"/>
    <cellStyle name="Calculation 3 14 4 3 2" xfId="34856" xr:uid="{00000000-0005-0000-0000-0000040C0000}"/>
    <cellStyle name="Calculation 3 14 4 4" xfId="26120" xr:uid="{00000000-0005-0000-0000-0000050C0000}"/>
    <cellStyle name="Calculation 3 14 5" xfId="8442" xr:uid="{00000000-0005-0000-0000-0000060C0000}"/>
    <cellStyle name="Calculation 3 14 5 2" xfId="18429" xr:uid="{00000000-0005-0000-0000-0000070C0000}"/>
    <cellStyle name="Calculation 3 14 5 2 2" xfId="36874" xr:uid="{00000000-0005-0000-0000-0000080C0000}"/>
    <cellStyle name="Calculation 3 14 5 3" xfId="28663" xr:uid="{00000000-0005-0000-0000-0000090C0000}"/>
    <cellStyle name="Calculation 3 14 6" xfId="23577" xr:uid="{00000000-0005-0000-0000-00000A0C0000}"/>
    <cellStyle name="Calculation 3 15" xfId="2331" xr:uid="{00000000-0005-0000-0000-00000B0C0000}"/>
    <cellStyle name="Calculation 3 15 2" xfId="3398" xr:uid="{00000000-0005-0000-0000-00000C0C0000}"/>
    <cellStyle name="Calculation 3 15 2 2" xfId="6553" xr:uid="{00000000-0005-0000-0000-00000D0C0000}"/>
    <cellStyle name="Calculation 3 15 2 2 2" xfId="12665" xr:uid="{00000000-0005-0000-0000-00000E0C0000}"/>
    <cellStyle name="Calculation 3 15 2 2 2 2" xfId="22076" xr:uid="{00000000-0005-0000-0000-00000F0C0000}"/>
    <cellStyle name="Calculation 3 15 2 2 2 2 2" xfId="39806" xr:uid="{00000000-0005-0000-0000-0000100C0000}"/>
    <cellStyle name="Calculation 3 15 2 2 2 3" xfId="32120" xr:uid="{00000000-0005-0000-0000-0000110C0000}"/>
    <cellStyle name="Calculation 3 15 2 2 3" xfId="16976" xr:uid="{00000000-0005-0000-0000-0000120C0000}"/>
    <cellStyle name="Calculation 3 15 2 2 3 2" xfId="35609" xr:uid="{00000000-0005-0000-0000-0000130C0000}"/>
    <cellStyle name="Calculation 3 15 2 2 4" xfId="27054" xr:uid="{00000000-0005-0000-0000-0000140C0000}"/>
    <cellStyle name="Calculation 3 15 2 3" xfId="9650" xr:uid="{00000000-0005-0000-0000-0000150C0000}"/>
    <cellStyle name="Calculation 3 15 2 3 2" xfId="29582" xr:uid="{00000000-0005-0000-0000-0000160C0000}"/>
    <cellStyle name="Calculation 3 15 2 4" xfId="24498" xr:uid="{00000000-0005-0000-0000-0000170C0000}"/>
    <cellStyle name="Calculation 3 15 3" xfId="4146" xr:uid="{00000000-0005-0000-0000-0000180C0000}"/>
    <cellStyle name="Calculation 3 15 3 2" xfId="7249" xr:uid="{00000000-0005-0000-0000-0000190C0000}"/>
    <cellStyle name="Calculation 3 15 3 2 2" xfId="13310" xr:uid="{00000000-0005-0000-0000-00001A0C0000}"/>
    <cellStyle name="Calculation 3 15 3 2 2 2" xfId="22649" xr:uid="{00000000-0005-0000-0000-00001B0C0000}"/>
    <cellStyle name="Calculation 3 15 3 2 2 2 2" xfId="40377" xr:uid="{00000000-0005-0000-0000-00001C0C0000}"/>
    <cellStyle name="Calculation 3 15 3 2 2 3" xfId="32761" xr:uid="{00000000-0005-0000-0000-00001D0C0000}"/>
    <cellStyle name="Calculation 3 15 3 2 3" xfId="17442" xr:uid="{00000000-0005-0000-0000-00001E0C0000}"/>
    <cellStyle name="Calculation 3 15 3 2 3 2" xfId="36075" xr:uid="{00000000-0005-0000-0000-00001F0C0000}"/>
    <cellStyle name="Calculation 3 15 3 2 4" xfId="27695" xr:uid="{00000000-0005-0000-0000-0000200C0000}"/>
    <cellStyle name="Calculation 3 15 3 3" xfId="10295" xr:uid="{00000000-0005-0000-0000-0000210C0000}"/>
    <cellStyle name="Calculation 3 15 3 3 2" xfId="19864" xr:uid="{00000000-0005-0000-0000-0000220C0000}"/>
    <cellStyle name="Calculation 3 15 3 3 2 2" xfId="38020" xr:uid="{00000000-0005-0000-0000-0000230C0000}"/>
    <cellStyle name="Calculation 3 15 3 3 3" xfId="30220" xr:uid="{00000000-0005-0000-0000-0000240C0000}"/>
    <cellStyle name="Calculation 3 15 3 4" xfId="15041" xr:uid="{00000000-0005-0000-0000-0000250C0000}"/>
    <cellStyle name="Calculation 3 15 3 4 2" xfId="34076" xr:uid="{00000000-0005-0000-0000-0000260C0000}"/>
    <cellStyle name="Calculation 3 15 3 5" xfId="25139" xr:uid="{00000000-0005-0000-0000-0000270C0000}"/>
    <cellStyle name="Calculation 3 15 4" xfId="5538" xr:uid="{00000000-0005-0000-0000-0000280C0000}"/>
    <cellStyle name="Calculation 3 15 4 2" xfId="11673" xr:uid="{00000000-0005-0000-0000-0000290C0000}"/>
    <cellStyle name="Calculation 3 15 4 2 2" xfId="21229" xr:uid="{00000000-0005-0000-0000-00002A0C0000}"/>
    <cellStyle name="Calculation 3 15 4 2 2 2" xfId="39127" xr:uid="{00000000-0005-0000-0000-00002B0C0000}"/>
    <cellStyle name="Calculation 3 15 4 2 3" xfId="31338" xr:uid="{00000000-0005-0000-0000-00002C0C0000}"/>
    <cellStyle name="Calculation 3 15 4 3" xfId="16204" xr:uid="{00000000-0005-0000-0000-00002D0C0000}"/>
    <cellStyle name="Calculation 3 15 4 3 2" xfId="34985" xr:uid="{00000000-0005-0000-0000-00002E0C0000}"/>
    <cellStyle name="Calculation 3 15 4 4" xfId="26256" xr:uid="{00000000-0005-0000-0000-00002F0C0000}"/>
    <cellStyle name="Calculation 3 15 5" xfId="8655" xr:uid="{00000000-0005-0000-0000-0000300C0000}"/>
    <cellStyle name="Calculation 3 15 5 2" xfId="18642" xr:uid="{00000000-0005-0000-0000-0000310C0000}"/>
    <cellStyle name="Calculation 3 15 5 2 2" xfId="37012" xr:uid="{00000000-0005-0000-0000-0000320C0000}"/>
    <cellStyle name="Calculation 3 15 5 3" xfId="28800" xr:uid="{00000000-0005-0000-0000-0000330C0000}"/>
    <cellStyle name="Calculation 3 15 6" xfId="23715" xr:uid="{00000000-0005-0000-0000-0000340C0000}"/>
    <cellStyle name="Calculation 3 16" xfId="1928" xr:uid="{00000000-0005-0000-0000-0000350C0000}"/>
    <cellStyle name="Calculation 3 16 2" xfId="3457" xr:uid="{00000000-0005-0000-0000-0000360C0000}"/>
    <cellStyle name="Calculation 3 16 2 2" xfId="6605" xr:uid="{00000000-0005-0000-0000-0000370C0000}"/>
    <cellStyle name="Calculation 3 16 2 2 2" xfId="12707" xr:uid="{00000000-0005-0000-0000-0000380C0000}"/>
    <cellStyle name="Calculation 3 16 2 2 2 2" xfId="22114" xr:uid="{00000000-0005-0000-0000-0000390C0000}"/>
    <cellStyle name="Calculation 3 16 2 2 2 2 2" xfId="39844" xr:uid="{00000000-0005-0000-0000-00003A0C0000}"/>
    <cellStyle name="Calculation 3 16 2 2 2 3" xfId="32162" xr:uid="{00000000-0005-0000-0000-00003B0C0000}"/>
    <cellStyle name="Calculation 3 16 2 2 3" xfId="17007" xr:uid="{00000000-0005-0000-0000-00003C0C0000}"/>
    <cellStyle name="Calculation 3 16 2 2 3 2" xfId="35640" xr:uid="{00000000-0005-0000-0000-00003D0C0000}"/>
    <cellStyle name="Calculation 3 16 2 2 4" xfId="27096" xr:uid="{00000000-0005-0000-0000-00003E0C0000}"/>
    <cellStyle name="Calculation 3 16 2 3" xfId="9692" xr:uid="{00000000-0005-0000-0000-00003F0C0000}"/>
    <cellStyle name="Calculation 3 16 2 3 2" xfId="29624" xr:uid="{00000000-0005-0000-0000-0000400C0000}"/>
    <cellStyle name="Calculation 3 16 2 4" xfId="24540" xr:uid="{00000000-0005-0000-0000-0000410C0000}"/>
    <cellStyle name="Calculation 3 16 3" xfId="4188" xr:uid="{00000000-0005-0000-0000-0000420C0000}"/>
    <cellStyle name="Calculation 3 16 3 2" xfId="7291" xr:uid="{00000000-0005-0000-0000-0000430C0000}"/>
    <cellStyle name="Calculation 3 16 3 2 2" xfId="13352" xr:uid="{00000000-0005-0000-0000-0000440C0000}"/>
    <cellStyle name="Calculation 3 16 3 2 2 2" xfId="22687" xr:uid="{00000000-0005-0000-0000-0000450C0000}"/>
    <cellStyle name="Calculation 3 16 3 2 2 2 2" xfId="40415" xr:uid="{00000000-0005-0000-0000-0000460C0000}"/>
    <cellStyle name="Calculation 3 16 3 2 2 3" xfId="32803" xr:uid="{00000000-0005-0000-0000-0000470C0000}"/>
    <cellStyle name="Calculation 3 16 3 2 3" xfId="17473" xr:uid="{00000000-0005-0000-0000-0000480C0000}"/>
    <cellStyle name="Calculation 3 16 3 2 3 2" xfId="36106" xr:uid="{00000000-0005-0000-0000-0000490C0000}"/>
    <cellStyle name="Calculation 3 16 3 2 4" xfId="27737" xr:uid="{00000000-0005-0000-0000-00004A0C0000}"/>
    <cellStyle name="Calculation 3 16 3 3" xfId="10337" xr:uid="{00000000-0005-0000-0000-00004B0C0000}"/>
    <cellStyle name="Calculation 3 16 3 3 2" xfId="19906" xr:uid="{00000000-0005-0000-0000-00004C0C0000}"/>
    <cellStyle name="Calculation 3 16 3 3 2 2" xfId="38062" xr:uid="{00000000-0005-0000-0000-00004D0C0000}"/>
    <cellStyle name="Calculation 3 16 3 3 3" xfId="30262" xr:uid="{00000000-0005-0000-0000-00004E0C0000}"/>
    <cellStyle name="Calculation 3 16 3 4" xfId="15072" xr:uid="{00000000-0005-0000-0000-00004F0C0000}"/>
    <cellStyle name="Calculation 3 16 3 4 2" xfId="34107" xr:uid="{00000000-0005-0000-0000-0000500C0000}"/>
    <cellStyle name="Calculation 3 16 3 5" xfId="25181" xr:uid="{00000000-0005-0000-0000-0000510C0000}"/>
    <cellStyle name="Calculation 3 16 4" xfId="5139" xr:uid="{00000000-0005-0000-0000-0000520C0000}"/>
    <cellStyle name="Calculation 3 16 4 2" xfId="11279" xr:uid="{00000000-0005-0000-0000-0000530C0000}"/>
    <cellStyle name="Calculation 3 16 4 2 2" xfId="20841" xr:uid="{00000000-0005-0000-0000-0000540C0000}"/>
    <cellStyle name="Calculation 3 16 4 2 2 2" xfId="38815" xr:uid="{00000000-0005-0000-0000-0000550C0000}"/>
    <cellStyle name="Calculation 3 16 4 2 3" xfId="31021" xr:uid="{00000000-0005-0000-0000-0000560C0000}"/>
    <cellStyle name="Calculation 3 16 4 3" xfId="15831" xr:uid="{00000000-0005-0000-0000-0000570C0000}"/>
    <cellStyle name="Calculation 3 16 4 3 2" xfId="34688" xr:uid="{00000000-0005-0000-0000-0000580C0000}"/>
    <cellStyle name="Calculation 3 16 4 4" xfId="25939" xr:uid="{00000000-0005-0000-0000-0000590C0000}"/>
    <cellStyle name="Calculation 3 16 5" xfId="8261" xr:uid="{00000000-0005-0000-0000-00005A0C0000}"/>
    <cellStyle name="Calculation 3 16 5 2" xfId="18251" xr:uid="{00000000-0005-0000-0000-00005B0C0000}"/>
    <cellStyle name="Calculation 3 16 5 2 2" xfId="36698" xr:uid="{00000000-0005-0000-0000-00005C0C0000}"/>
    <cellStyle name="Calculation 3 16 5 3" xfId="28487" xr:uid="{00000000-0005-0000-0000-00005D0C0000}"/>
    <cellStyle name="Calculation 3 16 6" xfId="23401" xr:uid="{00000000-0005-0000-0000-00005E0C0000}"/>
    <cellStyle name="Calculation 3 17" xfId="1920" xr:uid="{00000000-0005-0000-0000-00005F0C0000}"/>
    <cellStyle name="Calculation 3 17 2" xfId="5131" xr:uid="{00000000-0005-0000-0000-0000600C0000}"/>
    <cellStyle name="Calculation 3 17 2 2" xfId="11271" xr:uid="{00000000-0005-0000-0000-0000610C0000}"/>
    <cellStyle name="Calculation 3 17 2 2 2" xfId="20833" xr:uid="{00000000-0005-0000-0000-0000620C0000}"/>
    <cellStyle name="Calculation 3 17 2 2 2 2" xfId="38807" xr:uid="{00000000-0005-0000-0000-0000630C0000}"/>
    <cellStyle name="Calculation 3 17 2 2 3" xfId="31013" xr:uid="{00000000-0005-0000-0000-0000640C0000}"/>
    <cellStyle name="Calculation 3 17 2 3" xfId="15823" xr:uid="{00000000-0005-0000-0000-0000650C0000}"/>
    <cellStyle name="Calculation 3 17 2 3 2" xfId="34680" xr:uid="{00000000-0005-0000-0000-0000660C0000}"/>
    <cellStyle name="Calculation 3 17 2 4" xfId="25931" xr:uid="{00000000-0005-0000-0000-0000670C0000}"/>
    <cellStyle name="Calculation 3 17 3" xfId="8253" xr:uid="{00000000-0005-0000-0000-0000680C0000}"/>
    <cellStyle name="Calculation 3 17 3 2" xfId="18243" xr:uid="{00000000-0005-0000-0000-0000690C0000}"/>
    <cellStyle name="Calculation 3 17 3 2 2" xfId="36690" xr:uid="{00000000-0005-0000-0000-00006A0C0000}"/>
    <cellStyle name="Calculation 3 17 3 3" xfId="28479" xr:uid="{00000000-0005-0000-0000-00006B0C0000}"/>
    <cellStyle name="Calculation 3 17 4" xfId="14201" xr:uid="{00000000-0005-0000-0000-00006C0C0000}"/>
    <cellStyle name="Calculation 3 17 4 2" xfId="33463" xr:uid="{00000000-0005-0000-0000-00006D0C0000}"/>
    <cellStyle name="Calculation 3 17 5" xfId="23393" xr:uid="{00000000-0005-0000-0000-00006E0C0000}"/>
    <cellStyle name="Calculation 3 18" xfId="1907" xr:uid="{00000000-0005-0000-0000-00006F0C0000}"/>
    <cellStyle name="Calculation 3 18 2" xfId="5118" xr:uid="{00000000-0005-0000-0000-0000700C0000}"/>
    <cellStyle name="Calculation 3 18 2 2" xfId="11258" xr:uid="{00000000-0005-0000-0000-0000710C0000}"/>
    <cellStyle name="Calculation 3 18 2 2 2" xfId="20820" xr:uid="{00000000-0005-0000-0000-0000720C0000}"/>
    <cellStyle name="Calculation 3 18 2 2 2 2" xfId="38794" xr:uid="{00000000-0005-0000-0000-0000730C0000}"/>
    <cellStyle name="Calculation 3 18 2 2 3" xfId="31000" xr:uid="{00000000-0005-0000-0000-0000740C0000}"/>
    <cellStyle name="Calculation 3 18 2 3" xfId="15810" xr:uid="{00000000-0005-0000-0000-0000750C0000}"/>
    <cellStyle name="Calculation 3 18 2 3 2" xfId="34667" xr:uid="{00000000-0005-0000-0000-0000760C0000}"/>
    <cellStyle name="Calculation 3 18 2 4" xfId="25918" xr:uid="{00000000-0005-0000-0000-0000770C0000}"/>
    <cellStyle name="Calculation 3 18 3" xfId="8240" xr:uid="{00000000-0005-0000-0000-0000780C0000}"/>
    <cellStyle name="Calculation 3 18 3 2" xfId="18230" xr:uid="{00000000-0005-0000-0000-0000790C0000}"/>
    <cellStyle name="Calculation 3 18 3 2 2" xfId="36677" xr:uid="{00000000-0005-0000-0000-00007A0C0000}"/>
    <cellStyle name="Calculation 3 18 3 3" xfId="28466" xr:uid="{00000000-0005-0000-0000-00007B0C0000}"/>
    <cellStyle name="Calculation 3 18 4" xfId="14188" xr:uid="{00000000-0005-0000-0000-00007C0C0000}"/>
    <cellStyle name="Calculation 3 18 4 2" xfId="33450" xr:uid="{00000000-0005-0000-0000-00007D0C0000}"/>
    <cellStyle name="Calculation 3 18 5" xfId="23380" xr:uid="{00000000-0005-0000-0000-00007E0C0000}"/>
    <cellStyle name="Calculation 3 19" xfId="2134" xr:uid="{00000000-0005-0000-0000-00007F0C0000}"/>
    <cellStyle name="Calculation 3 19 2" xfId="5344" xr:uid="{00000000-0005-0000-0000-0000800C0000}"/>
    <cellStyle name="Calculation 3 19 2 2" xfId="11480" xr:uid="{00000000-0005-0000-0000-0000810C0000}"/>
    <cellStyle name="Calculation 3 19 2 2 2" xfId="21037" xr:uid="{00000000-0005-0000-0000-0000820C0000}"/>
    <cellStyle name="Calculation 3 19 2 2 2 2" xfId="39009" xr:uid="{00000000-0005-0000-0000-0000830C0000}"/>
    <cellStyle name="Calculation 3 19 2 2 3" xfId="31219" xr:uid="{00000000-0005-0000-0000-0000840C0000}"/>
    <cellStyle name="Calculation 3 19 2 3" xfId="16018" xr:uid="{00000000-0005-0000-0000-0000850C0000}"/>
    <cellStyle name="Calculation 3 19 2 3 2" xfId="34873" xr:uid="{00000000-0005-0000-0000-0000860C0000}"/>
    <cellStyle name="Calculation 3 19 2 4" xfId="26137" xr:uid="{00000000-0005-0000-0000-0000870C0000}"/>
    <cellStyle name="Calculation 3 19 3" xfId="8460" xr:uid="{00000000-0005-0000-0000-0000880C0000}"/>
    <cellStyle name="Calculation 3 19 3 2" xfId="18447" xr:uid="{00000000-0005-0000-0000-0000890C0000}"/>
    <cellStyle name="Calculation 3 19 3 2 2" xfId="36891" xr:uid="{00000000-0005-0000-0000-00008A0C0000}"/>
    <cellStyle name="Calculation 3 19 3 3" xfId="28680" xr:uid="{00000000-0005-0000-0000-00008B0C0000}"/>
    <cellStyle name="Calculation 3 19 4" xfId="14265" xr:uid="{00000000-0005-0000-0000-00008C0C0000}"/>
    <cellStyle name="Calculation 3 19 4 2" xfId="33525" xr:uid="{00000000-0005-0000-0000-00008D0C0000}"/>
    <cellStyle name="Calculation 3 19 5" xfId="23594" xr:uid="{00000000-0005-0000-0000-00008E0C0000}"/>
    <cellStyle name="Calculation 3 2" xfId="1725" xr:uid="{00000000-0005-0000-0000-00008F0C0000}"/>
    <cellStyle name="Calculation 3 2 10" xfId="2190" xr:uid="{00000000-0005-0000-0000-0000900C0000}"/>
    <cellStyle name="Calculation 3 2 10 2" xfId="4025" xr:uid="{00000000-0005-0000-0000-0000910C0000}"/>
    <cellStyle name="Calculation 3 2 10 2 2" xfId="7129" xr:uid="{00000000-0005-0000-0000-0000920C0000}"/>
    <cellStyle name="Calculation 3 2 10 2 2 2" xfId="13193" xr:uid="{00000000-0005-0000-0000-0000930C0000}"/>
    <cellStyle name="Calculation 3 2 10 2 2 2 2" xfId="22539" xr:uid="{00000000-0005-0000-0000-0000940C0000}"/>
    <cellStyle name="Calculation 3 2 10 2 2 2 2 2" xfId="40267" xr:uid="{00000000-0005-0000-0000-0000950C0000}"/>
    <cellStyle name="Calculation 3 2 10 2 2 2 3" xfId="32645" xr:uid="{00000000-0005-0000-0000-0000960C0000}"/>
    <cellStyle name="Calculation 3 2 10 2 2 3" xfId="17351" xr:uid="{00000000-0005-0000-0000-0000970C0000}"/>
    <cellStyle name="Calculation 3 2 10 2 2 3 2" xfId="35984" xr:uid="{00000000-0005-0000-0000-0000980C0000}"/>
    <cellStyle name="Calculation 3 2 10 2 2 4" xfId="27579" xr:uid="{00000000-0005-0000-0000-0000990C0000}"/>
    <cellStyle name="Calculation 3 2 10 2 3" xfId="10178" xr:uid="{00000000-0005-0000-0000-00009A0C0000}"/>
    <cellStyle name="Calculation 3 2 10 2 3 2" xfId="30104" xr:uid="{00000000-0005-0000-0000-00009B0C0000}"/>
    <cellStyle name="Calculation 3 2 10 2 4" xfId="25023" xr:uid="{00000000-0005-0000-0000-00009C0C0000}"/>
    <cellStyle name="Calculation 3 2 10 3" xfId="4675" xr:uid="{00000000-0005-0000-0000-00009D0C0000}"/>
    <cellStyle name="Calculation 3 2 10 3 2" xfId="7777" xr:uid="{00000000-0005-0000-0000-00009E0C0000}"/>
    <cellStyle name="Calculation 3 2 10 3 2 2" xfId="13838" xr:uid="{00000000-0005-0000-0000-00009F0C0000}"/>
    <cellStyle name="Calculation 3 2 10 3 2 2 2" xfId="23110" xr:uid="{00000000-0005-0000-0000-0000A00C0000}"/>
    <cellStyle name="Calculation 3 2 10 3 2 2 2 2" xfId="40838" xr:uid="{00000000-0005-0000-0000-0000A10C0000}"/>
    <cellStyle name="Calculation 3 2 10 3 2 2 3" xfId="33286" xr:uid="{00000000-0005-0000-0000-0000A20C0000}"/>
    <cellStyle name="Calculation 3 2 10 3 2 3" xfId="17817" xr:uid="{00000000-0005-0000-0000-0000A30C0000}"/>
    <cellStyle name="Calculation 3 2 10 3 2 3 2" xfId="36450" xr:uid="{00000000-0005-0000-0000-0000A40C0000}"/>
    <cellStyle name="Calculation 3 2 10 3 2 4" xfId="28220" xr:uid="{00000000-0005-0000-0000-0000A50C0000}"/>
    <cellStyle name="Calculation 3 2 10 3 3" xfId="10824" xr:uid="{00000000-0005-0000-0000-0000A60C0000}"/>
    <cellStyle name="Calculation 3 2 10 3 3 2" xfId="20392" xr:uid="{00000000-0005-0000-0000-0000A70C0000}"/>
    <cellStyle name="Calculation 3 2 10 3 3 2 2" xfId="38545" xr:uid="{00000000-0005-0000-0000-0000A80C0000}"/>
    <cellStyle name="Calculation 3 2 10 3 3 3" xfId="30746" xr:uid="{00000000-0005-0000-0000-0000A90C0000}"/>
    <cellStyle name="Calculation 3 2 10 3 4" xfId="15416" xr:uid="{00000000-0005-0000-0000-0000AA0C0000}"/>
    <cellStyle name="Calculation 3 2 10 3 4 2" xfId="34451" xr:uid="{00000000-0005-0000-0000-0000AB0C0000}"/>
    <cellStyle name="Calculation 3 2 10 3 5" xfId="25664" xr:uid="{00000000-0005-0000-0000-0000AC0C0000}"/>
    <cellStyle name="Calculation 3 2 10 4" xfId="5399" xr:uid="{00000000-0005-0000-0000-0000AD0C0000}"/>
    <cellStyle name="Calculation 3 2 10 4 2" xfId="11535" xr:uid="{00000000-0005-0000-0000-0000AE0C0000}"/>
    <cellStyle name="Calculation 3 2 10 4 2 2" xfId="21092" xr:uid="{00000000-0005-0000-0000-0000AF0C0000}"/>
    <cellStyle name="Calculation 3 2 10 4 2 2 2" xfId="39023" xr:uid="{00000000-0005-0000-0000-0000B00C0000}"/>
    <cellStyle name="Calculation 3 2 10 4 2 3" xfId="31233" xr:uid="{00000000-0005-0000-0000-0000B10C0000}"/>
    <cellStyle name="Calculation 3 2 10 4 3" xfId="16073" xr:uid="{00000000-0005-0000-0000-0000B20C0000}"/>
    <cellStyle name="Calculation 3 2 10 4 3 2" xfId="34887" xr:uid="{00000000-0005-0000-0000-0000B30C0000}"/>
    <cellStyle name="Calculation 3 2 10 4 4" xfId="26151" xr:uid="{00000000-0005-0000-0000-0000B40C0000}"/>
    <cellStyle name="Calculation 3 2 10 5" xfId="8515" xr:uid="{00000000-0005-0000-0000-0000B50C0000}"/>
    <cellStyle name="Calculation 3 2 10 5 2" xfId="18502" xr:uid="{00000000-0005-0000-0000-0000B60C0000}"/>
    <cellStyle name="Calculation 3 2 10 5 2 2" xfId="36905" xr:uid="{00000000-0005-0000-0000-0000B70C0000}"/>
    <cellStyle name="Calculation 3 2 10 5 3" xfId="28694" xr:uid="{00000000-0005-0000-0000-0000B80C0000}"/>
    <cellStyle name="Calculation 3 2 10 6" xfId="23608" xr:uid="{00000000-0005-0000-0000-0000B90C0000}"/>
    <cellStyle name="Calculation 3 2 11" xfId="1821" xr:uid="{00000000-0005-0000-0000-0000BA0C0000}"/>
    <cellStyle name="Calculation 3 2 11 2" xfId="4049" xr:uid="{00000000-0005-0000-0000-0000BB0C0000}"/>
    <cellStyle name="Calculation 3 2 11 2 2" xfId="7152" xr:uid="{00000000-0005-0000-0000-0000BC0C0000}"/>
    <cellStyle name="Calculation 3 2 11 2 2 2" xfId="13216" xr:uid="{00000000-0005-0000-0000-0000BD0C0000}"/>
    <cellStyle name="Calculation 3 2 11 2 2 2 2" xfId="22559" xr:uid="{00000000-0005-0000-0000-0000BE0C0000}"/>
    <cellStyle name="Calculation 3 2 11 2 2 2 2 2" xfId="40287" xr:uid="{00000000-0005-0000-0000-0000BF0C0000}"/>
    <cellStyle name="Calculation 3 2 11 2 2 2 3" xfId="32668" xr:uid="{00000000-0005-0000-0000-0000C00C0000}"/>
    <cellStyle name="Calculation 3 2 11 2 2 3" xfId="17367" xr:uid="{00000000-0005-0000-0000-0000C10C0000}"/>
    <cellStyle name="Calculation 3 2 11 2 2 3 2" xfId="36000" xr:uid="{00000000-0005-0000-0000-0000C20C0000}"/>
    <cellStyle name="Calculation 3 2 11 2 2 4" xfId="27602" xr:uid="{00000000-0005-0000-0000-0000C30C0000}"/>
    <cellStyle name="Calculation 3 2 11 2 3" xfId="10201" xr:uid="{00000000-0005-0000-0000-0000C40C0000}"/>
    <cellStyle name="Calculation 3 2 11 2 3 2" xfId="30127" xr:uid="{00000000-0005-0000-0000-0000C50C0000}"/>
    <cellStyle name="Calculation 3 2 11 2 4" xfId="25046" xr:uid="{00000000-0005-0000-0000-0000C60C0000}"/>
    <cellStyle name="Calculation 3 2 11 3" xfId="4698" xr:uid="{00000000-0005-0000-0000-0000C70C0000}"/>
    <cellStyle name="Calculation 3 2 11 3 2" xfId="7800" xr:uid="{00000000-0005-0000-0000-0000C80C0000}"/>
    <cellStyle name="Calculation 3 2 11 3 2 2" xfId="13861" xr:uid="{00000000-0005-0000-0000-0000C90C0000}"/>
    <cellStyle name="Calculation 3 2 11 3 2 2 2" xfId="23130" xr:uid="{00000000-0005-0000-0000-0000CA0C0000}"/>
    <cellStyle name="Calculation 3 2 11 3 2 2 2 2" xfId="40858" xr:uid="{00000000-0005-0000-0000-0000CB0C0000}"/>
    <cellStyle name="Calculation 3 2 11 3 2 2 3" xfId="33309" xr:uid="{00000000-0005-0000-0000-0000CC0C0000}"/>
    <cellStyle name="Calculation 3 2 11 3 2 3" xfId="17833" xr:uid="{00000000-0005-0000-0000-0000CD0C0000}"/>
    <cellStyle name="Calculation 3 2 11 3 2 3 2" xfId="36466" xr:uid="{00000000-0005-0000-0000-0000CE0C0000}"/>
    <cellStyle name="Calculation 3 2 11 3 2 4" xfId="28243" xr:uid="{00000000-0005-0000-0000-0000CF0C0000}"/>
    <cellStyle name="Calculation 3 2 11 3 3" xfId="10847" xr:uid="{00000000-0005-0000-0000-0000D00C0000}"/>
    <cellStyle name="Calculation 3 2 11 3 3 2" xfId="20415" xr:uid="{00000000-0005-0000-0000-0000D10C0000}"/>
    <cellStyle name="Calculation 3 2 11 3 3 2 2" xfId="38568" xr:uid="{00000000-0005-0000-0000-0000D20C0000}"/>
    <cellStyle name="Calculation 3 2 11 3 3 3" xfId="30769" xr:uid="{00000000-0005-0000-0000-0000D30C0000}"/>
    <cellStyle name="Calculation 3 2 11 3 4" xfId="15432" xr:uid="{00000000-0005-0000-0000-0000D40C0000}"/>
    <cellStyle name="Calculation 3 2 11 3 4 2" xfId="34467" xr:uid="{00000000-0005-0000-0000-0000D50C0000}"/>
    <cellStyle name="Calculation 3 2 11 3 5" xfId="25687" xr:uid="{00000000-0005-0000-0000-0000D60C0000}"/>
    <cellStyle name="Calculation 3 2 11 4" xfId="5033" xr:uid="{00000000-0005-0000-0000-0000D70C0000}"/>
    <cellStyle name="Calculation 3 2 11 4 2" xfId="11173" xr:uid="{00000000-0005-0000-0000-0000D80C0000}"/>
    <cellStyle name="Calculation 3 2 11 4 2 2" xfId="20735" xr:uid="{00000000-0005-0000-0000-0000D90C0000}"/>
    <cellStyle name="Calculation 3 2 11 4 2 2 2" xfId="38746" xr:uid="{00000000-0005-0000-0000-0000DA0C0000}"/>
    <cellStyle name="Calculation 3 2 11 4 2 3" xfId="30952" xr:uid="{00000000-0005-0000-0000-0000DB0C0000}"/>
    <cellStyle name="Calculation 3 2 11 4 3" xfId="15727" xr:uid="{00000000-0005-0000-0000-0000DC0C0000}"/>
    <cellStyle name="Calculation 3 2 11 4 3 2" xfId="34621" xr:uid="{00000000-0005-0000-0000-0000DD0C0000}"/>
    <cellStyle name="Calculation 3 2 11 4 4" xfId="25870" xr:uid="{00000000-0005-0000-0000-0000DE0C0000}"/>
    <cellStyle name="Calculation 3 2 11 5" xfId="8154" xr:uid="{00000000-0005-0000-0000-0000DF0C0000}"/>
    <cellStyle name="Calculation 3 2 11 5 2" xfId="18144" xr:uid="{00000000-0005-0000-0000-0000E00C0000}"/>
    <cellStyle name="Calculation 3 2 11 5 2 2" xfId="36628" xr:uid="{00000000-0005-0000-0000-0000E10C0000}"/>
    <cellStyle name="Calculation 3 2 11 5 3" xfId="28417" xr:uid="{00000000-0005-0000-0000-0000E20C0000}"/>
    <cellStyle name="Calculation 3 2 11 6" xfId="23331" xr:uid="{00000000-0005-0000-0000-0000E30C0000}"/>
    <cellStyle name="Calculation 3 2 12" xfId="2320" xr:uid="{00000000-0005-0000-0000-0000E40C0000}"/>
    <cellStyle name="Calculation 3 2 12 2" xfId="4066" xr:uid="{00000000-0005-0000-0000-0000E50C0000}"/>
    <cellStyle name="Calculation 3 2 12 2 2" xfId="7169" xr:uid="{00000000-0005-0000-0000-0000E60C0000}"/>
    <cellStyle name="Calculation 3 2 12 2 2 2" xfId="13233" xr:uid="{00000000-0005-0000-0000-0000E70C0000}"/>
    <cellStyle name="Calculation 3 2 12 2 2 2 2" xfId="22576" xr:uid="{00000000-0005-0000-0000-0000E80C0000}"/>
    <cellStyle name="Calculation 3 2 12 2 2 2 2 2" xfId="40304" xr:uid="{00000000-0005-0000-0000-0000E90C0000}"/>
    <cellStyle name="Calculation 3 2 12 2 2 2 3" xfId="32685" xr:uid="{00000000-0005-0000-0000-0000EA0C0000}"/>
    <cellStyle name="Calculation 3 2 12 2 2 3" xfId="17381" xr:uid="{00000000-0005-0000-0000-0000EB0C0000}"/>
    <cellStyle name="Calculation 3 2 12 2 2 3 2" xfId="36014" xr:uid="{00000000-0005-0000-0000-0000EC0C0000}"/>
    <cellStyle name="Calculation 3 2 12 2 2 4" xfId="27619" xr:uid="{00000000-0005-0000-0000-0000ED0C0000}"/>
    <cellStyle name="Calculation 3 2 12 2 3" xfId="10218" xr:uid="{00000000-0005-0000-0000-0000EE0C0000}"/>
    <cellStyle name="Calculation 3 2 12 2 3 2" xfId="30144" xr:uid="{00000000-0005-0000-0000-0000EF0C0000}"/>
    <cellStyle name="Calculation 3 2 12 2 4" xfId="25063" xr:uid="{00000000-0005-0000-0000-0000F00C0000}"/>
    <cellStyle name="Calculation 3 2 12 3" xfId="4715" xr:uid="{00000000-0005-0000-0000-0000F10C0000}"/>
    <cellStyle name="Calculation 3 2 12 3 2" xfId="7817" xr:uid="{00000000-0005-0000-0000-0000F20C0000}"/>
    <cellStyle name="Calculation 3 2 12 3 2 2" xfId="13878" xr:uid="{00000000-0005-0000-0000-0000F30C0000}"/>
    <cellStyle name="Calculation 3 2 12 3 2 2 2" xfId="23147" xr:uid="{00000000-0005-0000-0000-0000F40C0000}"/>
    <cellStyle name="Calculation 3 2 12 3 2 2 2 2" xfId="40875" xr:uid="{00000000-0005-0000-0000-0000F50C0000}"/>
    <cellStyle name="Calculation 3 2 12 3 2 2 3" xfId="33326" xr:uid="{00000000-0005-0000-0000-0000F60C0000}"/>
    <cellStyle name="Calculation 3 2 12 3 2 3" xfId="17847" xr:uid="{00000000-0005-0000-0000-0000F70C0000}"/>
    <cellStyle name="Calculation 3 2 12 3 2 3 2" xfId="36480" xr:uid="{00000000-0005-0000-0000-0000F80C0000}"/>
    <cellStyle name="Calculation 3 2 12 3 2 4" xfId="28260" xr:uid="{00000000-0005-0000-0000-0000F90C0000}"/>
    <cellStyle name="Calculation 3 2 12 3 3" xfId="10864" xr:uid="{00000000-0005-0000-0000-0000FA0C0000}"/>
    <cellStyle name="Calculation 3 2 12 3 3 2" xfId="20432" xr:uid="{00000000-0005-0000-0000-0000FB0C0000}"/>
    <cellStyle name="Calculation 3 2 12 3 3 2 2" xfId="38585" xr:uid="{00000000-0005-0000-0000-0000FC0C0000}"/>
    <cellStyle name="Calculation 3 2 12 3 3 3" xfId="30786" xr:uid="{00000000-0005-0000-0000-0000FD0C0000}"/>
    <cellStyle name="Calculation 3 2 12 3 4" xfId="15446" xr:uid="{00000000-0005-0000-0000-0000FE0C0000}"/>
    <cellStyle name="Calculation 3 2 12 3 4 2" xfId="34481" xr:uid="{00000000-0005-0000-0000-0000FF0C0000}"/>
    <cellStyle name="Calculation 3 2 12 3 5" xfId="25704" xr:uid="{00000000-0005-0000-0000-0000000D0000}"/>
    <cellStyle name="Calculation 3 2 12 4" xfId="5527" xr:uid="{00000000-0005-0000-0000-0000010D0000}"/>
    <cellStyle name="Calculation 3 2 12 4 2" xfId="11662" xr:uid="{00000000-0005-0000-0000-0000020D0000}"/>
    <cellStyle name="Calculation 3 2 12 4 2 2" xfId="21218" xr:uid="{00000000-0005-0000-0000-0000030D0000}"/>
    <cellStyle name="Calculation 3 2 12 4 2 2 2" xfId="39116" xr:uid="{00000000-0005-0000-0000-0000040D0000}"/>
    <cellStyle name="Calculation 3 2 12 4 2 3" xfId="31327" xr:uid="{00000000-0005-0000-0000-0000050D0000}"/>
    <cellStyle name="Calculation 3 2 12 4 3" xfId="16193" xr:uid="{00000000-0005-0000-0000-0000060D0000}"/>
    <cellStyle name="Calculation 3 2 12 4 3 2" xfId="34974" xr:uid="{00000000-0005-0000-0000-0000070D0000}"/>
    <cellStyle name="Calculation 3 2 12 4 4" xfId="26245" xr:uid="{00000000-0005-0000-0000-0000080D0000}"/>
    <cellStyle name="Calculation 3 2 12 5" xfId="8644" xr:uid="{00000000-0005-0000-0000-0000090D0000}"/>
    <cellStyle name="Calculation 3 2 12 5 2" xfId="18631" xr:uid="{00000000-0005-0000-0000-00000A0D0000}"/>
    <cellStyle name="Calculation 3 2 12 5 2 2" xfId="37001" xr:uid="{00000000-0005-0000-0000-00000B0D0000}"/>
    <cellStyle name="Calculation 3 2 12 5 3" xfId="28789" xr:uid="{00000000-0005-0000-0000-00000C0D0000}"/>
    <cellStyle name="Calculation 3 2 12 6" xfId="23704" xr:uid="{00000000-0005-0000-0000-00000D0D0000}"/>
    <cellStyle name="Calculation 3 2 13" xfId="2115" xr:uid="{00000000-0005-0000-0000-00000E0D0000}"/>
    <cellStyle name="Calculation 3 2 13 2" xfId="4085" xr:uid="{00000000-0005-0000-0000-00000F0D0000}"/>
    <cellStyle name="Calculation 3 2 13 2 2" xfId="7188" xr:uid="{00000000-0005-0000-0000-0000100D0000}"/>
    <cellStyle name="Calculation 3 2 13 2 2 2" xfId="13250" xr:uid="{00000000-0005-0000-0000-0000110D0000}"/>
    <cellStyle name="Calculation 3 2 13 2 2 2 2" xfId="22593" xr:uid="{00000000-0005-0000-0000-0000120D0000}"/>
    <cellStyle name="Calculation 3 2 13 2 2 2 2 2" xfId="40321" xr:uid="{00000000-0005-0000-0000-0000130D0000}"/>
    <cellStyle name="Calculation 3 2 13 2 2 2 3" xfId="32702" xr:uid="{00000000-0005-0000-0000-0000140D0000}"/>
    <cellStyle name="Calculation 3 2 13 2 2 3" xfId="17395" xr:uid="{00000000-0005-0000-0000-0000150D0000}"/>
    <cellStyle name="Calculation 3 2 13 2 2 3 2" xfId="36028" xr:uid="{00000000-0005-0000-0000-0000160D0000}"/>
    <cellStyle name="Calculation 3 2 13 2 2 4" xfId="27636" xr:uid="{00000000-0005-0000-0000-0000170D0000}"/>
    <cellStyle name="Calculation 3 2 13 2 3" xfId="10235" xr:uid="{00000000-0005-0000-0000-0000180D0000}"/>
    <cellStyle name="Calculation 3 2 13 2 3 2" xfId="30161" xr:uid="{00000000-0005-0000-0000-0000190D0000}"/>
    <cellStyle name="Calculation 3 2 13 2 4" xfId="25080" xr:uid="{00000000-0005-0000-0000-00001A0D0000}"/>
    <cellStyle name="Calculation 3 2 13 3" xfId="4732" xr:uid="{00000000-0005-0000-0000-00001B0D0000}"/>
    <cellStyle name="Calculation 3 2 13 3 2" xfId="7834" xr:uid="{00000000-0005-0000-0000-00001C0D0000}"/>
    <cellStyle name="Calculation 3 2 13 3 2 2" xfId="13895" xr:uid="{00000000-0005-0000-0000-00001D0D0000}"/>
    <cellStyle name="Calculation 3 2 13 3 2 2 2" xfId="23164" xr:uid="{00000000-0005-0000-0000-00001E0D0000}"/>
    <cellStyle name="Calculation 3 2 13 3 2 2 2 2" xfId="40892" xr:uid="{00000000-0005-0000-0000-00001F0D0000}"/>
    <cellStyle name="Calculation 3 2 13 3 2 2 3" xfId="33343" xr:uid="{00000000-0005-0000-0000-0000200D0000}"/>
    <cellStyle name="Calculation 3 2 13 3 2 3" xfId="17861" xr:uid="{00000000-0005-0000-0000-0000210D0000}"/>
    <cellStyle name="Calculation 3 2 13 3 2 3 2" xfId="36494" xr:uid="{00000000-0005-0000-0000-0000220D0000}"/>
    <cellStyle name="Calculation 3 2 13 3 2 4" xfId="28277" xr:uid="{00000000-0005-0000-0000-0000230D0000}"/>
    <cellStyle name="Calculation 3 2 13 3 3" xfId="10881" xr:uid="{00000000-0005-0000-0000-0000240D0000}"/>
    <cellStyle name="Calculation 3 2 13 3 3 2" xfId="20449" xr:uid="{00000000-0005-0000-0000-0000250D0000}"/>
    <cellStyle name="Calculation 3 2 13 3 3 2 2" xfId="38602" xr:uid="{00000000-0005-0000-0000-0000260D0000}"/>
    <cellStyle name="Calculation 3 2 13 3 3 3" xfId="30803" xr:uid="{00000000-0005-0000-0000-0000270D0000}"/>
    <cellStyle name="Calculation 3 2 13 3 4" xfId="15460" xr:uid="{00000000-0005-0000-0000-0000280D0000}"/>
    <cellStyle name="Calculation 3 2 13 3 4 2" xfId="34495" xr:uid="{00000000-0005-0000-0000-0000290D0000}"/>
    <cellStyle name="Calculation 3 2 13 3 5" xfId="25721" xr:uid="{00000000-0005-0000-0000-00002A0D0000}"/>
    <cellStyle name="Calculation 3 2 13 4" xfId="5325" xr:uid="{00000000-0005-0000-0000-00002B0D0000}"/>
    <cellStyle name="Calculation 3 2 13 4 2" xfId="11461" xr:uid="{00000000-0005-0000-0000-00002C0D0000}"/>
    <cellStyle name="Calculation 3 2 13 4 2 2" xfId="21019" xr:uid="{00000000-0005-0000-0000-00002D0D0000}"/>
    <cellStyle name="Calculation 3 2 13 4 2 2 2" xfId="38991" xr:uid="{00000000-0005-0000-0000-00002E0D0000}"/>
    <cellStyle name="Calculation 3 2 13 4 2 3" xfId="31201" xr:uid="{00000000-0005-0000-0000-00002F0D0000}"/>
    <cellStyle name="Calculation 3 2 13 4 3" xfId="16000" xr:uid="{00000000-0005-0000-0000-0000300D0000}"/>
    <cellStyle name="Calculation 3 2 13 4 3 2" xfId="34855" xr:uid="{00000000-0005-0000-0000-0000310D0000}"/>
    <cellStyle name="Calculation 3 2 13 4 4" xfId="26119" xr:uid="{00000000-0005-0000-0000-0000320D0000}"/>
    <cellStyle name="Calculation 3 2 13 5" xfId="8441" xr:uid="{00000000-0005-0000-0000-0000330D0000}"/>
    <cellStyle name="Calculation 3 2 13 5 2" xfId="18428" xr:uid="{00000000-0005-0000-0000-0000340D0000}"/>
    <cellStyle name="Calculation 3 2 13 5 2 2" xfId="36873" xr:uid="{00000000-0005-0000-0000-0000350D0000}"/>
    <cellStyle name="Calculation 3 2 13 5 3" xfId="28662" xr:uid="{00000000-0005-0000-0000-0000360D0000}"/>
    <cellStyle name="Calculation 3 2 13 6" xfId="23576" xr:uid="{00000000-0005-0000-0000-0000370D0000}"/>
    <cellStyle name="Calculation 3 2 14" xfId="2329" xr:uid="{00000000-0005-0000-0000-0000380D0000}"/>
    <cellStyle name="Calculation 3 2 14 2" xfId="4103" xr:uid="{00000000-0005-0000-0000-0000390D0000}"/>
    <cellStyle name="Calculation 3 2 14 2 2" xfId="7206" xr:uid="{00000000-0005-0000-0000-00003A0D0000}"/>
    <cellStyle name="Calculation 3 2 14 2 2 2" xfId="13268" xr:uid="{00000000-0005-0000-0000-00003B0D0000}"/>
    <cellStyle name="Calculation 3 2 14 2 2 2 2" xfId="22611" xr:uid="{00000000-0005-0000-0000-00003C0D0000}"/>
    <cellStyle name="Calculation 3 2 14 2 2 2 2 2" xfId="40339" xr:uid="{00000000-0005-0000-0000-00003D0D0000}"/>
    <cellStyle name="Calculation 3 2 14 2 2 2 3" xfId="32720" xr:uid="{00000000-0005-0000-0000-00003E0D0000}"/>
    <cellStyle name="Calculation 3 2 14 2 2 3" xfId="17410" xr:uid="{00000000-0005-0000-0000-00003F0D0000}"/>
    <cellStyle name="Calculation 3 2 14 2 2 3 2" xfId="36043" xr:uid="{00000000-0005-0000-0000-0000400D0000}"/>
    <cellStyle name="Calculation 3 2 14 2 2 4" xfId="27654" xr:uid="{00000000-0005-0000-0000-0000410D0000}"/>
    <cellStyle name="Calculation 3 2 14 2 3" xfId="10253" xr:uid="{00000000-0005-0000-0000-0000420D0000}"/>
    <cellStyle name="Calculation 3 2 14 2 3 2" xfId="30179" xr:uid="{00000000-0005-0000-0000-0000430D0000}"/>
    <cellStyle name="Calculation 3 2 14 2 4" xfId="25098" xr:uid="{00000000-0005-0000-0000-0000440D0000}"/>
    <cellStyle name="Calculation 3 2 14 3" xfId="4750" xr:uid="{00000000-0005-0000-0000-0000450D0000}"/>
    <cellStyle name="Calculation 3 2 14 3 2" xfId="7852" xr:uid="{00000000-0005-0000-0000-0000460D0000}"/>
    <cellStyle name="Calculation 3 2 14 3 2 2" xfId="13913" xr:uid="{00000000-0005-0000-0000-0000470D0000}"/>
    <cellStyle name="Calculation 3 2 14 3 2 2 2" xfId="23182" xr:uid="{00000000-0005-0000-0000-0000480D0000}"/>
    <cellStyle name="Calculation 3 2 14 3 2 2 2 2" xfId="40910" xr:uid="{00000000-0005-0000-0000-0000490D0000}"/>
    <cellStyle name="Calculation 3 2 14 3 2 2 3" xfId="33361" xr:uid="{00000000-0005-0000-0000-00004A0D0000}"/>
    <cellStyle name="Calculation 3 2 14 3 2 3" xfId="17876" xr:uid="{00000000-0005-0000-0000-00004B0D0000}"/>
    <cellStyle name="Calculation 3 2 14 3 2 3 2" xfId="36509" xr:uid="{00000000-0005-0000-0000-00004C0D0000}"/>
    <cellStyle name="Calculation 3 2 14 3 2 4" xfId="28295" xr:uid="{00000000-0005-0000-0000-00004D0D0000}"/>
    <cellStyle name="Calculation 3 2 14 3 3" xfId="10899" xr:uid="{00000000-0005-0000-0000-00004E0D0000}"/>
    <cellStyle name="Calculation 3 2 14 3 3 2" xfId="20467" xr:uid="{00000000-0005-0000-0000-00004F0D0000}"/>
    <cellStyle name="Calculation 3 2 14 3 3 2 2" xfId="38620" xr:uid="{00000000-0005-0000-0000-0000500D0000}"/>
    <cellStyle name="Calculation 3 2 14 3 3 3" xfId="30821" xr:uid="{00000000-0005-0000-0000-0000510D0000}"/>
    <cellStyle name="Calculation 3 2 14 3 4" xfId="15475" xr:uid="{00000000-0005-0000-0000-0000520D0000}"/>
    <cellStyle name="Calculation 3 2 14 3 4 2" xfId="34510" xr:uid="{00000000-0005-0000-0000-0000530D0000}"/>
    <cellStyle name="Calculation 3 2 14 3 5" xfId="25739" xr:uid="{00000000-0005-0000-0000-0000540D0000}"/>
    <cellStyle name="Calculation 3 2 14 4" xfId="5536" xr:uid="{00000000-0005-0000-0000-0000550D0000}"/>
    <cellStyle name="Calculation 3 2 14 4 2" xfId="11671" xr:uid="{00000000-0005-0000-0000-0000560D0000}"/>
    <cellStyle name="Calculation 3 2 14 4 2 2" xfId="21227" xr:uid="{00000000-0005-0000-0000-0000570D0000}"/>
    <cellStyle name="Calculation 3 2 14 4 2 2 2" xfId="39125" xr:uid="{00000000-0005-0000-0000-0000580D0000}"/>
    <cellStyle name="Calculation 3 2 14 4 2 3" xfId="31336" xr:uid="{00000000-0005-0000-0000-0000590D0000}"/>
    <cellStyle name="Calculation 3 2 14 4 3" xfId="16202" xr:uid="{00000000-0005-0000-0000-00005A0D0000}"/>
    <cellStyle name="Calculation 3 2 14 4 3 2" xfId="34983" xr:uid="{00000000-0005-0000-0000-00005B0D0000}"/>
    <cellStyle name="Calculation 3 2 14 4 4" xfId="26254" xr:uid="{00000000-0005-0000-0000-00005C0D0000}"/>
    <cellStyle name="Calculation 3 2 14 5" xfId="8653" xr:uid="{00000000-0005-0000-0000-00005D0D0000}"/>
    <cellStyle name="Calculation 3 2 14 5 2" xfId="18640" xr:uid="{00000000-0005-0000-0000-00005E0D0000}"/>
    <cellStyle name="Calculation 3 2 14 5 2 2" xfId="37010" xr:uid="{00000000-0005-0000-0000-00005F0D0000}"/>
    <cellStyle name="Calculation 3 2 14 5 3" xfId="28798" xr:uid="{00000000-0005-0000-0000-0000600D0000}"/>
    <cellStyle name="Calculation 3 2 14 6" xfId="23713" xr:uid="{00000000-0005-0000-0000-0000610D0000}"/>
    <cellStyle name="Calculation 3 2 15" xfId="1929" xr:uid="{00000000-0005-0000-0000-0000620D0000}"/>
    <cellStyle name="Calculation 3 2 15 2" xfId="4121" xr:uid="{00000000-0005-0000-0000-0000630D0000}"/>
    <cellStyle name="Calculation 3 2 15 2 2" xfId="7224" xr:uid="{00000000-0005-0000-0000-0000640D0000}"/>
    <cellStyle name="Calculation 3 2 15 2 2 2" xfId="13285" xr:uid="{00000000-0005-0000-0000-0000650D0000}"/>
    <cellStyle name="Calculation 3 2 15 2 2 2 2" xfId="22628" xr:uid="{00000000-0005-0000-0000-0000660D0000}"/>
    <cellStyle name="Calculation 3 2 15 2 2 2 2 2" xfId="40356" xr:uid="{00000000-0005-0000-0000-0000670D0000}"/>
    <cellStyle name="Calculation 3 2 15 2 2 2 3" xfId="32737" xr:uid="{00000000-0005-0000-0000-0000680D0000}"/>
    <cellStyle name="Calculation 3 2 15 2 2 3" xfId="17424" xr:uid="{00000000-0005-0000-0000-0000690D0000}"/>
    <cellStyle name="Calculation 3 2 15 2 2 3 2" xfId="36057" xr:uid="{00000000-0005-0000-0000-00006A0D0000}"/>
    <cellStyle name="Calculation 3 2 15 2 2 4" xfId="27671" xr:uid="{00000000-0005-0000-0000-00006B0D0000}"/>
    <cellStyle name="Calculation 3 2 15 2 3" xfId="10270" xr:uid="{00000000-0005-0000-0000-00006C0D0000}"/>
    <cellStyle name="Calculation 3 2 15 2 3 2" xfId="30196" xr:uid="{00000000-0005-0000-0000-00006D0D0000}"/>
    <cellStyle name="Calculation 3 2 15 2 4" xfId="25115" xr:uid="{00000000-0005-0000-0000-00006E0D0000}"/>
    <cellStyle name="Calculation 3 2 15 3" xfId="4767" xr:uid="{00000000-0005-0000-0000-00006F0D0000}"/>
    <cellStyle name="Calculation 3 2 15 3 2" xfId="7869" xr:uid="{00000000-0005-0000-0000-0000700D0000}"/>
    <cellStyle name="Calculation 3 2 15 3 2 2" xfId="13930" xr:uid="{00000000-0005-0000-0000-0000710D0000}"/>
    <cellStyle name="Calculation 3 2 15 3 2 2 2" xfId="23199" xr:uid="{00000000-0005-0000-0000-0000720D0000}"/>
    <cellStyle name="Calculation 3 2 15 3 2 2 2 2" xfId="40927" xr:uid="{00000000-0005-0000-0000-0000730D0000}"/>
    <cellStyle name="Calculation 3 2 15 3 2 2 3" xfId="33378" xr:uid="{00000000-0005-0000-0000-0000740D0000}"/>
    <cellStyle name="Calculation 3 2 15 3 2 3" xfId="17890" xr:uid="{00000000-0005-0000-0000-0000750D0000}"/>
    <cellStyle name="Calculation 3 2 15 3 2 3 2" xfId="36523" xr:uid="{00000000-0005-0000-0000-0000760D0000}"/>
    <cellStyle name="Calculation 3 2 15 3 2 4" xfId="28312" xr:uid="{00000000-0005-0000-0000-0000770D0000}"/>
    <cellStyle name="Calculation 3 2 15 3 3" xfId="10916" xr:uid="{00000000-0005-0000-0000-0000780D0000}"/>
    <cellStyle name="Calculation 3 2 15 3 3 2" xfId="20484" xr:uid="{00000000-0005-0000-0000-0000790D0000}"/>
    <cellStyle name="Calculation 3 2 15 3 3 2 2" xfId="38637" xr:uid="{00000000-0005-0000-0000-00007A0D0000}"/>
    <cellStyle name="Calculation 3 2 15 3 3 3" xfId="30838" xr:uid="{00000000-0005-0000-0000-00007B0D0000}"/>
    <cellStyle name="Calculation 3 2 15 3 4" xfId="15489" xr:uid="{00000000-0005-0000-0000-00007C0D0000}"/>
    <cellStyle name="Calculation 3 2 15 3 4 2" xfId="34524" xr:uid="{00000000-0005-0000-0000-00007D0D0000}"/>
    <cellStyle name="Calculation 3 2 15 3 5" xfId="25756" xr:uid="{00000000-0005-0000-0000-00007E0D0000}"/>
    <cellStyle name="Calculation 3 2 15 4" xfId="5140" xr:uid="{00000000-0005-0000-0000-00007F0D0000}"/>
    <cellStyle name="Calculation 3 2 15 4 2" xfId="11280" xr:uid="{00000000-0005-0000-0000-0000800D0000}"/>
    <cellStyle name="Calculation 3 2 15 4 2 2" xfId="20842" xr:uid="{00000000-0005-0000-0000-0000810D0000}"/>
    <cellStyle name="Calculation 3 2 15 4 2 2 2" xfId="38816" xr:uid="{00000000-0005-0000-0000-0000820D0000}"/>
    <cellStyle name="Calculation 3 2 15 4 2 3" xfId="31022" xr:uid="{00000000-0005-0000-0000-0000830D0000}"/>
    <cellStyle name="Calculation 3 2 15 4 3" xfId="15832" xr:uid="{00000000-0005-0000-0000-0000840D0000}"/>
    <cellStyle name="Calculation 3 2 15 4 3 2" xfId="34689" xr:uid="{00000000-0005-0000-0000-0000850D0000}"/>
    <cellStyle name="Calculation 3 2 15 4 4" xfId="25940" xr:uid="{00000000-0005-0000-0000-0000860D0000}"/>
    <cellStyle name="Calculation 3 2 15 5" xfId="8262" xr:uid="{00000000-0005-0000-0000-0000870D0000}"/>
    <cellStyle name="Calculation 3 2 15 5 2" xfId="18252" xr:uid="{00000000-0005-0000-0000-0000880D0000}"/>
    <cellStyle name="Calculation 3 2 15 5 2 2" xfId="36699" xr:uid="{00000000-0005-0000-0000-0000890D0000}"/>
    <cellStyle name="Calculation 3 2 15 5 3" xfId="28488" xr:uid="{00000000-0005-0000-0000-00008A0D0000}"/>
    <cellStyle name="Calculation 3 2 15 6" xfId="23402" xr:uid="{00000000-0005-0000-0000-00008B0D0000}"/>
    <cellStyle name="Calculation 3 2 16" xfId="1921" xr:uid="{00000000-0005-0000-0000-00008C0D0000}"/>
    <cellStyle name="Calculation 3 2 16 2" xfId="5132" xr:uid="{00000000-0005-0000-0000-00008D0D0000}"/>
    <cellStyle name="Calculation 3 2 16 2 2" xfId="11272" xr:uid="{00000000-0005-0000-0000-00008E0D0000}"/>
    <cellStyle name="Calculation 3 2 16 2 2 2" xfId="20834" xr:uid="{00000000-0005-0000-0000-00008F0D0000}"/>
    <cellStyle name="Calculation 3 2 16 2 2 2 2" xfId="38808" xr:uid="{00000000-0005-0000-0000-0000900D0000}"/>
    <cellStyle name="Calculation 3 2 16 2 2 3" xfId="31014" xr:uid="{00000000-0005-0000-0000-0000910D0000}"/>
    <cellStyle name="Calculation 3 2 16 2 3" xfId="15824" xr:uid="{00000000-0005-0000-0000-0000920D0000}"/>
    <cellStyle name="Calculation 3 2 16 2 3 2" xfId="34681" xr:uid="{00000000-0005-0000-0000-0000930D0000}"/>
    <cellStyle name="Calculation 3 2 16 2 4" xfId="25932" xr:uid="{00000000-0005-0000-0000-0000940D0000}"/>
    <cellStyle name="Calculation 3 2 16 3" xfId="8254" xr:uid="{00000000-0005-0000-0000-0000950D0000}"/>
    <cellStyle name="Calculation 3 2 16 3 2" xfId="18244" xr:uid="{00000000-0005-0000-0000-0000960D0000}"/>
    <cellStyle name="Calculation 3 2 16 3 2 2" xfId="36691" xr:uid="{00000000-0005-0000-0000-0000970D0000}"/>
    <cellStyle name="Calculation 3 2 16 3 3" xfId="28480" xr:uid="{00000000-0005-0000-0000-0000980D0000}"/>
    <cellStyle name="Calculation 3 2 16 4" xfId="14202" xr:uid="{00000000-0005-0000-0000-0000990D0000}"/>
    <cellStyle name="Calculation 3 2 16 4 2" xfId="33464" xr:uid="{00000000-0005-0000-0000-00009A0D0000}"/>
    <cellStyle name="Calculation 3 2 16 5" xfId="23394" xr:uid="{00000000-0005-0000-0000-00009B0D0000}"/>
    <cellStyle name="Calculation 3 2 17" xfId="1908" xr:uid="{00000000-0005-0000-0000-00009C0D0000}"/>
    <cellStyle name="Calculation 3 2 17 2" xfId="5119" xr:uid="{00000000-0005-0000-0000-00009D0D0000}"/>
    <cellStyle name="Calculation 3 2 17 2 2" xfId="11259" xr:uid="{00000000-0005-0000-0000-00009E0D0000}"/>
    <cellStyle name="Calculation 3 2 17 2 2 2" xfId="20821" xr:uid="{00000000-0005-0000-0000-00009F0D0000}"/>
    <cellStyle name="Calculation 3 2 17 2 2 2 2" xfId="38795" xr:uid="{00000000-0005-0000-0000-0000A00D0000}"/>
    <cellStyle name="Calculation 3 2 17 2 2 3" xfId="31001" xr:uid="{00000000-0005-0000-0000-0000A10D0000}"/>
    <cellStyle name="Calculation 3 2 17 2 3" xfId="15811" xr:uid="{00000000-0005-0000-0000-0000A20D0000}"/>
    <cellStyle name="Calculation 3 2 17 2 3 2" xfId="34668" xr:uid="{00000000-0005-0000-0000-0000A30D0000}"/>
    <cellStyle name="Calculation 3 2 17 2 4" xfId="25919" xr:uid="{00000000-0005-0000-0000-0000A40D0000}"/>
    <cellStyle name="Calculation 3 2 17 3" xfId="8241" xr:uid="{00000000-0005-0000-0000-0000A50D0000}"/>
    <cellStyle name="Calculation 3 2 17 3 2" xfId="18231" xr:uid="{00000000-0005-0000-0000-0000A60D0000}"/>
    <cellStyle name="Calculation 3 2 17 3 2 2" xfId="36678" xr:uid="{00000000-0005-0000-0000-0000A70D0000}"/>
    <cellStyle name="Calculation 3 2 17 3 3" xfId="28467" xr:uid="{00000000-0005-0000-0000-0000A80D0000}"/>
    <cellStyle name="Calculation 3 2 17 4" xfId="14189" xr:uid="{00000000-0005-0000-0000-0000A90D0000}"/>
    <cellStyle name="Calculation 3 2 17 4 2" xfId="33451" xr:uid="{00000000-0005-0000-0000-0000AA0D0000}"/>
    <cellStyle name="Calculation 3 2 17 5" xfId="23381" xr:uid="{00000000-0005-0000-0000-0000AB0D0000}"/>
    <cellStyle name="Calculation 3 2 18" xfId="2133" xr:uid="{00000000-0005-0000-0000-0000AC0D0000}"/>
    <cellStyle name="Calculation 3 2 18 2" xfId="5343" xr:uid="{00000000-0005-0000-0000-0000AD0D0000}"/>
    <cellStyle name="Calculation 3 2 18 2 2" xfId="11479" xr:uid="{00000000-0005-0000-0000-0000AE0D0000}"/>
    <cellStyle name="Calculation 3 2 18 2 2 2" xfId="21036" xr:uid="{00000000-0005-0000-0000-0000AF0D0000}"/>
    <cellStyle name="Calculation 3 2 18 2 2 2 2" xfId="39008" xr:uid="{00000000-0005-0000-0000-0000B00D0000}"/>
    <cellStyle name="Calculation 3 2 18 2 2 3" xfId="31218" xr:uid="{00000000-0005-0000-0000-0000B10D0000}"/>
    <cellStyle name="Calculation 3 2 18 2 3" xfId="16017" xr:uid="{00000000-0005-0000-0000-0000B20D0000}"/>
    <cellStyle name="Calculation 3 2 18 2 3 2" xfId="34872" xr:uid="{00000000-0005-0000-0000-0000B30D0000}"/>
    <cellStyle name="Calculation 3 2 18 2 4" xfId="26136" xr:uid="{00000000-0005-0000-0000-0000B40D0000}"/>
    <cellStyle name="Calculation 3 2 18 3" xfId="8459" xr:uid="{00000000-0005-0000-0000-0000B50D0000}"/>
    <cellStyle name="Calculation 3 2 18 3 2" xfId="18446" xr:uid="{00000000-0005-0000-0000-0000B60D0000}"/>
    <cellStyle name="Calculation 3 2 18 3 2 2" xfId="36890" xr:uid="{00000000-0005-0000-0000-0000B70D0000}"/>
    <cellStyle name="Calculation 3 2 18 3 3" xfId="28679" xr:uid="{00000000-0005-0000-0000-0000B80D0000}"/>
    <cellStyle name="Calculation 3 2 18 4" xfId="14264" xr:uid="{00000000-0005-0000-0000-0000B90D0000}"/>
    <cellStyle name="Calculation 3 2 18 4 2" xfId="33524" xr:uid="{00000000-0005-0000-0000-0000BA0D0000}"/>
    <cellStyle name="Calculation 3 2 18 5" xfId="23593" xr:uid="{00000000-0005-0000-0000-0000BB0D0000}"/>
    <cellStyle name="Calculation 3 2 19" xfId="2496" xr:uid="{00000000-0005-0000-0000-0000BC0D0000}"/>
    <cellStyle name="Calculation 3 2 19 2" xfId="5701" xr:uid="{00000000-0005-0000-0000-0000BD0D0000}"/>
    <cellStyle name="Calculation 3 2 19 2 2" xfId="11820" xr:uid="{00000000-0005-0000-0000-0000BE0D0000}"/>
    <cellStyle name="Calculation 3 2 19 2 2 2" xfId="21344" xr:uid="{00000000-0005-0000-0000-0000BF0D0000}"/>
    <cellStyle name="Calculation 3 2 19 2 2 2 2" xfId="39230" xr:uid="{00000000-0005-0000-0000-0000C00D0000}"/>
    <cellStyle name="Calculation 3 2 19 2 2 3" xfId="31466" xr:uid="{00000000-0005-0000-0000-0000C10D0000}"/>
    <cellStyle name="Calculation 3 2 19 2 3" xfId="16315" xr:uid="{00000000-0005-0000-0000-0000C20D0000}"/>
    <cellStyle name="Calculation 3 2 19 2 3 2" xfId="35086" xr:uid="{00000000-0005-0000-0000-0000C30D0000}"/>
    <cellStyle name="Calculation 3 2 19 2 4" xfId="26400" xr:uid="{00000000-0005-0000-0000-0000C40D0000}"/>
    <cellStyle name="Calculation 3 2 19 3" xfId="8800" xr:uid="{00000000-0005-0000-0000-0000C50D0000}"/>
    <cellStyle name="Calculation 3 2 19 3 2" xfId="18787" xr:uid="{00000000-0005-0000-0000-0000C60D0000}"/>
    <cellStyle name="Calculation 3 2 19 3 2 2" xfId="37138" xr:uid="{00000000-0005-0000-0000-0000C70D0000}"/>
    <cellStyle name="Calculation 3 2 19 3 3" xfId="28926" xr:uid="{00000000-0005-0000-0000-0000C80D0000}"/>
    <cellStyle name="Calculation 3 2 19 4" xfId="14428" xr:uid="{00000000-0005-0000-0000-0000C90D0000}"/>
    <cellStyle name="Calculation 3 2 19 4 2" xfId="33603" xr:uid="{00000000-0005-0000-0000-0000CA0D0000}"/>
    <cellStyle name="Calculation 3 2 19 5" xfId="23841" xr:uid="{00000000-0005-0000-0000-0000CB0D0000}"/>
    <cellStyle name="Calculation 3 2 2" xfId="2362" xr:uid="{00000000-0005-0000-0000-0000CC0D0000}"/>
    <cellStyle name="Calculation 3 2 2 2" xfId="3784" xr:uid="{00000000-0005-0000-0000-0000CD0D0000}"/>
    <cellStyle name="Calculation 3 2 2 2 2" xfId="6895" xr:uid="{00000000-0005-0000-0000-0000CE0D0000}"/>
    <cellStyle name="Calculation 3 2 2 2 2 2" xfId="12968" xr:uid="{00000000-0005-0000-0000-0000CF0D0000}"/>
    <cellStyle name="Calculation 3 2 2 2 2 2 2" xfId="22330" xr:uid="{00000000-0005-0000-0000-0000D00D0000}"/>
    <cellStyle name="Calculation 3 2 2 2 2 2 2 2" xfId="40060" xr:uid="{00000000-0005-0000-0000-0000D10D0000}"/>
    <cellStyle name="Calculation 3 2 2 2 2 2 3" xfId="32422" xr:uid="{00000000-0005-0000-0000-0000D20D0000}"/>
    <cellStyle name="Calculation 3 2 2 2 2 3" xfId="17184" xr:uid="{00000000-0005-0000-0000-0000D30D0000}"/>
    <cellStyle name="Calculation 3 2 2 2 2 3 2" xfId="35817" xr:uid="{00000000-0005-0000-0000-0000D40D0000}"/>
    <cellStyle name="Calculation 3 2 2 2 2 4" xfId="27356" xr:uid="{00000000-0005-0000-0000-0000D50D0000}"/>
    <cellStyle name="Calculation 3 2 2 2 3" xfId="9953" xr:uid="{00000000-0005-0000-0000-0000D60D0000}"/>
    <cellStyle name="Calculation 3 2 2 2 3 2" xfId="29881" xr:uid="{00000000-0005-0000-0000-0000D70D0000}"/>
    <cellStyle name="Calculation 3 2 2 2 4" xfId="24800" xr:uid="{00000000-0005-0000-0000-0000D80D0000}"/>
    <cellStyle name="Calculation 3 2 2 3" xfId="4450" xr:uid="{00000000-0005-0000-0000-0000D90D0000}"/>
    <cellStyle name="Calculation 3 2 2 3 2" xfId="7552" xr:uid="{00000000-0005-0000-0000-0000DA0D0000}"/>
    <cellStyle name="Calculation 3 2 2 3 2 2" xfId="13613" xr:uid="{00000000-0005-0000-0000-0000DB0D0000}"/>
    <cellStyle name="Calculation 3 2 2 3 2 2 2" xfId="22903" xr:uid="{00000000-0005-0000-0000-0000DC0D0000}"/>
    <cellStyle name="Calculation 3 2 2 3 2 2 2 2" xfId="40631" xr:uid="{00000000-0005-0000-0000-0000DD0D0000}"/>
    <cellStyle name="Calculation 3 2 2 3 2 2 3" xfId="33063" xr:uid="{00000000-0005-0000-0000-0000DE0D0000}"/>
    <cellStyle name="Calculation 3 2 2 3 2 3" xfId="17650" xr:uid="{00000000-0005-0000-0000-0000DF0D0000}"/>
    <cellStyle name="Calculation 3 2 2 3 2 3 2" xfId="36283" xr:uid="{00000000-0005-0000-0000-0000E00D0000}"/>
    <cellStyle name="Calculation 3 2 2 3 2 4" xfId="27997" xr:uid="{00000000-0005-0000-0000-0000E10D0000}"/>
    <cellStyle name="Calculation 3 2 2 3 3" xfId="10599" xr:uid="{00000000-0005-0000-0000-0000E20D0000}"/>
    <cellStyle name="Calculation 3 2 2 3 3 2" xfId="20167" xr:uid="{00000000-0005-0000-0000-0000E30D0000}"/>
    <cellStyle name="Calculation 3 2 2 3 3 2 2" xfId="38322" xr:uid="{00000000-0005-0000-0000-0000E40D0000}"/>
    <cellStyle name="Calculation 3 2 2 3 3 3" xfId="30523" xr:uid="{00000000-0005-0000-0000-0000E50D0000}"/>
    <cellStyle name="Calculation 3 2 2 3 4" xfId="15249" xr:uid="{00000000-0005-0000-0000-0000E60D0000}"/>
    <cellStyle name="Calculation 3 2 2 3 4 2" xfId="34284" xr:uid="{00000000-0005-0000-0000-0000E70D0000}"/>
    <cellStyle name="Calculation 3 2 2 3 5" xfId="25441" xr:uid="{00000000-0005-0000-0000-0000E80D0000}"/>
    <cellStyle name="Calculation 3 2 2 4" xfId="5569" xr:uid="{00000000-0005-0000-0000-0000E90D0000}"/>
    <cellStyle name="Calculation 3 2 2 4 2" xfId="11704" xr:uid="{00000000-0005-0000-0000-0000EA0D0000}"/>
    <cellStyle name="Calculation 3 2 2 4 2 2" xfId="21260" xr:uid="{00000000-0005-0000-0000-0000EB0D0000}"/>
    <cellStyle name="Calculation 3 2 2 4 2 2 2" xfId="39148" xr:uid="{00000000-0005-0000-0000-0000EC0D0000}"/>
    <cellStyle name="Calculation 3 2 2 4 2 3" xfId="31359" xr:uid="{00000000-0005-0000-0000-0000ED0D0000}"/>
    <cellStyle name="Calculation 3 2 2 4 3" xfId="16233" xr:uid="{00000000-0005-0000-0000-0000EE0D0000}"/>
    <cellStyle name="Calculation 3 2 2 4 3 2" xfId="35004" xr:uid="{00000000-0005-0000-0000-0000EF0D0000}"/>
    <cellStyle name="Calculation 3 2 2 4 4" xfId="26277" xr:uid="{00000000-0005-0000-0000-0000F00D0000}"/>
    <cellStyle name="Calculation 3 2 2 5" xfId="8686" xr:uid="{00000000-0005-0000-0000-0000F10D0000}"/>
    <cellStyle name="Calculation 3 2 2 5 2" xfId="18673" xr:uid="{00000000-0005-0000-0000-0000F20D0000}"/>
    <cellStyle name="Calculation 3 2 2 5 2 2" xfId="37033" xr:uid="{00000000-0005-0000-0000-0000F30D0000}"/>
    <cellStyle name="Calculation 3 2 2 5 3" xfId="28821" xr:uid="{00000000-0005-0000-0000-0000F40D0000}"/>
    <cellStyle name="Calculation 3 2 2 6" xfId="23736" xr:uid="{00000000-0005-0000-0000-0000F50D0000}"/>
    <cellStyle name="Calculation 3 2 20" xfId="2631" xr:uid="{00000000-0005-0000-0000-0000F60D0000}"/>
    <cellStyle name="Calculation 3 2 20 2" xfId="5830" xr:uid="{00000000-0005-0000-0000-0000F70D0000}"/>
    <cellStyle name="Calculation 3 2 20 2 2" xfId="11949" xr:uid="{00000000-0005-0000-0000-0000F80D0000}"/>
    <cellStyle name="Calculation 3 2 20 2 2 2" xfId="21446" xr:uid="{00000000-0005-0000-0000-0000F90D0000}"/>
    <cellStyle name="Calculation 3 2 20 2 2 2 2" xfId="39328" xr:uid="{00000000-0005-0000-0000-0000FA0D0000}"/>
    <cellStyle name="Calculation 3 2 20 2 2 3" xfId="31589" xr:uid="{00000000-0005-0000-0000-0000FB0D0000}"/>
    <cellStyle name="Calculation 3 2 20 2 3" xfId="16409" xr:uid="{00000000-0005-0000-0000-0000FC0D0000}"/>
    <cellStyle name="Calculation 3 2 20 2 3 2" xfId="35180" xr:uid="{00000000-0005-0000-0000-0000FD0D0000}"/>
    <cellStyle name="Calculation 3 2 20 2 4" xfId="26523" xr:uid="{00000000-0005-0000-0000-0000FE0D0000}"/>
    <cellStyle name="Calculation 3 2 20 3" xfId="8929" xr:uid="{00000000-0005-0000-0000-0000FF0D0000}"/>
    <cellStyle name="Calculation 3 2 20 3 2" xfId="18916" xr:uid="{00000000-0005-0000-0000-0000000E0000}"/>
    <cellStyle name="Calculation 3 2 20 3 2 2" xfId="37261" xr:uid="{00000000-0005-0000-0000-0000010E0000}"/>
    <cellStyle name="Calculation 3 2 20 3 3" xfId="29049" xr:uid="{00000000-0005-0000-0000-0000020E0000}"/>
    <cellStyle name="Calculation 3 2 20 4" xfId="14485" xr:uid="{00000000-0005-0000-0000-0000030E0000}"/>
    <cellStyle name="Calculation 3 2 20 4 2" xfId="33658" xr:uid="{00000000-0005-0000-0000-0000040E0000}"/>
    <cellStyle name="Calculation 3 2 20 5" xfId="23962" xr:uid="{00000000-0005-0000-0000-0000050E0000}"/>
    <cellStyle name="Calculation 3 2 21" xfId="2680" xr:uid="{00000000-0005-0000-0000-0000060E0000}"/>
    <cellStyle name="Calculation 3 2 21 2" xfId="5877" xr:uid="{00000000-0005-0000-0000-0000070E0000}"/>
    <cellStyle name="Calculation 3 2 21 2 2" xfId="11996" xr:uid="{00000000-0005-0000-0000-0000080E0000}"/>
    <cellStyle name="Calculation 3 2 21 2 2 2" xfId="21486" xr:uid="{00000000-0005-0000-0000-0000090E0000}"/>
    <cellStyle name="Calculation 3 2 21 2 2 2 2" xfId="39366" xr:uid="{00000000-0005-0000-0000-00000A0E0000}"/>
    <cellStyle name="Calculation 3 2 21 2 2 3" xfId="31632" xr:uid="{00000000-0005-0000-0000-00000B0E0000}"/>
    <cellStyle name="Calculation 3 2 21 2 3" xfId="16447" xr:uid="{00000000-0005-0000-0000-00000C0E0000}"/>
    <cellStyle name="Calculation 3 2 21 2 3 2" xfId="35218" xr:uid="{00000000-0005-0000-0000-00000D0E0000}"/>
    <cellStyle name="Calculation 3 2 21 2 4" xfId="26566" xr:uid="{00000000-0005-0000-0000-00000E0E0000}"/>
    <cellStyle name="Calculation 3 2 21 3" xfId="8976" xr:uid="{00000000-0005-0000-0000-00000F0E0000}"/>
    <cellStyle name="Calculation 3 2 21 3 2" xfId="18963" xr:uid="{00000000-0005-0000-0000-0000100E0000}"/>
    <cellStyle name="Calculation 3 2 21 3 2 2" xfId="37304" xr:uid="{00000000-0005-0000-0000-0000110E0000}"/>
    <cellStyle name="Calculation 3 2 21 3 3" xfId="29092" xr:uid="{00000000-0005-0000-0000-0000120E0000}"/>
    <cellStyle name="Calculation 3 2 21 4" xfId="14504" xr:uid="{00000000-0005-0000-0000-0000130E0000}"/>
    <cellStyle name="Calculation 3 2 21 4 2" xfId="33677" xr:uid="{00000000-0005-0000-0000-0000140E0000}"/>
    <cellStyle name="Calculation 3 2 21 5" xfId="24005" xr:uid="{00000000-0005-0000-0000-0000150E0000}"/>
    <cellStyle name="Calculation 3 2 22" xfId="1914" xr:uid="{00000000-0005-0000-0000-0000160E0000}"/>
    <cellStyle name="Calculation 3 2 22 2" xfId="5125" xr:uid="{00000000-0005-0000-0000-0000170E0000}"/>
    <cellStyle name="Calculation 3 2 22 2 2" xfId="11265" xr:uid="{00000000-0005-0000-0000-0000180E0000}"/>
    <cellStyle name="Calculation 3 2 22 2 2 2" xfId="20827" xr:uid="{00000000-0005-0000-0000-0000190E0000}"/>
    <cellStyle name="Calculation 3 2 22 2 2 2 2" xfId="38801" xr:uid="{00000000-0005-0000-0000-00001A0E0000}"/>
    <cellStyle name="Calculation 3 2 22 2 2 3" xfId="31007" xr:uid="{00000000-0005-0000-0000-00001B0E0000}"/>
    <cellStyle name="Calculation 3 2 22 2 3" xfId="15817" xr:uid="{00000000-0005-0000-0000-00001C0E0000}"/>
    <cellStyle name="Calculation 3 2 22 2 3 2" xfId="34674" xr:uid="{00000000-0005-0000-0000-00001D0E0000}"/>
    <cellStyle name="Calculation 3 2 22 2 4" xfId="25925" xr:uid="{00000000-0005-0000-0000-00001E0E0000}"/>
    <cellStyle name="Calculation 3 2 22 3" xfId="8247" xr:uid="{00000000-0005-0000-0000-00001F0E0000}"/>
    <cellStyle name="Calculation 3 2 22 3 2" xfId="18237" xr:uid="{00000000-0005-0000-0000-0000200E0000}"/>
    <cellStyle name="Calculation 3 2 22 3 2 2" xfId="36684" xr:uid="{00000000-0005-0000-0000-0000210E0000}"/>
    <cellStyle name="Calculation 3 2 22 3 3" xfId="28473" xr:uid="{00000000-0005-0000-0000-0000220E0000}"/>
    <cellStyle name="Calculation 3 2 22 4" xfId="14195" xr:uid="{00000000-0005-0000-0000-0000230E0000}"/>
    <cellStyle name="Calculation 3 2 22 4 2" xfId="33457" xr:uid="{00000000-0005-0000-0000-0000240E0000}"/>
    <cellStyle name="Calculation 3 2 22 5" xfId="23387" xr:uid="{00000000-0005-0000-0000-0000250E0000}"/>
    <cellStyle name="Calculation 3 2 23" xfId="2818" xr:uid="{00000000-0005-0000-0000-0000260E0000}"/>
    <cellStyle name="Calculation 3 2 23 2" xfId="6009" xr:uid="{00000000-0005-0000-0000-0000270E0000}"/>
    <cellStyle name="Calculation 3 2 23 2 2" xfId="12128" xr:uid="{00000000-0005-0000-0000-0000280E0000}"/>
    <cellStyle name="Calculation 3 2 23 2 2 2" xfId="21601" xr:uid="{00000000-0005-0000-0000-0000290E0000}"/>
    <cellStyle name="Calculation 3 2 23 2 2 2 2" xfId="39479" xr:uid="{00000000-0005-0000-0000-00002A0E0000}"/>
    <cellStyle name="Calculation 3 2 23 2 2 3" xfId="31750" xr:uid="{00000000-0005-0000-0000-00002B0E0000}"/>
    <cellStyle name="Calculation 3 2 23 2 3" xfId="16548" xr:uid="{00000000-0005-0000-0000-00002C0E0000}"/>
    <cellStyle name="Calculation 3 2 23 2 3 2" xfId="35319" xr:uid="{00000000-0005-0000-0000-00002D0E0000}"/>
    <cellStyle name="Calculation 3 2 23 2 4" xfId="26684" xr:uid="{00000000-0005-0000-0000-00002E0E0000}"/>
    <cellStyle name="Calculation 3 2 23 3" xfId="9108" xr:uid="{00000000-0005-0000-0000-00002F0E0000}"/>
    <cellStyle name="Calculation 3 2 23 3 2" xfId="19095" xr:uid="{00000000-0005-0000-0000-0000300E0000}"/>
    <cellStyle name="Calculation 3 2 23 3 2 2" xfId="37422" xr:uid="{00000000-0005-0000-0000-0000310E0000}"/>
    <cellStyle name="Calculation 3 2 23 3 3" xfId="29210" xr:uid="{00000000-0005-0000-0000-0000320E0000}"/>
    <cellStyle name="Calculation 3 2 23 4" xfId="14565" xr:uid="{00000000-0005-0000-0000-0000330E0000}"/>
    <cellStyle name="Calculation 3 2 23 4 2" xfId="33738" xr:uid="{00000000-0005-0000-0000-0000340E0000}"/>
    <cellStyle name="Calculation 3 2 23 5" xfId="24123" xr:uid="{00000000-0005-0000-0000-0000350E0000}"/>
    <cellStyle name="Calculation 3 2 24" xfId="2389" xr:uid="{00000000-0005-0000-0000-0000360E0000}"/>
    <cellStyle name="Calculation 3 2 24 2" xfId="5595" xr:uid="{00000000-0005-0000-0000-0000370E0000}"/>
    <cellStyle name="Calculation 3 2 24 2 2" xfId="11730" xr:uid="{00000000-0005-0000-0000-0000380E0000}"/>
    <cellStyle name="Calculation 3 2 24 2 2 2" xfId="21285" xr:uid="{00000000-0005-0000-0000-0000390E0000}"/>
    <cellStyle name="Calculation 3 2 24 2 2 2 2" xfId="39173" xr:uid="{00000000-0005-0000-0000-00003A0E0000}"/>
    <cellStyle name="Calculation 3 2 24 2 2 3" xfId="31384" xr:uid="{00000000-0005-0000-0000-00003B0E0000}"/>
    <cellStyle name="Calculation 3 2 24 2 3" xfId="16258" xr:uid="{00000000-0005-0000-0000-00003C0E0000}"/>
    <cellStyle name="Calculation 3 2 24 2 3 2" xfId="35029" xr:uid="{00000000-0005-0000-0000-00003D0E0000}"/>
    <cellStyle name="Calculation 3 2 24 2 4" xfId="26302" xr:uid="{00000000-0005-0000-0000-00003E0E0000}"/>
    <cellStyle name="Calculation 3 2 24 3" xfId="8712" xr:uid="{00000000-0005-0000-0000-00003F0E0000}"/>
    <cellStyle name="Calculation 3 2 24 3 2" xfId="18699" xr:uid="{00000000-0005-0000-0000-0000400E0000}"/>
    <cellStyle name="Calculation 3 2 24 3 2 2" xfId="37058" xr:uid="{00000000-0005-0000-0000-0000410E0000}"/>
    <cellStyle name="Calculation 3 2 24 3 3" xfId="28846" xr:uid="{00000000-0005-0000-0000-0000420E0000}"/>
    <cellStyle name="Calculation 3 2 24 4" xfId="14396" xr:uid="{00000000-0005-0000-0000-0000430E0000}"/>
    <cellStyle name="Calculation 3 2 24 4 2" xfId="33572" xr:uid="{00000000-0005-0000-0000-0000440E0000}"/>
    <cellStyle name="Calculation 3 2 24 5" xfId="23761" xr:uid="{00000000-0005-0000-0000-0000450E0000}"/>
    <cellStyle name="Calculation 3 2 25" xfId="3371" xr:uid="{00000000-0005-0000-0000-0000460E0000}"/>
    <cellStyle name="Calculation 3 2 25 2" xfId="6528" xr:uid="{00000000-0005-0000-0000-0000470E0000}"/>
    <cellStyle name="Calculation 3 2 25 2 2" xfId="12640" xr:uid="{00000000-0005-0000-0000-0000480E0000}"/>
    <cellStyle name="Calculation 3 2 25 2 2 2" xfId="22054" xr:uid="{00000000-0005-0000-0000-0000490E0000}"/>
    <cellStyle name="Calculation 3 2 25 2 2 2 2" xfId="39784" xr:uid="{00000000-0005-0000-0000-00004A0E0000}"/>
    <cellStyle name="Calculation 3 2 25 2 2 3" xfId="32095" xr:uid="{00000000-0005-0000-0000-00004B0E0000}"/>
    <cellStyle name="Calculation 3 2 25 2 3" xfId="16959" xr:uid="{00000000-0005-0000-0000-00004C0E0000}"/>
    <cellStyle name="Calculation 3 2 25 2 3 2" xfId="35592" xr:uid="{00000000-0005-0000-0000-00004D0E0000}"/>
    <cellStyle name="Calculation 3 2 25 2 4" xfId="27029" xr:uid="{00000000-0005-0000-0000-00004E0E0000}"/>
    <cellStyle name="Calculation 3 2 25 3" xfId="9625" xr:uid="{00000000-0005-0000-0000-00004F0E0000}"/>
    <cellStyle name="Calculation 3 2 25 3 2" xfId="29559" xr:uid="{00000000-0005-0000-0000-0000500E0000}"/>
    <cellStyle name="Calculation 3 2 25 4" xfId="24473" xr:uid="{00000000-0005-0000-0000-0000510E0000}"/>
    <cellStyle name="Calculation 3 2 26" xfId="4952" xr:uid="{00000000-0005-0000-0000-0000520E0000}"/>
    <cellStyle name="Calculation 3 2 26 2" xfId="11092" xr:uid="{00000000-0005-0000-0000-0000530E0000}"/>
    <cellStyle name="Calculation 3 2 26 2 2" xfId="20655" xr:uid="{00000000-0005-0000-0000-0000540E0000}"/>
    <cellStyle name="Calculation 3 2 26 2 2 2" xfId="38675" xr:uid="{00000000-0005-0000-0000-0000550E0000}"/>
    <cellStyle name="Calculation 3 2 26 2 3" xfId="30881" xr:uid="{00000000-0005-0000-0000-0000560E0000}"/>
    <cellStyle name="Calculation 3 2 26 3" xfId="15655" xr:uid="{00000000-0005-0000-0000-0000570E0000}"/>
    <cellStyle name="Calculation 3 2 26 3 2" xfId="34558" xr:uid="{00000000-0005-0000-0000-0000580E0000}"/>
    <cellStyle name="Calculation 3 2 26 4" xfId="25799" xr:uid="{00000000-0005-0000-0000-0000590E0000}"/>
    <cellStyle name="Calculation 3 2 27" xfId="8077" xr:uid="{00000000-0005-0000-0000-00005A0E0000}"/>
    <cellStyle name="Calculation 3 2 27 2" xfId="18068" xr:uid="{00000000-0005-0000-0000-00005B0E0000}"/>
    <cellStyle name="Calculation 3 2 27 2 2" xfId="36562" xr:uid="{00000000-0005-0000-0000-00005C0E0000}"/>
    <cellStyle name="Calculation 3 2 27 3" xfId="28353" xr:uid="{00000000-0005-0000-0000-00005D0E0000}"/>
    <cellStyle name="Calculation 3 2 28" xfId="23258" xr:uid="{00000000-0005-0000-0000-00005E0E0000}"/>
    <cellStyle name="Calculation 3 2 3" xfId="2071" xr:uid="{00000000-0005-0000-0000-00005F0E0000}"/>
    <cellStyle name="Calculation 3 2 3 2" xfId="3497" xr:uid="{00000000-0005-0000-0000-0000600E0000}"/>
    <cellStyle name="Calculation 3 2 3 2 2" xfId="6639" xr:uid="{00000000-0005-0000-0000-0000610E0000}"/>
    <cellStyle name="Calculation 3 2 3 2 2 2" xfId="12738" xr:uid="{00000000-0005-0000-0000-0000620E0000}"/>
    <cellStyle name="Calculation 3 2 3 2 2 2 2" xfId="22141" xr:uid="{00000000-0005-0000-0000-0000630E0000}"/>
    <cellStyle name="Calculation 3 2 3 2 2 2 2 2" xfId="39871" xr:uid="{00000000-0005-0000-0000-0000640E0000}"/>
    <cellStyle name="Calculation 3 2 3 2 2 2 3" xfId="32193" xr:uid="{00000000-0005-0000-0000-0000650E0000}"/>
    <cellStyle name="Calculation 3 2 3 2 2 3" xfId="17031" xr:uid="{00000000-0005-0000-0000-0000660E0000}"/>
    <cellStyle name="Calculation 3 2 3 2 2 3 2" xfId="35664" xr:uid="{00000000-0005-0000-0000-0000670E0000}"/>
    <cellStyle name="Calculation 3 2 3 2 2 4" xfId="27127" xr:uid="{00000000-0005-0000-0000-0000680E0000}"/>
    <cellStyle name="Calculation 3 2 3 2 3" xfId="9723" xr:uid="{00000000-0005-0000-0000-0000690E0000}"/>
    <cellStyle name="Calculation 3 2 3 2 3 2" xfId="29654" xr:uid="{00000000-0005-0000-0000-00006A0E0000}"/>
    <cellStyle name="Calculation 3 2 3 2 4" xfId="24571" xr:uid="{00000000-0005-0000-0000-00006B0E0000}"/>
    <cellStyle name="Calculation 3 2 3 3" xfId="4219" xr:uid="{00000000-0005-0000-0000-00006C0E0000}"/>
    <cellStyle name="Calculation 3 2 3 3 2" xfId="7322" xr:uid="{00000000-0005-0000-0000-00006D0E0000}"/>
    <cellStyle name="Calculation 3 2 3 3 2 2" xfId="13383" xr:uid="{00000000-0005-0000-0000-00006E0E0000}"/>
    <cellStyle name="Calculation 3 2 3 3 2 2 2" xfId="22714" xr:uid="{00000000-0005-0000-0000-00006F0E0000}"/>
    <cellStyle name="Calculation 3 2 3 3 2 2 2 2" xfId="40442" xr:uid="{00000000-0005-0000-0000-0000700E0000}"/>
    <cellStyle name="Calculation 3 2 3 3 2 2 3" xfId="32834" xr:uid="{00000000-0005-0000-0000-0000710E0000}"/>
    <cellStyle name="Calculation 3 2 3 3 2 3" xfId="17497" xr:uid="{00000000-0005-0000-0000-0000720E0000}"/>
    <cellStyle name="Calculation 3 2 3 3 2 3 2" xfId="36130" xr:uid="{00000000-0005-0000-0000-0000730E0000}"/>
    <cellStyle name="Calculation 3 2 3 3 2 4" xfId="27768" xr:uid="{00000000-0005-0000-0000-0000740E0000}"/>
    <cellStyle name="Calculation 3 2 3 3 3" xfId="10368" xr:uid="{00000000-0005-0000-0000-0000750E0000}"/>
    <cellStyle name="Calculation 3 2 3 3 3 2" xfId="19937" xr:uid="{00000000-0005-0000-0000-0000760E0000}"/>
    <cellStyle name="Calculation 3 2 3 3 3 2 2" xfId="38093" xr:uid="{00000000-0005-0000-0000-0000770E0000}"/>
    <cellStyle name="Calculation 3 2 3 3 3 3" xfId="30293" xr:uid="{00000000-0005-0000-0000-0000780E0000}"/>
    <cellStyle name="Calculation 3 2 3 3 4" xfId="15096" xr:uid="{00000000-0005-0000-0000-0000790E0000}"/>
    <cellStyle name="Calculation 3 2 3 3 4 2" xfId="34131" xr:uid="{00000000-0005-0000-0000-00007A0E0000}"/>
    <cellStyle name="Calculation 3 2 3 3 5" xfId="25212" xr:uid="{00000000-0005-0000-0000-00007B0E0000}"/>
    <cellStyle name="Calculation 3 2 3 4" xfId="5281" xr:uid="{00000000-0005-0000-0000-00007C0E0000}"/>
    <cellStyle name="Calculation 3 2 3 4 2" xfId="11417" xr:uid="{00000000-0005-0000-0000-00007D0E0000}"/>
    <cellStyle name="Calculation 3 2 3 4 2 2" xfId="20979" xr:uid="{00000000-0005-0000-0000-00007E0E0000}"/>
    <cellStyle name="Calculation 3 2 3 4 2 2 2" xfId="38953" xr:uid="{00000000-0005-0000-0000-00007F0E0000}"/>
    <cellStyle name="Calculation 3 2 3 4 2 3" xfId="31159" xr:uid="{00000000-0005-0000-0000-0000800E0000}"/>
    <cellStyle name="Calculation 3 2 3 4 3" xfId="15963" xr:uid="{00000000-0005-0000-0000-0000810E0000}"/>
    <cellStyle name="Calculation 3 2 3 4 3 2" xfId="34820" xr:uid="{00000000-0005-0000-0000-0000820E0000}"/>
    <cellStyle name="Calculation 3 2 3 4 4" xfId="26077" xr:uid="{00000000-0005-0000-0000-0000830E0000}"/>
    <cellStyle name="Calculation 3 2 3 5" xfId="8397" xr:uid="{00000000-0005-0000-0000-0000840E0000}"/>
    <cellStyle name="Calculation 3 2 3 5 2" xfId="18384" xr:uid="{00000000-0005-0000-0000-0000850E0000}"/>
    <cellStyle name="Calculation 3 2 3 5 2 2" xfId="36831" xr:uid="{00000000-0005-0000-0000-0000860E0000}"/>
    <cellStyle name="Calculation 3 2 3 5 3" xfId="28620" xr:uid="{00000000-0005-0000-0000-0000870E0000}"/>
    <cellStyle name="Calculation 3 2 3 6" xfId="23534" xr:uid="{00000000-0005-0000-0000-0000880E0000}"/>
    <cellStyle name="Calculation 3 2 4" xfId="1864" xr:uid="{00000000-0005-0000-0000-0000890E0000}"/>
    <cellStyle name="Calculation 3 2 4 2" xfId="3868" xr:uid="{00000000-0005-0000-0000-00008A0E0000}"/>
    <cellStyle name="Calculation 3 2 4 2 2" xfId="6974" xr:uid="{00000000-0005-0000-0000-00008B0E0000}"/>
    <cellStyle name="Calculation 3 2 4 2 2 2" xfId="13044" xr:uid="{00000000-0005-0000-0000-00008C0E0000}"/>
    <cellStyle name="Calculation 3 2 4 2 2 2 2" xfId="22399" xr:uid="{00000000-0005-0000-0000-00008D0E0000}"/>
    <cellStyle name="Calculation 3 2 4 2 2 2 2 2" xfId="40127" xr:uid="{00000000-0005-0000-0000-00008E0E0000}"/>
    <cellStyle name="Calculation 3 2 4 2 2 2 3" xfId="32496" xr:uid="{00000000-0005-0000-0000-00008F0E0000}"/>
    <cellStyle name="Calculation 3 2 4 2 2 3" xfId="17236" xr:uid="{00000000-0005-0000-0000-0000900E0000}"/>
    <cellStyle name="Calculation 3 2 4 2 2 3 2" xfId="35869" xr:uid="{00000000-0005-0000-0000-0000910E0000}"/>
    <cellStyle name="Calculation 3 2 4 2 2 4" xfId="27430" xr:uid="{00000000-0005-0000-0000-0000920E0000}"/>
    <cellStyle name="Calculation 3 2 4 2 3" xfId="10029" xr:uid="{00000000-0005-0000-0000-0000930E0000}"/>
    <cellStyle name="Calculation 3 2 4 2 3 2" xfId="29955" xr:uid="{00000000-0005-0000-0000-0000940E0000}"/>
    <cellStyle name="Calculation 3 2 4 2 4" xfId="24874" xr:uid="{00000000-0005-0000-0000-0000950E0000}"/>
    <cellStyle name="Calculation 3 2 4 3" xfId="4526" xr:uid="{00000000-0005-0000-0000-0000960E0000}"/>
    <cellStyle name="Calculation 3 2 4 3 2" xfId="7628" xr:uid="{00000000-0005-0000-0000-0000970E0000}"/>
    <cellStyle name="Calculation 3 2 4 3 2 2" xfId="13689" xr:uid="{00000000-0005-0000-0000-0000980E0000}"/>
    <cellStyle name="Calculation 3 2 4 3 2 2 2" xfId="22970" xr:uid="{00000000-0005-0000-0000-0000990E0000}"/>
    <cellStyle name="Calculation 3 2 4 3 2 2 2 2" xfId="40698" xr:uid="{00000000-0005-0000-0000-00009A0E0000}"/>
    <cellStyle name="Calculation 3 2 4 3 2 2 3" xfId="33137" xr:uid="{00000000-0005-0000-0000-00009B0E0000}"/>
    <cellStyle name="Calculation 3 2 4 3 2 3" xfId="17702" xr:uid="{00000000-0005-0000-0000-00009C0E0000}"/>
    <cellStyle name="Calculation 3 2 4 3 2 3 2" xfId="36335" xr:uid="{00000000-0005-0000-0000-00009D0E0000}"/>
    <cellStyle name="Calculation 3 2 4 3 2 4" xfId="28071" xr:uid="{00000000-0005-0000-0000-00009E0E0000}"/>
    <cellStyle name="Calculation 3 2 4 3 3" xfId="10675" xr:uid="{00000000-0005-0000-0000-00009F0E0000}"/>
    <cellStyle name="Calculation 3 2 4 3 3 2" xfId="20243" xr:uid="{00000000-0005-0000-0000-0000A00E0000}"/>
    <cellStyle name="Calculation 3 2 4 3 3 2 2" xfId="38396" xr:uid="{00000000-0005-0000-0000-0000A10E0000}"/>
    <cellStyle name="Calculation 3 2 4 3 3 3" xfId="30597" xr:uid="{00000000-0005-0000-0000-0000A20E0000}"/>
    <cellStyle name="Calculation 3 2 4 3 4" xfId="15301" xr:uid="{00000000-0005-0000-0000-0000A30E0000}"/>
    <cellStyle name="Calculation 3 2 4 3 4 2" xfId="34336" xr:uid="{00000000-0005-0000-0000-0000A40E0000}"/>
    <cellStyle name="Calculation 3 2 4 3 5" xfId="25515" xr:uid="{00000000-0005-0000-0000-0000A50E0000}"/>
    <cellStyle name="Calculation 3 2 4 4" xfId="5075" xr:uid="{00000000-0005-0000-0000-0000A60E0000}"/>
    <cellStyle name="Calculation 3 2 4 4 2" xfId="11215" xr:uid="{00000000-0005-0000-0000-0000A70E0000}"/>
    <cellStyle name="Calculation 3 2 4 4 2 2" xfId="20777" xr:uid="{00000000-0005-0000-0000-0000A80E0000}"/>
    <cellStyle name="Calculation 3 2 4 4 2 2 2" xfId="38776" xr:uid="{00000000-0005-0000-0000-0000A90E0000}"/>
    <cellStyle name="Calculation 3 2 4 4 2 3" xfId="30982" xr:uid="{00000000-0005-0000-0000-0000AA0E0000}"/>
    <cellStyle name="Calculation 3 2 4 4 3" xfId="15768" xr:uid="{00000000-0005-0000-0000-0000AB0E0000}"/>
    <cellStyle name="Calculation 3 2 4 4 3 2" xfId="34650" xr:uid="{00000000-0005-0000-0000-0000AC0E0000}"/>
    <cellStyle name="Calculation 3 2 4 4 4" xfId="25900" xr:uid="{00000000-0005-0000-0000-0000AD0E0000}"/>
    <cellStyle name="Calculation 3 2 4 5" xfId="8197" xr:uid="{00000000-0005-0000-0000-0000AE0E0000}"/>
    <cellStyle name="Calculation 3 2 4 5 2" xfId="18187" xr:uid="{00000000-0005-0000-0000-0000AF0E0000}"/>
    <cellStyle name="Calculation 3 2 4 5 2 2" xfId="36659" xr:uid="{00000000-0005-0000-0000-0000B00E0000}"/>
    <cellStyle name="Calculation 3 2 4 5 3" xfId="28448" xr:uid="{00000000-0005-0000-0000-0000B10E0000}"/>
    <cellStyle name="Calculation 3 2 4 6" xfId="23362" xr:uid="{00000000-0005-0000-0000-0000B20E0000}"/>
    <cellStyle name="Calculation 3 2 5" xfId="2219" xr:uid="{00000000-0005-0000-0000-0000B30E0000}"/>
    <cellStyle name="Calculation 3 2 5 2" xfId="3679" xr:uid="{00000000-0005-0000-0000-0000B40E0000}"/>
    <cellStyle name="Calculation 3 2 5 2 2" xfId="6802" xr:uid="{00000000-0005-0000-0000-0000B50E0000}"/>
    <cellStyle name="Calculation 3 2 5 2 2 2" xfId="12885" xr:uid="{00000000-0005-0000-0000-0000B60E0000}"/>
    <cellStyle name="Calculation 3 2 5 2 2 2 2" xfId="22258" xr:uid="{00000000-0005-0000-0000-0000B70E0000}"/>
    <cellStyle name="Calculation 3 2 5 2 2 2 2 2" xfId="39988" xr:uid="{00000000-0005-0000-0000-0000B80E0000}"/>
    <cellStyle name="Calculation 3 2 5 2 2 2 3" xfId="32339" xr:uid="{00000000-0005-0000-0000-0000B90E0000}"/>
    <cellStyle name="Calculation 3 2 5 2 2 3" xfId="17126" xr:uid="{00000000-0005-0000-0000-0000BA0E0000}"/>
    <cellStyle name="Calculation 3 2 5 2 2 3 2" xfId="35759" xr:uid="{00000000-0005-0000-0000-0000BB0E0000}"/>
    <cellStyle name="Calculation 3 2 5 2 2 4" xfId="27273" xr:uid="{00000000-0005-0000-0000-0000BC0E0000}"/>
    <cellStyle name="Calculation 3 2 5 2 3" xfId="9870" xr:uid="{00000000-0005-0000-0000-0000BD0E0000}"/>
    <cellStyle name="Calculation 3 2 5 2 3 2" xfId="19700" xr:uid="{00000000-0005-0000-0000-0000BE0E0000}"/>
    <cellStyle name="Calculation 3 2 5 2 3 2 2" xfId="37859" xr:uid="{00000000-0005-0000-0000-0000BF0E0000}"/>
    <cellStyle name="Calculation 3 2 5 2 3 3" xfId="29798" xr:uid="{00000000-0005-0000-0000-0000C00E0000}"/>
    <cellStyle name="Calculation 3 2 5 2 4" xfId="14986" xr:uid="{00000000-0005-0000-0000-0000C10E0000}"/>
    <cellStyle name="Calculation 3 2 5 2 4 2" xfId="34021" xr:uid="{00000000-0005-0000-0000-0000C20E0000}"/>
    <cellStyle name="Calculation 3 2 5 2 5" xfId="24717" xr:uid="{00000000-0005-0000-0000-0000C30E0000}"/>
    <cellStyle name="Calculation 3 2 5 3" xfId="4367" xr:uid="{00000000-0005-0000-0000-0000C40E0000}"/>
    <cellStyle name="Calculation 3 2 5 3 2" xfId="7469" xr:uid="{00000000-0005-0000-0000-0000C50E0000}"/>
    <cellStyle name="Calculation 3 2 5 3 2 2" xfId="13530" xr:uid="{00000000-0005-0000-0000-0000C60E0000}"/>
    <cellStyle name="Calculation 3 2 5 3 2 2 2" xfId="22831" xr:uid="{00000000-0005-0000-0000-0000C70E0000}"/>
    <cellStyle name="Calculation 3 2 5 3 2 2 2 2" xfId="40559" xr:uid="{00000000-0005-0000-0000-0000C80E0000}"/>
    <cellStyle name="Calculation 3 2 5 3 2 2 3" xfId="32980" xr:uid="{00000000-0005-0000-0000-0000C90E0000}"/>
    <cellStyle name="Calculation 3 2 5 3 2 3" xfId="17592" xr:uid="{00000000-0005-0000-0000-0000CA0E0000}"/>
    <cellStyle name="Calculation 3 2 5 3 2 3 2" xfId="36225" xr:uid="{00000000-0005-0000-0000-0000CB0E0000}"/>
    <cellStyle name="Calculation 3 2 5 3 2 4" xfId="27914" xr:uid="{00000000-0005-0000-0000-0000CC0E0000}"/>
    <cellStyle name="Calculation 3 2 5 3 3" xfId="10516" xr:uid="{00000000-0005-0000-0000-0000CD0E0000}"/>
    <cellStyle name="Calculation 3 2 5 3 3 2" xfId="20084" xr:uid="{00000000-0005-0000-0000-0000CE0E0000}"/>
    <cellStyle name="Calculation 3 2 5 3 3 2 2" xfId="38239" xr:uid="{00000000-0005-0000-0000-0000CF0E0000}"/>
    <cellStyle name="Calculation 3 2 5 3 3 3" xfId="30440" xr:uid="{00000000-0005-0000-0000-0000D00E0000}"/>
    <cellStyle name="Calculation 3 2 5 3 4" xfId="15191" xr:uid="{00000000-0005-0000-0000-0000D10E0000}"/>
    <cellStyle name="Calculation 3 2 5 3 4 2" xfId="34226" xr:uid="{00000000-0005-0000-0000-0000D20E0000}"/>
    <cellStyle name="Calculation 3 2 5 3 5" xfId="25358" xr:uid="{00000000-0005-0000-0000-0000D30E0000}"/>
    <cellStyle name="Calculation 3 2 5 4" xfId="5428" xr:uid="{00000000-0005-0000-0000-0000D40E0000}"/>
    <cellStyle name="Calculation 3 2 5 4 2" xfId="11564" xr:uid="{00000000-0005-0000-0000-0000D50E0000}"/>
    <cellStyle name="Calculation 3 2 5 4 2 2" xfId="21121" xr:uid="{00000000-0005-0000-0000-0000D60E0000}"/>
    <cellStyle name="Calculation 3 2 5 4 2 2 2" xfId="39045" xr:uid="{00000000-0005-0000-0000-0000D70E0000}"/>
    <cellStyle name="Calculation 3 2 5 4 2 3" xfId="31255" xr:uid="{00000000-0005-0000-0000-0000D80E0000}"/>
    <cellStyle name="Calculation 3 2 5 4 3" xfId="16102" xr:uid="{00000000-0005-0000-0000-0000D90E0000}"/>
    <cellStyle name="Calculation 3 2 5 4 3 2" xfId="34909" xr:uid="{00000000-0005-0000-0000-0000DA0E0000}"/>
    <cellStyle name="Calculation 3 2 5 4 4" xfId="26173" xr:uid="{00000000-0005-0000-0000-0000DB0E0000}"/>
    <cellStyle name="Calculation 3 2 5 5" xfId="8544" xr:uid="{00000000-0005-0000-0000-0000DC0E0000}"/>
    <cellStyle name="Calculation 3 2 5 5 2" xfId="18531" xr:uid="{00000000-0005-0000-0000-0000DD0E0000}"/>
    <cellStyle name="Calculation 3 2 5 5 2 2" xfId="36927" xr:uid="{00000000-0005-0000-0000-0000DE0E0000}"/>
    <cellStyle name="Calculation 3 2 5 5 3" xfId="28716" xr:uid="{00000000-0005-0000-0000-0000DF0E0000}"/>
    <cellStyle name="Calculation 3 2 5 6" xfId="14333" xr:uid="{00000000-0005-0000-0000-0000E00E0000}"/>
    <cellStyle name="Calculation 3 2 5 6 2" xfId="33545" xr:uid="{00000000-0005-0000-0000-0000E10E0000}"/>
    <cellStyle name="Calculation 3 2 5 7" xfId="23630" xr:uid="{00000000-0005-0000-0000-0000E20E0000}"/>
    <cellStyle name="Calculation 3 2 6" xfId="1858" xr:uid="{00000000-0005-0000-0000-0000E30E0000}"/>
    <cellStyle name="Calculation 3 2 6 2" xfId="3921" xr:uid="{00000000-0005-0000-0000-0000E40E0000}"/>
    <cellStyle name="Calculation 3 2 6 2 2" xfId="7026" xr:uid="{00000000-0005-0000-0000-0000E50E0000}"/>
    <cellStyle name="Calculation 3 2 6 2 2 2" xfId="13094" xr:uid="{00000000-0005-0000-0000-0000E60E0000}"/>
    <cellStyle name="Calculation 3 2 6 2 2 2 2" xfId="22444" xr:uid="{00000000-0005-0000-0000-0000E70E0000}"/>
    <cellStyle name="Calculation 3 2 6 2 2 2 2 2" xfId="40172" xr:uid="{00000000-0005-0000-0000-0000E80E0000}"/>
    <cellStyle name="Calculation 3 2 6 2 2 2 3" xfId="32546" xr:uid="{00000000-0005-0000-0000-0000E90E0000}"/>
    <cellStyle name="Calculation 3 2 6 2 2 3" xfId="17272" xr:uid="{00000000-0005-0000-0000-0000EA0E0000}"/>
    <cellStyle name="Calculation 3 2 6 2 2 3 2" xfId="35905" xr:uid="{00000000-0005-0000-0000-0000EB0E0000}"/>
    <cellStyle name="Calculation 3 2 6 2 2 4" xfId="27480" xr:uid="{00000000-0005-0000-0000-0000EC0E0000}"/>
    <cellStyle name="Calculation 3 2 6 2 3" xfId="10079" xr:uid="{00000000-0005-0000-0000-0000ED0E0000}"/>
    <cellStyle name="Calculation 3 2 6 2 3 2" xfId="30005" xr:uid="{00000000-0005-0000-0000-0000EE0E0000}"/>
    <cellStyle name="Calculation 3 2 6 2 4" xfId="24924" xr:uid="{00000000-0005-0000-0000-0000EF0E0000}"/>
    <cellStyle name="Calculation 3 2 6 3" xfId="4576" xr:uid="{00000000-0005-0000-0000-0000F00E0000}"/>
    <cellStyle name="Calculation 3 2 6 3 2" xfId="7678" xr:uid="{00000000-0005-0000-0000-0000F10E0000}"/>
    <cellStyle name="Calculation 3 2 6 3 2 2" xfId="13739" xr:uid="{00000000-0005-0000-0000-0000F20E0000}"/>
    <cellStyle name="Calculation 3 2 6 3 2 2 2" xfId="23015" xr:uid="{00000000-0005-0000-0000-0000F30E0000}"/>
    <cellStyle name="Calculation 3 2 6 3 2 2 2 2" xfId="40743" xr:uid="{00000000-0005-0000-0000-0000F40E0000}"/>
    <cellStyle name="Calculation 3 2 6 3 2 2 3" xfId="33187" xr:uid="{00000000-0005-0000-0000-0000F50E0000}"/>
    <cellStyle name="Calculation 3 2 6 3 2 3" xfId="17738" xr:uid="{00000000-0005-0000-0000-0000F60E0000}"/>
    <cellStyle name="Calculation 3 2 6 3 2 3 2" xfId="36371" xr:uid="{00000000-0005-0000-0000-0000F70E0000}"/>
    <cellStyle name="Calculation 3 2 6 3 2 4" xfId="28121" xr:uid="{00000000-0005-0000-0000-0000F80E0000}"/>
    <cellStyle name="Calculation 3 2 6 3 3" xfId="10725" xr:uid="{00000000-0005-0000-0000-0000F90E0000}"/>
    <cellStyle name="Calculation 3 2 6 3 3 2" xfId="20293" xr:uid="{00000000-0005-0000-0000-0000FA0E0000}"/>
    <cellStyle name="Calculation 3 2 6 3 3 2 2" xfId="38446" xr:uid="{00000000-0005-0000-0000-0000FB0E0000}"/>
    <cellStyle name="Calculation 3 2 6 3 3 3" xfId="30647" xr:uid="{00000000-0005-0000-0000-0000FC0E0000}"/>
    <cellStyle name="Calculation 3 2 6 3 4" xfId="15337" xr:uid="{00000000-0005-0000-0000-0000FD0E0000}"/>
    <cellStyle name="Calculation 3 2 6 3 4 2" xfId="34372" xr:uid="{00000000-0005-0000-0000-0000FE0E0000}"/>
    <cellStyle name="Calculation 3 2 6 3 5" xfId="25565" xr:uid="{00000000-0005-0000-0000-0000FF0E0000}"/>
    <cellStyle name="Calculation 3 2 6 4" xfId="5069" xr:uid="{00000000-0005-0000-0000-0000000F0000}"/>
    <cellStyle name="Calculation 3 2 6 4 2" xfId="11209" xr:uid="{00000000-0005-0000-0000-0000010F0000}"/>
    <cellStyle name="Calculation 3 2 6 4 2 2" xfId="20771" xr:uid="{00000000-0005-0000-0000-0000020F0000}"/>
    <cellStyle name="Calculation 3 2 6 4 2 2 2" xfId="38770" xr:uid="{00000000-0005-0000-0000-0000030F0000}"/>
    <cellStyle name="Calculation 3 2 6 4 2 3" xfId="30976" xr:uid="{00000000-0005-0000-0000-0000040F0000}"/>
    <cellStyle name="Calculation 3 2 6 4 3" xfId="15762" xr:uid="{00000000-0005-0000-0000-0000050F0000}"/>
    <cellStyle name="Calculation 3 2 6 4 3 2" xfId="34644" xr:uid="{00000000-0005-0000-0000-0000060F0000}"/>
    <cellStyle name="Calculation 3 2 6 4 4" xfId="25894" xr:uid="{00000000-0005-0000-0000-0000070F0000}"/>
    <cellStyle name="Calculation 3 2 6 5" xfId="8191" xr:uid="{00000000-0005-0000-0000-0000080F0000}"/>
    <cellStyle name="Calculation 3 2 6 5 2" xfId="18181" xr:uid="{00000000-0005-0000-0000-0000090F0000}"/>
    <cellStyle name="Calculation 3 2 6 5 2 2" xfId="36653" xr:uid="{00000000-0005-0000-0000-00000A0F0000}"/>
    <cellStyle name="Calculation 3 2 6 5 3" xfId="28442" xr:uid="{00000000-0005-0000-0000-00000B0F0000}"/>
    <cellStyle name="Calculation 3 2 6 6" xfId="23356" xr:uid="{00000000-0005-0000-0000-00000C0F0000}"/>
    <cellStyle name="Calculation 3 2 7" xfId="2097" xr:uid="{00000000-0005-0000-0000-00000D0F0000}"/>
    <cellStyle name="Calculation 3 2 7 2" xfId="3950" xr:uid="{00000000-0005-0000-0000-00000E0F0000}"/>
    <cellStyle name="Calculation 3 2 7 2 2" xfId="7055" xr:uid="{00000000-0005-0000-0000-00000F0F0000}"/>
    <cellStyle name="Calculation 3 2 7 2 2 2" xfId="13122" xr:uid="{00000000-0005-0000-0000-0000100F0000}"/>
    <cellStyle name="Calculation 3 2 7 2 2 2 2" xfId="22471" xr:uid="{00000000-0005-0000-0000-0000110F0000}"/>
    <cellStyle name="Calculation 3 2 7 2 2 2 2 2" xfId="40199" xr:uid="{00000000-0005-0000-0000-0000120F0000}"/>
    <cellStyle name="Calculation 3 2 7 2 2 2 3" xfId="32574" xr:uid="{00000000-0005-0000-0000-0000130F0000}"/>
    <cellStyle name="Calculation 3 2 7 2 2 3" xfId="17294" xr:uid="{00000000-0005-0000-0000-0000140F0000}"/>
    <cellStyle name="Calculation 3 2 7 2 2 3 2" xfId="35927" xr:uid="{00000000-0005-0000-0000-0000150F0000}"/>
    <cellStyle name="Calculation 3 2 7 2 2 4" xfId="27508" xr:uid="{00000000-0005-0000-0000-0000160F0000}"/>
    <cellStyle name="Calculation 3 2 7 2 3" xfId="10107" xr:uid="{00000000-0005-0000-0000-0000170F0000}"/>
    <cellStyle name="Calculation 3 2 7 2 3 2" xfId="30033" xr:uid="{00000000-0005-0000-0000-0000180F0000}"/>
    <cellStyle name="Calculation 3 2 7 2 4" xfId="24952" xr:uid="{00000000-0005-0000-0000-0000190F0000}"/>
    <cellStyle name="Calculation 3 2 7 3" xfId="4604" xr:uid="{00000000-0005-0000-0000-00001A0F0000}"/>
    <cellStyle name="Calculation 3 2 7 3 2" xfId="7706" xr:uid="{00000000-0005-0000-0000-00001B0F0000}"/>
    <cellStyle name="Calculation 3 2 7 3 2 2" xfId="13767" xr:uid="{00000000-0005-0000-0000-00001C0F0000}"/>
    <cellStyle name="Calculation 3 2 7 3 2 2 2" xfId="23042" xr:uid="{00000000-0005-0000-0000-00001D0F0000}"/>
    <cellStyle name="Calculation 3 2 7 3 2 2 2 2" xfId="40770" xr:uid="{00000000-0005-0000-0000-00001E0F0000}"/>
    <cellStyle name="Calculation 3 2 7 3 2 2 3" xfId="33215" xr:uid="{00000000-0005-0000-0000-00001F0F0000}"/>
    <cellStyle name="Calculation 3 2 7 3 2 3" xfId="17760" xr:uid="{00000000-0005-0000-0000-0000200F0000}"/>
    <cellStyle name="Calculation 3 2 7 3 2 3 2" xfId="36393" xr:uid="{00000000-0005-0000-0000-0000210F0000}"/>
    <cellStyle name="Calculation 3 2 7 3 2 4" xfId="28149" xr:uid="{00000000-0005-0000-0000-0000220F0000}"/>
    <cellStyle name="Calculation 3 2 7 3 3" xfId="10753" xr:uid="{00000000-0005-0000-0000-0000230F0000}"/>
    <cellStyle name="Calculation 3 2 7 3 3 2" xfId="20321" xr:uid="{00000000-0005-0000-0000-0000240F0000}"/>
    <cellStyle name="Calculation 3 2 7 3 3 2 2" xfId="38474" xr:uid="{00000000-0005-0000-0000-0000250F0000}"/>
    <cellStyle name="Calculation 3 2 7 3 3 3" xfId="30675" xr:uid="{00000000-0005-0000-0000-0000260F0000}"/>
    <cellStyle name="Calculation 3 2 7 3 4" xfId="15359" xr:uid="{00000000-0005-0000-0000-0000270F0000}"/>
    <cellStyle name="Calculation 3 2 7 3 4 2" xfId="34394" xr:uid="{00000000-0005-0000-0000-0000280F0000}"/>
    <cellStyle name="Calculation 3 2 7 3 5" xfId="25593" xr:uid="{00000000-0005-0000-0000-0000290F0000}"/>
    <cellStyle name="Calculation 3 2 7 4" xfId="5307" xr:uid="{00000000-0005-0000-0000-00002A0F0000}"/>
    <cellStyle name="Calculation 3 2 7 4 2" xfId="11443" xr:uid="{00000000-0005-0000-0000-00002B0F0000}"/>
    <cellStyle name="Calculation 3 2 7 4 2 2" xfId="21005" xr:uid="{00000000-0005-0000-0000-00002C0F0000}"/>
    <cellStyle name="Calculation 3 2 7 4 2 2 2" xfId="38977" xr:uid="{00000000-0005-0000-0000-00002D0F0000}"/>
    <cellStyle name="Calculation 3 2 7 4 2 3" xfId="31183" xr:uid="{00000000-0005-0000-0000-00002E0F0000}"/>
    <cellStyle name="Calculation 3 2 7 4 3" xfId="15986" xr:uid="{00000000-0005-0000-0000-00002F0F0000}"/>
    <cellStyle name="Calculation 3 2 7 4 3 2" xfId="34841" xr:uid="{00000000-0005-0000-0000-0000300F0000}"/>
    <cellStyle name="Calculation 3 2 7 4 4" xfId="26101" xr:uid="{00000000-0005-0000-0000-0000310F0000}"/>
    <cellStyle name="Calculation 3 2 7 5" xfId="8423" xr:uid="{00000000-0005-0000-0000-0000320F0000}"/>
    <cellStyle name="Calculation 3 2 7 5 2" xfId="18410" xr:uid="{00000000-0005-0000-0000-0000330F0000}"/>
    <cellStyle name="Calculation 3 2 7 5 2 2" xfId="36855" xr:uid="{00000000-0005-0000-0000-0000340F0000}"/>
    <cellStyle name="Calculation 3 2 7 5 3" xfId="28644" xr:uid="{00000000-0005-0000-0000-0000350F0000}"/>
    <cellStyle name="Calculation 3 2 7 6" xfId="23558" xr:uid="{00000000-0005-0000-0000-0000360F0000}"/>
    <cellStyle name="Calculation 3 2 8" xfId="1951" xr:uid="{00000000-0005-0000-0000-0000370F0000}"/>
    <cellStyle name="Calculation 3 2 8 2" xfId="3974" xr:uid="{00000000-0005-0000-0000-0000380F0000}"/>
    <cellStyle name="Calculation 3 2 8 2 2" xfId="7078" xr:uid="{00000000-0005-0000-0000-0000390F0000}"/>
    <cellStyle name="Calculation 3 2 8 2 2 2" xfId="13144" xr:uid="{00000000-0005-0000-0000-00003A0F0000}"/>
    <cellStyle name="Calculation 3 2 8 2 2 2 2" xfId="22491" xr:uid="{00000000-0005-0000-0000-00003B0F0000}"/>
    <cellStyle name="Calculation 3 2 8 2 2 2 2 2" xfId="40219" xr:uid="{00000000-0005-0000-0000-00003C0F0000}"/>
    <cellStyle name="Calculation 3 2 8 2 2 2 3" xfId="32596" xr:uid="{00000000-0005-0000-0000-00003D0F0000}"/>
    <cellStyle name="Calculation 3 2 8 2 2 3" xfId="17309" xr:uid="{00000000-0005-0000-0000-00003E0F0000}"/>
    <cellStyle name="Calculation 3 2 8 2 2 3 2" xfId="35942" xr:uid="{00000000-0005-0000-0000-00003F0F0000}"/>
    <cellStyle name="Calculation 3 2 8 2 2 4" xfId="27530" xr:uid="{00000000-0005-0000-0000-0000400F0000}"/>
    <cellStyle name="Calculation 3 2 8 2 3" xfId="10129" xr:uid="{00000000-0005-0000-0000-0000410F0000}"/>
    <cellStyle name="Calculation 3 2 8 2 3 2" xfId="30055" xr:uid="{00000000-0005-0000-0000-0000420F0000}"/>
    <cellStyle name="Calculation 3 2 8 2 4" xfId="24974" xr:uid="{00000000-0005-0000-0000-0000430F0000}"/>
    <cellStyle name="Calculation 3 2 8 3" xfId="4626" xr:uid="{00000000-0005-0000-0000-0000440F0000}"/>
    <cellStyle name="Calculation 3 2 8 3 2" xfId="7728" xr:uid="{00000000-0005-0000-0000-0000450F0000}"/>
    <cellStyle name="Calculation 3 2 8 3 2 2" xfId="13789" xr:uid="{00000000-0005-0000-0000-0000460F0000}"/>
    <cellStyle name="Calculation 3 2 8 3 2 2 2" xfId="23062" xr:uid="{00000000-0005-0000-0000-0000470F0000}"/>
    <cellStyle name="Calculation 3 2 8 3 2 2 2 2" xfId="40790" xr:uid="{00000000-0005-0000-0000-0000480F0000}"/>
    <cellStyle name="Calculation 3 2 8 3 2 2 3" xfId="33237" xr:uid="{00000000-0005-0000-0000-0000490F0000}"/>
    <cellStyle name="Calculation 3 2 8 3 2 3" xfId="17775" xr:uid="{00000000-0005-0000-0000-00004A0F0000}"/>
    <cellStyle name="Calculation 3 2 8 3 2 3 2" xfId="36408" xr:uid="{00000000-0005-0000-0000-00004B0F0000}"/>
    <cellStyle name="Calculation 3 2 8 3 2 4" xfId="28171" xr:uid="{00000000-0005-0000-0000-00004C0F0000}"/>
    <cellStyle name="Calculation 3 2 8 3 3" xfId="10775" xr:uid="{00000000-0005-0000-0000-00004D0F0000}"/>
    <cellStyle name="Calculation 3 2 8 3 3 2" xfId="20343" xr:uid="{00000000-0005-0000-0000-00004E0F0000}"/>
    <cellStyle name="Calculation 3 2 8 3 3 2 2" xfId="38496" xr:uid="{00000000-0005-0000-0000-00004F0F0000}"/>
    <cellStyle name="Calculation 3 2 8 3 3 3" xfId="30697" xr:uid="{00000000-0005-0000-0000-0000500F0000}"/>
    <cellStyle name="Calculation 3 2 8 3 4" xfId="15374" xr:uid="{00000000-0005-0000-0000-0000510F0000}"/>
    <cellStyle name="Calculation 3 2 8 3 4 2" xfId="34409" xr:uid="{00000000-0005-0000-0000-0000520F0000}"/>
    <cellStyle name="Calculation 3 2 8 3 5" xfId="25615" xr:uid="{00000000-0005-0000-0000-0000530F0000}"/>
    <cellStyle name="Calculation 3 2 8 4" xfId="5162" xr:uid="{00000000-0005-0000-0000-0000540F0000}"/>
    <cellStyle name="Calculation 3 2 8 4 2" xfId="11302" xr:uid="{00000000-0005-0000-0000-0000550F0000}"/>
    <cellStyle name="Calculation 3 2 8 4 2 2" xfId="20864" xr:uid="{00000000-0005-0000-0000-0000560F0000}"/>
    <cellStyle name="Calculation 3 2 8 4 2 2 2" xfId="38838" xr:uid="{00000000-0005-0000-0000-0000570F0000}"/>
    <cellStyle name="Calculation 3 2 8 4 2 3" xfId="31044" xr:uid="{00000000-0005-0000-0000-0000580F0000}"/>
    <cellStyle name="Calculation 3 2 8 4 3" xfId="15854" xr:uid="{00000000-0005-0000-0000-0000590F0000}"/>
    <cellStyle name="Calculation 3 2 8 4 3 2" xfId="34711" xr:uid="{00000000-0005-0000-0000-00005A0F0000}"/>
    <cellStyle name="Calculation 3 2 8 4 4" xfId="25962" xr:uid="{00000000-0005-0000-0000-00005B0F0000}"/>
    <cellStyle name="Calculation 3 2 8 5" xfId="8284" xr:uid="{00000000-0005-0000-0000-00005C0F0000}"/>
    <cellStyle name="Calculation 3 2 8 5 2" xfId="18274" xr:uid="{00000000-0005-0000-0000-00005D0F0000}"/>
    <cellStyle name="Calculation 3 2 8 5 2 2" xfId="36721" xr:uid="{00000000-0005-0000-0000-00005E0F0000}"/>
    <cellStyle name="Calculation 3 2 8 5 3" xfId="28510" xr:uid="{00000000-0005-0000-0000-00005F0F0000}"/>
    <cellStyle name="Calculation 3 2 8 6" xfId="23424" xr:uid="{00000000-0005-0000-0000-0000600F0000}"/>
    <cellStyle name="Calculation 3 2 9" xfId="2201" xr:uid="{00000000-0005-0000-0000-0000610F0000}"/>
    <cellStyle name="Calculation 3 2 9 2" xfId="3997" xr:uid="{00000000-0005-0000-0000-0000620F0000}"/>
    <cellStyle name="Calculation 3 2 9 2 2" xfId="7101" xr:uid="{00000000-0005-0000-0000-0000630F0000}"/>
    <cellStyle name="Calculation 3 2 9 2 2 2" xfId="13167" xr:uid="{00000000-0005-0000-0000-0000640F0000}"/>
    <cellStyle name="Calculation 3 2 9 2 2 2 2" xfId="22513" xr:uid="{00000000-0005-0000-0000-0000650F0000}"/>
    <cellStyle name="Calculation 3 2 9 2 2 2 2 2" xfId="40241" xr:uid="{00000000-0005-0000-0000-0000660F0000}"/>
    <cellStyle name="Calculation 3 2 9 2 2 2 3" xfId="32619" xr:uid="{00000000-0005-0000-0000-0000670F0000}"/>
    <cellStyle name="Calculation 3 2 9 2 2 3" xfId="17328" xr:uid="{00000000-0005-0000-0000-0000680F0000}"/>
    <cellStyle name="Calculation 3 2 9 2 2 3 2" xfId="35961" xr:uid="{00000000-0005-0000-0000-0000690F0000}"/>
    <cellStyle name="Calculation 3 2 9 2 2 4" xfId="27553" xr:uid="{00000000-0005-0000-0000-00006A0F0000}"/>
    <cellStyle name="Calculation 3 2 9 2 3" xfId="10152" xr:uid="{00000000-0005-0000-0000-00006B0F0000}"/>
    <cellStyle name="Calculation 3 2 9 2 3 2" xfId="30078" xr:uid="{00000000-0005-0000-0000-00006C0F0000}"/>
    <cellStyle name="Calculation 3 2 9 2 4" xfId="24997" xr:uid="{00000000-0005-0000-0000-00006D0F0000}"/>
    <cellStyle name="Calculation 3 2 9 3" xfId="4649" xr:uid="{00000000-0005-0000-0000-00006E0F0000}"/>
    <cellStyle name="Calculation 3 2 9 3 2" xfId="7751" xr:uid="{00000000-0005-0000-0000-00006F0F0000}"/>
    <cellStyle name="Calculation 3 2 9 3 2 2" xfId="13812" xr:uid="{00000000-0005-0000-0000-0000700F0000}"/>
    <cellStyle name="Calculation 3 2 9 3 2 2 2" xfId="23084" xr:uid="{00000000-0005-0000-0000-0000710F0000}"/>
    <cellStyle name="Calculation 3 2 9 3 2 2 2 2" xfId="40812" xr:uid="{00000000-0005-0000-0000-0000720F0000}"/>
    <cellStyle name="Calculation 3 2 9 3 2 2 3" xfId="33260" xr:uid="{00000000-0005-0000-0000-0000730F0000}"/>
    <cellStyle name="Calculation 3 2 9 3 2 3" xfId="17794" xr:uid="{00000000-0005-0000-0000-0000740F0000}"/>
    <cellStyle name="Calculation 3 2 9 3 2 3 2" xfId="36427" xr:uid="{00000000-0005-0000-0000-0000750F0000}"/>
    <cellStyle name="Calculation 3 2 9 3 2 4" xfId="28194" xr:uid="{00000000-0005-0000-0000-0000760F0000}"/>
    <cellStyle name="Calculation 3 2 9 3 3" xfId="10798" xr:uid="{00000000-0005-0000-0000-0000770F0000}"/>
    <cellStyle name="Calculation 3 2 9 3 3 2" xfId="20366" xr:uid="{00000000-0005-0000-0000-0000780F0000}"/>
    <cellStyle name="Calculation 3 2 9 3 3 2 2" xfId="38519" xr:uid="{00000000-0005-0000-0000-0000790F0000}"/>
    <cellStyle name="Calculation 3 2 9 3 3 3" xfId="30720" xr:uid="{00000000-0005-0000-0000-00007A0F0000}"/>
    <cellStyle name="Calculation 3 2 9 3 4" xfId="15393" xr:uid="{00000000-0005-0000-0000-00007B0F0000}"/>
    <cellStyle name="Calculation 3 2 9 3 4 2" xfId="34428" xr:uid="{00000000-0005-0000-0000-00007C0F0000}"/>
    <cellStyle name="Calculation 3 2 9 3 5" xfId="25638" xr:uid="{00000000-0005-0000-0000-00007D0F0000}"/>
    <cellStyle name="Calculation 3 2 9 4" xfId="5410" xr:uid="{00000000-0005-0000-0000-00007E0F0000}"/>
    <cellStyle name="Calculation 3 2 9 4 2" xfId="11546" xr:uid="{00000000-0005-0000-0000-00007F0F0000}"/>
    <cellStyle name="Calculation 3 2 9 4 2 2" xfId="21103" xr:uid="{00000000-0005-0000-0000-0000800F0000}"/>
    <cellStyle name="Calculation 3 2 9 4 2 2 2" xfId="39027" xr:uid="{00000000-0005-0000-0000-0000810F0000}"/>
    <cellStyle name="Calculation 3 2 9 4 2 3" xfId="31237" xr:uid="{00000000-0005-0000-0000-0000820F0000}"/>
    <cellStyle name="Calculation 3 2 9 4 3" xfId="16084" xr:uid="{00000000-0005-0000-0000-0000830F0000}"/>
    <cellStyle name="Calculation 3 2 9 4 3 2" xfId="34891" xr:uid="{00000000-0005-0000-0000-0000840F0000}"/>
    <cellStyle name="Calculation 3 2 9 4 4" xfId="26155" xr:uid="{00000000-0005-0000-0000-0000850F0000}"/>
    <cellStyle name="Calculation 3 2 9 5" xfId="8526" xr:uid="{00000000-0005-0000-0000-0000860F0000}"/>
    <cellStyle name="Calculation 3 2 9 5 2" xfId="18513" xr:uid="{00000000-0005-0000-0000-0000870F0000}"/>
    <cellStyle name="Calculation 3 2 9 5 2 2" xfId="36909" xr:uid="{00000000-0005-0000-0000-0000880F0000}"/>
    <cellStyle name="Calculation 3 2 9 5 3" xfId="28698" xr:uid="{00000000-0005-0000-0000-0000890F0000}"/>
    <cellStyle name="Calculation 3 2 9 6" xfId="23612" xr:uid="{00000000-0005-0000-0000-00008A0F0000}"/>
    <cellStyle name="Calculation 3 20" xfId="2497" xr:uid="{00000000-0005-0000-0000-00008B0F0000}"/>
    <cellStyle name="Calculation 3 20 2" xfId="5702" xr:uid="{00000000-0005-0000-0000-00008C0F0000}"/>
    <cellStyle name="Calculation 3 20 2 2" xfId="11821" xr:uid="{00000000-0005-0000-0000-00008D0F0000}"/>
    <cellStyle name="Calculation 3 20 2 2 2" xfId="21345" xr:uid="{00000000-0005-0000-0000-00008E0F0000}"/>
    <cellStyle name="Calculation 3 20 2 2 2 2" xfId="39231" xr:uid="{00000000-0005-0000-0000-00008F0F0000}"/>
    <cellStyle name="Calculation 3 20 2 2 3" xfId="31467" xr:uid="{00000000-0005-0000-0000-0000900F0000}"/>
    <cellStyle name="Calculation 3 20 2 3" xfId="16316" xr:uid="{00000000-0005-0000-0000-0000910F0000}"/>
    <cellStyle name="Calculation 3 20 2 3 2" xfId="35087" xr:uid="{00000000-0005-0000-0000-0000920F0000}"/>
    <cellStyle name="Calculation 3 20 2 4" xfId="26401" xr:uid="{00000000-0005-0000-0000-0000930F0000}"/>
    <cellStyle name="Calculation 3 20 3" xfId="8801" xr:uid="{00000000-0005-0000-0000-0000940F0000}"/>
    <cellStyle name="Calculation 3 20 3 2" xfId="18788" xr:uid="{00000000-0005-0000-0000-0000950F0000}"/>
    <cellStyle name="Calculation 3 20 3 2 2" xfId="37139" xr:uid="{00000000-0005-0000-0000-0000960F0000}"/>
    <cellStyle name="Calculation 3 20 3 3" xfId="28927" xr:uid="{00000000-0005-0000-0000-0000970F0000}"/>
    <cellStyle name="Calculation 3 20 4" xfId="14429" xr:uid="{00000000-0005-0000-0000-0000980F0000}"/>
    <cellStyle name="Calculation 3 20 4 2" xfId="33604" xr:uid="{00000000-0005-0000-0000-0000990F0000}"/>
    <cellStyle name="Calculation 3 20 5" xfId="23842" xr:uid="{00000000-0005-0000-0000-00009A0F0000}"/>
    <cellStyle name="Calculation 3 21" xfId="2634" xr:uid="{00000000-0005-0000-0000-00009B0F0000}"/>
    <cellStyle name="Calculation 3 21 2" xfId="5833" xr:uid="{00000000-0005-0000-0000-00009C0F0000}"/>
    <cellStyle name="Calculation 3 21 2 2" xfId="11952" xr:uid="{00000000-0005-0000-0000-00009D0F0000}"/>
    <cellStyle name="Calculation 3 21 2 2 2" xfId="21449" xr:uid="{00000000-0005-0000-0000-00009E0F0000}"/>
    <cellStyle name="Calculation 3 21 2 2 2 2" xfId="39331" xr:uid="{00000000-0005-0000-0000-00009F0F0000}"/>
    <cellStyle name="Calculation 3 21 2 2 3" xfId="31592" xr:uid="{00000000-0005-0000-0000-0000A00F0000}"/>
    <cellStyle name="Calculation 3 21 2 3" xfId="16412" xr:uid="{00000000-0005-0000-0000-0000A10F0000}"/>
    <cellStyle name="Calculation 3 21 2 3 2" xfId="35183" xr:uid="{00000000-0005-0000-0000-0000A20F0000}"/>
    <cellStyle name="Calculation 3 21 2 4" xfId="26526" xr:uid="{00000000-0005-0000-0000-0000A30F0000}"/>
    <cellStyle name="Calculation 3 21 3" xfId="8932" xr:uid="{00000000-0005-0000-0000-0000A40F0000}"/>
    <cellStyle name="Calculation 3 21 3 2" xfId="18919" xr:uid="{00000000-0005-0000-0000-0000A50F0000}"/>
    <cellStyle name="Calculation 3 21 3 2 2" xfId="37264" xr:uid="{00000000-0005-0000-0000-0000A60F0000}"/>
    <cellStyle name="Calculation 3 21 3 3" xfId="29052" xr:uid="{00000000-0005-0000-0000-0000A70F0000}"/>
    <cellStyle name="Calculation 3 21 4" xfId="14486" xr:uid="{00000000-0005-0000-0000-0000A80F0000}"/>
    <cellStyle name="Calculation 3 21 4 2" xfId="33659" xr:uid="{00000000-0005-0000-0000-0000A90F0000}"/>
    <cellStyle name="Calculation 3 21 5" xfId="23965" xr:uid="{00000000-0005-0000-0000-0000AA0F0000}"/>
    <cellStyle name="Calculation 3 22" xfId="2681" xr:uid="{00000000-0005-0000-0000-0000AB0F0000}"/>
    <cellStyle name="Calculation 3 22 2" xfId="5878" xr:uid="{00000000-0005-0000-0000-0000AC0F0000}"/>
    <cellStyle name="Calculation 3 22 2 2" xfId="11997" xr:uid="{00000000-0005-0000-0000-0000AD0F0000}"/>
    <cellStyle name="Calculation 3 22 2 2 2" xfId="21487" xr:uid="{00000000-0005-0000-0000-0000AE0F0000}"/>
    <cellStyle name="Calculation 3 22 2 2 2 2" xfId="39367" xr:uid="{00000000-0005-0000-0000-0000AF0F0000}"/>
    <cellStyle name="Calculation 3 22 2 2 3" xfId="31633" xr:uid="{00000000-0005-0000-0000-0000B00F0000}"/>
    <cellStyle name="Calculation 3 22 2 3" xfId="16448" xr:uid="{00000000-0005-0000-0000-0000B10F0000}"/>
    <cellStyle name="Calculation 3 22 2 3 2" xfId="35219" xr:uid="{00000000-0005-0000-0000-0000B20F0000}"/>
    <cellStyle name="Calculation 3 22 2 4" xfId="26567" xr:uid="{00000000-0005-0000-0000-0000B30F0000}"/>
    <cellStyle name="Calculation 3 22 3" xfId="8977" xr:uid="{00000000-0005-0000-0000-0000B40F0000}"/>
    <cellStyle name="Calculation 3 22 3 2" xfId="18964" xr:uid="{00000000-0005-0000-0000-0000B50F0000}"/>
    <cellStyle name="Calculation 3 22 3 2 2" xfId="37305" xr:uid="{00000000-0005-0000-0000-0000B60F0000}"/>
    <cellStyle name="Calculation 3 22 3 3" xfId="29093" xr:uid="{00000000-0005-0000-0000-0000B70F0000}"/>
    <cellStyle name="Calculation 3 22 4" xfId="14505" xr:uid="{00000000-0005-0000-0000-0000B80F0000}"/>
    <cellStyle name="Calculation 3 22 4 2" xfId="33678" xr:uid="{00000000-0005-0000-0000-0000B90F0000}"/>
    <cellStyle name="Calculation 3 22 5" xfId="24006" xr:uid="{00000000-0005-0000-0000-0000BA0F0000}"/>
    <cellStyle name="Calculation 3 23" xfId="1904" xr:uid="{00000000-0005-0000-0000-0000BB0F0000}"/>
    <cellStyle name="Calculation 3 23 2" xfId="5115" xr:uid="{00000000-0005-0000-0000-0000BC0F0000}"/>
    <cellStyle name="Calculation 3 23 2 2" xfId="11255" xr:uid="{00000000-0005-0000-0000-0000BD0F0000}"/>
    <cellStyle name="Calculation 3 23 2 2 2" xfId="20817" xr:uid="{00000000-0005-0000-0000-0000BE0F0000}"/>
    <cellStyle name="Calculation 3 23 2 2 2 2" xfId="38791" xr:uid="{00000000-0005-0000-0000-0000BF0F0000}"/>
    <cellStyle name="Calculation 3 23 2 2 3" xfId="30997" xr:uid="{00000000-0005-0000-0000-0000C00F0000}"/>
    <cellStyle name="Calculation 3 23 2 3" xfId="15807" xr:uid="{00000000-0005-0000-0000-0000C10F0000}"/>
    <cellStyle name="Calculation 3 23 2 3 2" xfId="34664" xr:uid="{00000000-0005-0000-0000-0000C20F0000}"/>
    <cellStyle name="Calculation 3 23 2 4" xfId="25915" xr:uid="{00000000-0005-0000-0000-0000C30F0000}"/>
    <cellStyle name="Calculation 3 23 3" xfId="8237" xr:uid="{00000000-0005-0000-0000-0000C40F0000}"/>
    <cellStyle name="Calculation 3 23 3 2" xfId="18227" xr:uid="{00000000-0005-0000-0000-0000C50F0000}"/>
    <cellStyle name="Calculation 3 23 3 2 2" xfId="36674" xr:uid="{00000000-0005-0000-0000-0000C60F0000}"/>
    <cellStyle name="Calculation 3 23 3 3" xfId="28463" xr:uid="{00000000-0005-0000-0000-0000C70F0000}"/>
    <cellStyle name="Calculation 3 23 4" xfId="14185" xr:uid="{00000000-0005-0000-0000-0000C80F0000}"/>
    <cellStyle name="Calculation 3 23 4 2" xfId="33447" xr:uid="{00000000-0005-0000-0000-0000C90F0000}"/>
    <cellStyle name="Calculation 3 23 5" xfId="23377" xr:uid="{00000000-0005-0000-0000-0000CA0F0000}"/>
    <cellStyle name="Calculation 3 24" xfId="2819" xr:uid="{00000000-0005-0000-0000-0000CB0F0000}"/>
    <cellStyle name="Calculation 3 24 2" xfId="6010" xr:uid="{00000000-0005-0000-0000-0000CC0F0000}"/>
    <cellStyle name="Calculation 3 24 2 2" xfId="12129" xr:uid="{00000000-0005-0000-0000-0000CD0F0000}"/>
    <cellStyle name="Calculation 3 24 2 2 2" xfId="21602" xr:uid="{00000000-0005-0000-0000-0000CE0F0000}"/>
    <cellStyle name="Calculation 3 24 2 2 2 2" xfId="39480" xr:uid="{00000000-0005-0000-0000-0000CF0F0000}"/>
    <cellStyle name="Calculation 3 24 2 2 3" xfId="31751" xr:uid="{00000000-0005-0000-0000-0000D00F0000}"/>
    <cellStyle name="Calculation 3 24 2 3" xfId="16549" xr:uid="{00000000-0005-0000-0000-0000D10F0000}"/>
    <cellStyle name="Calculation 3 24 2 3 2" xfId="35320" xr:uid="{00000000-0005-0000-0000-0000D20F0000}"/>
    <cellStyle name="Calculation 3 24 2 4" xfId="26685" xr:uid="{00000000-0005-0000-0000-0000D30F0000}"/>
    <cellStyle name="Calculation 3 24 3" xfId="9109" xr:uid="{00000000-0005-0000-0000-0000D40F0000}"/>
    <cellStyle name="Calculation 3 24 3 2" xfId="19096" xr:uid="{00000000-0005-0000-0000-0000D50F0000}"/>
    <cellStyle name="Calculation 3 24 3 2 2" xfId="37423" xr:uid="{00000000-0005-0000-0000-0000D60F0000}"/>
    <cellStyle name="Calculation 3 24 3 3" xfId="29211" xr:uid="{00000000-0005-0000-0000-0000D70F0000}"/>
    <cellStyle name="Calculation 3 24 4" xfId="14566" xr:uid="{00000000-0005-0000-0000-0000D80F0000}"/>
    <cellStyle name="Calculation 3 24 4 2" xfId="33739" xr:uid="{00000000-0005-0000-0000-0000D90F0000}"/>
    <cellStyle name="Calculation 3 24 5" xfId="24124" xr:uid="{00000000-0005-0000-0000-0000DA0F0000}"/>
    <cellStyle name="Calculation 3 25" xfId="2390" xr:uid="{00000000-0005-0000-0000-0000DB0F0000}"/>
    <cellStyle name="Calculation 3 25 2" xfId="5596" xr:uid="{00000000-0005-0000-0000-0000DC0F0000}"/>
    <cellStyle name="Calculation 3 25 2 2" xfId="11731" xr:uid="{00000000-0005-0000-0000-0000DD0F0000}"/>
    <cellStyle name="Calculation 3 25 2 2 2" xfId="21286" xr:uid="{00000000-0005-0000-0000-0000DE0F0000}"/>
    <cellStyle name="Calculation 3 25 2 2 2 2" xfId="39174" xr:uid="{00000000-0005-0000-0000-0000DF0F0000}"/>
    <cellStyle name="Calculation 3 25 2 2 3" xfId="31385" xr:uid="{00000000-0005-0000-0000-0000E00F0000}"/>
    <cellStyle name="Calculation 3 25 2 3" xfId="16259" xr:uid="{00000000-0005-0000-0000-0000E10F0000}"/>
    <cellStyle name="Calculation 3 25 2 3 2" xfId="35030" xr:uid="{00000000-0005-0000-0000-0000E20F0000}"/>
    <cellStyle name="Calculation 3 25 2 4" xfId="26303" xr:uid="{00000000-0005-0000-0000-0000E30F0000}"/>
    <cellStyle name="Calculation 3 25 3" xfId="8713" xr:uid="{00000000-0005-0000-0000-0000E40F0000}"/>
    <cellStyle name="Calculation 3 25 3 2" xfId="18700" xr:uid="{00000000-0005-0000-0000-0000E50F0000}"/>
    <cellStyle name="Calculation 3 25 3 2 2" xfId="37059" xr:uid="{00000000-0005-0000-0000-0000E60F0000}"/>
    <cellStyle name="Calculation 3 25 3 3" xfId="28847" xr:uid="{00000000-0005-0000-0000-0000E70F0000}"/>
    <cellStyle name="Calculation 3 25 4" xfId="14397" xr:uid="{00000000-0005-0000-0000-0000E80F0000}"/>
    <cellStyle name="Calculation 3 25 4 2" xfId="33573" xr:uid="{00000000-0005-0000-0000-0000E90F0000}"/>
    <cellStyle name="Calculation 3 25 5" xfId="23762" xr:uid="{00000000-0005-0000-0000-0000EA0F0000}"/>
    <cellStyle name="Calculation 3 26" xfId="3248" xr:uid="{00000000-0005-0000-0000-0000EB0F0000}"/>
    <cellStyle name="Calculation 3 26 2" xfId="6405" xr:uid="{00000000-0005-0000-0000-0000EC0F0000}"/>
    <cellStyle name="Calculation 3 26 2 2" xfId="12523" xr:uid="{00000000-0005-0000-0000-0000ED0F0000}"/>
    <cellStyle name="Calculation 3 26 2 2 2" xfId="21943" xr:uid="{00000000-0005-0000-0000-0000EE0F0000}"/>
    <cellStyle name="Calculation 3 26 2 2 2 2" xfId="39762" xr:uid="{00000000-0005-0000-0000-0000EF0F0000}"/>
    <cellStyle name="Calculation 3 26 2 2 3" xfId="32068" xr:uid="{00000000-0005-0000-0000-0000F00F0000}"/>
    <cellStyle name="Calculation 3 26 2 3" xfId="16850" xr:uid="{00000000-0005-0000-0000-0000F10F0000}"/>
    <cellStyle name="Calculation 3 26 2 3 2" xfId="35572" xr:uid="{00000000-0005-0000-0000-0000F20F0000}"/>
    <cellStyle name="Calculation 3 26 2 4" xfId="27002" xr:uid="{00000000-0005-0000-0000-0000F30F0000}"/>
    <cellStyle name="Calculation 3 26 3" xfId="9508" xr:uid="{00000000-0005-0000-0000-0000F40F0000}"/>
    <cellStyle name="Calculation 3 26 3 2" xfId="29533" xr:uid="{00000000-0005-0000-0000-0000F50F0000}"/>
    <cellStyle name="Calculation 3 26 4" xfId="24446" xr:uid="{00000000-0005-0000-0000-0000F60F0000}"/>
    <cellStyle name="Calculation 3 27" xfId="4832" xr:uid="{00000000-0005-0000-0000-0000F70F0000}"/>
    <cellStyle name="Calculation 3 27 2" xfId="10977" xr:uid="{00000000-0005-0000-0000-0000F80F0000}"/>
    <cellStyle name="Calculation 3 27 2 2" xfId="20545" xr:uid="{00000000-0005-0000-0000-0000F90F0000}"/>
    <cellStyle name="Calculation 3 27 2 2 2" xfId="38652" xr:uid="{00000000-0005-0000-0000-0000FA0F0000}"/>
    <cellStyle name="Calculation 3 27 2 3" xfId="30853" xr:uid="{00000000-0005-0000-0000-0000FB0F0000}"/>
    <cellStyle name="Calculation 3 27 3" xfId="15549" xr:uid="{00000000-0005-0000-0000-0000FC0F0000}"/>
    <cellStyle name="Calculation 3 27 3 2" xfId="34538" xr:uid="{00000000-0005-0000-0000-0000FD0F0000}"/>
    <cellStyle name="Calculation 3 27 4" xfId="25771" xr:uid="{00000000-0005-0000-0000-0000FE0F0000}"/>
    <cellStyle name="Calculation 3 28" xfId="7960" xr:uid="{00000000-0005-0000-0000-0000FF0F0000}"/>
    <cellStyle name="Calculation 3 28 2" xfId="17956" xr:uid="{00000000-0005-0000-0000-000000100000}"/>
    <cellStyle name="Calculation 3 28 2 2" xfId="36537" xr:uid="{00000000-0005-0000-0000-000001100000}"/>
    <cellStyle name="Calculation 3 28 3" xfId="28327" xr:uid="{00000000-0005-0000-0000-000002100000}"/>
    <cellStyle name="Calculation 3 29" xfId="23230" xr:uid="{00000000-0005-0000-0000-000003100000}"/>
    <cellStyle name="Calculation 3 3" xfId="1986" xr:uid="{00000000-0005-0000-0000-000004100000}"/>
    <cellStyle name="Calculation 3 3 2" xfId="3544" xr:uid="{00000000-0005-0000-0000-000005100000}"/>
    <cellStyle name="Calculation 3 3 2 2" xfId="6679" xr:uid="{00000000-0005-0000-0000-000006100000}"/>
    <cellStyle name="Calculation 3 3 2 2 2" xfId="12777" xr:uid="{00000000-0005-0000-0000-000007100000}"/>
    <cellStyle name="Calculation 3 3 2 2 2 2" xfId="22174" xr:uid="{00000000-0005-0000-0000-000008100000}"/>
    <cellStyle name="Calculation 3 3 2 2 2 2 2" xfId="39904" xr:uid="{00000000-0005-0000-0000-000009100000}"/>
    <cellStyle name="Calculation 3 3 2 2 2 3" xfId="32232" xr:uid="{00000000-0005-0000-0000-00000A100000}"/>
    <cellStyle name="Calculation 3 3 2 2 3" xfId="17056" xr:uid="{00000000-0005-0000-0000-00000B100000}"/>
    <cellStyle name="Calculation 3 3 2 2 3 2" xfId="35689" xr:uid="{00000000-0005-0000-0000-00000C100000}"/>
    <cellStyle name="Calculation 3 3 2 2 4" xfId="27166" xr:uid="{00000000-0005-0000-0000-00000D100000}"/>
    <cellStyle name="Calculation 3 3 2 3" xfId="9762" xr:uid="{00000000-0005-0000-0000-00000E100000}"/>
    <cellStyle name="Calculation 3 3 2 3 2" xfId="29693" xr:uid="{00000000-0005-0000-0000-00000F100000}"/>
    <cellStyle name="Calculation 3 3 2 4" xfId="24610" xr:uid="{00000000-0005-0000-0000-000010100000}"/>
    <cellStyle name="Calculation 3 3 3" xfId="4258" xr:uid="{00000000-0005-0000-0000-000011100000}"/>
    <cellStyle name="Calculation 3 3 3 2" xfId="7361" xr:uid="{00000000-0005-0000-0000-000012100000}"/>
    <cellStyle name="Calculation 3 3 3 2 2" xfId="13422" xr:uid="{00000000-0005-0000-0000-000013100000}"/>
    <cellStyle name="Calculation 3 3 3 2 2 2" xfId="22747" xr:uid="{00000000-0005-0000-0000-000014100000}"/>
    <cellStyle name="Calculation 3 3 3 2 2 2 2" xfId="40475" xr:uid="{00000000-0005-0000-0000-000015100000}"/>
    <cellStyle name="Calculation 3 3 3 2 2 3" xfId="32873" xr:uid="{00000000-0005-0000-0000-000016100000}"/>
    <cellStyle name="Calculation 3 3 3 2 3" xfId="17522" xr:uid="{00000000-0005-0000-0000-000017100000}"/>
    <cellStyle name="Calculation 3 3 3 2 3 2" xfId="36155" xr:uid="{00000000-0005-0000-0000-000018100000}"/>
    <cellStyle name="Calculation 3 3 3 2 4" xfId="27807" xr:uid="{00000000-0005-0000-0000-000019100000}"/>
    <cellStyle name="Calculation 3 3 3 3" xfId="10407" xr:uid="{00000000-0005-0000-0000-00001A100000}"/>
    <cellStyle name="Calculation 3 3 3 3 2" xfId="19976" xr:uid="{00000000-0005-0000-0000-00001B100000}"/>
    <cellStyle name="Calculation 3 3 3 3 2 2" xfId="38132" xr:uid="{00000000-0005-0000-0000-00001C100000}"/>
    <cellStyle name="Calculation 3 3 3 3 3" xfId="30332" xr:uid="{00000000-0005-0000-0000-00001D100000}"/>
    <cellStyle name="Calculation 3 3 3 4" xfId="15121" xr:uid="{00000000-0005-0000-0000-00001E100000}"/>
    <cellStyle name="Calculation 3 3 3 4 2" xfId="34156" xr:uid="{00000000-0005-0000-0000-00001F100000}"/>
    <cellStyle name="Calculation 3 3 3 5" xfId="25251" xr:uid="{00000000-0005-0000-0000-000020100000}"/>
    <cellStyle name="Calculation 3 3 4" xfId="5197" xr:uid="{00000000-0005-0000-0000-000021100000}"/>
    <cellStyle name="Calculation 3 3 4 2" xfId="11337" xr:uid="{00000000-0005-0000-0000-000022100000}"/>
    <cellStyle name="Calculation 3 3 4 2 2" xfId="20899" xr:uid="{00000000-0005-0000-0000-000023100000}"/>
    <cellStyle name="Calculation 3 3 4 2 2 2" xfId="38873" xr:uid="{00000000-0005-0000-0000-000024100000}"/>
    <cellStyle name="Calculation 3 3 4 2 3" xfId="31079" xr:uid="{00000000-0005-0000-0000-000025100000}"/>
    <cellStyle name="Calculation 3 3 4 3" xfId="15886" xr:uid="{00000000-0005-0000-0000-000026100000}"/>
    <cellStyle name="Calculation 3 3 4 3 2" xfId="34743" xr:uid="{00000000-0005-0000-0000-000027100000}"/>
    <cellStyle name="Calculation 3 3 4 4" xfId="25997" xr:uid="{00000000-0005-0000-0000-000028100000}"/>
    <cellStyle name="Calculation 3 3 5" xfId="8319" xr:uid="{00000000-0005-0000-0000-000029100000}"/>
    <cellStyle name="Calculation 3 3 5 2" xfId="18309" xr:uid="{00000000-0005-0000-0000-00002A100000}"/>
    <cellStyle name="Calculation 3 3 5 2 2" xfId="36756" xr:uid="{00000000-0005-0000-0000-00002B100000}"/>
    <cellStyle name="Calculation 3 3 5 3" xfId="28545" xr:uid="{00000000-0005-0000-0000-00002C100000}"/>
    <cellStyle name="Calculation 3 3 6" xfId="23459" xr:uid="{00000000-0005-0000-0000-00002D100000}"/>
    <cellStyle name="Calculation 3 4" xfId="2072" xr:uid="{00000000-0005-0000-0000-00002E100000}"/>
    <cellStyle name="Calculation 3 4 2" xfId="3674" xr:uid="{00000000-0005-0000-0000-00002F100000}"/>
    <cellStyle name="Calculation 3 4 2 2" xfId="6797" xr:uid="{00000000-0005-0000-0000-000030100000}"/>
    <cellStyle name="Calculation 3 4 2 2 2" xfId="12881" xr:uid="{00000000-0005-0000-0000-000031100000}"/>
    <cellStyle name="Calculation 3 4 2 2 2 2" xfId="22254" xr:uid="{00000000-0005-0000-0000-000032100000}"/>
    <cellStyle name="Calculation 3 4 2 2 2 2 2" xfId="39984" xr:uid="{00000000-0005-0000-0000-000033100000}"/>
    <cellStyle name="Calculation 3 4 2 2 2 3" xfId="32335" xr:uid="{00000000-0005-0000-0000-000034100000}"/>
    <cellStyle name="Calculation 3 4 2 2 3" xfId="17123" xr:uid="{00000000-0005-0000-0000-000035100000}"/>
    <cellStyle name="Calculation 3 4 2 2 3 2" xfId="35756" xr:uid="{00000000-0005-0000-0000-000036100000}"/>
    <cellStyle name="Calculation 3 4 2 2 4" xfId="27269" xr:uid="{00000000-0005-0000-0000-000037100000}"/>
    <cellStyle name="Calculation 3 4 2 3" xfId="9866" xr:uid="{00000000-0005-0000-0000-000038100000}"/>
    <cellStyle name="Calculation 3 4 2 3 2" xfId="29794" xr:uid="{00000000-0005-0000-0000-000039100000}"/>
    <cellStyle name="Calculation 3 4 2 4" xfId="24713" xr:uid="{00000000-0005-0000-0000-00003A100000}"/>
    <cellStyle name="Calculation 3 4 3" xfId="4363" xr:uid="{00000000-0005-0000-0000-00003B100000}"/>
    <cellStyle name="Calculation 3 4 3 2" xfId="7465" xr:uid="{00000000-0005-0000-0000-00003C100000}"/>
    <cellStyle name="Calculation 3 4 3 2 2" xfId="13526" xr:uid="{00000000-0005-0000-0000-00003D100000}"/>
    <cellStyle name="Calculation 3 4 3 2 2 2" xfId="22827" xr:uid="{00000000-0005-0000-0000-00003E100000}"/>
    <cellStyle name="Calculation 3 4 3 2 2 2 2" xfId="40555" xr:uid="{00000000-0005-0000-0000-00003F100000}"/>
    <cellStyle name="Calculation 3 4 3 2 2 3" xfId="32976" xr:uid="{00000000-0005-0000-0000-000040100000}"/>
    <cellStyle name="Calculation 3 4 3 2 3" xfId="17589" xr:uid="{00000000-0005-0000-0000-000041100000}"/>
    <cellStyle name="Calculation 3 4 3 2 3 2" xfId="36222" xr:uid="{00000000-0005-0000-0000-000042100000}"/>
    <cellStyle name="Calculation 3 4 3 2 4" xfId="27910" xr:uid="{00000000-0005-0000-0000-000043100000}"/>
    <cellStyle name="Calculation 3 4 3 3" xfId="10512" xr:uid="{00000000-0005-0000-0000-000044100000}"/>
    <cellStyle name="Calculation 3 4 3 3 2" xfId="20080" xr:uid="{00000000-0005-0000-0000-000045100000}"/>
    <cellStyle name="Calculation 3 4 3 3 2 2" xfId="38235" xr:uid="{00000000-0005-0000-0000-000046100000}"/>
    <cellStyle name="Calculation 3 4 3 3 3" xfId="30436" xr:uid="{00000000-0005-0000-0000-000047100000}"/>
    <cellStyle name="Calculation 3 4 3 4" xfId="15188" xr:uid="{00000000-0005-0000-0000-000048100000}"/>
    <cellStyle name="Calculation 3 4 3 4 2" xfId="34223" xr:uid="{00000000-0005-0000-0000-000049100000}"/>
    <cellStyle name="Calculation 3 4 3 5" xfId="25354" xr:uid="{00000000-0005-0000-0000-00004A100000}"/>
    <cellStyle name="Calculation 3 4 4" xfId="5282" xr:uid="{00000000-0005-0000-0000-00004B100000}"/>
    <cellStyle name="Calculation 3 4 4 2" xfId="11418" xr:uid="{00000000-0005-0000-0000-00004C100000}"/>
    <cellStyle name="Calculation 3 4 4 2 2" xfId="20980" xr:uid="{00000000-0005-0000-0000-00004D100000}"/>
    <cellStyle name="Calculation 3 4 4 2 2 2" xfId="38954" xr:uid="{00000000-0005-0000-0000-00004E100000}"/>
    <cellStyle name="Calculation 3 4 4 2 3" xfId="31160" xr:uid="{00000000-0005-0000-0000-00004F100000}"/>
    <cellStyle name="Calculation 3 4 4 3" xfId="15964" xr:uid="{00000000-0005-0000-0000-000050100000}"/>
    <cellStyle name="Calculation 3 4 4 3 2" xfId="34821" xr:uid="{00000000-0005-0000-0000-000051100000}"/>
    <cellStyle name="Calculation 3 4 4 4" xfId="26078" xr:uid="{00000000-0005-0000-0000-000052100000}"/>
    <cellStyle name="Calculation 3 4 5" xfId="8398" xr:uid="{00000000-0005-0000-0000-000053100000}"/>
    <cellStyle name="Calculation 3 4 5 2" xfId="18385" xr:uid="{00000000-0005-0000-0000-000054100000}"/>
    <cellStyle name="Calculation 3 4 5 2 2" xfId="36832" xr:uid="{00000000-0005-0000-0000-000055100000}"/>
    <cellStyle name="Calculation 3 4 5 3" xfId="28621" xr:uid="{00000000-0005-0000-0000-000056100000}"/>
    <cellStyle name="Calculation 3 4 6" xfId="23535" xr:uid="{00000000-0005-0000-0000-000057100000}"/>
    <cellStyle name="Calculation 3 5" xfId="1859" xr:uid="{00000000-0005-0000-0000-000058100000}"/>
    <cellStyle name="Calculation 3 5 2" xfId="3422" xr:uid="{00000000-0005-0000-0000-000059100000}"/>
    <cellStyle name="Calculation 3 5 2 2" xfId="6573" xr:uid="{00000000-0005-0000-0000-00005A100000}"/>
    <cellStyle name="Calculation 3 5 2 2 2" xfId="12682" xr:uid="{00000000-0005-0000-0000-00005B100000}"/>
    <cellStyle name="Calculation 3 5 2 2 2 2" xfId="22091" xr:uid="{00000000-0005-0000-0000-00005C100000}"/>
    <cellStyle name="Calculation 3 5 2 2 2 2 2" xfId="39821" xr:uid="{00000000-0005-0000-0000-00005D100000}"/>
    <cellStyle name="Calculation 3 5 2 2 2 3" xfId="32137" xr:uid="{00000000-0005-0000-0000-00005E100000}"/>
    <cellStyle name="Calculation 3 5 2 2 3" xfId="16987" xr:uid="{00000000-0005-0000-0000-00005F100000}"/>
    <cellStyle name="Calculation 3 5 2 2 3 2" xfId="35620" xr:uid="{00000000-0005-0000-0000-000060100000}"/>
    <cellStyle name="Calculation 3 5 2 2 4" xfId="27071" xr:uid="{00000000-0005-0000-0000-000061100000}"/>
    <cellStyle name="Calculation 3 5 2 3" xfId="9667" xr:uid="{00000000-0005-0000-0000-000062100000}"/>
    <cellStyle name="Calculation 3 5 2 3 2" xfId="29599" xr:uid="{00000000-0005-0000-0000-000063100000}"/>
    <cellStyle name="Calculation 3 5 2 4" xfId="24515" xr:uid="{00000000-0005-0000-0000-000064100000}"/>
    <cellStyle name="Calculation 3 5 3" xfId="4163" xr:uid="{00000000-0005-0000-0000-000065100000}"/>
    <cellStyle name="Calculation 3 5 3 2" xfId="7266" xr:uid="{00000000-0005-0000-0000-000066100000}"/>
    <cellStyle name="Calculation 3 5 3 2 2" xfId="13327" xr:uid="{00000000-0005-0000-0000-000067100000}"/>
    <cellStyle name="Calculation 3 5 3 2 2 2" xfId="22664" xr:uid="{00000000-0005-0000-0000-000068100000}"/>
    <cellStyle name="Calculation 3 5 3 2 2 2 2" xfId="40392" xr:uid="{00000000-0005-0000-0000-000069100000}"/>
    <cellStyle name="Calculation 3 5 3 2 2 3" xfId="32778" xr:uid="{00000000-0005-0000-0000-00006A100000}"/>
    <cellStyle name="Calculation 3 5 3 2 3" xfId="17453" xr:uid="{00000000-0005-0000-0000-00006B100000}"/>
    <cellStyle name="Calculation 3 5 3 2 3 2" xfId="36086" xr:uid="{00000000-0005-0000-0000-00006C100000}"/>
    <cellStyle name="Calculation 3 5 3 2 4" xfId="27712" xr:uid="{00000000-0005-0000-0000-00006D100000}"/>
    <cellStyle name="Calculation 3 5 3 3" xfId="10312" xr:uid="{00000000-0005-0000-0000-00006E100000}"/>
    <cellStyle name="Calculation 3 5 3 3 2" xfId="19881" xr:uid="{00000000-0005-0000-0000-00006F100000}"/>
    <cellStyle name="Calculation 3 5 3 3 2 2" xfId="38037" xr:uid="{00000000-0005-0000-0000-000070100000}"/>
    <cellStyle name="Calculation 3 5 3 3 3" xfId="30237" xr:uid="{00000000-0005-0000-0000-000071100000}"/>
    <cellStyle name="Calculation 3 5 3 4" xfId="15052" xr:uid="{00000000-0005-0000-0000-000072100000}"/>
    <cellStyle name="Calculation 3 5 3 4 2" xfId="34087" xr:uid="{00000000-0005-0000-0000-000073100000}"/>
    <cellStyle name="Calculation 3 5 3 5" xfId="25156" xr:uid="{00000000-0005-0000-0000-000074100000}"/>
    <cellStyle name="Calculation 3 5 4" xfId="5070" xr:uid="{00000000-0005-0000-0000-000075100000}"/>
    <cellStyle name="Calculation 3 5 4 2" xfId="11210" xr:uid="{00000000-0005-0000-0000-000076100000}"/>
    <cellStyle name="Calculation 3 5 4 2 2" xfId="20772" xr:uid="{00000000-0005-0000-0000-000077100000}"/>
    <cellStyle name="Calculation 3 5 4 2 2 2" xfId="38771" xr:uid="{00000000-0005-0000-0000-000078100000}"/>
    <cellStyle name="Calculation 3 5 4 2 3" xfId="30977" xr:uid="{00000000-0005-0000-0000-000079100000}"/>
    <cellStyle name="Calculation 3 5 4 3" xfId="15763" xr:uid="{00000000-0005-0000-0000-00007A100000}"/>
    <cellStyle name="Calculation 3 5 4 3 2" xfId="34645" xr:uid="{00000000-0005-0000-0000-00007B100000}"/>
    <cellStyle name="Calculation 3 5 4 4" xfId="25895" xr:uid="{00000000-0005-0000-0000-00007C100000}"/>
    <cellStyle name="Calculation 3 5 5" xfId="8192" xr:uid="{00000000-0005-0000-0000-00007D100000}"/>
    <cellStyle name="Calculation 3 5 5 2" xfId="18182" xr:uid="{00000000-0005-0000-0000-00007E100000}"/>
    <cellStyle name="Calculation 3 5 5 2 2" xfId="36654" xr:uid="{00000000-0005-0000-0000-00007F100000}"/>
    <cellStyle name="Calculation 3 5 5 3" xfId="28443" xr:uid="{00000000-0005-0000-0000-000080100000}"/>
    <cellStyle name="Calculation 3 5 6" xfId="23357" xr:uid="{00000000-0005-0000-0000-000081100000}"/>
    <cellStyle name="Calculation 3 6" xfId="1956" xr:uid="{00000000-0005-0000-0000-000082100000}"/>
    <cellStyle name="Calculation 3 6 2" xfId="3499" xr:uid="{00000000-0005-0000-0000-000083100000}"/>
    <cellStyle name="Calculation 3 6 2 2" xfId="6641" xr:uid="{00000000-0005-0000-0000-000084100000}"/>
    <cellStyle name="Calculation 3 6 2 2 2" xfId="12740" xr:uid="{00000000-0005-0000-0000-000085100000}"/>
    <cellStyle name="Calculation 3 6 2 2 2 2" xfId="22143" xr:uid="{00000000-0005-0000-0000-000086100000}"/>
    <cellStyle name="Calculation 3 6 2 2 2 2 2" xfId="39873" xr:uid="{00000000-0005-0000-0000-000087100000}"/>
    <cellStyle name="Calculation 3 6 2 2 2 3" xfId="32195" xr:uid="{00000000-0005-0000-0000-000088100000}"/>
    <cellStyle name="Calculation 3 6 2 2 3" xfId="17032" xr:uid="{00000000-0005-0000-0000-000089100000}"/>
    <cellStyle name="Calculation 3 6 2 2 3 2" xfId="35665" xr:uid="{00000000-0005-0000-0000-00008A100000}"/>
    <cellStyle name="Calculation 3 6 2 2 4" xfId="27129" xr:uid="{00000000-0005-0000-0000-00008B100000}"/>
    <cellStyle name="Calculation 3 6 2 3" xfId="9725" xr:uid="{00000000-0005-0000-0000-00008C100000}"/>
    <cellStyle name="Calculation 3 6 2 3 2" xfId="19620" xr:uid="{00000000-0005-0000-0000-00008D100000}"/>
    <cellStyle name="Calculation 3 6 2 3 2 2" xfId="37780" xr:uid="{00000000-0005-0000-0000-00008E100000}"/>
    <cellStyle name="Calculation 3 6 2 3 3" xfId="29656" xr:uid="{00000000-0005-0000-0000-00008F100000}"/>
    <cellStyle name="Calculation 3 6 2 4" xfId="14957" xr:uid="{00000000-0005-0000-0000-000090100000}"/>
    <cellStyle name="Calculation 3 6 2 4 2" xfId="33992" xr:uid="{00000000-0005-0000-0000-000091100000}"/>
    <cellStyle name="Calculation 3 6 2 5" xfId="24573" xr:uid="{00000000-0005-0000-0000-000092100000}"/>
    <cellStyle name="Calculation 3 6 3" xfId="4221" xr:uid="{00000000-0005-0000-0000-000093100000}"/>
    <cellStyle name="Calculation 3 6 3 2" xfId="7324" xr:uid="{00000000-0005-0000-0000-000094100000}"/>
    <cellStyle name="Calculation 3 6 3 2 2" xfId="13385" xr:uid="{00000000-0005-0000-0000-000095100000}"/>
    <cellStyle name="Calculation 3 6 3 2 2 2" xfId="22716" xr:uid="{00000000-0005-0000-0000-000096100000}"/>
    <cellStyle name="Calculation 3 6 3 2 2 2 2" xfId="40444" xr:uid="{00000000-0005-0000-0000-000097100000}"/>
    <cellStyle name="Calculation 3 6 3 2 2 3" xfId="32836" xr:uid="{00000000-0005-0000-0000-000098100000}"/>
    <cellStyle name="Calculation 3 6 3 2 3" xfId="17498" xr:uid="{00000000-0005-0000-0000-000099100000}"/>
    <cellStyle name="Calculation 3 6 3 2 3 2" xfId="36131" xr:uid="{00000000-0005-0000-0000-00009A100000}"/>
    <cellStyle name="Calculation 3 6 3 2 4" xfId="27770" xr:uid="{00000000-0005-0000-0000-00009B100000}"/>
    <cellStyle name="Calculation 3 6 3 3" xfId="10370" xr:uid="{00000000-0005-0000-0000-00009C100000}"/>
    <cellStyle name="Calculation 3 6 3 3 2" xfId="19939" xr:uid="{00000000-0005-0000-0000-00009D100000}"/>
    <cellStyle name="Calculation 3 6 3 3 2 2" xfId="38095" xr:uid="{00000000-0005-0000-0000-00009E100000}"/>
    <cellStyle name="Calculation 3 6 3 3 3" xfId="30295" xr:uid="{00000000-0005-0000-0000-00009F100000}"/>
    <cellStyle name="Calculation 3 6 3 4" xfId="15097" xr:uid="{00000000-0005-0000-0000-0000A0100000}"/>
    <cellStyle name="Calculation 3 6 3 4 2" xfId="34132" xr:uid="{00000000-0005-0000-0000-0000A1100000}"/>
    <cellStyle name="Calculation 3 6 3 5" xfId="25214" xr:uid="{00000000-0005-0000-0000-0000A2100000}"/>
    <cellStyle name="Calculation 3 6 4" xfId="5167" xr:uid="{00000000-0005-0000-0000-0000A3100000}"/>
    <cellStyle name="Calculation 3 6 4 2" xfId="11307" xr:uid="{00000000-0005-0000-0000-0000A4100000}"/>
    <cellStyle name="Calculation 3 6 4 2 2" xfId="20869" xr:uid="{00000000-0005-0000-0000-0000A5100000}"/>
    <cellStyle name="Calculation 3 6 4 2 2 2" xfId="38843" xr:uid="{00000000-0005-0000-0000-0000A6100000}"/>
    <cellStyle name="Calculation 3 6 4 2 3" xfId="31049" xr:uid="{00000000-0005-0000-0000-0000A7100000}"/>
    <cellStyle name="Calculation 3 6 4 3" xfId="15859" xr:uid="{00000000-0005-0000-0000-0000A8100000}"/>
    <cellStyle name="Calculation 3 6 4 3 2" xfId="34716" xr:uid="{00000000-0005-0000-0000-0000A9100000}"/>
    <cellStyle name="Calculation 3 6 4 4" xfId="25967" xr:uid="{00000000-0005-0000-0000-0000AA100000}"/>
    <cellStyle name="Calculation 3 6 5" xfId="8289" xr:uid="{00000000-0005-0000-0000-0000AB100000}"/>
    <cellStyle name="Calculation 3 6 5 2" xfId="18279" xr:uid="{00000000-0005-0000-0000-0000AC100000}"/>
    <cellStyle name="Calculation 3 6 5 2 2" xfId="36726" xr:uid="{00000000-0005-0000-0000-0000AD100000}"/>
    <cellStyle name="Calculation 3 6 5 3" xfId="28515" xr:uid="{00000000-0005-0000-0000-0000AE100000}"/>
    <cellStyle name="Calculation 3 6 6" xfId="14212" xr:uid="{00000000-0005-0000-0000-0000AF100000}"/>
    <cellStyle name="Calculation 3 6 6 2" xfId="33474" xr:uid="{00000000-0005-0000-0000-0000B0100000}"/>
    <cellStyle name="Calculation 3 6 7" xfId="23429" xr:uid="{00000000-0005-0000-0000-0000B1100000}"/>
    <cellStyle name="Calculation 3 7" xfId="1856" xr:uid="{00000000-0005-0000-0000-0000B2100000}"/>
    <cellStyle name="Calculation 3 7 2" xfId="3708" xr:uid="{00000000-0005-0000-0000-0000B3100000}"/>
    <cellStyle name="Calculation 3 7 2 2" xfId="6826" xr:uid="{00000000-0005-0000-0000-0000B4100000}"/>
    <cellStyle name="Calculation 3 7 2 2 2" xfId="12908" xr:uid="{00000000-0005-0000-0000-0000B5100000}"/>
    <cellStyle name="Calculation 3 7 2 2 2 2" xfId="22278" xr:uid="{00000000-0005-0000-0000-0000B6100000}"/>
    <cellStyle name="Calculation 3 7 2 2 2 2 2" xfId="40008" xr:uid="{00000000-0005-0000-0000-0000B7100000}"/>
    <cellStyle name="Calculation 3 7 2 2 2 3" xfId="32362" xr:uid="{00000000-0005-0000-0000-0000B8100000}"/>
    <cellStyle name="Calculation 3 7 2 2 3" xfId="17141" xr:uid="{00000000-0005-0000-0000-0000B9100000}"/>
    <cellStyle name="Calculation 3 7 2 2 3 2" xfId="35774" xr:uid="{00000000-0005-0000-0000-0000BA100000}"/>
    <cellStyle name="Calculation 3 7 2 2 4" xfId="27296" xr:uid="{00000000-0005-0000-0000-0000BB100000}"/>
    <cellStyle name="Calculation 3 7 2 3" xfId="9893" xr:uid="{00000000-0005-0000-0000-0000BC100000}"/>
    <cellStyle name="Calculation 3 7 2 3 2" xfId="29821" xr:uid="{00000000-0005-0000-0000-0000BD100000}"/>
    <cellStyle name="Calculation 3 7 2 4" xfId="24740" xr:uid="{00000000-0005-0000-0000-0000BE100000}"/>
    <cellStyle name="Calculation 3 7 3" xfId="4390" xr:uid="{00000000-0005-0000-0000-0000BF100000}"/>
    <cellStyle name="Calculation 3 7 3 2" xfId="7492" xr:uid="{00000000-0005-0000-0000-0000C0100000}"/>
    <cellStyle name="Calculation 3 7 3 2 2" xfId="13553" xr:uid="{00000000-0005-0000-0000-0000C1100000}"/>
    <cellStyle name="Calculation 3 7 3 2 2 2" xfId="22851" xr:uid="{00000000-0005-0000-0000-0000C2100000}"/>
    <cellStyle name="Calculation 3 7 3 2 2 2 2" xfId="40579" xr:uid="{00000000-0005-0000-0000-0000C3100000}"/>
    <cellStyle name="Calculation 3 7 3 2 2 3" xfId="33003" xr:uid="{00000000-0005-0000-0000-0000C4100000}"/>
    <cellStyle name="Calculation 3 7 3 2 3" xfId="17607" xr:uid="{00000000-0005-0000-0000-0000C5100000}"/>
    <cellStyle name="Calculation 3 7 3 2 3 2" xfId="36240" xr:uid="{00000000-0005-0000-0000-0000C6100000}"/>
    <cellStyle name="Calculation 3 7 3 2 4" xfId="27937" xr:uid="{00000000-0005-0000-0000-0000C7100000}"/>
    <cellStyle name="Calculation 3 7 3 3" xfId="10539" xr:uid="{00000000-0005-0000-0000-0000C8100000}"/>
    <cellStyle name="Calculation 3 7 3 3 2" xfId="20107" xr:uid="{00000000-0005-0000-0000-0000C9100000}"/>
    <cellStyle name="Calculation 3 7 3 3 2 2" xfId="38262" xr:uid="{00000000-0005-0000-0000-0000CA100000}"/>
    <cellStyle name="Calculation 3 7 3 3 3" xfId="30463" xr:uid="{00000000-0005-0000-0000-0000CB100000}"/>
    <cellStyle name="Calculation 3 7 3 4" xfId="15206" xr:uid="{00000000-0005-0000-0000-0000CC100000}"/>
    <cellStyle name="Calculation 3 7 3 4 2" xfId="34241" xr:uid="{00000000-0005-0000-0000-0000CD100000}"/>
    <cellStyle name="Calculation 3 7 3 5" xfId="25381" xr:uid="{00000000-0005-0000-0000-0000CE100000}"/>
    <cellStyle name="Calculation 3 7 4" xfId="5067" xr:uid="{00000000-0005-0000-0000-0000CF100000}"/>
    <cellStyle name="Calculation 3 7 4 2" xfId="11207" xr:uid="{00000000-0005-0000-0000-0000D0100000}"/>
    <cellStyle name="Calculation 3 7 4 2 2" xfId="20769" xr:uid="{00000000-0005-0000-0000-0000D1100000}"/>
    <cellStyle name="Calculation 3 7 4 2 2 2" xfId="38768" xr:uid="{00000000-0005-0000-0000-0000D2100000}"/>
    <cellStyle name="Calculation 3 7 4 2 3" xfId="30974" xr:uid="{00000000-0005-0000-0000-0000D3100000}"/>
    <cellStyle name="Calculation 3 7 4 3" xfId="15760" xr:uid="{00000000-0005-0000-0000-0000D4100000}"/>
    <cellStyle name="Calculation 3 7 4 3 2" xfId="34642" xr:uid="{00000000-0005-0000-0000-0000D5100000}"/>
    <cellStyle name="Calculation 3 7 4 4" xfId="25892" xr:uid="{00000000-0005-0000-0000-0000D6100000}"/>
    <cellStyle name="Calculation 3 7 5" xfId="8189" xr:uid="{00000000-0005-0000-0000-0000D7100000}"/>
    <cellStyle name="Calculation 3 7 5 2" xfId="18179" xr:uid="{00000000-0005-0000-0000-0000D8100000}"/>
    <cellStyle name="Calculation 3 7 5 2 2" xfId="36651" xr:uid="{00000000-0005-0000-0000-0000D9100000}"/>
    <cellStyle name="Calculation 3 7 5 3" xfId="28440" xr:uid="{00000000-0005-0000-0000-0000DA100000}"/>
    <cellStyle name="Calculation 3 7 6" xfId="23354" xr:uid="{00000000-0005-0000-0000-0000DB100000}"/>
    <cellStyle name="Calculation 3 8" xfId="1816" xr:uid="{00000000-0005-0000-0000-0000DC100000}"/>
    <cellStyle name="Calculation 3 8 2" xfId="3532" xr:uid="{00000000-0005-0000-0000-0000DD100000}"/>
    <cellStyle name="Calculation 3 8 2 2" xfId="6669" xr:uid="{00000000-0005-0000-0000-0000DE100000}"/>
    <cellStyle name="Calculation 3 8 2 2 2" xfId="12768" xr:uid="{00000000-0005-0000-0000-0000DF100000}"/>
    <cellStyle name="Calculation 3 8 2 2 2 2" xfId="22166" xr:uid="{00000000-0005-0000-0000-0000E0100000}"/>
    <cellStyle name="Calculation 3 8 2 2 2 2 2" xfId="39896" xr:uid="{00000000-0005-0000-0000-0000E1100000}"/>
    <cellStyle name="Calculation 3 8 2 2 2 3" xfId="32223" xr:uid="{00000000-0005-0000-0000-0000E2100000}"/>
    <cellStyle name="Calculation 3 8 2 2 3" xfId="17048" xr:uid="{00000000-0005-0000-0000-0000E3100000}"/>
    <cellStyle name="Calculation 3 8 2 2 3 2" xfId="35681" xr:uid="{00000000-0005-0000-0000-0000E4100000}"/>
    <cellStyle name="Calculation 3 8 2 2 4" xfId="27157" xr:uid="{00000000-0005-0000-0000-0000E5100000}"/>
    <cellStyle name="Calculation 3 8 2 3" xfId="9753" xr:uid="{00000000-0005-0000-0000-0000E6100000}"/>
    <cellStyle name="Calculation 3 8 2 3 2" xfId="29684" xr:uid="{00000000-0005-0000-0000-0000E7100000}"/>
    <cellStyle name="Calculation 3 8 2 4" xfId="24601" xr:uid="{00000000-0005-0000-0000-0000E8100000}"/>
    <cellStyle name="Calculation 3 8 3" xfId="4249" xr:uid="{00000000-0005-0000-0000-0000E9100000}"/>
    <cellStyle name="Calculation 3 8 3 2" xfId="7352" xr:uid="{00000000-0005-0000-0000-0000EA100000}"/>
    <cellStyle name="Calculation 3 8 3 2 2" xfId="13413" xr:uid="{00000000-0005-0000-0000-0000EB100000}"/>
    <cellStyle name="Calculation 3 8 3 2 2 2" xfId="22739" xr:uid="{00000000-0005-0000-0000-0000EC100000}"/>
    <cellStyle name="Calculation 3 8 3 2 2 2 2" xfId="40467" xr:uid="{00000000-0005-0000-0000-0000ED100000}"/>
    <cellStyle name="Calculation 3 8 3 2 2 3" xfId="32864" xr:uid="{00000000-0005-0000-0000-0000EE100000}"/>
    <cellStyle name="Calculation 3 8 3 2 3" xfId="17514" xr:uid="{00000000-0005-0000-0000-0000EF100000}"/>
    <cellStyle name="Calculation 3 8 3 2 3 2" xfId="36147" xr:uid="{00000000-0005-0000-0000-0000F0100000}"/>
    <cellStyle name="Calculation 3 8 3 2 4" xfId="27798" xr:uid="{00000000-0005-0000-0000-0000F1100000}"/>
    <cellStyle name="Calculation 3 8 3 3" xfId="10398" xr:uid="{00000000-0005-0000-0000-0000F2100000}"/>
    <cellStyle name="Calculation 3 8 3 3 2" xfId="19967" xr:uid="{00000000-0005-0000-0000-0000F3100000}"/>
    <cellStyle name="Calculation 3 8 3 3 2 2" xfId="38123" xr:uid="{00000000-0005-0000-0000-0000F4100000}"/>
    <cellStyle name="Calculation 3 8 3 3 3" xfId="30323" xr:uid="{00000000-0005-0000-0000-0000F5100000}"/>
    <cellStyle name="Calculation 3 8 3 4" xfId="15113" xr:uid="{00000000-0005-0000-0000-0000F6100000}"/>
    <cellStyle name="Calculation 3 8 3 4 2" xfId="34148" xr:uid="{00000000-0005-0000-0000-0000F7100000}"/>
    <cellStyle name="Calculation 3 8 3 5" xfId="25242" xr:uid="{00000000-0005-0000-0000-0000F8100000}"/>
    <cellStyle name="Calculation 3 8 4" xfId="5028" xr:uid="{00000000-0005-0000-0000-0000F9100000}"/>
    <cellStyle name="Calculation 3 8 4 2" xfId="11168" xr:uid="{00000000-0005-0000-0000-0000FA100000}"/>
    <cellStyle name="Calculation 3 8 4 2 2" xfId="20730" xr:uid="{00000000-0005-0000-0000-0000FB100000}"/>
    <cellStyle name="Calculation 3 8 4 2 2 2" xfId="38741" xr:uid="{00000000-0005-0000-0000-0000FC100000}"/>
    <cellStyle name="Calculation 3 8 4 2 3" xfId="30947" xr:uid="{00000000-0005-0000-0000-0000FD100000}"/>
    <cellStyle name="Calculation 3 8 4 3" xfId="15722" xr:uid="{00000000-0005-0000-0000-0000FE100000}"/>
    <cellStyle name="Calculation 3 8 4 3 2" xfId="34616" xr:uid="{00000000-0005-0000-0000-0000FF100000}"/>
    <cellStyle name="Calculation 3 8 4 4" xfId="25865" xr:uid="{00000000-0005-0000-0000-000000110000}"/>
    <cellStyle name="Calculation 3 8 5" xfId="8149" xr:uid="{00000000-0005-0000-0000-000001110000}"/>
    <cellStyle name="Calculation 3 8 5 2" xfId="18139" xr:uid="{00000000-0005-0000-0000-000002110000}"/>
    <cellStyle name="Calculation 3 8 5 2 2" xfId="36623" xr:uid="{00000000-0005-0000-0000-000003110000}"/>
    <cellStyle name="Calculation 3 8 5 3" xfId="28412" xr:uid="{00000000-0005-0000-0000-000004110000}"/>
    <cellStyle name="Calculation 3 8 6" xfId="23326" xr:uid="{00000000-0005-0000-0000-000005110000}"/>
    <cellStyle name="Calculation 3 9" xfId="1950" xr:uid="{00000000-0005-0000-0000-000006110000}"/>
    <cellStyle name="Calculation 3 9 2" xfId="3890" xr:uid="{00000000-0005-0000-0000-000007110000}"/>
    <cellStyle name="Calculation 3 9 2 2" xfId="6996" xr:uid="{00000000-0005-0000-0000-000008110000}"/>
    <cellStyle name="Calculation 3 9 2 2 2" xfId="13065" xr:uid="{00000000-0005-0000-0000-000009110000}"/>
    <cellStyle name="Calculation 3 9 2 2 2 2" xfId="22419" xr:uid="{00000000-0005-0000-0000-00000A110000}"/>
    <cellStyle name="Calculation 3 9 2 2 2 2 2" xfId="40147" xr:uid="{00000000-0005-0000-0000-00000B110000}"/>
    <cellStyle name="Calculation 3 9 2 2 2 3" xfId="32517" xr:uid="{00000000-0005-0000-0000-00000C110000}"/>
    <cellStyle name="Calculation 3 9 2 2 3" xfId="17253" xr:uid="{00000000-0005-0000-0000-00000D110000}"/>
    <cellStyle name="Calculation 3 9 2 2 3 2" xfId="35886" xr:uid="{00000000-0005-0000-0000-00000E110000}"/>
    <cellStyle name="Calculation 3 9 2 2 4" xfId="27451" xr:uid="{00000000-0005-0000-0000-00000F110000}"/>
    <cellStyle name="Calculation 3 9 2 3" xfId="10050" xr:uid="{00000000-0005-0000-0000-000010110000}"/>
    <cellStyle name="Calculation 3 9 2 3 2" xfId="29976" xr:uid="{00000000-0005-0000-0000-000011110000}"/>
    <cellStyle name="Calculation 3 9 2 4" xfId="24895" xr:uid="{00000000-0005-0000-0000-000012110000}"/>
    <cellStyle name="Calculation 3 9 3" xfId="4547" xr:uid="{00000000-0005-0000-0000-000013110000}"/>
    <cellStyle name="Calculation 3 9 3 2" xfId="7649" xr:uid="{00000000-0005-0000-0000-000014110000}"/>
    <cellStyle name="Calculation 3 9 3 2 2" xfId="13710" xr:uid="{00000000-0005-0000-0000-000015110000}"/>
    <cellStyle name="Calculation 3 9 3 2 2 2" xfId="22990" xr:uid="{00000000-0005-0000-0000-000016110000}"/>
    <cellStyle name="Calculation 3 9 3 2 2 2 2" xfId="40718" xr:uid="{00000000-0005-0000-0000-000017110000}"/>
    <cellStyle name="Calculation 3 9 3 2 2 3" xfId="33158" xr:uid="{00000000-0005-0000-0000-000018110000}"/>
    <cellStyle name="Calculation 3 9 3 2 3" xfId="17719" xr:uid="{00000000-0005-0000-0000-000019110000}"/>
    <cellStyle name="Calculation 3 9 3 2 3 2" xfId="36352" xr:uid="{00000000-0005-0000-0000-00001A110000}"/>
    <cellStyle name="Calculation 3 9 3 2 4" xfId="28092" xr:uid="{00000000-0005-0000-0000-00001B110000}"/>
    <cellStyle name="Calculation 3 9 3 3" xfId="10696" xr:uid="{00000000-0005-0000-0000-00001C110000}"/>
    <cellStyle name="Calculation 3 9 3 3 2" xfId="20264" xr:uid="{00000000-0005-0000-0000-00001D110000}"/>
    <cellStyle name="Calculation 3 9 3 3 2 2" xfId="38417" xr:uid="{00000000-0005-0000-0000-00001E110000}"/>
    <cellStyle name="Calculation 3 9 3 3 3" xfId="30618" xr:uid="{00000000-0005-0000-0000-00001F110000}"/>
    <cellStyle name="Calculation 3 9 3 4" xfId="15318" xr:uid="{00000000-0005-0000-0000-000020110000}"/>
    <cellStyle name="Calculation 3 9 3 4 2" xfId="34353" xr:uid="{00000000-0005-0000-0000-000021110000}"/>
    <cellStyle name="Calculation 3 9 3 5" xfId="25536" xr:uid="{00000000-0005-0000-0000-000022110000}"/>
    <cellStyle name="Calculation 3 9 4" xfId="5161" xr:uid="{00000000-0005-0000-0000-000023110000}"/>
    <cellStyle name="Calculation 3 9 4 2" xfId="11301" xr:uid="{00000000-0005-0000-0000-000024110000}"/>
    <cellStyle name="Calculation 3 9 4 2 2" xfId="20863" xr:uid="{00000000-0005-0000-0000-000025110000}"/>
    <cellStyle name="Calculation 3 9 4 2 2 2" xfId="38837" xr:uid="{00000000-0005-0000-0000-000026110000}"/>
    <cellStyle name="Calculation 3 9 4 2 3" xfId="31043" xr:uid="{00000000-0005-0000-0000-000027110000}"/>
    <cellStyle name="Calculation 3 9 4 3" xfId="15853" xr:uid="{00000000-0005-0000-0000-000028110000}"/>
    <cellStyle name="Calculation 3 9 4 3 2" xfId="34710" xr:uid="{00000000-0005-0000-0000-000029110000}"/>
    <cellStyle name="Calculation 3 9 4 4" xfId="25961" xr:uid="{00000000-0005-0000-0000-00002A110000}"/>
    <cellStyle name="Calculation 3 9 5" xfId="8283" xr:uid="{00000000-0005-0000-0000-00002B110000}"/>
    <cellStyle name="Calculation 3 9 5 2" xfId="18273" xr:uid="{00000000-0005-0000-0000-00002C110000}"/>
    <cellStyle name="Calculation 3 9 5 2 2" xfId="36720" xr:uid="{00000000-0005-0000-0000-00002D110000}"/>
    <cellStyle name="Calculation 3 9 5 3" xfId="28509" xr:uid="{00000000-0005-0000-0000-00002E110000}"/>
    <cellStyle name="Calculation 3 9 6" xfId="23423" xr:uid="{00000000-0005-0000-0000-00002F110000}"/>
    <cellStyle name="Calculation 4" xfId="1194" xr:uid="{00000000-0005-0000-0000-000030110000}"/>
    <cellStyle name="Calculation 4 10" xfId="2202" xr:uid="{00000000-0005-0000-0000-000031110000}"/>
    <cellStyle name="Calculation 4 10 2" xfId="3571" xr:uid="{00000000-0005-0000-0000-000032110000}"/>
    <cellStyle name="Calculation 4 10 2 2" xfId="6703" xr:uid="{00000000-0005-0000-0000-000033110000}"/>
    <cellStyle name="Calculation 4 10 2 2 2" xfId="12798" xr:uid="{00000000-0005-0000-0000-000034110000}"/>
    <cellStyle name="Calculation 4 10 2 2 2 2" xfId="22191" xr:uid="{00000000-0005-0000-0000-000035110000}"/>
    <cellStyle name="Calculation 4 10 2 2 2 2 2" xfId="39921" xr:uid="{00000000-0005-0000-0000-000036110000}"/>
    <cellStyle name="Calculation 4 10 2 2 2 3" xfId="32253" xr:uid="{00000000-0005-0000-0000-000037110000}"/>
    <cellStyle name="Calculation 4 10 2 2 3" xfId="17071" xr:uid="{00000000-0005-0000-0000-000038110000}"/>
    <cellStyle name="Calculation 4 10 2 2 3 2" xfId="35704" xr:uid="{00000000-0005-0000-0000-000039110000}"/>
    <cellStyle name="Calculation 4 10 2 2 4" xfId="27187" xr:uid="{00000000-0005-0000-0000-00003A110000}"/>
    <cellStyle name="Calculation 4 10 2 3" xfId="9783" xr:uid="{00000000-0005-0000-0000-00003B110000}"/>
    <cellStyle name="Calculation 4 10 2 3 2" xfId="29713" xr:uid="{00000000-0005-0000-0000-00003C110000}"/>
    <cellStyle name="Calculation 4 10 2 4" xfId="24631" xr:uid="{00000000-0005-0000-0000-00003D110000}"/>
    <cellStyle name="Calculation 4 10 3" xfId="4279" xr:uid="{00000000-0005-0000-0000-00003E110000}"/>
    <cellStyle name="Calculation 4 10 3 2" xfId="7382" xr:uid="{00000000-0005-0000-0000-00003F110000}"/>
    <cellStyle name="Calculation 4 10 3 2 2" xfId="13443" xr:uid="{00000000-0005-0000-0000-000040110000}"/>
    <cellStyle name="Calculation 4 10 3 2 2 2" xfId="22764" xr:uid="{00000000-0005-0000-0000-000041110000}"/>
    <cellStyle name="Calculation 4 10 3 2 2 2 2" xfId="40492" xr:uid="{00000000-0005-0000-0000-000042110000}"/>
    <cellStyle name="Calculation 4 10 3 2 2 3" xfId="32894" xr:uid="{00000000-0005-0000-0000-000043110000}"/>
    <cellStyle name="Calculation 4 10 3 2 3" xfId="17537" xr:uid="{00000000-0005-0000-0000-000044110000}"/>
    <cellStyle name="Calculation 4 10 3 2 3 2" xfId="36170" xr:uid="{00000000-0005-0000-0000-000045110000}"/>
    <cellStyle name="Calculation 4 10 3 2 4" xfId="27828" xr:uid="{00000000-0005-0000-0000-000046110000}"/>
    <cellStyle name="Calculation 4 10 3 3" xfId="10428" xr:uid="{00000000-0005-0000-0000-000047110000}"/>
    <cellStyle name="Calculation 4 10 3 3 2" xfId="19997" xr:uid="{00000000-0005-0000-0000-000048110000}"/>
    <cellStyle name="Calculation 4 10 3 3 2 2" xfId="38153" xr:uid="{00000000-0005-0000-0000-000049110000}"/>
    <cellStyle name="Calculation 4 10 3 3 3" xfId="30353" xr:uid="{00000000-0005-0000-0000-00004A110000}"/>
    <cellStyle name="Calculation 4 10 3 4" xfId="15136" xr:uid="{00000000-0005-0000-0000-00004B110000}"/>
    <cellStyle name="Calculation 4 10 3 4 2" xfId="34171" xr:uid="{00000000-0005-0000-0000-00004C110000}"/>
    <cellStyle name="Calculation 4 10 3 5" xfId="25272" xr:uid="{00000000-0005-0000-0000-00004D110000}"/>
    <cellStyle name="Calculation 4 10 4" xfId="5411" xr:uid="{00000000-0005-0000-0000-00004E110000}"/>
    <cellStyle name="Calculation 4 10 4 2" xfId="11547" xr:uid="{00000000-0005-0000-0000-00004F110000}"/>
    <cellStyle name="Calculation 4 10 4 2 2" xfId="21104" xr:uid="{00000000-0005-0000-0000-000050110000}"/>
    <cellStyle name="Calculation 4 10 4 2 2 2" xfId="39028" xr:uid="{00000000-0005-0000-0000-000051110000}"/>
    <cellStyle name="Calculation 4 10 4 2 3" xfId="31238" xr:uid="{00000000-0005-0000-0000-000052110000}"/>
    <cellStyle name="Calculation 4 10 4 3" xfId="16085" xr:uid="{00000000-0005-0000-0000-000053110000}"/>
    <cellStyle name="Calculation 4 10 4 3 2" xfId="34892" xr:uid="{00000000-0005-0000-0000-000054110000}"/>
    <cellStyle name="Calculation 4 10 4 4" xfId="26156" xr:uid="{00000000-0005-0000-0000-000055110000}"/>
    <cellStyle name="Calculation 4 10 5" xfId="8527" xr:uid="{00000000-0005-0000-0000-000056110000}"/>
    <cellStyle name="Calculation 4 10 5 2" xfId="18514" xr:uid="{00000000-0005-0000-0000-000057110000}"/>
    <cellStyle name="Calculation 4 10 5 2 2" xfId="36910" xr:uid="{00000000-0005-0000-0000-000058110000}"/>
    <cellStyle name="Calculation 4 10 5 3" xfId="28699" xr:uid="{00000000-0005-0000-0000-000059110000}"/>
    <cellStyle name="Calculation 4 10 6" xfId="23613" xr:uid="{00000000-0005-0000-0000-00005A110000}"/>
    <cellStyle name="Calculation 4 11" xfId="1935" xr:uid="{00000000-0005-0000-0000-00005B110000}"/>
    <cellStyle name="Calculation 4 11 2" xfId="3944" xr:uid="{00000000-0005-0000-0000-00005C110000}"/>
    <cellStyle name="Calculation 4 11 2 2" xfId="7049" xr:uid="{00000000-0005-0000-0000-00005D110000}"/>
    <cellStyle name="Calculation 4 11 2 2 2" xfId="13116" xr:uid="{00000000-0005-0000-0000-00005E110000}"/>
    <cellStyle name="Calculation 4 11 2 2 2 2" xfId="22465" xr:uid="{00000000-0005-0000-0000-00005F110000}"/>
    <cellStyle name="Calculation 4 11 2 2 2 2 2" xfId="40193" xr:uid="{00000000-0005-0000-0000-000060110000}"/>
    <cellStyle name="Calculation 4 11 2 2 2 3" xfId="32568" xr:uid="{00000000-0005-0000-0000-000061110000}"/>
    <cellStyle name="Calculation 4 11 2 2 3" xfId="17289" xr:uid="{00000000-0005-0000-0000-000062110000}"/>
    <cellStyle name="Calculation 4 11 2 2 3 2" xfId="35922" xr:uid="{00000000-0005-0000-0000-000063110000}"/>
    <cellStyle name="Calculation 4 11 2 2 4" xfId="27502" xr:uid="{00000000-0005-0000-0000-000064110000}"/>
    <cellStyle name="Calculation 4 11 2 3" xfId="10101" xr:uid="{00000000-0005-0000-0000-000065110000}"/>
    <cellStyle name="Calculation 4 11 2 3 2" xfId="30027" xr:uid="{00000000-0005-0000-0000-000066110000}"/>
    <cellStyle name="Calculation 4 11 2 4" xfId="24946" xr:uid="{00000000-0005-0000-0000-000067110000}"/>
    <cellStyle name="Calculation 4 11 3" xfId="4598" xr:uid="{00000000-0005-0000-0000-000068110000}"/>
    <cellStyle name="Calculation 4 11 3 2" xfId="7700" xr:uid="{00000000-0005-0000-0000-000069110000}"/>
    <cellStyle name="Calculation 4 11 3 2 2" xfId="13761" xr:uid="{00000000-0005-0000-0000-00006A110000}"/>
    <cellStyle name="Calculation 4 11 3 2 2 2" xfId="23036" xr:uid="{00000000-0005-0000-0000-00006B110000}"/>
    <cellStyle name="Calculation 4 11 3 2 2 2 2" xfId="40764" xr:uid="{00000000-0005-0000-0000-00006C110000}"/>
    <cellStyle name="Calculation 4 11 3 2 2 3" xfId="33209" xr:uid="{00000000-0005-0000-0000-00006D110000}"/>
    <cellStyle name="Calculation 4 11 3 2 3" xfId="17755" xr:uid="{00000000-0005-0000-0000-00006E110000}"/>
    <cellStyle name="Calculation 4 11 3 2 3 2" xfId="36388" xr:uid="{00000000-0005-0000-0000-00006F110000}"/>
    <cellStyle name="Calculation 4 11 3 2 4" xfId="28143" xr:uid="{00000000-0005-0000-0000-000070110000}"/>
    <cellStyle name="Calculation 4 11 3 3" xfId="10747" xr:uid="{00000000-0005-0000-0000-000071110000}"/>
    <cellStyle name="Calculation 4 11 3 3 2" xfId="20315" xr:uid="{00000000-0005-0000-0000-000072110000}"/>
    <cellStyle name="Calculation 4 11 3 3 2 2" xfId="38468" xr:uid="{00000000-0005-0000-0000-000073110000}"/>
    <cellStyle name="Calculation 4 11 3 3 3" xfId="30669" xr:uid="{00000000-0005-0000-0000-000074110000}"/>
    <cellStyle name="Calculation 4 11 3 4" xfId="15354" xr:uid="{00000000-0005-0000-0000-000075110000}"/>
    <cellStyle name="Calculation 4 11 3 4 2" xfId="34389" xr:uid="{00000000-0005-0000-0000-000076110000}"/>
    <cellStyle name="Calculation 4 11 3 5" xfId="25587" xr:uid="{00000000-0005-0000-0000-000077110000}"/>
    <cellStyle name="Calculation 4 11 4" xfId="5146" xr:uid="{00000000-0005-0000-0000-000078110000}"/>
    <cellStyle name="Calculation 4 11 4 2" xfId="11286" xr:uid="{00000000-0005-0000-0000-000079110000}"/>
    <cellStyle name="Calculation 4 11 4 2 2" xfId="20848" xr:uid="{00000000-0005-0000-0000-00007A110000}"/>
    <cellStyle name="Calculation 4 11 4 2 2 2" xfId="38822" xr:uid="{00000000-0005-0000-0000-00007B110000}"/>
    <cellStyle name="Calculation 4 11 4 2 3" xfId="31028" xr:uid="{00000000-0005-0000-0000-00007C110000}"/>
    <cellStyle name="Calculation 4 11 4 3" xfId="15838" xr:uid="{00000000-0005-0000-0000-00007D110000}"/>
    <cellStyle name="Calculation 4 11 4 3 2" xfId="34695" xr:uid="{00000000-0005-0000-0000-00007E110000}"/>
    <cellStyle name="Calculation 4 11 4 4" xfId="25946" xr:uid="{00000000-0005-0000-0000-00007F110000}"/>
    <cellStyle name="Calculation 4 11 5" xfId="8268" xr:uid="{00000000-0005-0000-0000-000080110000}"/>
    <cellStyle name="Calculation 4 11 5 2" xfId="18258" xr:uid="{00000000-0005-0000-0000-000081110000}"/>
    <cellStyle name="Calculation 4 11 5 2 2" xfId="36705" xr:uid="{00000000-0005-0000-0000-000082110000}"/>
    <cellStyle name="Calculation 4 11 5 3" xfId="28494" xr:uid="{00000000-0005-0000-0000-000083110000}"/>
    <cellStyle name="Calculation 4 11 6" xfId="23408" xr:uid="{00000000-0005-0000-0000-000084110000}"/>
    <cellStyle name="Calculation 4 12" xfId="2099" xr:uid="{00000000-0005-0000-0000-000085110000}"/>
    <cellStyle name="Calculation 4 12 2" xfId="3503" xr:uid="{00000000-0005-0000-0000-000086110000}"/>
    <cellStyle name="Calculation 4 12 2 2" xfId="6643" xr:uid="{00000000-0005-0000-0000-000087110000}"/>
    <cellStyle name="Calculation 4 12 2 2 2" xfId="12742" xr:uid="{00000000-0005-0000-0000-000088110000}"/>
    <cellStyle name="Calculation 4 12 2 2 2 2" xfId="22145" xr:uid="{00000000-0005-0000-0000-000089110000}"/>
    <cellStyle name="Calculation 4 12 2 2 2 2 2" xfId="39875" xr:uid="{00000000-0005-0000-0000-00008A110000}"/>
    <cellStyle name="Calculation 4 12 2 2 2 3" xfId="32197" xr:uid="{00000000-0005-0000-0000-00008B110000}"/>
    <cellStyle name="Calculation 4 12 2 2 3" xfId="17033" xr:uid="{00000000-0005-0000-0000-00008C110000}"/>
    <cellStyle name="Calculation 4 12 2 2 3 2" xfId="35666" xr:uid="{00000000-0005-0000-0000-00008D110000}"/>
    <cellStyle name="Calculation 4 12 2 2 4" xfId="27131" xr:uid="{00000000-0005-0000-0000-00008E110000}"/>
    <cellStyle name="Calculation 4 12 2 3" xfId="9727" xr:uid="{00000000-0005-0000-0000-00008F110000}"/>
    <cellStyle name="Calculation 4 12 2 3 2" xfId="29658" xr:uid="{00000000-0005-0000-0000-000090110000}"/>
    <cellStyle name="Calculation 4 12 2 4" xfId="24575" xr:uid="{00000000-0005-0000-0000-000091110000}"/>
    <cellStyle name="Calculation 4 12 3" xfId="4223" xr:uid="{00000000-0005-0000-0000-000092110000}"/>
    <cellStyle name="Calculation 4 12 3 2" xfId="7326" xr:uid="{00000000-0005-0000-0000-000093110000}"/>
    <cellStyle name="Calculation 4 12 3 2 2" xfId="13387" xr:uid="{00000000-0005-0000-0000-000094110000}"/>
    <cellStyle name="Calculation 4 12 3 2 2 2" xfId="22718" xr:uid="{00000000-0005-0000-0000-000095110000}"/>
    <cellStyle name="Calculation 4 12 3 2 2 2 2" xfId="40446" xr:uid="{00000000-0005-0000-0000-000096110000}"/>
    <cellStyle name="Calculation 4 12 3 2 2 3" xfId="32838" xr:uid="{00000000-0005-0000-0000-000097110000}"/>
    <cellStyle name="Calculation 4 12 3 2 3" xfId="17499" xr:uid="{00000000-0005-0000-0000-000098110000}"/>
    <cellStyle name="Calculation 4 12 3 2 3 2" xfId="36132" xr:uid="{00000000-0005-0000-0000-000099110000}"/>
    <cellStyle name="Calculation 4 12 3 2 4" xfId="27772" xr:uid="{00000000-0005-0000-0000-00009A110000}"/>
    <cellStyle name="Calculation 4 12 3 3" xfId="10372" xr:uid="{00000000-0005-0000-0000-00009B110000}"/>
    <cellStyle name="Calculation 4 12 3 3 2" xfId="19941" xr:uid="{00000000-0005-0000-0000-00009C110000}"/>
    <cellStyle name="Calculation 4 12 3 3 2 2" xfId="38097" xr:uid="{00000000-0005-0000-0000-00009D110000}"/>
    <cellStyle name="Calculation 4 12 3 3 3" xfId="30297" xr:uid="{00000000-0005-0000-0000-00009E110000}"/>
    <cellStyle name="Calculation 4 12 3 4" xfId="15098" xr:uid="{00000000-0005-0000-0000-00009F110000}"/>
    <cellStyle name="Calculation 4 12 3 4 2" xfId="34133" xr:uid="{00000000-0005-0000-0000-0000A0110000}"/>
    <cellStyle name="Calculation 4 12 3 5" xfId="25216" xr:uid="{00000000-0005-0000-0000-0000A1110000}"/>
    <cellStyle name="Calculation 4 12 4" xfId="5309" xr:uid="{00000000-0005-0000-0000-0000A2110000}"/>
    <cellStyle name="Calculation 4 12 4 2" xfId="11445" xr:uid="{00000000-0005-0000-0000-0000A3110000}"/>
    <cellStyle name="Calculation 4 12 4 2 2" xfId="21007" xr:uid="{00000000-0005-0000-0000-0000A4110000}"/>
    <cellStyle name="Calculation 4 12 4 2 2 2" xfId="38979" xr:uid="{00000000-0005-0000-0000-0000A5110000}"/>
    <cellStyle name="Calculation 4 12 4 2 3" xfId="31185" xr:uid="{00000000-0005-0000-0000-0000A6110000}"/>
    <cellStyle name="Calculation 4 12 4 3" xfId="15988" xr:uid="{00000000-0005-0000-0000-0000A7110000}"/>
    <cellStyle name="Calculation 4 12 4 3 2" xfId="34843" xr:uid="{00000000-0005-0000-0000-0000A8110000}"/>
    <cellStyle name="Calculation 4 12 4 4" xfId="26103" xr:uid="{00000000-0005-0000-0000-0000A9110000}"/>
    <cellStyle name="Calculation 4 12 5" xfId="8425" xr:uid="{00000000-0005-0000-0000-0000AA110000}"/>
    <cellStyle name="Calculation 4 12 5 2" xfId="18412" xr:uid="{00000000-0005-0000-0000-0000AB110000}"/>
    <cellStyle name="Calculation 4 12 5 2 2" xfId="36857" xr:uid="{00000000-0005-0000-0000-0000AC110000}"/>
    <cellStyle name="Calculation 4 12 5 3" xfId="28646" xr:uid="{00000000-0005-0000-0000-0000AD110000}"/>
    <cellStyle name="Calculation 4 12 6" xfId="23560" xr:uid="{00000000-0005-0000-0000-0000AE110000}"/>
    <cellStyle name="Calculation 4 13" xfId="2319" xr:uid="{00000000-0005-0000-0000-0000AF110000}"/>
    <cellStyle name="Calculation 4 13 2" xfId="3535" xr:uid="{00000000-0005-0000-0000-0000B0110000}"/>
    <cellStyle name="Calculation 4 13 2 2" xfId="6672" xr:uid="{00000000-0005-0000-0000-0000B1110000}"/>
    <cellStyle name="Calculation 4 13 2 2 2" xfId="12771" xr:uid="{00000000-0005-0000-0000-0000B2110000}"/>
    <cellStyle name="Calculation 4 13 2 2 2 2" xfId="22169" xr:uid="{00000000-0005-0000-0000-0000B3110000}"/>
    <cellStyle name="Calculation 4 13 2 2 2 2 2" xfId="39899" xr:uid="{00000000-0005-0000-0000-0000B4110000}"/>
    <cellStyle name="Calculation 4 13 2 2 2 3" xfId="32226" xr:uid="{00000000-0005-0000-0000-0000B5110000}"/>
    <cellStyle name="Calculation 4 13 2 2 3" xfId="17051" xr:uid="{00000000-0005-0000-0000-0000B6110000}"/>
    <cellStyle name="Calculation 4 13 2 2 3 2" xfId="35684" xr:uid="{00000000-0005-0000-0000-0000B7110000}"/>
    <cellStyle name="Calculation 4 13 2 2 4" xfId="27160" xr:uid="{00000000-0005-0000-0000-0000B8110000}"/>
    <cellStyle name="Calculation 4 13 2 3" xfId="9756" xr:uid="{00000000-0005-0000-0000-0000B9110000}"/>
    <cellStyle name="Calculation 4 13 2 3 2" xfId="29687" xr:uid="{00000000-0005-0000-0000-0000BA110000}"/>
    <cellStyle name="Calculation 4 13 2 4" xfId="24604" xr:uid="{00000000-0005-0000-0000-0000BB110000}"/>
    <cellStyle name="Calculation 4 13 3" xfId="4252" xr:uid="{00000000-0005-0000-0000-0000BC110000}"/>
    <cellStyle name="Calculation 4 13 3 2" xfId="7355" xr:uid="{00000000-0005-0000-0000-0000BD110000}"/>
    <cellStyle name="Calculation 4 13 3 2 2" xfId="13416" xr:uid="{00000000-0005-0000-0000-0000BE110000}"/>
    <cellStyle name="Calculation 4 13 3 2 2 2" xfId="22742" xr:uid="{00000000-0005-0000-0000-0000BF110000}"/>
    <cellStyle name="Calculation 4 13 3 2 2 2 2" xfId="40470" xr:uid="{00000000-0005-0000-0000-0000C0110000}"/>
    <cellStyle name="Calculation 4 13 3 2 2 3" xfId="32867" xr:uid="{00000000-0005-0000-0000-0000C1110000}"/>
    <cellStyle name="Calculation 4 13 3 2 3" xfId="17517" xr:uid="{00000000-0005-0000-0000-0000C2110000}"/>
    <cellStyle name="Calculation 4 13 3 2 3 2" xfId="36150" xr:uid="{00000000-0005-0000-0000-0000C3110000}"/>
    <cellStyle name="Calculation 4 13 3 2 4" xfId="27801" xr:uid="{00000000-0005-0000-0000-0000C4110000}"/>
    <cellStyle name="Calculation 4 13 3 3" xfId="10401" xr:uid="{00000000-0005-0000-0000-0000C5110000}"/>
    <cellStyle name="Calculation 4 13 3 3 2" xfId="19970" xr:uid="{00000000-0005-0000-0000-0000C6110000}"/>
    <cellStyle name="Calculation 4 13 3 3 2 2" xfId="38126" xr:uid="{00000000-0005-0000-0000-0000C7110000}"/>
    <cellStyle name="Calculation 4 13 3 3 3" xfId="30326" xr:uid="{00000000-0005-0000-0000-0000C8110000}"/>
    <cellStyle name="Calculation 4 13 3 4" xfId="15116" xr:uid="{00000000-0005-0000-0000-0000C9110000}"/>
    <cellStyle name="Calculation 4 13 3 4 2" xfId="34151" xr:uid="{00000000-0005-0000-0000-0000CA110000}"/>
    <cellStyle name="Calculation 4 13 3 5" xfId="25245" xr:uid="{00000000-0005-0000-0000-0000CB110000}"/>
    <cellStyle name="Calculation 4 13 4" xfId="5526" xr:uid="{00000000-0005-0000-0000-0000CC110000}"/>
    <cellStyle name="Calculation 4 13 4 2" xfId="11661" xr:uid="{00000000-0005-0000-0000-0000CD110000}"/>
    <cellStyle name="Calculation 4 13 4 2 2" xfId="21217" xr:uid="{00000000-0005-0000-0000-0000CE110000}"/>
    <cellStyle name="Calculation 4 13 4 2 2 2" xfId="39115" xr:uid="{00000000-0005-0000-0000-0000CF110000}"/>
    <cellStyle name="Calculation 4 13 4 2 3" xfId="31326" xr:uid="{00000000-0005-0000-0000-0000D0110000}"/>
    <cellStyle name="Calculation 4 13 4 3" xfId="16192" xr:uid="{00000000-0005-0000-0000-0000D1110000}"/>
    <cellStyle name="Calculation 4 13 4 3 2" xfId="34973" xr:uid="{00000000-0005-0000-0000-0000D2110000}"/>
    <cellStyle name="Calculation 4 13 4 4" xfId="26244" xr:uid="{00000000-0005-0000-0000-0000D3110000}"/>
    <cellStyle name="Calculation 4 13 5" xfId="8643" xr:uid="{00000000-0005-0000-0000-0000D4110000}"/>
    <cellStyle name="Calculation 4 13 5 2" xfId="18630" xr:uid="{00000000-0005-0000-0000-0000D5110000}"/>
    <cellStyle name="Calculation 4 13 5 2 2" xfId="37000" xr:uid="{00000000-0005-0000-0000-0000D6110000}"/>
    <cellStyle name="Calculation 4 13 5 3" xfId="28788" xr:uid="{00000000-0005-0000-0000-0000D7110000}"/>
    <cellStyle name="Calculation 4 13 6" xfId="23703" xr:uid="{00000000-0005-0000-0000-0000D8110000}"/>
    <cellStyle name="Calculation 4 14" xfId="2114" xr:uid="{00000000-0005-0000-0000-0000D9110000}"/>
    <cellStyle name="Calculation 4 14 2" xfId="4020" xr:uid="{00000000-0005-0000-0000-0000DA110000}"/>
    <cellStyle name="Calculation 4 14 2 2" xfId="7124" xr:uid="{00000000-0005-0000-0000-0000DB110000}"/>
    <cellStyle name="Calculation 4 14 2 2 2" xfId="13189" xr:uid="{00000000-0005-0000-0000-0000DC110000}"/>
    <cellStyle name="Calculation 4 14 2 2 2 2" xfId="22535" xr:uid="{00000000-0005-0000-0000-0000DD110000}"/>
    <cellStyle name="Calculation 4 14 2 2 2 2 2" xfId="40263" xr:uid="{00000000-0005-0000-0000-0000DE110000}"/>
    <cellStyle name="Calculation 4 14 2 2 2 3" xfId="32641" xr:uid="{00000000-0005-0000-0000-0000DF110000}"/>
    <cellStyle name="Calculation 4 14 2 2 3" xfId="17347" xr:uid="{00000000-0005-0000-0000-0000E0110000}"/>
    <cellStyle name="Calculation 4 14 2 2 3 2" xfId="35980" xr:uid="{00000000-0005-0000-0000-0000E1110000}"/>
    <cellStyle name="Calculation 4 14 2 2 4" xfId="27575" xr:uid="{00000000-0005-0000-0000-0000E2110000}"/>
    <cellStyle name="Calculation 4 14 2 3" xfId="10174" xr:uid="{00000000-0005-0000-0000-0000E3110000}"/>
    <cellStyle name="Calculation 4 14 2 3 2" xfId="30100" xr:uid="{00000000-0005-0000-0000-0000E4110000}"/>
    <cellStyle name="Calculation 4 14 2 4" xfId="25019" xr:uid="{00000000-0005-0000-0000-0000E5110000}"/>
    <cellStyle name="Calculation 4 14 3" xfId="4671" xr:uid="{00000000-0005-0000-0000-0000E6110000}"/>
    <cellStyle name="Calculation 4 14 3 2" xfId="7773" xr:uid="{00000000-0005-0000-0000-0000E7110000}"/>
    <cellStyle name="Calculation 4 14 3 2 2" xfId="13834" xr:uid="{00000000-0005-0000-0000-0000E8110000}"/>
    <cellStyle name="Calculation 4 14 3 2 2 2" xfId="23106" xr:uid="{00000000-0005-0000-0000-0000E9110000}"/>
    <cellStyle name="Calculation 4 14 3 2 2 2 2" xfId="40834" xr:uid="{00000000-0005-0000-0000-0000EA110000}"/>
    <cellStyle name="Calculation 4 14 3 2 2 3" xfId="33282" xr:uid="{00000000-0005-0000-0000-0000EB110000}"/>
    <cellStyle name="Calculation 4 14 3 2 3" xfId="17813" xr:uid="{00000000-0005-0000-0000-0000EC110000}"/>
    <cellStyle name="Calculation 4 14 3 2 3 2" xfId="36446" xr:uid="{00000000-0005-0000-0000-0000ED110000}"/>
    <cellStyle name="Calculation 4 14 3 2 4" xfId="28216" xr:uid="{00000000-0005-0000-0000-0000EE110000}"/>
    <cellStyle name="Calculation 4 14 3 3" xfId="10820" xr:uid="{00000000-0005-0000-0000-0000EF110000}"/>
    <cellStyle name="Calculation 4 14 3 3 2" xfId="20388" xr:uid="{00000000-0005-0000-0000-0000F0110000}"/>
    <cellStyle name="Calculation 4 14 3 3 2 2" xfId="38541" xr:uid="{00000000-0005-0000-0000-0000F1110000}"/>
    <cellStyle name="Calculation 4 14 3 3 3" xfId="30742" xr:uid="{00000000-0005-0000-0000-0000F2110000}"/>
    <cellStyle name="Calculation 4 14 3 4" xfId="15412" xr:uid="{00000000-0005-0000-0000-0000F3110000}"/>
    <cellStyle name="Calculation 4 14 3 4 2" xfId="34447" xr:uid="{00000000-0005-0000-0000-0000F4110000}"/>
    <cellStyle name="Calculation 4 14 3 5" xfId="25660" xr:uid="{00000000-0005-0000-0000-0000F5110000}"/>
    <cellStyle name="Calculation 4 14 4" xfId="5324" xr:uid="{00000000-0005-0000-0000-0000F6110000}"/>
    <cellStyle name="Calculation 4 14 4 2" xfId="11460" xr:uid="{00000000-0005-0000-0000-0000F7110000}"/>
    <cellStyle name="Calculation 4 14 4 2 2" xfId="21018" xr:uid="{00000000-0005-0000-0000-0000F8110000}"/>
    <cellStyle name="Calculation 4 14 4 2 2 2" xfId="38990" xr:uid="{00000000-0005-0000-0000-0000F9110000}"/>
    <cellStyle name="Calculation 4 14 4 2 3" xfId="31200" xr:uid="{00000000-0005-0000-0000-0000FA110000}"/>
    <cellStyle name="Calculation 4 14 4 3" xfId="15999" xr:uid="{00000000-0005-0000-0000-0000FB110000}"/>
    <cellStyle name="Calculation 4 14 4 3 2" xfId="34854" xr:uid="{00000000-0005-0000-0000-0000FC110000}"/>
    <cellStyle name="Calculation 4 14 4 4" xfId="26118" xr:uid="{00000000-0005-0000-0000-0000FD110000}"/>
    <cellStyle name="Calculation 4 14 5" xfId="8440" xr:uid="{00000000-0005-0000-0000-0000FE110000}"/>
    <cellStyle name="Calculation 4 14 5 2" xfId="18427" xr:uid="{00000000-0005-0000-0000-0000FF110000}"/>
    <cellStyle name="Calculation 4 14 5 2 2" xfId="36872" xr:uid="{00000000-0005-0000-0000-000000120000}"/>
    <cellStyle name="Calculation 4 14 5 3" xfId="28661" xr:uid="{00000000-0005-0000-0000-000001120000}"/>
    <cellStyle name="Calculation 4 14 6" xfId="23575" xr:uid="{00000000-0005-0000-0000-000002120000}"/>
    <cellStyle name="Calculation 4 15" xfId="2125" xr:uid="{00000000-0005-0000-0000-000003120000}"/>
    <cellStyle name="Calculation 4 15 2" xfId="3520" xr:uid="{00000000-0005-0000-0000-000004120000}"/>
    <cellStyle name="Calculation 4 15 2 2" xfId="6658" xr:uid="{00000000-0005-0000-0000-000005120000}"/>
    <cellStyle name="Calculation 4 15 2 2 2" xfId="12757" xr:uid="{00000000-0005-0000-0000-000006120000}"/>
    <cellStyle name="Calculation 4 15 2 2 2 2" xfId="22157" xr:uid="{00000000-0005-0000-0000-000007120000}"/>
    <cellStyle name="Calculation 4 15 2 2 2 2 2" xfId="39887" xr:uid="{00000000-0005-0000-0000-000008120000}"/>
    <cellStyle name="Calculation 4 15 2 2 2 3" xfId="32212" xr:uid="{00000000-0005-0000-0000-000009120000}"/>
    <cellStyle name="Calculation 4 15 2 2 3" xfId="17040" xr:uid="{00000000-0005-0000-0000-00000A120000}"/>
    <cellStyle name="Calculation 4 15 2 2 3 2" xfId="35673" xr:uid="{00000000-0005-0000-0000-00000B120000}"/>
    <cellStyle name="Calculation 4 15 2 2 4" xfId="27146" xr:uid="{00000000-0005-0000-0000-00000C120000}"/>
    <cellStyle name="Calculation 4 15 2 3" xfId="9742" xr:uid="{00000000-0005-0000-0000-00000D120000}"/>
    <cellStyle name="Calculation 4 15 2 3 2" xfId="29673" xr:uid="{00000000-0005-0000-0000-00000E120000}"/>
    <cellStyle name="Calculation 4 15 2 4" xfId="24590" xr:uid="{00000000-0005-0000-0000-00000F120000}"/>
    <cellStyle name="Calculation 4 15 3" xfId="4238" xr:uid="{00000000-0005-0000-0000-000010120000}"/>
    <cellStyle name="Calculation 4 15 3 2" xfId="7341" xr:uid="{00000000-0005-0000-0000-000011120000}"/>
    <cellStyle name="Calculation 4 15 3 2 2" xfId="13402" xr:uid="{00000000-0005-0000-0000-000012120000}"/>
    <cellStyle name="Calculation 4 15 3 2 2 2" xfId="22730" xr:uid="{00000000-0005-0000-0000-000013120000}"/>
    <cellStyle name="Calculation 4 15 3 2 2 2 2" xfId="40458" xr:uid="{00000000-0005-0000-0000-000014120000}"/>
    <cellStyle name="Calculation 4 15 3 2 2 3" xfId="32853" xr:uid="{00000000-0005-0000-0000-000015120000}"/>
    <cellStyle name="Calculation 4 15 3 2 3" xfId="17506" xr:uid="{00000000-0005-0000-0000-000016120000}"/>
    <cellStyle name="Calculation 4 15 3 2 3 2" xfId="36139" xr:uid="{00000000-0005-0000-0000-000017120000}"/>
    <cellStyle name="Calculation 4 15 3 2 4" xfId="27787" xr:uid="{00000000-0005-0000-0000-000018120000}"/>
    <cellStyle name="Calculation 4 15 3 3" xfId="10387" xr:uid="{00000000-0005-0000-0000-000019120000}"/>
    <cellStyle name="Calculation 4 15 3 3 2" xfId="19956" xr:uid="{00000000-0005-0000-0000-00001A120000}"/>
    <cellStyle name="Calculation 4 15 3 3 2 2" xfId="38112" xr:uid="{00000000-0005-0000-0000-00001B120000}"/>
    <cellStyle name="Calculation 4 15 3 3 3" xfId="30312" xr:uid="{00000000-0005-0000-0000-00001C120000}"/>
    <cellStyle name="Calculation 4 15 3 4" xfId="15105" xr:uid="{00000000-0005-0000-0000-00001D120000}"/>
    <cellStyle name="Calculation 4 15 3 4 2" xfId="34140" xr:uid="{00000000-0005-0000-0000-00001E120000}"/>
    <cellStyle name="Calculation 4 15 3 5" xfId="25231" xr:uid="{00000000-0005-0000-0000-00001F120000}"/>
    <cellStyle name="Calculation 4 15 4" xfId="5335" xr:uid="{00000000-0005-0000-0000-000020120000}"/>
    <cellStyle name="Calculation 4 15 4 2" xfId="11471" xr:uid="{00000000-0005-0000-0000-000021120000}"/>
    <cellStyle name="Calculation 4 15 4 2 2" xfId="21028" xr:uid="{00000000-0005-0000-0000-000022120000}"/>
    <cellStyle name="Calculation 4 15 4 2 2 2" xfId="39000" xr:uid="{00000000-0005-0000-0000-000023120000}"/>
    <cellStyle name="Calculation 4 15 4 2 3" xfId="31210" xr:uid="{00000000-0005-0000-0000-000024120000}"/>
    <cellStyle name="Calculation 4 15 4 3" xfId="16009" xr:uid="{00000000-0005-0000-0000-000025120000}"/>
    <cellStyle name="Calculation 4 15 4 3 2" xfId="34864" xr:uid="{00000000-0005-0000-0000-000026120000}"/>
    <cellStyle name="Calculation 4 15 4 4" xfId="26128" xr:uid="{00000000-0005-0000-0000-000027120000}"/>
    <cellStyle name="Calculation 4 15 5" xfId="8451" xr:uid="{00000000-0005-0000-0000-000028120000}"/>
    <cellStyle name="Calculation 4 15 5 2" xfId="18438" xr:uid="{00000000-0005-0000-0000-000029120000}"/>
    <cellStyle name="Calculation 4 15 5 2 2" xfId="36882" xr:uid="{00000000-0005-0000-0000-00002A120000}"/>
    <cellStyle name="Calculation 4 15 5 3" xfId="28671" xr:uid="{00000000-0005-0000-0000-00002B120000}"/>
    <cellStyle name="Calculation 4 15 6" xfId="23585" xr:uid="{00000000-0005-0000-0000-00002C120000}"/>
    <cellStyle name="Calculation 4 16" xfId="1930" xr:uid="{00000000-0005-0000-0000-00002D120000}"/>
    <cellStyle name="Calculation 4 16 2" xfId="4000" xr:uid="{00000000-0005-0000-0000-00002E120000}"/>
    <cellStyle name="Calculation 4 16 2 2" xfId="7104" xr:uid="{00000000-0005-0000-0000-00002F120000}"/>
    <cellStyle name="Calculation 4 16 2 2 2" xfId="13170" xr:uid="{00000000-0005-0000-0000-000030120000}"/>
    <cellStyle name="Calculation 4 16 2 2 2 2" xfId="22516" xr:uid="{00000000-0005-0000-0000-000031120000}"/>
    <cellStyle name="Calculation 4 16 2 2 2 2 2" xfId="40244" xr:uid="{00000000-0005-0000-0000-000032120000}"/>
    <cellStyle name="Calculation 4 16 2 2 2 3" xfId="32622" xr:uid="{00000000-0005-0000-0000-000033120000}"/>
    <cellStyle name="Calculation 4 16 2 2 3" xfId="17331" xr:uid="{00000000-0005-0000-0000-000034120000}"/>
    <cellStyle name="Calculation 4 16 2 2 3 2" xfId="35964" xr:uid="{00000000-0005-0000-0000-000035120000}"/>
    <cellStyle name="Calculation 4 16 2 2 4" xfId="27556" xr:uid="{00000000-0005-0000-0000-000036120000}"/>
    <cellStyle name="Calculation 4 16 2 3" xfId="10155" xr:uid="{00000000-0005-0000-0000-000037120000}"/>
    <cellStyle name="Calculation 4 16 2 3 2" xfId="30081" xr:uid="{00000000-0005-0000-0000-000038120000}"/>
    <cellStyle name="Calculation 4 16 2 4" xfId="25000" xr:uid="{00000000-0005-0000-0000-000039120000}"/>
    <cellStyle name="Calculation 4 16 3" xfId="4652" xr:uid="{00000000-0005-0000-0000-00003A120000}"/>
    <cellStyle name="Calculation 4 16 3 2" xfId="7754" xr:uid="{00000000-0005-0000-0000-00003B120000}"/>
    <cellStyle name="Calculation 4 16 3 2 2" xfId="13815" xr:uid="{00000000-0005-0000-0000-00003C120000}"/>
    <cellStyle name="Calculation 4 16 3 2 2 2" xfId="23087" xr:uid="{00000000-0005-0000-0000-00003D120000}"/>
    <cellStyle name="Calculation 4 16 3 2 2 2 2" xfId="40815" xr:uid="{00000000-0005-0000-0000-00003E120000}"/>
    <cellStyle name="Calculation 4 16 3 2 2 3" xfId="33263" xr:uid="{00000000-0005-0000-0000-00003F120000}"/>
    <cellStyle name="Calculation 4 16 3 2 3" xfId="17797" xr:uid="{00000000-0005-0000-0000-000040120000}"/>
    <cellStyle name="Calculation 4 16 3 2 3 2" xfId="36430" xr:uid="{00000000-0005-0000-0000-000041120000}"/>
    <cellStyle name="Calculation 4 16 3 2 4" xfId="28197" xr:uid="{00000000-0005-0000-0000-000042120000}"/>
    <cellStyle name="Calculation 4 16 3 3" xfId="10801" xr:uid="{00000000-0005-0000-0000-000043120000}"/>
    <cellStyle name="Calculation 4 16 3 3 2" xfId="20369" xr:uid="{00000000-0005-0000-0000-000044120000}"/>
    <cellStyle name="Calculation 4 16 3 3 2 2" xfId="38522" xr:uid="{00000000-0005-0000-0000-000045120000}"/>
    <cellStyle name="Calculation 4 16 3 3 3" xfId="30723" xr:uid="{00000000-0005-0000-0000-000046120000}"/>
    <cellStyle name="Calculation 4 16 3 4" xfId="15396" xr:uid="{00000000-0005-0000-0000-000047120000}"/>
    <cellStyle name="Calculation 4 16 3 4 2" xfId="34431" xr:uid="{00000000-0005-0000-0000-000048120000}"/>
    <cellStyle name="Calculation 4 16 3 5" xfId="25641" xr:uid="{00000000-0005-0000-0000-000049120000}"/>
    <cellStyle name="Calculation 4 16 4" xfId="5141" xr:uid="{00000000-0005-0000-0000-00004A120000}"/>
    <cellStyle name="Calculation 4 16 4 2" xfId="11281" xr:uid="{00000000-0005-0000-0000-00004B120000}"/>
    <cellStyle name="Calculation 4 16 4 2 2" xfId="20843" xr:uid="{00000000-0005-0000-0000-00004C120000}"/>
    <cellStyle name="Calculation 4 16 4 2 2 2" xfId="38817" xr:uid="{00000000-0005-0000-0000-00004D120000}"/>
    <cellStyle name="Calculation 4 16 4 2 3" xfId="31023" xr:uid="{00000000-0005-0000-0000-00004E120000}"/>
    <cellStyle name="Calculation 4 16 4 3" xfId="15833" xr:uid="{00000000-0005-0000-0000-00004F120000}"/>
    <cellStyle name="Calculation 4 16 4 3 2" xfId="34690" xr:uid="{00000000-0005-0000-0000-000050120000}"/>
    <cellStyle name="Calculation 4 16 4 4" xfId="25941" xr:uid="{00000000-0005-0000-0000-000051120000}"/>
    <cellStyle name="Calculation 4 16 5" xfId="8263" xr:uid="{00000000-0005-0000-0000-000052120000}"/>
    <cellStyle name="Calculation 4 16 5 2" xfId="18253" xr:uid="{00000000-0005-0000-0000-000053120000}"/>
    <cellStyle name="Calculation 4 16 5 2 2" xfId="36700" xr:uid="{00000000-0005-0000-0000-000054120000}"/>
    <cellStyle name="Calculation 4 16 5 3" xfId="28489" xr:uid="{00000000-0005-0000-0000-000055120000}"/>
    <cellStyle name="Calculation 4 16 6" xfId="23403" xr:uid="{00000000-0005-0000-0000-000056120000}"/>
    <cellStyle name="Calculation 4 17" xfId="1922" xr:uid="{00000000-0005-0000-0000-000057120000}"/>
    <cellStyle name="Calculation 4 17 2" xfId="5133" xr:uid="{00000000-0005-0000-0000-000058120000}"/>
    <cellStyle name="Calculation 4 17 2 2" xfId="11273" xr:uid="{00000000-0005-0000-0000-000059120000}"/>
    <cellStyle name="Calculation 4 17 2 2 2" xfId="20835" xr:uid="{00000000-0005-0000-0000-00005A120000}"/>
    <cellStyle name="Calculation 4 17 2 2 2 2" xfId="38809" xr:uid="{00000000-0005-0000-0000-00005B120000}"/>
    <cellStyle name="Calculation 4 17 2 2 3" xfId="31015" xr:uid="{00000000-0005-0000-0000-00005C120000}"/>
    <cellStyle name="Calculation 4 17 2 3" xfId="15825" xr:uid="{00000000-0005-0000-0000-00005D120000}"/>
    <cellStyle name="Calculation 4 17 2 3 2" xfId="34682" xr:uid="{00000000-0005-0000-0000-00005E120000}"/>
    <cellStyle name="Calculation 4 17 2 4" xfId="25933" xr:uid="{00000000-0005-0000-0000-00005F120000}"/>
    <cellStyle name="Calculation 4 17 3" xfId="8255" xr:uid="{00000000-0005-0000-0000-000060120000}"/>
    <cellStyle name="Calculation 4 17 3 2" xfId="18245" xr:uid="{00000000-0005-0000-0000-000061120000}"/>
    <cellStyle name="Calculation 4 17 3 2 2" xfId="36692" xr:uid="{00000000-0005-0000-0000-000062120000}"/>
    <cellStyle name="Calculation 4 17 3 3" xfId="28481" xr:uid="{00000000-0005-0000-0000-000063120000}"/>
    <cellStyle name="Calculation 4 17 4" xfId="14203" xr:uid="{00000000-0005-0000-0000-000064120000}"/>
    <cellStyle name="Calculation 4 17 4 2" xfId="33465" xr:uid="{00000000-0005-0000-0000-000065120000}"/>
    <cellStyle name="Calculation 4 17 5" xfId="23395" xr:uid="{00000000-0005-0000-0000-000066120000}"/>
    <cellStyle name="Calculation 4 18" xfId="1909" xr:uid="{00000000-0005-0000-0000-000067120000}"/>
    <cellStyle name="Calculation 4 18 2" xfId="5120" xr:uid="{00000000-0005-0000-0000-000068120000}"/>
    <cellStyle name="Calculation 4 18 2 2" xfId="11260" xr:uid="{00000000-0005-0000-0000-000069120000}"/>
    <cellStyle name="Calculation 4 18 2 2 2" xfId="20822" xr:uid="{00000000-0005-0000-0000-00006A120000}"/>
    <cellStyle name="Calculation 4 18 2 2 2 2" xfId="38796" xr:uid="{00000000-0005-0000-0000-00006B120000}"/>
    <cellStyle name="Calculation 4 18 2 2 3" xfId="31002" xr:uid="{00000000-0005-0000-0000-00006C120000}"/>
    <cellStyle name="Calculation 4 18 2 3" xfId="15812" xr:uid="{00000000-0005-0000-0000-00006D120000}"/>
    <cellStyle name="Calculation 4 18 2 3 2" xfId="34669" xr:uid="{00000000-0005-0000-0000-00006E120000}"/>
    <cellStyle name="Calculation 4 18 2 4" xfId="25920" xr:uid="{00000000-0005-0000-0000-00006F120000}"/>
    <cellStyle name="Calculation 4 18 3" xfId="8242" xr:uid="{00000000-0005-0000-0000-000070120000}"/>
    <cellStyle name="Calculation 4 18 3 2" xfId="18232" xr:uid="{00000000-0005-0000-0000-000071120000}"/>
    <cellStyle name="Calculation 4 18 3 2 2" xfId="36679" xr:uid="{00000000-0005-0000-0000-000072120000}"/>
    <cellStyle name="Calculation 4 18 3 3" xfId="28468" xr:uid="{00000000-0005-0000-0000-000073120000}"/>
    <cellStyle name="Calculation 4 18 4" xfId="14190" xr:uid="{00000000-0005-0000-0000-000074120000}"/>
    <cellStyle name="Calculation 4 18 4 2" xfId="33452" xr:uid="{00000000-0005-0000-0000-000075120000}"/>
    <cellStyle name="Calculation 4 18 5" xfId="23382" xr:uid="{00000000-0005-0000-0000-000076120000}"/>
    <cellStyle name="Calculation 4 19" xfId="2132" xr:uid="{00000000-0005-0000-0000-000077120000}"/>
    <cellStyle name="Calculation 4 19 2" xfId="5342" xr:uid="{00000000-0005-0000-0000-000078120000}"/>
    <cellStyle name="Calculation 4 19 2 2" xfId="11478" xr:uid="{00000000-0005-0000-0000-000079120000}"/>
    <cellStyle name="Calculation 4 19 2 2 2" xfId="21035" xr:uid="{00000000-0005-0000-0000-00007A120000}"/>
    <cellStyle name="Calculation 4 19 2 2 2 2" xfId="39007" xr:uid="{00000000-0005-0000-0000-00007B120000}"/>
    <cellStyle name="Calculation 4 19 2 2 3" xfId="31217" xr:uid="{00000000-0005-0000-0000-00007C120000}"/>
    <cellStyle name="Calculation 4 19 2 3" xfId="16016" xr:uid="{00000000-0005-0000-0000-00007D120000}"/>
    <cellStyle name="Calculation 4 19 2 3 2" xfId="34871" xr:uid="{00000000-0005-0000-0000-00007E120000}"/>
    <cellStyle name="Calculation 4 19 2 4" xfId="26135" xr:uid="{00000000-0005-0000-0000-00007F120000}"/>
    <cellStyle name="Calculation 4 19 3" xfId="8458" xr:uid="{00000000-0005-0000-0000-000080120000}"/>
    <cellStyle name="Calculation 4 19 3 2" xfId="18445" xr:uid="{00000000-0005-0000-0000-000081120000}"/>
    <cellStyle name="Calculation 4 19 3 2 2" xfId="36889" xr:uid="{00000000-0005-0000-0000-000082120000}"/>
    <cellStyle name="Calculation 4 19 3 3" xfId="28678" xr:uid="{00000000-0005-0000-0000-000083120000}"/>
    <cellStyle name="Calculation 4 19 4" xfId="14263" xr:uid="{00000000-0005-0000-0000-000084120000}"/>
    <cellStyle name="Calculation 4 19 4 2" xfId="33523" xr:uid="{00000000-0005-0000-0000-000085120000}"/>
    <cellStyle name="Calculation 4 19 5" xfId="23592" xr:uid="{00000000-0005-0000-0000-000086120000}"/>
    <cellStyle name="Calculation 4 2" xfId="1726" xr:uid="{00000000-0005-0000-0000-000087120000}"/>
    <cellStyle name="Calculation 4 2 10" xfId="1936" xr:uid="{00000000-0005-0000-0000-000088120000}"/>
    <cellStyle name="Calculation 4 2 10 2" xfId="4026" xr:uid="{00000000-0005-0000-0000-000089120000}"/>
    <cellStyle name="Calculation 4 2 10 2 2" xfId="7130" xr:uid="{00000000-0005-0000-0000-00008A120000}"/>
    <cellStyle name="Calculation 4 2 10 2 2 2" xfId="13194" xr:uid="{00000000-0005-0000-0000-00008B120000}"/>
    <cellStyle name="Calculation 4 2 10 2 2 2 2" xfId="22540" xr:uid="{00000000-0005-0000-0000-00008C120000}"/>
    <cellStyle name="Calculation 4 2 10 2 2 2 2 2" xfId="40268" xr:uid="{00000000-0005-0000-0000-00008D120000}"/>
    <cellStyle name="Calculation 4 2 10 2 2 2 3" xfId="32646" xr:uid="{00000000-0005-0000-0000-00008E120000}"/>
    <cellStyle name="Calculation 4 2 10 2 2 3" xfId="17352" xr:uid="{00000000-0005-0000-0000-00008F120000}"/>
    <cellStyle name="Calculation 4 2 10 2 2 3 2" xfId="35985" xr:uid="{00000000-0005-0000-0000-000090120000}"/>
    <cellStyle name="Calculation 4 2 10 2 2 4" xfId="27580" xr:uid="{00000000-0005-0000-0000-000091120000}"/>
    <cellStyle name="Calculation 4 2 10 2 3" xfId="10179" xr:uid="{00000000-0005-0000-0000-000092120000}"/>
    <cellStyle name="Calculation 4 2 10 2 3 2" xfId="30105" xr:uid="{00000000-0005-0000-0000-000093120000}"/>
    <cellStyle name="Calculation 4 2 10 2 4" xfId="25024" xr:uid="{00000000-0005-0000-0000-000094120000}"/>
    <cellStyle name="Calculation 4 2 10 3" xfId="4676" xr:uid="{00000000-0005-0000-0000-000095120000}"/>
    <cellStyle name="Calculation 4 2 10 3 2" xfId="7778" xr:uid="{00000000-0005-0000-0000-000096120000}"/>
    <cellStyle name="Calculation 4 2 10 3 2 2" xfId="13839" xr:uid="{00000000-0005-0000-0000-000097120000}"/>
    <cellStyle name="Calculation 4 2 10 3 2 2 2" xfId="23111" xr:uid="{00000000-0005-0000-0000-000098120000}"/>
    <cellStyle name="Calculation 4 2 10 3 2 2 2 2" xfId="40839" xr:uid="{00000000-0005-0000-0000-000099120000}"/>
    <cellStyle name="Calculation 4 2 10 3 2 2 3" xfId="33287" xr:uid="{00000000-0005-0000-0000-00009A120000}"/>
    <cellStyle name="Calculation 4 2 10 3 2 3" xfId="17818" xr:uid="{00000000-0005-0000-0000-00009B120000}"/>
    <cellStyle name="Calculation 4 2 10 3 2 3 2" xfId="36451" xr:uid="{00000000-0005-0000-0000-00009C120000}"/>
    <cellStyle name="Calculation 4 2 10 3 2 4" xfId="28221" xr:uid="{00000000-0005-0000-0000-00009D120000}"/>
    <cellStyle name="Calculation 4 2 10 3 3" xfId="10825" xr:uid="{00000000-0005-0000-0000-00009E120000}"/>
    <cellStyle name="Calculation 4 2 10 3 3 2" xfId="20393" xr:uid="{00000000-0005-0000-0000-00009F120000}"/>
    <cellStyle name="Calculation 4 2 10 3 3 2 2" xfId="38546" xr:uid="{00000000-0005-0000-0000-0000A0120000}"/>
    <cellStyle name="Calculation 4 2 10 3 3 3" xfId="30747" xr:uid="{00000000-0005-0000-0000-0000A1120000}"/>
    <cellStyle name="Calculation 4 2 10 3 4" xfId="15417" xr:uid="{00000000-0005-0000-0000-0000A2120000}"/>
    <cellStyle name="Calculation 4 2 10 3 4 2" xfId="34452" xr:uid="{00000000-0005-0000-0000-0000A3120000}"/>
    <cellStyle name="Calculation 4 2 10 3 5" xfId="25665" xr:uid="{00000000-0005-0000-0000-0000A4120000}"/>
    <cellStyle name="Calculation 4 2 10 4" xfId="5147" xr:uid="{00000000-0005-0000-0000-0000A5120000}"/>
    <cellStyle name="Calculation 4 2 10 4 2" xfId="11287" xr:uid="{00000000-0005-0000-0000-0000A6120000}"/>
    <cellStyle name="Calculation 4 2 10 4 2 2" xfId="20849" xr:uid="{00000000-0005-0000-0000-0000A7120000}"/>
    <cellStyle name="Calculation 4 2 10 4 2 2 2" xfId="38823" xr:uid="{00000000-0005-0000-0000-0000A8120000}"/>
    <cellStyle name="Calculation 4 2 10 4 2 3" xfId="31029" xr:uid="{00000000-0005-0000-0000-0000A9120000}"/>
    <cellStyle name="Calculation 4 2 10 4 3" xfId="15839" xr:uid="{00000000-0005-0000-0000-0000AA120000}"/>
    <cellStyle name="Calculation 4 2 10 4 3 2" xfId="34696" xr:uid="{00000000-0005-0000-0000-0000AB120000}"/>
    <cellStyle name="Calculation 4 2 10 4 4" xfId="25947" xr:uid="{00000000-0005-0000-0000-0000AC120000}"/>
    <cellStyle name="Calculation 4 2 10 5" xfId="8269" xr:uid="{00000000-0005-0000-0000-0000AD120000}"/>
    <cellStyle name="Calculation 4 2 10 5 2" xfId="18259" xr:uid="{00000000-0005-0000-0000-0000AE120000}"/>
    <cellStyle name="Calculation 4 2 10 5 2 2" xfId="36706" xr:uid="{00000000-0005-0000-0000-0000AF120000}"/>
    <cellStyle name="Calculation 4 2 10 5 3" xfId="28495" xr:uid="{00000000-0005-0000-0000-0000B0120000}"/>
    <cellStyle name="Calculation 4 2 10 6" xfId="23409" xr:uid="{00000000-0005-0000-0000-0000B1120000}"/>
    <cellStyle name="Calculation 4 2 11" xfId="1820" xr:uid="{00000000-0005-0000-0000-0000B2120000}"/>
    <cellStyle name="Calculation 4 2 11 2" xfId="4050" xr:uid="{00000000-0005-0000-0000-0000B3120000}"/>
    <cellStyle name="Calculation 4 2 11 2 2" xfId="7153" xr:uid="{00000000-0005-0000-0000-0000B4120000}"/>
    <cellStyle name="Calculation 4 2 11 2 2 2" xfId="13217" xr:uid="{00000000-0005-0000-0000-0000B5120000}"/>
    <cellStyle name="Calculation 4 2 11 2 2 2 2" xfId="22560" xr:uid="{00000000-0005-0000-0000-0000B6120000}"/>
    <cellStyle name="Calculation 4 2 11 2 2 2 2 2" xfId="40288" xr:uid="{00000000-0005-0000-0000-0000B7120000}"/>
    <cellStyle name="Calculation 4 2 11 2 2 2 3" xfId="32669" xr:uid="{00000000-0005-0000-0000-0000B8120000}"/>
    <cellStyle name="Calculation 4 2 11 2 2 3" xfId="17368" xr:uid="{00000000-0005-0000-0000-0000B9120000}"/>
    <cellStyle name="Calculation 4 2 11 2 2 3 2" xfId="36001" xr:uid="{00000000-0005-0000-0000-0000BA120000}"/>
    <cellStyle name="Calculation 4 2 11 2 2 4" xfId="27603" xr:uid="{00000000-0005-0000-0000-0000BB120000}"/>
    <cellStyle name="Calculation 4 2 11 2 3" xfId="10202" xr:uid="{00000000-0005-0000-0000-0000BC120000}"/>
    <cellStyle name="Calculation 4 2 11 2 3 2" xfId="30128" xr:uid="{00000000-0005-0000-0000-0000BD120000}"/>
    <cellStyle name="Calculation 4 2 11 2 4" xfId="25047" xr:uid="{00000000-0005-0000-0000-0000BE120000}"/>
    <cellStyle name="Calculation 4 2 11 3" xfId="4699" xr:uid="{00000000-0005-0000-0000-0000BF120000}"/>
    <cellStyle name="Calculation 4 2 11 3 2" xfId="7801" xr:uid="{00000000-0005-0000-0000-0000C0120000}"/>
    <cellStyle name="Calculation 4 2 11 3 2 2" xfId="13862" xr:uid="{00000000-0005-0000-0000-0000C1120000}"/>
    <cellStyle name="Calculation 4 2 11 3 2 2 2" xfId="23131" xr:uid="{00000000-0005-0000-0000-0000C2120000}"/>
    <cellStyle name="Calculation 4 2 11 3 2 2 2 2" xfId="40859" xr:uid="{00000000-0005-0000-0000-0000C3120000}"/>
    <cellStyle name="Calculation 4 2 11 3 2 2 3" xfId="33310" xr:uid="{00000000-0005-0000-0000-0000C4120000}"/>
    <cellStyle name="Calculation 4 2 11 3 2 3" xfId="17834" xr:uid="{00000000-0005-0000-0000-0000C5120000}"/>
    <cellStyle name="Calculation 4 2 11 3 2 3 2" xfId="36467" xr:uid="{00000000-0005-0000-0000-0000C6120000}"/>
    <cellStyle name="Calculation 4 2 11 3 2 4" xfId="28244" xr:uid="{00000000-0005-0000-0000-0000C7120000}"/>
    <cellStyle name="Calculation 4 2 11 3 3" xfId="10848" xr:uid="{00000000-0005-0000-0000-0000C8120000}"/>
    <cellStyle name="Calculation 4 2 11 3 3 2" xfId="20416" xr:uid="{00000000-0005-0000-0000-0000C9120000}"/>
    <cellStyle name="Calculation 4 2 11 3 3 2 2" xfId="38569" xr:uid="{00000000-0005-0000-0000-0000CA120000}"/>
    <cellStyle name="Calculation 4 2 11 3 3 3" xfId="30770" xr:uid="{00000000-0005-0000-0000-0000CB120000}"/>
    <cellStyle name="Calculation 4 2 11 3 4" xfId="15433" xr:uid="{00000000-0005-0000-0000-0000CC120000}"/>
    <cellStyle name="Calculation 4 2 11 3 4 2" xfId="34468" xr:uid="{00000000-0005-0000-0000-0000CD120000}"/>
    <cellStyle name="Calculation 4 2 11 3 5" xfId="25688" xr:uid="{00000000-0005-0000-0000-0000CE120000}"/>
    <cellStyle name="Calculation 4 2 11 4" xfId="5032" xr:uid="{00000000-0005-0000-0000-0000CF120000}"/>
    <cellStyle name="Calculation 4 2 11 4 2" xfId="11172" xr:uid="{00000000-0005-0000-0000-0000D0120000}"/>
    <cellStyle name="Calculation 4 2 11 4 2 2" xfId="20734" xr:uid="{00000000-0005-0000-0000-0000D1120000}"/>
    <cellStyle name="Calculation 4 2 11 4 2 2 2" xfId="38745" xr:uid="{00000000-0005-0000-0000-0000D2120000}"/>
    <cellStyle name="Calculation 4 2 11 4 2 3" xfId="30951" xr:uid="{00000000-0005-0000-0000-0000D3120000}"/>
    <cellStyle name="Calculation 4 2 11 4 3" xfId="15726" xr:uid="{00000000-0005-0000-0000-0000D4120000}"/>
    <cellStyle name="Calculation 4 2 11 4 3 2" xfId="34620" xr:uid="{00000000-0005-0000-0000-0000D5120000}"/>
    <cellStyle name="Calculation 4 2 11 4 4" xfId="25869" xr:uid="{00000000-0005-0000-0000-0000D6120000}"/>
    <cellStyle name="Calculation 4 2 11 5" xfId="8153" xr:uid="{00000000-0005-0000-0000-0000D7120000}"/>
    <cellStyle name="Calculation 4 2 11 5 2" xfId="18143" xr:uid="{00000000-0005-0000-0000-0000D8120000}"/>
    <cellStyle name="Calculation 4 2 11 5 2 2" xfId="36627" xr:uid="{00000000-0005-0000-0000-0000D9120000}"/>
    <cellStyle name="Calculation 4 2 11 5 3" xfId="28416" xr:uid="{00000000-0005-0000-0000-0000DA120000}"/>
    <cellStyle name="Calculation 4 2 11 6" xfId="23330" xr:uid="{00000000-0005-0000-0000-0000DB120000}"/>
    <cellStyle name="Calculation 4 2 12" xfId="2317" xr:uid="{00000000-0005-0000-0000-0000DC120000}"/>
    <cellStyle name="Calculation 4 2 12 2" xfId="4067" xr:uid="{00000000-0005-0000-0000-0000DD120000}"/>
    <cellStyle name="Calculation 4 2 12 2 2" xfId="7170" xr:uid="{00000000-0005-0000-0000-0000DE120000}"/>
    <cellStyle name="Calculation 4 2 12 2 2 2" xfId="13234" xr:uid="{00000000-0005-0000-0000-0000DF120000}"/>
    <cellStyle name="Calculation 4 2 12 2 2 2 2" xfId="22577" xr:uid="{00000000-0005-0000-0000-0000E0120000}"/>
    <cellStyle name="Calculation 4 2 12 2 2 2 2 2" xfId="40305" xr:uid="{00000000-0005-0000-0000-0000E1120000}"/>
    <cellStyle name="Calculation 4 2 12 2 2 2 3" xfId="32686" xr:uid="{00000000-0005-0000-0000-0000E2120000}"/>
    <cellStyle name="Calculation 4 2 12 2 2 3" xfId="17382" xr:uid="{00000000-0005-0000-0000-0000E3120000}"/>
    <cellStyle name="Calculation 4 2 12 2 2 3 2" xfId="36015" xr:uid="{00000000-0005-0000-0000-0000E4120000}"/>
    <cellStyle name="Calculation 4 2 12 2 2 4" xfId="27620" xr:uid="{00000000-0005-0000-0000-0000E5120000}"/>
    <cellStyle name="Calculation 4 2 12 2 3" xfId="10219" xr:uid="{00000000-0005-0000-0000-0000E6120000}"/>
    <cellStyle name="Calculation 4 2 12 2 3 2" xfId="30145" xr:uid="{00000000-0005-0000-0000-0000E7120000}"/>
    <cellStyle name="Calculation 4 2 12 2 4" xfId="25064" xr:uid="{00000000-0005-0000-0000-0000E8120000}"/>
    <cellStyle name="Calculation 4 2 12 3" xfId="4716" xr:uid="{00000000-0005-0000-0000-0000E9120000}"/>
    <cellStyle name="Calculation 4 2 12 3 2" xfId="7818" xr:uid="{00000000-0005-0000-0000-0000EA120000}"/>
    <cellStyle name="Calculation 4 2 12 3 2 2" xfId="13879" xr:uid="{00000000-0005-0000-0000-0000EB120000}"/>
    <cellStyle name="Calculation 4 2 12 3 2 2 2" xfId="23148" xr:uid="{00000000-0005-0000-0000-0000EC120000}"/>
    <cellStyle name="Calculation 4 2 12 3 2 2 2 2" xfId="40876" xr:uid="{00000000-0005-0000-0000-0000ED120000}"/>
    <cellStyle name="Calculation 4 2 12 3 2 2 3" xfId="33327" xr:uid="{00000000-0005-0000-0000-0000EE120000}"/>
    <cellStyle name="Calculation 4 2 12 3 2 3" xfId="17848" xr:uid="{00000000-0005-0000-0000-0000EF120000}"/>
    <cellStyle name="Calculation 4 2 12 3 2 3 2" xfId="36481" xr:uid="{00000000-0005-0000-0000-0000F0120000}"/>
    <cellStyle name="Calculation 4 2 12 3 2 4" xfId="28261" xr:uid="{00000000-0005-0000-0000-0000F1120000}"/>
    <cellStyle name="Calculation 4 2 12 3 3" xfId="10865" xr:uid="{00000000-0005-0000-0000-0000F2120000}"/>
    <cellStyle name="Calculation 4 2 12 3 3 2" xfId="20433" xr:uid="{00000000-0005-0000-0000-0000F3120000}"/>
    <cellStyle name="Calculation 4 2 12 3 3 2 2" xfId="38586" xr:uid="{00000000-0005-0000-0000-0000F4120000}"/>
    <cellStyle name="Calculation 4 2 12 3 3 3" xfId="30787" xr:uid="{00000000-0005-0000-0000-0000F5120000}"/>
    <cellStyle name="Calculation 4 2 12 3 4" xfId="15447" xr:uid="{00000000-0005-0000-0000-0000F6120000}"/>
    <cellStyle name="Calculation 4 2 12 3 4 2" xfId="34482" xr:uid="{00000000-0005-0000-0000-0000F7120000}"/>
    <cellStyle name="Calculation 4 2 12 3 5" xfId="25705" xr:uid="{00000000-0005-0000-0000-0000F8120000}"/>
    <cellStyle name="Calculation 4 2 12 4" xfId="5524" xr:uid="{00000000-0005-0000-0000-0000F9120000}"/>
    <cellStyle name="Calculation 4 2 12 4 2" xfId="11659" xr:uid="{00000000-0005-0000-0000-0000FA120000}"/>
    <cellStyle name="Calculation 4 2 12 4 2 2" xfId="21215" xr:uid="{00000000-0005-0000-0000-0000FB120000}"/>
    <cellStyle name="Calculation 4 2 12 4 2 2 2" xfId="39113" xr:uid="{00000000-0005-0000-0000-0000FC120000}"/>
    <cellStyle name="Calculation 4 2 12 4 2 3" xfId="31324" xr:uid="{00000000-0005-0000-0000-0000FD120000}"/>
    <cellStyle name="Calculation 4 2 12 4 3" xfId="16190" xr:uid="{00000000-0005-0000-0000-0000FE120000}"/>
    <cellStyle name="Calculation 4 2 12 4 3 2" xfId="34971" xr:uid="{00000000-0005-0000-0000-0000FF120000}"/>
    <cellStyle name="Calculation 4 2 12 4 4" xfId="26242" xr:uid="{00000000-0005-0000-0000-000000130000}"/>
    <cellStyle name="Calculation 4 2 12 5" xfId="8641" xr:uid="{00000000-0005-0000-0000-000001130000}"/>
    <cellStyle name="Calculation 4 2 12 5 2" xfId="18628" xr:uid="{00000000-0005-0000-0000-000002130000}"/>
    <cellStyle name="Calculation 4 2 12 5 2 2" xfId="36998" xr:uid="{00000000-0005-0000-0000-000003130000}"/>
    <cellStyle name="Calculation 4 2 12 5 3" xfId="28786" xr:uid="{00000000-0005-0000-0000-000004130000}"/>
    <cellStyle name="Calculation 4 2 12 6" xfId="23701" xr:uid="{00000000-0005-0000-0000-000005130000}"/>
    <cellStyle name="Calculation 4 2 13" xfId="2113" xr:uid="{00000000-0005-0000-0000-000006130000}"/>
    <cellStyle name="Calculation 4 2 13 2" xfId="4086" xr:uid="{00000000-0005-0000-0000-000007130000}"/>
    <cellStyle name="Calculation 4 2 13 2 2" xfId="7189" xr:uid="{00000000-0005-0000-0000-000008130000}"/>
    <cellStyle name="Calculation 4 2 13 2 2 2" xfId="13251" xr:uid="{00000000-0005-0000-0000-000009130000}"/>
    <cellStyle name="Calculation 4 2 13 2 2 2 2" xfId="22594" xr:uid="{00000000-0005-0000-0000-00000A130000}"/>
    <cellStyle name="Calculation 4 2 13 2 2 2 2 2" xfId="40322" xr:uid="{00000000-0005-0000-0000-00000B130000}"/>
    <cellStyle name="Calculation 4 2 13 2 2 2 3" xfId="32703" xr:uid="{00000000-0005-0000-0000-00000C130000}"/>
    <cellStyle name="Calculation 4 2 13 2 2 3" xfId="17396" xr:uid="{00000000-0005-0000-0000-00000D130000}"/>
    <cellStyle name="Calculation 4 2 13 2 2 3 2" xfId="36029" xr:uid="{00000000-0005-0000-0000-00000E130000}"/>
    <cellStyle name="Calculation 4 2 13 2 2 4" xfId="27637" xr:uid="{00000000-0005-0000-0000-00000F130000}"/>
    <cellStyle name="Calculation 4 2 13 2 3" xfId="10236" xr:uid="{00000000-0005-0000-0000-000010130000}"/>
    <cellStyle name="Calculation 4 2 13 2 3 2" xfId="30162" xr:uid="{00000000-0005-0000-0000-000011130000}"/>
    <cellStyle name="Calculation 4 2 13 2 4" xfId="25081" xr:uid="{00000000-0005-0000-0000-000012130000}"/>
    <cellStyle name="Calculation 4 2 13 3" xfId="4733" xr:uid="{00000000-0005-0000-0000-000013130000}"/>
    <cellStyle name="Calculation 4 2 13 3 2" xfId="7835" xr:uid="{00000000-0005-0000-0000-000014130000}"/>
    <cellStyle name="Calculation 4 2 13 3 2 2" xfId="13896" xr:uid="{00000000-0005-0000-0000-000015130000}"/>
    <cellStyle name="Calculation 4 2 13 3 2 2 2" xfId="23165" xr:uid="{00000000-0005-0000-0000-000016130000}"/>
    <cellStyle name="Calculation 4 2 13 3 2 2 2 2" xfId="40893" xr:uid="{00000000-0005-0000-0000-000017130000}"/>
    <cellStyle name="Calculation 4 2 13 3 2 2 3" xfId="33344" xr:uid="{00000000-0005-0000-0000-000018130000}"/>
    <cellStyle name="Calculation 4 2 13 3 2 3" xfId="17862" xr:uid="{00000000-0005-0000-0000-000019130000}"/>
    <cellStyle name="Calculation 4 2 13 3 2 3 2" xfId="36495" xr:uid="{00000000-0005-0000-0000-00001A130000}"/>
    <cellStyle name="Calculation 4 2 13 3 2 4" xfId="28278" xr:uid="{00000000-0005-0000-0000-00001B130000}"/>
    <cellStyle name="Calculation 4 2 13 3 3" xfId="10882" xr:uid="{00000000-0005-0000-0000-00001C130000}"/>
    <cellStyle name="Calculation 4 2 13 3 3 2" xfId="20450" xr:uid="{00000000-0005-0000-0000-00001D130000}"/>
    <cellStyle name="Calculation 4 2 13 3 3 2 2" xfId="38603" xr:uid="{00000000-0005-0000-0000-00001E130000}"/>
    <cellStyle name="Calculation 4 2 13 3 3 3" xfId="30804" xr:uid="{00000000-0005-0000-0000-00001F130000}"/>
    <cellStyle name="Calculation 4 2 13 3 4" xfId="15461" xr:uid="{00000000-0005-0000-0000-000020130000}"/>
    <cellStyle name="Calculation 4 2 13 3 4 2" xfId="34496" xr:uid="{00000000-0005-0000-0000-000021130000}"/>
    <cellStyle name="Calculation 4 2 13 3 5" xfId="25722" xr:uid="{00000000-0005-0000-0000-000022130000}"/>
    <cellStyle name="Calculation 4 2 13 4" xfId="5323" xr:uid="{00000000-0005-0000-0000-000023130000}"/>
    <cellStyle name="Calculation 4 2 13 4 2" xfId="11459" xr:uid="{00000000-0005-0000-0000-000024130000}"/>
    <cellStyle name="Calculation 4 2 13 4 2 2" xfId="21017" xr:uid="{00000000-0005-0000-0000-000025130000}"/>
    <cellStyle name="Calculation 4 2 13 4 2 2 2" xfId="38989" xr:uid="{00000000-0005-0000-0000-000026130000}"/>
    <cellStyle name="Calculation 4 2 13 4 2 3" xfId="31199" xr:uid="{00000000-0005-0000-0000-000027130000}"/>
    <cellStyle name="Calculation 4 2 13 4 3" xfId="15998" xr:uid="{00000000-0005-0000-0000-000028130000}"/>
    <cellStyle name="Calculation 4 2 13 4 3 2" xfId="34853" xr:uid="{00000000-0005-0000-0000-000029130000}"/>
    <cellStyle name="Calculation 4 2 13 4 4" xfId="26117" xr:uid="{00000000-0005-0000-0000-00002A130000}"/>
    <cellStyle name="Calculation 4 2 13 5" xfId="8439" xr:uid="{00000000-0005-0000-0000-00002B130000}"/>
    <cellStyle name="Calculation 4 2 13 5 2" xfId="18426" xr:uid="{00000000-0005-0000-0000-00002C130000}"/>
    <cellStyle name="Calculation 4 2 13 5 2 2" xfId="36871" xr:uid="{00000000-0005-0000-0000-00002D130000}"/>
    <cellStyle name="Calculation 4 2 13 5 3" xfId="28660" xr:uid="{00000000-0005-0000-0000-00002E130000}"/>
    <cellStyle name="Calculation 4 2 13 6" xfId="23574" xr:uid="{00000000-0005-0000-0000-00002F130000}"/>
    <cellStyle name="Calculation 4 2 14" xfId="2324" xr:uid="{00000000-0005-0000-0000-000030130000}"/>
    <cellStyle name="Calculation 4 2 14 2" xfId="4104" xr:uid="{00000000-0005-0000-0000-000031130000}"/>
    <cellStyle name="Calculation 4 2 14 2 2" xfId="7207" xr:uid="{00000000-0005-0000-0000-000032130000}"/>
    <cellStyle name="Calculation 4 2 14 2 2 2" xfId="13269" xr:uid="{00000000-0005-0000-0000-000033130000}"/>
    <cellStyle name="Calculation 4 2 14 2 2 2 2" xfId="22612" xr:uid="{00000000-0005-0000-0000-000034130000}"/>
    <cellStyle name="Calculation 4 2 14 2 2 2 2 2" xfId="40340" xr:uid="{00000000-0005-0000-0000-000035130000}"/>
    <cellStyle name="Calculation 4 2 14 2 2 2 3" xfId="32721" xr:uid="{00000000-0005-0000-0000-000036130000}"/>
    <cellStyle name="Calculation 4 2 14 2 2 3" xfId="17411" xr:uid="{00000000-0005-0000-0000-000037130000}"/>
    <cellStyle name="Calculation 4 2 14 2 2 3 2" xfId="36044" xr:uid="{00000000-0005-0000-0000-000038130000}"/>
    <cellStyle name="Calculation 4 2 14 2 2 4" xfId="27655" xr:uid="{00000000-0005-0000-0000-000039130000}"/>
    <cellStyle name="Calculation 4 2 14 2 3" xfId="10254" xr:uid="{00000000-0005-0000-0000-00003A130000}"/>
    <cellStyle name="Calculation 4 2 14 2 3 2" xfId="30180" xr:uid="{00000000-0005-0000-0000-00003B130000}"/>
    <cellStyle name="Calculation 4 2 14 2 4" xfId="25099" xr:uid="{00000000-0005-0000-0000-00003C130000}"/>
    <cellStyle name="Calculation 4 2 14 3" xfId="4751" xr:uid="{00000000-0005-0000-0000-00003D130000}"/>
    <cellStyle name="Calculation 4 2 14 3 2" xfId="7853" xr:uid="{00000000-0005-0000-0000-00003E130000}"/>
    <cellStyle name="Calculation 4 2 14 3 2 2" xfId="13914" xr:uid="{00000000-0005-0000-0000-00003F130000}"/>
    <cellStyle name="Calculation 4 2 14 3 2 2 2" xfId="23183" xr:uid="{00000000-0005-0000-0000-000040130000}"/>
    <cellStyle name="Calculation 4 2 14 3 2 2 2 2" xfId="40911" xr:uid="{00000000-0005-0000-0000-000041130000}"/>
    <cellStyle name="Calculation 4 2 14 3 2 2 3" xfId="33362" xr:uid="{00000000-0005-0000-0000-000042130000}"/>
    <cellStyle name="Calculation 4 2 14 3 2 3" xfId="17877" xr:uid="{00000000-0005-0000-0000-000043130000}"/>
    <cellStyle name="Calculation 4 2 14 3 2 3 2" xfId="36510" xr:uid="{00000000-0005-0000-0000-000044130000}"/>
    <cellStyle name="Calculation 4 2 14 3 2 4" xfId="28296" xr:uid="{00000000-0005-0000-0000-000045130000}"/>
    <cellStyle name="Calculation 4 2 14 3 3" xfId="10900" xr:uid="{00000000-0005-0000-0000-000046130000}"/>
    <cellStyle name="Calculation 4 2 14 3 3 2" xfId="20468" xr:uid="{00000000-0005-0000-0000-000047130000}"/>
    <cellStyle name="Calculation 4 2 14 3 3 2 2" xfId="38621" xr:uid="{00000000-0005-0000-0000-000048130000}"/>
    <cellStyle name="Calculation 4 2 14 3 3 3" xfId="30822" xr:uid="{00000000-0005-0000-0000-000049130000}"/>
    <cellStyle name="Calculation 4 2 14 3 4" xfId="15476" xr:uid="{00000000-0005-0000-0000-00004A130000}"/>
    <cellStyle name="Calculation 4 2 14 3 4 2" xfId="34511" xr:uid="{00000000-0005-0000-0000-00004B130000}"/>
    <cellStyle name="Calculation 4 2 14 3 5" xfId="25740" xr:uid="{00000000-0005-0000-0000-00004C130000}"/>
    <cellStyle name="Calculation 4 2 14 4" xfId="5531" xr:uid="{00000000-0005-0000-0000-00004D130000}"/>
    <cellStyle name="Calculation 4 2 14 4 2" xfId="11666" xr:uid="{00000000-0005-0000-0000-00004E130000}"/>
    <cellStyle name="Calculation 4 2 14 4 2 2" xfId="21222" xr:uid="{00000000-0005-0000-0000-00004F130000}"/>
    <cellStyle name="Calculation 4 2 14 4 2 2 2" xfId="39120" xr:uid="{00000000-0005-0000-0000-000050130000}"/>
    <cellStyle name="Calculation 4 2 14 4 2 3" xfId="31331" xr:uid="{00000000-0005-0000-0000-000051130000}"/>
    <cellStyle name="Calculation 4 2 14 4 3" xfId="16197" xr:uid="{00000000-0005-0000-0000-000052130000}"/>
    <cellStyle name="Calculation 4 2 14 4 3 2" xfId="34978" xr:uid="{00000000-0005-0000-0000-000053130000}"/>
    <cellStyle name="Calculation 4 2 14 4 4" xfId="26249" xr:uid="{00000000-0005-0000-0000-000054130000}"/>
    <cellStyle name="Calculation 4 2 14 5" xfId="8648" xr:uid="{00000000-0005-0000-0000-000055130000}"/>
    <cellStyle name="Calculation 4 2 14 5 2" xfId="18635" xr:uid="{00000000-0005-0000-0000-000056130000}"/>
    <cellStyle name="Calculation 4 2 14 5 2 2" xfId="37005" xr:uid="{00000000-0005-0000-0000-000057130000}"/>
    <cellStyle name="Calculation 4 2 14 5 3" xfId="28793" xr:uid="{00000000-0005-0000-0000-000058130000}"/>
    <cellStyle name="Calculation 4 2 14 6" xfId="23708" xr:uid="{00000000-0005-0000-0000-000059130000}"/>
    <cellStyle name="Calculation 4 2 15" xfId="2185" xr:uid="{00000000-0005-0000-0000-00005A130000}"/>
    <cellStyle name="Calculation 4 2 15 2" xfId="4122" xr:uid="{00000000-0005-0000-0000-00005B130000}"/>
    <cellStyle name="Calculation 4 2 15 2 2" xfId="7225" xr:uid="{00000000-0005-0000-0000-00005C130000}"/>
    <cellStyle name="Calculation 4 2 15 2 2 2" xfId="13286" xr:uid="{00000000-0005-0000-0000-00005D130000}"/>
    <cellStyle name="Calculation 4 2 15 2 2 2 2" xfId="22629" xr:uid="{00000000-0005-0000-0000-00005E130000}"/>
    <cellStyle name="Calculation 4 2 15 2 2 2 2 2" xfId="40357" xr:uid="{00000000-0005-0000-0000-00005F130000}"/>
    <cellStyle name="Calculation 4 2 15 2 2 2 3" xfId="32738" xr:uid="{00000000-0005-0000-0000-000060130000}"/>
    <cellStyle name="Calculation 4 2 15 2 2 3" xfId="17425" xr:uid="{00000000-0005-0000-0000-000061130000}"/>
    <cellStyle name="Calculation 4 2 15 2 2 3 2" xfId="36058" xr:uid="{00000000-0005-0000-0000-000062130000}"/>
    <cellStyle name="Calculation 4 2 15 2 2 4" xfId="27672" xr:uid="{00000000-0005-0000-0000-000063130000}"/>
    <cellStyle name="Calculation 4 2 15 2 3" xfId="10271" xr:uid="{00000000-0005-0000-0000-000064130000}"/>
    <cellStyle name="Calculation 4 2 15 2 3 2" xfId="30197" xr:uid="{00000000-0005-0000-0000-000065130000}"/>
    <cellStyle name="Calculation 4 2 15 2 4" xfId="25116" xr:uid="{00000000-0005-0000-0000-000066130000}"/>
    <cellStyle name="Calculation 4 2 15 3" xfId="4768" xr:uid="{00000000-0005-0000-0000-000067130000}"/>
    <cellStyle name="Calculation 4 2 15 3 2" xfId="7870" xr:uid="{00000000-0005-0000-0000-000068130000}"/>
    <cellStyle name="Calculation 4 2 15 3 2 2" xfId="13931" xr:uid="{00000000-0005-0000-0000-000069130000}"/>
    <cellStyle name="Calculation 4 2 15 3 2 2 2" xfId="23200" xr:uid="{00000000-0005-0000-0000-00006A130000}"/>
    <cellStyle name="Calculation 4 2 15 3 2 2 2 2" xfId="40928" xr:uid="{00000000-0005-0000-0000-00006B130000}"/>
    <cellStyle name="Calculation 4 2 15 3 2 2 3" xfId="33379" xr:uid="{00000000-0005-0000-0000-00006C130000}"/>
    <cellStyle name="Calculation 4 2 15 3 2 3" xfId="17891" xr:uid="{00000000-0005-0000-0000-00006D130000}"/>
    <cellStyle name="Calculation 4 2 15 3 2 3 2" xfId="36524" xr:uid="{00000000-0005-0000-0000-00006E130000}"/>
    <cellStyle name="Calculation 4 2 15 3 2 4" xfId="28313" xr:uid="{00000000-0005-0000-0000-00006F130000}"/>
    <cellStyle name="Calculation 4 2 15 3 3" xfId="10917" xr:uid="{00000000-0005-0000-0000-000070130000}"/>
    <cellStyle name="Calculation 4 2 15 3 3 2" xfId="20485" xr:uid="{00000000-0005-0000-0000-000071130000}"/>
    <cellStyle name="Calculation 4 2 15 3 3 2 2" xfId="38638" xr:uid="{00000000-0005-0000-0000-000072130000}"/>
    <cellStyle name="Calculation 4 2 15 3 3 3" xfId="30839" xr:uid="{00000000-0005-0000-0000-000073130000}"/>
    <cellStyle name="Calculation 4 2 15 3 4" xfId="15490" xr:uid="{00000000-0005-0000-0000-000074130000}"/>
    <cellStyle name="Calculation 4 2 15 3 4 2" xfId="34525" xr:uid="{00000000-0005-0000-0000-000075130000}"/>
    <cellStyle name="Calculation 4 2 15 3 5" xfId="25757" xr:uid="{00000000-0005-0000-0000-000076130000}"/>
    <cellStyle name="Calculation 4 2 15 4" xfId="5394" xr:uid="{00000000-0005-0000-0000-000077130000}"/>
    <cellStyle name="Calculation 4 2 15 4 2" xfId="11530" xr:uid="{00000000-0005-0000-0000-000078130000}"/>
    <cellStyle name="Calculation 4 2 15 4 2 2" xfId="21087" xr:uid="{00000000-0005-0000-0000-000079130000}"/>
    <cellStyle name="Calculation 4 2 15 4 2 2 2" xfId="39022" xr:uid="{00000000-0005-0000-0000-00007A130000}"/>
    <cellStyle name="Calculation 4 2 15 4 2 3" xfId="31232" xr:uid="{00000000-0005-0000-0000-00007B130000}"/>
    <cellStyle name="Calculation 4 2 15 4 3" xfId="16068" xr:uid="{00000000-0005-0000-0000-00007C130000}"/>
    <cellStyle name="Calculation 4 2 15 4 3 2" xfId="34886" xr:uid="{00000000-0005-0000-0000-00007D130000}"/>
    <cellStyle name="Calculation 4 2 15 4 4" xfId="26150" xr:uid="{00000000-0005-0000-0000-00007E130000}"/>
    <cellStyle name="Calculation 4 2 15 5" xfId="8510" xr:uid="{00000000-0005-0000-0000-00007F130000}"/>
    <cellStyle name="Calculation 4 2 15 5 2" xfId="18497" xr:uid="{00000000-0005-0000-0000-000080130000}"/>
    <cellStyle name="Calculation 4 2 15 5 2 2" xfId="36904" xr:uid="{00000000-0005-0000-0000-000081130000}"/>
    <cellStyle name="Calculation 4 2 15 5 3" xfId="28693" xr:uid="{00000000-0005-0000-0000-000082130000}"/>
    <cellStyle name="Calculation 4 2 15 6" xfId="23607" xr:uid="{00000000-0005-0000-0000-000083130000}"/>
    <cellStyle name="Calculation 4 2 16" xfId="1923" xr:uid="{00000000-0005-0000-0000-000084130000}"/>
    <cellStyle name="Calculation 4 2 16 2" xfId="5134" xr:uid="{00000000-0005-0000-0000-000085130000}"/>
    <cellStyle name="Calculation 4 2 16 2 2" xfId="11274" xr:uid="{00000000-0005-0000-0000-000086130000}"/>
    <cellStyle name="Calculation 4 2 16 2 2 2" xfId="20836" xr:uid="{00000000-0005-0000-0000-000087130000}"/>
    <cellStyle name="Calculation 4 2 16 2 2 2 2" xfId="38810" xr:uid="{00000000-0005-0000-0000-000088130000}"/>
    <cellStyle name="Calculation 4 2 16 2 2 3" xfId="31016" xr:uid="{00000000-0005-0000-0000-000089130000}"/>
    <cellStyle name="Calculation 4 2 16 2 3" xfId="15826" xr:uid="{00000000-0005-0000-0000-00008A130000}"/>
    <cellStyle name="Calculation 4 2 16 2 3 2" xfId="34683" xr:uid="{00000000-0005-0000-0000-00008B130000}"/>
    <cellStyle name="Calculation 4 2 16 2 4" xfId="25934" xr:uid="{00000000-0005-0000-0000-00008C130000}"/>
    <cellStyle name="Calculation 4 2 16 3" xfId="8256" xr:uid="{00000000-0005-0000-0000-00008D130000}"/>
    <cellStyle name="Calculation 4 2 16 3 2" xfId="18246" xr:uid="{00000000-0005-0000-0000-00008E130000}"/>
    <cellStyle name="Calculation 4 2 16 3 2 2" xfId="36693" xr:uid="{00000000-0005-0000-0000-00008F130000}"/>
    <cellStyle name="Calculation 4 2 16 3 3" xfId="28482" xr:uid="{00000000-0005-0000-0000-000090130000}"/>
    <cellStyle name="Calculation 4 2 16 4" xfId="14204" xr:uid="{00000000-0005-0000-0000-000091130000}"/>
    <cellStyle name="Calculation 4 2 16 4 2" xfId="33466" xr:uid="{00000000-0005-0000-0000-000092130000}"/>
    <cellStyle name="Calculation 4 2 16 5" xfId="23396" xr:uid="{00000000-0005-0000-0000-000093130000}"/>
    <cellStyle name="Calculation 4 2 17" xfId="1910" xr:uid="{00000000-0005-0000-0000-000094130000}"/>
    <cellStyle name="Calculation 4 2 17 2" xfId="5121" xr:uid="{00000000-0005-0000-0000-000095130000}"/>
    <cellStyle name="Calculation 4 2 17 2 2" xfId="11261" xr:uid="{00000000-0005-0000-0000-000096130000}"/>
    <cellStyle name="Calculation 4 2 17 2 2 2" xfId="20823" xr:uid="{00000000-0005-0000-0000-000097130000}"/>
    <cellStyle name="Calculation 4 2 17 2 2 2 2" xfId="38797" xr:uid="{00000000-0005-0000-0000-000098130000}"/>
    <cellStyle name="Calculation 4 2 17 2 2 3" xfId="31003" xr:uid="{00000000-0005-0000-0000-000099130000}"/>
    <cellStyle name="Calculation 4 2 17 2 3" xfId="15813" xr:uid="{00000000-0005-0000-0000-00009A130000}"/>
    <cellStyle name="Calculation 4 2 17 2 3 2" xfId="34670" xr:uid="{00000000-0005-0000-0000-00009B130000}"/>
    <cellStyle name="Calculation 4 2 17 2 4" xfId="25921" xr:uid="{00000000-0005-0000-0000-00009C130000}"/>
    <cellStyle name="Calculation 4 2 17 3" xfId="8243" xr:uid="{00000000-0005-0000-0000-00009D130000}"/>
    <cellStyle name="Calculation 4 2 17 3 2" xfId="18233" xr:uid="{00000000-0005-0000-0000-00009E130000}"/>
    <cellStyle name="Calculation 4 2 17 3 2 2" xfId="36680" xr:uid="{00000000-0005-0000-0000-00009F130000}"/>
    <cellStyle name="Calculation 4 2 17 3 3" xfId="28469" xr:uid="{00000000-0005-0000-0000-0000A0130000}"/>
    <cellStyle name="Calculation 4 2 17 4" xfId="14191" xr:uid="{00000000-0005-0000-0000-0000A1130000}"/>
    <cellStyle name="Calculation 4 2 17 4 2" xfId="33453" xr:uid="{00000000-0005-0000-0000-0000A2130000}"/>
    <cellStyle name="Calculation 4 2 17 5" xfId="23383" xr:uid="{00000000-0005-0000-0000-0000A3130000}"/>
    <cellStyle name="Calculation 4 2 18" xfId="2131" xr:uid="{00000000-0005-0000-0000-0000A4130000}"/>
    <cellStyle name="Calculation 4 2 18 2" xfId="5341" xr:uid="{00000000-0005-0000-0000-0000A5130000}"/>
    <cellStyle name="Calculation 4 2 18 2 2" xfId="11477" xr:uid="{00000000-0005-0000-0000-0000A6130000}"/>
    <cellStyle name="Calculation 4 2 18 2 2 2" xfId="21034" xr:uid="{00000000-0005-0000-0000-0000A7130000}"/>
    <cellStyle name="Calculation 4 2 18 2 2 2 2" xfId="39006" xr:uid="{00000000-0005-0000-0000-0000A8130000}"/>
    <cellStyle name="Calculation 4 2 18 2 2 3" xfId="31216" xr:uid="{00000000-0005-0000-0000-0000A9130000}"/>
    <cellStyle name="Calculation 4 2 18 2 3" xfId="16015" xr:uid="{00000000-0005-0000-0000-0000AA130000}"/>
    <cellStyle name="Calculation 4 2 18 2 3 2" xfId="34870" xr:uid="{00000000-0005-0000-0000-0000AB130000}"/>
    <cellStyle name="Calculation 4 2 18 2 4" xfId="26134" xr:uid="{00000000-0005-0000-0000-0000AC130000}"/>
    <cellStyle name="Calculation 4 2 18 3" xfId="8457" xr:uid="{00000000-0005-0000-0000-0000AD130000}"/>
    <cellStyle name="Calculation 4 2 18 3 2" xfId="18444" xr:uid="{00000000-0005-0000-0000-0000AE130000}"/>
    <cellStyle name="Calculation 4 2 18 3 2 2" xfId="36888" xr:uid="{00000000-0005-0000-0000-0000AF130000}"/>
    <cellStyle name="Calculation 4 2 18 3 3" xfId="28677" xr:uid="{00000000-0005-0000-0000-0000B0130000}"/>
    <cellStyle name="Calculation 4 2 18 4" xfId="14262" xr:uid="{00000000-0005-0000-0000-0000B1130000}"/>
    <cellStyle name="Calculation 4 2 18 4 2" xfId="33522" xr:uid="{00000000-0005-0000-0000-0000B2130000}"/>
    <cellStyle name="Calculation 4 2 18 5" xfId="23591" xr:uid="{00000000-0005-0000-0000-0000B3130000}"/>
    <cellStyle name="Calculation 4 2 19" xfId="2494" xr:uid="{00000000-0005-0000-0000-0000B4130000}"/>
    <cellStyle name="Calculation 4 2 19 2" xfId="5699" xr:uid="{00000000-0005-0000-0000-0000B5130000}"/>
    <cellStyle name="Calculation 4 2 19 2 2" xfId="11818" xr:uid="{00000000-0005-0000-0000-0000B6130000}"/>
    <cellStyle name="Calculation 4 2 19 2 2 2" xfId="21342" xr:uid="{00000000-0005-0000-0000-0000B7130000}"/>
    <cellStyle name="Calculation 4 2 19 2 2 2 2" xfId="39228" xr:uid="{00000000-0005-0000-0000-0000B8130000}"/>
    <cellStyle name="Calculation 4 2 19 2 2 3" xfId="31464" xr:uid="{00000000-0005-0000-0000-0000B9130000}"/>
    <cellStyle name="Calculation 4 2 19 2 3" xfId="16313" xr:uid="{00000000-0005-0000-0000-0000BA130000}"/>
    <cellStyle name="Calculation 4 2 19 2 3 2" xfId="35084" xr:uid="{00000000-0005-0000-0000-0000BB130000}"/>
    <cellStyle name="Calculation 4 2 19 2 4" xfId="26398" xr:uid="{00000000-0005-0000-0000-0000BC130000}"/>
    <cellStyle name="Calculation 4 2 19 3" xfId="8798" xr:uid="{00000000-0005-0000-0000-0000BD130000}"/>
    <cellStyle name="Calculation 4 2 19 3 2" xfId="18785" xr:uid="{00000000-0005-0000-0000-0000BE130000}"/>
    <cellStyle name="Calculation 4 2 19 3 2 2" xfId="37136" xr:uid="{00000000-0005-0000-0000-0000BF130000}"/>
    <cellStyle name="Calculation 4 2 19 3 3" xfId="28924" xr:uid="{00000000-0005-0000-0000-0000C0130000}"/>
    <cellStyle name="Calculation 4 2 19 4" xfId="14426" xr:uid="{00000000-0005-0000-0000-0000C1130000}"/>
    <cellStyle name="Calculation 4 2 19 4 2" xfId="33601" xr:uid="{00000000-0005-0000-0000-0000C2130000}"/>
    <cellStyle name="Calculation 4 2 19 5" xfId="23839" xr:uid="{00000000-0005-0000-0000-0000C3130000}"/>
    <cellStyle name="Calculation 4 2 2" xfId="2363" xr:uid="{00000000-0005-0000-0000-0000C4130000}"/>
    <cellStyle name="Calculation 4 2 2 2" xfId="3785" xr:uid="{00000000-0005-0000-0000-0000C5130000}"/>
    <cellStyle name="Calculation 4 2 2 2 2" xfId="6896" xr:uid="{00000000-0005-0000-0000-0000C6130000}"/>
    <cellStyle name="Calculation 4 2 2 2 2 2" xfId="12969" xr:uid="{00000000-0005-0000-0000-0000C7130000}"/>
    <cellStyle name="Calculation 4 2 2 2 2 2 2" xfId="22331" xr:uid="{00000000-0005-0000-0000-0000C8130000}"/>
    <cellStyle name="Calculation 4 2 2 2 2 2 2 2" xfId="40061" xr:uid="{00000000-0005-0000-0000-0000C9130000}"/>
    <cellStyle name="Calculation 4 2 2 2 2 2 3" xfId="32423" xr:uid="{00000000-0005-0000-0000-0000CA130000}"/>
    <cellStyle name="Calculation 4 2 2 2 2 3" xfId="17185" xr:uid="{00000000-0005-0000-0000-0000CB130000}"/>
    <cellStyle name="Calculation 4 2 2 2 2 3 2" xfId="35818" xr:uid="{00000000-0005-0000-0000-0000CC130000}"/>
    <cellStyle name="Calculation 4 2 2 2 2 4" xfId="27357" xr:uid="{00000000-0005-0000-0000-0000CD130000}"/>
    <cellStyle name="Calculation 4 2 2 2 3" xfId="9954" xr:uid="{00000000-0005-0000-0000-0000CE130000}"/>
    <cellStyle name="Calculation 4 2 2 2 3 2" xfId="29882" xr:uid="{00000000-0005-0000-0000-0000CF130000}"/>
    <cellStyle name="Calculation 4 2 2 2 4" xfId="24801" xr:uid="{00000000-0005-0000-0000-0000D0130000}"/>
    <cellStyle name="Calculation 4 2 2 3" xfId="4451" xr:uid="{00000000-0005-0000-0000-0000D1130000}"/>
    <cellStyle name="Calculation 4 2 2 3 2" xfId="7553" xr:uid="{00000000-0005-0000-0000-0000D2130000}"/>
    <cellStyle name="Calculation 4 2 2 3 2 2" xfId="13614" xr:uid="{00000000-0005-0000-0000-0000D3130000}"/>
    <cellStyle name="Calculation 4 2 2 3 2 2 2" xfId="22904" xr:uid="{00000000-0005-0000-0000-0000D4130000}"/>
    <cellStyle name="Calculation 4 2 2 3 2 2 2 2" xfId="40632" xr:uid="{00000000-0005-0000-0000-0000D5130000}"/>
    <cellStyle name="Calculation 4 2 2 3 2 2 3" xfId="33064" xr:uid="{00000000-0005-0000-0000-0000D6130000}"/>
    <cellStyle name="Calculation 4 2 2 3 2 3" xfId="17651" xr:uid="{00000000-0005-0000-0000-0000D7130000}"/>
    <cellStyle name="Calculation 4 2 2 3 2 3 2" xfId="36284" xr:uid="{00000000-0005-0000-0000-0000D8130000}"/>
    <cellStyle name="Calculation 4 2 2 3 2 4" xfId="27998" xr:uid="{00000000-0005-0000-0000-0000D9130000}"/>
    <cellStyle name="Calculation 4 2 2 3 3" xfId="10600" xr:uid="{00000000-0005-0000-0000-0000DA130000}"/>
    <cellStyle name="Calculation 4 2 2 3 3 2" xfId="20168" xr:uid="{00000000-0005-0000-0000-0000DB130000}"/>
    <cellStyle name="Calculation 4 2 2 3 3 2 2" xfId="38323" xr:uid="{00000000-0005-0000-0000-0000DC130000}"/>
    <cellStyle name="Calculation 4 2 2 3 3 3" xfId="30524" xr:uid="{00000000-0005-0000-0000-0000DD130000}"/>
    <cellStyle name="Calculation 4 2 2 3 4" xfId="15250" xr:uid="{00000000-0005-0000-0000-0000DE130000}"/>
    <cellStyle name="Calculation 4 2 2 3 4 2" xfId="34285" xr:uid="{00000000-0005-0000-0000-0000DF130000}"/>
    <cellStyle name="Calculation 4 2 2 3 5" xfId="25442" xr:uid="{00000000-0005-0000-0000-0000E0130000}"/>
    <cellStyle name="Calculation 4 2 2 4" xfId="5570" xr:uid="{00000000-0005-0000-0000-0000E1130000}"/>
    <cellStyle name="Calculation 4 2 2 4 2" xfId="11705" xr:uid="{00000000-0005-0000-0000-0000E2130000}"/>
    <cellStyle name="Calculation 4 2 2 4 2 2" xfId="21261" xr:uid="{00000000-0005-0000-0000-0000E3130000}"/>
    <cellStyle name="Calculation 4 2 2 4 2 2 2" xfId="39149" xr:uid="{00000000-0005-0000-0000-0000E4130000}"/>
    <cellStyle name="Calculation 4 2 2 4 2 3" xfId="31360" xr:uid="{00000000-0005-0000-0000-0000E5130000}"/>
    <cellStyle name="Calculation 4 2 2 4 3" xfId="16234" xr:uid="{00000000-0005-0000-0000-0000E6130000}"/>
    <cellStyle name="Calculation 4 2 2 4 3 2" xfId="35005" xr:uid="{00000000-0005-0000-0000-0000E7130000}"/>
    <cellStyle name="Calculation 4 2 2 4 4" xfId="26278" xr:uid="{00000000-0005-0000-0000-0000E8130000}"/>
    <cellStyle name="Calculation 4 2 2 5" xfId="8687" xr:uid="{00000000-0005-0000-0000-0000E9130000}"/>
    <cellStyle name="Calculation 4 2 2 5 2" xfId="18674" xr:uid="{00000000-0005-0000-0000-0000EA130000}"/>
    <cellStyle name="Calculation 4 2 2 5 2 2" xfId="37034" xr:uid="{00000000-0005-0000-0000-0000EB130000}"/>
    <cellStyle name="Calculation 4 2 2 5 3" xfId="28822" xr:uid="{00000000-0005-0000-0000-0000EC130000}"/>
    <cellStyle name="Calculation 4 2 2 6" xfId="23737" xr:uid="{00000000-0005-0000-0000-0000ED130000}"/>
    <cellStyle name="Calculation 4 2 20" xfId="2627" xr:uid="{00000000-0005-0000-0000-0000EE130000}"/>
    <cellStyle name="Calculation 4 2 20 2" xfId="5826" xr:uid="{00000000-0005-0000-0000-0000EF130000}"/>
    <cellStyle name="Calculation 4 2 20 2 2" xfId="11945" xr:uid="{00000000-0005-0000-0000-0000F0130000}"/>
    <cellStyle name="Calculation 4 2 20 2 2 2" xfId="21442" xr:uid="{00000000-0005-0000-0000-0000F1130000}"/>
    <cellStyle name="Calculation 4 2 20 2 2 2 2" xfId="39324" xr:uid="{00000000-0005-0000-0000-0000F2130000}"/>
    <cellStyle name="Calculation 4 2 20 2 2 3" xfId="31585" xr:uid="{00000000-0005-0000-0000-0000F3130000}"/>
    <cellStyle name="Calculation 4 2 20 2 3" xfId="16405" xr:uid="{00000000-0005-0000-0000-0000F4130000}"/>
    <cellStyle name="Calculation 4 2 20 2 3 2" xfId="35176" xr:uid="{00000000-0005-0000-0000-0000F5130000}"/>
    <cellStyle name="Calculation 4 2 20 2 4" xfId="26519" xr:uid="{00000000-0005-0000-0000-0000F6130000}"/>
    <cellStyle name="Calculation 4 2 20 3" xfId="8925" xr:uid="{00000000-0005-0000-0000-0000F7130000}"/>
    <cellStyle name="Calculation 4 2 20 3 2" xfId="18912" xr:uid="{00000000-0005-0000-0000-0000F8130000}"/>
    <cellStyle name="Calculation 4 2 20 3 2 2" xfId="37257" xr:uid="{00000000-0005-0000-0000-0000F9130000}"/>
    <cellStyle name="Calculation 4 2 20 3 3" xfId="29045" xr:uid="{00000000-0005-0000-0000-0000FA130000}"/>
    <cellStyle name="Calculation 4 2 20 4" xfId="14483" xr:uid="{00000000-0005-0000-0000-0000FB130000}"/>
    <cellStyle name="Calculation 4 2 20 4 2" xfId="33656" xr:uid="{00000000-0005-0000-0000-0000FC130000}"/>
    <cellStyle name="Calculation 4 2 20 5" xfId="23958" xr:uid="{00000000-0005-0000-0000-0000FD130000}"/>
    <cellStyle name="Calculation 4 2 21" xfId="2676" xr:uid="{00000000-0005-0000-0000-0000FE130000}"/>
    <cellStyle name="Calculation 4 2 21 2" xfId="5873" xr:uid="{00000000-0005-0000-0000-0000FF130000}"/>
    <cellStyle name="Calculation 4 2 21 2 2" xfId="11992" xr:uid="{00000000-0005-0000-0000-000000140000}"/>
    <cellStyle name="Calculation 4 2 21 2 2 2" xfId="21482" xr:uid="{00000000-0005-0000-0000-000001140000}"/>
    <cellStyle name="Calculation 4 2 21 2 2 2 2" xfId="39362" xr:uid="{00000000-0005-0000-0000-000002140000}"/>
    <cellStyle name="Calculation 4 2 21 2 2 3" xfId="31628" xr:uid="{00000000-0005-0000-0000-000003140000}"/>
    <cellStyle name="Calculation 4 2 21 2 3" xfId="16443" xr:uid="{00000000-0005-0000-0000-000004140000}"/>
    <cellStyle name="Calculation 4 2 21 2 3 2" xfId="35214" xr:uid="{00000000-0005-0000-0000-000005140000}"/>
    <cellStyle name="Calculation 4 2 21 2 4" xfId="26562" xr:uid="{00000000-0005-0000-0000-000006140000}"/>
    <cellStyle name="Calculation 4 2 21 3" xfId="8972" xr:uid="{00000000-0005-0000-0000-000007140000}"/>
    <cellStyle name="Calculation 4 2 21 3 2" xfId="18959" xr:uid="{00000000-0005-0000-0000-000008140000}"/>
    <cellStyle name="Calculation 4 2 21 3 2 2" xfId="37300" xr:uid="{00000000-0005-0000-0000-000009140000}"/>
    <cellStyle name="Calculation 4 2 21 3 3" xfId="29088" xr:uid="{00000000-0005-0000-0000-00000A140000}"/>
    <cellStyle name="Calculation 4 2 21 4" xfId="14502" xr:uid="{00000000-0005-0000-0000-00000B140000}"/>
    <cellStyle name="Calculation 4 2 21 4 2" xfId="33675" xr:uid="{00000000-0005-0000-0000-00000C140000}"/>
    <cellStyle name="Calculation 4 2 21 5" xfId="24001" xr:uid="{00000000-0005-0000-0000-00000D140000}"/>
    <cellStyle name="Calculation 4 2 22" xfId="1915" xr:uid="{00000000-0005-0000-0000-00000E140000}"/>
    <cellStyle name="Calculation 4 2 22 2" xfId="5126" xr:uid="{00000000-0005-0000-0000-00000F140000}"/>
    <cellStyle name="Calculation 4 2 22 2 2" xfId="11266" xr:uid="{00000000-0005-0000-0000-000010140000}"/>
    <cellStyle name="Calculation 4 2 22 2 2 2" xfId="20828" xr:uid="{00000000-0005-0000-0000-000011140000}"/>
    <cellStyle name="Calculation 4 2 22 2 2 2 2" xfId="38802" xr:uid="{00000000-0005-0000-0000-000012140000}"/>
    <cellStyle name="Calculation 4 2 22 2 2 3" xfId="31008" xr:uid="{00000000-0005-0000-0000-000013140000}"/>
    <cellStyle name="Calculation 4 2 22 2 3" xfId="15818" xr:uid="{00000000-0005-0000-0000-000014140000}"/>
    <cellStyle name="Calculation 4 2 22 2 3 2" xfId="34675" xr:uid="{00000000-0005-0000-0000-000015140000}"/>
    <cellStyle name="Calculation 4 2 22 2 4" xfId="25926" xr:uid="{00000000-0005-0000-0000-000016140000}"/>
    <cellStyle name="Calculation 4 2 22 3" xfId="8248" xr:uid="{00000000-0005-0000-0000-000017140000}"/>
    <cellStyle name="Calculation 4 2 22 3 2" xfId="18238" xr:uid="{00000000-0005-0000-0000-000018140000}"/>
    <cellStyle name="Calculation 4 2 22 3 2 2" xfId="36685" xr:uid="{00000000-0005-0000-0000-000019140000}"/>
    <cellStyle name="Calculation 4 2 22 3 3" xfId="28474" xr:uid="{00000000-0005-0000-0000-00001A140000}"/>
    <cellStyle name="Calculation 4 2 22 4" xfId="14196" xr:uid="{00000000-0005-0000-0000-00001B140000}"/>
    <cellStyle name="Calculation 4 2 22 4 2" xfId="33458" xr:uid="{00000000-0005-0000-0000-00001C140000}"/>
    <cellStyle name="Calculation 4 2 22 5" xfId="23388" xr:uid="{00000000-0005-0000-0000-00001D140000}"/>
    <cellStyle name="Calculation 4 2 23" xfId="2816" xr:uid="{00000000-0005-0000-0000-00001E140000}"/>
    <cellStyle name="Calculation 4 2 23 2" xfId="6007" xr:uid="{00000000-0005-0000-0000-00001F140000}"/>
    <cellStyle name="Calculation 4 2 23 2 2" xfId="12126" xr:uid="{00000000-0005-0000-0000-000020140000}"/>
    <cellStyle name="Calculation 4 2 23 2 2 2" xfId="21599" xr:uid="{00000000-0005-0000-0000-000021140000}"/>
    <cellStyle name="Calculation 4 2 23 2 2 2 2" xfId="39477" xr:uid="{00000000-0005-0000-0000-000022140000}"/>
    <cellStyle name="Calculation 4 2 23 2 2 3" xfId="31748" xr:uid="{00000000-0005-0000-0000-000023140000}"/>
    <cellStyle name="Calculation 4 2 23 2 3" xfId="16546" xr:uid="{00000000-0005-0000-0000-000024140000}"/>
    <cellStyle name="Calculation 4 2 23 2 3 2" xfId="35317" xr:uid="{00000000-0005-0000-0000-000025140000}"/>
    <cellStyle name="Calculation 4 2 23 2 4" xfId="26682" xr:uid="{00000000-0005-0000-0000-000026140000}"/>
    <cellStyle name="Calculation 4 2 23 3" xfId="9106" xr:uid="{00000000-0005-0000-0000-000027140000}"/>
    <cellStyle name="Calculation 4 2 23 3 2" xfId="19093" xr:uid="{00000000-0005-0000-0000-000028140000}"/>
    <cellStyle name="Calculation 4 2 23 3 2 2" xfId="37420" xr:uid="{00000000-0005-0000-0000-000029140000}"/>
    <cellStyle name="Calculation 4 2 23 3 3" xfId="29208" xr:uid="{00000000-0005-0000-0000-00002A140000}"/>
    <cellStyle name="Calculation 4 2 23 4" xfId="14563" xr:uid="{00000000-0005-0000-0000-00002B140000}"/>
    <cellStyle name="Calculation 4 2 23 4 2" xfId="33736" xr:uid="{00000000-0005-0000-0000-00002C140000}"/>
    <cellStyle name="Calculation 4 2 23 5" xfId="24121" xr:uid="{00000000-0005-0000-0000-00002D140000}"/>
    <cellStyle name="Calculation 4 2 24" xfId="2387" xr:uid="{00000000-0005-0000-0000-00002E140000}"/>
    <cellStyle name="Calculation 4 2 24 2" xfId="5593" xr:uid="{00000000-0005-0000-0000-00002F140000}"/>
    <cellStyle name="Calculation 4 2 24 2 2" xfId="11728" xr:uid="{00000000-0005-0000-0000-000030140000}"/>
    <cellStyle name="Calculation 4 2 24 2 2 2" xfId="21283" xr:uid="{00000000-0005-0000-0000-000031140000}"/>
    <cellStyle name="Calculation 4 2 24 2 2 2 2" xfId="39171" xr:uid="{00000000-0005-0000-0000-000032140000}"/>
    <cellStyle name="Calculation 4 2 24 2 2 3" xfId="31382" xr:uid="{00000000-0005-0000-0000-000033140000}"/>
    <cellStyle name="Calculation 4 2 24 2 3" xfId="16256" xr:uid="{00000000-0005-0000-0000-000034140000}"/>
    <cellStyle name="Calculation 4 2 24 2 3 2" xfId="35027" xr:uid="{00000000-0005-0000-0000-000035140000}"/>
    <cellStyle name="Calculation 4 2 24 2 4" xfId="26300" xr:uid="{00000000-0005-0000-0000-000036140000}"/>
    <cellStyle name="Calculation 4 2 24 3" xfId="8710" xr:uid="{00000000-0005-0000-0000-000037140000}"/>
    <cellStyle name="Calculation 4 2 24 3 2" xfId="18697" xr:uid="{00000000-0005-0000-0000-000038140000}"/>
    <cellStyle name="Calculation 4 2 24 3 2 2" xfId="37056" xr:uid="{00000000-0005-0000-0000-000039140000}"/>
    <cellStyle name="Calculation 4 2 24 3 3" xfId="28844" xr:uid="{00000000-0005-0000-0000-00003A140000}"/>
    <cellStyle name="Calculation 4 2 24 4" xfId="14394" xr:uid="{00000000-0005-0000-0000-00003B140000}"/>
    <cellStyle name="Calculation 4 2 24 4 2" xfId="33570" xr:uid="{00000000-0005-0000-0000-00003C140000}"/>
    <cellStyle name="Calculation 4 2 24 5" xfId="23759" xr:uid="{00000000-0005-0000-0000-00003D140000}"/>
    <cellStyle name="Calculation 4 2 25" xfId="3372" xr:uid="{00000000-0005-0000-0000-00003E140000}"/>
    <cellStyle name="Calculation 4 2 25 2" xfId="6529" xr:uid="{00000000-0005-0000-0000-00003F140000}"/>
    <cellStyle name="Calculation 4 2 25 2 2" xfId="12641" xr:uid="{00000000-0005-0000-0000-000040140000}"/>
    <cellStyle name="Calculation 4 2 25 2 2 2" xfId="22055" xr:uid="{00000000-0005-0000-0000-000041140000}"/>
    <cellStyle name="Calculation 4 2 25 2 2 2 2" xfId="39785" xr:uid="{00000000-0005-0000-0000-000042140000}"/>
    <cellStyle name="Calculation 4 2 25 2 2 3" xfId="32096" xr:uid="{00000000-0005-0000-0000-000043140000}"/>
    <cellStyle name="Calculation 4 2 25 2 3" xfId="16960" xr:uid="{00000000-0005-0000-0000-000044140000}"/>
    <cellStyle name="Calculation 4 2 25 2 3 2" xfId="35593" xr:uid="{00000000-0005-0000-0000-000045140000}"/>
    <cellStyle name="Calculation 4 2 25 2 4" xfId="27030" xr:uid="{00000000-0005-0000-0000-000046140000}"/>
    <cellStyle name="Calculation 4 2 25 3" xfId="9626" xr:uid="{00000000-0005-0000-0000-000047140000}"/>
    <cellStyle name="Calculation 4 2 25 3 2" xfId="29560" xr:uid="{00000000-0005-0000-0000-000048140000}"/>
    <cellStyle name="Calculation 4 2 25 4" xfId="24474" xr:uid="{00000000-0005-0000-0000-000049140000}"/>
    <cellStyle name="Calculation 4 2 26" xfId="4953" xr:uid="{00000000-0005-0000-0000-00004A140000}"/>
    <cellStyle name="Calculation 4 2 26 2" xfId="11093" xr:uid="{00000000-0005-0000-0000-00004B140000}"/>
    <cellStyle name="Calculation 4 2 26 2 2" xfId="20656" xr:uid="{00000000-0005-0000-0000-00004C140000}"/>
    <cellStyle name="Calculation 4 2 26 2 2 2" xfId="38676" xr:uid="{00000000-0005-0000-0000-00004D140000}"/>
    <cellStyle name="Calculation 4 2 26 2 3" xfId="30882" xr:uid="{00000000-0005-0000-0000-00004E140000}"/>
    <cellStyle name="Calculation 4 2 26 3" xfId="15656" xr:uid="{00000000-0005-0000-0000-00004F140000}"/>
    <cellStyle name="Calculation 4 2 26 3 2" xfId="34559" xr:uid="{00000000-0005-0000-0000-000050140000}"/>
    <cellStyle name="Calculation 4 2 26 4" xfId="25800" xr:uid="{00000000-0005-0000-0000-000051140000}"/>
    <cellStyle name="Calculation 4 2 27" xfId="8078" xr:uid="{00000000-0005-0000-0000-000052140000}"/>
    <cellStyle name="Calculation 4 2 27 2" xfId="18069" xr:uid="{00000000-0005-0000-0000-000053140000}"/>
    <cellStyle name="Calculation 4 2 27 2 2" xfId="36563" xr:uid="{00000000-0005-0000-0000-000054140000}"/>
    <cellStyle name="Calculation 4 2 27 3" xfId="28354" xr:uid="{00000000-0005-0000-0000-000055140000}"/>
    <cellStyle name="Calculation 4 2 28" xfId="23259" xr:uid="{00000000-0005-0000-0000-000056140000}"/>
    <cellStyle name="Calculation 4 2 3" xfId="2070" xr:uid="{00000000-0005-0000-0000-000057140000}"/>
    <cellStyle name="Calculation 4 2 3 2" xfId="3413" xr:uid="{00000000-0005-0000-0000-000058140000}"/>
    <cellStyle name="Calculation 4 2 3 2 2" xfId="6565" xr:uid="{00000000-0005-0000-0000-000059140000}"/>
    <cellStyle name="Calculation 4 2 3 2 2 2" xfId="12675" xr:uid="{00000000-0005-0000-0000-00005A140000}"/>
    <cellStyle name="Calculation 4 2 3 2 2 2 2" xfId="22084" xr:uid="{00000000-0005-0000-0000-00005B140000}"/>
    <cellStyle name="Calculation 4 2 3 2 2 2 2 2" xfId="39814" xr:uid="{00000000-0005-0000-0000-00005C140000}"/>
    <cellStyle name="Calculation 4 2 3 2 2 2 3" xfId="32130" xr:uid="{00000000-0005-0000-0000-00005D140000}"/>
    <cellStyle name="Calculation 4 2 3 2 2 3" xfId="16981" xr:uid="{00000000-0005-0000-0000-00005E140000}"/>
    <cellStyle name="Calculation 4 2 3 2 2 3 2" xfId="35614" xr:uid="{00000000-0005-0000-0000-00005F140000}"/>
    <cellStyle name="Calculation 4 2 3 2 2 4" xfId="27064" xr:uid="{00000000-0005-0000-0000-000060140000}"/>
    <cellStyle name="Calculation 4 2 3 2 3" xfId="9660" xr:uid="{00000000-0005-0000-0000-000061140000}"/>
    <cellStyle name="Calculation 4 2 3 2 3 2" xfId="29592" xr:uid="{00000000-0005-0000-0000-000062140000}"/>
    <cellStyle name="Calculation 4 2 3 2 4" xfId="24508" xr:uid="{00000000-0005-0000-0000-000063140000}"/>
    <cellStyle name="Calculation 4 2 3 3" xfId="4156" xr:uid="{00000000-0005-0000-0000-000064140000}"/>
    <cellStyle name="Calculation 4 2 3 3 2" xfId="7259" xr:uid="{00000000-0005-0000-0000-000065140000}"/>
    <cellStyle name="Calculation 4 2 3 3 2 2" xfId="13320" xr:uid="{00000000-0005-0000-0000-000066140000}"/>
    <cellStyle name="Calculation 4 2 3 3 2 2 2" xfId="22657" xr:uid="{00000000-0005-0000-0000-000067140000}"/>
    <cellStyle name="Calculation 4 2 3 3 2 2 2 2" xfId="40385" xr:uid="{00000000-0005-0000-0000-000068140000}"/>
    <cellStyle name="Calculation 4 2 3 3 2 2 3" xfId="32771" xr:uid="{00000000-0005-0000-0000-000069140000}"/>
    <cellStyle name="Calculation 4 2 3 3 2 3" xfId="17447" xr:uid="{00000000-0005-0000-0000-00006A140000}"/>
    <cellStyle name="Calculation 4 2 3 3 2 3 2" xfId="36080" xr:uid="{00000000-0005-0000-0000-00006B140000}"/>
    <cellStyle name="Calculation 4 2 3 3 2 4" xfId="27705" xr:uid="{00000000-0005-0000-0000-00006C140000}"/>
    <cellStyle name="Calculation 4 2 3 3 3" xfId="10305" xr:uid="{00000000-0005-0000-0000-00006D140000}"/>
    <cellStyle name="Calculation 4 2 3 3 3 2" xfId="19874" xr:uid="{00000000-0005-0000-0000-00006E140000}"/>
    <cellStyle name="Calculation 4 2 3 3 3 2 2" xfId="38030" xr:uid="{00000000-0005-0000-0000-00006F140000}"/>
    <cellStyle name="Calculation 4 2 3 3 3 3" xfId="30230" xr:uid="{00000000-0005-0000-0000-000070140000}"/>
    <cellStyle name="Calculation 4 2 3 3 4" xfId="15046" xr:uid="{00000000-0005-0000-0000-000071140000}"/>
    <cellStyle name="Calculation 4 2 3 3 4 2" xfId="34081" xr:uid="{00000000-0005-0000-0000-000072140000}"/>
    <cellStyle name="Calculation 4 2 3 3 5" xfId="25149" xr:uid="{00000000-0005-0000-0000-000073140000}"/>
    <cellStyle name="Calculation 4 2 3 4" xfId="5280" xr:uid="{00000000-0005-0000-0000-000074140000}"/>
    <cellStyle name="Calculation 4 2 3 4 2" xfId="11416" xr:uid="{00000000-0005-0000-0000-000075140000}"/>
    <cellStyle name="Calculation 4 2 3 4 2 2" xfId="20978" xr:uid="{00000000-0005-0000-0000-000076140000}"/>
    <cellStyle name="Calculation 4 2 3 4 2 2 2" xfId="38952" xr:uid="{00000000-0005-0000-0000-000077140000}"/>
    <cellStyle name="Calculation 4 2 3 4 2 3" xfId="31158" xr:uid="{00000000-0005-0000-0000-000078140000}"/>
    <cellStyle name="Calculation 4 2 3 4 3" xfId="15962" xr:uid="{00000000-0005-0000-0000-000079140000}"/>
    <cellStyle name="Calculation 4 2 3 4 3 2" xfId="34819" xr:uid="{00000000-0005-0000-0000-00007A140000}"/>
    <cellStyle name="Calculation 4 2 3 4 4" xfId="26076" xr:uid="{00000000-0005-0000-0000-00007B140000}"/>
    <cellStyle name="Calculation 4 2 3 5" xfId="8396" xr:uid="{00000000-0005-0000-0000-00007C140000}"/>
    <cellStyle name="Calculation 4 2 3 5 2" xfId="18383" xr:uid="{00000000-0005-0000-0000-00007D140000}"/>
    <cellStyle name="Calculation 4 2 3 5 2 2" xfId="36830" xr:uid="{00000000-0005-0000-0000-00007E140000}"/>
    <cellStyle name="Calculation 4 2 3 5 3" xfId="28619" xr:uid="{00000000-0005-0000-0000-00007F140000}"/>
    <cellStyle name="Calculation 4 2 3 6" xfId="23533" xr:uid="{00000000-0005-0000-0000-000080140000}"/>
    <cellStyle name="Calculation 4 2 4" xfId="2283" xr:uid="{00000000-0005-0000-0000-000081140000}"/>
    <cellStyle name="Calculation 4 2 4 2" xfId="3869" xr:uid="{00000000-0005-0000-0000-000082140000}"/>
    <cellStyle name="Calculation 4 2 4 2 2" xfId="6975" xr:uid="{00000000-0005-0000-0000-000083140000}"/>
    <cellStyle name="Calculation 4 2 4 2 2 2" xfId="13045" xr:uid="{00000000-0005-0000-0000-000084140000}"/>
    <cellStyle name="Calculation 4 2 4 2 2 2 2" xfId="22400" xr:uid="{00000000-0005-0000-0000-000085140000}"/>
    <cellStyle name="Calculation 4 2 4 2 2 2 2 2" xfId="40128" xr:uid="{00000000-0005-0000-0000-000086140000}"/>
    <cellStyle name="Calculation 4 2 4 2 2 2 3" xfId="32497" xr:uid="{00000000-0005-0000-0000-000087140000}"/>
    <cellStyle name="Calculation 4 2 4 2 2 3" xfId="17237" xr:uid="{00000000-0005-0000-0000-000088140000}"/>
    <cellStyle name="Calculation 4 2 4 2 2 3 2" xfId="35870" xr:uid="{00000000-0005-0000-0000-000089140000}"/>
    <cellStyle name="Calculation 4 2 4 2 2 4" xfId="27431" xr:uid="{00000000-0005-0000-0000-00008A140000}"/>
    <cellStyle name="Calculation 4 2 4 2 3" xfId="10030" xr:uid="{00000000-0005-0000-0000-00008B140000}"/>
    <cellStyle name="Calculation 4 2 4 2 3 2" xfId="29956" xr:uid="{00000000-0005-0000-0000-00008C140000}"/>
    <cellStyle name="Calculation 4 2 4 2 4" xfId="24875" xr:uid="{00000000-0005-0000-0000-00008D140000}"/>
    <cellStyle name="Calculation 4 2 4 3" xfId="4527" xr:uid="{00000000-0005-0000-0000-00008E140000}"/>
    <cellStyle name="Calculation 4 2 4 3 2" xfId="7629" xr:uid="{00000000-0005-0000-0000-00008F140000}"/>
    <cellStyle name="Calculation 4 2 4 3 2 2" xfId="13690" xr:uid="{00000000-0005-0000-0000-000090140000}"/>
    <cellStyle name="Calculation 4 2 4 3 2 2 2" xfId="22971" xr:uid="{00000000-0005-0000-0000-000091140000}"/>
    <cellStyle name="Calculation 4 2 4 3 2 2 2 2" xfId="40699" xr:uid="{00000000-0005-0000-0000-000092140000}"/>
    <cellStyle name="Calculation 4 2 4 3 2 2 3" xfId="33138" xr:uid="{00000000-0005-0000-0000-000093140000}"/>
    <cellStyle name="Calculation 4 2 4 3 2 3" xfId="17703" xr:uid="{00000000-0005-0000-0000-000094140000}"/>
    <cellStyle name="Calculation 4 2 4 3 2 3 2" xfId="36336" xr:uid="{00000000-0005-0000-0000-000095140000}"/>
    <cellStyle name="Calculation 4 2 4 3 2 4" xfId="28072" xr:uid="{00000000-0005-0000-0000-000096140000}"/>
    <cellStyle name="Calculation 4 2 4 3 3" xfId="10676" xr:uid="{00000000-0005-0000-0000-000097140000}"/>
    <cellStyle name="Calculation 4 2 4 3 3 2" xfId="20244" xr:uid="{00000000-0005-0000-0000-000098140000}"/>
    <cellStyle name="Calculation 4 2 4 3 3 2 2" xfId="38397" xr:uid="{00000000-0005-0000-0000-000099140000}"/>
    <cellStyle name="Calculation 4 2 4 3 3 3" xfId="30598" xr:uid="{00000000-0005-0000-0000-00009A140000}"/>
    <cellStyle name="Calculation 4 2 4 3 4" xfId="15302" xr:uid="{00000000-0005-0000-0000-00009B140000}"/>
    <cellStyle name="Calculation 4 2 4 3 4 2" xfId="34337" xr:uid="{00000000-0005-0000-0000-00009C140000}"/>
    <cellStyle name="Calculation 4 2 4 3 5" xfId="25516" xr:uid="{00000000-0005-0000-0000-00009D140000}"/>
    <cellStyle name="Calculation 4 2 4 4" xfId="5490" xr:uid="{00000000-0005-0000-0000-00009E140000}"/>
    <cellStyle name="Calculation 4 2 4 4 2" xfId="11625" xr:uid="{00000000-0005-0000-0000-00009F140000}"/>
    <cellStyle name="Calculation 4 2 4 4 2 2" xfId="21182" xr:uid="{00000000-0005-0000-0000-0000A0140000}"/>
    <cellStyle name="Calculation 4 2 4 4 2 2 2" xfId="39106" xr:uid="{00000000-0005-0000-0000-0000A1140000}"/>
    <cellStyle name="Calculation 4 2 4 4 2 3" xfId="31316" xr:uid="{00000000-0005-0000-0000-0000A2140000}"/>
    <cellStyle name="Calculation 4 2 4 4 3" xfId="16157" xr:uid="{00000000-0005-0000-0000-0000A3140000}"/>
    <cellStyle name="Calculation 4 2 4 4 3 2" xfId="34964" xr:uid="{00000000-0005-0000-0000-0000A4140000}"/>
    <cellStyle name="Calculation 4 2 4 4 4" xfId="26234" xr:uid="{00000000-0005-0000-0000-0000A5140000}"/>
    <cellStyle name="Calculation 4 2 4 5" xfId="8607" xr:uid="{00000000-0005-0000-0000-0000A6140000}"/>
    <cellStyle name="Calculation 4 2 4 5 2" xfId="18594" xr:uid="{00000000-0005-0000-0000-0000A7140000}"/>
    <cellStyle name="Calculation 4 2 4 5 2 2" xfId="36990" xr:uid="{00000000-0005-0000-0000-0000A8140000}"/>
    <cellStyle name="Calculation 4 2 4 5 3" xfId="28778" xr:uid="{00000000-0005-0000-0000-0000A9140000}"/>
    <cellStyle name="Calculation 4 2 4 6" xfId="23693" xr:uid="{00000000-0005-0000-0000-0000AA140000}"/>
    <cellStyle name="Calculation 4 2 5" xfId="1958" xr:uid="{00000000-0005-0000-0000-0000AB140000}"/>
    <cellStyle name="Calculation 4 2 5 2" xfId="3678" xr:uid="{00000000-0005-0000-0000-0000AC140000}"/>
    <cellStyle name="Calculation 4 2 5 2 2" xfId="6801" xr:uid="{00000000-0005-0000-0000-0000AD140000}"/>
    <cellStyle name="Calculation 4 2 5 2 2 2" xfId="12884" xr:uid="{00000000-0005-0000-0000-0000AE140000}"/>
    <cellStyle name="Calculation 4 2 5 2 2 2 2" xfId="22257" xr:uid="{00000000-0005-0000-0000-0000AF140000}"/>
    <cellStyle name="Calculation 4 2 5 2 2 2 2 2" xfId="39987" xr:uid="{00000000-0005-0000-0000-0000B0140000}"/>
    <cellStyle name="Calculation 4 2 5 2 2 2 3" xfId="32338" xr:uid="{00000000-0005-0000-0000-0000B1140000}"/>
    <cellStyle name="Calculation 4 2 5 2 2 3" xfId="17125" xr:uid="{00000000-0005-0000-0000-0000B2140000}"/>
    <cellStyle name="Calculation 4 2 5 2 2 3 2" xfId="35758" xr:uid="{00000000-0005-0000-0000-0000B3140000}"/>
    <cellStyle name="Calculation 4 2 5 2 2 4" xfId="27272" xr:uid="{00000000-0005-0000-0000-0000B4140000}"/>
    <cellStyle name="Calculation 4 2 5 2 3" xfId="9869" xr:uid="{00000000-0005-0000-0000-0000B5140000}"/>
    <cellStyle name="Calculation 4 2 5 2 3 2" xfId="19699" xr:uid="{00000000-0005-0000-0000-0000B6140000}"/>
    <cellStyle name="Calculation 4 2 5 2 3 2 2" xfId="37858" xr:uid="{00000000-0005-0000-0000-0000B7140000}"/>
    <cellStyle name="Calculation 4 2 5 2 3 3" xfId="29797" xr:uid="{00000000-0005-0000-0000-0000B8140000}"/>
    <cellStyle name="Calculation 4 2 5 2 4" xfId="14985" xr:uid="{00000000-0005-0000-0000-0000B9140000}"/>
    <cellStyle name="Calculation 4 2 5 2 4 2" xfId="34020" xr:uid="{00000000-0005-0000-0000-0000BA140000}"/>
    <cellStyle name="Calculation 4 2 5 2 5" xfId="24716" xr:uid="{00000000-0005-0000-0000-0000BB140000}"/>
    <cellStyle name="Calculation 4 2 5 3" xfId="4366" xr:uid="{00000000-0005-0000-0000-0000BC140000}"/>
    <cellStyle name="Calculation 4 2 5 3 2" xfId="7468" xr:uid="{00000000-0005-0000-0000-0000BD140000}"/>
    <cellStyle name="Calculation 4 2 5 3 2 2" xfId="13529" xr:uid="{00000000-0005-0000-0000-0000BE140000}"/>
    <cellStyle name="Calculation 4 2 5 3 2 2 2" xfId="22830" xr:uid="{00000000-0005-0000-0000-0000BF140000}"/>
    <cellStyle name="Calculation 4 2 5 3 2 2 2 2" xfId="40558" xr:uid="{00000000-0005-0000-0000-0000C0140000}"/>
    <cellStyle name="Calculation 4 2 5 3 2 2 3" xfId="32979" xr:uid="{00000000-0005-0000-0000-0000C1140000}"/>
    <cellStyle name="Calculation 4 2 5 3 2 3" xfId="17591" xr:uid="{00000000-0005-0000-0000-0000C2140000}"/>
    <cellStyle name="Calculation 4 2 5 3 2 3 2" xfId="36224" xr:uid="{00000000-0005-0000-0000-0000C3140000}"/>
    <cellStyle name="Calculation 4 2 5 3 2 4" xfId="27913" xr:uid="{00000000-0005-0000-0000-0000C4140000}"/>
    <cellStyle name="Calculation 4 2 5 3 3" xfId="10515" xr:uid="{00000000-0005-0000-0000-0000C5140000}"/>
    <cellStyle name="Calculation 4 2 5 3 3 2" xfId="20083" xr:uid="{00000000-0005-0000-0000-0000C6140000}"/>
    <cellStyle name="Calculation 4 2 5 3 3 2 2" xfId="38238" xr:uid="{00000000-0005-0000-0000-0000C7140000}"/>
    <cellStyle name="Calculation 4 2 5 3 3 3" xfId="30439" xr:uid="{00000000-0005-0000-0000-0000C8140000}"/>
    <cellStyle name="Calculation 4 2 5 3 4" xfId="15190" xr:uid="{00000000-0005-0000-0000-0000C9140000}"/>
    <cellStyle name="Calculation 4 2 5 3 4 2" xfId="34225" xr:uid="{00000000-0005-0000-0000-0000CA140000}"/>
    <cellStyle name="Calculation 4 2 5 3 5" xfId="25357" xr:uid="{00000000-0005-0000-0000-0000CB140000}"/>
    <cellStyle name="Calculation 4 2 5 4" xfId="5169" xr:uid="{00000000-0005-0000-0000-0000CC140000}"/>
    <cellStyle name="Calculation 4 2 5 4 2" xfId="11309" xr:uid="{00000000-0005-0000-0000-0000CD140000}"/>
    <cellStyle name="Calculation 4 2 5 4 2 2" xfId="20871" xr:uid="{00000000-0005-0000-0000-0000CE140000}"/>
    <cellStyle name="Calculation 4 2 5 4 2 2 2" xfId="38845" xr:uid="{00000000-0005-0000-0000-0000CF140000}"/>
    <cellStyle name="Calculation 4 2 5 4 2 3" xfId="31051" xr:uid="{00000000-0005-0000-0000-0000D0140000}"/>
    <cellStyle name="Calculation 4 2 5 4 3" xfId="15861" xr:uid="{00000000-0005-0000-0000-0000D1140000}"/>
    <cellStyle name="Calculation 4 2 5 4 3 2" xfId="34718" xr:uid="{00000000-0005-0000-0000-0000D2140000}"/>
    <cellStyle name="Calculation 4 2 5 4 4" xfId="25969" xr:uid="{00000000-0005-0000-0000-0000D3140000}"/>
    <cellStyle name="Calculation 4 2 5 5" xfId="8291" xr:uid="{00000000-0005-0000-0000-0000D4140000}"/>
    <cellStyle name="Calculation 4 2 5 5 2" xfId="18281" xr:uid="{00000000-0005-0000-0000-0000D5140000}"/>
    <cellStyle name="Calculation 4 2 5 5 2 2" xfId="36728" xr:uid="{00000000-0005-0000-0000-0000D6140000}"/>
    <cellStyle name="Calculation 4 2 5 5 3" xfId="28517" xr:uid="{00000000-0005-0000-0000-0000D7140000}"/>
    <cellStyle name="Calculation 4 2 5 6" xfId="14214" xr:uid="{00000000-0005-0000-0000-0000D8140000}"/>
    <cellStyle name="Calculation 4 2 5 6 2" xfId="33476" xr:uid="{00000000-0005-0000-0000-0000D9140000}"/>
    <cellStyle name="Calculation 4 2 5 7" xfId="23431" xr:uid="{00000000-0005-0000-0000-0000DA140000}"/>
    <cellStyle name="Calculation 4 2 6" xfId="2306" xr:uid="{00000000-0005-0000-0000-0000DB140000}"/>
    <cellStyle name="Calculation 4 2 6 2" xfId="3922" xr:uid="{00000000-0005-0000-0000-0000DC140000}"/>
    <cellStyle name="Calculation 4 2 6 2 2" xfId="7027" xr:uid="{00000000-0005-0000-0000-0000DD140000}"/>
    <cellStyle name="Calculation 4 2 6 2 2 2" xfId="13095" xr:uid="{00000000-0005-0000-0000-0000DE140000}"/>
    <cellStyle name="Calculation 4 2 6 2 2 2 2" xfId="22445" xr:uid="{00000000-0005-0000-0000-0000DF140000}"/>
    <cellStyle name="Calculation 4 2 6 2 2 2 2 2" xfId="40173" xr:uid="{00000000-0005-0000-0000-0000E0140000}"/>
    <cellStyle name="Calculation 4 2 6 2 2 2 3" xfId="32547" xr:uid="{00000000-0005-0000-0000-0000E1140000}"/>
    <cellStyle name="Calculation 4 2 6 2 2 3" xfId="17273" xr:uid="{00000000-0005-0000-0000-0000E2140000}"/>
    <cellStyle name="Calculation 4 2 6 2 2 3 2" xfId="35906" xr:uid="{00000000-0005-0000-0000-0000E3140000}"/>
    <cellStyle name="Calculation 4 2 6 2 2 4" xfId="27481" xr:uid="{00000000-0005-0000-0000-0000E4140000}"/>
    <cellStyle name="Calculation 4 2 6 2 3" xfId="10080" xr:uid="{00000000-0005-0000-0000-0000E5140000}"/>
    <cellStyle name="Calculation 4 2 6 2 3 2" xfId="30006" xr:uid="{00000000-0005-0000-0000-0000E6140000}"/>
    <cellStyle name="Calculation 4 2 6 2 4" xfId="24925" xr:uid="{00000000-0005-0000-0000-0000E7140000}"/>
    <cellStyle name="Calculation 4 2 6 3" xfId="4577" xr:uid="{00000000-0005-0000-0000-0000E8140000}"/>
    <cellStyle name="Calculation 4 2 6 3 2" xfId="7679" xr:uid="{00000000-0005-0000-0000-0000E9140000}"/>
    <cellStyle name="Calculation 4 2 6 3 2 2" xfId="13740" xr:uid="{00000000-0005-0000-0000-0000EA140000}"/>
    <cellStyle name="Calculation 4 2 6 3 2 2 2" xfId="23016" xr:uid="{00000000-0005-0000-0000-0000EB140000}"/>
    <cellStyle name="Calculation 4 2 6 3 2 2 2 2" xfId="40744" xr:uid="{00000000-0005-0000-0000-0000EC140000}"/>
    <cellStyle name="Calculation 4 2 6 3 2 2 3" xfId="33188" xr:uid="{00000000-0005-0000-0000-0000ED140000}"/>
    <cellStyle name="Calculation 4 2 6 3 2 3" xfId="17739" xr:uid="{00000000-0005-0000-0000-0000EE140000}"/>
    <cellStyle name="Calculation 4 2 6 3 2 3 2" xfId="36372" xr:uid="{00000000-0005-0000-0000-0000EF140000}"/>
    <cellStyle name="Calculation 4 2 6 3 2 4" xfId="28122" xr:uid="{00000000-0005-0000-0000-0000F0140000}"/>
    <cellStyle name="Calculation 4 2 6 3 3" xfId="10726" xr:uid="{00000000-0005-0000-0000-0000F1140000}"/>
    <cellStyle name="Calculation 4 2 6 3 3 2" xfId="20294" xr:uid="{00000000-0005-0000-0000-0000F2140000}"/>
    <cellStyle name="Calculation 4 2 6 3 3 2 2" xfId="38447" xr:uid="{00000000-0005-0000-0000-0000F3140000}"/>
    <cellStyle name="Calculation 4 2 6 3 3 3" xfId="30648" xr:uid="{00000000-0005-0000-0000-0000F4140000}"/>
    <cellStyle name="Calculation 4 2 6 3 4" xfId="15338" xr:uid="{00000000-0005-0000-0000-0000F5140000}"/>
    <cellStyle name="Calculation 4 2 6 3 4 2" xfId="34373" xr:uid="{00000000-0005-0000-0000-0000F6140000}"/>
    <cellStyle name="Calculation 4 2 6 3 5" xfId="25566" xr:uid="{00000000-0005-0000-0000-0000F7140000}"/>
    <cellStyle name="Calculation 4 2 6 4" xfId="5513" xr:uid="{00000000-0005-0000-0000-0000F8140000}"/>
    <cellStyle name="Calculation 4 2 6 4 2" xfId="11648" xr:uid="{00000000-0005-0000-0000-0000F9140000}"/>
    <cellStyle name="Calculation 4 2 6 4 2 2" xfId="21205" xr:uid="{00000000-0005-0000-0000-0000FA140000}"/>
    <cellStyle name="Calculation 4 2 6 4 2 2 2" xfId="39111" xr:uid="{00000000-0005-0000-0000-0000FB140000}"/>
    <cellStyle name="Calculation 4 2 6 4 2 3" xfId="31321" xr:uid="{00000000-0005-0000-0000-0000FC140000}"/>
    <cellStyle name="Calculation 4 2 6 4 3" xfId="16180" xr:uid="{00000000-0005-0000-0000-0000FD140000}"/>
    <cellStyle name="Calculation 4 2 6 4 3 2" xfId="34969" xr:uid="{00000000-0005-0000-0000-0000FE140000}"/>
    <cellStyle name="Calculation 4 2 6 4 4" xfId="26239" xr:uid="{00000000-0005-0000-0000-0000FF140000}"/>
    <cellStyle name="Calculation 4 2 6 5" xfId="8630" xr:uid="{00000000-0005-0000-0000-000000150000}"/>
    <cellStyle name="Calculation 4 2 6 5 2" xfId="18617" xr:uid="{00000000-0005-0000-0000-000001150000}"/>
    <cellStyle name="Calculation 4 2 6 5 2 2" xfId="36995" xr:uid="{00000000-0005-0000-0000-000002150000}"/>
    <cellStyle name="Calculation 4 2 6 5 3" xfId="28783" xr:uid="{00000000-0005-0000-0000-000003150000}"/>
    <cellStyle name="Calculation 4 2 6 6" xfId="23698" xr:uid="{00000000-0005-0000-0000-000004150000}"/>
    <cellStyle name="Calculation 4 2 7" xfId="1815" xr:uid="{00000000-0005-0000-0000-000005150000}"/>
    <cellStyle name="Calculation 4 2 7 2" xfId="3951" xr:uid="{00000000-0005-0000-0000-000006150000}"/>
    <cellStyle name="Calculation 4 2 7 2 2" xfId="7056" xr:uid="{00000000-0005-0000-0000-000007150000}"/>
    <cellStyle name="Calculation 4 2 7 2 2 2" xfId="13123" xr:uid="{00000000-0005-0000-0000-000008150000}"/>
    <cellStyle name="Calculation 4 2 7 2 2 2 2" xfId="22472" xr:uid="{00000000-0005-0000-0000-000009150000}"/>
    <cellStyle name="Calculation 4 2 7 2 2 2 2 2" xfId="40200" xr:uid="{00000000-0005-0000-0000-00000A150000}"/>
    <cellStyle name="Calculation 4 2 7 2 2 2 3" xfId="32575" xr:uid="{00000000-0005-0000-0000-00000B150000}"/>
    <cellStyle name="Calculation 4 2 7 2 2 3" xfId="17295" xr:uid="{00000000-0005-0000-0000-00000C150000}"/>
    <cellStyle name="Calculation 4 2 7 2 2 3 2" xfId="35928" xr:uid="{00000000-0005-0000-0000-00000D150000}"/>
    <cellStyle name="Calculation 4 2 7 2 2 4" xfId="27509" xr:uid="{00000000-0005-0000-0000-00000E150000}"/>
    <cellStyle name="Calculation 4 2 7 2 3" xfId="10108" xr:uid="{00000000-0005-0000-0000-00000F150000}"/>
    <cellStyle name="Calculation 4 2 7 2 3 2" xfId="30034" xr:uid="{00000000-0005-0000-0000-000010150000}"/>
    <cellStyle name="Calculation 4 2 7 2 4" xfId="24953" xr:uid="{00000000-0005-0000-0000-000011150000}"/>
    <cellStyle name="Calculation 4 2 7 3" xfId="4605" xr:uid="{00000000-0005-0000-0000-000012150000}"/>
    <cellStyle name="Calculation 4 2 7 3 2" xfId="7707" xr:uid="{00000000-0005-0000-0000-000013150000}"/>
    <cellStyle name="Calculation 4 2 7 3 2 2" xfId="13768" xr:uid="{00000000-0005-0000-0000-000014150000}"/>
    <cellStyle name="Calculation 4 2 7 3 2 2 2" xfId="23043" xr:uid="{00000000-0005-0000-0000-000015150000}"/>
    <cellStyle name="Calculation 4 2 7 3 2 2 2 2" xfId="40771" xr:uid="{00000000-0005-0000-0000-000016150000}"/>
    <cellStyle name="Calculation 4 2 7 3 2 2 3" xfId="33216" xr:uid="{00000000-0005-0000-0000-000017150000}"/>
    <cellStyle name="Calculation 4 2 7 3 2 3" xfId="17761" xr:uid="{00000000-0005-0000-0000-000018150000}"/>
    <cellStyle name="Calculation 4 2 7 3 2 3 2" xfId="36394" xr:uid="{00000000-0005-0000-0000-000019150000}"/>
    <cellStyle name="Calculation 4 2 7 3 2 4" xfId="28150" xr:uid="{00000000-0005-0000-0000-00001A150000}"/>
    <cellStyle name="Calculation 4 2 7 3 3" xfId="10754" xr:uid="{00000000-0005-0000-0000-00001B150000}"/>
    <cellStyle name="Calculation 4 2 7 3 3 2" xfId="20322" xr:uid="{00000000-0005-0000-0000-00001C150000}"/>
    <cellStyle name="Calculation 4 2 7 3 3 2 2" xfId="38475" xr:uid="{00000000-0005-0000-0000-00001D150000}"/>
    <cellStyle name="Calculation 4 2 7 3 3 3" xfId="30676" xr:uid="{00000000-0005-0000-0000-00001E150000}"/>
    <cellStyle name="Calculation 4 2 7 3 4" xfId="15360" xr:uid="{00000000-0005-0000-0000-00001F150000}"/>
    <cellStyle name="Calculation 4 2 7 3 4 2" xfId="34395" xr:uid="{00000000-0005-0000-0000-000020150000}"/>
    <cellStyle name="Calculation 4 2 7 3 5" xfId="25594" xr:uid="{00000000-0005-0000-0000-000021150000}"/>
    <cellStyle name="Calculation 4 2 7 4" xfId="5027" xr:uid="{00000000-0005-0000-0000-000022150000}"/>
    <cellStyle name="Calculation 4 2 7 4 2" xfId="11167" xr:uid="{00000000-0005-0000-0000-000023150000}"/>
    <cellStyle name="Calculation 4 2 7 4 2 2" xfId="20729" xr:uid="{00000000-0005-0000-0000-000024150000}"/>
    <cellStyle name="Calculation 4 2 7 4 2 2 2" xfId="38740" xr:uid="{00000000-0005-0000-0000-000025150000}"/>
    <cellStyle name="Calculation 4 2 7 4 2 3" xfId="30946" xr:uid="{00000000-0005-0000-0000-000026150000}"/>
    <cellStyle name="Calculation 4 2 7 4 3" xfId="15721" xr:uid="{00000000-0005-0000-0000-000027150000}"/>
    <cellStyle name="Calculation 4 2 7 4 3 2" xfId="34615" xr:uid="{00000000-0005-0000-0000-000028150000}"/>
    <cellStyle name="Calculation 4 2 7 4 4" xfId="25864" xr:uid="{00000000-0005-0000-0000-000029150000}"/>
    <cellStyle name="Calculation 4 2 7 5" xfId="8148" xr:uid="{00000000-0005-0000-0000-00002A150000}"/>
    <cellStyle name="Calculation 4 2 7 5 2" xfId="18138" xr:uid="{00000000-0005-0000-0000-00002B150000}"/>
    <cellStyle name="Calculation 4 2 7 5 2 2" xfId="36622" xr:uid="{00000000-0005-0000-0000-00002C150000}"/>
    <cellStyle name="Calculation 4 2 7 5 3" xfId="28411" xr:uid="{00000000-0005-0000-0000-00002D150000}"/>
    <cellStyle name="Calculation 4 2 7 6" xfId="23325" xr:uid="{00000000-0005-0000-0000-00002E150000}"/>
    <cellStyle name="Calculation 4 2 8" xfId="2211" xr:uid="{00000000-0005-0000-0000-00002F150000}"/>
    <cellStyle name="Calculation 4 2 8 2" xfId="3975" xr:uid="{00000000-0005-0000-0000-000030150000}"/>
    <cellStyle name="Calculation 4 2 8 2 2" xfId="7079" xr:uid="{00000000-0005-0000-0000-000031150000}"/>
    <cellStyle name="Calculation 4 2 8 2 2 2" xfId="13145" xr:uid="{00000000-0005-0000-0000-000032150000}"/>
    <cellStyle name="Calculation 4 2 8 2 2 2 2" xfId="22492" xr:uid="{00000000-0005-0000-0000-000033150000}"/>
    <cellStyle name="Calculation 4 2 8 2 2 2 2 2" xfId="40220" xr:uid="{00000000-0005-0000-0000-000034150000}"/>
    <cellStyle name="Calculation 4 2 8 2 2 2 3" xfId="32597" xr:uid="{00000000-0005-0000-0000-000035150000}"/>
    <cellStyle name="Calculation 4 2 8 2 2 3" xfId="17310" xr:uid="{00000000-0005-0000-0000-000036150000}"/>
    <cellStyle name="Calculation 4 2 8 2 2 3 2" xfId="35943" xr:uid="{00000000-0005-0000-0000-000037150000}"/>
    <cellStyle name="Calculation 4 2 8 2 2 4" xfId="27531" xr:uid="{00000000-0005-0000-0000-000038150000}"/>
    <cellStyle name="Calculation 4 2 8 2 3" xfId="10130" xr:uid="{00000000-0005-0000-0000-000039150000}"/>
    <cellStyle name="Calculation 4 2 8 2 3 2" xfId="30056" xr:uid="{00000000-0005-0000-0000-00003A150000}"/>
    <cellStyle name="Calculation 4 2 8 2 4" xfId="24975" xr:uid="{00000000-0005-0000-0000-00003B150000}"/>
    <cellStyle name="Calculation 4 2 8 3" xfId="4627" xr:uid="{00000000-0005-0000-0000-00003C150000}"/>
    <cellStyle name="Calculation 4 2 8 3 2" xfId="7729" xr:uid="{00000000-0005-0000-0000-00003D150000}"/>
    <cellStyle name="Calculation 4 2 8 3 2 2" xfId="13790" xr:uid="{00000000-0005-0000-0000-00003E150000}"/>
    <cellStyle name="Calculation 4 2 8 3 2 2 2" xfId="23063" xr:uid="{00000000-0005-0000-0000-00003F150000}"/>
    <cellStyle name="Calculation 4 2 8 3 2 2 2 2" xfId="40791" xr:uid="{00000000-0005-0000-0000-000040150000}"/>
    <cellStyle name="Calculation 4 2 8 3 2 2 3" xfId="33238" xr:uid="{00000000-0005-0000-0000-000041150000}"/>
    <cellStyle name="Calculation 4 2 8 3 2 3" xfId="17776" xr:uid="{00000000-0005-0000-0000-000042150000}"/>
    <cellStyle name="Calculation 4 2 8 3 2 3 2" xfId="36409" xr:uid="{00000000-0005-0000-0000-000043150000}"/>
    <cellStyle name="Calculation 4 2 8 3 2 4" xfId="28172" xr:uid="{00000000-0005-0000-0000-000044150000}"/>
    <cellStyle name="Calculation 4 2 8 3 3" xfId="10776" xr:uid="{00000000-0005-0000-0000-000045150000}"/>
    <cellStyle name="Calculation 4 2 8 3 3 2" xfId="20344" xr:uid="{00000000-0005-0000-0000-000046150000}"/>
    <cellStyle name="Calculation 4 2 8 3 3 2 2" xfId="38497" xr:uid="{00000000-0005-0000-0000-000047150000}"/>
    <cellStyle name="Calculation 4 2 8 3 3 3" xfId="30698" xr:uid="{00000000-0005-0000-0000-000048150000}"/>
    <cellStyle name="Calculation 4 2 8 3 4" xfId="15375" xr:uid="{00000000-0005-0000-0000-000049150000}"/>
    <cellStyle name="Calculation 4 2 8 3 4 2" xfId="34410" xr:uid="{00000000-0005-0000-0000-00004A150000}"/>
    <cellStyle name="Calculation 4 2 8 3 5" xfId="25616" xr:uid="{00000000-0005-0000-0000-00004B150000}"/>
    <cellStyle name="Calculation 4 2 8 4" xfId="5420" xr:uid="{00000000-0005-0000-0000-00004C150000}"/>
    <cellStyle name="Calculation 4 2 8 4 2" xfId="11556" xr:uid="{00000000-0005-0000-0000-00004D150000}"/>
    <cellStyle name="Calculation 4 2 8 4 2 2" xfId="21113" xr:uid="{00000000-0005-0000-0000-00004E150000}"/>
    <cellStyle name="Calculation 4 2 8 4 2 2 2" xfId="39037" xr:uid="{00000000-0005-0000-0000-00004F150000}"/>
    <cellStyle name="Calculation 4 2 8 4 2 3" xfId="31247" xr:uid="{00000000-0005-0000-0000-000050150000}"/>
    <cellStyle name="Calculation 4 2 8 4 3" xfId="16094" xr:uid="{00000000-0005-0000-0000-000051150000}"/>
    <cellStyle name="Calculation 4 2 8 4 3 2" xfId="34901" xr:uid="{00000000-0005-0000-0000-000052150000}"/>
    <cellStyle name="Calculation 4 2 8 4 4" xfId="26165" xr:uid="{00000000-0005-0000-0000-000053150000}"/>
    <cellStyle name="Calculation 4 2 8 5" xfId="8536" xr:uid="{00000000-0005-0000-0000-000054150000}"/>
    <cellStyle name="Calculation 4 2 8 5 2" xfId="18523" xr:uid="{00000000-0005-0000-0000-000055150000}"/>
    <cellStyle name="Calculation 4 2 8 5 2 2" xfId="36919" xr:uid="{00000000-0005-0000-0000-000056150000}"/>
    <cellStyle name="Calculation 4 2 8 5 3" xfId="28708" xr:uid="{00000000-0005-0000-0000-000057150000}"/>
    <cellStyle name="Calculation 4 2 8 6" xfId="23622" xr:uid="{00000000-0005-0000-0000-000058150000}"/>
    <cellStyle name="Calculation 4 2 9" xfId="2203" xr:uid="{00000000-0005-0000-0000-000059150000}"/>
    <cellStyle name="Calculation 4 2 9 2" xfId="3998" xr:uid="{00000000-0005-0000-0000-00005A150000}"/>
    <cellStyle name="Calculation 4 2 9 2 2" xfId="7102" xr:uid="{00000000-0005-0000-0000-00005B150000}"/>
    <cellStyle name="Calculation 4 2 9 2 2 2" xfId="13168" xr:uid="{00000000-0005-0000-0000-00005C150000}"/>
    <cellStyle name="Calculation 4 2 9 2 2 2 2" xfId="22514" xr:uid="{00000000-0005-0000-0000-00005D150000}"/>
    <cellStyle name="Calculation 4 2 9 2 2 2 2 2" xfId="40242" xr:uid="{00000000-0005-0000-0000-00005E150000}"/>
    <cellStyle name="Calculation 4 2 9 2 2 2 3" xfId="32620" xr:uid="{00000000-0005-0000-0000-00005F150000}"/>
    <cellStyle name="Calculation 4 2 9 2 2 3" xfId="17329" xr:uid="{00000000-0005-0000-0000-000060150000}"/>
    <cellStyle name="Calculation 4 2 9 2 2 3 2" xfId="35962" xr:uid="{00000000-0005-0000-0000-000061150000}"/>
    <cellStyle name="Calculation 4 2 9 2 2 4" xfId="27554" xr:uid="{00000000-0005-0000-0000-000062150000}"/>
    <cellStyle name="Calculation 4 2 9 2 3" xfId="10153" xr:uid="{00000000-0005-0000-0000-000063150000}"/>
    <cellStyle name="Calculation 4 2 9 2 3 2" xfId="30079" xr:uid="{00000000-0005-0000-0000-000064150000}"/>
    <cellStyle name="Calculation 4 2 9 2 4" xfId="24998" xr:uid="{00000000-0005-0000-0000-000065150000}"/>
    <cellStyle name="Calculation 4 2 9 3" xfId="4650" xr:uid="{00000000-0005-0000-0000-000066150000}"/>
    <cellStyle name="Calculation 4 2 9 3 2" xfId="7752" xr:uid="{00000000-0005-0000-0000-000067150000}"/>
    <cellStyle name="Calculation 4 2 9 3 2 2" xfId="13813" xr:uid="{00000000-0005-0000-0000-000068150000}"/>
    <cellStyle name="Calculation 4 2 9 3 2 2 2" xfId="23085" xr:uid="{00000000-0005-0000-0000-000069150000}"/>
    <cellStyle name="Calculation 4 2 9 3 2 2 2 2" xfId="40813" xr:uid="{00000000-0005-0000-0000-00006A150000}"/>
    <cellStyle name="Calculation 4 2 9 3 2 2 3" xfId="33261" xr:uid="{00000000-0005-0000-0000-00006B150000}"/>
    <cellStyle name="Calculation 4 2 9 3 2 3" xfId="17795" xr:uid="{00000000-0005-0000-0000-00006C150000}"/>
    <cellStyle name="Calculation 4 2 9 3 2 3 2" xfId="36428" xr:uid="{00000000-0005-0000-0000-00006D150000}"/>
    <cellStyle name="Calculation 4 2 9 3 2 4" xfId="28195" xr:uid="{00000000-0005-0000-0000-00006E150000}"/>
    <cellStyle name="Calculation 4 2 9 3 3" xfId="10799" xr:uid="{00000000-0005-0000-0000-00006F150000}"/>
    <cellStyle name="Calculation 4 2 9 3 3 2" xfId="20367" xr:uid="{00000000-0005-0000-0000-000070150000}"/>
    <cellStyle name="Calculation 4 2 9 3 3 2 2" xfId="38520" xr:uid="{00000000-0005-0000-0000-000071150000}"/>
    <cellStyle name="Calculation 4 2 9 3 3 3" xfId="30721" xr:uid="{00000000-0005-0000-0000-000072150000}"/>
    <cellStyle name="Calculation 4 2 9 3 4" xfId="15394" xr:uid="{00000000-0005-0000-0000-000073150000}"/>
    <cellStyle name="Calculation 4 2 9 3 4 2" xfId="34429" xr:uid="{00000000-0005-0000-0000-000074150000}"/>
    <cellStyle name="Calculation 4 2 9 3 5" xfId="25639" xr:uid="{00000000-0005-0000-0000-000075150000}"/>
    <cellStyle name="Calculation 4 2 9 4" xfId="5412" xr:uid="{00000000-0005-0000-0000-000076150000}"/>
    <cellStyle name="Calculation 4 2 9 4 2" xfId="11548" xr:uid="{00000000-0005-0000-0000-000077150000}"/>
    <cellStyle name="Calculation 4 2 9 4 2 2" xfId="21105" xr:uid="{00000000-0005-0000-0000-000078150000}"/>
    <cellStyle name="Calculation 4 2 9 4 2 2 2" xfId="39029" xr:uid="{00000000-0005-0000-0000-000079150000}"/>
    <cellStyle name="Calculation 4 2 9 4 2 3" xfId="31239" xr:uid="{00000000-0005-0000-0000-00007A150000}"/>
    <cellStyle name="Calculation 4 2 9 4 3" xfId="16086" xr:uid="{00000000-0005-0000-0000-00007B150000}"/>
    <cellStyle name="Calculation 4 2 9 4 3 2" xfId="34893" xr:uid="{00000000-0005-0000-0000-00007C150000}"/>
    <cellStyle name="Calculation 4 2 9 4 4" xfId="26157" xr:uid="{00000000-0005-0000-0000-00007D150000}"/>
    <cellStyle name="Calculation 4 2 9 5" xfId="8528" xr:uid="{00000000-0005-0000-0000-00007E150000}"/>
    <cellStyle name="Calculation 4 2 9 5 2" xfId="18515" xr:uid="{00000000-0005-0000-0000-00007F150000}"/>
    <cellStyle name="Calculation 4 2 9 5 2 2" xfId="36911" xr:uid="{00000000-0005-0000-0000-000080150000}"/>
    <cellStyle name="Calculation 4 2 9 5 3" xfId="28700" xr:uid="{00000000-0005-0000-0000-000081150000}"/>
    <cellStyle name="Calculation 4 2 9 6" xfId="23614" xr:uid="{00000000-0005-0000-0000-000082150000}"/>
    <cellStyle name="Calculation 4 20" xfId="2495" xr:uid="{00000000-0005-0000-0000-000083150000}"/>
    <cellStyle name="Calculation 4 20 2" xfId="5700" xr:uid="{00000000-0005-0000-0000-000084150000}"/>
    <cellStyle name="Calculation 4 20 2 2" xfId="11819" xr:uid="{00000000-0005-0000-0000-000085150000}"/>
    <cellStyle name="Calculation 4 20 2 2 2" xfId="21343" xr:uid="{00000000-0005-0000-0000-000086150000}"/>
    <cellStyle name="Calculation 4 20 2 2 2 2" xfId="39229" xr:uid="{00000000-0005-0000-0000-000087150000}"/>
    <cellStyle name="Calculation 4 20 2 2 3" xfId="31465" xr:uid="{00000000-0005-0000-0000-000088150000}"/>
    <cellStyle name="Calculation 4 20 2 3" xfId="16314" xr:uid="{00000000-0005-0000-0000-000089150000}"/>
    <cellStyle name="Calculation 4 20 2 3 2" xfId="35085" xr:uid="{00000000-0005-0000-0000-00008A150000}"/>
    <cellStyle name="Calculation 4 20 2 4" xfId="26399" xr:uid="{00000000-0005-0000-0000-00008B150000}"/>
    <cellStyle name="Calculation 4 20 3" xfId="8799" xr:uid="{00000000-0005-0000-0000-00008C150000}"/>
    <cellStyle name="Calculation 4 20 3 2" xfId="18786" xr:uid="{00000000-0005-0000-0000-00008D150000}"/>
    <cellStyle name="Calculation 4 20 3 2 2" xfId="37137" xr:uid="{00000000-0005-0000-0000-00008E150000}"/>
    <cellStyle name="Calculation 4 20 3 3" xfId="28925" xr:uid="{00000000-0005-0000-0000-00008F150000}"/>
    <cellStyle name="Calculation 4 20 4" xfId="14427" xr:uid="{00000000-0005-0000-0000-000090150000}"/>
    <cellStyle name="Calculation 4 20 4 2" xfId="33602" xr:uid="{00000000-0005-0000-0000-000091150000}"/>
    <cellStyle name="Calculation 4 20 5" xfId="23840" xr:uid="{00000000-0005-0000-0000-000092150000}"/>
    <cellStyle name="Calculation 4 21" xfId="2630" xr:uid="{00000000-0005-0000-0000-000093150000}"/>
    <cellStyle name="Calculation 4 21 2" xfId="5829" xr:uid="{00000000-0005-0000-0000-000094150000}"/>
    <cellStyle name="Calculation 4 21 2 2" xfId="11948" xr:uid="{00000000-0005-0000-0000-000095150000}"/>
    <cellStyle name="Calculation 4 21 2 2 2" xfId="21445" xr:uid="{00000000-0005-0000-0000-000096150000}"/>
    <cellStyle name="Calculation 4 21 2 2 2 2" xfId="39327" xr:uid="{00000000-0005-0000-0000-000097150000}"/>
    <cellStyle name="Calculation 4 21 2 2 3" xfId="31588" xr:uid="{00000000-0005-0000-0000-000098150000}"/>
    <cellStyle name="Calculation 4 21 2 3" xfId="16408" xr:uid="{00000000-0005-0000-0000-000099150000}"/>
    <cellStyle name="Calculation 4 21 2 3 2" xfId="35179" xr:uid="{00000000-0005-0000-0000-00009A150000}"/>
    <cellStyle name="Calculation 4 21 2 4" xfId="26522" xr:uid="{00000000-0005-0000-0000-00009B150000}"/>
    <cellStyle name="Calculation 4 21 3" xfId="8928" xr:uid="{00000000-0005-0000-0000-00009C150000}"/>
    <cellStyle name="Calculation 4 21 3 2" xfId="18915" xr:uid="{00000000-0005-0000-0000-00009D150000}"/>
    <cellStyle name="Calculation 4 21 3 2 2" xfId="37260" xr:uid="{00000000-0005-0000-0000-00009E150000}"/>
    <cellStyle name="Calculation 4 21 3 3" xfId="29048" xr:uid="{00000000-0005-0000-0000-00009F150000}"/>
    <cellStyle name="Calculation 4 21 4" xfId="14484" xr:uid="{00000000-0005-0000-0000-0000A0150000}"/>
    <cellStyle name="Calculation 4 21 4 2" xfId="33657" xr:uid="{00000000-0005-0000-0000-0000A1150000}"/>
    <cellStyle name="Calculation 4 21 5" xfId="23961" xr:uid="{00000000-0005-0000-0000-0000A2150000}"/>
    <cellStyle name="Calculation 4 22" xfId="2677" xr:uid="{00000000-0005-0000-0000-0000A3150000}"/>
    <cellStyle name="Calculation 4 22 2" xfId="5874" xr:uid="{00000000-0005-0000-0000-0000A4150000}"/>
    <cellStyle name="Calculation 4 22 2 2" xfId="11993" xr:uid="{00000000-0005-0000-0000-0000A5150000}"/>
    <cellStyle name="Calculation 4 22 2 2 2" xfId="21483" xr:uid="{00000000-0005-0000-0000-0000A6150000}"/>
    <cellStyle name="Calculation 4 22 2 2 2 2" xfId="39363" xr:uid="{00000000-0005-0000-0000-0000A7150000}"/>
    <cellStyle name="Calculation 4 22 2 2 3" xfId="31629" xr:uid="{00000000-0005-0000-0000-0000A8150000}"/>
    <cellStyle name="Calculation 4 22 2 3" xfId="16444" xr:uid="{00000000-0005-0000-0000-0000A9150000}"/>
    <cellStyle name="Calculation 4 22 2 3 2" xfId="35215" xr:uid="{00000000-0005-0000-0000-0000AA150000}"/>
    <cellStyle name="Calculation 4 22 2 4" xfId="26563" xr:uid="{00000000-0005-0000-0000-0000AB150000}"/>
    <cellStyle name="Calculation 4 22 3" xfId="8973" xr:uid="{00000000-0005-0000-0000-0000AC150000}"/>
    <cellStyle name="Calculation 4 22 3 2" xfId="18960" xr:uid="{00000000-0005-0000-0000-0000AD150000}"/>
    <cellStyle name="Calculation 4 22 3 2 2" xfId="37301" xr:uid="{00000000-0005-0000-0000-0000AE150000}"/>
    <cellStyle name="Calculation 4 22 3 3" xfId="29089" xr:uid="{00000000-0005-0000-0000-0000AF150000}"/>
    <cellStyle name="Calculation 4 22 4" xfId="14503" xr:uid="{00000000-0005-0000-0000-0000B0150000}"/>
    <cellStyle name="Calculation 4 22 4 2" xfId="33676" xr:uid="{00000000-0005-0000-0000-0000B1150000}"/>
    <cellStyle name="Calculation 4 22 5" xfId="24002" xr:uid="{00000000-0005-0000-0000-0000B2150000}"/>
    <cellStyle name="Calculation 4 23" xfId="2148" xr:uid="{00000000-0005-0000-0000-0000B3150000}"/>
    <cellStyle name="Calculation 4 23 2" xfId="5357" xr:uid="{00000000-0005-0000-0000-0000B4150000}"/>
    <cellStyle name="Calculation 4 23 2 2" xfId="11493" xr:uid="{00000000-0005-0000-0000-0000B5150000}"/>
    <cellStyle name="Calculation 4 23 2 2 2" xfId="21050" xr:uid="{00000000-0005-0000-0000-0000B6150000}"/>
    <cellStyle name="Calculation 4 23 2 2 2 2" xfId="39017" xr:uid="{00000000-0005-0000-0000-0000B7150000}"/>
    <cellStyle name="Calculation 4 23 2 2 3" xfId="31227" xr:uid="{00000000-0005-0000-0000-0000B8150000}"/>
    <cellStyle name="Calculation 4 23 2 3" xfId="16031" xr:uid="{00000000-0005-0000-0000-0000B9150000}"/>
    <cellStyle name="Calculation 4 23 2 3 2" xfId="34881" xr:uid="{00000000-0005-0000-0000-0000BA150000}"/>
    <cellStyle name="Calculation 4 23 2 4" xfId="26145" xr:uid="{00000000-0005-0000-0000-0000BB150000}"/>
    <cellStyle name="Calculation 4 23 3" xfId="8473" xr:uid="{00000000-0005-0000-0000-0000BC150000}"/>
    <cellStyle name="Calculation 4 23 3 2" xfId="18460" xr:uid="{00000000-0005-0000-0000-0000BD150000}"/>
    <cellStyle name="Calculation 4 23 3 2 2" xfId="36899" xr:uid="{00000000-0005-0000-0000-0000BE150000}"/>
    <cellStyle name="Calculation 4 23 3 3" xfId="28688" xr:uid="{00000000-0005-0000-0000-0000BF150000}"/>
    <cellStyle name="Calculation 4 23 4" xfId="14277" xr:uid="{00000000-0005-0000-0000-0000C0150000}"/>
    <cellStyle name="Calculation 4 23 4 2" xfId="33532" xr:uid="{00000000-0005-0000-0000-0000C1150000}"/>
    <cellStyle name="Calculation 4 23 5" xfId="23602" xr:uid="{00000000-0005-0000-0000-0000C2150000}"/>
    <cellStyle name="Calculation 4 24" xfId="2817" xr:uid="{00000000-0005-0000-0000-0000C3150000}"/>
    <cellStyle name="Calculation 4 24 2" xfId="6008" xr:uid="{00000000-0005-0000-0000-0000C4150000}"/>
    <cellStyle name="Calculation 4 24 2 2" xfId="12127" xr:uid="{00000000-0005-0000-0000-0000C5150000}"/>
    <cellStyle name="Calculation 4 24 2 2 2" xfId="21600" xr:uid="{00000000-0005-0000-0000-0000C6150000}"/>
    <cellStyle name="Calculation 4 24 2 2 2 2" xfId="39478" xr:uid="{00000000-0005-0000-0000-0000C7150000}"/>
    <cellStyle name="Calculation 4 24 2 2 3" xfId="31749" xr:uid="{00000000-0005-0000-0000-0000C8150000}"/>
    <cellStyle name="Calculation 4 24 2 3" xfId="16547" xr:uid="{00000000-0005-0000-0000-0000C9150000}"/>
    <cellStyle name="Calculation 4 24 2 3 2" xfId="35318" xr:uid="{00000000-0005-0000-0000-0000CA150000}"/>
    <cellStyle name="Calculation 4 24 2 4" xfId="26683" xr:uid="{00000000-0005-0000-0000-0000CB150000}"/>
    <cellStyle name="Calculation 4 24 3" xfId="9107" xr:uid="{00000000-0005-0000-0000-0000CC150000}"/>
    <cellStyle name="Calculation 4 24 3 2" xfId="19094" xr:uid="{00000000-0005-0000-0000-0000CD150000}"/>
    <cellStyle name="Calculation 4 24 3 2 2" xfId="37421" xr:uid="{00000000-0005-0000-0000-0000CE150000}"/>
    <cellStyle name="Calculation 4 24 3 3" xfId="29209" xr:uid="{00000000-0005-0000-0000-0000CF150000}"/>
    <cellStyle name="Calculation 4 24 4" xfId="14564" xr:uid="{00000000-0005-0000-0000-0000D0150000}"/>
    <cellStyle name="Calculation 4 24 4 2" xfId="33737" xr:uid="{00000000-0005-0000-0000-0000D1150000}"/>
    <cellStyle name="Calculation 4 24 5" xfId="24122" xr:uid="{00000000-0005-0000-0000-0000D2150000}"/>
    <cellStyle name="Calculation 4 25" xfId="2388" xr:uid="{00000000-0005-0000-0000-0000D3150000}"/>
    <cellStyle name="Calculation 4 25 2" xfId="5594" xr:uid="{00000000-0005-0000-0000-0000D4150000}"/>
    <cellStyle name="Calculation 4 25 2 2" xfId="11729" xr:uid="{00000000-0005-0000-0000-0000D5150000}"/>
    <cellStyle name="Calculation 4 25 2 2 2" xfId="21284" xr:uid="{00000000-0005-0000-0000-0000D6150000}"/>
    <cellStyle name="Calculation 4 25 2 2 2 2" xfId="39172" xr:uid="{00000000-0005-0000-0000-0000D7150000}"/>
    <cellStyle name="Calculation 4 25 2 2 3" xfId="31383" xr:uid="{00000000-0005-0000-0000-0000D8150000}"/>
    <cellStyle name="Calculation 4 25 2 3" xfId="16257" xr:uid="{00000000-0005-0000-0000-0000D9150000}"/>
    <cellStyle name="Calculation 4 25 2 3 2" xfId="35028" xr:uid="{00000000-0005-0000-0000-0000DA150000}"/>
    <cellStyle name="Calculation 4 25 2 4" xfId="26301" xr:uid="{00000000-0005-0000-0000-0000DB150000}"/>
    <cellStyle name="Calculation 4 25 3" xfId="8711" xr:uid="{00000000-0005-0000-0000-0000DC150000}"/>
    <cellStyle name="Calculation 4 25 3 2" xfId="18698" xr:uid="{00000000-0005-0000-0000-0000DD150000}"/>
    <cellStyle name="Calculation 4 25 3 2 2" xfId="37057" xr:uid="{00000000-0005-0000-0000-0000DE150000}"/>
    <cellStyle name="Calculation 4 25 3 3" xfId="28845" xr:uid="{00000000-0005-0000-0000-0000DF150000}"/>
    <cellStyle name="Calculation 4 25 4" xfId="14395" xr:uid="{00000000-0005-0000-0000-0000E0150000}"/>
    <cellStyle name="Calculation 4 25 4 2" xfId="33571" xr:uid="{00000000-0005-0000-0000-0000E1150000}"/>
    <cellStyle name="Calculation 4 25 5" xfId="23760" xr:uid="{00000000-0005-0000-0000-0000E2150000}"/>
    <cellStyle name="Calculation 4 26" xfId="3249" xr:uid="{00000000-0005-0000-0000-0000E3150000}"/>
    <cellStyle name="Calculation 4 26 2" xfId="6406" xr:uid="{00000000-0005-0000-0000-0000E4150000}"/>
    <cellStyle name="Calculation 4 26 2 2" xfId="12524" xr:uid="{00000000-0005-0000-0000-0000E5150000}"/>
    <cellStyle name="Calculation 4 26 2 2 2" xfId="21944" xr:uid="{00000000-0005-0000-0000-0000E6150000}"/>
    <cellStyle name="Calculation 4 26 2 2 2 2" xfId="39763" xr:uid="{00000000-0005-0000-0000-0000E7150000}"/>
    <cellStyle name="Calculation 4 26 2 2 3" xfId="32069" xr:uid="{00000000-0005-0000-0000-0000E8150000}"/>
    <cellStyle name="Calculation 4 26 2 3" xfId="16851" xr:uid="{00000000-0005-0000-0000-0000E9150000}"/>
    <cellStyle name="Calculation 4 26 2 3 2" xfId="35573" xr:uid="{00000000-0005-0000-0000-0000EA150000}"/>
    <cellStyle name="Calculation 4 26 2 4" xfId="27003" xr:uid="{00000000-0005-0000-0000-0000EB150000}"/>
    <cellStyle name="Calculation 4 26 3" xfId="9509" xr:uid="{00000000-0005-0000-0000-0000EC150000}"/>
    <cellStyle name="Calculation 4 26 3 2" xfId="29534" xr:uid="{00000000-0005-0000-0000-0000ED150000}"/>
    <cellStyle name="Calculation 4 26 4" xfId="24447" xr:uid="{00000000-0005-0000-0000-0000EE150000}"/>
    <cellStyle name="Calculation 4 27" xfId="4833" xr:uid="{00000000-0005-0000-0000-0000EF150000}"/>
    <cellStyle name="Calculation 4 27 2" xfId="10978" xr:uid="{00000000-0005-0000-0000-0000F0150000}"/>
    <cellStyle name="Calculation 4 27 2 2" xfId="20546" xr:uid="{00000000-0005-0000-0000-0000F1150000}"/>
    <cellStyle name="Calculation 4 27 2 2 2" xfId="38653" xr:uid="{00000000-0005-0000-0000-0000F2150000}"/>
    <cellStyle name="Calculation 4 27 2 3" xfId="30854" xr:uid="{00000000-0005-0000-0000-0000F3150000}"/>
    <cellStyle name="Calculation 4 27 3" xfId="15550" xr:uid="{00000000-0005-0000-0000-0000F4150000}"/>
    <cellStyle name="Calculation 4 27 3 2" xfId="34539" xr:uid="{00000000-0005-0000-0000-0000F5150000}"/>
    <cellStyle name="Calculation 4 27 4" xfId="25772" xr:uid="{00000000-0005-0000-0000-0000F6150000}"/>
    <cellStyle name="Calculation 4 28" xfId="7961" xr:uid="{00000000-0005-0000-0000-0000F7150000}"/>
    <cellStyle name="Calculation 4 28 2" xfId="17957" xr:uid="{00000000-0005-0000-0000-0000F8150000}"/>
    <cellStyle name="Calculation 4 28 2 2" xfId="36538" xr:uid="{00000000-0005-0000-0000-0000F9150000}"/>
    <cellStyle name="Calculation 4 28 3" xfId="28328" xr:uid="{00000000-0005-0000-0000-0000FA150000}"/>
    <cellStyle name="Calculation 4 29" xfId="23231" xr:uid="{00000000-0005-0000-0000-0000FB150000}"/>
    <cellStyle name="Calculation 4 3" xfId="1987" xr:uid="{00000000-0005-0000-0000-0000FC150000}"/>
    <cellStyle name="Calculation 4 3 2" xfId="3545" xr:uid="{00000000-0005-0000-0000-0000FD150000}"/>
    <cellStyle name="Calculation 4 3 2 2" xfId="6680" xr:uid="{00000000-0005-0000-0000-0000FE150000}"/>
    <cellStyle name="Calculation 4 3 2 2 2" xfId="12778" xr:uid="{00000000-0005-0000-0000-0000FF150000}"/>
    <cellStyle name="Calculation 4 3 2 2 2 2" xfId="22175" xr:uid="{00000000-0005-0000-0000-000000160000}"/>
    <cellStyle name="Calculation 4 3 2 2 2 2 2" xfId="39905" xr:uid="{00000000-0005-0000-0000-000001160000}"/>
    <cellStyle name="Calculation 4 3 2 2 2 3" xfId="32233" xr:uid="{00000000-0005-0000-0000-000002160000}"/>
    <cellStyle name="Calculation 4 3 2 2 3" xfId="17057" xr:uid="{00000000-0005-0000-0000-000003160000}"/>
    <cellStyle name="Calculation 4 3 2 2 3 2" xfId="35690" xr:uid="{00000000-0005-0000-0000-000004160000}"/>
    <cellStyle name="Calculation 4 3 2 2 4" xfId="27167" xr:uid="{00000000-0005-0000-0000-000005160000}"/>
    <cellStyle name="Calculation 4 3 2 3" xfId="9763" xr:uid="{00000000-0005-0000-0000-000006160000}"/>
    <cellStyle name="Calculation 4 3 2 3 2" xfId="29694" xr:uid="{00000000-0005-0000-0000-000007160000}"/>
    <cellStyle name="Calculation 4 3 2 4" xfId="24611" xr:uid="{00000000-0005-0000-0000-000008160000}"/>
    <cellStyle name="Calculation 4 3 3" xfId="4259" xr:uid="{00000000-0005-0000-0000-000009160000}"/>
    <cellStyle name="Calculation 4 3 3 2" xfId="7362" xr:uid="{00000000-0005-0000-0000-00000A160000}"/>
    <cellStyle name="Calculation 4 3 3 2 2" xfId="13423" xr:uid="{00000000-0005-0000-0000-00000B160000}"/>
    <cellStyle name="Calculation 4 3 3 2 2 2" xfId="22748" xr:uid="{00000000-0005-0000-0000-00000C160000}"/>
    <cellStyle name="Calculation 4 3 3 2 2 2 2" xfId="40476" xr:uid="{00000000-0005-0000-0000-00000D160000}"/>
    <cellStyle name="Calculation 4 3 3 2 2 3" xfId="32874" xr:uid="{00000000-0005-0000-0000-00000E160000}"/>
    <cellStyle name="Calculation 4 3 3 2 3" xfId="17523" xr:uid="{00000000-0005-0000-0000-00000F160000}"/>
    <cellStyle name="Calculation 4 3 3 2 3 2" xfId="36156" xr:uid="{00000000-0005-0000-0000-000010160000}"/>
    <cellStyle name="Calculation 4 3 3 2 4" xfId="27808" xr:uid="{00000000-0005-0000-0000-000011160000}"/>
    <cellStyle name="Calculation 4 3 3 3" xfId="10408" xr:uid="{00000000-0005-0000-0000-000012160000}"/>
    <cellStyle name="Calculation 4 3 3 3 2" xfId="19977" xr:uid="{00000000-0005-0000-0000-000013160000}"/>
    <cellStyle name="Calculation 4 3 3 3 2 2" xfId="38133" xr:uid="{00000000-0005-0000-0000-000014160000}"/>
    <cellStyle name="Calculation 4 3 3 3 3" xfId="30333" xr:uid="{00000000-0005-0000-0000-000015160000}"/>
    <cellStyle name="Calculation 4 3 3 4" xfId="15122" xr:uid="{00000000-0005-0000-0000-000016160000}"/>
    <cellStyle name="Calculation 4 3 3 4 2" xfId="34157" xr:uid="{00000000-0005-0000-0000-000017160000}"/>
    <cellStyle name="Calculation 4 3 3 5" xfId="25252" xr:uid="{00000000-0005-0000-0000-000018160000}"/>
    <cellStyle name="Calculation 4 3 4" xfId="5198" xr:uid="{00000000-0005-0000-0000-000019160000}"/>
    <cellStyle name="Calculation 4 3 4 2" xfId="11338" xr:uid="{00000000-0005-0000-0000-00001A160000}"/>
    <cellStyle name="Calculation 4 3 4 2 2" xfId="20900" xr:uid="{00000000-0005-0000-0000-00001B160000}"/>
    <cellStyle name="Calculation 4 3 4 2 2 2" xfId="38874" xr:uid="{00000000-0005-0000-0000-00001C160000}"/>
    <cellStyle name="Calculation 4 3 4 2 3" xfId="31080" xr:uid="{00000000-0005-0000-0000-00001D160000}"/>
    <cellStyle name="Calculation 4 3 4 3" xfId="15887" xr:uid="{00000000-0005-0000-0000-00001E160000}"/>
    <cellStyle name="Calculation 4 3 4 3 2" xfId="34744" xr:uid="{00000000-0005-0000-0000-00001F160000}"/>
    <cellStyle name="Calculation 4 3 4 4" xfId="25998" xr:uid="{00000000-0005-0000-0000-000020160000}"/>
    <cellStyle name="Calculation 4 3 5" xfId="8320" xr:uid="{00000000-0005-0000-0000-000021160000}"/>
    <cellStyle name="Calculation 4 3 5 2" xfId="18310" xr:uid="{00000000-0005-0000-0000-000022160000}"/>
    <cellStyle name="Calculation 4 3 5 2 2" xfId="36757" xr:uid="{00000000-0005-0000-0000-000023160000}"/>
    <cellStyle name="Calculation 4 3 5 3" xfId="28546" xr:uid="{00000000-0005-0000-0000-000024160000}"/>
    <cellStyle name="Calculation 4 3 6" xfId="23460" xr:uid="{00000000-0005-0000-0000-000025160000}"/>
    <cellStyle name="Calculation 4 4" xfId="2272" xr:uid="{00000000-0005-0000-0000-000026160000}"/>
    <cellStyle name="Calculation 4 4 2" xfId="3716" xr:uid="{00000000-0005-0000-0000-000027160000}"/>
    <cellStyle name="Calculation 4 4 2 2" xfId="6834" xr:uid="{00000000-0005-0000-0000-000028160000}"/>
    <cellStyle name="Calculation 4 4 2 2 2" xfId="12915" xr:uid="{00000000-0005-0000-0000-000029160000}"/>
    <cellStyle name="Calculation 4 4 2 2 2 2" xfId="22283" xr:uid="{00000000-0005-0000-0000-00002A160000}"/>
    <cellStyle name="Calculation 4 4 2 2 2 2 2" xfId="40013" xr:uid="{00000000-0005-0000-0000-00002B160000}"/>
    <cellStyle name="Calculation 4 4 2 2 2 3" xfId="32369" xr:uid="{00000000-0005-0000-0000-00002C160000}"/>
    <cellStyle name="Calculation 4 4 2 2 3" xfId="17146" xr:uid="{00000000-0005-0000-0000-00002D160000}"/>
    <cellStyle name="Calculation 4 4 2 2 3 2" xfId="35779" xr:uid="{00000000-0005-0000-0000-00002E160000}"/>
    <cellStyle name="Calculation 4 4 2 2 4" xfId="27303" xr:uid="{00000000-0005-0000-0000-00002F160000}"/>
    <cellStyle name="Calculation 4 4 2 3" xfId="9900" xr:uid="{00000000-0005-0000-0000-000030160000}"/>
    <cellStyle name="Calculation 4 4 2 3 2" xfId="29828" xr:uid="{00000000-0005-0000-0000-000031160000}"/>
    <cellStyle name="Calculation 4 4 2 4" xfId="24747" xr:uid="{00000000-0005-0000-0000-000032160000}"/>
    <cellStyle name="Calculation 4 4 3" xfId="4397" xr:uid="{00000000-0005-0000-0000-000033160000}"/>
    <cellStyle name="Calculation 4 4 3 2" xfId="7499" xr:uid="{00000000-0005-0000-0000-000034160000}"/>
    <cellStyle name="Calculation 4 4 3 2 2" xfId="13560" xr:uid="{00000000-0005-0000-0000-000035160000}"/>
    <cellStyle name="Calculation 4 4 3 2 2 2" xfId="22856" xr:uid="{00000000-0005-0000-0000-000036160000}"/>
    <cellStyle name="Calculation 4 4 3 2 2 2 2" xfId="40584" xr:uid="{00000000-0005-0000-0000-000037160000}"/>
    <cellStyle name="Calculation 4 4 3 2 2 3" xfId="33010" xr:uid="{00000000-0005-0000-0000-000038160000}"/>
    <cellStyle name="Calculation 4 4 3 2 3" xfId="17612" xr:uid="{00000000-0005-0000-0000-000039160000}"/>
    <cellStyle name="Calculation 4 4 3 2 3 2" xfId="36245" xr:uid="{00000000-0005-0000-0000-00003A160000}"/>
    <cellStyle name="Calculation 4 4 3 2 4" xfId="27944" xr:uid="{00000000-0005-0000-0000-00003B160000}"/>
    <cellStyle name="Calculation 4 4 3 3" xfId="10546" xr:uid="{00000000-0005-0000-0000-00003C160000}"/>
    <cellStyle name="Calculation 4 4 3 3 2" xfId="20114" xr:uid="{00000000-0005-0000-0000-00003D160000}"/>
    <cellStyle name="Calculation 4 4 3 3 2 2" xfId="38269" xr:uid="{00000000-0005-0000-0000-00003E160000}"/>
    <cellStyle name="Calculation 4 4 3 3 3" xfId="30470" xr:uid="{00000000-0005-0000-0000-00003F160000}"/>
    <cellStyle name="Calculation 4 4 3 4" xfId="15211" xr:uid="{00000000-0005-0000-0000-000040160000}"/>
    <cellStyle name="Calculation 4 4 3 4 2" xfId="34246" xr:uid="{00000000-0005-0000-0000-000041160000}"/>
    <cellStyle name="Calculation 4 4 3 5" xfId="25388" xr:uid="{00000000-0005-0000-0000-000042160000}"/>
    <cellStyle name="Calculation 4 4 4" xfId="5479" xr:uid="{00000000-0005-0000-0000-000043160000}"/>
    <cellStyle name="Calculation 4 4 4 2" xfId="11614" xr:uid="{00000000-0005-0000-0000-000044160000}"/>
    <cellStyle name="Calculation 4 4 4 2 2" xfId="21171" xr:uid="{00000000-0005-0000-0000-000045160000}"/>
    <cellStyle name="Calculation 4 4 4 2 2 2" xfId="39095" xr:uid="{00000000-0005-0000-0000-000046160000}"/>
    <cellStyle name="Calculation 4 4 4 2 3" xfId="31305" xr:uid="{00000000-0005-0000-0000-000047160000}"/>
    <cellStyle name="Calculation 4 4 4 3" xfId="16146" xr:uid="{00000000-0005-0000-0000-000048160000}"/>
    <cellStyle name="Calculation 4 4 4 3 2" xfId="34953" xr:uid="{00000000-0005-0000-0000-000049160000}"/>
    <cellStyle name="Calculation 4 4 4 4" xfId="26223" xr:uid="{00000000-0005-0000-0000-00004A160000}"/>
    <cellStyle name="Calculation 4 4 5" xfId="8596" xr:uid="{00000000-0005-0000-0000-00004B160000}"/>
    <cellStyle name="Calculation 4 4 5 2" xfId="18583" xr:uid="{00000000-0005-0000-0000-00004C160000}"/>
    <cellStyle name="Calculation 4 4 5 2 2" xfId="36979" xr:uid="{00000000-0005-0000-0000-00004D160000}"/>
    <cellStyle name="Calculation 4 4 5 3" xfId="28767" xr:uid="{00000000-0005-0000-0000-00004E160000}"/>
    <cellStyle name="Calculation 4 4 6" xfId="23682" xr:uid="{00000000-0005-0000-0000-00004F160000}"/>
    <cellStyle name="Calculation 4 5" xfId="1854" xr:uid="{00000000-0005-0000-0000-000050160000}"/>
    <cellStyle name="Calculation 4 5 2" xfId="3667" xr:uid="{00000000-0005-0000-0000-000051160000}"/>
    <cellStyle name="Calculation 4 5 2 2" xfId="6791" xr:uid="{00000000-0005-0000-0000-000052160000}"/>
    <cellStyle name="Calculation 4 5 2 2 2" xfId="12876" xr:uid="{00000000-0005-0000-0000-000053160000}"/>
    <cellStyle name="Calculation 4 5 2 2 2 2" xfId="22250" xr:uid="{00000000-0005-0000-0000-000054160000}"/>
    <cellStyle name="Calculation 4 5 2 2 2 2 2" xfId="39980" xr:uid="{00000000-0005-0000-0000-000055160000}"/>
    <cellStyle name="Calculation 4 5 2 2 2 3" xfId="32330" xr:uid="{00000000-0005-0000-0000-000056160000}"/>
    <cellStyle name="Calculation 4 5 2 2 3" xfId="17121" xr:uid="{00000000-0005-0000-0000-000057160000}"/>
    <cellStyle name="Calculation 4 5 2 2 3 2" xfId="35754" xr:uid="{00000000-0005-0000-0000-000058160000}"/>
    <cellStyle name="Calculation 4 5 2 2 4" xfId="27264" xr:uid="{00000000-0005-0000-0000-000059160000}"/>
    <cellStyle name="Calculation 4 5 2 3" xfId="9861" xr:uid="{00000000-0005-0000-0000-00005A160000}"/>
    <cellStyle name="Calculation 4 5 2 3 2" xfId="29789" xr:uid="{00000000-0005-0000-0000-00005B160000}"/>
    <cellStyle name="Calculation 4 5 2 4" xfId="24708" xr:uid="{00000000-0005-0000-0000-00005C160000}"/>
    <cellStyle name="Calculation 4 5 3" xfId="4358" xr:uid="{00000000-0005-0000-0000-00005D160000}"/>
    <cellStyle name="Calculation 4 5 3 2" xfId="7460" xr:uid="{00000000-0005-0000-0000-00005E160000}"/>
    <cellStyle name="Calculation 4 5 3 2 2" xfId="13521" xr:uid="{00000000-0005-0000-0000-00005F160000}"/>
    <cellStyle name="Calculation 4 5 3 2 2 2" xfId="22823" xr:uid="{00000000-0005-0000-0000-000060160000}"/>
    <cellStyle name="Calculation 4 5 3 2 2 2 2" xfId="40551" xr:uid="{00000000-0005-0000-0000-000061160000}"/>
    <cellStyle name="Calculation 4 5 3 2 2 3" xfId="32971" xr:uid="{00000000-0005-0000-0000-000062160000}"/>
    <cellStyle name="Calculation 4 5 3 2 3" xfId="17587" xr:uid="{00000000-0005-0000-0000-000063160000}"/>
    <cellStyle name="Calculation 4 5 3 2 3 2" xfId="36220" xr:uid="{00000000-0005-0000-0000-000064160000}"/>
    <cellStyle name="Calculation 4 5 3 2 4" xfId="27905" xr:uid="{00000000-0005-0000-0000-000065160000}"/>
    <cellStyle name="Calculation 4 5 3 3" xfId="10507" xr:uid="{00000000-0005-0000-0000-000066160000}"/>
    <cellStyle name="Calculation 4 5 3 3 2" xfId="20075" xr:uid="{00000000-0005-0000-0000-000067160000}"/>
    <cellStyle name="Calculation 4 5 3 3 2 2" xfId="38230" xr:uid="{00000000-0005-0000-0000-000068160000}"/>
    <cellStyle name="Calculation 4 5 3 3 3" xfId="30431" xr:uid="{00000000-0005-0000-0000-000069160000}"/>
    <cellStyle name="Calculation 4 5 3 4" xfId="15186" xr:uid="{00000000-0005-0000-0000-00006A160000}"/>
    <cellStyle name="Calculation 4 5 3 4 2" xfId="34221" xr:uid="{00000000-0005-0000-0000-00006B160000}"/>
    <cellStyle name="Calculation 4 5 3 5" xfId="25349" xr:uid="{00000000-0005-0000-0000-00006C160000}"/>
    <cellStyle name="Calculation 4 5 4" xfId="5065" xr:uid="{00000000-0005-0000-0000-00006D160000}"/>
    <cellStyle name="Calculation 4 5 4 2" xfId="11205" xr:uid="{00000000-0005-0000-0000-00006E160000}"/>
    <cellStyle name="Calculation 4 5 4 2 2" xfId="20767" xr:uid="{00000000-0005-0000-0000-00006F160000}"/>
    <cellStyle name="Calculation 4 5 4 2 2 2" xfId="38766" xr:uid="{00000000-0005-0000-0000-000070160000}"/>
    <cellStyle name="Calculation 4 5 4 2 3" xfId="30972" xr:uid="{00000000-0005-0000-0000-000071160000}"/>
    <cellStyle name="Calculation 4 5 4 3" xfId="15758" xr:uid="{00000000-0005-0000-0000-000072160000}"/>
    <cellStyle name="Calculation 4 5 4 3 2" xfId="34640" xr:uid="{00000000-0005-0000-0000-000073160000}"/>
    <cellStyle name="Calculation 4 5 4 4" xfId="25890" xr:uid="{00000000-0005-0000-0000-000074160000}"/>
    <cellStyle name="Calculation 4 5 5" xfId="8187" xr:uid="{00000000-0005-0000-0000-000075160000}"/>
    <cellStyle name="Calculation 4 5 5 2" xfId="18177" xr:uid="{00000000-0005-0000-0000-000076160000}"/>
    <cellStyle name="Calculation 4 5 5 2 2" xfId="36649" xr:uid="{00000000-0005-0000-0000-000077160000}"/>
    <cellStyle name="Calculation 4 5 5 3" xfId="28438" xr:uid="{00000000-0005-0000-0000-000078160000}"/>
    <cellStyle name="Calculation 4 5 6" xfId="23352" xr:uid="{00000000-0005-0000-0000-000079160000}"/>
    <cellStyle name="Calculation 4 6" xfId="1957" xr:uid="{00000000-0005-0000-0000-00007A160000}"/>
    <cellStyle name="Calculation 4 6 2" xfId="3824" xr:uid="{00000000-0005-0000-0000-00007B160000}"/>
    <cellStyle name="Calculation 4 6 2 2" xfId="6933" xr:uid="{00000000-0005-0000-0000-00007C160000}"/>
    <cellStyle name="Calculation 4 6 2 2 2" xfId="13005" xr:uid="{00000000-0005-0000-0000-00007D160000}"/>
    <cellStyle name="Calculation 4 6 2 2 2 2" xfId="22362" xr:uid="{00000000-0005-0000-0000-00007E160000}"/>
    <cellStyle name="Calculation 4 6 2 2 2 2 2" xfId="40091" xr:uid="{00000000-0005-0000-0000-00007F160000}"/>
    <cellStyle name="Calculation 4 6 2 2 2 3" xfId="32458" xr:uid="{00000000-0005-0000-0000-000080160000}"/>
    <cellStyle name="Calculation 4 6 2 2 3" xfId="17209" xr:uid="{00000000-0005-0000-0000-000081160000}"/>
    <cellStyle name="Calculation 4 6 2 2 3 2" xfId="35842" xr:uid="{00000000-0005-0000-0000-000082160000}"/>
    <cellStyle name="Calculation 4 6 2 2 4" xfId="27392" xr:uid="{00000000-0005-0000-0000-000083160000}"/>
    <cellStyle name="Calculation 4 6 2 3" xfId="9990" xr:uid="{00000000-0005-0000-0000-000084160000}"/>
    <cellStyle name="Calculation 4 6 2 3 2" xfId="19765" xr:uid="{00000000-0005-0000-0000-000085160000}"/>
    <cellStyle name="Calculation 4 6 2 3 2 2" xfId="37923" xr:uid="{00000000-0005-0000-0000-000086160000}"/>
    <cellStyle name="Calculation 4 6 2 3 3" xfId="29917" xr:uid="{00000000-0005-0000-0000-000087160000}"/>
    <cellStyle name="Calculation 4 6 2 4" xfId="15014" xr:uid="{00000000-0005-0000-0000-000088160000}"/>
    <cellStyle name="Calculation 4 6 2 4 2" xfId="34049" xr:uid="{00000000-0005-0000-0000-000089160000}"/>
    <cellStyle name="Calculation 4 6 2 5" xfId="24836" xr:uid="{00000000-0005-0000-0000-00008A160000}"/>
    <cellStyle name="Calculation 4 6 3" xfId="4487" xr:uid="{00000000-0005-0000-0000-00008B160000}"/>
    <cellStyle name="Calculation 4 6 3 2" xfId="7589" xr:uid="{00000000-0005-0000-0000-00008C160000}"/>
    <cellStyle name="Calculation 4 6 3 2 2" xfId="13650" xr:uid="{00000000-0005-0000-0000-00008D160000}"/>
    <cellStyle name="Calculation 4 6 3 2 2 2" xfId="22934" xr:uid="{00000000-0005-0000-0000-00008E160000}"/>
    <cellStyle name="Calculation 4 6 3 2 2 2 2" xfId="40662" xr:uid="{00000000-0005-0000-0000-00008F160000}"/>
    <cellStyle name="Calculation 4 6 3 2 2 3" xfId="33099" xr:uid="{00000000-0005-0000-0000-000090160000}"/>
    <cellStyle name="Calculation 4 6 3 2 3" xfId="17675" xr:uid="{00000000-0005-0000-0000-000091160000}"/>
    <cellStyle name="Calculation 4 6 3 2 3 2" xfId="36308" xr:uid="{00000000-0005-0000-0000-000092160000}"/>
    <cellStyle name="Calculation 4 6 3 2 4" xfId="28033" xr:uid="{00000000-0005-0000-0000-000093160000}"/>
    <cellStyle name="Calculation 4 6 3 3" xfId="10636" xr:uid="{00000000-0005-0000-0000-000094160000}"/>
    <cellStyle name="Calculation 4 6 3 3 2" xfId="20204" xr:uid="{00000000-0005-0000-0000-000095160000}"/>
    <cellStyle name="Calculation 4 6 3 3 2 2" xfId="38358" xr:uid="{00000000-0005-0000-0000-000096160000}"/>
    <cellStyle name="Calculation 4 6 3 3 3" xfId="30559" xr:uid="{00000000-0005-0000-0000-000097160000}"/>
    <cellStyle name="Calculation 4 6 3 4" xfId="15274" xr:uid="{00000000-0005-0000-0000-000098160000}"/>
    <cellStyle name="Calculation 4 6 3 4 2" xfId="34309" xr:uid="{00000000-0005-0000-0000-000099160000}"/>
    <cellStyle name="Calculation 4 6 3 5" xfId="25477" xr:uid="{00000000-0005-0000-0000-00009A160000}"/>
    <cellStyle name="Calculation 4 6 4" xfId="5168" xr:uid="{00000000-0005-0000-0000-00009B160000}"/>
    <cellStyle name="Calculation 4 6 4 2" xfId="11308" xr:uid="{00000000-0005-0000-0000-00009C160000}"/>
    <cellStyle name="Calculation 4 6 4 2 2" xfId="20870" xr:uid="{00000000-0005-0000-0000-00009D160000}"/>
    <cellStyle name="Calculation 4 6 4 2 2 2" xfId="38844" xr:uid="{00000000-0005-0000-0000-00009E160000}"/>
    <cellStyle name="Calculation 4 6 4 2 3" xfId="31050" xr:uid="{00000000-0005-0000-0000-00009F160000}"/>
    <cellStyle name="Calculation 4 6 4 3" xfId="15860" xr:uid="{00000000-0005-0000-0000-0000A0160000}"/>
    <cellStyle name="Calculation 4 6 4 3 2" xfId="34717" xr:uid="{00000000-0005-0000-0000-0000A1160000}"/>
    <cellStyle name="Calculation 4 6 4 4" xfId="25968" xr:uid="{00000000-0005-0000-0000-0000A2160000}"/>
    <cellStyle name="Calculation 4 6 5" xfId="8290" xr:uid="{00000000-0005-0000-0000-0000A3160000}"/>
    <cellStyle name="Calculation 4 6 5 2" xfId="18280" xr:uid="{00000000-0005-0000-0000-0000A4160000}"/>
    <cellStyle name="Calculation 4 6 5 2 2" xfId="36727" xr:uid="{00000000-0005-0000-0000-0000A5160000}"/>
    <cellStyle name="Calculation 4 6 5 3" xfId="28516" xr:uid="{00000000-0005-0000-0000-0000A6160000}"/>
    <cellStyle name="Calculation 4 6 6" xfId="14213" xr:uid="{00000000-0005-0000-0000-0000A7160000}"/>
    <cellStyle name="Calculation 4 6 6 2" xfId="33475" xr:uid="{00000000-0005-0000-0000-0000A8160000}"/>
    <cellStyle name="Calculation 4 6 7" xfId="23430" xr:uid="{00000000-0005-0000-0000-0000A9160000}"/>
    <cellStyle name="Calculation 4 7" xfId="1865" xr:uid="{00000000-0005-0000-0000-0000AA160000}"/>
    <cellStyle name="Calculation 4 7 2" xfId="3811" xr:uid="{00000000-0005-0000-0000-0000AB160000}"/>
    <cellStyle name="Calculation 4 7 2 2" xfId="6921" xr:uid="{00000000-0005-0000-0000-0000AC160000}"/>
    <cellStyle name="Calculation 4 7 2 2 2" xfId="12993" xr:uid="{00000000-0005-0000-0000-0000AD160000}"/>
    <cellStyle name="Calculation 4 7 2 2 2 2" xfId="22354" xr:uid="{00000000-0005-0000-0000-0000AE160000}"/>
    <cellStyle name="Calculation 4 7 2 2 2 2 2" xfId="40083" xr:uid="{00000000-0005-0000-0000-0000AF160000}"/>
    <cellStyle name="Calculation 4 7 2 2 2 3" xfId="32446" xr:uid="{00000000-0005-0000-0000-0000B0160000}"/>
    <cellStyle name="Calculation 4 7 2 2 3" xfId="17203" xr:uid="{00000000-0005-0000-0000-0000B1160000}"/>
    <cellStyle name="Calculation 4 7 2 2 3 2" xfId="35836" xr:uid="{00000000-0005-0000-0000-0000B2160000}"/>
    <cellStyle name="Calculation 4 7 2 2 4" xfId="27380" xr:uid="{00000000-0005-0000-0000-0000B3160000}"/>
    <cellStyle name="Calculation 4 7 2 3" xfId="9978" xr:uid="{00000000-0005-0000-0000-0000B4160000}"/>
    <cellStyle name="Calculation 4 7 2 3 2" xfId="29905" xr:uid="{00000000-0005-0000-0000-0000B5160000}"/>
    <cellStyle name="Calculation 4 7 2 4" xfId="24824" xr:uid="{00000000-0005-0000-0000-0000B6160000}"/>
    <cellStyle name="Calculation 4 7 3" xfId="4475" xr:uid="{00000000-0005-0000-0000-0000B7160000}"/>
    <cellStyle name="Calculation 4 7 3 2" xfId="7577" xr:uid="{00000000-0005-0000-0000-0000B8160000}"/>
    <cellStyle name="Calculation 4 7 3 2 2" xfId="13638" xr:uid="{00000000-0005-0000-0000-0000B9160000}"/>
    <cellStyle name="Calculation 4 7 3 2 2 2" xfId="22926" xr:uid="{00000000-0005-0000-0000-0000BA160000}"/>
    <cellStyle name="Calculation 4 7 3 2 2 2 2" xfId="40654" xr:uid="{00000000-0005-0000-0000-0000BB160000}"/>
    <cellStyle name="Calculation 4 7 3 2 2 3" xfId="33087" xr:uid="{00000000-0005-0000-0000-0000BC160000}"/>
    <cellStyle name="Calculation 4 7 3 2 3" xfId="17669" xr:uid="{00000000-0005-0000-0000-0000BD160000}"/>
    <cellStyle name="Calculation 4 7 3 2 3 2" xfId="36302" xr:uid="{00000000-0005-0000-0000-0000BE160000}"/>
    <cellStyle name="Calculation 4 7 3 2 4" xfId="28021" xr:uid="{00000000-0005-0000-0000-0000BF160000}"/>
    <cellStyle name="Calculation 4 7 3 3" xfId="10624" xr:uid="{00000000-0005-0000-0000-0000C0160000}"/>
    <cellStyle name="Calculation 4 7 3 3 2" xfId="20192" xr:uid="{00000000-0005-0000-0000-0000C1160000}"/>
    <cellStyle name="Calculation 4 7 3 3 2 2" xfId="38346" xr:uid="{00000000-0005-0000-0000-0000C2160000}"/>
    <cellStyle name="Calculation 4 7 3 3 3" xfId="30547" xr:uid="{00000000-0005-0000-0000-0000C3160000}"/>
    <cellStyle name="Calculation 4 7 3 4" xfId="15268" xr:uid="{00000000-0005-0000-0000-0000C4160000}"/>
    <cellStyle name="Calculation 4 7 3 4 2" xfId="34303" xr:uid="{00000000-0005-0000-0000-0000C5160000}"/>
    <cellStyle name="Calculation 4 7 3 5" xfId="25465" xr:uid="{00000000-0005-0000-0000-0000C6160000}"/>
    <cellStyle name="Calculation 4 7 4" xfId="5076" xr:uid="{00000000-0005-0000-0000-0000C7160000}"/>
    <cellStyle name="Calculation 4 7 4 2" xfId="11216" xr:uid="{00000000-0005-0000-0000-0000C8160000}"/>
    <cellStyle name="Calculation 4 7 4 2 2" xfId="20778" xr:uid="{00000000-0005-0000-0000-0000C9160000}"/>
    <cellStyle name="Calculation 4 7 4 2 2 2" xfId="38777" xr:uid="{00000000-0005-0000-0000-0000CA160000}"/>
    <cellStyle name="Calculation 4 7 4 2 3" xfId="30983" xr:uid="{00000000-0005-0000-0000-0000CB160000}"/>
    <cellStyle name="Calculation 4 7 4 3" xfId="15769" xr:uid="{00000000-0005-0000-0000-0000CC160000}"/>
    <cellStyle name="Calculation 4 7 4 3 2" xfId="34651" xr:uid="{00000000-0005-0000-0000-0000CD160000}"/>
    <cellStyle name="Calculation 4 7 4 4" xfId="25901" xr:uid="{00000000-0005-0000-0000-0000CE160000}"/>
    <cellStyle name="Calculation 4 7 5" xfId="8198" xr:uid="{00000000-0005-0000-0000-0000CF160000}"/>
    <cellStyle name="Calculation 4 7 5 2" xfId="18188" xr:uid="{00000000-0005-0000-0000-0000D0160000}"/>
    <cellStyle name="Calculation 4 7 5 2 2" xfId="36660" xr:uid="{00000000-0005-0000-0000-0000D1160000}"/>
    <cellStyle name="Calculation 4 7 5 3" xfId="28449" xr:uid="{00000000-0005-0000-0000-0000D2160000}"/>
    <cellStyle name="Calculation 4 7 6" xfId="23363" xr:uid="{00000000-0005-0000-0000-0000D3160000}"/>
    <cellStyle name="Calculation 4 8" xfId="2351" xr:uid="{00000000-0005-0000-0000-0000D4160000}"/>
    <cellStyle name="Calculation 4 8 2" xfId="3734" xr:uid="{00000000-0005-0000-0000-0000D5160000}"/>
    <cellStyle name="Calculation 4 8 2 2" xfId="6849" xr:uid="{00000000-0005-0000-0000-0000D6160000}"/>
    <cellStyle name="Calculation 4 8 2 2 2" xfId="12928" xr:uid="{00000000-0005-0000-0000-0000D7160000}"/>
    <cellStyle name="Calculation 4 8 2 2 2 2" xfId="22294" xr:uid="{00000000-0005-0000-0000-0000D8160000}"/>
    <cellStyle name="Calculation 4 8 2 2 2 2 2" xfId="40024" xr:uid="{00000000-0005-0000-0000-0000D9160000}"/>
    <cellStyle name="Calculation 4 8 2 2 2 3" xfId="32382" xr:uid="{00000000-0005-0000-0000-0000DA160000}"/>
    <cellStyle name="Calculation 4 8 2 2 3" xfId="17155" xr:uid="{00000000-0005-0000-0000-0000DB160000}"/>
    <cellStyle name="Calculation 4 8 2 2 3 2" xfId="35788" xr:uid="{00000000-0005-0000-0000-0000DC160000}"/>
    <cellStyle name="Calculation 4 8 2 2 4" xfId="27316" xr:uid="{00000000-0005-0000-0000-0000DD160000}"/>
    <cellStyle name="Calculation 4 8 2 3" xfId="9913" xr:uid="{00000000-0005-0000-0000-0000DE160000}"/>
    <cellStyle name="Calculation 4 8 2 3 2" xfId="29841" xr:uid="{00000000-0005-0000-0000-0000DF160000}"/>
    <cellStyle name="Calculation 4 8 2 4" xfId="24760" xr:uid="{00000000-0005-0000-0000-0000E0160000}"/>
    <cellStyle name="Calculation 4 8 3" xfId="4410" xr:uid="{00000000-0005-0000-0000-0000E1160000}"/>
    <cellStyle name="Calculation 4 8 3 2" xfId="7512" xr:uid="{00000000-0005-0000-0000-0000E2160000}"/>
    <cellStyle name="Calculation 4 8 3 2 2" xfId="13573" xr:uid="{00000000-0005-0000-0000-0000E3160000}"/>
    <cellStyle name="Calculation 4 8 3 2 2 2" xfId="22867" xr:uid="{00000000-0005-0000-0000-0000E4160000}"/>
    <cellStyle name="Calculation 4 8 3 2 2 2 2" xfId="40595" xr:uid="{00000000-0005-0000-0000-0000E5160000}"/>
    <cellStyle name="Calculation 4 8 3 2 2 3" xfId="33023" xr:uid="{00000000-0005-0000-0000-0000E6160000}"/>
    <cellStyle name="Calculation 4 8 3 2 3" xfId="17621" xr:uid="{00000000-0005-0000-0000-0000E7160000}"/>
    <cellStyle name="Calculation 4 8 3 2 3 2" xfId="36254" xr:uid="{00000000-0005-0000-0000-0000E8160000}"/>
    <cellStyle name="Calculation 4 8 3 2 4" xfId="27957" xr:uid="{00000000-0005-0000-0000-0000E9160000}"/>
    <cellStyle name="Calculation 4 8 3 3" xfId="10559" xr:uid="{00000000-0005-0000-0000-0000EA160000}"/>
    <cellStyle name="Calculation 4 8 3 3 2" xfId="20127" xr:uid="{00000000-0005-0000-0000-0000EB160000}"/>
    <cellStyle name="Calculation 4 8 3 3 2 2" xfId="38282" xr:uid="{00000000-0005-0000-0000-0000EC160000}"/>
    <cellStyle name="Calculation 4 8 3 3 3" xfId="30483" xr:uid="{00000000-0005-0000-0000-0000ED160000}"/>
    <cellStyle name="Calculation 4 8 3 4" xfId="15220" xr:uid="{00000000-0005-0000-0000-0000EE160000}"/>
    <cellStyle name="Calculation 4 8 3 4 2" xfId="34255" xr:uid="{00000000-0005-0000-0000-0000EF160000}"/>
    <cellStyle name="Calculation 4 8 3 5" xfId="25401" xr:uid="{00000000-0005-0000-0000-0000F0160000}"/>
    <cellStyle name="Calculation 4 8 4" xfId="5558" xr:uid="{00000000-0005-0000-0000-0000F1160000}"/>
    <cellStyle name="Calculation 4 8 4 2" xfId="11693" xr:uid="{00000000-0005-0000-0000-0000F2160000}"/>
    <cellStyle name="Calculation 4 8 4 2 2" xfId="21249" xr:uid="{00000000-0005-0000-0000-0000F3160000}"/>
    <cellStyle name="Calculation 4 8 4 2 2 2" xfId="39137" xr:uid="{00000000-0005-0000-0000-0000F4160000}"/>
    <cellStyle name="Calculation 4 8 4 2 3" xfId="31348" xr:uid="{00000000-0005-0000-0000-0000F5160000}"/>
    <cellStyle name="Calculation 4 8 4 3" xfId="16223" xr:uid="{00000000-0005-0000-0000-0000F6160000}"/>
    <cellStyle name="Calculation 4 8 4 3 2" xfId="34994" xr:uid="{00000000-0005-0000-0000-0000F7160000}"/>
    <cellStyle name="Calculation 4 8 4 4" xfId="26266" xr:uid="{00000000-0005-0000-0000-0000F8160000}"/>
    <cellStyle name="Calculation 4 8 5" xfId="8675" xr:uid="{00000000-0005-0000-0000-0000F9160000}"/>
    <cellStyle name="Calculation 4 8 5 2" xfId="18662" xr:uid="{00000000-0005-0000-0000-0000FA160000}"/>
    <cellStyle name="Calculation 4 8 5 2 2" xfId="37022" xr:uid="{00000000-0005-0000-0000-0000FB160000}"/>
    <cellStyle name="Calculation 4 8 5 3" xfId="28810" xr:uid="{00000000-0005-0000-0000-0000FC160000}"/>
    <cellStyle name="Calculation 4 8 6" xfId="23725" xr:uid="{00000000-0005-0000-0000-0000FD160000}"/>
    <cellStyle name="Calculation 4 9" xfId="2210" xr:uid="{00000000-0005-0000-0000-0000FE160000}"/>
    <cellStyle name="Calculation 4 9 2" xfId="3941" xr:uid="{00000000-0005-0000-0000-0000FF160000}"/>
    <cellStyle name="Calculation 4 9 2 2" xfId="7046" xr:uid="{00000000-0005-0000-0000-000000170000}"/>
    <cellStyle name="Calculation 4 9 2 2 2" xfId="13113" xr:uid="{00000000-0005-0000-0000-000001170000}"/>
    <cellStyle name="Calculation 4 9 2 2 2 2" xfId="22462" xr:uid="{00000000-0005-0000-0000-000002170000}"/>
    <cellStyle name="Calculation 4 9 2 2 2 2 2" xfId="40190" xr:uid="{00000000-0005-0000-0000-000003170000}"/>
    <cellStyle name="Calculation 4 9 2 2 2 3" xfId="32565" xr:uid="{00000000-0005-0000-0000-000004170000}"/>
    <cellStyle name="Calculation 4 9 2 2 3" xfId="17286" xr:uid="{00000000-0005-0000-0000-000005170000}"/>
    <cellStyle name="Calculation 4 9 2 2 3 2" xfId="35919" xr:uid="{00000000-0005-0000-0000-000006170000}"/>
    <cellStyle name="Calculation 4 9 2 2 4" xfId="27499" xr:uid="{00000000-0005-0000-0000-000007170000}"/>
    <cellStyle name="Calculation 4 9 2 3" xfId="10098" xr:uid="{00000000-0005-0000-0000-000008170000}"/>
    <cellStyle name="Calculation 4 9 2 3 2" xfId="30024" xr:uid="{00000000-0005-0000-0000-000009170000}"/>
    <cellStyle name="Calculation 4 9 2 4" xfId="24943" xr:uid="{00000000-0005-0000-0000-00000A170000}"/>
    <cellStyle name="Calculation 4 9 3" xfId="4595" xr:uid="{00000000-0005-0000-0000-00000B170000}"/>
    <cellStyle name="Calculation 4 9 3 2" xfId="7697" xr:uid="{00000000-0005-0000-0000-00000C170000}"/>
    <cellStyle name="Calculation 4 9 3 2 2" xfId="13758" xr:uid="{00000000-0005-0000-0000-00000D170000}"/>
    <cellStyle name="Calculation 4 9 3 2 2 2" xfId="23033" xr:uid="{00000000-0005-0000-0000-00000E170000}"/>
    <cellStyle name="Calculation 4 9 3 2 2 2 2" xfId="40761" xr:uid="{00000000-0005-0000-0000-00000F170000}"/>
    <cellStyle name="Calculation 4 9 3 2 2 3" xfId="33206" xr:uid="{00000000-0005-0000-0000-000010170000}"/>
    <cellStyle name="Calculation 4 9 3 2 3" xfId="17752" xr:uid="{00000000-0005-0000-0000-000011170000}"/>
    <cellStyle name="Calculation 4 9 3 2 3 2" xfId="36385" xr:uid="{00000000-0005-0000-0000-000012170000}"/>
    <cellStyle name="Calculation 4 9 3 2 4" xfId="28140" xr:uid="{00000000-0005-0000-0000-000013170000}"/>
    <cellStyle name="Calculation 4 9 3 3" xfId="10744" xr:uid="{00000000-0005-0000-0000-000014170000}"/>
    <cellStyle name="Calculation 4 9 3 3 2" xfId="20312" xr:uid="{00000000-0005-0000-0000-000015170000}"/>
    <cellStyle name="Calculation 4 9 3 3 2 2" xfId="38465" xr:uid="{00000000-0005-0000-0000-000016170000}"/>
    <cellStyle name="Calculation 4 9 3 3 3" xfId="30666" xr:uid="{00000000-0005-0000-0000-000017170000}"/>
    <cellStyle name="Calculation 4 9 3 4" xfId="15351" xr:uid="{00000000-0005-0000-0000-000018170000}"/>
    <cellStyle name="Calculation 4 9 3 4 2" xfId="34386" xr:uid="{00000000-0005-0000-0000-000019170000}"/>
    <cellStyle name="Calculation 4 9 3 5" xfId="25584" xr:uid="{00000000-0005-0000-0000-00001A170000}"/>
    <cellStyle name="Calculation 4 9 4" xfId="5419" xr:uid="{00000000-0005-0000-0000-00001B170000}"/>
    <cellStyle name="Calculation 4 9 4 2" xfId="11555" xr:uid="{00000000-0005-0000-0000-00001C170000}"/>
    <cellStyle name="Calculation 4 9 4 2 2" xfId="21112" xr:uid="{00000000-0005-0000-0000-00001D170000}"/>
    <cellStyle name="Calculation 4 9 4 2 2 2" xfId="39036" xr:uid="{00000000-0005-0000-0000-00001E170000}"/>
    <cellStyle name="Calculation 4 9 4 2 3" xfId="31246" xr:uid="{00000000-0005-0000-0000-00001F170000}"/>
    <cellStyle name="Calculation 4 9 4 3" xfId="16093" xr:uid="{00000000-0005-0000-0000-000020170000}"/>
    <cellStyle name="Calculation 4 9 4 3 2" xfId="34900" xr:uid="{00000000-0005-0000-0000-000021170000}"/>
    <cellStyle name="Calculation 4 9 4 4" xfId="26164" xr:uid="{00000000-0005-0000-0000-000022170000}"/>
    <cellStyle name="Calculation 4 9 5" xfId="8535" xr:uid="{00000000-0005-0000-0000-000023170000}"/>
    <cellStyle name="Calculation 4 9 5 2" xfId="18522" xr:uid="{00000000-0005-0000-0000-000024170000}"/>
    <cellStyle name="Calculation 4 9 5 2 2" xfId="36918" xr:uid="{00000000-0005-0000-0000-000025170000}"/>
    <cellStyle name="Calculation 4 9 5 3" xfId="28707" xr:uid="{00000000-0005-0000-0000-000026170000}"/>
    <cellStyle name="Calculation 4 9 6" xfId="23621" xr:uid="{00000000-0005-0000-0000-000027170000}"/>
    <cellStyle name="Calculation 5" xfId="1195" xr:uid="{00000000-0005-0000-0000-000028170000}"/>
    <cellStyle name="Calculation 5 10" xfId="2204" xr:uid="{00000000-0005-0000-0000-000029170000}"/>
    <cellStyle name="Calculation 5 10 2" xfId="3969" xr:uid="{00000000-0005-0000-0000-00002A170000}"/>
    <cellStyle name="Calculation 5 10 2 2" xfId="7074" xr:uid="{00000000-0005-0000-0000-00002B170000}"/>
    <cellStyle name="Calculation 5 10 2 2 2" xfId="13140" xr:uid="{00000000-0005-0000-0000-00002C170000}"/>
    <cellStyle name="Calculation 5 10 2 2 2 2" xfId="22488" xr:uid="{00000000-0005-0000-0000-00002D170000}"/>
    <cellStyle name="Calculation 5 10 2 2 2 2 2" xfId="40216" xr:uid="{00000000-0005-0000-0000-00002E170000}"/>
    <cellStyle name="Calculation 5 10 2 2 2 3" xfId="32592" xr:uid="{00000000-0005-0000-0000-00002F170000}"/>
    <cellStyle name="Calculation 5 10 2 2 3" xfId="17307" xr:uid="{00000000-0005-0000-0000-000030170000}"/>
    <cellStyle name="Calculation 5 10 2 2 3 2" xfId="35940" xr:uid="{00000000-0005-0000-0000-000031170000}"/>
    <cellStyle name="Calculation 5 10 2 2 4" xfId="27526" xr:uid="{00000000-0005-0000-0000-000032170000}"/>
    <cellStyle name="Calculation 5 10 2 3" xfId="10125" xr:uid="{00000000-0005-0000-0000-000033170000}"/>
    <cellStyle name="Calculation 5 10 2 3 2" xfId="30051" xr:uid="{00000000-0005-0000-0000-000034170000}"/>
    <cellStyle name="Calculation 5 10 2 4" xfId="24970" xr:uid="{00000000-0005-0000-0000-000035170000}"/>
    <cellStyle name="Calculation 5 10 3" xfId="4622" xr:uid="{00000000-0005-0000-0000-000036170000}"/>
    <cellStyle name="Calculation 5 10 3 2" xfId="7724" xr:uid="{00000000-0005-0000-0000-000037170000}"/>
    <cellStyle name="Calculation 5 10 3 2 2" xfId="13785" xr:uid="{00000000-0005-0000-0000-000038170000}"/>
    <cellStyle name="Calculation 5 10 3 2 2 2" xfId="23059" xr:uid="{00000000-0005-0000-0000-000039170000}"/>
    <cellStyle name="Calculation 5 10 3 2 2 2 2" xfId="40787" xr:uid="{00000000-0005-0000-0000-00003A170000}"/>
    <cellStyle name="Calculation 5 10 3 2 2 3" xfId="33233" xr:uid="{00000000-0005-0000-0000-00003B170000}"/>
    <cellStyle name="Calculation 5 10 3 2 3" xfId="17773" xr:uid="{00000000-0005-0000-0000-00003C170000}"/>
    <cellStyle name="Calculation 5 10 3 2 3 2" xfId="36406" xr:uid="{00000000-0005-0000-0000-00003D170000}"/>
    <cellStyle name="Calculation 5 10 3 2 4" xfId="28167" xr:uid="{00000000-0005-0000-0000-00003E170000}"/>
    <cellStyle name="Calculation 5 10 3 3" xfId="10771" xr:uid="{00000000-0005-0000-0000-00003F170000}"/>
    <cellStyle name="Calculation 5 10 3 3 2" xfId="20339" xr:uid="{00000000-0005-0000-0000-000040170000}"/>
    <cellStyle name="Calculation 5 10 3 3 2 2" xfId="38492" xr:uid="{00000000-0005-0000-0000-000041170000}"/>
    <cellStyle name="Calculation 5 10 3 3 3" xfId="30693" xr:uid="{00000000-0005-0000-0000-000042170000}"/>
    <cellStyle name="Calculation 5 10 3 4" xfId="15372" xr:uid="{00000000-0005-0000-0000-000043170000}"/>
    <cellStyle name="Calculation 5 10 3 4 2" xfId="34407" xr:uid="{00000000-0005-0000-0000-000044170000}"/>
    <cellStyle name="Calculation 5 10 3 5" xfId="25611" xr:uid="{00000000-0005-0000-0000-000045170000}"/>
    <cellStyle name="Calculation 5 10 4" xfId="5413" xr:uid="{00000000-0005-0000-0000-000046170000}"/>
    <cellStyle name="Calculation 5 10 4 2" xfId="11549" xr:uid="{00000000-0005-0000-0000-000047170000}"/>
    <cellStyle name="Calculation 5 10 4 2 2" xfId="21106" xr:uid="{00000000-0005-0000-0000-000048170000}"/>
    <cellStyle name="Calculation 5 10 4 2 2 2" xfId="39030" xr:uid="{00000000-0005-0000-0000-000049170000}"/>
    <cellStyle name="Calculation 5 10 4 2 3" xfId="31240" xr:uid="{00000000-0005-0000-0000-00004A170000}"/>
    <cellStyle name="Calculation 5 10 4 3" xfId="16087" xr:uid="{00000000-0005-0000-0000-00004B170000}"/>
    <cellStyle name="Calculation 5 10 4 3 2" xfId="34894" xr:uid="{00000000-0005-0000-0000-00004C170000}"/>
    <cellStyle name="Calculation 5 10 4 4" xfId="26158" xr:uid="{00000000-0005-0000-0000-00004D170000}"/>
    <cellStyle name="Calculation 5 10 5" xfId="8529" xr:uid="{00000000-0005-0000-0000-00004E170000}"/>
    <cellStyle name="Calculation 5 10 5 2" xfId="18516" xr:uid="{00000000-0005-0000-0000-00004F170000}"/>
    <cellStyle name="Calculation 5 10 5 2 2" xfId="36912" xr:uid="{00000000-0005-0000-0000-000050170000}"/>
    <cellStyle name="Calculation 5 10 5 3" xfId="28701" xr:uid="{00000000-0005-0000-0000-000051170000}"/>
    <cellStyle name="Calculation 5 10 6" xfId="23615" xr:uid="{00000000-0005-0000-0000-000052170000}"/>
    <cellStyle name="Calculation 5 11" xfId="1937" xr:uid="{00000000-0005-0000-0000-000053170000}"/>
    <cellStyle name="Calculation 5 11 2" xfId="3669" xr:uid="{00000000-0005-0000-0000-000054170000}"/>
    <cellStyle name="Calculation 5 11 2 2" xfId="6793" xr:uid="{00000000-0005-0000-0000-000055170000}"/>
    <cellStyle name="Calculation 5 11 2 2 2" xfId="12877" xr:uid="{00000000-0005-0000-0000-000056170000}"/>
    <cellStyle name="Calculation 5 11 2 2 2 2" xfId="22251" xr:uid="{00000000-0005-0000-0000-000057170000}"/>
    <cellStyle name="Calculation 5 11 2 2 2 2 2" xfId="39981" xr:uid="{00000000-0005-0000-0000-000058170000}"/>
    <cellStyle name="Calculation 5 11 2 2 2 3" xfId="32331" xr:uid="{00000000-0005-0000-0000-000059170000}"/>
    <cellStyle name="Calculation 5 11 2 2 3" xfId="17122" xr:uid="{00000000-0005-0000-0000-00005A170000}"/>
    <cellStyle name="Calculation 5 11 2 2 3 2" xfId="35755" xr:uid="{00000000-0005-0000-0000-00005B170000}"/>
    <cellStyle name="Calculation 5 11 2 2 4" xfId="27265" xr:uid="{00000000-0005-0000-0000-00005C170000}"/>
    <cellStyle name="Calculation 5 11 2 3" xfId="9862" xr:uid="{00000000-0005-0000-0000-00005D170000}"/>
    <cellStyle name="Calculation 5 11 2 3 2" xfId="29790" xr:uid="{00000000-0005-0000-0000-00005E170000}"/>
    <cellStyle name="Calculation 5 11 2 4" xfId="24709" xr:uid="{00000000-0005-0000-0000-00005F170000}"/>
    <cellStyle name="Calculation 5 11 3" xfId="4359" xr:uid="{00000000-0005-0000-0000-000060170000}"/>
    <cellStyle name="Calculation 5 11 3 2" xfId="7461" xr:uid="{00000000-0005-0000-0000-000061170000}"/>
    <cellStyle name="Calculation 5 11 3 2 2" xfId="13522" xr:uid="{00000000-0005-0000-0000-000062170000}"/>
    <cellStyle name="Calculation 5 11 3 2 2 2" xfId="22824" xr:uid="{00000000-0005-0000-0000-000063170000}"/>
    <cellStyle name="Calculation 5 11 3 2 2 2 2" xfId="40552" xr:uid="{00000000-0005-0000-0000-000064170000}"/>
    <cellStyle name="Calculation 5 11 3 2 2 3" xfId="32972" xr:uid="{00000000-0005-0000-0000-000065170000}"/>
    <cellStyle name="Calculation 5 11 3 2 3" xfId="17588" xr:uid="{00000000-0005-0000-0000-000066170000}"/>
    <cellStyle name="Calculation 5 11 3 2 3 2" xfId="36221" xr:uid="{00000000-0005-0000-0000-000067170000}"/>
    <cellStyle name="Calculation 5 11 3 2 4" xfId="27906" xr:uid="{00000000-0005-0000-0000-000068170000}"/>
    <cellStyle name="Calculation 5 11 3 3" xfId="10508" xr:uid="{00000000-0005-0000-0000-000069170000}"/>
    <cellStyle name="Calculation 5 11 3 3 2" xfId="20076" xr:uid="{00000000-0005-0000-0000-00006A170000}"/>
    <cellStyle name="Calculation 5 11 3 3 2 2" xfId="38231" xr:uid="{00000000-0005-0000-0000-00006B170000}"/>
    <cellStyle name="Calculation 5 11 3 3 3" xfId="30432" xr:uid="{00000000-0005-0000-0000-00006C170000}"/>
    <cellStyle name="Calculation 5 11 3 4" xfId="15187" xr:uid="{00000000-0005-0000-0000-00006D170000}"/>
    <cellStyle name="Calculation 5 11 3 4 2" xfId="34222" xr:uid="{00000000-0005-0000-0000-00006E170000}"/>
    <cellStyle name="Calculation 5 11 3 5" xfId="25350" xr:uid="{00000000-0005-0000-0000-00006F170000}"/>
    <cellStyle name="Calculation 5 11 4" xfId="5148" xr:uid="{00000000-0005-0000-0000-000070170000}"/>
    <cellStyle name="Calculation 5 11 4 2" xfId="11288" xr:uid="{00000000-0005-0000-0000-000071170000}"/>
    <cellStyle name="Calculation 5 11 4 2 2" xfId="20850" xr:uid="{00000000-0005-0000-0000-000072170000}"/>
    <cellStyle name="Calculation 5 11 4 2 2 2" xfId="38824" xr:uid="{00000000-0005-0000-0000-000073170000}"/>
    <cellStyle name="Calculation 5 11 4 2 3" xfId="31030" xr:uid="{00000000-0005-0000-0000-000074170000}"/>
    <cellStyle name="Calculation 5 11 4 3" xfId="15840" xr:uid="{00000000-0005-0000-0000-000075170000}"/>
    <cellStyle name="Calculation 5 11 4 3 2" xfId="34697" xr:uid="{00000000-0005-0000-0000-000076170000}"/>
    <cellStyle name="Calculation 5 11 4 4" xfId="25948" xr:uid="{00000000-0005-0000-0000-000077170000}"/>
    <cellStyle name="Calculation 5 11 5" xfId="8270" xr:uid="{00000000-0005-0000-0000-000078170000}"/>
    <cellStyle name="Calculation 5 11 5 2" xfId="18260" xr:uid="{00000000-0005-0000-0000-000079170000}"/>
    <cellStyle name="Calculation 5 11 5 2 2" xfId="36707" xr:uid="{00000000-0005-0000-0000-00007A170000}"/>
    <cellStyle name="Calculation 5 11 5 3" xfId="28496" xr:uid="{00000000-0005-0000-0000-00007B170000}"/>
    <cellStyle name="Calculation 5 11 6" xfId="23410" xr:uid="{00000000-0005-0000-0000-00007C170000}"/>
    <cellStyle name="Calculation 5 12" xfId="1819" xr:uid="{00000000-0005-0000-0000-00007D170000}"/>
    <cellStyle name="Calculation 5 12 2" xfId="4016" xr:uid="{00000000-0005-0000-0000-00007E170000}"/>
    <cellStyle name="Calculation 5 12 2 2" xfId="7120" xr:uid="{00000000-0005-0000-0000-00007F170000}"/>
    <cellStyle name="Calculation 5 12 2 2 2" xfId="13185" xr:uid="{00000000-0005-0000-0000-000080170000}"/>
    <cellStyle name="Calculation 5 12 2 2 2 2" xfId="22531" xr:uid="{00000000-0005-0000-0000-000081170000}"/>
    <cellStyle name="Calculation 5 12 2 2 2 2 2" xfId="40259" xr:uid="{00000000-0005-0000-0000-000082170000}"/>
    <cellStyle name="Calculation 5 12 2 2 2 3" xfId="32637" xr:uid="{00000000-0005-0000-0000-000083170000}"/>
    <cellStyle name="Calculation 5 12 2 2 3" xfId="17343" xr:uid="{00000000-0005-0000-0000-000084170000}"/>
    <cellStyle name="Calculation 5 12 2 2 3 2" xfId="35976" xr:uid="{00000000-0005-0000-0000-000085170000}"/>
    <cellStyle name="Calculation 5 12 2 2 4" xfId="27571" xr:uid="{00000000-0005-0000-0000-000086170000}"/>
    <cellStyle name="Calculation 5 12 2 3" xfId="10170" xr:uid="{00000000-0005-0000-0000-000087170000}"/>
    <cellStyle name="Calculation 5 12 2 3 2" xfId="30096" xr:uid="{00000000-0005-0000-0000-000088170000}"/>
    <cellStyle name="Calculation 5 12 2 4" xfId="25015" xr:uid="{00000000-0005-0000-0000-000089170000}"/>
    <cellStyle name="Calculation 5 12 3" xfId="4667" xr:uid="{00000000-0005-0000-0000-00008A170000}"/>
    <cellStyle name="Calculation 5 12 3 2" xfId="7769" xr:uid="{00000000-0005-0000-0000-00008B170000}"/>
    <cellStyle name="Calculation 5 12 3 2 2" xfId="13830" xr:uid="{00000000-0005-0000-0000-00008C170000}"/>
    <cellStyle name="Calculation 5 12 3 2 2 2" xfId="23102" xr:uid="{00000000-0005-0000-0000-00008D170000}"/>
    <cellStyle name="Calculation 5 12 3 2 2 2 2" xfId="40830" xr:uid="{00000000-0005-0000-0000-00008E170000}"/>
    <cellStyle name="Calculation 5 12 3 2 2 3" xfId="33278" xr:uid="{00000000-0005-0000-0000-00008F170000}"/>
    <cellStyle name="Calculation 5 12 3 2 3" xfId="17809" xr:uid="{00000000-0005-0000-0000-000090170000}"/>
    <cellStyle name="Calculation 5 12 3 2 3 2" xfId="36442" xr:uid="{00000000-0005-0000-0000-000091170000}"/>
    <cellStyle name="Calculation 5 12 3 2 4" xfId="28212" xr:uid="{00000000-0005-0000-0000-000092170000}"/>
    <cellStyle name="Calculation 5 12 3 3" xfId="10816" xr:uid="{00000000-0005-0000-0000-000093170000}"/>
    <cellStyle name="Calculation 5 12 3 3 2" xfId="20384" xr:uid="{00000000-0005-0000-0000-000094170000}"/>
    <cellStyle name="Calculation 5 12 3 3 2 2" xfId="38537" xr:uid="{00000000-0005-0000-0000-000095170000}"/>
    <cellStyle name="Calculation 5 12 3 3 3" xfId="30738" xr:uid="{00000000-0005-0000-0000-000096170000}"/>
    <cellStyle name="Calculation 5 12 3 4" xfId="15408" xr:uid="{00000000-0005-0000-0000-000097170000}"/>
    <cellStyle name="Calculation 5 12 3 4 2" xfId="34443" xr:uid="{00000000-0005-0000-0000-000098170000}"/>
    <cellStyle name="Calculation 5 12 3 5" xfId="25656" xr:uid="{00000000-0005-0000-0000-000099170000}"/>
    <cellStyle name="Calculation 5 12 4" xfId="5031" xr:uid="{00000000-0005-0000-0000-00009A170000}"/>
    <cellStyle name="Calculation 5 12 4 2" xfId="11171" xr:uid="{00000000-0005-0000-0000-00009B170000}"/>
    <cellStyle name="Calculation 5 12 4 2 2" xfId="20733" xr:uid="{00000000-0005-0000-0000-00009C170000}"/>
    <cellStyle name="Calculation 5 12 4 2 2 2" xfId="38744" xr:uid="{00000000-0005-0000-0000-00009D170000}"/>
    <cellStyle name="Calculation 5 12 4 2 3" xfId="30950" xr:uid="{00000000-0005-0000-0000-00009E170000}"/>
    <cellStyle name="Calculation 5 12 4 3" xfId="15725" xr:uid="{00000000-0005-0000-0000-00009F170000}"/>
    <cellStyle name="Calculation 5 12 4 3 2" xfId="34619" xr:uid="{00000000-0005-0000-0000-0000A0170000}"/>
    <cellStyle name="Calculation 5 12 4 4" xfId="25868" xr:uid="{00000000-0005-0000-0000-0000A1170000}"/>
    <cellStyle name="Calculation 5 12 5" xfId="8152" xr:uid="{00000000-0005-0000-0000-0000A2170000}"/>
    <cellStyle name="Calculation 5 12 5 2" xfId="18142" xr:uid="{00000000-0005-0000-0000-0000A3170000}"/>
    <cellStyle name="Calculation 5 12 5 2 2" xfId="36626" xr:uid="{00000000-0005-0000-0000-0000A4170000}"/>
    <cellStyle name="Calculation 5 12 5 3" xfId="28415" xr:uid="{00000000-0005-0000-0000-0000A5170000}"/>
    <cellStyle name="Calculation 5 12 6" xfId="23329" xr:uid="{00000000-0005-0000-0000-0000A6170000}"/>
    <cellStyle name="Calculation 5 13" xfId="2107" xr:uid="{00000000-0005-0000-0000-0000A7170000}"/>
    <cellStyle name="Calculation 5 13 2" xfId="3474" xr:uid="{00000000-0005-0000-0000-0000A8170000}"/>
    <cellStyle name="Calculation 5 13 2 2" xfId="6620" xr:uid="{00000000-0005-0000-0000-0000A9170000}"/>
    <cellStyle name="Calculation 5 13 2 2 2" xfId="12721" xr:uid="{00000000-0005-0000-0000-0000AA170000}"/>
    <cellStyle name="Calculation 5 13 2 2 2 2" xfId="22127" xr:uid="{00000000-0005-0000-0000-0000AB170000}"/>
    <cellStyle name="Calculation 5 13 2 2 2 2 2" xfId="39857" xr:uid="{00000000-0005-0000-0000-0000AC170000}"/>
    <cellStyle name="Calculation 5 13 2 2 2 3" xfId="32176" xr:uid="{00000000-0005-0000-0000-0000AD170000}"/>
    <cellStyle name="Calculation 5 13 2 2 3" xfId="17020" xr:uid="{00000000-0005-0000-0000-0000AE170000}"/>
    <cellStyle name="Calculation 5 13 2 2 3 2" xfId="35653" xr:uid="{00000000-0005-0000-0000-0000AF170000}"/>
    <cellStyle name="Calculation 5 13 2 2 4" xfId="27110" xr:uid="{00000000-0005-0000-0000-0000B0170000}"/>
    <cellStyle name="Calculation 5 13 2 3" xfId="9706" xr:uid="{00000000-0005-0000-0000-0000B1170000}"/>
    <cellStyle name="Calculation 5 13 2 3 2" xfId="29638" xr:uid="{00000000-0005-0000-0000-0000B2170000}"/>
    <cellStyle name="Calculation 5 13 2 4" xfId="24554" xr:uid="{00000000-0005-0000-0000-0000B3170000}"/>
    <cellStyle name="Calculation 5 13 3" xfId="4202" xr:uid="{00000000-0005-0000-0000-0000B4170000}"/>
    <cellStyle name="Calculation 5 13 3 2" xfId="7305" xr:uid="{00000000-0005-0000-0000-0000B5170000}"/>
    <cellStyle name="Calculation 5 13 3 2 2" xfId="13366" xr:uid="{00000000-0005-0000-0000-0000B6170000}"/>
    <cellStyle name="Calculation 5 13 3 2 2 2" xfId="22700" xr:uid="{00000000-0005-0000-0000-0000B7170000}"/>
    <cellStyle name="Calculation 5 13 3 2 2 2 2" xfId="40428" xr:uid="{00000000-0005-0000-0000-0000B8170000}"/>
    <cellStyle name="Calculation 5 13 3 2 2 3" xfId="32817" xr:uid="{00000000-0005-0000-0000-0000B9170000}"/>
    <cellStyle name="Calculation 5 13 3 2 3" xfId="17486" xr:uid="{00000000-0005-0000-0000-0000BA170000}"/>
    <cellStyle name="Calculation 5 13 3 2 3 2" xfId="36119" xr:uid="{00000000-0005-0000-0000-0000BB170000}"/>
    <cellStyle name="Calculation 5 13 3 2 4" xfId="27751" xr:uid="{00000000-0005-0000-0000-0000BC170000}"/>
    <cellStyle name="Calculation 5 13 3 3" xfId="10351" xr:uid="{00000000-0005-0000-0000-0000BD170000}"/>
    <cellStyle name="Calculation 5 13 3 3 2" xfId="19920" xr:uid="{00000000-0005-0000-0000-0000BE170000}"/>
    <cellStyle name="Calculation 5 13 3 3 2 2" xfId="38076" xr:uid="{00000000-0005-0000-0000-0000BF170000}"/>
    <cellStyle name="Calculation 5 13 3 3 3" xfId="30276" xr:uid="{00000000-0005-0000-0000-0000C0170000}"/>
    <cellStyle name="Calculation 5 13 3 4" xfId="15085" xr:uid="{00000000-0005-0000-0000-0000C1170000}"/>
    <cellStyle name="Calculation 5 13 3 4 2" xfId="34120" xr:uid="{00000000-0005-0000-0000-0000C2170000}"/>
    <cellStyle name="Calculation 5 13 3 5" xfId="25195" xr:uid="{00000000-0005-0000-0000-0000C3170000}"/>
    <cellStyle name="Calculation 5 13 4" xfId="5317" xr:uid="{00000000-0005-0000-0000-0000C4170000}"/>
    <cellStyle name="Calculation 5 13 4 2" xfId="11453" xr:uid="{00000000-0005-0000-0000-0000C5170000}"/>
    <cellStyle name="Calculation 5 13 4 2 2" xfId="21011" xr:uid="{00000000-0005-0000-0000-0000C6170000}"/>
    <cellStyle name="Calculation 5 13 4 2 2 2" xfId="38983" xr:uid="{00000000-0005-0000-0000-0000C7170000}"/>
    <cellStyle name="Calculation 5 13 4 2 3" xfId="31193" xr:uid="{00000000-0005-0000-0000-0000C8170000}"/>
    <cellStyle name="Calculation 5 13 4 3" xfId="15992" xr:uid="{00000000-0005-0000-0000-0000C9170000}"/>
    <cellStyle name="Calculation 5 13 4 3 2" xfId="34847" xr:uid="{00000000-0005-0000-0000-0000CA170000}"/>
    <cellStyle name="Calculation 5 13 4 4" xfId="26111" xr:uid="{00000000-0005-0000-0000-0000CB170000}"/>
    <cellStyle name="Calculation 5 13 5" xfId="8433" xr:uid="{00000000-0005-0000-0000-0000CC170000}"/>
    <cellStyle name="Calculation 5 13 5 2" xfId="18420" xr:uid="{00000000-0005-0000-0000-0000CD170000}"/>
    <cellStyle name="Calculation 5 13 5 2 2" xfId="36865" xr:uid="{00000000-0005-0000-0000-0000CE170000}"/>
    <cellStyle name="Calculation 5 13 5 3" xfId="28654" xr:uid="{00000000-0005-0000-0000-0000CF170000}"/>
    <cellStyle name="Calculation 5 13 6" xfId="23568" xr:uid="{00000000-0005-0000-0000-0000D0170000}"/>
    <cellStyle name="Calculation 5 14" xfId="1855" xr:uid="{00000000-0005-0000-0000-0000D1170000}"/>
    <cellStyle name="Calculation 5 14 2" xfId="3533" xr:uid="{00000000-0005-0000-0000-0000D2170000}"/>
    <cellStyle name="Calculation 5 14 2 2" xfId="6670" xr:uid="{00000000-0005-0000-0000-0000D3170000}"/>
    <cellStyle name="Calculation 5 14 2 2 2" xfId="12769" xr:uid="{00000000-0005-0000-0000-0000D4170000}"/>
    <cellStyle name="Calculation 5 14 2 2 2 2" xfId="22167" xr:uid="{00000000-0005-0000-0000-0000D5170000}"/>
    <cellStyle name="Calculation 5 14 2 2 2 2 2" xfId="39897" xr:uid="{00000000-0005-0000-0000-0000D6170000}"/>
    <cellStyle name="Calculation 5 14 2 2 2 3" xfId="32224" xr:uid="{00000000-0005-0000-0000-0000D7170000}"/>
    <cellStyle name="Calculation 5 14 2 2 3" xfId="17049" xr:uid="{00000000-0005-0000-0000-0000D8170000}"/>
    <cellStyle name="Calculation 5 14 2 2 3 2" xfId="35682" xr:uid="{00000000-0005-0000-0000-0000D9170000}"/>
    <cellStyle name="Calculation 5 14 2 2 4" xfId="27158" xr:uid="{00000000-0005-0000-0000-0000DA170000}"/>
    <cellStyle name="Calculation 5 14 2 3" xfId="9754" xr:uid="{00000000-0005-0000-0000-0000DB170000}"/>
    <cellStyle name="Calculation 5 14 2 3 2" xfId="29685" xr:uid="{00000000-0005-0000-0000-0000DC170000}"/>
    <cellStyle name="Calculation 5 14 2 4" xfId="24602" xr:uid="{00000000-0005-0000-0000-0000DD170000}"/>
    <cellStyle name="Calculation 5 14 3" xfId="4250" xr:uid="{00000000-0005-0000-0000-0000DE170000}"/>
    <cellStyle name="Calculation 5 14 3 2" xfId="7353" xr:uid="{00000000-0005-0000-0000-0000DF170000}"/>
    <cellStyle name="Calculation 5 14 3 2 2" xfId="13414" xr:uid="{00000000-0005-0000-0000-0000E0170000}"/>
    <cellStyle name="Calculation 5 14 3 2 2 2" xfId="22740" xr:uid="{00000000-0005-0000-0000-0000E1170000}"/>
    <cellStyle name="Calculation 5 14 3 2 2 2 2" xfId="40468" xr:uid="{00000000-0005-0000-0000-0000E2170000}"/>
    <cellStyle name="Calculation 5 14 3 2 2 3" xfId="32865" xr:uid="{00000000-0005-0000-0000-0000E3170000}"/>
    <cellStyle name="Calculation 5 14 3 2 3" xfId="17515" xr:uid="{00000000-0005-0000-0000-0000E4170000}"/>
    <cellStyle name="Calculation 5 14 3 2 3 2" xfId="36148" xr:uid="{00000000-0005-0000-0000-0000E5170000}"/>
    <cellStyle name="Calculation 5 14 3 2 4" xfId="27799" xr:uid="{00000000-0005-0000-0000-0000E6170000}"/>
    <cellStyle name="Calculation 5 14 3 3" xfId="10399" xr:uid="{00000000-0005-0000-0000-0000E7170000}"/>
    <cellStyle name="Calculation 5 14 3 3 2" xfId="19968" xr:uid="{00000000-0005-0000-0000-0000E8170000}"/>
    <cellStyle name="Calculation 5 14 3 3 2 2" xfId="38124" xr:uid="{00000000-0005-0000-0000-0000E9170000}"/>
    <cellStyle name="Calculation 5 14 3 3 3" xfId="30324" xr:uid="{00000000-0005-0000-0000-0000EA170000}"/>
    <cellStyle name="Calculation 5 14 3 4" xfId="15114" xr:uid="{00000000-0005-0000-0000-0000EB170000}"/>
    <cellStyle name="Calculation 5 14 3 4 2" xfId="34149" xr:uid="{00000000-0005-0000-0000-0000EC170000}"/>
    <cellStyle name="Calculation 5 14 3 5" xfId="25243" xr:uid="{00000000-0005-0000-0000-0000ED170000}"/>
    <cellStyle name="Calculation 5 14 4" xfId="5066" xr:uid="{00000000-0005-0000-0000-0000EE170000}"/>
    <cellStyle name="Calculation 5 14 4 2" xfId="11206" xr:uid="{00000000-0005-0000-0000-0000EF170000}"/>
    <cellStyle name="Calculation 5 14 4 2 2" xfId="20768" xr:uid="{00000000-0005-0000-0000-0000F0170000}"/>
    <cellStyle name="Calculation 5 14 4 2 2 2" xfId="38767" xr:uid="{00000000-0005-0000-0000-0000F1170000}"/>
    <cellStyle name="Calculation 5 14 4 2 3" xfId="30973" xr:uid="{00000000-0005-0000-0000-0000F2170000}"/>
    <cellStyle name="Calculation 5 14 4 3" xfId="15759" xr:uid="{00000000-0005-0000-0000-0000F3170000}"/>
    <cellStyle name="Calculation 5 14 4 3 2" xfId="34641" xr:uid="{00000000-0005-0000-0000-0000F4170000}"/>
    <cellStyle name="Calculation 5 14 4 4" xfId="25891" xr:uid="{00000000-0005-0000-0000-0000F5170000}"/>
    <cellStyle name="Calculation 5 14 5" xfId="8188" xr:uid="{00000000-0005-0000-0000-0000F6170000}"/>
    <cellStyle name="Calculation 5 14 5 2" xfId="18178" xr:uid="{00000000-0005-0000-0000-0000F7170000}"/>
    <cellStyle name="Calculation 5 14 5 2 2" xfId="36650" xr:uid="{00000000-0005-0000-0000-0000F8170000}"/>
    <cellStyle name="Calculation 5 14 5 3" xfId="28439" xr:uid="{00000000-0005-0000-0000-0000F9170000}"/>
    <cellStyle name="Calculation 5 14 6" xfId="23353" xr:uid="{00000000-0005-0000-0000-0000FA170000}"/>
    <cellStyle name="Calculation 5 15" xfId="2359" xr:uid="{00000000-0005-0000-0000-0000FB170000}"/>
    <cellStyle name="Calculation 5 15 2" xfId="3947" xr:uid="{00000000-0005-0000-0000-0000FC170000}"/>
    <cellStyle name="Calculation 5 15 2 2" xfId="7052" xr:uid="{00000000-0005-0000-0000-0000FD170000}"/>
    <cellStyle name="Calculation 5 15 2 2 2" xfId="13119" xr:uid="{00000000-0005-0000-0000-0000FE170000}"/>
    <cellStyle name="Calculation 5 15 2 2 2 2" xfId="22468" xr:uid="{00000000-0005-0000-0000-0000FF170000}"/>
    <cellStyle name="Calculation 5 15 2 2 2 2 2" xfId="40196" xr:uid="{00000000-0005-0000-0000-000000180000}"/>
    <cellStyle name="Calculation 5 15 2 2 2 3" xfId="32571" xr:uid="{00000000-0005-0000-0000-000001180000}"/>
    <cellStyle name="Calculation 5 15 2 2 3" xfId="17291" xr:uid="{00000000-0005-0000-0000-000002180000}"/>
    <cellStyle name="Calculation 5 15 2 2 3 2" xfId="35924" xr:uid="{00000000-0005-0000-0000-000003180000}"/>
    <cellStyle name="Calculation 5 15 2 2 4" xfId="27505" xr:uid="{00000000-0005-0000-0000-000004180000}"/>
    <cellStyle name="Calculation 5 15 2 3" xfId="10104" xr:uid="{00000000-0005-0000-0000-000005180000}"/>
    <cellStyle name="Calculation 5 15 2 3 2" xfId="30030" xr:uid="{00000000-0005-0000-0000-000006180000}"/>
    <cellStyle name="Calculation 5 15 2 4" xfId="24949" xr:uid="{00000000-0005-0000-0000-000007180000}"/>
    <cellStyle name="Calculation 5 15 3" xfId="4601" xr:uid="{00000000-0005-0000-0000-000008180000}"/>
    <cellStyle name="Calculation 5 15 3 2" xfId="7703" xr:uid="{00000000-0005-0000-0000-000009180000}"/>
    <cellStyle name="Calculation 5 15 3 2 2" xfId="13764" xr:uid="{00000000-0005-0000-0000-00000A180000}"/>
    <cellStyle name="Calculation 5 15 3 2 2 2" xfId="23039" xr:uid="{00000000-0005-0000-0000-00000B180000}"/>
    <cellStyle name="Calculation 5 15 3 2 2 2 2" xfId="40767" xr:uid="{00000000-0005-0000-0000-00000C180000}"/>
    <cellStyle name="Calculation 5 15 3 2 2 3" xfId="33212" xr:uid="{00000000-0005-0000-0000-00000D180000}"/>
    <cellStyle name="Calculation 5 15 3 2 3" xfId="17757" xr:uid="{00000000-0005-0000-0000-00000E180000}"/>
    <cellStyle name="Calculation 5 15 3 2 3 2" xfId="36390" xr:uid="{00000000-0005-0000-0000-00000F180000}"/>
    <cellStyle name="Calculation 5 15 3 2 4" xfId="28146" xr:uid="{00000000-0005-0000-0000-000010180000}"/>
    <cellStyle name="Calculation 5 15 3 3" xfId="10750" xr:uid="{00000000-0005-0000-0000-000011180000}"/>
    <cellStyle name="Calculation 5 15 3 3 2" xfId="20318" xr:uid="{00000000-0005-0000-0000-000012180000}"/>
    <cellStyle name="Calculation 5 15 3 3 2 2" xfId="38471" xr:uid="{00000000-0005-0000-0000-000013180000}"/>
    <cellStyle name="Calculation 5 15 3 3 3" xfId="30672" xr:uid="{00000000-0005-0000-0000-000014180000}"/>
    <cellStyle name="Calculation 5 15 3 4" xfId="15356" xr:uid="{00000000-0005-0000-0000-000015180000}"/>
    <cellStyle name="Calculation 5 15 3 4 2" xfId="34391" xr:uid="{00000000-0005-0000-0000-000016180000}"/>
    <cellStyle name="Calculation 5 15 3 5" xfId="25590" xr:uid="{00000000-0005-0000-0000-000017180000}"/>
    <cellStyle name="Calculation 5 15 4" xfId="5566" xr:uid="{00000000-0005-0000-0000-000018180000}"/>
    <cellStyle name="Calculation 5 15 4 2" xfId="11701" xr:uid="{00000000-0005-0000-0000-000019180000}"/>
    <cellStyle name="Calculation 5 15 4 2 2" xfId="21257" xr:uid="{00000000-0005-0000-0000-00001A180000}"/>
    <cellStyle name="Calculation 5 15 4 2 2 2" xfId="39145" xr:uid="{00000000-0005-0000-0000-00001B180000}"/>
    <cellStyle name="Calculation 5 15 4 2 3" xfId="31356" xr:uid="{00000000-0005-0000-0000-00001C180000}"/>
    <cellStyle name="Calculation 5 15 4 3" xfId="16231" xr:uid="{00000000-0005-0000-0000-00001D180000}"/>
    <cellStyle name="Calculation 5 15 4 3 2" xfId="35002" xr:uid="{00000000-0005-0000-0000-00001E180000}"/>
    <cellStyle name="Calculation 5 15 4 4" xfId="26274" xr:uid="{00000000-0005-0000-0000-00001F180000}"/>
    <cellStyle name="Calculation 5 15 5" xfId="8683" xr:uid="{00000000-0005-0000-0000-000020180000}"/>
    <cellStyle name="Calculation 5 15 5 2" xfId="18670" xr:uid="{00000000-0005-0000-0000-000021180000}"/>
    <cellStyle name="Calculation 5 15 5 2 2" xfId="37030" xr:uid="{00000000-0005-0000-0000-000022180000}"/>
    <cellStyle name="Calculation 5 15 5 3" xfId="28818" xr:uid="{00000000-0005-0000-0000-000023180000}"/>
    <cellStyle name="Calculation 5 15 6" xfId="23733" xr:uid="{00000000-0005-0000-0000-000024180000}"/>
    <cellStyle name="Calculation 5 16" xfId="1931" xr:uid="{00000000-0005-0000-0000-000025180000}"/>
    <cellStyle name="Calculation 5 16 2" xfId="4101" xr:uid="{00000000-0005-0000-0000-000026180000}"/>
    <cellStyle name="Calculation 5 16 2 2" xfId="7204" xr:uid="{00000000-0005-0000-0000-000027180000}"/>
    <cellStyle name="Calculation 5 16 2 2 2" xfId="13266" xr:uid="{00000000-0005-0000-0000-000028180000}"/>
    <cellStyle name="Calculation 5 16 2 2 2 2" xfId="22609" xr:uid="{00000000-0005-0000-0000-000029180000}"/>
    <cellStyle name="Calculation 5 16 2 2 2 2 2" xfId="40337" xr:uid="{00000000-0005-0000-0000-00002A180000}"/>
    <cellStyle name="Calculation 5 16 2 2 2 3" xfId="32718" xr:uid="{00000000-0005-0000-0000-00002B180000}"/>
    <cellStyle name="Calculation 5 16 2 2 3" xfId="17408" xr:uid="{00000000-0005-0000-0000-00002C180000}"/>
    <cellStyle name="Calculation 5 16 2 2 3 2" xfId="36041" xr:uid="{00000000-0005-0000-0000-00002D180000}"/>
    <cellStyle name="Calculation 5 16 2 2 4" xfId="27652" xr:uid="{00000000-0005-0000-0000-00002E180000}"/>
    <cellStyle name="Calculation 5 16 2 3" xfId="10251" xr:uid="{00000000-0005-0000-0000-00002F180000}"/>
    <cellStyle name="Calculation 5 16 2 3 2" xfId="30177" xr:uid="{00000000-0005-0000-0000-000030180000}"/>
    <cellStyle name="Calculation 5 16 2 4" xfId="25096" xr:uid="{00000000-0005-0000-0000-000031180000}"/>
    <cellStyle name="Calculation 5 16 3" xfId="4748" xr:uid="{00000000-0005-0000-0000-000032180000}"/>
    <cellStyle name="Calculation 5 16 3 2" xfId="7850" xr:uid="{00000000-0005-0000-0000-000033180000}"/>
    <cellStyle name="Calculation 5 16 3 2 2" xfId="13911" xr:uid="{00000000-0005-0000-0000-000034180000}"/>
    <cellStyle name="Calculation 5 16 3 2 2 2" xfId="23180" xr:uid="{00000000-0005-0000-0000-000035180000}"/>
    <cellStyle name="Calculation 5 16 3 2 2 2 2" xfId="40908" xr:uid="{00000000-0005-0000-0000-000036180000}"/>
    <cellStyle name="Calculation 5 16 3 2 2 3" xfId="33359" xr:uid="{00000000-0005-0000-0000-000037180000}"/>
    <cellStyle name="Calculation 5 16 3 2 3" xfId="17874" xr:uid="{00000000-0005-0000-0000-000038180000}"/>
    <cellStyle name="Calculation 5 16 3 2 3 2" xfId="36507" xr:uid="{00000000-0005-0000-0000-000039180000}"/>
    <cellStyle name="Calculation 5 16 3 2 4" xfId="28293" xr:uid="{00000000-0005-0000-0000-00003A180000}"/>
    <cellStyle name="Calculation 5 16 3 3" xfId="10897" xr:uid="{00000000-0005-0000-0000-00003B180000}"/>
    <cellStyle name="Calculation 5 16 3 3 2" xfId="20465" xr:uid="{00000000-0005-0000-0000-00003C180000}"/>
    <cellStyle name="Calculation 5 16 3 3 2 2" xfId="38618" xr:uid="{00000000-0005-0000-0000-00003D180000}"/>
    <cellStyle name="Calculation 5 16 3 3 3" xfId="30819" xr:uid="{00000000-0005-0000-0000-00003E180000}"/>
    <cellStyle name="Calculation 5 16 3 4" xfId="15473" xr:uid="{00000000-0005-0000-0000-00003F180000}"/>
    <cellStyle name="Calculation 5 16 3 4 2" xfId="34508" xr:uid="{00000000-0005-0000-0000-000040180000}"/>
    <cellStyle name="Calculation 5 16 3 5" xfId="25737" xr:uid="{00000000-0005-0000-0000-000041180000}"/>
    <cellStyle name="Calculation 5 16 4" xfId="5142" xr:uid="{00000000-0005-0000-0000-000042180000}"/>
    <cellStyle name="Calculation 5 16 4 2" xfId="11282" xr:uid="{00000000-0005-0000-0000-000043180000}"/>
    <cellStyle name="Calculation 5 16 4 2 2" xfId="20844" xr:uid="{00000000-0005-0000-0000-000044180000}"/>
    <cellStyle name="Calculation 5 16 4 2 2 2" xfId="38818" xr:uid="{00000000-0005-0000-0000-000045180000}"/>
    <cellStyle name="Calculation 5 16 4 2 3" xfId="31024" xr:uid="{00000000-0005-0000-0000-000046180000}"/>
    <cellStyle name="Calculation 5 16 4 3" xfId="15834" xr:uid="{00000000-0005-0000-0000-000047180000}"/>
    <cellStyle name="Calculation 5 16 4 3 2" xfId="34691" xr:uid="{00000000-0005-0000-0000-000048180000}"/>
    <cellStyle name="Calculation 5 16 4 4" xfId="25942" xr:uid="{00000000-0005-0000-0000-000049180000}"/>
    <cellStyle name="Calculation 5 16 5" xfId="8264" xr:uid="{00000000-0005-0000-0000-00004A180000}"/>
    <cellStyle name="Calculation 5 16 5 2" xfId="18254" xr:uid="{00000000-0005-0000-0000-00004B180000}"/>
    <cellStyle name="Calculation 5 16 5 2 2" xfId="36701" xr:uid="{00000000-0005-0000-0000-00004C180000}"/>
    <cellStyle name="Calculation 5 16 5 3" xfId="28490" xr:uid="{00000000-0005-0000-0000-00004D180000}"/>
    <cellStyle name="Calculation 5 16 6" xfId="23404" xr:uid="{00000000-0005-0000-0000-00004E180000}"/>
    <cellStyle name="Calculation 5 17" xfId="2171" xr:uid="{00000000-0005-0000-0000-00004F180000}"/>
    <cellStyle name="Calculation 5 17 2" xfId="5380" xr:uid="{00000000-0005-0000-0000-000050180000}"/>
    <cellStyle name="Calculation 5 17 2 2" xfId="11516" xr:uid="{00000000-0005-0000-0000-000051180000}"/>
    <cellStyle name="Calculation 5 17 2 2 2" xfId="21073" xr:uid="{00000000-0005-0000-0000-000052180000}"/>
    <cellStyle name="Calculation 5 17 2 2 2 2" xfId="39020" xr:uid="{00000000-0005-0000-0000-000053180000}"/>
    <cellStyle name="Calculation 5 17 2 2 3" xfId="31230" xr:uid="{00000000-0005-0000-0000-000054180000}"/>
    <cellStyle name="Calculation 5 17 2 3" xfId="16054" xr:uid="{00000000-0005-0000-0000-000055180000}"/>
    <cellStyle name="Calculation 5 17 2 3 2" xfId="34884" xr:uid="{00000000-0005-0000-0000-000056180000}"/>
    <cellStyle name="Calculation 5 17 2 4" xfId="26148" xr:uid="{00000000-0005-0000-0000-000057180000}"/>
    <cellStyle name="Calculation 5 17 3" xfId="8496" xr:uid="{00000000-0005-0000-0000-000058180000}"/>
    <cellStyle name="Calculation 5 17 3 2" xfId="18483" xr:uid="{00000000-0005-0000-0000-000059180000}"/>
    <cellStyle name="Calculation 5 17 3 2 2" xfId="36902" xr:uid="{00000000-0005-0000-0000-00005A180000}"/>
    <cellStyle name="Calculation 5 17 3 3" xfId="28691" xr:uid="{00000000-0005-0000-0000-00005B180000}"/>
    <cellStyle name="Calculation 5 17 4" xfId="14300" xr:uid="{00000000-0005-0000-0000-00005C180000}"/>
    <cellStyle name="Calculation 5 17 4 2" xfId="33535" xr:uid="{00000000-0005-0000-0000-00005D180000}"/>
    <cellStyle name="Calculation 5 17 5" xfId="23605" xr:uid="{00000000-0005-0000-0000-00005E180000}"/>
    <cellStyle name="Calculation 5 18" xfId="2143" xr:uid="{00000000-0005-0000-0000-00005F180000}"/>
    <cellStyle name="Calculation 5 18 2" xfId="5352" xr:uid="{00000000-0005-0000-0000-000060180000}"/>
    <cellStyle name="Calculation 5 18 2 2" xfId="11488" xr:uid="{00000000-0005-0000-0000-000061180000}"/>
    <cellStyle name="Calculation 5 18 2 2 2" xfId="21045" xr:uid="{00000000-0005-0000-0000-000062180000}"/>
    <cellStyle name="Calculation 5 18 2 2 2 2" xfId="39016" xr:uid="{00000000-0005-0000-0000-000063180000}"/>
    <cellStyle name="Calculation 5 18 2 2 3" xfId="31226" xr:uid="{00000000-0005-0000-0000-000064180000}"/>
    <cellStyle name="Calculation 5 18 2 3" xfId="16026" xr:uid="{00000000-0005-0000-0000-000065180000}"/>
    <cellStyle name="Calculation 5 18 2 3 2" xfId="34880" xr:uid="{00000000-0005-0000-0000-000066180000}"/>
    <cellStyle name="Calculation 5 18 2 4" xfId="26144" xr:uid="{00000000-0005-0000-0000-000067180000}"/>
    <cellStyle name="Calculation 5 18 3" xfId="8468" xr:uid="{00000000-0005-0000-0000-000068180000}"/>
    <cellStyle name="Calculation 5 18 3 2" xfId="18455" xr:uid="{00000000-0005-0000-0000-000069180000}"/>
    <cellStyle name="Calculation 5 18 3 2 2" xfId="36898" xr:uid="{00000000-0005-0000-0000-00006A180000}"/>
    <cellStyle name="Calculation 5 18 3 3" xfId="28687" xr:uid="{00000000-0005-0000-0000-00006B180000}"/>
    <cellStyle name="Calculation 5 18 4" xfId="14272" xr:uid="{00000000-0005-0000-0000-00006C180000}"/>
    <cellStyle name="Calculation 5 18 4 2" xfId="33531" xr:uid="{00000000-0005-0000-0000-00006D180000}"/>
    <cellStyle name="Calculation 5 18 5" xfId="23601" xr:uid="{00000000-0005-0000-0000-00006E180000}"/>
    <cellStyle name="Calculation 5 19" xfId="2130" xr:uid="{00000000-0005-0000-0000-00006F180000}"/>
    <cellStyle name="Calculation 5 19 2" xfId="5340" xr:uid="{00000000-0005-0000-0000-000070180000}"/>
    <cellStyle name="Calculation 5 19 2 2" xfId="11476" xr:uid="{00000000-0005-0000-0000-000071180000}"/>
    <cellStyle name="Calculation 5 19 2 2 2" xfId="21033" xr:uid="{00000000-0005-0000-0000-000072180000}"/>
    <cellStyle name="Calculation 5 19 2 2 2 2" xfId="39005" xr:uid="{00000000-0005-0000-0000-000073180000}"/>
    <cellStyle name="Calculation 5 19 2 2 3" xfId="31215" xr:uid="{00000000-0005-0000-0000-000074180000}"/>
    <cellStyle name="Calculation 5 19 2 3" xfId="16014" xr:uid="{00000000-0005-0000-0000-000075180000}"/>
    <cellStyle name="Calculation 5 19 2 3 2" xfId="34869" xr:uid="{00000000-0005-0000-0000-000076180000}"/>
    <cellStyle name="Calculation 5 19 2 4" xfId="26133" xr:uid="{00000000-0005-0000-0000-000077180000}"/>
    <cellStyle name="Calculation 5 19 3" xfId="8456" xr:uid="{00000000-0005-0000-0000-000078180000}"/>
    <cellStyle name="Calculation 5 19 3 2" xfId="18443" xr:uid="{00000000-0005-0000-0000-000079180000}"/>
    <cellStyle name="Calculation 5 19 3 2 2" xfId="36887" xr:uid="{00000000-0005-0000-0000-00007A180000}"/>
    <cellStyle name="Calculation 5 19 3 3" xfId="28676" xr:uid="{00000000-0005-0000-0000-00007B180000}"/>
    <cellStyle name="Calculation 5 19 4" xfId="14261" xr:uid="{00000000-0005-0000-0000-00007C180000}"/>
    <cellStyle name="Calculation 5 19 4 2" xfId="33521" xr:uid="{00000000-0005-0000-0000-00007D180000}"/>
    <cellStyle name="Calculation 5 19 5" xfId="23590" xr:uid="{00000000-0005-0000-0000-00007E180000}"/>
    <cellStyle name="Calculation 5 2" xfId="1727" xr:uid="{00000000-0005-0000-0000-00007F180000}"/>
    <cellStyle name="Calculation 5 2 10" xfId="1938" xr:uid="{00000000-0005-0000-0000-000080180000}"/>
    <cellStyle name="Calculation 5 2 10 2" xfId="4027" xr:uid="{00000000-0005-0000-0000-000081180000}"/>
    <cellStyle name="Calculation 5 2 10 2 2" xfId="7131" xr:uid="{00000000-0005-0000-0000-000082180000}"/>
    <cellStyle name="Calculation 5 2 10 2 2 2" xfId="13195" xr:uid="{00000000-0005-0000-0000-000083180000}"/>
    <cellStyle name="Calculation 5 2 10 2 2 2 2" xfId="22541" xr:uid="{00000000-0005-0000-0000-000084180000}"/>
    <cellStyle name="Calculation 5 2 10 2 2 2 2 2" xfId="40269" xr:uid="{00000000-0005-0000-0000-000085180000}"/>
    <cellStyle name="Calculation 5 2 10 2 2 2 3" xfId="32647" xr:uid="{00000000-0005-0000-0000-000086180000}"/>
    <cellStyle name="Calculation 5 2 10 2 2 3" xfId="17353" xr:uid="{00000000-0005-0000-0000-000087180000}"/>
    <cellStyle name="Calculation 5 2 10 2 2 3 2" xfId="35986" xr:uid="{00000000-0005-0000-0000-000088180000}"/>
    <cellStyle name="Calculation 5 2 10 2 2 4" xfId="27581" xr:uid="{00000000-0005-0000-0000-000089180000}"/>
    <cellStyle name="Calculation 5 2 10 2 3" xfId="10180" xr:uid="{00000000-0005-0000-0000-00008A180000}"/>
    <cellStyle name="Calculation 5 2 10 2 3 2" xfId="30106" xr:uid="{00000000-0005-0000-0000-00008B180000}"/>
    <cellStyle name="Calculation 5 2 10 2 4" xfId="25025" xr:uid="{00000000-0005-0000-0000-00008C180000}"/>
    <cellStyle name="Calculation 5 2 10 3" xfId="4677" xr:uid="{00000000-0005-0000-0000-00008D180000}"/>
    <cellStyle name="Calculation 5 2 10 3 2" xfId="7779" xr:uid="{00000000-0005-0000-0000-00008E180000}"/>
    <cellStyle name="Calculation 5 2 10 3 2 2" xfId="13840" xr:uid="{00000000-0005-0000-0000-00008F180000}"/>
    <cellStyle name="Calculation 5 2 10 3 2 2 2" xfId="23112" xr:uid="{00000000-0005-0000-0000-000090180000}"/>
    <cellStyle name="Calculation 5 2 10 3 2 2 2 2" xfId="40840" xr:uid="{00000000-0005-0000-0000-000091180000}"/>
    <cellStyle name="Calculation 5 2 10 3 2 2 3" xfId="33288" xr:uid="{00000000-0005-0000-0000-000092180000}"/>
    <cellStyle name="Calculation 5 2 10 3 2 3" xfId="17819" xr:uid="{00000000-0005-0000-0000-000093180000}"/>
    <cellStyle name="Calculation 5 2 10 3 2 3 2" xfId="36452" xr:uid="{00000000-0005-0000-0000-000094180000}"/>
    <cellStyle name="Calculation 5 2 10 3 2 4" xfId="28222" xr:uid="{00000000-0005-0000-0000-000095180000}"/>
    <cellStyle name="Calculation 5 2 10 3 3" xfId="10826" xr:uid="{00000000-0005-0000-0000-000096180000}"/>
    <cellStyle name="Calculation 5 2 10 3 3 2" xfId="20394" xr:uid="{00000000-0005-0000-0000-000097180000}"/>
    <cellStyle name="Calculation 5 2 10 3 3 2 2" xfId="38547" xr:uid="{00000000-0005-0000-0000-000098180000}"/>
    <cellStyle name="Calculation 5 2 10 3 3 3" xfId="30748" xr:uid="{00000000-0005-0000-0000-000099180000}"/>
    <cellStyle name="Calculation 5 2 10 3 4" xfId="15418" xr:uid="{00000000-0005-0000-0000-00009A180000}"/>
    <cellStyle name="Calculation 5 2 10 3 4 2" xfId="34453" xr:uid="{00000000-0005-0000-0000-00009B180000}"/>
    <cellStyle name="Calculation 5 2 10 3 5" xfId="25666" xr:uid="{00000000-0005-0000-0000-00009C180000}"/>
    <cellStyle name="Calculation 5 2 10 4" xfId="5149" xr:uid="{00000000-0005-0000-0000-00009D180000}"/>
    <cellStyle name="Calculation 5 2 10 4 2" xfId="11289" xr:uid="{00000000-0005-0000-0000-00009E180000}"/>
    <cellStyle name="Calculation 5 2 10 4 2 2" xfId="20851" xr:uid="{00000000-0005-0000-0000-00009F180000}"/>
    <cellStyle name="Calculation 5 2 10 4 2 2 2" xfId="38825" xr:uid="{00000000-0005-0000-0000-0000A0180000}"/>
    <cellStyle name="Calculation 5 2 10 4 2 3" xfId="31031" xr:uid="{00000000-0005-0000-0000-0000A1180000}"/>
    <cellStyle name="Calculation 5 2 10 4 3" xfId="15841" xr:uid="{00000000-0005-0000-0000-0000A2180000}"/>
    <cellStyle name="Calculation 5 2 10 4 3 2" xfId="34698" xr:uid="{00000000-0005-0000-0000-0000A3180000}"/>
    <cellStyle name="Calculation 5 2 10 4 4" xfId="25949" xr:uid="{00000000-0005-0000-0000-0000A4180000}"/>
    <cellStyle name="Calculation 5 2 10 5" xfId="8271" xr:uid="{00000000-0005-0000-0000-0000A5180000}"/>
    <cellStyle name="Calculation 5 2 10 5 2" xfId="18261" xr:uid="{00000000-0005-0000-0000-0000A6180000}"/>
    <cellStyle name="Calculation 5 2 10 5 2 2" xfId="36708" xr:uid="{00000000-0005-0000-0000-0000A7180000}"/>
    <cellStyle name="Calculation 5 2 10 5 3" xfId="28497" xr:uid="{00000000-0005-0000-0000-0000A8180000}"/>
    <cellStyle name="Calculation 5 2 10 6" xfId="23411" xr:uid="{00000000-0005-0000-0000-0000A9180000}"/>
    <cellStyle name="Calculation 5 2 11" xfId="2096" xr:uid="{00000000-0005-0000-0000-0000AA180000}"/>
    <cellStyle name="Calculation 5 2 11 2" xfId="4051" xr:uid="{00000000-0005-0000-0000-0000AB180000}"/>
    <cellStyle name="Calculation 5 2 11 2 2" xfId="7154" xr:uid="{00000000-0005-0000-0000-0000AC180000}"/>
    <cellStyle name="Calculation 5 2 11 2 2 2" xfId="13218" xr:uid="{00000000-0005-0000-0000-0000AD180000}"/>
    <cellStyle name="Calculation 5 2 11 2 2 2 2" xfId="22561" xr:uid="{00000000-0005-0000-0000-0000AE180000}"/>
    <cellStyle name="Calculation 5 2 11 2 2 2 2 2" xfId="40289" xr:uid="{00000000-0005-0000-0000-0000AF180000}"/>
    <cellStyle name="Calculation 5 2 11 2 2 2 3" xfId="32670" xr:uid="{00000000-0005-0000-0000-0000B0180000}"/>
    <cellStyle name="Calculation 5 2 11 2 2 3" xfId="17369" xr:uid="{00000000-0005-0000-0000-0000B1180000}"/>
    <cellStyle name="Calculation 5 2 11 2 2 3 2" xfId="36002" xr:uid="{00000000-0005-0000-0000-0000B2180000}"/>
    <cellStyle name="Calculation 5 2 11 2 2 4" xfId="27604" xr:uid="{00000000-0005-0000-0000-0000B3180000}"/>
    <cellStyle name="Calculation 5 2 11 2 3" xfId="10203" xr:uid="{00000000-0005-0000-0000-0000B4180000}"/>
    <cellStyle name="Calculation 5 2 11 2 3 2" xfId="30129" xr:uid="{00000000-0005-0000-0000-0000B5180000}"/>
    <cellStyle name="Calculation 5 2 11 2 4" xfId="25048" xr:uid="{00000000-0005-0000-0000-0000B6180000}"/>
    <cellStyle name="Calculation 5 2 11 3" xfId="4700" xr:uid="{00000000-0005-0000-0000-0000B7180000}"/>
    <cellStyle name="Calculation 5 2 11 3 2" xfId="7802" xr:uid="{00000000-0005-0000-0000-0000B8180000}"/>
    <cellStyle name="Calculation 5 2 11 3 2 2" xfId="13863" xr:uid="{00000000-0005-0000-0000-0000B9180000}"/>
    <cellStyle name="Calculation 5 2 11 3 2 2 2" xfId="23132" xr:uid="{00000000-0005-0000-0000-0000BA180000}"/>
    <cellStyle name="Calculation 5 2 11 3 2 2 2 2" xfId="40860" xr:uid="{00000000-0005-0000-0000-0000BB180000}"/>
    <cellStyle name="Calculation 5 2 11 3 2 2 3" xfId="33311" xr:uid="{00000000-0005-0000-0000-0000BC180000}"/>
    <cellStyle name="Calculation 5 2 11 3 2 3" xfId="17835" xr:uid="{00000000-0005-0000-0000-0000BD180000}"/>
    <cellStyle name="Calculation 5 2 11 3 2 3 2" xfId="36468" xr:uid="{00000000-0005-0000-0000-0000BE180000}"/>
    <cellStyle name="Calculation 5 2 11 3 2 4" xfId="28245" xr:uid="{00000000-0005-0000-0000-0000BF180000}"/>
    <cellStyle name="Calculation 5 2 11 3 3" xfId="10849" xr:uid="{00000000-0005-0000-0000-0000C0180000}"/>
    <cellStyle name="Calculation 5 2 11 3 3 2" xfId="20417" xr:uid="{00000000-0005-0000-0000-0000C1180000}"/>
    <cellStyle name="Calculation 5 2 11 3 3 2 2" xfId="38570" xr:uid="{00000000-0005-0000-0000-0000C2180000}"/>
    <cellStyle name="Calculation 5 2 11 3 3 3" xfId="30771" xr:uid="{00000000-0005-0000-0000-0000C3180000}"/>
    <cellStyle name="Calculation 5 2 11 3 4" xfId="15434" xr:uid="{00000000-0005-0000-0000-0000C4180000}"/>
    <cellStyle name="Calculation 5 2 11 3 4 2" xfId="34469" xr:uid="{00000000-0005-0000-0000-0000C5180000}"/>
    <cellStyle name="Calculation 5 2 11 3 5" xfId="25689" xr:uid="{00000000-0005-0000-0000-0000C6180000}"/>
    <cellStyle name="Calculation 5 2 11 4" xfId="5306" xr:uid="{00000000-0005-0000-0000-0000C7180000}"/>
    <cellStyle name="Calculation 5 2 11 4 2" xfId="11442" xr:uid="{00000000-0005-0000-0000-0000C8180000}"/>
    <cellStyle name="Calculation 5 2 11 4 2 2" xfId="21004" xr:uid="{00000000-0005-0000-0000-0000C9180000}"/>
    <cellStyle name="Calculation 5 2 11 4 2 2 2" xfId="38976" xr:uid="{00000000-0005-0000-0000-0000CA180000}"/>
    <cellStyle name="Calculation 5 2 11 4 2 3" xfId="31182" xr:uid="{00000000-0005-0000-0000-0000CB180000}"/>
    <cellStyle name="Calculation 5 2 11 4 3" xfId="15985" xr:uid="{00000000-0005-0000-0000-0000CC180000}"/>
    <cellStyle name="Calculation 5 2 11 4 3 2" xfId="34840" xr:uid="{00000000-0005-0000-0000-0000CD180000}"/>
    <cellStyle name="Calculation 5 2 11 4 4" xfId="26100" xr:uid="{00000000-0005-0000-0000-0000CE180000}"/>
    <cellStyle name="Calculation 5 2 11 5" xfId="8422" xr:uid="{00000000-0005-0000-0000-0000CF180000}"/>
    <cellStyle name="Calculation 5 2 11 5 2" xfId="18409" xr:uid="{00000000-0005-0000-0000-0000D0180000}"/>
    <cellStyle name="Calculation 5 2 11 5 2 2" xfId="36854" xr:uid="{00000000-0005-0000-0000-0000D1180000}"/>
    <cellStyle name="Calculation 5 2 11 5 3" xfId="28643" xr:uid="{00000000-0005-0000-0000-0000D2180000}"/>
    <cellStyle name="Calculation 5 2 11 6" xfId="23557" xr:uid="{00000000-0005-0000-0000-0000D3180000}"/>
    <cellStyle name="Calculation 5 2 12" xfId="1829" xr:uid="{00000000-0005-0000-0000-0000D4180000}"/>
    <cellStyle name="Calculation 5 2 12 2" xfId="4068" xr:uid="{00000000-0005-0000-0000-0000D5180000}"/>
    <cellStyle name="Calculation 5 2 12 2 2" xfId="7171" xr:uid="{00000000-0005-0000-0000-0000D6180000}"/>
    <cellStyle name="Calculation 5 2 12 2 2 2" xfId="13235" xr:uid="{00000000-0005-0000-0000-0000D7180000}"/>
    <cellStyle name="Calculation 5 2 12 2 2 2 2" xfId="22578" xr:uid="{00000000-0005-0000-0000-0000D8180000}"/>
    <cellStyle name="Calculation 5 2 12 2 2 2 2 2" xfId="40306" xr:uid="{00000000-0005-0000-0000-0000D9180000}"/>
    <cellStyle name="Calculation 5 2 12 2 2 2 3" xfId="32687" xr:uid="{00000000-0005-0000-0000-0000DA180000}"/>
    <cellStyle name="Calculation 5 2 12 2 2 3" xfId="17383" xr:uid="{00000000-0005-0000-0000-0000DB180000}"/>
    <cellStyle name="Calculation 5 2 12 2 2 3 2" xfId="36016" xr:uid="{00000000-0005-0000-0000-0000DC180000}"/>
    <cellStyle name="Calculation 5 2 12 2 2 4" xfId="27621" xr:uid="{00000000-0005-0000-0000-0000DD180000}"/>
    <cellStyle name="Calculation 5 2 12 2 3" xfId="10220" xr:uid="{00000000-0005-0000-0000-0000DE180000}"/>
    <cellStyle name="Calculation 5 2 12 2 3 2" xfId="30146" xr:uid="{00000000-0005-0000-0000-0000DF180000}"/>
    <cellStyle name="Calculation 5 2 12 2 4" xfId="25065" xr:uid="{00000000-0005-0000-0000-0000E0180000}"/>
    <cellStyle name="Calculation 5 2 12 3" xfId="4717" xr:uid="{00000000-0005-0000-0000-0000E1180000}"/>
    <cellStyle name="Calculation 5 2 12 3 2" xfId="7819" xr:uid="{00000000-0005-0000-0000-0000E2180000}"/>
    <cellStyle name="Calculation 5 2 12 3 2 2" xfId="13880" xr:uid="{00000000-0005-0000-0000-0000E3180000}"/>
    <cellStyle name="Calculation 5 2 12 3 2 2 2" xfId="23149" xr:uid="{00000000-0005-0000-0000-0000E4180000}"/>
    <cellStyle name="Calculation 5 2 12 3 2 2 2 2" xfId="40877" xr:uid="{00000000-0005-0000-0000-0000E5180000}"/>
    <cellStyle name="Calculation 5 2 12 3 2 2 3" xfId="33328" xr:uid="{00000000-0005-0000-0000-0000E6180000}"/>
    <cellStyle name="Calculation 5 2 12 3 2 3" xfId="17849" xr:uid="{00000000-0005-0000-0000-0000E7180000}"/>
    <cellStyle name="Calculation 5 2 12 3 2 3 2" xfId="36482" xr:uid="{00000000-0005-0000-0000-0000E8180000}"/>
    <cellStyle name="Calculation 5 2 12 3 2 4" xfId="28262" xr:uid="{00000000-0005-0000-0000-0000E9180000}"/>
    <cellStyle name="Calculation 5 2 12 3 3" xfId="10866" xr:uid="{00000000-0005-0000-0000-0000EA180000}"/>
    <cellStyle name="Calculation 5 2 12 3 3 2" xfId="20434" xr:uid="{00000000-0005-0000-0000-0000EB180000}"/>
    <cellStyle name="Calculation 5 2 12 3 3 2 2" xfId="38587" xr:uid="{00000000-0005-0000-0000-0000EC180000}"/>
    <cellStyle name="Calculation 5 2 12 3 3 3" xfId="30788" xr:uid="{00000000-0005-0000-0000-0000ED180000}"/>
    <cellStyle name="Calculation 5 2 12 3 4" xfId="15448" xr:uid="{00000000-0005-0000-0000-0000EE180000}"/>
    <cellStyle name="Calculation 5 2 12 3 4 2" xfId="34483" xr:uid="{00000000-0005-0000-0000-0000EF180000}"/>
    <cellStyle name="Calculation 5 2 12 3 5" xfId="25706" xr:uid="{00000000-0005-0000-0000-0000F0180000}"/>
    <cellStyle name="Calculation 5 2 12 4" xfId="5041" xr:uid="{00000000-0005-0000-0000-0000F1180000}"/>
    <cellStyle name="Calculation 5 2 12 4 2" xfId="11181" xr:uid="{00000000-0005-0000-0000-0000F2180000}"/>
    <cellStyle name="Calculation 5 2 12 4 2 2" xfId="20743" xr:uid="{00000000-0005-0000-0000-0000F3180000}"/>
    <cellStyle name="Calculation 5 2 12 4 2 2 2" xfId="38753" xr:uid="{00000000-0005-0000-0000-0000F4180000}"/>
    <cellStyle name="Calculation 5 2 12 4 2 3" xfId="30959" xr:uid="{00000000-0005-0000-0000-0000F5180000}"/>
    <cellStyle name="Calculation 5 2 12 4 3" xfId="15735" xr:uid="{00000000-0005-0000-0000-0000F6180000}"/>
    <cellStyle name="Calculation 5 2 12 4 3 2" xfId="34628" xr:uid="{00000000-0005-0000-0000-0000F7180000}"/>
    <cellStyle name="Calculation 5 2 12 4 4" xfId="25877" xr:uid="{00000000-0005-0000-0000-0000F8180000}"/>
    <cellStyle name="Calculation 5 2 12 5" xfId="8162" xr:uid="{00000000-0005-0000-0000-0000F9180000}"/>
    <cellStyle name="Calculation 5 2 12 5 2" xfId="18152" xr:uid="{00000000-0005-0000-0000-0000FA180000}"/>
    <cellStyle name="Calculation 5 2 12 5 2 2" xfId="36635" xr:uid="{00000000-0005-0000-0000-0000FB180000}"/>
    <cellStyle name="Calculation 5 2 12 5 3" xfId="28424" xr:uid="{00000000-0005-0000-0000-0000FC180000}"/>
    <cellStyle name="Calculation 5 2 12 6" xfId="23338" xr:uid="{00000000-0005-0000-0000-0000FD180000}"/>
    <cellStyle name="Calculation 5 2 13" xfId="1853" xr:uid="{00000000-0005-0000-0000-0000FE180000}"/>
    <cellStyle name="Calculation 5 2 13 2" xfId="4087" xr:uid="{00000000-0005-0000-0000-0000FF180000}"/>
    <cellStyle name="Calculation 5 2 13 2 2" xfId="7190" xr:uid="{00000000-0005-0000-0000-000000190000}"/>
    <cellStyle name="Calculation 5 2 13 2 2 2" xfId="13252" xr:uid="{00000000-0005-0000-0000-000001190000}"/>
    <cellStyle name="Calculation 5 2 13 2 2 2 2" xfId="22595" xr:uid="{00000000-0005-0000-0000-000002190000}"/>
    <cellStyle name="Calculation 5 2 13 2 2 2 2 2" xfId="40323" xr:uid="{00000000-0005-0000-0000-000003190000}"/>
    <cellStyle name="Calculation 5 2 13 2 2 2 3" xfId="32704" xr:uid="{00000000-0005-0000-0000-000004190000}"/>
    <cellStyle name="Calculation 5 2 13 2 2 3" xfId="17397" xr:uid="{00000000-0005-0000-0000-000005190000}"/>
    <cellStyle name="Calculation 5 2 13 2 2 3 2" xfId="36030" xr:uid="{00000000-0005-0000-0000-000006190000}"/>
    <cellStyle name="Calculation 5 2 13 2 2 4" xfId="27638" xr:uid="{00000000-0005-0000-0000-000007190000}"/>
    <cellStyle name="Calculation 5 2 13 2 3" xfId="10237" xr:uid="{00000000-0005-0000-0000-000008190000}"/>
    <cellStyle name="Calculation 5 2 13 2 3 2" xfId="30163" xr:uid="{00000000-0005-0000-0000-000009190000}"/>
    <cellStyle name="Calculation 5 2 13 2 4" xfId="25082" xr:uid="{00000000-0005-0000-0000-00000A190000}"/>
    <cellStyle name="Calculation 5 2 13 3" xfId="4734" xr:uid="{00000000-0005-0000-0000-00000B190000}"/>
    <cellStyle name="Calculation 5 2 13 3 2" xfId="7836" xr:uid="{00000000-0005-0000-0000-00000C190000}"/>
    <cellStyle name="Calculation 5 2 13 3 2 2" xfId="13897" xr:uid="{00000000-0005-0000-0000-00000D190000}"/>
    <cellStyle name="Calculation 5 2 13 3 2 2 2" xfId="23166" xr:uid="{00000000-0005-0000-0000-00000E190000}"/>
    <cellStyle name="Calculation 5 2 13 3 2 2 2 2" xfId="40894" xr:uid="{00000000-0005-0000-0000-00000F190000}"/>
    <cellStyle name="Calculation 5 2 13 3 2 2 3" xfId="33345" xr:uid="{00000000-0005-0000-0000-000010190000}"/>
    <cellStyle name="Calculation 5 2 13 3 2 3" xfId="17863" xr:uid="{00000000-0005-0000-0000-000011190000}"/>
    <cellStyle name="Calculation 5 2 13 3 2 3 2" xfId="36496" xr:uid="{00000000-0005-0000-0000-000012190000}"/>
    <cellStyle name="Calculation 5 2 13 3 2 4" xfId="28279" xr:uid="{00000000-0005-0000-0000-000013190000}"/>
    <cellStyle name="Calculation 5 2 13 3 3" xfId="10883" xr:uid="{00000000-0005-0000-0000-000014190000}"/>
    <cellStyle name="Calculation 5 2 13 3 3 2" xfId="20451" xr:uid="{00000000-0005-0000-0000-000015190000}"/>
    <cellStyle name="Calculation 5 2 13 3 3 2 2" xfId="38604" xr:uid="{00000000-0005-0000-0000-000016190000}"/>
    <cellStyle name="Calculation 5 2 13 3 3 3" xfId="30805" xr:uid="{00000000-0005-0000-0000-000017190000}"/>
    <cellStyle name="Calculation 5 2 13 3 4" xfId="15462" xr:uid="{00000000-0005-0000-0000-000018190000}"/>
    <cellStyle name="Calculation 5 2 13 3 4 2" xfId="34497" xr:uid="{00000000-0005-0000-0000-000019190000}"/>
    <cellStyle name="Calculation 5 2 13 3 5" xfId="25723" xr:uid="{00000000-0005-0000-0000-00001A190000}"/>
    <cellStyle name="Calculation 5 2 13 4" xfId="5064" xr:uid="{00000000-0005-0000-0000-00001B190000}"/>
    <cellStyle name="Calculation 5 2 13 4 2" xfId="11204" xr:uid="{00000000-0005-0000-0000-00001C190000}"/>
    <cellStyle name="Calculation 5 2 13 4 2 2" xfId="20766" xr:uid="{00000000-0005-0000-0000-00001D190000}"/>
    <cellStyle name="Calculation 5 2 13 4 2 2 2" xfId="38765" xr:uid="{00000000-0005-0000-0000-00001E190000}"/>
    <cellStyle name="Calculation 5 2 13 4 2 3" xfId="30971" xr:uid="{00000000-0005-0000-0000-00001F190000}"/>
    <cellStyle name="Calculation 5 2 13 4 3" xfId="15757" xr:uid="{00000000-0005-0000-0000-000020190000}"/>
    <cellStyle name="Calculation 5 2 13 4 3 2" xfId="34639" xr:uid="{00000000-0005-0000-0000-000021190000}"/>
    <cellStyle name="Calculation 5 2 13 4 4" xfId="25889" xr:uid="{00000000-0005-0000-0000-000022190000}"/>
    <cellStyle name="Calculation 5 2 13 5" xfId="8186" xr:uid="{00000000-0005-0000-0000-000023190000}"/>
    <cellStyle name="Calculation 5 2 13 5 2" xfId="18176" xr:uid="{00000000-0005-0000-0000-000024190000}"/>
    <cellStyle name="Calculation 5 2 13 5 2 2" xfId="36648" xr:uid="{00000000-0005-0000-0000-000025190000}"/>
    <cellStyle name="Calculation 5 2 13 5 3" xfId="28437" xr:uid="{00000000-0005-0000-0000-000026190000}"/>
    <cellStyle name="Calculation 5 2 13 6" xfId="23351" xr:uid="{00000000-0005-0000-0000-000027190000}"/>
    <cellStyle name="Calculation 5 2 14" xfId="2358" xr:uid="{00000000-0005-0000-0000-000028190000}"/>
    <cellStyle name="Calculation 5 2 14 2" xfId="4105" xr:uid="{00000000-0005-0000-0000-000029190000}"/>
    <cellStyle name="Calculation 5 2 14 2 2" xfId="7208" xr:uid="{00000000-0005-0000-0000-00002A190000}"/>
    <cellStyle name="Calculation 5 2 14 2 2 2" xfId="13270" xr:uid="{00000000-0005-0000-0000-00002B190000}"/>
    <cellStyle name="Calculation 5 2 14 2 2 2 2" xfId="22613" xr:uid="{00000000-0005-0000-0000-00002C190000}"/>
    <cellStyle name="Calculation 5 2 14 2 2 2 2 2" xfId="40341" xr:uid="{00000000-0005-0000-0000-00002D190000}"/>
    <cellStyle name="Calculation 5 2 14 2 2 2 3" xfId="32722" xr:uid="{00000000-0005-0000-0000-00002E190000}"/>
    <cellStyle name="Calculation 5 2 14 2 2 3" xfId="17412" xr:uid="{00000000-0005-0000-0000-00002F190000}"/>
    <cellStyle name="Calculation 5 2 14 2 2 3 2" xfId="36045" xr:uid="{00000000-0005-0000-0000-000030190000}"/>
    <cellStyle name="Calculation 5 2 14 2 2 4" xfId="27656" xr:uid="{00000000-0005-0000-0000-000031190000}"/>
    <cellStyle name="Calculation 5 2 14 2 3" xfId="10255" xr:uid="{00000000-0005-0000-0000-000032190000}"/>
    <cellStyle name="Calculation 5 2 14 2 3 2" xfId="30181" xr:uid="{00000000-0005-0000-0000-000033190000}"/>
    <cellStyle name="Calculation 5 2 14 2 4" xfId="25100" xr:uid="{00000000-0005-0000-0000-000034190000}"/>
    <cellStyle name="Calculation 5 2 14 3" xfId="4752" xr:uid="{00000000-0005-0000-0000-000035190000}"/>
    <cellStyle name="Calculation 5 2 14 3 2" xfId="7854" xr:uid="{00000000-0005-0000-0000-000036190000}"/>
    <cellStyle name="Calculation 5 2 14 3 2 2" xfId="13915" xr:uid="{00000000-0005-0000-0000-000037190000}"/>
    <cellStyle name="Calculation 5 2 14 3 2 2 2" xfId="23184" xr:uid="{00000000-0005-0000-0000-000038190000}"/>
    <cellStyle name="Calculation 5 2 14 3 2 2 2 2" xfId="40912" xr:uid="{00000000-0005-0000-0000-000039190000}"/>
    <cellStyle name="Calculation 5 2 14 3 2 2 3" xfId="33363" xr:uid="{00000000-0005-0000-0000-00003A190000}"/>
    <cellStyle name="Calculation 5 2 14 3 2 3" xfId="17878" xr:uid="{00000000-0005-0000-0000-00003B190000}"/>
    <cellStyle name="Calculation 5 2 14 3 2 3 2" xfId="36511" xr:uid="{00000000-0005-0000-0000-00003C190000}"/>
    <cellStyle name="Calculation 5 2 14 3 2 4" xfId="28297" xr:uid="{00000000-0005-0000-0000-00003D190000}"/>
    <cellStyle name="Calculation 5 2 14 3 3" xfId="10901" xr:uid="{00000000-0005-0000-0000-00003E190000}"/>
    <cellStyle name="Calculation 5 2 14 3 3 2" xfId="20469" xr:uid="{00000000-0005-0000-0000-00003F190000}"/>
    <cellStyle name="Calculation 5 2 14 3 3 2 2" xfId="38622" xr:uid="{00000000-0005-0000-0000-000040190000}"/>
    <cellStyle name="Calculation 5 2 14 3 3 3" xfId="30823" xr:uid="{00000000-0005-0000-0000-000041190000}"/>
    <cellStyle name="Calculation 5 2 14 3 4" xfId="15477" xr:uid="{00000000-0005-0000-0000-000042190000}"/>
    <cellStyle name="Calculation 5 2 14 3 4 2" xfId="34512" xr:uid="{00000000-0005-0000-0000-000043190000}"/>
    <cellStyle name="Calculation 5 2 14 3 5" xfId="25741" xr:uid="{00000000-0005-0000-0000-000044190000}"/>
    <cellStyle name="Calculation 5 2 14 4" xfId="5565" xr:uid="{00000000-0005-0000-0000-000045190000}"/>
    <cellStyle name="Calculation 5 2 14 4 2" xfId="11700" xr:uid="{00000000-0005-0000-0000-000046190000}"/>
    <cellStyle name="Calculation 5 2 14 4 2 2" xfId="21256" xr:uid="{00000000-0005-0000-0000-000047190000}"/>
    <cellStyle name="Calculation 5 2 14 4 2 2 2" xfId="39144" xr:uid="{00000000-0005-0000-0000-000048190000}"/>
    <cellStyle name="Calculation 5 2 14 4 2 3" xfId="31355" xr:uid="{00000000-0005-0000-0000-000049190000}"/>
    <cellStyle name="Calculation 5 2 14 4 3" xfId="16230" xr:uid="{00000000-0005-0000-0000-00004A190000}"/>
    <cellStyle name="Calculation 5 2 14 4 3 2" xfId="35001" xr:uid="{00000000-0005-0000-0000-00004B190000}"/>
    <cellStyle name="Calculation 5 2 14 4 4" xfId="26273" xr:uid="{00000000-0005-0000-0000-00004C190000}"/>
    <cellStyle name="Calculation 5 2 14 5" xfId="8682" xr:uid="{00000000-0005-0000-0000-00004D190000}"/>
    <cellStyle name="Calculation 5 2 14 5 2" xfId="18669" xr:uid="{00000000-0005-0000-0000-00004E190000}"/>
    <cellStyle name="Calculation 5 2 14 5 2 2" xfId="37029" xr:uid="{00000000-0005-0000-0000-00004F190000}"/>
    <cellStyle name="Calculation 5 2 14 5 3" xfId="28817" xr:uid="{00000000-0005-0000-0000-000050190000}"/>
    <cellStyle name="Calculation 5 2 14 6" xfId="23732" xr:uid="{00000000-0005-0000-0000-000051190000}"/>
    <cellStyle name="Calculation 5 2 15" xfId="1939" xr:uid="{00000000-0005-0000-0000-000052190000}"/>
    <cellStyle name="Calculation 5 2 15 2" xfId="4123" xr:uid="{00000000-0005-0000-0000-000053190000}"/>
    <cellStyle name="Calculation 5 2 15 2 2" xfId="7226" xr:uid="{00000000-0005-0000-0000-000054190000}"/>
    <cellStyle name="Calculation 5 2 15 2 2 2" xfId="13287" xr:uid="{00000000-0005-0000-0000-000055190000}"/>
    <cellStyle name="Calculation 5 2 15 2 2 2 2" xfId="22630" xr:uid="{00000000-0005-0000-0000-000056190000}"/>
    <cellStyle name="Calculation 5 2 15 2 2 2 2 2" xfId="40358" xr:uid="{00000000-0005-0000-0000-000057190000}"/>
    <cellStyle name="Calculation 5 2 15 2 2 2 3" xfId="32739" xr:uid="{00000000-0005-0000-0000-000058190000}"/>
    <cellStyle name="Calculation 5 2 15 2 2 3" xfId="17426" xr:uid="{00000000-0005-0000-0000-000059190000}"/>
    <cellStyle name="Calculation 5 2 15 2 2 3 2" xfId="36059" xr:uid="{00000000-0005-0000-0000-00005A190000}"/>
    <cellStyle name="Calculation 5 2 15 2 2 4" xfId="27673" xr:uid="{00000000-0005-0000-0000-00005B190000}"/>
    <cellStyle name="Calculation 5 2 15 2 3" xfId="10272" xr:uid="{00000000-0005-0000-0000-00005C190000}"/>
    <cellStyle name="Calculation 5 2 15 2 3 2" xfId="30198" xr:uid="{00000000-0005-0000-0000-00005D190000}"/>
    <cellStyle name="Calculation 5 2 15 2 4" xfId="25117" xr:uid="{00000000-0005-0000-0000-00005E190000}"/>
    <cellStyle name="Calculation 5 2 15 3" xfId="4769" xr:uid="{00000000-0005-0000-0000-00005F190000}"/>
    <cellStyle name="Calculation 5 2 15 3 2" xfId="7871" xr:uid="{00000000-0005-0000-0000-000060190000}"/>
    <cellStyle name="Calculation 5 2 15 3 2 2" xfId="13932" xr:uid="{00000000-0005-0000-0000-000061190000}"/>
    <cellStyle name="Calculation 5 2 15 3 2 2 2" xfId="23201" xr:uid="{00000000-0005-0000-0000-000062190000}"/>
    <cellStyle name="Calculation 5 2 15 3 2 2 2 2" xfId="40929" xr:uid="{00000000-0005-0000-0000-000063190000}"/>
    <cellStyle name="Calculation 5 2 15 3 2 2 3" xfId="33380" xr:uid="{00000000-0005-0000-0000-000064190000}"/>
    <cellStyle name="Calculation 5 2 15 3 2 3" xfId="17892" xr:uid="{00000000-0005-0000-0000-000065190000}"/>
    <cellStyle name="Calculation 5 2 15 3 2 3 2" xfId="36525" xr:uid="{00000000-0005-0000-0000-000066190000}"/>
    <cellStyle name="Calculation 5 2 15 3 2 4" xfId="28314" xr:uid="{00000000-0005-0000-0000-000067190000}"/>
    <cellStyle name="Calculation 5 2 15 3 3" xfId="10918" xr:uid="{00000000-0005-0000-0000-000068190000}"/>
    <cellStyle name="Calculation 5 2 15 3 3 2" xfId="20486" xr:uid="{00000000-0005-0000-0000-000069190000}"/>
    <cellStyle name="Calculation 5 2 15 3 3 2 2" xfId="38639" xr:uid="{00000000-0005-0000-0000-00006A190000}"/>
    <cellStyle name="Calculation 5 2 15 3 3 3" xfId="30840" xr:uid="{00000000-0005-0000-0000-00006B190000}"/>
    <cellStyle name="Calculation 5 2 15 3 4" xfId="15491" xr:uid="{00000000-0005-0000-0000-00006C190000}"/>
    <cellStyle name="Calculation 5 2 15 3 4 2" xfId="34526" xr:uid="{00000000-0005-0000-0000-00006D190000}"/>
    <cellStyle name="Calculation 5 2 15 3 5" xfId="25758" xr:uid="{00000000-0005-0000-0000-00006E190000}"/>
    <cellStyle name="Calculation 5 2 15 4" xfId="5150" xr:uid="{00000000-0005-0000-0000-00006F190000}"/>
    <cellStyle name="Calculation 5 2 15 4 2" xfId="11290" xr:uid="{00000000-0005-0000-0000-000070190000}"/>
    <cellStyle name="Calculation 5 2 15 4 2 2" xfId="20852" xr:uid="{00000000-0005-0000-0000-000071190000}"/>
    <cellStyle name="Calculation 5 2 15 4 2 2 2" xfId="38826" xr:uid="{00000000-0005-0000-0000-000072190000}"/>
    <cellStyle name="Calculation 5 2 15 4 2 3" xfId="31032" xr:uid="{00000000-0005-0000-0000-000073190000}"/>
    <cellStyle name="Calculation 5 2 15 4 3" xfId="15842" xr:uid="{00000000-0005-0000-0000-000074190000}"/>
    <cellStyle name="Calculation 5 2 15 4 3 2" xfId="34699" xr:uid="{00000000-0005-0000-0000-000075190000}"/>
    <cellStyle name="Calculation 5 2 15 4 4" xfId="25950" xr:uid="{00000000-0005-0000-0000-000076190000}"/>
    <cellStyle name="Calculation 5 2 15 5" xfId="8272" xr:uid="{00000000-0005-0000-0000-000077190000}"/>
    <cellStyle name="Calculation 5 2 15 5 2" xfId="18262" xr:uid="{00000000-0005-0000-0000-000078190000}"/>
    <cellStyle name="Calculation 5 2 15 5 2 2" xfId="36709" xr:uid="{00000000-0005-0000-0000-000079190000}"/>
    <cellStyle name="Calculation 5 2 15 5 3" xfId="28498" xr:uid="{00000000-0005-0000-0000-00007A190000}"/>
    <cellStyle name="Calculation 5 2 15 6" xfId="23412" xr:uid="{00000000-0005-0000-0000-00007B190000}"/>
    <cellStyle name="Calculation 5 2 16" xfId="1924" xr:uid="{00000000-0005-0000-0000-00007C190000}"/>
    <cellStyle name="Calculation 5 2 16 2" xfId="5135" xr:uid="{00000000-0005-0000-0000-00007D190000}"/>
    <cellStyle name="Calculation 5 2 16 2 2" xfId="11275" xr:uid="{00000000-0005-0000-0000-00007E190000}"/>
    <cellStyle name="Calculation 5 2 16 2 2 2" xfId="20837" xr:uid="{00000000-0005-0000-0000-00007F190000}"/>
    <cellStyle name="Calculation 5 2 16 2 2 2 2" xfId="38811" xr:uid="{00000000-0005-0000-0000-000080190000}"/>
    <cellStyle name="Calculation 5 2 16 2 2 3" xfId="31017" xr:uid="{00000000-0005-0000-0000-000081190000}"/>
    <cellStyle name="Calculation 5 2 16 2 3" xfId="15827" xr:uid="{00000000-0005-0000-0000-000082190000}"/>
    <cellStyle name="Calculation 5 2 16 2 3 2" xfId="34684" xr:uid="{00000000-0005-0000-0000-000083190000}"/>
    <cellStyle name="Calculation 5 2 16 2 4" xfId="25935" xr:uid="{00000000-0005-0000-0000-000084190000}"/>
    <cellStyle name="Calculation 5 2 16 3" xfId="8257" xr:uid="{00000000-0005-0000-0000-000085190000}"/>
    <cellStyle name="Calculation 5 2 16 3 2" xfId="18247" xr:uid="{00000000-0005-0000-0000-000086190000}"/>
    <cellStyle name="Calculation 5 2 16 3 2 2" xfId="36694" xr:uid="{00000000-0005-0000-0000-000087190000}"/>
    <cellStyle name="Calculation 5 2 16 3 3" xfId="28483" xr:uid="{00000000-0005-0000-0000-000088190000}"/>
    <cellStyle name="Calculation 5 2 16 4" xfId="14205" xr:uid="{00000000-0005-0000-0000-000089190000}"/>
    <cellStyle name="Calculation 5 2 16 4 2" xfId="33467" xr:uid="{00000000-0005-0000-0000-00008A190000}"/>
    <cellStyle name="Calculation 5 2 16 5" xfId="23397" xr:uid="{00000000-0005-0000-0000-00008B190000}"/>
    <cellStyle name="Calculation 5 2 17" xfId="1911" xr:uid="{00000000-0005-0000-0000-00008C190000}"/>
    <cellStyle name="Calculation 5 2 17 2" xfId="5122" xr:uid="{00000000-0005-0000-0000-00008D190000}"/>
    <cellStyle name="Calculation 5 2 17 2 2" xfId="11262" xr:uid="{00000000-0005-0000-0000-00008E190000}"/>
    <cellStyle name="Calculation 5 2 17 2 2 2" xfId="20824" xr:uid="{00000000-0005-0000-0000-00008F190000}"/>
    <cellStyle name="Calculation 5 2 17 2 2 2 2" xfId="38798" xr:uid="{00000000-0005-0000-0000-000090190000}"/>
    <cellStyle name="Calculation 5 2 17 2 2 3" xfId="31004" xr:uid="{00000000-0005-0000-0000-000091190000}"/>
    <cellStyle name="Calculation 5 2 17 2 3" xfId="15814" xr:uid="{00000000-0005-0000-0000-000092190000}"/>
    <cellStyle name="Calculation 5 2 17 2 3 2" xfId="34671" xr:uid="{00000000-0005-0000-0000-000093190000}"/>
    <cellStyle name="Calculation 5 2 17 2 4" xfId="25922" xr:uid="{00000000-0005-0000-0000-000094190000}"/>
    <cellStyle name="Calculation 5 2 17 3" xfId="8244" xr:uid="{00000000-0005-0000-0000-000095190000}"/>
    <cellStyle name="Calculation 5 2 17 3 2" xfId="18234" xr:uid="{00000000-0005-0000-0000-000096190000}"/>
    <cellStyle name="Calculation 5 2 17 3 2 2" xfId="36681" xr:uid="{00000000-0005-0000-0000-000097190000}"/>
    <cellStyle name="Calculation 5 2 17 3 3" xfId="28470" xr:uid="{00000000-0005-0000-0000-000098190000}"/>
    <cellStyle name="Calculation 5 2 17 4" xfId="14192" xr:uid="{00000000-0005-0000-0000-000099190000}"/>
    <cellStyle name="Calculation 5 2 17 4 2" xfId="33454" xr:uid="{00000000-0005-0000-0000-00009A190000}"/>
    <cellStyle name="Calculation 5 2 17 5" xfId="23384" xr:uid="{00000000-0005-0000-0000-00009B190000}"/>
    <cellStyle name="Calculation 5 2 18" xfId="1872" xr:uid="{00000000-0005-0000-0000-00009C190000}"/>
    <cellStyle name="Calculation 5 2 18 2" xfId="5083" xr:uid="{00000000-0005-0000-0000-00009D190000}"/>
    <cellStyle name="Calculation 5 2 18 2 2" xfId="11223" xr:uid="{00000000-0005-0000-0000-00009E190000}"/>
    <cellStyle name="Calculation 5 2 18 2 2 2" xfId="20785" xr:uid="{00000000-0005-0000-0000-00009F190000}"/>
    <cellStyle name="Calculation 5 2 18 2 2 2 2" xfId="38782" xr:uid="{00000000-0005-0000-0000-0000A0190000}"/>
    <cellStyle name="Calculation 5 2 18 2 2 3" xfId="30988" xr:uid="{00000000-0005-0000-0000-0000A1190000}"/>
    <cellStyle name="Calculation 5 2 18 2 3" xfId="15776" xr:uid="{00000000-0005-0000-0000-0000A2190000}"/>
    <cellStyle name="Calculation 5 2 18 2 3 2" xfId="34656" xr:uid="{00000000-0005-0000-0000-0000A3190000}"/>
    <cellStyle name="Calculation 5 2 18 2 4" xfId="25906" xr:uid="{00000000-0005-0000-0000-0000A4190000}"/>
    <cellStyle name="Calculation 5 2 18 3" xfId="8205" xr:uid="{00000000-0005-0000-0000-0000A5190000}"/>
    <cellStyle name="Calculation 5 2 18 3 2" xfId="18195" xr:uid="{00000000-0005-0000-0000-0000A6190000}"/>
    <cellStyle name="Calculation 5 2 18 3 2 2" xfId="36665" xr:uid="{00000000-0005-0000-0000-0000A7190000}"/>
    <cellStyle name="Calculation 5 2 18 3 3" xfId="28454" xr:uid="{00000000-0005-0000-0000-0000A8190000}"/>
    <cellStyle name="Calculation 5 2 18 4" xfId="14154" xr:uid="{00000000-0005-0000-0000-0000A9190000}"/>
    <cellStyle name="Calculation 5 2 18 4 2" xfId="33439" xr:uid="{00000000-0005-0000-0000-0000AA190000}"/>
    <cellStyle name="Calculation 5 2 18 5" xfId="23368" xr:uid="{00000000-0005-0000-0000-0000AB190000}"/>
    <cellStyle name="Calculation 5 2 19" xfId="2492" xr:uid="{00000000-0005-0000-0000-0000AC190000}"/>
    <cellStyle name="Calculation 5 2 19 2" xfId="5697" xr:uid="{00000000-0005-0000-0000-0000AD190000}"/>
    <cellStyle name="Calculation 5 2 19 2 2" xfId="11816" xr:uid="{00000000-0005-0000-0000-0000AE190000}"/>
    <cellStyle name="Calculation 5 2 19 2 2 2" xfId="21340" xr:uid="{00000000-0005-0000-0000-0000AF190000}"/>
    <cellStyle name="Calculation 5 2 19 2 2 2 2" xfId="39226" xr:uid="{00000000-0005-0000-0000-0000B0190000}"/>
    <cellStyle name="Calculation 5 2 19 2 2 3" xfId="31462" xr:uid="{00000000-0005-0000-0000-0000B1190000}"/>
    <cellStyle name="Calculation 5 2 19 2 3" xfId="16311" xr:uid="{00000000-0005-0000-0000-0000B2190000}"/>
    <cellStyle name="Calculation 5 2 19 2 3 2" xfId="35082" xr:uid="{00000000-0005-0000-0000-0000B3190000}"/>
    <cellStyle name="Calculation 5 2 19 2 4" xfId="26396" xr:uid="{00000000-0005-0000-0000-0000B4190000}"/>
    <cellStyle name="Calculation 5 2 19 3" xfId="8796" xr:uid="{00000000-0005-0000-0000-0000B5190000}"/>
    <cellStyle name="Calculation 5 2 19 3 2" xfId="18783" xr:uid="{00000000-0005-0000-0000-0000B6190000}"/>
    <cellStyle name="Calculation 5 2 19 3 2 2" xfId="37134" xr:uid="{00000000-0005-0000-0000-0000B7190000}"/>
    <cellStyle name="Calculation 5 2 19 3 3" xfId="28922" xr:uid="{00000000-0005-0000-0000-0000B8190000}"/>
    <cellStyle name="Calculation 5 2 19 4" xfId="14424" xr:uid="{00000000-0005-0000-0000-0000B9190000}"/>
    <cellStyle name="Calculation 5 2 19 4 2" xfId="33599" xr:uid="{00000000-0005-0000-0000-0000BA190000}"/>
    <cellStyle name="Calculation 5 2 19 5" xfId="23837" xr:uid="{00000000-0005-0000-0000-0000BB190000}"/>
    <cellStyle name="Calculation 5 2 2" xfId="2364" xr:uid="{00000000-0005-0000-0000-0000BC190000}"/>
    <cellStyle name="Calculation 5 2 2 2" xfId="3786" xr:uid="{00000000-0005-0000-0000-0000BD190000}"/>
    <cellStyle name="Calculation 5 2 2 2 2" xfId="6897" xr:uid="{00000000-0005-0000-0000-0000BE190000}"/>
    <cellStyle name="Calculation 5 2 2 2 2 2" xfId="12970" xr:uid="{00000000-0005-0000-0000-0000BF190000}"/>
    <cellStyle name="Calculation 5 2 2 2 2 2 2" xfId="22332" xr:uid="{00000000-0005-0000-0000-0000C0190000}"/>
    <cellStyle name="Calculation 5 2 2 2 2 2 2 2" xfId="40062" xr:uid="{00000000-0005-0000-0000-0000C1190000}"/>
    <cellStyle name="Calculation 5 2 2 2 2 2 3" xfId="32424" xr:uid="{00000000-0005-0000-0000-0000C2190000}"/>
    <cellStyle name="Calculation 5 2 2 2 2 3" xfId="17186" xr:uid="{00000000-0005-0000-0000-0000C3190000}"/>
    <cellStyle name="Calculation 5 2 2 2 2 3 2" xfId="35819" xr:uid="{00000000-0005-0000-0000-0000C4190000}"/>
    <cellStyle name="Calculation 5 2 2 2 2 4" xfId="27358" xr:uid="{00000000-0005-0000-0000-0000C5190000}"/>
    <cellStyle name="Calculation 5 2 2 2 3" xfId="9955" xr:uid="{00000000-0005-0000-0000-0000C6190000}"/>
    <cellStyle name="Calculation 5 2 2 2 3 2" xfId="29883" xr:uid="{00000000-0005-0000-0000-0000C7190000}"/>
    <cellStyle name="Calculation 5 2 2 2 4" xfId="24802" xr:uid="{00000000-0005-0000-0000-0000C8190000}"/>
    <cellStyle name="Calculation 5 2 2 3" xfId="4452" xr:uid="{00000000-0005-0000-0000-0000C9190000}"/>
    <cellStyle name="Calculation 5 2 2 3 2" xfId="7554" xr:uid="{00000000-0005-0000-0000-0000CA190000}"/>
    <cellStyle name="Calculation 5 2 2 3 2 2" xfId="13615" xr:uid="{00000000-0005-0000-0000-0000CB190000}"/>
    <cellStyle name="Calculation 5 2 2 3 2 2 2" xfId="22905" xr:uid="{00000000-0005-0000-0000-0000CC190000}"/>
    <cellStyle name="Calculation 5 2 2 3 2 2 2 2" xfId="40633" xr:uid="{00000000-0005-0000-0000-0000CD190000}"/>
    <cellStyle name="Calculation 5 2 2 3 2 2 3" xfId="33065" xr:uid="{00000000-0005-0000-0000-0000CE190000}"/>
    <cellStyle name="Calculation 5 2 2 3 2 3" xfId="17652" xr:uid="{00000000-0005-0000-0000-0000CF190000}"/>
    <cellStyle name="Calculation 5 2 2 3 2 3 2" xfId="36285" xr:uid="{00000000-0005-0000-0000-0000D0190000}"/>
    <cellStyle name="Calculation 5 2 2 3 2 4" xfId="27999" xr:uid="{00000000-0005-0000-0000-0000D1190000}"/>
    <cellStyle name="Calculation 5 2 2 3 3" xfId="10601" xr:uid="{00000000-0005-0000-0000-0000D2190000}"/>
    <cellStyle name="Calculation 5 2 2 3 3 2" xfId="20169" xr:uid="{00000000-0005-0000-0000-0000D3190000}"/>
    <cellStyle name="Calculation 5 2 2 3 3 2 2" xfId="38324" xr:uid="{00000000-0005-0000-0000-0000D4190000}"/>
    <cellStyle name="Calculation 5 2 2 3 3 3" xfId="30525" xr:uid="{00000000-0005-0000-0000-0000D5190000}"/>
    <cellStyle name="Calculation 5 2 2 3 4" xfId="15251" xr:uid="{00000000-0005-0000-0000-0000D6190000}"/>
    <cellStyle name="Calculation 5 2 2 3 4 2" xfId="34286" xr:uid="{00000000-0005-0000-0000-0000D7190000}"/>
    <cellStyle name="Calculation 5 2 2 3 5" xfId="25443" xr:uid="{00000000-0005-0000-0000-0000D8190000}"/>
    <cellStyle name="Calculation 5 2 2 4" xfId="5571" xr:uid="{00000000-0005-0000-0000-0000D9190000}"/>
    <cellStyle name="Calculation 5 2 2 4 2" xfId="11706" xr:uid="{00000000-0005-0000-0000-0000DA190000}"/>
    <cellStyle name="Calculation 5 2 2 4 2 2" xfId="21262" xr:uid="{00000000-0005-0000-0000-0000DB190000}"/>
    <cellStyle name="Calculation 5 2 2 4 2 2 2" xfId="39150" xr:uid="{00000000-0005-0000-0000-0000DC190000}"/>
    <cellStyle name="Calculation 5 2 2 4 2 3" xfId="31361" xr:uid="{00000000-0005-0000-0000-0000DD190000}"/>
    <cellStyle name="Calculation 5 2 2 4 3" xfId="16235" xr:uid="{00000000-0005-0000-0000-0000DE190000}"/>
    <cellStyle name="Calculation 5 2 2 4 3 2" xfId="35006" xr:uid="{00000000-0005-0000-0000-0000DF190000}"/>
    <cellStyle name="Calculation 5 2 2 4 4" xfId="26279" xr:uid="{00000000-0005-0000-0000-0000E0190000}"/>
    <cellStyle name="Calculation 5 2 2 5" xfId="8688" xr:uid="{00000000-0005-0000-0000-0000E1190000}"/>
    <cellStyle name="Calculation 5 2 2 5 2" xfId="18675" xr:uid="{00000000-0005-0000-0000-0000E2190000}"/>
    <cellStyle name="Calculation 5 2 2 5 2 2" xfId="37035" xr:uid="{00000000-0005-0000-0000-0000E3190000}"/>
    <cellStyle name="Calculation 5 2 2 5 3" xfId="28823" xr:uid="{00000000-0005-0000-0000-0000E4190000}"/>
    <cellStyle name="Calculation 5 2 2 6" xfId="23738" xr:uid="{00000000-0005-0000-0000-0000E5190000}"/>
    <cellStyle name="Calculation 5 2 20" xfId="2621" xr:uid="{00000000-0005-0000-0000-0000E6190000}"/>
    <cellStyle name="Calculation 5 2 20 2" xfId="5822" xr:uid="{00000000-0005-0000-0000-0000E7190000}"/>
    <cellStyle name="Calculation 5 2 20 2 2" xfId="11941" xr:uid="{00000000-0005-0000-0000-0000E8190000}"/>
    <cellStyle name="Calculation 5 2 20 2 2 2" xfId="21438" xr:uid="{00000000-0005-0000-0000-0000E9190000}"/>
    <cellStyle name="Calculation 5 2 20 2 2 2 2" xfId="39320" xr:uid="{00000000-0005-0000-0000-0000EA190000}"/>
    <cellStyle name="Calculation 5 2 20 2 2 3" xfId="31581" xr:uid="{00000000-0005-0000-0000-0000EB190000}"/>
    <cellStyle name="Calculation 5 2 20 2 3" xfId="16401" xr:uid="{00000000-0005-0000-0000-0000EC190000}"/>
    <cellStyle name="Calculation 5 2 20 2 3 2" xfId="35172" xr:uid="{00000000-0005-0000-0000-0000ED190000}"/>
    <cellStyle name="Calculation 5 2 20 2 4" xfId="26515" xr:uid="{00000000-0005-0000-0000-0000EE190000}"/>
    <cellStyle name="Calculation 5 2 20 3" xfId="8921" xr:uid="{00000000-0005-0000-0000-0000EF190000}"/>
    <cellStyle name="Calculation 5 2 20 3 2" xfId="18908" xr:uid="{00000000-0005-0000-0000-0000F0190000}"/>
    <cellStyle name="Calculation 5 2 20 3 2 2" xfId="37253" xr:uid="{00000000-0005-0000-0000-0000F1190000}"/>
    <cellStyle name="Calculation 5 2 20 3 3" xfId="29041" xr:uid="{00000000-0005-0000-0000-0000F2190000}"/>
    <cellStyle name="Calculation 5 2 20 4" xfId="14481" xr:uid="{00000000-0005-0000-0000-0000F3190000}"/>
    <cellStyle name="Calculation 5 2 20 4 2" xfId="33654" xr:uid="{00000000-0005-0000-0000-0000F4190000}"/>
    <cellStyle name="Calculation 5 2 20 5" xfId="23954" xr:uid="{00000000-0005-0000-0000-0000F5190000}"/>
    <cellStyle name="Calculation 5 2 21" xfId="2670" xr:uid="{00000000-0005-0000-0000-0000F6190000}"/>
    <cellStyle name="Calculation 5 2 21 2" xfId="5867" xr:uid="{00000000-0005-0000-0000-0000F7190000}"/>
    <cellStyle name="Calculation 5 2 21 2 2" xfId="11986" xr:uid="{00000000-0005-0000-0000-0000F8190000}"/>
    <cellStyle name="Calculation 5 2 21 2 2 2" xfId="21476" xr:uid="{00000000-0005-0000-0000-0000F9190000}"/>
    <cellStyle name="Calculation 5 2 21 2 2 2 2" xfId="39356" xr:uid="{00000000-0005-0000-0000-0000FA190000}"/>
    <cellStyle name="Calculation 5 2 21 2 2 3" xfId="31622" xr:uid="{00000000-0005-0000-0000-0000FB190000}"/>
    <cellStyle name="Calculation 5 2 21 2 3" xfId="16437" xr:uid="{00000000-0005-0000-0000-0000FC190000}"/>
    <cellStyle name="Calculation 5 2 21 2 3 2" xfId="35208" xr:uid="{00000000-0005-0000-0000-0000FD190000}"/>
    <cellStyle name="Calculation 5 2 21 2 4" xfId="26556" xr:uid="{00000000-0005-0000-0000-0000FE190000}"/>
    <cellStyle name="Calculation 5 2 21 3" xfId="8966" xr:uid="{00000000-0005-0000-0000-0000FF190000}"/>
    <cellStyle name="Calculation 5 2 21 3 2" xfId="18953" xr:uid="{00000000-0005-0000-0000-0000001A0000}"/>
    <cellStyle name="Calculation 5 2 21 3 2 2" xfId="37294" xr:uid="{00000000-0005-0000-0000-0000011A0000}"/>
    <cellStyle name="Calculation 5 2 21 3 3" xfId="29082" xr:uid="{00000000-0005-0000-0000-0000021A0000}"/>
    <cellStyle name="Calculation 5 2 21 4" xfId="14500" xr:uid="{00000000-0005-0000-0000-0000031A0000}"/>
    <cellStyle name="Calculation 5 2 21 4 2" xfId="33673" xr:uid="{00000000-0005-0000-0000-0000041A0000}"/>
    <cellStyle name="Calculation 5 2 21 5" xfId="23995" xr:uid="{00000000-0005-0000-0000-0000051A0000}"/>
    <cellStyle name="Calculation 5 2 22" xfId="1917" xr:uid="{00000000-0005-0000-0000-0000061A0000}"/>
    <cellStyle name="Calculation 5 2 22 2" xfId="5128" xr:uid="{00000000-0005-0000-0000-0000071A0000}"/>
    <cellStyle name="Calculation 5 2 22 2 2" xfId="11268" xr:uid="{00000000-0005-0000-0000-0000081A0000}"/>
    <cellStyle name="Calculation 5 2 22 2 2 2" xfId="20830" xr:uid="{00000000-0005-0000-0000-0000091A0000}"/>
    <cellStyle name="Calculation 5 2 22 2 2 2 2" xfId="38804" xr:uid="{00000000-0005-0000-0000-00000A1A0000}"/>
    <cellStyle name="Calculation 5 2 22 2 2 3" xfId="31010" xr:uid="{00000000-0005-0000-0000-00000B1A0000}"/>
    <cellStyle name="Calculation 5 2 22 2 3" xfId="15820" xr:uid="{00000000-0005-0000-0000-00000C1A0000}"/>
    <cellStyle name="Calculation 5 2 22 2 3 2" xfId="34677" xr:uid="{00000000-0005-0000-0000-00000D1A0000}"/>
    <cellStyle name="Calculation 5 2 22 2 4" xfId="25928" xr:uid="{00000000-0005-0000-0000-00000E1A0000}"/>
    <cellStyle name="Calculation 5 2 22 3" xfId="8250" xr:uid="{00000000-0005-0000-0000-00000F1A0000}"/>
    <cellStyle name="Calculation 5 2 22 3 2" xfId="18240" xr:uid="{00000000-0005-0000-0000-0000101A0000}"/>
    <cellStyle name="Calculation 5 2 22 3 2 2" xfId="36687" xr:uid="{00000000-0005-0000-0000-0000111A0000}"/>
    <cellStyle name="Calculation 5 2 22 3 3" xfId="28476" xr:uid="{00000000-0005-0000-0000-0000121A0000}"/>
    <cellStyle name="Calculation 5 2 22 4" xfId="14198" xr:uid="{00000000-0005-0000-0000-0000131A0000}"/>
    <cellStyle name="Calculation 5 2 22 4 2" xfId="33460" xr:uid="{00000000-0005-0000-0000-0000141A0000}"/>
    <cellStyle name="Calculation 5 2 22 5" xfId="23390" xr:uid="{00000000-0005-0000-0000-0000151A0000}"/>
    <cellStyle name="Calculation 5 2 23" xfId="2814" xr:uid="{00000000-0005-0000-0000-0000161A0000}"/>
    <cellStyle name="Calculation 5 2 23 2" xfId="6005" xr:uid="{00000000-0005-0000-0000-0000171A0000}"/>
    <cellStyle name="Calculation 5 2 23 2 2" xfId="12124" xr:uid="{00000000-0005-0000-0000-0000181A0000}"/>
    <cellStyle name="Calculation 5 2 23 2 2 2" xfId="21597" xr:uid="{00000000-0005-0000-0000-0000191A0000}"/>
    <cellStyle name="Calculation 5 2 23 2 2 2 2" xfId="39475" xr:uid="{00000000-0005-0000-0000-00001A1A0000}"/>
    <cellStyle name="Calculation 5 2 23 2 2 3" xfId="31746" xr:uid="{00000000-0005-0000-0000-00001B1A0000}"/>
    <cellStyle name="Calculation 5 2 23 2 3" xfId="16544" xr:uid="{00000000-0005-0000-0000-00001C1A0000}"/>
    <cellStyle name="Calculation 5 2 23 2 3 2" xfId="35315" xr:uid="{00000000-0005-0000-0000-00001D1A0000}"/>
    <cellStyle name="Calculation 5 2 23 2 4" xfId="26680" xr:uid="{00000000-0005-0000-0000-00001E1A0000}"/>
    <cellStyle name="Calculation 5 2 23 3" xfId="9104" xr:uid="{00000000-0005-0000-0000-00001F1A0000}"/>
    <cellStyle name="Calculation 5 2 23 3 2" xfId="19091" xr:uid="{00000000-0005-0000-0000-0000201A0000}"/>
    <cellStyle name="Calculation 5 2 23 3 2 2" xfId="37418" xr:uid="{00000000-0005-0000-0000-0000211A0000}"/>
    <cellStyle name="Calculation 5 2 23 3 3" xfId="29206" xr:uid="{00000000-0005-0000-0000-0000221A0000}"/>
    <cellStyle name="Calculation 5 2 23 4" xfId="14561" xr:uid="{00000000-0005-0000-0000-0000231A0000}"/>
    <cellStyle name="Calculation 5 2 23 4 2" xfId="33734" xr:uid="{00000000-0005-0000-0000-0000241A0000}"/>
    <cellStyle name="Calculation 5 2 23 5" xfId="24119" xr:uid="{00000000-0005-0000-0000-0000251A0000}"/>
    <cellStyle name="Calculation 5 2 24" xfId="2385" xr:uid="{00000000-0005-0000-0000-0000261A0000}"/>
    <cellStyle name="Calculation 5 2 24 2" xfId="5591" xr:uid="{00000000-0005-0000-0000-0000271A0000}"/>
    <cellStyle name="Calculation 5 2 24 2 2" xfId="11726" xr:uid="{00000000-0005-0000-0000-0000281A0000}"/>
    <cellStyle name="Calculation 5 2 24 2 2 2" xfId="21281" xr:uid="{00000000-0005-0000-0000-0000291A0000}"/>
    <cellStyle name="Calculation 5 2 24 2 2 2 2" xfId="39169" xr:uid="{00000000-0005-0000-0000-00002A1A0000}"/>
    <cellStyle name="Calculation 5 2 24 2 2 3" xfId="31380" xr:uid="{00000000-0005-0000-0000-00002B1A0000}"/>
    <cellStyle name="Calculation 5 2 24 2 3" xfId="16254" xr:uid="{00000000-0005-0000-0000-00002C1A0000}"/>
    <cellStyle name="Calculation 5 2 24 2 3 2" xfId="35025" xr:uid="{00000000-0005-0000-0000-00002D1A0000}"/>
    <cellStyle name="Calculation 5 2 24 2 4" xfId="26298" xr:uid="{00000000-0005-0000-0000-00002E1A0000}"/>
    <cellStyle name="Calculation 5 2 24 3" xfId="8708" xr:uid="{00000000-0005-0000-0000-00002F1A0000}"/>
    <cellStyle name="Calculation 5 2 24 3 2" xfId="18695" xr:uid="{00000000-0005-0000-0000-0000301A0000}"/>
    <cellStyle name="Calculation 5 2 24 3 2 2" xfId="37054" xr:uid="{00000000-0005-0000-0000-0000311A0000}"/>
    <cellStyle name="Calculation 5 2 24 3 3" xfId="28842" xr:uid="{00000000-0005-0000-0000-0000321A0000}"/>
    <cellStyle name="Calculation 5 2 24 4" xfId="14392" xr:uid="{00000000-0005-0000-0000-0000331A0000}"/>
    <cellStyle name="Calculation 5 2 24 4 2" xfId="33568" xr:uid="{00000000-0005-0000-0000-0000341A0000}"/>
    <cellStyle name="Calculation 5 2 24 5" xfId="23757" xr:uid="{00000000-0005-0000-0000-0000351A0000}"/>
    <cellStyle name="Calculation 5 2 25" xfId="3373" xr:uid="{00000000-0005-0000-0000-0000361A0000}"/>
    <cellStyle name="Calculation 5 2 25 2" xfId="6530" xr:uid="{00000000-0005-0000-0000-0000371A0000}"/>
    <cellStyle name="Calculation 5 2 25 2 2" xfId="12642" xr:uid="{00000000-0005-0000-0000-0000381A0000}"/>
    <cellStyle name="Calculation 5 2 25 2 2 2" xfId="22056" xr:uid="{00000000-0005-0000-0000-0000391A0000}"/>
    <cellStyle name="Calculation 5 2 25 2 2 2 2" xfId="39786" xr:uid="{00000000-0005-0000-0000-00003A1A0000}"/>
    <cellStyle name="Calculation 5 2 25 2 2 3" xfId="32097" xr:uid="{00000000-0005-0000-0000-00003B1A0000}"/>
    <cellStyle name="Calculation 5 2 25 2 3" xfId="16961" xr:uid="{00000000-0005-0000-0000-00003C1A0000}"/>
    <cellStyle name="Calculation 5 2 25 2 3 2" xfId="35594" xr:uid="{00000000-0005-0000-0000-00003D1A0000}"/>
    <cellStyle name="Calculation 5 2 25 2 4" xfId="27031" xr:uid="{00000000-0005-0000-0000-00003E1A0000}"/>
    <cellStyle name="Calculation 5 2 25 3" xfId="9627" xr:uid="{00000000-0005-0000-0000-00003F1A0000}"/>
    <cellStyle name="Calculation 5 2 25 3 2" xfId="29561" xr:uid="{00000000-0005-0000-0000-0000401A0000}"/>
    <cellStyle name="Calculation 5 2 25 4" xfId="24475" xr:uid="{00000000-0005-0000-0000-0000411A0000}"/>
    <cellStyle name="Calculation 5 2 26" xfId="4954" xr:uid="{00000000-0005-0000-0000-0000421A0000}"/>
    <cellStyle name="Calculation 5 2 26 2" xfId="11094" xr:uid="{00000000-0005-0000-0000-0000431A0000}"/>
    <cellStyle name="Calculation 5 2 26 2 2" xfId="20657" xr:uid="{00000000-0005-0000-0000-0000441A0000}"/>
    <cellStyle name="Calculation 5 2 26 2 2 2" xfId="38677" xr:uid="{00000000-0005-0000-0000-0000451A0000}"/>
    <cellStyle name="Calculation 5 2 26 2 3" xfId="30883" xr:uid="{00000000-0005-0000-0000-0000461A0000}"/>
    <cellStyle name="Calculation 5 2 26 3" xfId="15657" xr:uid="{00000000-0005-0000-0000-0000471A0000}"/>
    <cellStyle name="Calculation 5 2 26 3 2" xfId="34560" xr:uid="{00000000-0005-0000-0000-0000481A0000}"/>
    <cellStyle name="Calculation 5 2 26 4" xfId="25801" xr:uid="{00000000-0005-0000-0000-0000491A0000}"/>
    <cellStyle name="Calculation 5 2 27" xfId="8079" xr:uid="{00000000-0005-0000-0000-00004A1A0000}"/>
    <cellStyle name="Calculation 5 2 27 2" xfId="18070" xr:uid="{00000000-0005-0000-0000-00004B1A0000}"/>
    <cellStyle name="Calculation 5 2 27 2 2" xfId="36564" xr:uid="{00000000-0005-0000-0000-00004C1A0000}"/>
    <cellStyle name="Calculation 5 2 27 3" xfId="28355" xr:uid="{00000000-0005-0000-0000-00004D1A0000}"/>
    <cellStyle name="Calculation 5 2 28" xfId="23260" xr:uid="{00000000-0005-0000-0000-00004E1A0000}"/>
    <cellStyle name="Calculation 5 2 3" xfId="2068" xr:uid="{00000000-0005-0000-0000-00004F1A0000}"/>
    <cellStyle name="Calculation 5 2 3 2" xfId="3470" xr:uid="{00000000-0005-0000-0000-0000501A0000}"/>
    <cellStyle name="Calculation 5 2 3 2 2" xfId="6616" xr:uid="{00000000-0005-0000-0000-0000511A0000}"/>
    <cellStyle name="Calculation 5 2 3 2 2 2" xfId="12717" xr:uid="{00000000-0005-0000-0000-0000521A0000}"/>
    <cellStyle name="Calculation 5 2 3 2 2 2 2" xfId="22123" xr:uid="{00000000-0005-0000-0000-0000531A0000}"/>
    <cellStyle name="Calculation 5 2 3 2 2 2 2 2" xfId="39853" xr:uid="{00000000-0005-0000-0000-0000541A0000}"/>
    <cellStyle name="Calculation 5 2 3 2 2 2 3" xfId="32172" xr:uid="{00000000-0005-0000-0000-0000551A0000}"/>
    <cellStyle name="Calculation 5 2 3 2 2 3" xfId="17016" xr:uid="{00000000-0005-0000-0000-0000561A0000}"/>
    <cellStyle name="Calculation 5 2 3 2 2 3 2" xfId="35649" xr:uid="{00000000-0005-0000-0000-0000571A0000}"/>
    <cellStyle name="Calculation 5 2 3 2 2 4" xfId="27106" xr:uid="{00000000-0005-0000-0000-0000581A0000}"/>
    <cellStyle name="Calculation 5 2 3 2 3" xfId="9702" xr:uid="{00000000-0005-0000-0000-0000591A0000}"/>
    <cellStyle name="Calculation 5 2 3 2 3 2" xfId="29634" xr:uid="{00000000-0005-0000-0000-00005A1A0000}"/>
    <cellStyle name="Calculation 5 2 3 2 4" xfId="24550" xr:uid="{00000000-0005-0000-0000-00005B1A0000}"/>
    <cellStyle name="Calculation 5 2 3 3" xfId="4198" xr:uid="{00000000-0005-0000-0000-00005C1A0000}"/>
    <cellStyle name="Calculation 5 2 3 3 2" xfId="7301" xr:uid="{00000000-0005-0000-0000-00005D1A0000}"/>
    <cellStyle name="Calculation 5 2 3 3 2 2" xfId="13362" xr:uid="{00000000-0005-0000-0000-00005E1A0000}"/>
    <cellStyle name="Calculation 5 2 3 3 2 2 2" xfId="22696" xr:uid="{00000000-0005-0000-0000-00005F1A0000}"/>
    <cellStyle name="Calculation 5 2 3 3 2 2 2 2" xfId="40424" xr:uid="{00000000-0005-0000-0000-0000601A0000}"/>
    <cellStyle name="Calculation 5 2 3 3 2 2 3" xfId="32813" xr:uid="{00000000-0005-0000-0000-0000611A0000}"/>
    <cellStyle name="Calculation 5 2 3 3 2 3" xfId="17482" xr:uid="{00000000-0005-0000-0000-0000621A0000}"/>
    <cellStyle name="Calculation 5 2 3 3 2 3 2" xfId="36115" xr:uid="{00000000-0005-0000-0000-0000631A0000}"/>
    <cellStyle name="Calculation 5 2 3 3 2 4" xfId="27747" xr:uid="{00000000-0005-0000-0000-0000641A0000}"/>
    <cellStyle name="Calculation 5 2 3 3 3" xfId="10347" xr:uid="{00000000-0005-0000-0000-0000651A0000}"/>
    <cellStyle name="Calculation 5 2 3 3 3 2" xfId="19916" xr:uid="{00000000-0005-0000-0000-0000661A0000}"/>
    <cellStyle name="Calculation 5 2 3 3 3 2 2" xfId="38072" xr:uid="{00000000-0005-0000-0000-0000671A0000}"/>
    <cellStyle name="Calculation 5 2 3 3 3 3" xfId="30272" xr:uid="{00000000-0005-0000-0000-0000681A0000}"/>
    <cellStyle name="Calculation 5 2 3 3 4" xfId="15081" xr:uid="{00000000-0005-0000-0000-0000691A0000}"/>
    <cellStyle name="Calculation 5 2 3 3 4 2" xfId="34116" xr:uid="{00000000-0005-0000-0000-00006A1A0000}"/>
    <cellStyle name="Calculation 5 2 3 3 5" xfId="25191" xr:uid="{00000000-0005-0000-0000-00006B1A0000}"/>
    <cellStyle name="Calculation 5 2 3 4" xfId="5278" xr:uid="{00000000-0005-0000-0000-00006C1A0000}"/>
    <cellStyle name="Calculation 5 2 3 4 2" xfId="11414" xr:uid="{00000000-0005-0000-0000-00006D1A0000}"/>
    <cellStyle name="Calculation 5 2 3 4 2 2" xfId="20976" xr:uid="{00000000-0005-0000-0000-00006E1A0000}"/>
    <cellStyle name="Calculation 5 2 3 4 2 2 2" xfId="38950" xr:uid="{00000000-0005-0000-0000-00006F1A0000}"/>
    <cellStyle name="Calculation 5 2 3 4 2 3" xfId="31156" xr:uid="{00000000-0005-0000-0000-0000701A0000}"/>
    <cellStyle name="Calculation 5 2 3 4 3" xfId="15960" xr:uid="{00000000-0005-0000-0000-0000711A0000}"/>
    <cellStyle name="Calculation 5 2 3 4 3 2" xfId="34817" xr:uid="{00000000-0005-0000-0000-0000721A0000}"/>
    <cellStyle name="Calculation 5 2 3 4 4" xfId="26074" xr:uid="{00000000-0005-0000-0000-0000731A0000}"/>
    <cellStyle name="Calculation 5 2 3 5" xfId="8394" xr:uid="{00000000-0005-0000-0000-0000741A0000}"/>
    <cellStyle name="Calculation 5 2 3 5 2" xfId="18381" xr:uid="{00000000-0005-0000-0000-0000751A0000}"/>
    <cellStyle name="Calculation 5 2 3 5 2 2" xfId="36828" xr:uid="{00000000-0005-0000-0000-0000761A0000}"/>
    <cellStyle name="Calculation 5 2 3 5 3" xfId="28617" xr:uid="{00000000-0005-0000-0000-0000771A0000}"/>
    <cellStyle name="Calculation 5 2 3 6" xfId="23531" xr:uid="{00000000-0005-0000-0000-0000781A0000}"/>
    <cellStyle name="Calculation 5 2 4" xfId="1862" xr:uid="{00000000-0005-0000-0000-0000791A0000}"/>
    <cellStyle name="Calculation 5 2 4 2" xfId="3870" xr:uid="{00000000-0005-0000-0000-00007A1A0000}"/>
    <cellStyle name="Calculation 5 2 4 2 2" xfId="6976" xr:uid="{00000000-0005-0000-0000-00007B1A0000}"/>
    <cellStyle name="Calculation 5 2 4 2 2 2" xfId="13046" xr:uid="{00000000-0005-0000-0000-00007C1A0000}"/>
    <cellStyle name="Calculation 5 2 4 2 2 2 2" xfId="22401" xr:uid="{00000000-0005-0000-0000-00007D1A0000}"/>
    <cellStyle name="Calculation 5 2 4 2 2 2 2 2" xfId="40129" xr:uid="{00000000-0005-0000-0000-00007E1A0000}"/>
    <cellStyle name="Calculation 5 2 4 2 2 2 3" xfId="32498" xr:uid="{00000000-0005-0000-0000-00007F1A0000}"/>
    <cellStyle name="Calculation 5 2 4 2 2 3" xfId="17238" xr:uid="{00000000-0005-0000-0000-0000801A0000}"/>
    <cellStyle name="Calculation 5 2 4 2 2 3 2" xfId="35871" xr:uid="{00000000-0005-0000-0000-0000811A0000}"/>
    <cellStyle name="Calculation 5 2 4 2 2 4" xfId="27432" xr:uid="{00000000-0005-0000-0000-0000821A0000}"/>
    <cellStyle name="Calculation 5 2 4 2 3" xfId="10031" xr:uid="{00000000-0005-0000-0000-0000831A0000}"/>
    <cellStyle name="Calculation 5 2 4 2 3 2" xfId="29957" xr:uid="{00000000-0005-0000-0000-0000841A0000}"/>
    <cellStyle name="Calculation 5 2 4 2 4" xfId="24876" xr:uid="{00000000-0005-0000-0000-0000851A0000}"/>
    <cellStyle name="Calculation 5 2 4 3" xfId="4528" xr:uid="{00000000-0005-0000-0000-0000861A0000}"/>
    <cellStyle name="Calculation 5 2 4 3 2" xfId="7630" xr:uid="{00000000-0005-0000-0000-0000871A0000}"/>
    <cellStyle name="Calculation 5 2 4 3 2 2" xfId="13691" xr:uid="{00000000-0005-0000-0000-0000881A0000}"/>
    <cellStyle name="Calculation 5 2 4 3 2 2 2" xfId="22972" xr:uid="{00000000-0005-0000-0000-0000891A0000}"/>
    <cellStyle name="Calculation 5 2 4 3 2 2 2 2" xfId="40700" xr:uid="{00000000-0005-0000-0000-00008A1A0000}"/>
    <cellStyle name="Calculation 5 2 4 3 2 2 3" xfId="33139" xr:uid="{00000000-0005-0000-0000-00008B1A0000}"/>
    <cellStyle name="Calculation 5 2 4 3 2 3" xfId="17704" xr:uid="{00000000-0005-0000-0000-00008C1A0000}"/>
    <cellStyle name="Calculation 5 2 4 3 2 3 2" xfId="36337" xr:uid="{00000000-0005-0000-0000-00008D1A0000}"/>
    <cellStyle name="Calculation 5 2 4 3 2 4" xfId="28073" xr:uid="{00000000-0005-0000-0000-00008E1A0000}"/>
    <cellStyle name="Calculation 5 2 4 3 3" xfId="10677" xr:uid="{00000000-0005-0000-0000-00008F1A0000}"/>
    <cellStyle name="Calculation 5 2 4 3 3 2" xfId="20245" xr:uid="{00000000-0005-0000-0000-0000901A0000}"/>
    <cellStyle name="Calculation 5 2 4 3 3 2 2" xfId="38398" xr:uid="{00000000-0005-0000-0000-0000911A0000}"/>
    <cellStyle name="Calculation 5 2 4 3 3 3" xfId="30599" xr:uid="{00000000-0005-0000-0000-0000921A0000}"/>
    <cellStyle name="Calculation 5 2 4 3 4" xfId="15303" xr:uid="{00000000-0005-0000-0000-0000931A0000}"/>
    <cellStyle name="Calculation 5 2 4 3 4 2" xfId="34338" xr:uid="{00000000-0005-0000-0000-0000941A0000}"/>
    <cellStyle name="Calculation 5 2 4 3 5" xfId="25517" xr:uid="{00000000-0005-0000-0000-0000951A0000}"/>
    <cellStyle name="Calculation 5 2 4 4" xfId="5073" xr:uid="{00000000-0005-0000-0000-0000961A0000}"/>
    <cellStyle name="Calculation 5 2 4 4 2" xfId="11213" xr:uid="{00000000-0005-0000-0000-0000971A0000}"/>
    <cellStyle name="Calculation 5 2 4 4 2 2" xfId="20775" xr:uid="{00000000-0005-0000-0000-0000981A0000}"/>
    <cellStyle name="Calculation 5 2 4 4 2 2 2" xfId="38774" xr:uid="{00000000-0005-0000-0000-0000991A0000}"/>
    <cellStyle name="Calculation 5 2 4 4 2 3" xfId="30980" xr:uid="{00000000-0005-0000-0000-00009A1A0000}"/>
    <cellStyle name="Calculation 5 2 4 4 3" xfId="15766" xr:uid="{00000000-0005-0000-0000-00009B1A0000}"/>
    <cellStyle name="Calculation 5 2 4 4 3 2" xfId="34648" xr:uid="{00000000-0005-0000-0000-00009C1A0000}"/>
    <cellStyle name="Calculation 5 2 4 4 4" xfId="25898" xr:uid="{00000000-0005-0000-0000-00009D1A0000}"/>
    <cellStyle name="Calculation 5 2 4 5" xfId="8195" xr:uid="{00000000-0005-0000-0000-00009E1A0000}"/>
    <cellStyle name="Calculation 5 2 4 5 2" xfId="18185" xr:uid="{00000000-0005-0000-0000-00009F1A0000}"/>
    <cellStyle name="Calculation 5 2 4 5 2 2" xfId="36657" xr:uid="{00000000-0005-0000-0000-0000A01A0000}"/>
    <cellStyle name="Calculation 5 2 4 5 3" xfId="28446" xr:uid="{00000000-0005-0000-0000-0000A11A0000}"/>
    <cellStyle name="Calculation 5 2 4 6" xfId="23360" xr:uid="{00000000-0005-0000-0000-0000A21A0000}"/>
    <cellStyle name="Calculation 5 2 5" xfId="1960" xr:uid="{00000000-0005-0000-0000-0000A31A0000}"/>
    <cellStyle name="Calculation 5 2 5 2" xfId="3440" xr:uid="{00000000-0005-0000-0000-0000A41A0000}"/>
    <cellStyle name="Calculation 5 2 5 2 2" xfId="6590" xr:uid="{00000000-0005-0000-0000-0000A51A0000}"/>
    <cellStyle name="Calculation 5 2 5 2 2 2" xfId="12694" xr:uid="{00000000-0005-0000-0000-0000A61A0000}"/>
    <cellStyle name="Calculation 5 2 5 2 2 2 2" xfId="22101" xr:uid="{00000000-0005-0000-0000-0000A71A0000}"/>
    <cellStyle name="Calculation 5 2 5 2 2 2 2 2" xfId="39831" xr:uid="{00000000-0005-0000-0000-0000A81A0000}"/>
    <cellStyle name="Calculation 5 2 5 2 2 2 3" xfId="32149" xr:uid="{00000000-0005-0000-0000-0000A91A0000}"/>
    <cellStyle name="Calculation 5 2 5 2 2 3" xfId="16996" xr:uid="{00000000-0005-0000-0000-0000AA1A0000}"/>
    <cellStyle name="Calculation 5 2 5 2 2 3 2" xfId="35629" xr:uid="{00000000-0005-0000-0000-0000AB1A0000}"/>
    <cellStyle name="Calculation 5 2 5 2 2 4" xfId="27083" xr:uid="{00000000-0005-0000-0000-0000AC1A0000}"/>
    <cellStyle name="Calculation 5 2 5 2 3" xfId="9679" xr:uid="{00000000-0005-0000-0000-0000AD1A0000}"/>
    <cellStyle name="Calculation 5 2 5 2 3 2" xfId="19602" xr:uid="{00000000-0005-0000-0000-0000AE1A0000}"/>
    <cellStyle name="Calculation 5 2 5 2 3 2 2" xfId="37762" xr:uid="{00000000-0005-0000-0000-0000AF1A0000}"/>
    <cellStyle name="Calculation 5 2 5 2 3 3" xfId="29611" xr:uid="{00000000-0005-0000-0000-0000B01A0000}"/>
    <cellStyle name="Calculation 5 2 5 2 4" xfId="14949" xr:uid="{00000000-0005-0000-0000-0000B11A0000}"/>
    <cellStyle name="Calculation 5 2 5 2 4 2" xfId="33984" xr:uid="{00000000-0005-0000-0000-0000B21A0000}"/>
    <cellStyle name="Calculation 5 2 5 2 5" xfId="24527" xr:uid="{00000000-0005-0000-0000-0000B31A0000}"/>
    <cellStyle name="Calculation 5 2 5 3" xfId="4175" xr:uid="{00000000-0005-0000-0000-0000B41A0000}"/>
    <cellStyle name="Calculation 5 2 5 3 2" xfId="7278" xr:uid="{00000000-0005-0000-0000-0000B51A0000}"/>
    <cellStyle name="Calculation 5 2 5 3 2 2" xfId="13339" xr:uid="{00000000-0005-0000-0000-0000B61A0000}"/>
    <cellStyle name="Calculation 5 2 5 3 2 2 2" xfId="22674" xr:uid="{00000000-0005-0000-0000-0000B71A0000}"/>
    <cellStyle name="Calculation 5 2 5 3 2 2 2 2" xfId="40402" xr:uid="{00000000-0005-0000-0000-0000B81A0000}"/>
    <cellStyle name="Calculation 5 2 5 3 2 2 3" xfId="32790" xr:uid="{00000000-0005-0000-0000-0000B91A0000}"/>
    <cellStyle name="Calculation 5 2 5 3 2 3" xfId="17462" xr:uid="{00000000-0005-0000-0000-0000BA1A0000}"/>
    <cellStyle name="Calculation 5 2 5 3 2 3 2" xfId="36095" xr:uid="{00000000-0005-0000-0000-0000BB1A0000}"/>
    <cellStyle name="Calculation 5 2 5 3 2 4" xfId="27724" xr:uid="{00000000-0005-0000-0000-0000BC1A0000}"/>
    <cellStyle name="Calculation 5 2 5 3 3" xfId="10324" xr:uid="{00000000-0005-0000-0000-0000BD1A0000}"/>
    <cellStyle name="Calculation 5 2 5 3 3 2" xfId="19893" xr:uid="{00000000-0005-0000-0000-0000BE1A0000}"/>
    <cellStyle name="Calculation 5 2 5 3 3 2 2" xfId="38049" xr:uid="{00000000-0005-0000-0000-0000BF1A0000}"/>
    <cellStyle name="Calculation 5 2 5 3 3 3" xfId="30249" xr:uid="{00000000-0005-0000-0000-0000C01A0000}"/>
    <cellStyle name="Calculation 5 2 5 3 4" xfId="15061" xr:uid="{00000000-0005-0000-0000-0000C11A0000}"/>
    <cellStyle name="Calculation 5 2 5 3 4 2" xfId="34096" xr:uid="{00000000-0005-0000-0000-0000C21A0000}"/>
    <cellStyle name="Calculation 5 2 5 3 5" xfId="25168" xr:uid="{00000000-0005-0000-0000-0000C31A0000}"/>
    <cellStyle name="Calculation 5 2 5 4" xfId="5171" xr:uid="{00000000-0005-0000-0000-0000C41A0000}"/>
    <cellStyle name="Calculation 5 2 5 4 2" xfId="11311" xr:uid="{00000000-0005-0000-0000-0000C51A0000}"/>
    <cellStyle name="Calculation 5 2 5 4 2 2" xfId="20873" xr:uid="{00000000-0005-0000-0000-0000C61A0000}"/>
    <cellStyle name="Calculation 5 2 5 4 2 2 2" xfId="38847" xr:uid="{00000000-0005-0000-0000-0000C71A0000}"/>
    <cellStyle name="Calculation 5 2 5 4 2 3" xfId="31053" xr:uid="{00000000-0005-0000-0000-0000C81A0000}"/>
    <cellStyle name="Calculation 5 2 5 4 3" xfId="15863" xr:uid="{00000000-0005-0000-0000-0000C91A0000}"/>
    <cellStyle name="Calculation 5 2 5 4 3 2" xfId="34720" xr:uid="{00000000-0005-0000-0000-0000CA1A0000}"/>
    <cellStyle name="Calculation 5 2 5 4 4" xfId="25971" xr:uid="{00000000-0005-0000-0000-0000CB1A0000}"/>
    <cellStyle name="Calculation 5 2 5 5" xfId="8293" xr:uid="{00000000-0005-0000-0000-0000CC1A0000}"/>
    <cellStyle name="Calculation 5 2 5 5 2" xfId="18283" xr:uid="{00000000-0005-0000-0000-0000CD1A0000}"/>
    <cellStyle name="Calculation 5 2 5 5 2 2" xfId="36730" xr:uid="{00000000-0005-0000-0000-0000CE1A0000}"/>
    <cellStyle name="Calculation 5 2 5 5 3" xfId="28519" xr:uid="{00000000-0005-0000-0000-0000CF1A0000}"/>
    <cellStyle name="Calculation 5 2 5 6" xfId="14216" xr:uid="{00000000-0005-0000-0000-0000D01A0000}"/>
    <cellStyle name="Calculation 5 2 5 6 2" xfId="33478" xr:uid="{00000000-0005-0000-0000-0000D11A0000}"/>
    <cellStyle name="Calculation 5 2 5 7" xfId="23433" xr:uid="{00000000-0005-0000-0000-0000D21A0000}"/>
    <cellStyle name="Calculation 5 2 6" xfId="2304" xr:uid="{00000000-0005-0000-0000-0000D31A0000}"/>
    <cellStyle name="Calculation 5 2 6 2" xfId="3923" xr:uid="{00000000-0005-0000-0000-0000D41A0000}"/>
    <cellStyle name="Calculation 5 2 6 2 2" xfId="7028" xr:uid="{00000000-0005-0000-0000-0000D51A0000}"/>
    <cellStyle name="Calculation 5 2 6 2 2 2" xfId="13096" xr:uid="{00000000-0005-0000-0000-0000D61A0000}"/>
    <cellStyle name="Calculation 5 2 6 2 2 2 2" xfId="22446" xr:uid="{00000000-0005-0000-0000-0000D71A0000}"/>
    <cellStyle name="Calculation 5 2 6 2 2 2 2 2" xfId="40174" xr:uid="{00000000-0005-0000-0000-0000D81A0000}"/>
    <cellStyle name="Calculation 5 2 6 2 2 2 3" xfId="32548" xr:uid="{00000000-0005-0000-0000-0000D91A0000}"/>
    <cellStyle name="Calculation 5 2 6 2 2 3" xfId="17274" xr:uid="{00000000-0005-0000-0000-0000DA1A0000}"/>
    <cellStyle name="Calculation 5 2 6 2 2 3 2" xfId="35907" xr:uid="{00000000-0005-0000-0000-0000DB1A0000}"/>
    <cellStyle name="Calculation 5 2 6 2 2 4" xfId="27482" xr:uid="{00000000-0005-0000-0000-0000DC1A0000}"/>
    <cellStyle name="Calculation 5 2 6 2 3" xfId="10081" xr:uid="{00000000-0005-0000-0000-0000DD1A0000}"/>
    <cellStyle name="Calculation 5 2 6 2 3 2" xfId="30007" xr:uid="{00000000-0005-0000-0000-0000DE1A0000}"/>
    <cellStyle name="Calculation 5 2 6 2 4" xfId="24926" xr:uid="{00000000-0005-0000-0000-0000DF1A0000}"/>
    <cellStyle name="Calculation 5 2 6 3" xfId="4578" xr:uid="{00000000-0005-0000-0000-0000E01A0000}"/>
    <cellStyle name="Calculation 5 2 6 3 2" xfId="7680" xr:uid="{00000000-0005-0000-0000-0000E11A0000}"/>
    <cellStyle name="Calculation 5 2 6 3 2 2" xfId="13741" xr:uid="{00000000-0005-0000-0000-0000E21A0000}"/>
    <cellStyle name="Calculation 5 2 6 3 2 2 2" xfId="23017" xr:uid="{00000000-0005-0000-0000-0000E31A0000}"/>
    <cellStyle name="Calculation 5 2 6 3 2 2 2 2" xfId="40745" xr:uid="{00000000-0005-0000-0000-0000E41A0000}"/>
    <cellStyle name="Calculation 5 2 6 3 2 2 3" xfId="33189" xr:uid="{00000000-0005-0000-0000-0000E51A0000}"/>
    <cellStyle name="Calculation 5 2 6 3 2 3" xfId="17740" xr:uid="{00000000-0005-0000-0000-0000E61A0000}"/>
    <cellStyle name="Calculation 5 2 6 3 2 3 2" xfId="36373" xr:uid="{00000000-0005-0000-0000-0000E71A0000}"/>
    <cellStyle name="Calculation 5 2 6 3 2 4" xfId="28123" xr:uid="{00000000-0005-0000-0000-0000E81A0000}"/>
    <cellStyle name="Calculation 5 2 6 3 3" xfId="10727" xr:uid="{00000000-0005-0000-0000-0000E91A0000}"/>
    <cellStyle name="Calculation 5 2 6 3 3 2" xfId="20295" xr:uid="{00000000-0005-0000-0000-0000EA1A0000}"/>
    <cellStyle name="Calculation 5 2 6 3 3 2 2" xfId="38448" xr:uid="{00000000-0005-0000-0000-0000EB1A0000}"/>
    <cellStyle name="Calculation 5 2 6 3 3 3" xfId="30649" xr:uid="{00000000-0005-0000-0000-0000EC1A0000}"/>
    <cellStyle name="Calculation 5 2 6 3 4" xfId="15339" xr:uid="{00000000-0005-0000-0000-0000ED1A0000}"/>
    <cellStyle name="Calculation 5 2 6 3 4 2" xfId="34374" xr:uid="{00000000-0005-0000-0000-0000EE1A0000}"/>
    <cellStyle name="Calculation 5 2 6 3 5" xfId="25567" xr:uid="{00000000-0005-0000-0000-0000EF1A0000}"/>
    <cellStyle name="Calculation 5 2 6 4" xfId="5511" xr:uid="{00000000-0005-0000-0000-0000F01A0000}"/>
    <cellStyle name="Calculation 5 2 6 4 2" xfId="11646" xr:uid="{00000000-0005-0000-0000-0000F11A0000}"/>
    <cellStyle name="Calculation 5 2 6 4 2 2" xfId="21203" xr:uid="{00000000-0005-0000-0000-0000F21A0000}"/>
    <cellStyle name="Calculation 5 2 6 4 2 2 2" xfId="39109" xr:uid="{00000000-0005-0000-0000-0000F31A0000}"/>
    <cellStyle name="Calculation 5 2 6 4 2 3" xfId="31319" xr:uid="{00000000-0005-0000-0000-0000F41A0000}"/>
    <cellStyle name="Calculation 5 2 6 4 3" xfId="16178" xr:uid="{00000000-0005-0000-0000-0000F51A0000}"/>
    <cellStyle name="Calculation 5 2 6 4 3 2" xfId="34967" xr:uid="{00000000-0005-0000-0000-0000F61A0000}"/>
    <cellStyle name="Calculation 5 2 6 4 4" xfId="26237" xr:uid="{00000000-0005-0000-0000-0000F71A0000}"/>
    <cellStyle name="Calculation 5 2 6 5" xfId="8628" xr:uid="{00000000-0005-0000-0000-0000F81A0000}"/>
    <cellStyle name="Calculation 5 2 6 5 2" xfId="18615" xr:uid="{00000000-0005-0000-0000-0000F91A0000}"/>
    <cellStyle name="Calculation 5 2 6 5 2 2" xfId="36993" xr:uid="{00000000-0005-0000-0000-0000FA1A0000}"/>
    <cellStyle name="Calculation 5 2 6 5 3" xfId="28781" xr:uid="{00000000-0005-0000-0000-0000FB1A0000}"/>
    <cellStyle name="Calculation 5 2 6 6" xfId="23696" xr:uid="{00000000-0005-0000-0000-0000FC1A0000}"/>
    <cellStyle name="Calculation 5 2 7" xfId="2095" xr:uid="{00000000-0005-0000-0000-0000FD1A0000}"/>
    <cellStyle name="Calculation 5 2 7 2" xfId="3952" xr:uid="{00000000-0005-0000-0000-0000FE1A0000}"/>
    <cellStyle name="Calculation 5 2 7 2 2" xfId="7057" xr:uid="{00000000-0005-0000-0000-0000FF1A0000}"/>
    <cellStyle name="Calculation 5 2 7 2 2 2" xfId="13124" xr:uid="{00000000-0005-0000-0000-0000001B0000}"/>
    <cellStyle name="Calculation 5 2 7 2 2 2 2" xfId="22473" xr:uid="{00000000-0005-0000-0000-0000011B0000}"/>
    <cellStyle name="Calculation 5 2 7 2 2 2 2 2" xfId="40201" xr:uid="{00000000-0005-0000-0000-0000021B0000}"/>
    <cellStyle name="Calculation 5 2 7 2 2 2 3" xfId="32576" xr:uid="{00000000-0005-0000-0000-0000031B0000}"/>
    <cellStyle name="Calculation 5 2 7 2 2 3" xfId="17296" xr:uid="{00000000-0005-0000-0000-0000041B0000}"/>
    <cellStyle name="Calculation 5 2 7 2 2 3 2" xfId="35929" xr:uid="{00000000-0005-0000-0000-0000051B0000}"/>
    <cellStyle name="Calculation 5 2 7 2 2 4" xfId="27510" xr:uid="{00000000-0005-0000-0000-0000061B0000}"/>
    <cellStyle name="Calculation 5 2 7 2 3" xfId="10109" xr:uid="{00000000-0005-0000-0000-0000071B0000}"/>
    <cellStyle name="Calculation 5 2 7 2 3 2" xfId="30035" xr:uid="{00000000-0005-0000-0000-0000081B0000}"/>
    <cellStyle name="Calculation 5 2 7 2 4" xfId="24954" xr:uid="{00000000-0005-0000-0000-0000091B0000}"/>
    <cellStyle name="Calculation 5 2 7 3" xfId="4606" xr:uid="{00000000-0005-0000-0000-00000A1B0000}"/>
    <cellStyle name="Calculation 5 2 7 3 2" xfId="7708" xr:uid="{00000000-0005-0000-0000-00000B1B0000}"/>
    <cellStyle name="Calculation 5 2 7 3 2 2" xfId="13769" xr:uid="{00000000-0005-0000-0000-00000C1B0000}"/>
    <cellStyle name="Calculation 5 2 7 3 2 2 2" xfId="23044" xr:uid="{00000000-0005-0000-0000-00000D1B0000}"/>
    <cellStyle name="Calculation 5 2 7 3 2 2 2 2" xfId="40772" xr:uid="{00000000-0005-0000-0000-00000E1B0000}"/>
    <cellStyle name="Calculation 5 2 7 3 2 2 3" xfId="33217" xr:uid="{00000000-0005-0000-0000-00000F1B0000}"/>
    <cellStyle name="Calculation 5 2 7 3 2 3" xfId="17762" xr:uid="{00000000-0005-0000-0000-0000101B0000}"/>
    <cellStyle name="Calculation 5 2 7 3 2 3 2" xfId="36395" xr:uid="{00000000-0005-0000-0000-0000111B0000}"/>
    <cellStyle name="Calculation 5 2 7 3 2 4" xfId="28151" xr:uid="{00000000-0005-0000-0000-0000121B0000}"/>
    <cellStyle name="Calculation 5 2 7 3 3" xfId="10755" xr:uid="{00000000-0005-0000-0000-0000131B0000}"/>
    <cellStyle name="Calculation 5 2 7 3 3 2" xfId="20323" xr:uid="{00000000-0005-0000-0000-0000141B0000}"/>
    <cellStyle name="Calculation 5 2 7 3 3 2 2" xfId="38476" xr:uid="{00000000-0005-0000-0000-0000151B0000}"/>
    <cellStyle name="Calculation 5 2 7 3 3 3" xfId="30677" xr:uid="{00000000-0005-0000-0000-0000161B0000}"/>
    <cellStyle name="Calculation 5 2 7 3 4" xfId="15361" xr:uid="{00000000-0005-0000-0000-0000171B0000}"/>
    <cellStyle name="Calculation 5 2 7 3 4 2" xfId="34396" xr:uid="{00000000-0005-0000-0000-0000181B0000}"/>
    <cellStyle name="Calculation 5 2 7 3 5" xfId="25595" xr:uid="{00000000-0005-0000-0000-0000191B0000}"/>
    <cellStyle name="Calculation 5 2 7 4" xfId="5305" xr:uid="{00000000-0005-0000-0000-00001A1B0000}"/>
    <cellStyle name="Calculation 5 2 7 4 2" xfId="11441" xr:uid="{00000000-0005-0000-0000-00001B1B0000}"/>
    <cellStyle name="Calculation 5 2 7 4 2 2" xfId="21003" xr:uid="{00000000-0005-0000-0000-00001C1B0000}"/>
    <cellStyle name="Calculation 5 2 7 4 2 2 2" xfId="38975" xr:uid="{00000000-0005-0000-0000-00001D1B0000}"/>
    <cellStyle name="Calculation 5 2 7 4 2 3" xfId="31181" xr:uid="{00000000-0005-0000-0000-00001E1B0000}"/>
    <cellStyle name="Calculation 5 2 7 4 3" xfId="15984" xr:uid="{00000000-0005-0000-0000-00001F1B0000}"/>
    <cellStyle name="Calculation 5 2 7 4 3 2" xfId="34839" xr:uid="{00000000-0005-0000-0000-0000201B0000}"/>
    <cellStyle name="Calculation 5 2 7 4 4" xfId="26099" xr:uid="{00000000-0005-0000-0000-0000211B0000}"/>
    <cellStyle name="Calculation 5 2 7 5" xfId="8421" xr:uid="{00000000-0005-0000-0000-0000221B0000}"/>
    <cellStyle name="Calculation 5 2 7 5 2" xfId="18408" xr:uid="{00000000-0005-0000-0000-0000231B0000}"/>
    <cellStyle name="Calculation 5 2 7 5 2 2" xfId="36853" xr:uid="{00000000-0005-0000-0000-0000241B0000}"/>
    <cellStyle name="Calculation 5 2 7 5 3" xfId="28642" xr:uid="{00000000-0005-0000-0000-0000251B0000}"/>
    <cellStyle name="Calculation 5 2 7 6" xfId="23556" xr:uid="{00000000-0005-0000-0000-0000261B0000}"/>
    <cellStyle name="Calculation 5 2 8" xfId="2213" xr:uid="{00000000-0005-0000-0000-0000271B0000}"/>
    <cellStyle name="Calculation 5 2 8 2" xfId="3976" xr:uid="{00000000-0005-0000-0000-0000281B0000}"/>
    <cellStyle name="Calculation 5 2 8 2 2" xfId="7080" xr:uid="{00000000-0005-0000-0000-0000291B0000}"/>
    <cellStyle name="Calculation 5 2 8 2 2 2" xfId="13146" xr:uid="{00000000-0005-0000-0000-00002A1B0000}"/>
    <cellStyle name="Calculation 5 2 8 2 2 2 2" xfId="22493" xr:uid="{00000000-0005-0000-0000-00002B1B0000}"/>
    <cellStyle name="Calculation 5 2 8 2 2 2 2 2" xfId="40221" xr:uid="{00000000-0005-0000-0000-00002C1B0000}"/>
    <cellStyle name="Calculation 5 2 8 2 2 2 3" xfId="32598" xr:uid="{00000000-0005-0000-0000-00002D1B0000}"/>
    <cellStyle name="Calculation 5 2 8 2 2 3" xfId="17311" xr:uid="{00000000-0005-0000-0000-00002E1B0000}"/>
    <cellStyle name="Calculation 5 2 8 2 2 3 2" xfId="35944" xr:uid="{00000000-0005-0000-0000-00002F1B0000}"/>
    <cellStyle name="Calculation 5 2 8 2 2 4" xfId="27532" xr:uid="{00000000-0005-0000-0000-0000301B0000}"/>
    <cellStyle name="Calculation 5 2 8 2 3" xfId="10131" xr:uid="{00000000-0005-0000-0000-0000311B0000}"/>
    <cellStyle name="Calculation 5 2 8 2 3 2" xfId="30057" xr:uid="{00000000-0005-0000-0000-0000321B0000}"/>
    <cellStyle name="Calculation 5 2 8 2 4" xfId="24976" xr:uid="{00000000-0005-0000-0000-0000331B0000}"/>
    <cellStyle name="Calculation 5 2 8 3" xfId="4628" xr:uid="{00000000-0005-0000-0000-0000341B0000}"/>
    <cellStyle name="Calculation 5 2 8 3 2" xfId="7730" xr:uid="{00000000-0005-0000-0000-0000351B0000}"/>
    <cellStyle name="Calculation 5 2 8 3 2 2" xfId="13791" xr:uid="{00000000-0005-0000-0000-0000361B0000}"/>
    <cellStyle name="Calculation 5 2 8 3 2 2 2" xfId="23064" xr:uid="{00000000-0005-0000-0000-0000371B0000}"/>
    <cellStyle name="Calculation 5 2 8 3 2 2 2 2" xfId="40792" xr:uid="{00000000-0005-0000-0000-0000381B0000}"/>
    <cellStyle name="Calculation 5 2 8 3 2 2 3" xfId="33239" xr:uid="{00000000-0005-0000-0000-0000391B0000}"/>
    <cellStyle name="Calculation 5 2 8 3 2 3" xfId="17777" xr:uid="{00000000-0005-0000-0000-00003A1B0000}"/>
    <cellStyle name="Calculation 5 2 8 3 2 3 2" xfId="36410" xr:uid="{00000000-0005-0000-0000-00003B1B0000}"/>
    <cellStyle name="Calculation 5 2 8 3 2 4" xfId="28173" xr:uid="{00000000-0005-0000-0000-00003C1B0000}"/>
    <cellStyle name="Calculation 5 2 8 3 3" xfId="10777" xr:uid="{00000000-0005-0000-0000-00003D1B0000}"/>
    <cellStyle name="Calculation 5 2 8 3 3 2" xfId="20345" xr:uid="{00000000-0005-0000-0000-00003E1B0000}"/>
    <cellStyle name="Calculation 5 2 8 3 3 2 2" xfId="38498" xr:uid="{00000000-0005-0000-0000-00003F1B0000}"/>
    <cellStyle name="Calculation 5 2 8 3 3 3" xfId="30699" xr:uid="{00000000-0005-0000-0000-0000401B0000}"/>
    <cellStyle name="Calculation 5 2 8 3 4" xfId="15376" xr:uid="{00000000-0005-0000-0000-0000411B0000}"/>
    <cellStyle name="Calculation 5 2 8 3 4 2" xfId="34411" xr:uid="{00000000-0005-0000-0000-0000421B0000}"/>
    <cellStyle name="Calculation 5 2 8 3 5" xfId="25617" xr:uid="{00000000-0005-0000-0000-0000431B0000}"/>
    <cellStyle name="Calculation 5 2 8 4" xfId="5422" xr:uid="{00000000-0005-0000-0000-0000441B0000}"/>
    <cellStyle name="Calculation 5 2 8 4 2" xfId="11558" xr:uid="{00000000-0005-0000-0000-0000451B0000}"/>
    <cellStyle name="Calculation 5 2 8 4 2 2" xfId="21115" xr:uid="{00000000-0005-0000-0000-0000461B0000}"/>
    <cellStyle name="Calculation 5 2 8 4 2 2 2" xfId="39039" xr:uid="{00000000-0005-0000-0000-0000471B0000}"/>
    <cellStyle name="Calculation 5 2 8 4 2 3" xfId="31249" xr:uid="{00000000-0005-0000-0000-0000481B0000}"/>
    <cellStyle name="Calculation 5 2 8 4 3" xfId="16096" xr:uid="{00000000-0005-0000-0000-0000491B0000}"/>
    <cellStyle name="Calculation 5 2 8 4 3 2" xfId="34903" xr:uid="{00000000-0005-0000-0000-00004A1B0000}"/>
    <cellStyle name="Calculation 5 2 8 4 4" xfId="26167" xr:uid="{00000000-0005-0000-0000-00004B1B0000}"/>
    <cellStyle name="Calculation 5 2 8 5" xfId="8538" xr:uid="{00000000-0005-0000-0000-00004C1B0000}"/>
    <cellStyle name="Calculation 5 2 8 5 2" xfId="18525" xr:uid="{00000000-0005-0000-0000-00004D1B0000}"/>
    <cellStyle name="Calculation 5 2 8 5 2 2" xfId="36921" xr:uid="{00000000-0005-0000-0000-00004E1B0000}"/>
    <cellStyle name="Calculation 5 2 8 5 3" xfId="28710" xr:uid="{00000000-0005-0000-0000-00004F1B0000}"/>
    <cellStyle name="Calculation 5 2 8 6" xfId="23624" xr:uid="{00000000-0005-0000-0000-0000501B0000}"/>
    <cellStyle name="Calculation 5 2 9" xfId="1944" xr:uid="{00000000-0005-0000-0000-0000511B0000}"/>
    <cellStyle name="Calculation 5 2 9 2" xfId="3999" xr:uid="{00000000-0005-0000-0000-0000521B0000}"/>
    <cellStyle name="Calculation 5 2 9 2 2" xfId="7103" xr:uid="{00000000-0005-0000-0000-0000531B0000}"/>
    <cellStyle name="Calculation 5 2 9 2 2 2" xfId="13169" xr:uid="{00000000-0005-0000-0000-0000541B0000}"/>
    <cellStyle name="Calculation 5 2 9 2 2 2 2" xfId="22515" xr:uid="{00000000-0005-0000-0000-0000551B0000}"/>
    <cellStyle name="Calculation 5 2 9 2 2 2 2 2" xfId="40243" xr:uid="{00000000-0005-0000-0000-0000561B0000}"/>
    <cellStyle name="Calculation 5 2 9 2 2 2 3" xfId="32621" xr:uid="{00000000-0005-0000-0000-0000571B0000}"/>
    <cellStyle name="Calculation 5 2 9 2 2 3" xfId="17330" xr:uid="{00000000-0005-0000-0000-0000581B0000}"/>
    <cellStyle name="Calculation 5 2 9 2 2 3 2" xfId="35963" xr:uid="{00000000-0005-0000-0000-0000591B0000}"/>
    <cellStyle name="Calculation 5 2 9 2 2 4" xfId="27555" xr:uid="{00000000-0005-0000-0000-00005A1B0000}"/>
    <cellStyle name="Calculation 5 2 9 2 3" xfId="10154" xr:uid="{00000000-0005-0000-0000-00005B1B0000}"/>
    <cellStyle name="Calculation 5 2 9 2 3 2" xfId="30080" xr:uid="{00000000-0005-0000-0000-00005C1B0000}"/>
    <cellStyle name="Calculation 5 2 9 2 4" xfId="24999" xr:uid="{00000000-0005-0000-0000-00005D1B0000}"/>
    <cellStyle name="Calculation 5 2 9 3" xfId="4651" xr:uid="{00000000-0005-0000-0000-00005E1B0000}"/>
    <cellStyle name="Calculation 5 2 9 3 2" xfId="7753" xr:uid="{00000000-0005-0000-0000-00005F1B0000}"/>
    <cellStyle name="Calculation 5 2 9 3 2 2" xfId="13814" xr:uid="{00000000-0005-0000-0000-0000601B0000}"/>
    <cellStyle name="Calculation 5 2 9 3 2 2 2" xfId="23086" xr:uid="{00000000-0005-0000-0000-0000611B0000}"/>
    <cellStyle name="Calculation 5 2 9 3 2 2 2 2" xfId="40814" xr:uid="{00000000-0005-0000-0000-0000621B0000}"/>
    <cellStyle name="Calculation 5 2 9 3 2 2 3" xfId="33262" xr:uid="{00000000-0005-0000-0000-0000631B0000}"/>
    <cellStyle name="Calculation 5 2 9 3 2 3" xfId="17796" xr:uid="{00000000-0005-0000-0000-0000641B0000}"/>
    <cellStyle name="Calculation 5 2 9 3 2 3 2" xfId="36429" xr:uid="{00000000-0005-0000-0000-0000651B0000}"/>
    <cellStyle name="Calculation 5 2 9 3 2 4" xfId="28196" xr:uid="{00000000-0005-0000-0000-0000661B0000}"/>
    <cellStyle name="Calculation 5 2 9 3 3" xfId="10800" xr:uid="{00000000-0005-0000-0000-0000671B0000}"/>
    <cellStyle name="Calculation 5 2 9 3 3 2" xfId="20368" xr:uid="{00000000-0005-0000-0000-0000681B0000}"/>
    <cellStyle name="Calculation 5 2 9 3 3 2 2" xfId="38521" xr:uid="{00000000-0005-0000-0000-0000691B0000}"/>
    <cellStyle name="Calculation 5 2 9 3 3 3" xfId="30722" xr:uid="{00000000-0005-0000-0000-00006A1B0000}"/>
    <cellStyle name="Calculation 5 2 9 3 4" xfId="15395" xr:uid="{00000000-0005-0000-0000-00006B1B0000}"/>
    <cellStyle name="Calculation 5 2 9 3 4 2" xfId="34430" xr:uid="{00000000-0005-0000-0000-00006C1B0000}"/>
    <cellStyle name="Calculation 5 2 9 3 5" xfId="25640" xr:uid="{00000000-0005-0000-0000-00006D1B0000}"/>
    <cellStyle name="Calculation 5 2 9 4" xfId="5155" xr:uid="{00000000-0005-0000-0000-00006E1B0000}"/>
    <cellStyle name="Calculation 5 2 9 4 2" xfId="11295" xr:uid="{00000000-0005-0000-0000-00006F1B0000}"/>
    <cellStyle name="Calculation 5 2 9 4 2 2" xfId="20857" xr:uid="{00000000-0005-0000-0000-0000701B0000}"/>
    <cellStyle name="Calculation 5 2 9 4 2 2 2" xfId="38831" xr:uid="{00000000-0005-0000-0000-0000711B0000}"/>
    <cellStyle name="Calculation 5 2 9 4 2 3" xfId="31037" xr:uid="{00000000-0005-0000-0000-0000721B0000}"/>
    <cellStyle name="Calculation 5 2 9 4 3" xfId="15847" xr:uid="{00000000-0005-0000-0000-0000731B0000}"/>
    <cellStyle name="Calculation 5 2 9 4 3 2" xfId="34704" xr:uid="{00000000-0005-0000-0000-0000741B0000}"/>
    <cellStyle name="Calculation 5 2 9 4 4" xfId="25955" xr:uid="{00000000-0005-0000-0000-0000751B0000}"/>
    <cellStyle name="Calculation 5 2 9 5" xfId="8277" xr:uid="{00000000-0005-0000-0000-0000761B0000}"/>
    <cellStyle name="Calculation 5 2 9 5 2" xfId="18267" xr:uid="{00000000-0005-0000-0000-0000771B0000}"/>
    <cellStyle name="Calculation 5 2 9 5 2 2" xfId="36714" xr:uid="{00000000-0005-0000-0000-0000781B0000}"/>
    <cellStyle name="Calculation 5 2 9 5 3" xfId="28503" xr:uid="{00000000-0005-0000-0000-0000791B0000}"/>
    <cellStyle name="Calculation 5 2 9 6" xfId="23417" xr:uid="{00000000-0005-0000-0000-00007A1B0000}"/>
    <cellStyle name="Calculation 5 20" xfId="2493" xr:uid="{00000000-0005-0000-0000-00007B1B0000}"/>
    <cellStyle name="Calculation 5 20 2" xfId="5698" xr:uid="{00000000-0005-0000-0000-00007C1B0000}"/>
    <cellStyle name="Calculation 5 20 2 2" xfId="11817" xr:uid="{00000000-0005-0000-0000-00007D1B0000}"/>
    <cellStyle name="Calculation 5 20 2 2 2" xfId="21341" xr:uid="{00000000-0005-0000-0000-00007E1B0000}"/>
    <cellStyle name="Calculation 5 20 2 2 2 2" xfId="39227" xr:uid="{00000000-0005-0000-0000-00007F1B0000}"/>
    <cellStyle name="Calculation 5 20 2 2 3" xfId="31463" xr:uid="{00000000-0005-0000-0000-0000801B0000}"/>
    <cellStyle name="Calculation 5 20 2 3" xfId="16312" xr:uid="{00000000-0005-0000-0000-0000811B0000}"/>
    <cellStyle name="Calculation 5 20 2 3 2" xfId="35083" xr:uid="{00000000-0005-0000-0000-0000821B0000}"/>
    <cellStyle name="Calculation 5 20 2 4" xfId="26397" xr:uid="{00000000-0005-0000-0000-0000831B0000}"/>
    <cellStyle name="Calculation 5 20 3" xfId="8797" xr:uid="{00000000-0005-0000-0000-0000841B0000}"/>
    <cellStyle name="Calculation 5 20 3 2" xfId="18784" xr:uid="{00000000-0005-0000-0000-0000851B0000}"/>
    <cellStyle name="Calculation 5 20 3 2 2" xfId="37135" xr:uid="{00000000-0005-0000-0000-0000861B0000}"/>
    <cellStyle name="Calculation 5 20 3 3" xfId="28923" xr:uid="{00000000-0005-0000-0000-0000871B0000}"/>
    <cellStyle name="Calculation 5 20 4" xfId="14425" xr:uid="{00000000-0005-0000-0000-0000881B0000}"/>
    <cellStyle name="Calculation 5 20 4 2" xfId="33600" xr:uid="{00000000-0005-0000-0000-0000891B0000}"/>
    <cellStyle name="Calculation 5 20 5" xfId="23838" xr:uid="{00000000-0005-0000-0000-00008A1B0000}"/>
    <cellStyle name="Calculation 5 21" xfId="2626" xr:uid="{00000000-0005-0000-0000-00008B1B0000}"/>
    <cellStyle name="Calculation 5 21 2" xfId="5825" xr:uid="{00000000-0005-0000-0000-00008C1B0000}"/>
    <cellStyle name="Calculation 5 21 2 2" xfId="11944" xr:uid="{00000000-0005-0000-0000-00008D1B0000}"/>
    <cellStyle name="Calculation 5 21 2 2 2" xfId="21441" xr:uid="{00000000-0005-0000-0000-00008E1B0000}"/>
    <cellStyle name="Calculation 5 21 2 2 2 2" xfId="39323" xr:uid="{00000000-0005-0000-0000-00008F1B0000}"/>
    <cellStyle name="Calculation 5 21 2 2 3" xfId="31584" xr:uid="{00000000-0005-0000-0000-0000901B0000}"/>
    <cellStyle name="Calculation 5 21 2 3" xfId="16404" xr:uid="{00000000-0005-0000-0000-0000911B0000}"/>
    <cellStyle name="Calculation 5 21 2 3 2" xfId="35175" xr:uid="{00000000-0005-0000-0000-0000921B0000}"/>
    <cellStyle name="Calculation 5 21 2 4" xfId="26518" xr:uid="{00000000-0005-0000-0000-0000931B0000}"/>
    <cellStyle name="Calculation 5 21 3" xfId="8924" xr:uid="{00000000-0005-0000-0000-0000941B0000}"/>
    <cellStyle name="Calculation 5 21 3 2" xfId="18911" xr:uid="{00000000-0005-0000-0000-0000951B0000}"/>
    <cellStyle name="Calculation 5 21 3 2 2" xfId="37256" xr:uid="{00000000-0005-0000-0000-0000961B0000}"/>
    <cellStyle name="Calculation 5 21 3 3" xfId="29044" xr:uid="{00000000-0005-0000-0000-0000971B0000}"/>
    <cellStyle name="Calculation 5 21 4" xfId="14482" xr:uid="{00000000-0005-0000-0000-0000981B0000}"/>
    <cellStyle name="Calculation 5 21 4 2" xfId="33655" xr:uid="{00000000-0005-0000-0000-0000991B0000}"/>
    <cellStyle name="Calculation 5 21 5" xfId="23957" xr:uid="{00000000-0005-0000-0000-00009A1B0000}"/>
    <cellStyle name="Calculation 5 22" xfId="2671" xr:uid="{00000000-0005-0000-0000-00009B1B0000}"/>
    <cellStyle name="Calculation 5 22 2" xfId="5868" xr:uid="{00000000-0005-0000-0000-00009C1B0000}"/>
    <cellStyle name="Calculation 5 22 2 2" xfId="11987" xr:uid="{00000000-0005-0000-0000-00009D1B0000}"/>
    <cellStyle name="Calculation 5 22 2 2 2" xfId="21477" xr:uid="{00000000-0005-0000-0000-00009E1B0000}"/>
    <cellStyle name="Calculation 5 22 2 2 2 2" xfId="39357" xr:uid="{00000000-0005-0000-0000-00009F1B0000}"/>
    <cellStyle name="Calculation 5 22 2 2 3" xfId="31623" xr:uid="{00000000-0005-0000-0000-0000A01B0000}"/>
    <cellStyle name="Calculation 5 22 2 3" xfId="16438" xr:uid="{00000000-0005-0000-0000-0000A11B0000}"/>
    <cellStyle name="Calculation 5 22 2 3 2" xfId="35209" xr:uid="{00000000-0005-0000-0000-0000A21B0000}"/>
    <cellStyle name="Calculation 5 22 2 4" xfId="26557" xr:uid="{00000000-0005-0000-0000-0000A31B0000}"/>
    <cellStyle name="Calculation 5 22 3" xfId="8967" xr:uid="{00000000-0005-0000-0000-0000A41B0000}"/>
    <cellStyle name="Calculation 5 22 3 2" xfId="18954" xr:uid="{00000000-0005-0000-0000-0000A51B0000}"/>
    <cellStyle name="Calculation 5 22 3 2 2" xfId="37295" xr:uid="{00000000-0005-0000-0000-0000A61B0000}"/>
    <cellStyle name="Calculation 5 22 3 3" xfId="29083" xr:uid="{00000000-0005-0000-0000-0000A71B0000}"/>
    <cellStyle name="Calculation 5 22 4" xfId="14501" xr:uid="{00000000-0005-0000-0000-0000A81B0000}"/>
    <cellStyle name="Calculation 5 22 4 2" xfId="33674" xr:uid="{00000000-0005-0000-0000-0000A91B0000}"/>
    <cellStyle name="Calculation 5 22 5" xfId="23996" xr:uid="{00000000-0005-0000-0000-0000AA1B0000}"/>
    <cellStyle name="Calculation 5 23" xfId="1916" xr:uid="{00000000-0005-0000-0000-0000AB1B0000}"/>
    <cellStyle name="Calculation 5 23 2" xfId="5127" xr:uid="{00000000-0005-0000-0000-0000AC1B0000}"/>
    <cellStyle name="Calculation 5 23 2 2" xfId="11267" xr:uid="{00000000-0005-0000-0000-0000AD1B0000}"/>
    <cellStyle name="Calculation 5 23 2 2 2" xfId="20829" xr:uid="{00000000-0005-0000-0000-0000AE1B0000}"/>
    <cellStyle name="Calculation 5 23 2 2 2 2" xfId="38803" xr:uid="{00000000-0005-0000-0000-0000AF1B0000}"/>
    <cellStyle name="Calculation 5 23 2 2 3" xfId="31009" xr:uid="{00000000-0005-0000-0000-0000B01B0000}"/>
    <cellStyle name="Calculation 5 23 2 3" xfId="15819" xr:uid="{00000000-0005-0000-0000-0000B11B0000}"/>
    <cellStyle name="Calculation 5 23 2 3 2" xfId="34676" xr:uid="{00000000-0005-0000-0000-0000B21B0000}"/>
    <cellStyle name="Calculation 5 23 2 4" xfId="25927" xr:uid="{00000000-0005-0000-0000-0000B31B0000}"/>
    <cellStyle name="Calculation 5 23 3" xfId="8249" xr:uid="{00000000-0005-0000-0000-0000B41B0000}"/>
    <cellStyle name="Calculation 5 23 3 2" xfId="18239" xr:uid="{00000000-0005-0000-0000-0000B51B0000}"/>
    <cellStyle name="Calculation 5 23 3 2 2" xfId="36686" xr:uid="{00000000-0005-0000-0000-0000B61B0000}"/>
    <cellStyle name="Calculation 5 23 3 3" xfId="28475" xr:uid="{00000000-0005-0000-0000-0000B71B0000}"/>
    <cellStyle name="Calculation 5 23 4" xfId="14197" xr:uid="{00000000-0005-0000-0000-0000B81B0000}"/>
    <cellStyle name="Calculation 5 23 4 2" xfId="33459" xr:uid="{00000000-0005-0000-0000-0000B91B0000}"/>
    <cellStyle name="Calculation 5 23 5" xfId="23389" xr:uid="{00000000-0005-0000-0000-0000BA1B0000}"/>
    <cellStyle name="Calculation 5 24" xfId="2815" xr:uid="{00000000-0005-0000-0000-0000BB1B0000}"/>
    <cellStyle name="Calculation 5 24 2" xfId="6006" xr:uid="{00000000-0005-0000-0000-0000BC1B0000}"/>
    <cellStyle name="Calculation 5 24 2 2" xfId="12125" xr:uid="{00000000-0005-0000-0000-0000BD1B0000}"/>
    <cellStyle name="Calculation 5 24 2 2 2" xfId="21598" xr:uid="{00000000-0005-0000-0000-0000BE1B0000}"/>
    <cellStyle name="Calculation 5 24 2 2 2 2" xfId="39476" xr:uid="{00000000-0005-0000-0000-0000BF1B0000}"/>
    <cellStyle name="Calculation 5 24 2 2 3" xfId="31747" xr:uid="{00000000-0005-0000-0000-0000C01B0000}"/>
    <cellStyle name="Calculation 5 24 2 3" xfId="16545" xr:uid="{00000000-0005-0000-0000-0000C11B0000}"/>
    <cellStyle name="Calculation 5 24 2 3 2" xfId="35316" xr:uid="{00000000-0005-0000-0000-0000C21B0000}"/>
    <cellStyle name="Calculation 5 24 2 4" xfId="26681" xr:uid="{00000000-0005-0000-0000-0000C31B0000}"/>
    <cellStyle name="Calculation 5 24 3" xfId="9105" xr:uid="{00000000-0005-0000-0000-0000C41B0000}"/>
    <cellStyle name="Calculation 5 24 3 2" xfId="19092" xr:uid="{00000000-0005-0000-0000-0000C51B0000}"/>
    <cellStyle name="Calculation 5 24 3 2 2" xfId="37419" xr:uid="{00000000-0005-0000-0000-0000C61B0000}"/>
    <cellStyle name="Calculation 5 24 3 3" xfId="29207" xr:uid="{00000000-0005-0000-0000-0000C71B0000}"/>
    <cellStyle name="Calculation 5 24 4" xfId="14562" xr:uid="{00000000-0005-0000-0000-0000C81B0000}"/>
    <cellStyle name="Calculation 5 24 4 2" xfId="33735" xr:uid="{00000000-0005-0000-0000-0000C91B0000}"/>
    <cellStyle name="Calculation 5 24 5" xfId="24120" xr:uid="{00000000-0005-0000-0000-0000CA1B0000}"/>
    <cellStyle name="Calculation 5 25" xfId="2386" xr:uid="{00000000-0005-0000-0000-0000CB1B0000}"/>
    <cellStyle name="Calculation 5 25 2" xfId="5592" xr:uid="{00000000-0005-0000-0000-0000CC1B0000}"/>
    <cellStyle name="Calculation 5 25 2 2" xfId="11727" xr:uid="{00000000-0005-0000-0000-0000CD1B0000}"/>
    <cellStyle name="Calculation 5 25 2 2 2" xfId="21282" xr:uid="{00000000-0005-0000-0000-0000CE1B0000}"/>
    <cellStyle name="Calculation 5 25 2 2 2 2" xfId="39170" xr:uid="{00000000-0005-0000-0000-0000CF1B0000}"/>
    <cellStyle name="Calculation 5 25 2 2 3" xfId="31381" xr:uid="{00000000-0005-0000-0000-0000D01B0000}"/>
    <cellStyle name="Calculation 5 25 2 3" xfId="16255" xr:uid="{00000000-0005-0000-0000-0000D11B0000}"/>
    <cellStyle name="Calculation 5 25 2 3 2" xfId="35026" xr:uid="{00000000-0005-0000-0000-0000D21B0000}"/>
    <cellStyle name="Calculation 5 25 2 4" xfId="26299" xr:uid="{00000000-0005-0000-0000-0000D31B0000}"/>
    <cellStyle name="Calculation 5 25 3" xfId="8709" xr:uid="{00000000-0005-0000-0000-0000D41B0000}"/>
    <cellStyle name="Calculation 5 25 3 2" xfId="18696" xr:uid="{00000000-0005-0000-0000-0000D51B0000}"/>
    <cellStyle name="Calculation 5 25 3 2 2" xfId="37055" xr:uid="{00000000-0005-0000-0000-0000D61B0000}"/>
    <cellStyle name="Calculation 5 25 3 3" xfId="28843" xr:uid="{00000000-0005-0000-0000-0000D71B0000}"/>
    <cellStyle name="Calculation 5 25 4" xfId="14393" xr:uid="{00000000-0005-0000-0000-0000D81B0000}"/>
    <cellStyle name="Calculation 5 25 4 2" xfId="33569" xr:uid="{00000000-0005-0000-0000-0000D91B0000}"/>
    <cellStyle name="Calculation 5 25 5" xfId="23758" xr:uid="{00000000-0005-0000-0000-0000DA1B0000}"/>
    <cellStyle name="Calculation 5 26" xfId="3250" xr:uid="{00000000-0005-0000-0000-0000DB1B0000}"/>
    <cellStyle name="Calculation 5 26 2" xfId="6407" xr:uid="{00000000-0005-0000-0000-0000DC1B0000}"/>
    <cellStyle name="Calculation 5 26 2 2" xfId="12525" xr:uid="{00000000-0005-0000-0000-0000DD1B0000}"/>
    <cellStyle name="Calculation 5 26 2 2 2" xfId="21945" xr:uid="{00000000-0005-0000-0000-0000DE1B0000}"/>
    <cellStyle name="Calculation 5 26 2 2 2 2" xfId="39764" xr:uid="{00000000-0005-0000-0000-0000DF1B0000}"/>
    <cellStyle name="Calculation 5 26 2 2 3" xfId="32070" xr:uid="{00000000-0005-0000-0000-0000E01B0000}"/>
    <cellStyle name="Calculation 5 26 2 3" xfId="16852" xr:uid="{00000000-0005-0000-0000-0000E11B0000}"/>
    <cellStyle name="Calculation 5 26 2 3 2" xfId="35574" xr:uid="{00000000-0005-0000-0000-0000E21B0000}"/>
    <cellStyle name="Calculation 5 26 2 4" xfId="27004" xr:uid="{00000000-0005-0000-0000-0000E31B0000}"/>
    <cellStyle name="Calculation 5 26 3" xfId="9510" xr:uid="{00000000-0005-0000-0000-0000E41B0000}"/>
    <cellStyle name="Calculation 5 26 3 2" xfId="29535" xr:uid="{00000000-0005-0000-0000-0000E51B0000}"/>
    <cellStyle name="Calculation 5 26 4" xfId="24448" xr:uid="{00000000-0005-0000-0000-0000E61B0000}"/>
    <cellStyle name="Calculation 5 27" xfId="4834" xr:uid="{00000000-0005-0000-0000-0000E71B0000}"/>
    <cellStyle name="Calculation 5 27 2" xfId="10979" xr:uid="{00000000-0005-0000-0000-0000E81B0000}"/>
    <cellStyle name="Calculation 5 27 2 2" xfId="20547" xr:uid="{00000000-0005-0000-0000-0000E91B0000}"/>
    <cellStyle name="Calculation 5 27 2 2 2" xfId="38654" xr:uid="{00000000-0005-0000-0000-0000EA1B0000}"/>
    <cellStyle name="Calculation 5 27 2 3" xfId="30855" xr:uid="{00000000-0005-0000-0000-0000EB1B0000}"/>
    <cellStyle name="Calculation 5 27 3" xfId="15551" xr:uid="{00000000-0005-0000-0000-0000EC1B0000}"/>
    <cellStyle name="Calculation 5 27 3 2" xfId="34540" xr:uid="{00000000-0005-0000-0000-0000ED1B0000}"/>
    <cellStyle name="Calculation 5 27 4" xfId="25773" xr:uid="{00000000-0005-0000-0000-0000EE1B0000}"/>
    <cellStyle name="Calculation 5 28" xfId="7962" xr:uid="{00000000-0005-0000-0000-0000EF1B0000}"/>
    <cellStyle name="Calculation 5 28 2" xfId="17958" xr:uid="{00000000-0005-0000-0000-0000F01B0000}"/>
    <cellStyle name="Calculation 5 28 2 2" xfId="36539" xr:uid="{00000000-0005-0000-0000-0000F11B0000}"/>
    <cellStyle name="Calculation 5 28 3" xfId="28329" xr:uid="{00000000-0005-0000-0000-0000F21B0000}"/>
    <cellStyle name="Calculation 5 29" xfId="23232" xr:uid="{00000000-0005-0000-0000-0000F31B0000}"/>
    <cellStyle name="Calculation 5 3" xfId="1988" xr:uid="{00000000-0005-0000-0000-0000F41B0000}"/>
    <cellStyle name="Calculation 5 3 2" xfId="3546" xr:uid="{00000000-0005-0000-0000-0000F51B0000}"/>
    <cellStyle name="Calculation 5 3 2 2" xfId="6681" xr:uid="{00000000-0005-0000-0000-0000F61B0000}"/>
    <cellStyle name="Calculation 5 3 2 2 2" xfId="12779" xr:uid="{00000000-0005-0000-0000-0000F71B0000}"/>
    <cellStyle name="Calculation 5 3 2 2 2 2" xfId="22176" xr:uid="{00000000-0005-0000-0000-0000F81B0000}"/>
    <cellStyle name="Calculation 5 3 2 2 2 2 2" xfId="39906" xr:uid="{00000000-0005-0000-0000-0000F91B0000}"/>
    <cellStyle name="Calculation 5 3 2 2 2 3" xfId="32234" xr:uid="{00000000-0005-0000-0000-0000FA1B0000}"/>
    <cellStyle name="Calculation 5 3 2 2 3" xfId="17058" xr:uid="{00000000-0005-0000-0000-0000FB1B0000}"/>
    <cellStyle name="Calculation 5 3 2 2 3 2" xfId="35691" xr:uid="{00000000-0005-0000-0000-0000FC1B0000}"/>
    <cellStyle name="Calculation 5 3 2 2 4" xfId="27168" xr:uid="{00000000-0005-0000-0000-0000FD1B0000}"/>
    <cellStyle name="Calculation 5 3 2 3" xfId="9764" xr:uid="{00000000-0005-0000-0000-0000FE1B0000}"/>
    <cellStyle name="Calculation 5 3 2 3 2" xfId="29695" xr:uid="{00000000-0005-0000-0000-0000FF1B0000}"/>
    <cellStyle name="Calculation 5 3 2 4" xfId="24612" xr:uid="{00000000-0005-0000-0000-0000001C0000}"/>
    <cellStyle name="Calculation 5 3 3" xfId="4260" xr:uid="{00000000-0005-0000-0000-0000011C0000}"/>
    <cellStyle name="Calculation 5 3 3 2" xfId="7363" xr:uid="{00000000-0005-0000-0000-0000021C0000}"/>
    <cellStyle name="Calculation 5 3 3 2 2" xfId="13424" xr:uid="{00000000-0005-0000-0000-0000031C0000}"/>
    <cellStyle name="Calculation 5 3 3 2 2 2" xfId="22749" xr:uid="{00000000-0005-0000-0000-0000041C0000}"/>
    <cellStyle name="Calculation 5 3 3 2 2 2 2" xfId="40477" xr:uid="{00000000-0005-0000-0000-0000051C0000}"/>
    <cellStyle name="Calculation 5 3 3 2 2 3" xfId="32875" xr:uid="{00000000-0005-0000-0000-0000061C0000}"/>
    <cellStyle name="Calculation 5 3 3 2 3" xfId="17524" xr:uid="{00000000-0005-0000-0000-0000071C0000}"/>
    <cellStyle name="Calculation 5 3 3 2 3 2" xfId="36157" xr:uid="{00000000-0005-0000-0000-0000081C0000}"/>
    <cellStyle name="Calculation 5 3 3 2 4" xfId="27809" xr:uid="{00000000-0005-0000-0000-0000091C0000}"/>
    <cellStyle name="Calculation 5 3 3 3" xfId="10409" xr:uid="{00000000-0005-0000-0000-00000A1C0000}"/>
    <cellStyle name="Calculation 5 3 3 3 2" xfId="19978" xr:uid="{00000000-0005-0000-0000-00000B1C0000}"/>
    <cellStyle name="Calculation 5 3 3 3 2 2" xfId="38134" xr:uid="{00000000-0005-0000-0000-00000C1C0000}"/>
    <cellStyle name="Calculation 5 3 3 3 3" xfId="30334" xr:uid="{00000000-0005-0000-0000-00000D1C0000}"/>
    <cellStyle name="Calculation 5 3 3 4" xfId="15123" xr:uid="{00000000-0005-0000-0000-00000E1C0000}"/>
    <cellStyle name="Calculation 5 3 3 4 2" xfId="34158" xr:uid="{00000000-0005-0000-0000-00000F1C0000}"/>
    <cellStyle name="Calculation 5 3 3 5" xfId="25253" xr:uid="{00000000-0005-0000-0000-0000101C0000}"/>
    <cellStyle name="Calculation 5 3 4" xfId="5199" xr:uid="{00000000-0005-0000-0000-0000111C0000}"/>
    <cellStyle name="Calculation 5 3 4 2" xfId="11339" xr:uid="{00000000-0005-0000-0000-0000121C0000}"/>
    <cellStyle name="Calculation 5 3 4 2 2" xfId="20901" xr:uid="{00000000-0005-0000-0000-0000131C0000}"/>
    <cellStyle name="Calculation 5 3 4 2 2 2" xfId="38875" xr:uid="{00000000-0005-0000-0000-0000141C0000}"/>
    <cellStyle name="Calculation 5 3 4 2 3" xfId="31081" xr:uid="{00000000-0005-0000-0000-0000151C0000}"/>
    <cellStyle name="Calculation 5 3 4 3" xfId="15888" xr:uid="{00000000-0005-0000-0000-0000161C0000}"/>
    <cellStyle name="Calculation 5 3 4 3 2" xfId="34745" xr:uid="{00000000-0005-0000-0000-0000171C0000}"/>
    <cellStyle name="Calculation 5 3 4 4" xfId="25999" xr:uid="{00000000-0005-0000-0000-0000181C0000}"/>
    <cellStyle name="Calculation 5 3 5" xfId="8321" xr:uid="{00000000-0005-0000-0000-0000191C0000}"/>
    <cellStyle name="Calculation 5 3 5 2" xfId="18311" xr:uid="{00000000-0005-0000-0000-00001A1C0000}"/>
    <cellStyle name="Calculation 5 3 5 2 2" xfId="36758" xr:uid="{00000000-0005-0000-0000-00001B1C0000}"/>
    <cellStyle name="Calculation 5 3 5 3" xfId="28547" xr:uid="{00000000-0005-0000-0000-00001C1C0000}"/>
    <cellStyle name="Calculation 5 3 6" xfId="23461" xr:uid="{00000000-0005-0000-0000-00001D1C0000}"/>
    <cellStyle name="Calculation 5 4" xfId="2069" xr:uid="{00000000-0005-0000-0000-00001E1C0000}"/>
    <cellStyle name="Calculation 5 4 2" xfId="3717" xr:uid="{00000000-0005-0000-0000-00001F1C0000}"/>
    <cellStyle name="Calculation 5 4 2 2" xfId="6835" xr:uid="{00000000-0005-0000-0000-0000201C0000}"/>
    <cellStyle name="Calculation 5 4 2 2 2" xfId="12916" xr:uid="{00000000-0005-0000-0000-0000211C0000}"/>
    <cellStyle name="Calculation 5 4 2 2 2 2" xfId="22284" xr:uid="{00000000-0005-0000-0000-0000221C0000}"/>
    <cellStyle name="Calculation 5 4 2 2 2 2 2" xfId="40014" xr:uid="{00000000-0005-0000-0000-0000231C0000}"/>
    <cellStyle name="Calculation 5 4 2 2 2 3" xfId="32370" xr:uid="{00000000-0005-0000-0000-0000241C0000}"/>
    <cellStyle name="Calculation 5 4 2 2 3" xfId="17147" xr:uid="{00000000-0005-0000-0000-0000251C0000}"/>
    <cellStyle name="Calculation 5 4 2 2 3 2" xfId="35780" xr:uid="{00000000-0005-0000-0000-0000261C0000}"/>
    <cellStyle name="Calculation 5 4 2 2 4" xfId="27304" xr:uid="{00000000-0005-0000-0000-0000271C0000}"/>
    <cellStyle name="Calculation 5 4 2 3" xfId="9901" xr:uid="{00000000-0005-0000-0000-0000281C0000}"/>
    <cellStyle name="Calculation 5 4 2 3 2" xfId="29829" xr:uid="{00000000-0005-0000-0000-0000291C0000}"/>
    <cellStyle name="Calculation 5 4 2 4" xfId="24748" xr:uid="{00000000-0005-0000-0000-00002A1C0000}"/>
    <cellStyle name="Calculation 5 4 3" xfId="4398" xr:uid="{00000000-0005-0000-0000-00002B1C0000}"/>
    <cellStyle name="Calculation 5 4 3 2" xfId="7500" xr:uid="{00000000-0005-0000-0000-00002C1C0000}"/>
    <cellStyle name="Calculation 5 4 3 2 2" xfId="13561" xr:uid="{00000000-0005-0000-0000-00002D1C0000}"/>
    <cellStyle name="Calculation 5 4 3 2 2 2" xfId="22857" xr:uid="{00000000-0005-0000-0000-00002E1C0000}"/>
    <cellStyle name="Calculation 5 4 3 2 2 2 2" xfId="40585" xr:uid="{00000000-0005-0000-0000-00002F1C0000}"/>
    <cellStyle name="Calculation 5 4 3 2 2 3" xfId="33011" xr:uid="{00000000-0005-0000-0000-0000301C0000}"/>
    <cellStyle name="Calculation 5 4 3 2 3" xfId="17613" xr:uid="{00000000-0005-0000-0000-0000311C0000}"/>
    <cellStyle name="Calculation 5 4 3 2 3 2" xfId="36246" xr:uid="{00000000-0005-0000-0000-0000321C0000}"/>
    <cellStyle name="Calculation 5 4 3 2 4" xfId="27945" xr:uid="{00000000-0005-0000-0000-0000331C0000}"/>
    <cellStyle name="Calculation 5 4 3 3" xfId="10547" xr:uid="{00000000-0005-0000-0000-0000341C0000}"/>
    <cellStyle name="Calculation 5 4 3 3 2" xfId="20115" xr:uid="{00000000-0005-0000-0000-0000351C0000}"/>
    <cellStyle name="Calculation 5 4 3 3 2 2" xfId="38270" xr:uid="{00000000-0005-0000-0000-0000361C0000}"/>
    <cellStyle name="Calculation 5 4 3 3 3" xfId="30471" xr:uid="{00000000-0005-0000-0000-0000371C0000}"/>
    <cellStyle name="Calculation 5 4 3 4" xfId="15212" xr:uid="{00000000-0005-0000-0000-0000381C0000}"/>
    <cellStyle name="Calculation 5 4 3 4 2" xfId="34247" xr:uid="{00000000-0005-0000-0000-0000391C0000}"/>
    <cellStyle name="Calculation 5 4 3 5" xfId="25389" xr:uid="{00000000-0005-0000-0000-00003A1C0000}"/>
    <cellStyle name="Calculation 5 4 4" xfId="5279" xr:uid="{00000000-0005-0000-0000-00003B1C0000}"/>
    <cellStyle name="Calculation 5 4 4 2" xfId="11415" xr:uid="{00000000-0005-0000-0000-00003C1C0000}"/>
    <cellStyle name="Calculation 5 4 4 2 2" xfId="20977" xr:uid="{00000000-0005-0000-0000-00003D1C0000}"/>
    <cellStyle name="Calculation 5 4 4 2 2 2" xfId="38951" xr:uid="{00000000-0005-0000-0000-00003E1C0000}"/>
    <cellStyle name="Calculation 5 4 4 2 3" xfId="31157" xr:uid="{00000000-0005-0000-0000-00003F1C0000}"/>
    <cellStyle name="Calculation 5 4 4 3" xfId="15961" xr:uid="{00000000-0005-0000-0000-0000401C0000}"/>
    <cellStyle name="Calculation 5 4 4 3 2" xfId="34818" xr:uid="{00000000-0005-0000-0000-0000411C0000}"/>
    <cellStyle name="Calculation 5 4 4 4" xfId="26075" xr:uid="{00000000-0005-0000-0000-0000421C0000}"/>
    <cellStyle name="Calculation 5 4 5" xfId="8395" xr:uid="{00000000-0005-0000-0000-0000431C0000}"/>
    <cellStyle name="Calculation 5 4 5 2" xfId="18382" xr:uid="{00000000-0005-0000-0000-0000441C0000}"/>
    <cellStyle name="Calculation 5 4 5 2 2" xfId="36829" xr:uid="{00000000-0005-0000-0000-0000451C0000}"/>
    <cellStyle name="Calculation 5 4 5 3" xfId="28618" xr:uid="{00000000-0005-0000-0000-0000461C0000}"/>
    <cellStyle name="Calculation 5 4 6" xfId="23532" xr:uid="{00000000-0005-0000-0000-0000471C0000}"/>
    <cellStyle name="Calculation 5 5" xfId="1861" xr:uid="{00000000-0005-0000-0000-0000481C0000}"/>
    <cellStyle name="Calculation 5 5 2" xfId="3754" xr:uid="{00000000-0005-0000-0000-0000491C0000}"/>
    <cellStyle name="Calculation 5 5 2 2" xfId="6868" xr:uid="{00000000-0005-0000-0000-00004A1C0000}"/>
    <cellStyle name="Calculation 5 5 2 2 2" xfId="12946" xr:uid="{00000000-0005-0000-0000-00004B1C0000}"/>
    <cellStyle name="Calculation 5 5 2 2 2 2" xfId="22310" xr:uid="{00000000-0005-0000-0000-00004C1C0000}"/>
    <cellStyle name="Calculation 5 5 2 2 2 2 2" xfId="40040" xr:uid="{00000000-0005-0000-0000-00004D1C0000}"/>
    <cellStyle name="Calculation 5 5 2 2 2 3" xfId="32400" xr:uid="{00000000-0005-0000-0000-00004E1C0000}"/>
    <cellStyle name="Calculation 5 5 2 2 3" xfId="17166" xr:uid="{00000000-0005-0000-0000-00004F1C0000}"/>
    <cellStyle name="Calculation 5 5 2 2 3 2" xfId="35799" xr:uid="{00000000-0005-0000-0000-0000501C0000}"/>
    <cellStyle name="Calculation 5 5 2 2 4" xfId="27334" xr:uid="{00000000-0005-0000-0000-0000511C0000}"/>
    <cellStyle name="Calculation 5 5 2 3" xfId="9931" xr:uid="{00000000-0005-0000-0000-0000521C0000}"/>
    <cellStyle name="Calculation 5 5 2 3 2" xfId="29859" xr:uid="{00000000-0005-0000-0000-0000531C0000}"/>
    <cellStyle name="Calculation 5 5 2 4" xfId="24778" xr:uid="{00000000-0005-0000-0000-0000541C0000}"/>
    <cellStyle name="Calculation 5 5 3" xfId="4428" xr:uid="{00000000-0005-0000-0000-0000551C0000}"/>
    <cellStyle name="Calculation 5 5 3 2" xfId="7530" xr:uid="{00000000-0005-0000-0000-0000561C0000}"/>
    <cellStyle name="Calculation 5 5 3 2 2" xfId="13591" xr:uid="{00000000-0005-0000-0000-0000571C0000}"/>
    <cellStyle name="Calculation 5 5 3 2 2 2" xfId="22883" xr:uid="{00000000-0005-0000-0000-0000581C0000}"/>
    <cellStyle name="Calculation 5 5 3 2 2 2 2" xfId="40611" xr:uid="{00000000-0005-0000-0000-0000591C0000}"/>
    <cellStyle name="Calculation 5 5 3 2 2 3" xfId="33041" xr:uid="{00000000-0005-0000-0000-00005A1C0000}"/>
    <cellStyle name="Calculation 5 5 3 2 3" xfId="17632" xr:uid="{00000000-0005-0000-0000-00005B1C0000}"/>
    <cellStyle name="Calculation 5 5 3 2 3 2" xfId="36265" xr:uid="{00000000-0005-0000-0000-00005C1C0000}"/>
    <cellStyle name="Calculation 5 5 3 2 4" xfId="27975" xr:uid="{00000000-0005-0000-0000-00005D1C0000}"/>
    <cellStyle name="Calculation 5 5 3 3" xfId="10577" xr:uid="{00000000-0005-0000-0000-00005E1C0000}"/>
    <cellStyle name="Calculation 5 5 3 3 2" xfId="20145" xr:uid="{00000000-0005-0000-0000-00005F1C0000}"/>
    <cellStyle name="Calculation 5 5 3 3 2 2" xfId="38300" xr:uid="{00000000-0005-0000-0000-0000601C0000}"/>
    <cellStyle name="Calculation 5 5 3 3 3" xfId="30501" xr:uid="{00000000-0005-0000-0000-0000611C0000}"/>
    <cellStyle name="Calculation 5 5 3 4" xfId="15231" xr:uid="{00000000-0005-0000-0000-0000621C0000}"/>
    <cellStyle name="Calculation 5 5 3 4 2" xfId="34266" xr:uid="{00000000-0005-0000-0000-0000631C0000}"/>
    <cellStyle name="Calculation 5 5 3 5" xfId="25419" xr:uid="{00000000-0005-0000-0000-0000641C0000}"/>
    <cellStyle name="Calculation 5 5 4" xfId="5072" xr:uid="{00000000-0005-0000-0000-0000651C0000}"/>
    <cellStyle name="Calculation 5 5 4 2" xfId="11212" xr:uid="{00000000-0005-0000-0000-0000661C0000}"/>
    <cellStyle name="Calculation 5 5 4 2 2" xfId="20774" xr:uid="{00000000-0005-0000-0000-0000671C0000}"/>
    <cellStyle name="Calculation 5 5 4 2 2 2" xfId="38773" xr:uid="{00000000-0005-0000-0000-0000681C0000}"/>
    <cellStyle name="Calculation 5 5 4 2 3" xfId="30979" xr:uid="{00000000-0005-0000-0000-0000691C0000}"/>
    <cellStyle name="Calculation 5 5 4 3" xfId="15765" xr:uid="{00000000-0005-0000-0000-00006A1C0000}"/>
    <cellStyle name="Calculation 5 5 4 3 2" xfId="34647" xr:uid="{00000000-0005-0000-0000-00006B1C0000}"/>
    <cellStyle name="Calculation 5 5 4 4" xfId="25897" xr:uid="{00000000-0005-0000-0000-00006C1C0000}"/>
    <cellStyle name="Calculation 5 5 5" xfId="8194" xr:uid="{00000000-0005-0000-0000-00006D1C0000}"/>
    <cellStyle name="Calculation 5 5 5 2" xfId="18184" xr:uid="{00000000-0005-0000-0000-00006E1C0000}"/>
    <cellStyle name="Calculation 5 5 5 2 2" xfId="36656" xr:uid="{00000000-0005-0000-0000-00006F1C0000}"/>
    <cellStyle name="Calculation 5 5 5 3" xfId="28445" xr:uid="{00000000-0005-0000-0000-0000701C0000}"/>
    <cellStyle name="Calculation 5 5 6" xfId="23359" xr:uid="{00000000-0005-0000-0000-0000711C0000}"/>
    <cellStyle name="Calculation 5 6" xfId="1959" xr:uid="{00000000-0005-0000-0000-0000721C0000}"/>
    <cellStyle name="Calculation 5 6 2" xfId="3604" xr:uid="{00000000-0005-0000-0000-0000731C0000}"/>
    <cellStyle name="Calculation 5 6 2 2" xfId="6733" xr:uid="{00000000-0005-0000-0000-0000741C0000}"/>
    <cellStyle name="Calculation 5 6 2 2 2" xfId="12825" xr:uid="{00000000-0005-0000-0000-0000751C0000}"/>
    <cellStyle name="Calculation 5 6 2 2 2 2" xfId="22210" xr:uid="{00000000-0005-0000-0000-0000761C0000}"/>
    <cellStyle name="Calculation 5 6 2 2 2 2 2" xfId="39940" xr:uid="{00000000-0005-0000-0000-0000771C0000}"/>
    <cellStyle name="Calculation 5 6 2 2 2 3" xfId="32280" xr:uid="{00000000-0005-0000-0000-0000781C0000}"/>
    <cellStyle name="Calculation 5 6 2 2 3" xfId="17088" xr:uid="{00000000-0005-0000-0000-0000791C0000}"/>
    <cellStyle name="Calculation 5 6 2 2 3 2" xfId="35721" xr:uid="{00000000-0005-0000-0000-00007A1C0000}"/>
    <cellStyle name="Calculation 5 6 2 2 4" xfId="27214" xr:uid="{00000000-0005-0000-0000-00007B1C0000}"/>
    <cellStyle name="Calculation 5 6 2 3" xfId="9810" xr:uid="{00000000-0005-0000-0000-00007C1C0000}"/>
    <cellStyle name="Calculation 5 6 2 3 2" xfId="19663" xr:uid="{00000000-0005-0000-0000-00007D1C0000}"/>
    <cellStyle name="Calculation 5 6 2 3 2 2" xfId="37823" xr:uid="{00000000-0005-0000-0000-00007E1C0000}"/>
    <cellStyle name="Calculation 5 6 2 3 3" xfId="29740" xr:uid="{00000000-0005-0000-0000-00007F1C0000}"/>
    <cellStyle name="Calculation 5 6 2 4" xfId="14971" xr:uid="{00000000-0005-0000-0000-0000801C0000}"/>
    <cellStyle name="Calculation 5 6 2 4 2" xfId="34006" xr:uid="{00000000-0005-0000-0000-0000811C0000}"/>
    <cellStyle name="Calculation 5 6 2 5" xfId="24658" xr:uid="{00000000-0005-0000-0000-0000821C0000}"/>
    <cellStyle name="Calculation 5 6 3" xfId="4307" xr:uid="{00000000-0005-0000-0000-0000831C0000}"/>
    <cellStyle name="Calculation 5 6 3 2" xfId="7409" xr:uid="{00000000-0005-0000-0000-0000841C0000}"/>
    <cellStyle name="Calculation 5 6 3 2 2" xfId="13470" xr:uid="{00000000-0005-0000-0000-0000851C0000}"/>
    <cellStyle name="Calculation 5 6 3 2 2 2" xfId="22783" xr:uid="{00000000-0005-0000-0000-0000861C0000}"/>
    <cellStyle name="Calculation 5 6 3 2 2 2 2" xfId="40511" xr:uid="{00000000-0005-0000-0000-0000871C0000}"/>
    <cellStyle name="Calculation 5 6 3 2 2 3" xfId="32921" xr:uid="{00000000-0005-0000-0000-0000881C0000}"/>
    <cellStyle name="Calculation 5 6 3 2 3" xfId="17554" xr:uid="{00000000-0005-0000-0000-0000891C0000}"/>
    <cellStyle name="Calculation 5 6 3 2 3 2" xfId="36187" xr:uid="{00000000-0005-0000-0000-00008A1C0000}"/>
    <cellStyle name="Calculation 5 6 3 2 4" xfId="27855" xr:uid="{00000000-0005-0000-0000-00008B1C0000}"/>
    <cellStyle name="Calculation 5 6 3 3" xfId="10456" xr:uid="{00000000-0005-0000-0000-00008C1C0000}"/>
    <cellStyle name="Calculation 5 6 3 3 2" xfId="20024" xr:uid="{00000000-0005-0000-0000-00008D1C0000}"/>
    <cellStyle name="Calculation 5 6 3 3 2 2" xfId="38180" xr:uid="{00000000-0005-0000-0000-00008E1C0000}"/>
    <cellStyle name="Calculation 5 6 3 3 3" xfId="30381" xr:uid="{00000000-0005-0000-0000-00008F1C0000}"/>
    <cellStyle name="Calculation 5 6 3 4" xfId="15153" xr:uid="{00000000-0005-0000-0000-0000901C0000}"/>
    <cellStyle name="Calculation 5 6 3 4 2" xfId="34188" xr:uid="{00000000-0005-0000-0000-0000911C0000}"/>
    <cellStyle name="Calculation 5 6 3 5" xfId="25299" xr:uid="{00000000-0005-0000-0000-0000921C0000}"/>
    <cellStyle name="Calculation 5 6 4" xfId="5170" xr:uid="{00000000-0005-0000-0000-0000931C0000}"/>
    <cellStyle name="Calculation 5 6 4 2" xfId="11310" xr:uid="{00000000-0005-0000-0000-0000941C0000}"/>
    <cellStyle name="Calculation 5 6 4 2 2" xfId="20872" xr:uid="{00000000-0005-0000-0000-0000951C0000}"/>
    <cellStyle name="Calculation 5 6 4 2 2 2" xfId="38846" xr:uid="{00000000-0005-0000-0000-0000961C0000}"/>
    <cellStyle name="Calculation 5 6 4 2 3" xfId="31052" xr:uid="{00000000-0005-0000-0000-0000971C0000}"/>
    <cellStyle name="Calculation 5 6 4 3" xfId="15862" xr:uid="{00000000-0005-0000-0000-0000981C0000}"/>
    <cellStyle name="Calculation 5 6 4 3 2" xfId="34719" xr:uid="{00000000-0005-0000-0000-0000991C0000}"/>
    <cellStyle name="Calculation 5 6 4 4" xfId="25970" xr:uid="{00000000-0005-0000-0000-00009A1C0000}"/>
    <cellStyle name="Calculation 5 6 5" xfId="8292" xr:uid="{00000000-0005-0000-0000-00009B1C0000}"/>
    <cellStyle name="Calculation 5 6 5 2" xfId="18282" xr:uid="{00000000-0005-0000-0000-00009C1C0000}"/>
    <cellStyle name="Calculation 5 6 5 2 2" xfId="36729" xr:uid="{00000000-0005-0000-0000-00009D1C0000}"/>
    <cellStyle name="Calculation 5 6 5 3" xfId="28518" xr:uid="{00000000-0005-0000-0000-00009E1C0000}"/>
    <cellStyle name="Calculation 5 6 6" xfId="14215" xr:uid="{00000000-0005-0000-0000-00009F1C0000}"/>
    <cellStyle name="Calculation 5 6 6 2" xfId="33477" xr:uid="{00000000-0005-0000-0000-0000A01C0000}"/>
    <cellStyle name="Calculation 5 6 7" xfId="23432" xr:uid="{00000000-0005-0000-0000-0000A11C0000}"/>
    <cellStyle name="Calculation 5 7" xfId="2305" xr:uid="{00000000-0005-0000-0000-0000A21C0000}"/>
    <cellStyle name="Calculation 5 7 2" xfId="3709" xr:uid="{00000000-0005-0000-0000-0000A31C0000}"/>
    <cellStyle name="Calculation 5 7 2 2" xfId="6827" xr:uid="{00000000-0005-0000-0000-0000A41C0000}"/>
    <cellStyle name="Calculation 5 7 2 2 2" xfId="12909" xr:uid="{00000000-0005-0000-0000-0000A51C0000}"/>
    <cellStyle name="Calculation 5 7 2 2 2 2" xfId="22279" xr:uid="{00000000-0005-0000-0000-0000A61C0000}"/>
    <cellStyle name="Calculation 5 7 2 2 2 2 2" xfId="40009" xr:uid="{00000000-0005-0000-0000-0000A71C0000}"/>
    <cellStyle name="Calculation 5 7 2 2 2 3" xfId="32363" xr:uid="{00000000-0005-0000-0000-0000A81C0000}"/>
    <cellStyle name="Calculation 5 7 2 2 3" xfId="17142" xr:uid="{00000000-0005-0000-0000-0000A91C0000}"/>
    <cellStyle name="Calculation 5 7 2 2 3 2" xfId="35775" xr:uid="{00000000-0005-0000-0000-0000AA1C0000}"/>
    <cellStyle name="Calculation 5 7 2 2 4" xfId="27297" xr:uid="{00000000-0005-0000-0000-0000AB1C0000}"/>
    <cellStyle name="Calculation 5 7 2 3" xfId="9894" xr:uid="{00000000-0005-0000-0000-0000AC1C0000}"/>
    <cellStyle name="Calculation 5 7 2 3 2" xfId="29822" xr:uid="{00000000-0005-0000-0000-0000AD1C0000}"/>
    <cellStyle name="Calculation 5 7 2 4" xfId="24741" xr:uid="{00000000-0005-0000-0000-0000AE1C0000}"/>
    <cellStyle name="Calculation 5 7 3" xfId="4391" xr:uid="{00000000-0005-0000-0000-0000AF1C0000}"/>
    <cellStyle name="Calculation 5 7 3 2" xfId="7493" xr:uid="{00000000-0005-0000-0000-0000B01C0000}"/>
    <cellStyle name="Calculation 5 7 3 2 2" xfId="13554" xr:uid="{00000000-0005-0000-0000-0000B11C0000}"/>
    <cellStyle name="Calculation 5 7 3 2 2 2" xfId="22852" xr:uid="{00000000-0005-0000-0000-0000B21C0000}"/>
    <cellStyle name="Calculation 5 7 3 2 2 2 2" xfId="40580" xr:uid="{00000000-0005-0000-0000-0000B31C0000}"/>
    <cellStyle name="Calculation 5 7 3 2 2 3" xfId="33004" xr:uid="{00000000-0005-0000-0000-0000B41C0000}"/>
    <cellStyle name="Calculation 5 7 3 2 3" xfId="17608" xr:uid="{00000000-0005-0000-0000-0000B51C0000}"/>
    <cellStyle name="Calculation 5 7 3 2 3 2" xfId="36241" xr:uid="{00000000-0005-0000-0000-0000B61C0000}"/>
    <cellStyle name="Calculation 5 7 3 2 4" xfId="27938" xr:uid="{00000000-0005-0000-0000-0000B71C0000}"/>
    <cellStyle name="Calculation 5 7 3 3" xfId="10540" xr:uid="{00000000-0005-0000-0000-0000B81C0000}"/>
    <cellStyle name="Calculation 5 7 3 3 2" xfId="20108" xr:uid="{00000000-0005-0000-0000-0000B91C0000}"/>
    <cellStyle name="Calculation 5 7 3 3 2 2" xfId="38263" xr:uid="{00000000-0005-0000-0000-0000BA1C0000}"/>
    <cellStyle name="Calculation 5 7 3 3 3" xfId="30464" xr:uid="{00000000-0005-0000-0000-0000BB1C0000}"/>
    <cellStyle name="Calculation 5 7 3 4" xfId="15207" xr:uid="{00000000-0005-0000-0000-0000BC1C0000}"/>
    <cellStyle name="Calculation 5 7 3 4 2" xfId="34242" xr:uid="{00000000-0005-0000-0000-0000BD1C0000}"/>
    <cellStyle name="Calculation 5 7 3 5" xfId="25382" xr:uid="{00000000-0005-0000-0000-0000BE1C0000}"/>
    <cellStyle name="Calculation 5 7 4" xfId="5512" xr:uid="{00000000-0005-0000-0000-0000BF1C0000}"/>
    <cellStyle name="Calculation 5 7 4 2" xfId="11647" xr:uid="{00000000-0005-0000-0000-0000C01C0000}"/>
    <cellStyle name="Calculation 5 7 4 2 2" xfId="21204" xr:uid="{00000000-0005-0000-0000-0000C11C0000}"/>
    <cellStyle name="Calculation 5 7 4 2 2 2" xfId="39110" xr:uid="{00000000-0005-0000-0000-0000C21C0000}"/>
    <cellStyle name="Calculation 5 7 4 2 3" xfId="31320" xr:uid="{00000000-0005-0000-0000-0000C31C0000}"/>
    <cellStyle name="Calculation 5 7 4 3" xfId="16179" xr:uid="{00000000-0005-0000-0000-0000C41C0000}"/>
    <cellStyle name="Calculation 5 7 4 3 2" xfId="34968" xr:uid="{00000000-0005-0000-0000-0000C51C0000}"/>
    <cellStyle name="Calculation 5 7 4 4" xfId="26238" xr:uid="{00000000-0005-0000-0000-0000C61C0000}"/>
    <cellStyle name="Calculation 5 7 5" xfId="8629" xr:uid="{00000000-0005-0000-0000-0000C71C0000}"/>
    <cellStyle name="Calculation 5 7 5 2" xfId="18616" xr:uid="{00000000-0005-0000-0000-0000C81C0000}"/>
    <cellStyle name="Calculation 5 7 5 2 2" xfId="36994" xr:uid="{00000000-0005-0000-0000-0000C91C0000}"/>
    <cellStyle name="Calculation 5 7 5 3" xfId="28782" xr:uid="{00000000-0005-0000-0000-0000CA1C0000}"/>
    <cellStyle name="Calculation 5 7 6" xfId="23697" xr:uid="{00000000-0005-0000-0000-0000CB1C0000}"/>
    <cellStyle name="Calculation 5 8" xfId="1778" xr:uid="{00000000-0005-0000-0000-0000CC1C0000}"/>
    <cellStyle name="Calculation 5 8 2" xfId="3467" xr:uid="{00000000-0005-0000-0000-0000CD1C0000}"/>
    <cellStyle name="Calculation 5 8 2 2" xfId="6614" xr:uid="{00000000-0005-0000-0000-0000CE1C0000}"/>
    <cellStyle name="Calculation 5 8 2 2 2" xfId="12715" xr:uid="{00000000-0005-0000-0000-0000CF1C0000}"/>
    <cellStyle name="Calculation 5 8 2 2 2 2" xfId="22121" xr:uid="{00000000-0005-0000-0000-0000D01C0000}"/>
    <cellStyle name="Calculation 5 8 2 2 2 2 2" xfId="39851" xr:uid="{00000000-0005-0000-0000-0000D11C0000}"/>
    <cellStyle name="Calculation 5 8 2 2 2 3" xfId="32170" xr:uid="{00000000-0005-0000-0000-0000D21C0000}"/>
    <cellStyle name="Calculation 5 8 2 2 3" xfId="17014" xr:uid="{00000000-0005-0000-0000-0000D31C0000}"/>
    <cellStyle name="Calculation 5 8 2 2 3 2" xfId="35647" xr:uid="{00000000-0005-0000-0000-0000D41C0000}"/>
    <cellStyle name="Calculation 5 8 2 2 4" xfId="27104" xr:uid="{00000000-0005-0000-0000-0000D51C0000}"/>
    <cellStyle name="Calculation 5 8 2 3" xfId="9700" xr:uid="{00000000-0005-0000-0000-0000D61C0000}"/>
    <cellStyle name="Calculation 5 8 2 3 2" xfId="29632" xr:uid="{00000000-0005-0000-0000-0000D71C0000}"/>
    <cellStyle name="Calculation 5 8 2 4" xfId="24548" xr:uid="{00000000-0005-0000-0000-0000D81C0000}"/>
    <cellStyle name="Calculation 5 8 3" xfId="4196" xr:uid="{00000000-0005-0000-0000-0000D91C0000}"/>
    <cellStyle name="Calculation 5 8 3 2" xfId="7299" xr:uid="{00000000-0005-0000-0000-0000DA1C0000}"/>
    <cellStyle name="Calculation 5 8 3 2 2" xfId="13360" xr:uid="{00000000-0005-0000-0000-0000DB1C0000}"/>
    <cellStyle name="Calculation 5 8 3 2 2 2" xfId="22694" xr:uid="{00000000-0005-0000-0000-0000DC1C0000}"/>
    <cellStyle name="Calculation 5 8 3 2 2 2 2" xfId="40422" xr:uid="{00000000-0005-0000-0000-0000DD1C0000}"/>
    <cellStyle name="Calculation 5 8 3 2 2 3" xfId="32811" xr:uid="{00000000-0005-0000-0000-0000DE1C0000}"/>
    <cellStyle name="Calculation 5 8 3 2 3" xfId="17480" xr:uid="{00000000-0005-0000-0000-0000DF1C0000}"/>
    <cellStyle name="Calculation 5 8 3 2 3 2" xfId="36113" xr:uid="{00000000-0005-0000-0000-0000E01C0000}"/>
    <cellStyle name="Calculation 5 8 3 2 4" xfId="27745" xr:uid="{00000000-0005-0000-0000-0000E11C0000}"/>
    <cellStyle name="Calculation 5 8 3 3" xfId="10345" xr:uid="{00000000-0005-0000-0000-0000E21C0000}"/>
    <cellStyle name="Calculation 5 8 3 3 2" xfId="19914" xr:uid="{00000000-0005-0000-0000-0000E31C0000}"/>
    <cellStyle name="Calculation 5 8 3 3 2 2" xfId="38070" xr:uid="{00000000-0005-0000-0000-0000E41C0000}"/>
    <cellStyle name="Calculation 5 8 3 3 3" xfId="30270" xr:uid="{00000000-0005-0000-0000-0000E51C0000}"/>
    <cellStyle name="Calculation 5 8 3 4" xfId="15079" xr:uid="{00000000-0005-0000-0000-0000E61C0000}"/>
    <cellStyle name="Calculation 5 8 3 4 2" xfId="34114" xr:uid="{00000000-0005-0000-0000-0000E71C0000}"/>
    <cellStyle name="Calculation 5 8 3 5" xfId="25189" xr:uid="{00000000-0005-0000-0000-0000E81C0000}"/>
    <cellStyle name="Calculation 5 8 4" xfId="4991" xr:uid="{00000000-0005-0000-0000-0000E91C0000}"/>
    <cellStyle name="Calculation 5 8 4 2" xfId="11131" xr:uid="{00000000-0005-0000-0000-0000EA1C0000}"/>
    <cellStyle name="Calculation 5 8 4 2 2" xfId="20693" xr:uid="{00000000-0005-0000-0000-0000EB1C0000}"/>
    <cellStyle name="Calculation 5 8 4 2 2 2" xfId="38712" xr:uid="{00000000-0005-0000-0000-0000EC1C0000}"/>
    <cellStyle name="Calculation 5 8 4 2 3" xfId="30918" xr:uid="{00000000-0005-0000-0000-0000ED1C0000}"/>
    <cellStyle name="Calculation 5 8 4 3" xfId="15689" xr:uid="{00000000-0005-0000-0000-0000EE1C0000}"/>
    <cellStyle name="Calculation 5 8 4 3 2" xfId="34591" xr:uid="{00000000-0005-0000-0000-0000EF1C0000}"/>
    <cellStyle name="Calculation 5 8 4 4" xfId="25836" xr:uid="{00000000-0005-0000-0000-0000F01C0000}"/>
    <cellStyle name="Calculation 5 8 5" xfId="8114" xr:uid="{00000000-0005-0000-0000-0000F11C0000}"/>
    <cellStyle name="Calculation 5 8 5 2" xfId="18104" xr:uid="{00000000-0005-0000-0000-0000F21C0000}"/>
    <cellStyle name="Calculation 5 8 5 2 2" xfId="36596" xr:uid="{00000000-0005-0000-0000-0000F31C0000}"/>
    <cellStyle name="Calculation 5 8 5 3" xfId="28385" xr:uid="{00000000-0005-0000-0000-0000F41C0000}"/>
    <cellStyle name="Calculation 5 8 6" xfId="23299" xr:uid="{00000000-0005-0000-0000-0000F51C0000}"/>
    <cellStyle name="Calculation 5 9" xfId="2212" xr:uid="{00000000-0005-0000-0000-0000F61C0000}"/>
    <cellStyle name="Calculation 5 9 2" xfId="3816" xr:uid="{00000000-0005-0000-0000-0000F71C0000}"/>
    <cellStyle name="Calculation 5 9 2 2" xfId="6926" xr:uid="{00000000-0005-0000-0000-0000F81C0000}"/>
    <cellStyle name="Calculation 5 9 2 2 2" xfId="12998" xr:uid="{00000000-0005-0000-0000-0000F91C0000}"/>
    <cellStyle name="Calculation 5 9 2 2 2 2" xfId="22357" xr:uid="{00000000-0005-0000-0000-0000FA1C0000}"/>
    <cellStyle name="Calculation 5 9 2 2 2 2 2" xfId="40086" xr:uid="{00000000-0005-0000-0000-0000FB1C0000}"/>
    <cellStyle name="Calculation 5 9 2 2 2 3" xfId="32451" xr:uid="{00000000-0005-0000-0000-0000FC1C0000}"/>
    <cellStyle name="Calculation 5 9 2 2 3" xfId="17205" xr:uid="{00000000-0005-0000-0000-0000FD1C0000}"/>
    <cellStyle name="Calculation 5 9 2 2 3 2" xfId="35838" xr:uid="{00000000-0005-0000-0000-0000FE1C0000}"/>
    <cellStyle name="Calculation 5 9 2 2 4" xfId="27385" xr:uid="{00000000-0005-0000-0000-0000FF1C0000}"/>
    <cellStyle name="Calculation 5 9 2 3" xfId="9983" xr:uid="{00000000-0005-0000-0000-0000001D0000}"/>
    <cellStyle name="Calculation 5 9 2 3 2" xfId="29910" xr:uid="{00000000-0005-0000-0000-0000011D0000}"/>
    <cellStyle name="Calculation 5 9 2 4" xfId="24829" xr:uid="{00000000-0005-0000-0000-0000021D0000}"/>
    <cellStyle name="Calculation 5 9 3" xfId="4480" xr:uid="{00000000-0005-0000-0000-0000031D0000}"/>
    <cellStyle name="Calculation 5 9 3 2" xfId="7582" xr:uid="{00000000-0005-0000-0000-0000041D0000}"/>
    <cellStyle name="Calculation 5 9 3 2 2" xfId="13643" xr:uid="{00000000-0005-0000-0000-0000051D0000}"/>
    <cellStyle name="Calculation 5 9 3 2 2 2" xfId="22929" xr:uid="{00000000-0005-0000-0000-0000061D0000}"/>
    <cellStyle name="Calculation 5 9 3 2 2 2 2" xfId="40657" xr:uid="{00000000-0005-0000-0000-0000071D0000}"/>
    <cellStyle name="Calculation 5 9 3 2 2 3" xfId="33092" xr:uid="{00000000-0005-0000-0000-0000081D0000}"/>
    <cellStyle name="Calculation 5 9 3 2 3" xfId="17671" xr:uid="{00000000-0005-0000-0000-0000091D0000}"/>
    <cellStyle name="Calculation 5 9 3 2 3 2" xfId="36304" xr:uid="{00000000-0005-0000-0000-00000A1D0000}"/>
    <cellStyle name="Calculation 5 9 3 2 4" xfId="28026" xr:uid="{00000000-0005-0000-0000-00000B1D0000}"/>
    <cellStyle name="Calculation 5 9 3 3" xfId="10629" xr:uid="{00000000-0005-0000-0000-00000C1D0000}"/>
    <cellStyle name="Calculation 5 9 3 3 2" xfId="20197" xr:uid="{00000000-0005-0000-0000-00000D1D0000}"/>
    <cellStyle name="Calculation 5 9 3 3 2 2" xfId="38351" xr:uid="{00000000-0005-0000-0000-00000E1D0000}"/>
    <cellStyle name="Calculation 5 9 3 3 3" xfId="30552" xr:uid="{00000000-0005-0000-0000-00000F1D0000}"/>
    <cellStyle name="Calculation 5 9 3 4" xfId="15270" xr:uid="{00000000-0005-0000-0000-0000101D0000}"/>
    <cellStyle name="Calculation 5 9 3 4 2" xfId="34305" xr:uid="{00000000-0005-0000-0000-0000111D0000}"/>
    <cellStyle name="Calculation 5 9 3 5" xfId="25470" xr:uid="{00000000-0005-0000-0000-0000121D0000}"/>
    <cellStyle name="Calculation 5 9 4" xfId="5421" xr:uid="{00000000-0005-0000-0000-0000131D0000}"/>
    <cellStyle name="Calculation 5 9 4 2" xfId="11557" xr:uid="{00000000-0005-0000-0000-0000141D0000}"/>
    <cellStyle name="Calculation 5 9 4 2 2" xfId="21114" xr:uid="{00000000-0005-0000-0000-0000151D0000}"/>
    <cellStyle name="Calculation 5 9 4 2 2 2" xfId="39038" xr:uid="{00000000-0005-0000-0000-0000161D0000}"/>
    <cellStyle name="Calculation 5 9 4 2 3" xfId="31248" xr:uid="{00000000-0005-0000-0000-0000171D0000}"/>
    <cellStyle name="Calculation 5 9 4 3" xfId="16095" xr:uid="{00000000-0005-0000-0000-0000181D0000}"/>
    <cellStyle name="Calculation 5 9 4 3 2" xfId="34902" xr:uid="{00000000-0005-0000-0000-0000191D0000}"/>
    <cellStyle name="Calculation 5 9 4 4" xfId="26166" xr:uid="{00000000-0005-0000-0000-00001A1D0000}"/>
    <cellStyle name="Calculation 5 9 5" xfId="8537" xr:uid="{00000000-0005-0000-0000-00001B1D0000}"/>
    <cellStyle name="Calculation 5 9 5 2" xfId="18524" xr:uid="{00000000-0005-0000-0000-00001C1D0000}"/>
    <cellStyle name="Calculation 5 9 5 2 2" xfId="36920" xr:uid="{00000000-0005-0000-0000-00001D1D0000}"/>
    <cellStyle name="Calculation 5 9 5 3" xfId="28709" xr:uid="{00000000-0005-0000-0000-00001E1D0000}"/>
    <cellStyle name="Calculation 5 9 6" xfId="23623" xr:uid="{00000000-0005-0000-0000-00001F1D0000}"/>
    <cellStyle name="Calculation 6" xfId="1542" xr:uid="{00000000-0005-0000-0000-0000201D0000}"/>
    <cellStyle name="Calculation 6 10" xfId="1945" xr:uid="{00000000-0005-0000-0000-0000211D0000}"/>
    <cellStyle name="Calculation 6 10 2" xfId="3464" xr:uid="{00000000-0005-0000-0000-0000221D0000}"/>
    <cellStyle name="Calculation 6 10 2 2" xfId="6611" xr:uid="{00000000-0005-0000-0000-0000231D0000}"/>
    <cellStyle name="Calculation 6 10 2 2 2" xfId="12712" xr:uid="{00000000-0005-0000-0000-0000241D0000}"/>
    <cellStyle name="Calculation 6 10 2 2 2 2" xfId="22119" xr:uid="{00000000-0005-0000-0000-0000251D0000}"/>
    <cellStyle name="Calculation 6 10 2 2 2 2 2" xfId="39849" xr:uid="{00000000-0005-0000-0000-0000261D0000}"/>
    <cellStyle name="Calculation 6 10 2 2 2 3" xfId="32167" xr:uid="{00000000-0005-0000-0000-0000271D0000}"/>
    <cellStyle name="Calculation 6 10 2 2 3" xfId="17012" xr:uid="{00000000-0005-0000-0000-0000281D0000}"/>
    <cellStyle name="Calculation 6 10 2 2 3 2" xfId="35645" xr:uid="{00000000-0005-0000-0000-0000291D0000}"/>
    <cellStyle name="Calculation 6 10 2 2 4" xfId="27101" xr:uid="{00000000-0005-0000-0000-00002A1D0000}"/>
    <cellStyle name="Calculation 6 10 2 3" xfId="9697" xr:uid="{00000000-0005-0000-0000-00002B1D0000}"/>
    <cellStyle name="Calculation 6 10 2 3 2" xfId="29629" xr:uid="{00000000-0005-0000-0000-00002C1D0000}"/>
    <cellStyle name="Calculation 6 10 2 4" xfId="24545" xr:uid="{00000000-0005-0000-0000-00002D1D0000}"/>
    <cellStyle name="Calculation 6 10 3" xfId="4193" xr:uid="{00000000-0005-0000-0000-00002E1D0000}"/>
    <cellStyle name="Calculation 6 10 3 2" xfId="7296" xr:uid="{00000000-0005-0000-0000-00002F1D0000}"/>
    <cellStyle name="Calculation 6 10 3 2 2" xfId="13357" xr:uid="{00000000-0005-0000-0000-0000301D0000}"/>
    <cellStyle name="Calculation 6 10 3 2 2 2" xfId="22692" xr:uid="{00000000-0005-0000-0000-0000311D0000}"/>
    <cellStyle name="Calculation 6 10 3 2 2 2 2" xfId="40420" xr:uid="{00000000-0005-0000-0000-0000321D0000}"/>
    <cellStyle name="Calculation 6 10 3 2 2 3" xfId="32808" xr:uid="{00000000-0005-0000-0000-0000331D0000}"/>
    <cellStyle name="Calculation 6 10 3 2 3" xfId="17478" xr:uid="{00000000-0005-0000-0000-0000341D0000}"/>
    <cellStyle name="Calculation 6 10 3 2 3 2" xfId="36111" xr:uid="{00000000-0005-0000-0000-0000351D0000}"/>
    <cellStyle name="Calculation 6 10 3 2 4" xfId="27742" xr:uid="{00000000-0005-0000-0000-0000361D0000}"/>
    <cellStyle name="Calculation 6 10 3 3" xfId="10342" xr:uid="{00000000-0005-0000-0000-0000371D0000}"/>
    <cellStyle name="Calculation 6 10 3 3 2" xfId="19911" xr:uid="{00000000-0005-0000-0000-0000381D0000}"/>
    <cellStyle name="Calculation 6 10 3 3 2 2" xfId="38067" xr:uid="{00000000-0005-0000-0000-0000391D0000}"/>
    <cellStyle name="Calculation 6 10 3 3 3" xfId="30267" xr:uid="{00000000-0005-0000-0000-00003A1D0000}"/>
    <cellStyle name="Calculation 6 10 3 4" xfId="15077" xr:uid="{00000000-0005-0000-0000-00003B1D0000}"/>
    <cellStyle name="Calculation 6 10 3 4 2" xfId="34112" xr:uid="{00000000-0005-0000-0000-00003C1D0000}"/>
    <cellStyle name="Calculation 6 10 3 5" xfId="25186" xr:uid="{00000000-0005-0000-0000-00003D1D0000}"/>
    <cellStyle name="Calculation 6 10 4" xfId="5156" xr:uid="{00000000-0005-0000-0000-00003E1D0000}"/>
    <cellStyle name="Calculation 6 10 4 2" xfId="11296" xr:uid="{00000000-0005-0000-0000-00003F1D0000}"/>
    <cellStyle name="Calculation 6 10 4 2 2" xfId="20858" xr:uid="{00000000-0005-0000-0000-0000401D0000}"/>
    <cellStyle name="Calculation 6 10 4 2 2 2" xfId="38832" xr:uid="{00000000-0005-0000-0000-0000411D0000}"/>
    <cellStyle name="Calculation 6 10 4 2 3" xfId="31038" xr:uid="{00000000-0005-0000-0000-0000421D0000}"/>
    <cellStyle name="Calculation 6 10 4 3" xfId="15848" xr:uid="{00000000-0005-0000-0000-0000431D0000}"/>
    <cellStyle name="Calculation 6 10 4 3 2" xfId="34705" xr:uid="{00000000-0005-0000-0000-0000441D0000}"/>
    <cellStyle name="Calculation 6 10 4 4" xfId="25956" xr:uid="{00000000-0005-0000-0000-0000451D0000}"/>
    <cellStyle name="Calculation 6 10 5" xfId="8278" xr:uid="{00000000-0005-0000-0000-0000461D0000}"/>
    <cellStyle name="Calculation 6 10 5 2" xfId="18268" xr:uid="{00000000-0005-0000-0000-0000471D0000}"/>
    <cellStyle name="Calculation 6 10 5 2 2" xfId="36715" xr:uid="{00000000-0005-0000-0000-0000481D0000}"/>
    <cellStyle name="Calculation 6 10 5 3" xfId="28504" xr:uid="{00000000-0005-0000-0000-0000491D0000}"/>
    <cellStyle name="Calculation 6 10 6" xfId="23418" xr:uid="{00000000-0005-0000-0000-00004A1D0000}"/>
    <cellStyle name="Calculation 6 11" xfId="2195" xr:uid="{00000000-0005-0000-0000-00004B1D0000}"/>
    <cellStyle name="Calculation 6 11 2" xfId="3765" xr:uid="{00000000-0005-0000-0000-00004C1D0000}"/>
    <cellStyle name="Calculation 6 11 2 2" xfId="6877" xr:uid="{00000000-0005-0000-0000-00004D1D0000}"/>
    <cellStyle name="Calculation 6 11 2 2 2" xfId="12952" xr:uid="{00000000-0005-0000-0000-00004E1D0000}"/>
    <cellStyle name="Calculation 6 11 2 2 2 2" xfId="22314" xr:uid="{00000000-0005-0000-0000-00004F1D0000}"/>
    <cellStyle name="Calculation 6 11 2 2 2 2 2" xfId="40044" xr:uid="{00000000-0005-0000-0000-0000501D0000}"/>
    <cellStyle name="Calculation 6 11 2 2 2 3" xfId="32406" xr:uid="{00000000-0005-0000-0000-0000511D0000}"/>
    <cellStyle name="Calculation 6 11 2 2 3" xfId="17170" xr:uid="{00000000-0005-0000-0000-0000521D0000}"/>
    <cellStyle name="Calculation 6 11 2 2 3 2" xfId="35803" xr:uid="{00000000-0005-0000-0000-0000531D0000}"/>
    <cellStyle name="Calculation 6 11 2 2 4" xfId="27340" xr:uid="{00000000-0005-0000-0000-0000541D0000}"/>
    <cellStyle name="Calculation 6 11 2 3" xfId="9937" xr:uid="{00000000-0005-0000-0000-0000551D0000}"/>
    <cellStyle name="Calculation 6 11 2 3 2" xfId="29865" xr:uid="{00000000-0005-0000-0000-0000561D0000}"/>
    <cellStyle name="Calculation 6 11 2 4" xfId="24784" xr:uid="{00000000-0005-0000-0000-0000571D0000}"/>
    <cellStyle name="Calculation 6 11 3" xfId="4434" xr:uid="{00000000-0005-0000-0000-0000581D0000}"/>
    <cellStyle name="Calculation 6 11 3 2" xfId="7536" xr:uid="{00000000-0005-0000-0000-0000591D0000}"/>
    <cellStyle name="Calculation 6 11 3 2 2" xfId="13597" xr:uid="{00000000-0005-0000-0000-00005A1D0000}"/>
    <cellStyle name="Calculation 6 11 3 2 2 2" xfId="22887" xr:uid="{00000000-0005-0000-0000-00005B1D0000}"/>
    <cellStyle name="Calculation 6 11 3 2 2 2 2" xfId="40615" xr:uid="{00000000-0005-0000-0000-00005C1D0000}"/>
    <cellStyle name="Calculation 6 11 3 2 2 3" xfId="33047" xr:uid="{00000000-0005-0000-0000-00005D1D0000}"/>
    <cellStyle name="Calculation 6 11 3 2 3" xfId="17636" xr:uid="{00000000-0005-0000-0000-00005E1D0000}"/>
    <cellStyle name="Calculation 6 11 3 2 3 2" xfId="36269" xr:uid="{00000000-0005-0000-0000-00005F1D0000}"/>
    <cellStyle name="Calculation 6 11 3 2 4" xfId="27981" xr:uid="{00000000-0005-0000-0000-0000601D0000}"/>
    <cellStyle name="Calculation 6 11 3 3" xfId="10583" xr:uid="{00000000-0005-0000-0000-0000611D0000}"/>
    <cellStyle name="Calculation 6 11 3 3 2" xfId="20151" xr:uid="{00000000-0005-0000-0000-0000621D0000}"/>
    <cellStyle name="Calculation 6 11 3 3 2 2" xfId="38306" xr:uid="{00000000-0005-0000-0000-0000631D0000}"/>
    <cellStyle name="Calculation 6 11 3 3 3" xfId="30507" xr:uid="{00000000-0005-0000-0000-0000641D0000}"/>
    <cellStyle name="Calculation 6 11 3 4" xfId="15235" xr:uid="{00000000-0005-0000-0000-0000651D0000}"/>
    <cellStyle name="Calculation 6 11 3 4 2" xfId="34270" xr:uid="{00000000-0005-0000-0000-0000661D0000}"/>
    <cellStyle name="Calculation 6 11 3 5" xfId="25425" xr:uid="{00000000-0005-0000-0000-0000671D0000}"/>
    <cellStyle name="Calculation 6 11 4" xfId="5404" xr:uid="{00000000-0005-0000-0000-0000681D0000}"/>
    <cellStyle name="Calculation 6 11 4 2" xfId="11540" xr:uid="{00000000-0005-0000-0000-0000691D0000}"/>
    <cellStyle name="Calculation 6 11 4 2 2" xfId="21097" xr:uid="{00000000-0005-0000-0000-00006A1D0000}"/>
    <cellStyle name="Calculation 6 11 4 2 2 2" xfId="39024" xr:uid="{00000000-0005-0000-0000-00006B1D0000}"/>
    <cellStyle name="Calculation 6 11 4 2 3" xfId="31234" xr:uid="{00000000-0005-0000-0000-00006C1D0000}"/>
    <cellStyle name="Calculation 6 11 4 3" xfId="16078" xr:uid="{00000000-0005-0000-0000-00006D1D0000}"/>
    <cellStyle name="Calculation 6 11 4 3 2" xfId="34888" xr:uid="{00000000-0005-0000-0000-00006E1D0000}"/>
    <cellStyle name="Calculation 6 11 4 4" xfId="26152" xr:uid="{00000000-0005-0000-0000-00006F1D0000}"/>
    <cellStyle name="Calculation 6 11 5" xfId="8520" xr:uid="{00000000-0005-0000-0000-0000701D0000}"/>
    <cellStyle name="Calculation 6 11 5 2" xfId="18507" xr:uid="{00000000-0005-0000-0000-0000711D0000}"/>
    <cellStyle name="Calculation 6 11 5 2 2" xfId="36906" xr:uid="{00000000-0005-0000-0000-0000721D0000}"/>
    <cellStyle name="Calculation 6 11 5 3" xfId="28695" xr:uid="{00000000-0005-0000-0000-0000731D0000}"/>
    <cellStyle name="Calculation 6 11 6" xfId="23609" xr:uid="{00000000-0005-0000-0000-0000741D0000}"/>
    <cellStyle name="Calculation 6 12" xfId="2353" xr:uid="{00000000-0005-0000-0000-0000751D0000}"/>
    <cellStyle name="Calculation 6 12 2" xfId="3753" xr:uid="{00000000-0005-0000-0000-0000761D0000}"/>
    <cellStyle name="Calculation 6 12 2 2" xfId="6867" xr:uid="{00000000-0005-0000-0000-0000771D0000}"/>
    <cellStyle name="Calculation 6 12 2 2 2" xfId="12945" xr:uid="{00000000-0005-0000-0000-0000781D0000}"/>
    <cellStyle name="Calculation 6 12 2 2 2 2" xfId="22309" xr:uid="{00000000-0005-0000-0000-0000791D0000}"/>
    <cellStyle name="Calculation 6 12 2 2 2 2 2" xfId="40039" xr:uid="{00000000-0005-0000-0000-00007A1D0000}"/>
    <cellStyle name="Calculation 6 12 2 2 2 3" xfId="32399" xr:uid="{00000000-0005-0000-0000-00007B1D0000}"/>
    <cellStyle name="Calculation 6 12 2 2 3" xfId="17165" xr:uid="{00000000-0005-0000-0000-00007C1D0000}"/>
    <cellStyle name="Calculation 6 12 2 2 3 2" xfId="35798" xr:uid="{00000000-0005-0000-0000-00007D1D0000}"/>
    <cellStyle name="Calculation 6 12 2 2 4" xfId="27333" xr:uid="{00000000-0005-0000-0000-00007E1D0000}"/>
    <cellStyle name="Calculation 6 12 2 3" xfId="9930" xr:uid="{00000000-0005-0000-0000-00007F1D0000}"/>
    <cellStyle name="Calculation 6 12 2 3 2" xfId="29858" xr:uid="{00000000-0005-0000-0000-0000801D0000}"/>
    <cellStyle name="Calculation 6 12 2 4" xfId="24777" xr:uid="{00000000-0005-0000-0000-0000811D0000}"/>
    <cellStyle name="Calculation 6 12 3" xfId="4427" xr:uid="{00000000-0005-0000-0000-0000821D0000}"/>
    <cellStyle name="Calculation 6 12 3 2" xfId="7529" xr:uid="{00000000-0005-0000-0000-0000831D0000}"/>
    <cellStyle name="Calculation 6 12 3 2 2" xfId="13590" xr:uid="{00000000-0005-0000-0000-0000841D0000}"/>
    <cellStyle name="Calculation 6 12 3 2 2 2" xfId="22882" xr:uid="{00000000-0005-0000-0000-0000851D0000}"/>
    <cellStyle name="Calculation 6 12 3 2 2 2 2" xfId="40610" xr:uid="{00000000-0005-0000-0000-0000861D0000}"/>
    <cellStyle name="Calculation 6 12 3 2 2 3" xfId="33040" xr:uid="{00000000-0005-0000-0000-0000871D0000}"/>
    <cellStyle name="Calculation 6 12 3 2 3" xfId="17631" xr:uid="{00000000-0005-0000-0000-0000881D0000}"/>
    <cellStyle name="Calculation 6 12 3 2 3 2" xfId="36264" xr:uid="{00000000-0005-0000-0000-0000891D0000}"/>
    <cellStyle name="Calculation 6 12 3 2 4" xfId="27974" xr:uid="{00000000-0005-0000-0000-00008A1D0000}"/>
    <cellStyle name="Calculation 6 12 3 3" xfId="10576" xr:uid="{00000000-0005-0000-0000-00008B1D0000}"/>
    <cellStyle name="Calculation 6 12 3 3 2" xfId="20144" xr:uid="{00000000-0005-0000-0000-00008C1D0000}"/>
    <cellStyle name="Calculation 6 12 3 3 2 2" xfId="38299" xr:uid="{00000000-0005-0000-0000-00008D1D0000}"/>
    <cellStyle name="Calculation 6 12 3 3 3" xfId="30500" xr:uid="{00000000-0005-0000-0000-00008E1D0000}"/>
    <cellStyle name="Calculation 6 12 3 4" xfId="15230" xr:uid="{00000000-0005-0000-0000-00008F1D0000}"/>
    <cellStyle name="Calculation 6 12 3 4 2" xfId="34265" xr:uid="{00000000-0005-0000-0000-0000901D0000}"/>
    <cellStyle name="Calculation 6 12 3 5" xfId="25418" xr:uid="{00000000-0005-0000-0000-0000911D0000}"/>
    <cellStyle name="Calculation 6 12 4" xfId="5560" xr:uid="{00000000-0005-0000-0000-0000921D0000}"/>
    <cellStyle name="Calculation 6 12 4 2" xfId="11695" xr:uid="{00000000-0005-0000-0000-0000931D0000}"/>
    <cellStyle name="Calculation 6 12 4 2 2" xfId="21251" xr:uid="{00000000-0005-0000-0000-0000941D0000}"/>
    <cellStyle name="Calculation 6 12 4 2 2 2" xfId="39139" xr:uid="{00000000-0005-0000-0000-0000951D0000}"/>
    <cellStyle name="Calculation 6 12 4 2 3" xfId="31350" xr:uid="{00000000-0005-0000-0000-0000961D0000}"/>
    <cellStyle name="Calculation 6 12 4 3" xfId="16225" xr:uid="{00000000-0005-0000-0000-0000971D0000}"/>
    <cellStyle name="Calculation 6 12 4 3 2" xfId="34996" xr:uid="{00000000-0005-0000-0000-0000981D0000}"/>
    <cellStyle name="Calculation 6 12 4 4" xfId="26268" xr:uid="{00000000-0005-0000-0000-0000991D0000}"/>
    <cellStyle name="Calculation 6 12 5" xfId="8677" xr:uid="{00000000-0005-0000-0000-00009A1D0000}"/>
    <cellStyle name="Calculation 6 12 5 2" xfId="18664" xr:uid="{00000000-0005-0000-0000-00009B1D0000}"/>
    <cellStyle name="Calculation 6 12 5 2 2" xfId="37024" xr:uid="{00000000-0005-0000-0000-00009C1D0000}"/>
    <cellStyle name="Calculation 6 12 5 3" xfId="28812" xr:uid="{00000000-0005-0000-0000-00009D1D0000}"/>
    <cellStyle name="Calculation 6 12 6" xfId="23727" xr:uid="{00000000-0005-0000-0000-00009E1D0000}"/>
    <cellStyle name="Calculation 6 13" xfId="1753" xr:uid="{00000000-0005-0000-0000-00009F1D0000}"/>
    <cellStyle name="Calculation 6 13 2" xfId="3524" xr:uid="{00000000-0005-0000-0000-0000A01D0000}"/>
    <cellStyle name="Calculation 6 13 2 2" xfId="6662" xr:uid="{00000000-0005-0000-0000-0000A11D0000}"/>
    <cellStyle name="Calculation 6 13 2 2 2" xfId="12761" xr:uid="{00000000-0005-0000-0000-0000A21D0000}"/>
    <cellStyle name="Calculation 6 13 2 2 2 2" xfId="22161" xr:uid="{00000000-0005-0000-0000-0000A31D0000}"/>
    <cellStyle name="Calculation 6 13 2 2 2 2 2" xfId="39891" xr:uid="{00000000-0005-0000-0000-0000A41D0000}"/>
    <cellStyle name="Calculation 6 13 2 2 2 3" xfId="32216" xr:uid="{00000000-0005-0000-0000-0000A51D0000}"/>
    <cellStyle name="Calculation 6 13 2 2 3" xfId="17043" xr:uid="{00000000-0005-0000-0000-0000A61D0000}"/>
    <cellStyle name="Calculation 6 13 2 2 3 2" xfId="35676" xr:uid="{00000000-0005-0000-0000-0000A71D0000}"/>
    <cellStyle name="Calculation 6 13 2 2 4" xfId="27150" xr:uid="{00000000-0005-0000-0000-0000A81D0000}"/>
    <cellStyle name="Calculation 6 13 2 3" xfId="9746" xr:uid="{00000000-0005-0000-0000-0000A91D0000}"/>
    <cellStyle name="Calculation 6 13 2 3 2" xfId="29677" xr:uid="{00000000-0005-0000-0000-0000AA1D0000}"/>
    <cellStyle name="Calculation 6 13 2 4" xfId="24594" xr:uid="{00000000-0005-0000-0000-0000AB1D0000}"/>
    <cellStyle name="Calculation 6 13 3" xfId="4242" xr:uid="{00000000-0005-0000-0000-0000AC1D0000}"/>
    <cellStyle name="Calculation 6 13 3 2" xfId="7345" xr:uid="{00000000-0005-0000-0000-0000AD1D0000}"/>
    <cellStyle name="Calculation 6 13 3 2 2" xfId="13406" xr:uid="{00000000-0005-0000-0000-0000AE1D0000}"/>
    <cellStyle name="Calculation 6 13 3 2 2 2" xfId="22734" xr:uid="{00000000-0005-0000-0000-0000AF1D0000}"/>
    <cellStyle name="Calculation 6 13 3 2 2 2 2" xfId="40462" xr:uid="{00000000-0005-0000-0000-0000B01D0000}"/>
    <cellStyle name="Calculation 6 13 3 2 2 3" xfId="32857" xr:uid="{00000000-0005-0000-0000-0000B11D0000}"/>
    <cellStyle name="Calculation 6 13 3 2 3" xfId="17509" xr:uid="{00000000-0005-0000-0000-0000B21D0000}"/>
    <cellStyle name="Calculation 6 13 3 2 3 2" xfId="36142" xr:uid="{00000000-0005-0000-0000-0000B31D0000}"/>
    <cellStyle name="Calculation 6 13 3 2 4" xfId="27791" xr:uid="{00000000-0005-0000-0000-0000B41D0000}"/>
    <cellStyle name="Calculation 6 13 3 3" xfId="10391" xr:uid="{00000000-0005-0000-0000-0000B51D0000}"/>
    <cellStyle name="Calculation 6 13 3 3 2" xfId="19960" xr:uid="{00000000-0005-0000-0000-0000B61D0000}"/>
    <cellStyle name="Calculation 6 13 3 3 2 2" xfId="38116" xr:uid="{00000000-0005-0000-0000-0000B71D0000}"/>
    <cellStyle name="Calculation 6 13 3 3 3" xfId="30316" xr:uid="{00000000-0005-0000-0000-0000B81D0000}"/>
    <cellStyle name="Calculation 6 13 3 4" xfId="15108" xr:uid="{00000000-0005-0000-0000-0000B91D0000}"/>
    <cellStyle name="Calculation 6 13 3 4 2" xfId="34143" xr:uid="{00000000-0005-0000-0000-0000BA1D0000}"/>
    <cellStyle name="Calculation 6 13 3 5" xfId="25235" xr:uid="{00000000-0005-0000-0000-0000BB1D0000}"/>
    <cellStyle name="Calculation 6 13 4" xfId="4970" xr:uid="{00000000-0005-0000-0000-0000BC1D0000}"/>
    <cellStyle name="Calculation 6 13 4 2" xfId="11110" xr:uid="{00000000-0005-0000-0000-0000BD1D0000}"/>
    <cellStyle name="Calculation 6 13 4 2 2" xfId="20672" xr:uid="{00000000-0005-0000-0000-0000BE1D0000}"/>
    <cellStyle name="Calculation 6 13 4 2 2 2" xfId="38692" xr:uid="{00000000-0005-0000-0000-0000BF1D0000}"/>
    <cellStyle name="Calculation 6 13 4 2 3" xfId="30898" xr:uid="{00000000-0005-0000-0000-0000C01D0000}"/>
    <cellStyle name="Calculation 6 13 4 3" xfId="15670" xr:uid="{00000000-0005-0000-0000-0000C11D0000}"/>
    <cellStyle name="Calculation 6 13 4 3 2" xfId="34573" xr:uid="{00000000-0005-0000-0000-0000C21D0000}"/>
    <cellStyle name="Calculation 6 13 4 4" xfId="25816" xr:uid="{00000000-0005-0000-0000-0000C31D0000}"/>
    <cellStyle name="Calculation 6 13 5" xfId="8094" xr:uid="{00000000-0005-0000-0000-0000C41D0000}"/>
    <cellStyle name="Calculation 6 13 5 2" xfId="18084" xr:uid="{00000000-0005-0000-0000-0000C51D0000}"/>
    <cellStyle name="Calculation 6 13 5 2 2" xfId="36577" xr:uid="{00000000-0005-0000-0000-0000C61D0000}"/>
    <cellStyle name="Calculation 6 13 5 3" xfId="28368" xr:uid="{00000000-0005-0000-0000-0000C71D0000}"/>
    <cellStyle name="Calculation 6 13 6" xfId="23275" xr:uid="{00000000-0005-0000-0000-0000C81D0000}"/>
    <cellStyle name="Calculation 6 14" xfId="1832" xr:uid="{00000000-0005-0000-0000-0000C91D0000}"/>
    <cellStyle name="Calculation 6 14 2" xfId="3705" xr:uid="{00000000-0005-0000-0000-0000CA1D0000}"/>
    <cellStyle name="Calculation 6 14 2 2" xfId="6823" xr:uid="{00000000-0005-0000-0000-0000CB1D0000}"/>
    <cellStyle name="Calculation 6 14 2 2 2" xfId="12905" xr:uid="{00000000-0005-0000-0000-0000CC1D0000}"/>
    <cellStyle name="Calculation 6 14 2 2 2 2" xfId="22275" xr:uid="{00000000-0005-0000-0000-0000CD1D0000}"/>
    <cellStyle name="Calculation 6 14 2 2 2 2 2" xfId="40005" xr:uid="{00000000-0005-0000-0000-0000CE1D0000}"/>
    <cellStyle name="Calculation 6 14 2 2 2 3" xfId="32359" xr:uid="{00000000-0005-0000-0000-0000CF1D0000}"/>
    <cellStyle name="Calculation 6 14 2 2 3" xfId="17139" xr:uid="{00000000-0005-0000-0000-0000D01D0000}"/>
    <cellStyle name="Calculation 6 14 2 2 3 2" xfId="35772" xr:uid="{00000000-0005-0000-0000-0000D11D0000}"/>
    <cellStyle name="Calculation 6 14 2 2 4" xfId="27293" xr:uid="{00000000-0005-0000-0000-0000D21D0000}"/>
    <cellStyle name="Calculation 6 14 2 3" xfId="9890" xr:uid="{00000000-0005-0000-0000-0000D31D0000}"/>
    <cellStyle name="Calculation 6 14 2 3 2" xfId="29818" xr:uid="{00000000-0005-0000-0000-0000D41D0000}"/>
    <cellStyle name="Calculation 6 14 2 4" xfId="24737" xr:uid="{00000000-0005-0000-0000-0000D51D0000}"/>
    <cellStyle name="Calculation 6 14 3" xfId="4387" xr:uid="{00000000-0005-0000-0000-0000D61D0000}"/>
    <cellStyle name="Calculation 6 14 3 2" xfId="7489" xr:uid="{00000000-0005-0000-0000-0000D71D0000}"/>
    <cellStyle name="Calculation 6 14 3 2 2" xfId="13550" xr:uid="{00000000-0005-0000-0000-0000D81D0000}"/>
    <cellStyle name="Calculation 6 14 3 2 2 2" xfId="22848" xr:uid="{00000000-0005-0000-0000-0000D91D0000}"/>
    <cellStyle name="Calculation 6 14 3 2 2 2 2" xfId="40576" xr:uid="{00000000-0005-0000-0000-0000DA1D0000}"/>
    <cellStyle name="Calculation 6 14 3 2 2 3" xfId="33000" xr:uid="{00000000-0005-0000-0000-0000DB1D0000}"/>
    <cellStyle name="Calculation 6 14 3 2 3" xfId="17605" xr:uid="{00000000-0005-0000-0000-0000DC1D0000}"/>
    <cellStyle name="Calculation 6 14 3 2 3 2" xfId="36238" xr:uid="{00000000-0005-0000-0000-0000DD1D0000}"/>
    <cellStyle name="Calculation 6 14 3 2 4" xfId="27934" xr:uid="{00000000-0005-0000-0000-0000DE1D0000}"/>
    <cellStyle name="Calculation 6 14 3 3" xfId="10536" xr:uid="{00000000-0005-0000-0000-0000DF1D0000}"/>
    <cellStyle name="Calculation 6 14 3 3 2" xfId="20104" xr:uid="{00000000-0005-0000-0000-0000E01D0000}"/>
    <cellStyle name="Calculation 6 14 3 3 2 2" xfId="38259" xr:uid="{00000000-0005-0000-0000-0000E11D0000}"/>
    <cellStyle name="Calculation 6 14 3 3 3" xfId="30460" xr:uid="{00000000-0005-0000-0000-0000E21D0000}"/>
    <cellStyle name="Calculation 6 14 3 4" xfId="15204" xr:uid="{00000000-0005-0000-0000-0000E31D0000}"/>
    <cellStyle name="Calculation 6 14 3 4 2" xfId="34239" xr:uid="{00000000-0005-0000-0000-0000E41D0000}"/>
    <cellStyle name="Calculation 6 14 3 5" xfId="25378" xr:uid="{00000000-0005-0000-0000-0000E51D0000}"/>
    <cellStyle name="Calculation 6 14 4" xfId="5044" xr:uid="{00000000-0005-0000-0000-0000E61D0000}"/>
    <cellStyle name="Calculation 6 14 4 2" xfId="11184" xr:uid="{00000000-0005-0000-0000-0000E71D0000}"/>
    <cellStyle name="Calculation 6 14 4 2 2" xfId="20746" xr:uid="{00000000-0005-0000-0000-0000E81D0000}"/>
    <cellStyle name="Calculation 6 14 4 2 2 2" xfId="38755" xr:uid="{00000000-0005-0000-0000-0000E91D0000}"/>
    <cellStyle name="Calculation 6 14 4 2 3" xfId="30961" xr:uid="{00000000-0005-0000-0000-0000EA1D0000}"/>
    <cellStyle name="Calculation 6 14 4 3" xfId="15738" xr:uid="{00000000-0005-0000-0000-0000EB1D0000}"/>
    <cellStyle name="Calculation 6 14 4 3 2" xfId="34630" xr:uid="{00000000-0005-0000-0000-0000EC1D0000}"/>
    <cellStyle name="Calculation 6 14 4 4" xfId="25879" xr:uid="{00000000-0005-0000-0000-0000ED1D0000}"/>
    <cellStyle name="Calculation 6 14 5" xfId="8165" xr:uid="{00000000-0005-0000-0000-0000EE1D0000}"/>
    <cellStyle name="Calculation 6 14 5 2" xfId="18155" xr:uid="{00000000-0005-0000-0000-0000EF1D0000}"/>
    <cellStyle name="Calculation 6 14 5 2 2" xfId="36637" xr:uid="{00000000-0005-0000-0000-0000F01D0000}"/>
    <cellStyle name="Calculation 6 14 5 3" xfId="28426" xr:uid="{00000000-0005-0000-0000-0000F11D0000}"/>
    <cellStyle name="Calculation 6 14 6" xfId="23340" xr:uid="{00000000-0005-0000-0000-0000F21D0000}"/>
    <cellStyle name="Calculation 6 15" xfId="2357" xr:uid="{00000000-0005-0000-0000-0000F31D0000}"/>
    <cellStyle name="Calculation 6 15 2" xfId="3991" xr:uid="{00000000-0005-0000-0000-0000F41D0000}"/>
    <cellStyle name="Calculation 6 15 2 2" xfId="7095" xr:uid="{00000000-0005-0000-0000-0000F51D0000}"/>
    <cellStyle name="Calculation 6 15 2 2 2" xfId="13161" xr:uid="{00000000-0005-0000-0000-0000F61D0000}"/>
    <cellStyle name="Calculation 6 15 2 2 2 2" xfId="22508" xr:uid="{00000000-0005-0000-0000-0000F71D0000}"/>
    <cellStyle name="Calculation 6 15 2 2 2 2 2" xfId="40236" xr:uid="{00000000-0005-0000-0000-0000F81D0000}"/>
    <cellStyle name="Calculation 6 15 2 2 2 3" xfId="32613" xr:uid="{00000000-0005-0000-0000-0000F91D0000}"/>
    <cellStyle name="Calculation 6 15 2 2 3" xfId="17323" xr:uid="{00000000-0005-0000-0000-0000FA1D0000}"/>
    <cellStyle name="Calculation 6 15 2 2 3 2" xfId="35956" xr:uid="{00000000-0005-0000-0000-0000FB1D0000}"/>
    <cellStyle name="Calculation 6 15 2 2 4" xfId="27547" xr:uid="{00000000-0005-0000-0000-0000FC1D0000}"/>
    <cellStyle name="Calculation 6 15 2 3" xfId="10146" xr:uid="{00000000-0005-0000-0000-0000FD1D0000}"/>
    <cellStyle name="Calculation 6 15 2 3 2" xfId="30072" xr:uid="{00000000-0005-0000-0000-0000FE1D0000}"/>
    <cellStyle name="Calculation 6 15 2 4" xfId="24991" xr:uid="{00000000-0005-0000-0000-0000FF1D0000}"/>
    <cellStyle name="Calculation 6 15 3" xfId="4643" xr:uid="{00000000-0005-0000-0000-0000001E0000}"/>
    <cellStyle name="Calculation 6 15 3 2" xfId="7745" xr:uid="{00000000-0005-0000-0000-0000011E0000}"/>
    <cellStyle name="Calculation 6 15 3 2 2" xfId="13806" xr:uid="{00000000-0005-0000-0000-0000021E0000}"/>
    <cellStyle name="Calculation 6 15 3 2 2 2" xfId="23079" xr:uid="{00000000-0005-0000-0000-0000031E0000}"/>
    <cellStyle name="Calculation 6 15 3 2 2 2 2" xfId="40807" xr:uid="{00000000-0005-0000-0000-0000041E0000}"/>
    <cellStyle name="Calculation 6 15 3 2 2 3" xfId="33254" xr:uid="{00000000-0005-0000-0000-0000051E0000}"/>
    <cellStyle name="Calculation 6 15 3 2 3" xfId="17789" xr:uid="{00000000-0005-0000-0000-0000061E0000}"/>
    <cellStyle name="Calculation 6 15 3 2 3 2" xfId="36422" xr:uid="{00000000-0005-0000-0000-0000071E0000}"/>
    <cellStyle name="Calculation 6 15 3 2 4" xfId="28188" xr:uid="{00000000-0005-0000-0000-0000081E0000}"/>
    <cellStyle name="Calculation 6 15 3 3" xfId="10792" xr:uid="{00000000-0005-0000-0000-0000091E0000}"/>
    <cellStyle name="Calculation 6 15 3 3 2" xfId="20360" xr:uid="{00000000-0005-0000-0000-00000A1E0000}"/>
    <cellStyle name="Calculation 6 15 3 3 2 2" xfId="38513" xr:uid="{00000000-0005-0000-0000-00000B1E0000}"/>
    <cellStyle name="Calculation 6 15 3 3 3" xfId="30714" xr:uid="{00000000-0005-0000-0000-00000C1E0000}"/>
    <cellStyle name="Calculation 6 15 3 4" xfId="15388" xr:uid="{00000000-0005-0000-0000-00000D1E0000}"/>
    <cellStyle name="Calculation 6 15 3 4 2" xfId="34423" xr:uid="{00000000-0005-0000-0000-00000E1E0000}"/>
    <cellStyle name="Calculation 6 15 3 5" xfId="25632" xr:uid="{00000000-0005-0000-0000-00000F1E0000}"/>
    <cellStyle name="Calculation 6 15 4" xfId="5564" xr:uid="{00000000-0005-0000-0000-0000101E0000}"/>
    <cellStyle name="Calculation 6 15 4 2" xfId="11699" xr:uid="{00000000-0005-0000-0000-0000111E0000}"/>
    <cellStyle name="Calculation 6 15 4 2 2" xfId="21255" xr:uid="{00000000-0005-0000-0000-0000121E0000}"/>
    <cellStyle name="Calculation 6 15 4 2 2 2" xfId="39143" xr:uid="{00000000-0005-0000-0000-0000131E0000}"/>
    <cellStyle name="Calculation 6 15 4 2 3" xfId="31354" xr:uid="{00000000-0005-0000-0000-0000141E0000}"/>
    <cellStyle name="Calculation 6 15 4 3" xfId="16229" xr:uid="{00000000-0005-0000-0000-0000151E0000}"/>
    <cellStyle name="Calculation 6 15 4 3 2" xfId="35000" xr:uid="{00000000-0005-0000-0000-0000161E0000}"/>
    <cellStyle name="Calculation 6 15 4 4" xfId="26272" xr:uid="{00000000-0005-0000-0000-0000171E0000}"/>
    <cellStyle name="Calculation 6 15 5" xfId="8681" xr:uid="{00000000-0005-0000-0000-0000181E0000}"/>
    <cellStyle name="Calculation 6 15 5 2" xfId="18668" xr:uid="{00000000-0005-0000-0000-0000191E0000}"/>
    <cellStyle name="Calculation 6 15 5 2 2" xfId="37028" xr:uid="{00000000-0005-0000-0000-00001A1E0000}"/>
    <cellStyle name="Calculation 6 15 5 3" xfId="28816" xr:uid="{00000000-0005-0000-0000-00001B1E0000}"/>
    <cellStyle name="Calculation 6 15 6" xfId="23731" xr:uid="{00000000-0005-0000-0000-00001C1E0000}"/>
    <cellStyle name="Calculation 6 16" xfId="1940" xr:uid="{00000000-0005-0000-0000-00001D1E0000}"/>
    <cellStyle name="Calculation 6 16 2" xfId="3527" xr:uid="{00000000-0005-0000-0000-00001E1E0000}"/>
    <cellStyle name="Calculation 6 16 2 2" xfId="6665" xr:uid="{00000000-0005-0000-0000-00001F1E0000}"/>
    <cellStyle name="Calculation 6 16 2 2 2" xfId="12764" xr:uid="{00000000-0005-0000-0000-0000201E0000}"/>
    <cellStyle name="Calculation 6 16 2 2 2 2" xfId="22164" xr:uid="{00000000-0005-0000-0000-0000211E0000}"/>
    <cellStyle name="Calculation 6 16 2 2 2 2 2" xfId="39894" xr:uid="{00000000-0005-0000-0000-0000221E0000}"/>
    <cellStyle name="Calculation 6 16 2 2 2 3" xfId="32219" xr:uid="{00000000-0005-0000-0000-0000231E0000}"/>
    <cellStyle name="Calculation 6 16 2 2 3" xfId="17046" xr:uid="{00000000-0005-0000-0000-0000241E0000}"/>
    <cellStyle name="Calculation 6 16 2 2 3 2" xfId="35679" xr:uid="{00000000-0005-0000-0000-0000251E0000}"/>
    <cellStyle name="Calculation 6 16 2 2 4" xfId="27153" xr:uid="{00000000-0005-0000-0000-0000261E0000}"/>
    <cellStyle name="Calculation 6 16 2 3" xfId="9749" xr:uid="{00000000-0005-0000-0000-0000271E0000}"/>
    <cellStyle name="Calculation 6 16 2 3 2" xfId="29680" xr:uid="{00000000-0005-0000-0000-0000281E0000}"/>
    <cellStyle name="Calculation 6 16 2 4" xfId="24597" xr:uid="{00000000-0005-0000-0000-0000291E0000}"/>
    <cellStyle name="Calculation 6 16 3" xfId="4245" xr:uid="{00000000-0005-0000-0000-00002A1E0000}"/>
    <cellStyle name="Calculation 6 16 3 2" xfId="7348" xr:uid="{00000000-0005-0000-0000-00002B1E0000}"/>
    <cellStyle name="Calculation 6 16 3 2 2" xfId="13409" xr:uid="{00000000-0005-0000-0000-00002C1E0000}"/>
    <cellStyle name="Calculation 6 16 3 2 2 2" xfId="22737" xr:uid="{00000000-0005-0000-0000-00002D1E0000}"/>
    <cellStyle name="Calculation 6 16 3 2 2 2 2" xfId="40465" xr:uid="{00000000-0005-0000-0000-00002E1E0000}"/>
    <cellStyle name="Calculation 6 16 3 2 2 3" xfId="32860" xr:uid="{00000000-0005-0000-0000-00002F1E0000}"/>
    <cellStyle name="Calculation 6 16 3 2 3" xfId="17512" xr:uid="{00000000-0005-0000-0000-0000301E0000}"/>
    <cellStyle name="Calculation 6 16 3 2 3 2" xfId="36145" xr:uid="{00000000-0005-0000-0000-0000311E0000}"/>
    <cellStyle name="Calculation 6 16 3 2 4" xfId="27794" xr:uid="{00000000-0005-0000-0000-0000321E0000}"/>
    <cellStyle name="Calculation 6 16 3 3" xfId="10394" xr:uid="{00000000-0005-0000-0000-0000331E0000}"/>
    <cellStyle name="Calculation 6 16 3 3 2" xfId="19963" xr:uid="{00000000-0005-0000-0000-0000341E0000}"/>
    <cellStyle name="Calculation 6 16 3 3 2 2" xfId="38119" xr:uid="{00000000-0005-0000-0000-0000351E0000}"/>
    <cellStyle name="Calculation 6 16 3 3 3" xfId="30319" xr:uid="{00000000-0005-0000-0000-0000361E0000}"/>
    <cellStyle name="Calculation 6 16 3 4" xfId="15111" xr:uid="{00000000-0005-0000-0000-0000371E0000}"/>
    <cellStyle name="Calculation 6 16 3 4 2" xfId="34146" xr:uid="{00000000-0005-0000-0000-0000381E0000}"/>
    <cellStyle name="Calculation 6 16 3 5" xfId="25238" xr:uid="{00000000-0005-0000-0000-0000391E0000}"/>
    <cellStyle name="Calculation 6 16 4" xfId="5151" xr:uid="{00000000-0005-0000-0000-00003A1E0000}"/>
    <cellStyle name="Calculation 6 16 4 2" xfId="11291" xr:uid="{00000000-0005-0000-0000-00003B1E0000}"/>
    <cellStyle name="Calculation 6 16 4 2 2" xfId="20853" xr:uid="{00000000-0005-0000-0000-00003C1E0000}"/>
    <cellStyle name="Calculation 6 16 4 2 2 2" xfId="38827" xr:uid="{00000000-0005-0000-0000-00003D1E0000}"/>
    <cellStyle name="Calculation 6 16 4 2 3" xfId="31033" xr:uid="{00000000-0005-0000-0000-00003E1E0000}"/>
    <cellStyle name="Calculation 6 16 4 3" xfId="15843" xr:uid="{00000000-0005-0000-0000-00003F1E0000}"/>
    <cellStyle name="Calculation 6 16 4 3 2" xfId="34700" xr:uid="{00000000-0005-0000-0000-0000401E0000}"/>
    <cellStyle name="Calculation 6 16 4 4" xfId="25951" xr:uid="{00000000-0005-0000-0000-0000411E0000}"/>
    <cellStyle name="Calculation 6 16 5" xfId="8273" xr:uid="{00000000-0005-0000-0000-0000421E0000}"/>
    <cellStyle name="Calculation 6 16 5 2" xfId="18263" xr:uid="{00000000-0005-0000-0000-0000431E0000}"/>
    <cellStyle name="Calculation 6 16 5 2 2" xfId="36710" xr:uid="{00000000-0005-0000-0000-0000441E0000}"/>
    <cellStyle name="Calculation 6 16 5 3" xfId="28499" xr:uid="{00000000-0005-0000-0000-0000451E0000}"/>
    <cellStyle name="Calculation 6 16 6" xfId="23413" xr:uid="{00000000-0005-0000-0000-0000461E0000}"/>
    <cellStyle name="Calculation 6 17" xfId="1925" xr:uid="{00000000-0005-0000-0000-0000471E0000}"/>
    <cellStyle name="Calculation 6 17 2" xfId="5136" xr:uid="{00000000-0005-0000-0000-0000481E0000}"/>
    <cellStyle name="Calculation 6 17 2 2" xfId="11276" xr:uid="{00000000-0005-0000-0000-0000491E0000}"/>
    <cellStyle name="Calculation 6 17 2 2 2" xfId="20838" xr:uid="{00000000-0005-0000-0000-00004A1E0000}"/>
    <cellStyle name="Calculation 6 17 2 2 2 2" xfId="38812" xr:uid="{00000000-0005-0000-0000-00004B1E0000}"/>
    <cellStyle name="Calculation 6 17 2 2 3" xfId="31018" xr:uid="{00000000-0005-0000-0000-00004C1E0000}"/>
    <cellStyle name="Calculation 6 17 2 3" xfId="15828" xr:uid="{00000000-0005-0000-0000-00004D1E0000}"/>
    <cellStyle name="Calculation 6 17 2 3 2" xfId="34685" xr:uid="{00000000-0005-0000-0000-00004E1E0000}"/>
    <cellStyle name="Calculation 6 17 2 4" xfId="25936" xr:uid="{00000000-0005-0000-0000-00004F1E0000}"/>
    <cellStyle name="Calculation 6 17 3" xfId="8258" xr:uid="{00000000-0005-0000-0000-0000501E0000}"/>
    <cellStyle name="Calculation 6 17 3 2" xfId="18248" xr:uid="{00000000-0005-0000-0000-0000511E0000}"/>
    <cellStyle name="Calculation 6 17 3 2 2" xfId="36695" xr:uid="{00000000-0005-0000-0000-0000521E0000}"/>
    <cellStyle name="Calculation 6 17 3 3" xfId="28484" xr:uid="{00000000-0005-0000-0000-0000531E0000}"/>
    <cellStyle name="Calculation 6 17 4" xfId="14206" xr:uid="{00000000-0005-0000-0000-0000541E0000}"/>
    <cellStyle name="Calculation 6 17 4 2" xfId="33468" xr:uid="{00000000-0005-0000-0000-0000551E0000}"/>
    <cellStyle name="Calculation 6 17 5" xfId="23398" xr:uid="{00000000-0005-0000-0000-0000561E0000}"/>
    <cellStyle name="Calculation 6 18" xfId="1912" xr:uid="{00000000-0005-0000-0000-0000571E0000}"/>
    <cellStyle name="Calculation 6 18 2" xfId="5123" xr:uid="{00000000-0005-0000-0000-0000581E0000}"/>
    <cellStyle name="Calculation 6 18 2 2" xfId="11263" xr:uid="{00000000-0005-0000-0000-0000591E0000}"/>
    <cellStyle name="Calculation 6 18 2 2 2" xfId="20825" xr:uid="{00000000-0005-0000-0000-00005A1E0000}"/>
    <cellStyle name="Calculation 6 18 2 2 2 2" xfId="38799" xr:uid="{00000000-0005-0000-0000-00005B1E0000}"/>
    <cellStyle name="Calculation 6 18 2 2 3" xfId="31005" xr:uid="{00000000-0005-0000-0000-00005C1E0000}"/>
    <cellStyle name="Calculation 6 18 2 3" xfId="15815" xr:uid="{00000000-0005-0000-0000-00005D1E0000}"/>
    <cellStyle name="Calculation 6 18 2 3 2" xfId="34672" xr:uid="{00000000-0005-0000-0000-00005E1E0000}"/>
    <cellStyle name="Calculation 6 18 2 4" xfId="25923" xr:uid="{00000000-0005-0000-0000-00005F1E0000}"/>
    <cellStyle name="Calculation 6 18 3" xfId="8245" xr:uid="{00000000-0005-0000-0000-0000601E0000}"/>
    <cellStyle name="Calculation 6 18 3 2" xfId="18235" xr:uid="{00000000-0005-0000-0000-0000611E0000}"/>
    <cellStyle name="Calculation 6 18 3 2 2" xfId="36682" xr:uid="{00000000-0005-0000-0000-0000621E0000}"/>
    <cellStyle name="Calculation 6 18 3 3" xfId="28471" xr:uid="{00000000-0005-0000-0000-0000631E0000}"/>
    <cellStyle name="Calculation 6 18 4" xfId="14193" xr:uid="{00000000-0005-0000-0000-0000641E0000}"/>
    <cellStyle name="Calculation 6 18 4 2" xfId="33455" xr:uid="{00000000-0005-0000-0000-0000651E0000}"/>
    <cellStyle name="Calculation 6 18 5" xfId="23385" xr:uid="{00000000-0005-0000-0000-0000661E0000}"/>
    <cellStyle name="Calculation 6 19" xfId="1874" xr:uid="{00000000-0005-0000-0000-0000671E0000}"/>
    <cellStyle name="Calculation 6 19 2" xfId="5085" xr:uid="{00000000-0005-0000-0000-0000681E0000}"/>
    <cellStyle name="Calculation 6 19 2 2" xfId="11225" xr:uid="{00000000-0005-0000-0000-0000691E0000}"/>
    <cellStyle name="Calculation 6 19 2 2 2" xfId="20787" xr:uid="{00000000-0005-0000-0000-00006A1E0000}"/>
    <cellStyle name="Calculation 6 19 2 2 2 2" xfId="38784" xr:uid="{00000000-0005-0000-0000-00006B1E0000}"/>
    <cellStyle name="Calculation 6 19 2 2 3" xfId="30990" xr:uid="{00000000-0005-0000-0000-00006C1E0000}"/>
    <cellStyle name="Calculation 6 19 2 3" xfId="15778" xr:uid="{00000000-0005-0000-0000-00006D1E0000}"/>
    <cellStyle name="Calculation 6 19 2 3 2" xfId="34658" xr:uid="{00000000-0005-0000-0000-00006E1E0000}"/>
    <cellStyle name="Calculation 6 19 2 4" xfId="25908" xr:uid="{00000000-0005-0000-0000-00006F1E0000}"/>
    <cellStyle name="Calculation 6 19 3" xfId="8207" xr:uid="{00000000-0005-0000-0000-0000701E0000}"/>
    <cellStyle name="Calculation 6 19 3 2" xfId="18197" xr:uid="{00000000-0005-0000-0000-0000711E0000}"/>
    <cellStyle name="Calculation 6 19 3 2 2" xfId="36667" xr:uid="{00000000-0005-0000-0000-0000721E0000}"/>
    <cellStyle name="Calculation 6 19 3 3" xfId="28456" xr:uid="{00000000-0005-0000-0000-0000731E0000}"/>
    <cellStyle name="Calculation 6 19 4" xfId="14156" xr:uid="{00000000-0005-0000-0000-0000741E0000}"/>
    <cellStyle name="Calculation 6 19 4 2" xfId="33441" xr:uid="{00000000-0005-0000-0000-0000751E0000}"/>
    <cellStyle name="Calculation 6 19 5" xfId="23370" xr:uid="{00000000-0005-0000-0000-0000761E0000}"/>
    <cellStyle name="Calculation 6 2" xfId="1743" xr:uid="{00000000-0005-0000-0000-0000771E0000}"/>
    <cellStyle name="Calculation 6 2 10" xfId="2199" xr:uid="{00000000-0005-0000-0000-0000781E0000}"/>
    <cellStyle name="Calculation 6 2 10 2" xfId="4040" xr:uid="{00000000-0005-0000-0000-0000791E0000}"/>
    <cellStyle name="Calculation 6 2 10 2 2" xfId="7143" xr:uid="{00000000-0005-0000-0000-00007A1E0000}"/>
    <cellStyle name="Calculation 6 2 10 2 2 2" xfId="13207" xr:uid="{00000000-0005-0000-0000-00007B1E0000}"/>
    <cellStyle name="Calculation 6 2 10 2 2 2 2" xfId="22552" xr:uid="{00000000-0005-0000-0000-00007C1E0000}"/>
    <cellStyle name="Calculation 6 2 10 2 2 2 2 2" xfId="40280" xr:uid="{00000000-0005-0000-0000-00007D1E0000}"/>
    <cellStyle name="Calculation 6 2 10 2 2 2 3" xfId="32659" xr:uid="{00000000-0005-0000-0000-00007E1E0000}"/>
    <cellStyle name="Calculation 6 2 10 2 2 3" xfId="17362" xr:uid="{00000000-0005-0000-0000-00007F1E0000}"/>
    <cellStyle name="Calculation 6 2 10 2 2 3 2" xfId="35995" xr:uid="{00000000-0005-0000-0000-0000801E0000}"/>
    <cellStyle name="Calculation 6 2 10 2 2 4" xfId="27593" xr:uid="{00000000-0005-0000-0000-0000811E0000}"/>
    <cellStyle name="Calculation 6 2 10 2 3" xfId="10192" xr:uid="{00000000-0005-0000-0000-0000821E0000}"/>
    <cellStyle name="Calculation 6 2 10 2 3 2" xfId="30118" xr:uid="{00000000-0005-0000-0000-0000831E0000}"/>
    <cellStyle name="Calculation 6 2 10 2 4" xfId="25037" xr:uid="{00000000-0005-0000-0000-0000841E0000}"/>
    <cellStyle name="Calculation 6 2 10 3" xfId="4689" xr:uid="{00000000-0005-0000-0000-0000851E0000}"/>
    <cellStyle name="Calculation 6 2 10 3 2" xfId="7791" xr:uid="{00000000-0005-0000-0000-0000861E0000}"/>
    <cellStyle name="Calculation 6 2 10 3 2 2" xfId="13852" xr:uid="{00000000-0005-0000-0000-0000871E0000}"/>
    <cellStyle name="Calculation 6 2 10 3 2 2 2" xfId="23123" xr:uid="{00000000-0005-0000-0000-0000881E0000}"/>
    <cellStyle name="Calculation 6 2 10 3 2 2 2 2" xfId="40851" xr:uid="{00000000-0005-0000-0000-0000891E0000}"/>
    <cellStyle name="Calculation 6 2 10 3 2 2 3" xfId="33300" xr:uid="{00000000-0005-0000-0000-00008A1E0000}"/>
    <cellStyle name="Calculation 6 2 10 3 2 3" xfId="17828" xr:uid="{00000000-0005-0000-0000-00008B1E0000}"/>
    <cellStyle name="Calculation 6 2 10 3 2 3 2" xfId="36461" xr:uid="{00000000-0005-0000-0000-00008C1E0000}"/>
    <cellStyle name="Calculation 6 2 10 3 2 4" xfId="28234" xr:uid="{00000000-0005-0000-0000-00008D1E0000}"/>
    <cellStyle name="Calculation 6 2 10 3 3" xfId="10838" xr:uid="{00000000-0005-0000-0000-00008E1E0000}"/>
    <cellStyle name="Calculation 6 2 10 3 3 2" xfId="20406" xr:uid="{00000000-0005-0000-0000-00008F1E0000}"/>
    <cellStyle name="Calculation 6 2 10 3 3 2 2" xfId="38559" xr:uid="{00000000-0005-0000-0000-0000901E0000}"/>
    <cellStyle name="Calculation 6 2 10 3 3 3" xfId="30760" xr:uid="{00000000-0005-0000-0000-0000911E0000}"/>
    <cellStyle name="Calculation 6 2 10 3 4" xfId="15427" xr:uid="{00000000-0005-0000-0000-0000921E0000}"/>
    <cellStyle name="Calculation 6 2 10 3 4 2" xfId="34462" xr:uid="{00000000-0005-0000-0000-0000931E0000}"/>
    <cellStyle name="Calculation 6 2 10 3 5" xfId="25678" xr:uid="{00000000-0005-0000-0000-0000941E0000}"/>
    <cellStyle name="Calculation 6 2 10 4" xfId="5408" xr:uid="{00000000-0005-0000-0000-0000951E0000}"/>
    <cellStyle name="Calculation 6 2 10 4 2" xfId="11544" xr:uid="{00000000-0005-0000-0000-0000961E0000}"/>
    <cellStyle name="Calculation 6 2 10 4 2 2" xfId="21101" xr:uid="{00000000-0005-0000-0000-0000971E0000}"/>
    <cellStyle name="Calculation 6 2 10 4 2 2 2" xfId="39025" xr:uid="{00000000-0005-0000-0000-0000981E0000}"/>
    <cellStyle name="Calculation 6 2 10 4 2 3" xfId="31235" xr:uid="{00000000-0005-0000-0000-0000991E0000}"/>
    <cellStyle name="Calculation 6 2 10 4 3" xfId="16082" xr:uid="{00000000-0005-0000-0000-00009A1E0000}"/>
    <cellStyle name="Calculation 6 2 10 4 3 2" xfId="34889" xr:uid="{00000000-0005-0000-0000-00009B1E0000}"/>
    <cellStyle name="Calculation 6 2 10 4 4" xfId="26153" xr:uid="{00000000-0005-0000-0000-00009C1E0000}"/>
    <cellStyle name="Calculation 6 2 10 5" xfId="8524" xr:uid="{00000000-0005-0000-0000-00009D1E0000}"/>
    <cellStyle name="Calculation 6 2 10 5 2" xfId="18511" xr:uid="{00000000-0005-0000-0000-00009E1E0000}"/>
    <cellStyle name="Calculation 6 2 10 5 2 2" xfId="36907" xr:uid="{00000000-0005-0000-0000-00009F1E0000}"/>
    <cellStyle name="Calculation 6 2 10 5 3" xfId="28696" xr:uid="{00000000-0005-0000-0000-0000A01E0000}"/>
    <cellStyle name="Calculation 6 2 10 6" xfId="23610" xr:uid="{00000000-0005-0000-0000-0000A11E0000}"/>
    <cellStyle name="Calculation 6 2 11" xfId="1818" xr:uid="{00000000-0005-0000-0000-0000A21E0000}"/>
    <cellStyle name="Calculation 6 2 11 2" xfId="4062" xr:uid="{00000000-0005-0000-0000-0000A31E0000}"/>
    <cellStyle name="Calculation 6 2 11 2 2" xfId="7165" xr:uid="{00000000-0005-0000-0000-0000A41E0000}"/>
    <cellStyle name="Calculation 6 2 11 2 2 2" xfId="13229" xr:uid="{00000000-0005-0000-0000-0000A51E0000}"/>
    <cellStyle name="Calculation 6 2 11 2 2 2 2" xfId="22572" xr:uid="{00000000-0005-0000-0000-0000A61E0000}"/>
    <cellStyle name="Calculation 6 2 11 2 2 2 2 2" xfId="40300" xr:uid="{00000000-0005-0000-0000-0000A71E0000}"/>
    <cellStyle name="Calculation 6 2 11 2 2 2 3" xfId="32681" xr:uid="{00000000-0005-0000-0000-0000A81E0000}"/>
    <cellStyle name="Calculation 6 2 11 2 2 3" xfId="17378" xr:uid="{00000000-0005-0000-0000-0000A91E0000}"/>
    <cellStyle name="Calculation 6 2 11 2 2 3 2" xfId="36011" xr:uid="{00000000-0005-0000-0000-0000AA1E0000}"/>
    <cellStyle name="Calculation 6 2 11 2 2 4" xfId="27615" xr:uid="{00000000-0005-0000-0000-0000AB1E0000}"/>
    <cellStyle name="Calculation 6 2 11 2 3" xfId="10214" xr:uid="{00000000-0005-0000-0000-0000AC1E0000}"/>
    <cellStyle name="Calculation 6 2 11 2 3 2" xfId="30140" xr:uid="{00000000-0005-0000-0000-0000AD1E0000}"/>
    <cellStyle name="Calculation 6 2 11 2 4" xfId="25059" xr:uid="{00000000-0005-0000-0000-0000AE1E0000}"/>
    <cellStyle name="Calculation 6 2 11 3" xfId="4711" xr:uid="{00000000-0005-0000-0000-0000AF1E0000}"/>
    <cellStyle name="Calculation 6 2 11 3 2" xfId="7813" xr:uid="{00000000-0005-0000-0000-0000B01E0000}"/>
    <cellStyle name="Calculation 6 2 11 3 2 2" xfId="13874" xr:uid="{00000000-0005-0000-0000-0000B11E0000}"/>
    <cellStyle name="Calculation 6 2 11 3 2 2 2" xfId="23143" xr:uid="{00000000-0005-0000-0000-0000B21E0000}"/>
    <cellStyle name="Calculation 6 2 11 3 2 2 2 2" xfId="40871" xr:uid="{00000000-0005-0000-0000-0000B31E0000}"/>
    <cellStyle name="Calculation 6 2 11 3 2 2 3" xfId="33322" xr:uid="{00000000-0005-0000-0000-0000B41E0000}"/>
    <cellStyle name="Calculation 6 2 11 3 2 3" xfId="17844" xr:uid="{00000000-0005-0000-0000-0000B51E0000}"/>
    <cellStyle name="Calculation 6 2 11 3 2 3 2" xfId="36477" xr:uid="{00000000-0005-0000-0000-0000B61E0000}"/>
    <cellStyle name="Calculation 6 2 11 3 2 4" xfId="28256" xr:uid="{00000000-0005-0000-0000-0000B71E0000}"/>
    <cellStyle name="Calculation 6 2 11 3 3" xfId="10860" xr:uid="{00000000-0005-0000-0000-0000B81E0000}"/>
    <cellStyle name="Calculation 6 2 11 3 3 2" xfId="20428" xr:uid="{00000000-0005-0000-0000-0000B91E0000}"/>
    <cellStyle name="Calculation 6 2 11 3 3 2 2" xfId="38581" xr:uid="{00000000-0005-0000-0000-0000BA1E0000}"/>
    <cellStyle name="Calculation 6 2 11 3 3 3" xfId="30782" xr:uid="{00000000-0005-0000-0000-0000BB1E0000}"/>
    <cellStyle name="Calculation 6 2 11 3 4" xfId="15443" xr:uid="{00000000-0005-0000-0000-0000BC1E0000}"/>
    <cellStyle name="Calculation 6 2 11 3 4 2" xfId="34478" xr:uid="{00000000-0005-0000-0000-0000BD1E0000}"/>
    <cellStyle name="Calculation 6 2 11 3 5" xfId="25700" xr:uid="{00000000-0005-0000-0000-0000BE1E0000}"/>
    <cellStyle name="Calculation 6 2 11 4" xfId="5030" xr:uid="{00000000-0005-0000-0000-0000BF1E0000}"/>
    <cellStyle name="Calculation 6 2 11 4 2" xfId="11170" xr:uid="{00000000-0005-0000-0000-0000C01E0000}"/>
    <cellStyle name="Calculation 6 2 11 4 2 2" xfId="20732" xr:uid="{00000000-0005-0000-0000-0000C11E0000}"/>
    <cellStyle name="Calculation 6 2 11 4 2 2 2" xfId="38743" xr:uid="{00000000-0005-0000-0000-0000C21E0000}"/>
    <cellStyle name="Calculation 6 2 11 4 2 3" xfId="30949" xr:uid="{00000000-0005-0000-0000-0000C31E0000}"/>
    <cellStyle name="Calculation 6 2 11 4 3" xfId="15724" xr:uid="{00000000-0005-0000-0000-0000C41E0000}"/>
    <cellStyle name="Calculation 6 2 11 4 3 2" xfId="34618" xr:uid="{00000000-0005-0000-0000-0000C51E0000}"/>
    <cellStyle name="Calculation 6 2 11 4 4" xfId="25867" xr:uid="{00000000-0005-0000-0000-0000C61E0000}"/>
    <cellStyle name="Calculation 6 2 11 5" xfId="8151" xr:uid="{00000000-0005-0000-0000-0000C71E0000}"/>
    <cellStyle name="Calculation 6 2 11 5 2" xfId="18141" xr:uid="{00000000-0005-0000-0000-0000C81E0000}"/>
    <cellStyle name="Calculation 6 2 11 5 2 2" xfId="36625" xr:uid="{00000000-0005-0000-0000-0000C91E0000}"/>
    <cellStyle name="Calculation 6 2 11 5 3" xfId="28414" xr:uid="{00000000-0005-0000-0000-0000CA1E0000}"/>
    <cellStyle name="Calculation 6 2 11 6" xfId="23328" xr:uid="{00000000-0005-0000-0000-0000CB1E0000}"/>
    <cellStyle name="Calculation 6 2 12" xfId="1828" xr:uid="{00000000-0005-0000-0000-0000CC1E0000}"/>
    <cellStyle name="Calculation 6 2 12 2" xfId="4080" xr:uid="{00000000-0005-0000-0000-0000CD1E0000}"/>
    <cellStyle name="Calculation 6 2 12 2 2" xfId="7183" xr:uid="{00000000-0005-0000-0000-0000CE1E0000}"/>
    <cellStyle name="Calculation 6 2 12 2 2 2" xfId="13246" xr:uid="{00000000-0005-0000-0000-0000CF1E0000}"/>
    <cellStyle name="Calculation 6 2 12 2 2 2 2" xfId="22589" xr:uid="{00000000-0005-0000-0000-0000D01E0000}"/>
    <cellStyle name="Calculation 6 2 12 2 2 2 2 2" xfId="40317" xr:uid="{00000000-0005-0000-0000-0000D11E0000}"/>
    <cellStyle name="Calculation 6 2 12 2 2 2 3" xfId="32698" xr:uid="{00000000-0005-0000-0000-0000D21E0000}"/>
    <cellStyle name="Calculation 6 2 12 2 2 3" xfId="17392" xr:uid="{00000000-0005-0000-0000-0000D31E0000}"/>
    <cellStyle name="Calculation 6 2 12 2 2 3 2" xfId="36025" xr:uid="{00000000-0005-0000-0000-0000D41E0000}"/>
    <cellStyle name="Calculation 6 2 12 2 2 4" xfId="27632" xr:uid="{00000000-0005-0000-0000-0000D51E0000}"/>
    <cellStyle name="Calculation 6 2 12 2 3" xfId="10231" xr:uid="{00000000-0005-0000-0000-0000D61E0000}"/>
    <cellStyle name="Calculation 6 2 12 2 3 2" xfId="30157" xr:uid="{00000000-0005-0000-0000-0000D71E0000}"/>
    <cellStyle name="Calculation 6 2 12 2 4" xfId="25076" xr:uid="{00000000-0005-0000-0000-0000D81E0000}"/>
    <cellStyle name="Calculation 6 2 12 3" xfId="4728" xr:uid="{00000000-0005-0000-0000-0000D91E0000}"/>
    <cellStyle name="Calculation 6 2 12 3 2" xfId="7830" xr:uid="{00000000-0005-0000-0000-0000DA1E0000}"/>
    <cellStyle name="Calculation 6 2 12 3 2 2" xfId="13891" xr:uid="{00000000-0005-0000-0000-0000DB1E0000}"/>
    <cellStyle name="Calculation 6 2 12 3 2 2 2" xfId="23160" xr:uid="{00000000-0005-0000-0000-0000DC1E0000}"/>
    <cellStyle name="Calculation 6 2 12 3 2 2 2 2" xfId="40888" xr:uid="{00000000-0005-0000-0000-0000DD1E0000}"/>
    <cellStyle name="Calculation 6 2 12 3 2 2 3" xfId="33339" xr:uid="{00000000-0005-0000-0000-0000DE1E0000}"/>
    <cellStyle name="Calculation 6 2 12 3 2 3" xfId="17858" xr:uid="{00000000-0005-0000-0000-0000DF1E0000}"/>
    <cellStyle name="Calculation 6 2 12 3 2 3 2" xfId="36491" xr:uid="{00000000-0005-0000-0000-0000E01E0000}"/>
    <cellStyle name="Calculation 6 2 12 3 2 4" xfId="28273" xr:uid="{00000000-0005-0000-0000-0000E11E0000}"/>
    <cellStyle name="Calculation 6 2 12 3 3" xfId="10877" xr:uid="{00000000-0005-0000-0000-0000E21E0000}"/>
    <cellStyle name="Calculation 6 2 12 3 3 2" xfId="20445" xr:uid="{00000000-0005-0000-0000-0000E31E0000}"/>
    <cellStyle name="Calculation 6 2 12 3 3 2 2" xfId="38598" xr:uid="{00000000-0005-0000-0000-0000E41E0000}"/>
    <cellStyle name="Calculation 6 2 12 3 3 3" xfId="30799" xr:uid="{00000000-0005-0000-0000-0000E51E0000}"/>
    <cellStyle name="Calculation 6 2 12 3 4" xfId="15457" xr:uid="{00000000-0005-0000-0000-0000E61E0000}"/>
    <cellStyle name="Calculation 6 2 12 3 4 2" xfId="34492" xr:uid="{00000000-0005-0000-0000-0000E71E0000}"/>
    <cellStyle name="Calculation 6 2 12 3 5" xfId="25717" xr:uid="{00000000-0005-0000-0000-0000E81E0000}"/>
    <cellStyle name="Calculation 6 2 12 4" xfId="5040" xr:uid="{00000000-0005-0000-0000-0000E91E0000}"/>
    <cellStyle name="Calculation 6 2 12 4 2" xfId="11180" xr:uid="{00000000-0005-0000-0000-0000EA1E0000}"/>
    <cellStyle name="Calculation 6 2 12 4 2 2" xfId="20742" xr:uid="{00000000-0005-0000-0000-0000EB1E0000}"/>
    <cellStyle name="Calculation 6 2 12 4 2 2 2" xfId="38752" xr:uid="{00000000-0005-0000-0000-0000EC1E0000}"/>
    <cellStyle name="Calculation 6 2 12 4 2 3" xfId="30958" xr:uid="{00000000-0005-0000-0000-0000ED1E0000}"/>
    <cellStyle name="Calculation 6 2 12 4 3" xfId="15734" xr:uid="{00000000-0005-0000-0000-0000EE1E0000}"/>
    <cellStyle name="Calculation 6 2 12 4 3 2" xfId="34627" xr:uid="{00000000-0005-0000-0000-0000EF1E0000}"/>
    <cellStyle name="Calculation 6 2 12 4 4" xfId="25876" xr:uid="{00000000-0005-0000-0000-0000F01E0000}"/>
    <cellStyle name="Calculation 6 2 12 5" xfId="8161" xr:uid="{00000000-0005-0000-0000-0000F11E0000}"/>
    <cellStyle name="Calculation 6 2 12 5 2" xfId="18151" xr:uid="{00000000-0005-0000-0000-0000F21E0000}"/>
    <cellStyle name="Calculation 6 2 12 5 2 2" xfId="36634" xr:uid="{00000000-0005-0000-0000-0000F31E0000}"/>
    <cellStyle name="Calculation 6 2 12 5 3" xfId="28423" xr:uid="{00000000-0005-0000-0000-0000F41E0000}"/>
    <cellStyle name="Calculation 6 2 12 6" xfId="23337" xr:uid="{00000000-0005-0000-0000-0000F51E0000}"/>
    <cellStyle name="Calculation 6 2 13" xfId="1826" xr:uid="{00000000-0005-0000-0000-0000F61E0000}"/>
    <cellStyle name="Calculation 6 2 13 2" xfId="4098" xr:uid="{00000000-0005-0000-0000-0000F71E0000}"/>
    <cellStyle name="Calculation 6 2 13 2 2" xfId="7201" xr:uid="{00000000-0005-0000-0000-0000F81E0000}"/>
    <cellStyle name="Calculation 6 2 13 2 2 2" xfId="13263" xr:uid="{00000000-0005-0000-0000-0000F91E0000}"/>
    <cellStyle name="Calculation 6 2 13 2 2 2 2" xfId="22606" xr:uid="{00000000-0005-0000-0000-0000FA1E0000}"/>
    <cellStyle name="Calculation 6 2 13 2 2 2 2 2" xfId="40334" xr:uid="{00000000-0005-0000-0000-0000FB1E0000}"/>
    <cellStyle name="Calculation 6 2 13 2 2 2 3" xfId="32715" xr:uid="{00000000-0005-0000-0000-0000FC1E0000}"/>
    <cellStyle name="Calculation 6 2 13 2 2 3" xfId="17406" xr:uid="{00000000-0005-0000-0000-0000FD1E0000}"/>
    <cellStyle name="Calculation 6 2 13 2 2 3 2" xfId="36039" xr:uid="{00000000-0005-0000-0000-0000FE1E0000}"/>
    <cellStyle name="Calculation 6 2 13 2 2 4" xfId="27649" xr:uid="{00000000-0005-0000-0000-0000FF1E0000}"/>
    <cellStyle name="Calculation 6 2 13 2 3" xfId="10248" xr:uid="{00000000-0005-0000-0000-0000001F0000}"/>
    <cellStyle name="Calculation 6 2 13 2 3 2" xfId="30174" xr:uid="{00000000-0005-0000-0000-0000011F0000}"/>
    <cellStyle name="Calculation 6 2 13 2 4" xfId="25093" xr:uid="{00000000-0005-0000-0000-0000021F0000}"/>
    <cellStyle name="Calculation 6 2 13 3" xfId="4745" xr:uid="{00000000-0005-0000-0000-0000031F0000}"/>
    <cellStyle name="Calculation 6 2 13 3 2" xfId="7847" xr:uid="{00000000-0005-0000-0000-0000041F0000}"/>
    <cellStyle name="Calculation 6 2 13 3 2 2" xfId="13908" xr:uid="{00000000-0005-0000-0000-0000051F0000}"/>
    <cellStyle name="Calculation 6 2 13 3 2 2 2" xfId="23177" xr:uid="{00000000-0005-0000-0000-0000061F0000}"/>
    <cellStyle name="Calculation 6 2 13 3 2 2 2 2" xfId="40905" xr:uid="{00000000-0005-0000-0000-0000071F0000}"/>
    <cellStyle name="Calculation 6 2 13 3 2 2 3" xfId="33356" xr:uid="{00000000-0005-0000-0000-0000081F0000}"/>
    <cellStyle name="Calculation 6 2 13 3 2 3" xfId="17872" xr:uid="{00000000-0005-0000-0000-0000091F0000}"/>
    <cellStyle name="Calculation 6 2 13 3 2 3 2" xfId="36505" xr:uid="{00000000-0005-0000-0000-00000A1F0000}"/>
    <cellStyle name="Calculation 6 2 13 3 2 4" xfId="28290" xr:uid="{00000000-0005-0000-0000-00000B1F0000}"/>
    <cellStyle name="Calculation 6 2 13 3 3" xfId="10894" xr:uid="{00000000-0005-0000-0000-00000C1F0000}"/>
    <cellStyle name="Calculation 6 2 13 3 3 2" xfId="20462" xr:uid="{00000000-0005-0000-0000-00000D1F0000}"/>
    <cellStyle name="Calculation 6 2 13 3 3 2 2" xfId="38615" xr:uid="{00000000-0005-0000-0000-00000E1F0000}"/>
    <cellStyle name="Calculation 6 2 13 3 3 3" xfId="30816" xr:uid="{00000000-0005-0000-0000-00000F1F0000}"/>
    <cellStyle name="Calculation 6 2 13 3 4" xfId="15471" xr:uid="{00000000-0005-0000-0000-0000101F0000}"/>
    <cellStyle name="Calculation 6 2 13 3 4 2" xfId="34506" xr:uid="{00000000-0005-0000-0000-0000111F0000}"/>
    <cellStyle name="Calculation 6 2 13 3 5" xfId="25734" xr:uid="{00000000-0005-0000-0000-0000121F0000}"/>
    <cellStyle name="Calculation 6 2 13 4" xfId="5038" xr:uid="{00000000-0005-0000-0000-0000131F0000}"/>
    <cellStyle name="Calculation 6 2 13 4 2" xfId="11178" xr:uid="{00000000-0005-0000-0000-0000141F0000}"/>
    <cellStyle name="Calculation 6 2 13 4 2 2" xfId="20740" xr:uid="{00000000-0005-0000-0000-0000151F0000}"/>
    <cellStyle name="Calculation 6 2 13 4 2 2 2" xfId="38751" xr:uid="{00000000-0005-0000-0000-0000161F0000}"/>
    <cellStyle name="Calculation 6 2 13 4 2 3" xfId="30957" xr:uid="{00000000-0005-0000-0000-0000171F0000}"/>
    <cellStyle name="Calculation 6 2 13 4 3" xfId="15732" xr:uid="{00000000-0005-0000-0000-0000181F0000}"/>
    <cellStyle name="Calculation 6 2 13 4 3 2" xfId="34626" xr:uid="{00000000-0005-0000-0000-0000191F0000}"/>
    <cellStyle name="Calculation 6 2 13 4 4" xfId="25875" xr:uid="{00000000-0005-0000-0000-00001A1F0000}"/>
    <cellStyle name="Calculation 6 2 13 5" xfId="8159" xr:uid="{00000000-0005-0000-0000-00001B1F0000}"/>
    <cellStyle name="Calculation 6 2 13 5 2" xfId="18149" xr:uid="{00000000-0005-0000-0000-00001C1F0000}"/>
    <cellStyle name="Calculation 6 2 13 5 2 2" xfId="36633" xr:uid="{00000000-0005-0000-0000-00001D1F0000}"/>
    <cellStyle name="Calculation 6 2 13 5 3" xfId="28422" xr:uid="{00000000-0005-0000-0000-00001E1F0000}"/>
    <cellStyle name="Calculation 6 2 13 6" xfId="23336" xr:uid="{00000000-0005-0000-0000-00001F1F0000}"/>
    <cellStyle name="Calculation 6 2 14" xfId="2323" xr:uid="{00000000-0005-0000-0000-0000201F0000}"/>
    <cellStyle name="Calculation 6 2 14 2" xfId="4117" xr:uid="{00000000-0005-0000-0000-0000211F0000}"/>
    <cellStyle name="Calculation 6 2 14 2 2" xfId="7220" xr:uid="{00000000-0005-0000-0000-0000221F0000}"/>
    <cellStyle name="Calculation 6 2 14 2 2 2" xfId="13281" xr:uid="{00000000-0005-0000-0000-0000231F0000}"/>
    <cellStyle name="Calculation 6 2 14 2 2 2 2" xfId="22624" xr:uid="{00000000-0005-0000-0000-0000241F0000}"/>
    <cellStyle name="Calculation 6 2 14 2 2 2 2 2" xfId="40352" xr:uid="{00000000-0005-0000-0000-0000251F0000}"/>
    <cellStyle name="Calculation 6 2 14 2 2 2 3" xfId="32733" xr:uid="{00000000-0005-0000-0000-0000261F0000}"/>
    <cellStyle name="Calculation 6 2 14 2 2 3" xfId="17421" xr:uid="{00000000-0005-0000-0000-0000271F0000}"/>
    <cellStyle name="Calculation 6 2 14 2 2 3 2" xfId="36054" xr:uid="{00000000-0005-0000-0000-0000281F0000}"/>
    <cellStyle name="Calculation 6 2 14 2 2 4" xfId="27667" xr:uid="{00000000-0005-0000-0000-0000291F0000}"/>
    <cellStyle name="Calculation 6 2 14 2 3" xfId="10266" xr:uid="{00000000-0005-0000-0000-00002A1F0000}"/>
    <cellStyle name="Calculation 6 2 14 2 3 2" xfId="30192" xr:uid="{00000000-0005-0000-0000-00002B1F0000}"/>
    <cellStyle name="Calculation 6 2 14 2 4" xfId="25111" xr:uid="{00000000-0005-0000-0000-00002C1F0000}"/>
    <cellStyle name="Calculation 6 2 14 3" xfId="4763" xr:uid="{00000000-0005-0000-0000-00002D1F0000}"/>
    <cellStyle name="Calculation 6 2 14 3 2" xfId="7865" xr:uid="{00000000-0005-0000-0000-00002E1F0000}"/>
    <cellStyle name="Calculation 6 2 14 3 2 2" xfId="13926" xr:uid="{00000000-0005-0000-0000-00002F1F0000}"/>
    <cellStyle name="Calculation 6 2 14 3 2 2 2" xfId="23195" xr:uid="{00000000-0005-0000-0000-0000301F0000}"/>
    <cellStyle name="Calculation 6 2 14 3 2 2 2 2" xfId="40923" xr:uid="{00000000-0005-0000-0000-0000311F0000}"/>
    <cellStyle name="Calculation 6 2 14 3 2 2 3" xfId="33374" xr:uid="{00000000-0005-0000-0000-0000321F0000}"/>
    <cellStyle name="Calculation 6 2 14 3 2 3" xfId="17887" xr:uid="{00000000-0005-0000-0000-0000331F0000}"/>
    <cellStyle name="Calculation 6 2 14 3 2 3 2" xfId="36520" xr:uid="{00000000-0005-0000-0000-0000341F0000}"/>
    <cellStyle name="Calculation 6 2 14 3 2 4" xfId="28308" xr:uid="{00000000-0005-0000-0000-0000351F0000}"/>
    <cellStyle name="Calculation 6 2 14 3 3" xfId="10912" xr:uid="{00000000-0005-0000-0000-0000361F0000}"/>
    <cellStyle name="Calculation 6 2 14 3 3 2" xfId="20480" xr:uid="{00000000-0005-0000-0000-0000371F0000}"/>
    <cellStyle name="Calculation 6 2 14 3 3 2 2" xfId="38633" xr:uid="{00000000-0005-0000-0000-0000381F0000}"/>
    <cellStyle name="Calculation 6 2 14 3 3 3" xfId="30834" xr:uid="{00000000-0005-0000-0000-0000391F0000}"/>
    <cellStyle name="Calculation 6 2 14 3 4" xfId="15486" xr:uid="{00000000-0005-0000-0000-00003A1F0000}"/>
    <cellStyle name="Calculation 6 2 14 3 4 2" xfId="34521" xr:uid="{00000000-0005-0000-0000-00003B1F0000}"/>
    <cellStyle name="Calculation 6 2 14 3 5" xfId="25752" xr:uid="{00000000-0005-0000-0000-00003C1F0000}"/>
    <cellStyle name="Calculation 6 2 14 4" xfId="5530" xr:uid="{00000000-0005-0000-0000-00003D1F0000}"/>
    <cellStyle name="Calculation 6 2 14 4 2" xfId="11665" xr:uid="{00000000-0005-0000-0000-00003E1F0000}"/>
    <cellStyle name="Calculation 6 2 14 4 2 2" xfId="21221" xr:uid="{00000000-0005-0000-0000-00003F1F0000}"/>
    <cellStyle name="Calculation 6 2 14 4 2 2 2" xfId="39119" xr:uid="{00000000-0005-0000-0000-0000401F0000}"/>
    <cellStyle name="Calculation 6 2 14 4 2 3" xfId="31330" xr:uid="{00000000-0005-0000-0000-0000411F0000}"/>
    <cellStyle name="Calculation 6 2 14 4 3" xfId="16196" xr:uid="{00000000-0005-0000-0000-0000421F0000}"/>
    <cellStyle name="Calculation 6 2 14 4 3 2" xfId="34977" xr:uid="{00000000-0005-0000-0000-0000431F0000}"/>
    <cellStyle name="Calculation 6 2 14 4 4" xfId="26248" xr:uid="{00000000-0005-0000-0000-0000441F0000}"/>
    <cellStyle name="Calculation 6 2 14 5" xfId="8647" xr:uid="{00000000-0005-0000-0000-0000451F0000}"/>
    <cellStyle name="Calculation 6 2 14 5 2" xfId="18634" xr:uid="{00000000-0005-0000-0000-0000461F0000}"/>
    <cellStyle name="Calculation 6 2 14 5 2 2" xfId="37004" xr:uid="{00000000-0005-0000-0000-0000471F0000}"/>
    <cellStyle name="Calculation 6 2 14 5 3" xfId="28792" xr:uid="{00000000-0005-0000-0000-0000481F0000}"/>
    <cellStyle name="Calculation 6 2 14 6" xfId="23707" xr:uid="{00000000-0005-0000-0000-0000491F0000}"/>
    <cellStyle name="Calculation 6 2 15" xfId="1941" xr:uid="{00000000-0005-0000-0000-00004A1F0000}"/>
    <cellStyle name="Calculation 6 2 15 2" xfId="4133" xr:uid="{00000000-0005-0000-0000-00004B1F0000}"/>
    <cellStyle name="Calculation 6 2 15 2 2" xfId="7236" xr:uid="{00000000-0005-0000-0000-00004C1F0000}"/>
    <cellStyle name="Calculation 6 2 15 2 2 2" xfId="13297" xr:uid="{00000000-0005-0000-0000-00004D1F0000}"/>
    <cellStyle name="Calculation 6 2 15 2 2 2 2" xfId="22640" xr:uid="{00000000-0005-0000-0000-00004E1F0000}"/>
    <cellStyle name="Calculation 6 2 15 2 2 2 2 2" xfId="40368" xr:uid="{00000000-0005-0000-0000-00004F1F0000}"/>
    <cellStyle name="Calculation 6 2 15 2 2 2 3" xfId="32749" xr:uid="{00000000-0005-0000-0000-0000501F0000}"/>
    <cellStyle name="Calculation 6 2 15 2 2 3" xfId="17435" xr:uid="{00000000-0005-0000-0000-0000511F0000}"/>
    <cellStyle name="Calculation 6 2 15 2 2 3 2" xfId="36068" xr:uid="{00000000-0005-0000-0000-0000521F0000}"/>
    <cellStyle name="Calculation 6 2 15 2 2 4" xfId="27683" xr:uid="{00000000-0005-0000-0000-0000531F0000}"/>
    <cellStyle name="Calculation 6 2 15 2 3" xfId="10282" xr:uid="{00000000-0005-0000-0000-0000541F0000}"/>
    <cellStyle name="Calculation 6 2 15 2 3 2" xfId="30208" xr:uid="{00000000-0005-0000-0000-0000551F0000}"/>
    <cellStyle name="Calculation 6 2 15 2 4" xfId="25127" xr:uid="{00000000-0005-0000-0000-0000561F0000}"/>
    <cellStyle name="Calculation 6 2 15 3" xfId="4779" xr:uid="{00000000-0005-0000-0000-0000571F0000}"/>
    <cellStyle name="Calculation 6 2 15 3 2" xfId="7881" xr:uid="{00000000-0005-0000-0000-0000581F0000}"/>
    <cellStyle name="Calculation 6 2 15 3 2 2" xfId="13942" xr:uid="{00000000-0005-0000-0000-0000591F0000}"/>
    <cellStyle name="Calculation 6 2 15 3 2 2 2" xfId="23211" xr:uid="{00000000-0005-0000-0000-00005A1F0000}"/>
    <cellStyle name="Calculation 6 2 15 3 2 2 2 2" xfId="40939" xr:uid="{00000000-0005-0000-0000-00005B1F0000}"/>
    <cellStyle name="Calculation 6 2 15 3 2 2 3" xfId="33390" xr:uid="{00000000-0005-0000-0000-00005C1F0000}"/>
    <cellStyle name="Calculation 6 2 15 3 2 3" xfId="17901" xr:uid="{00000000-0005-0000-0000-00005D1F0000}"/>
    <cellStyle name="Calculation 6 2 15 3 2 3 2" xfId="36534" xr:uid="{00000000-0005-0000-0000-00005E1F0000}"/>
    <cellStyle name="Calculation 6 2 15 3 2 4" xfId="28324" xr:uid="{00000000-0005-0000-0000-00005F1F0000}"/>
    <cellStyle name="Calculation 6 2 15 3 3" xfId="10928" xr:uid="{00000000-0005-0000-0000-0000601F0000}"/>
    <cellStyle name="Calculation 6 2 15 3 3 2" xfId="20496" xr:uid="{00000000-0005-0000-0000-0000611F0000}"/>
    <cellStyle name="Calculation 6 2 15 3 3 2 2" xfId="38649" xr:uid="{00000000-0005-0000-0000-0000621F0000}"/>
    <cellStyle name="Calculation 6 2 15 3 3 3" xfId="30850" xr:uid="{00000000-0005-0000-0000-0000631F0000}"/>
    <cellStyle name="Calculation 6 2 15 3 4" xfId="15500" xr:uid="{00000000-0005-0000-0000-0000641F0000}"/>
    <cellStyle name="Calculation 6 2 15 3 4 2" xfId="34535" xr:uid="{00000000-0005-0000-0000-0000651F0000}"/>
    <cellStyle name="Calculation 6 2 15 3 5" xfId="25768" xr:uid="{00000000-0005-0000-0000-0000661F0000}"/>
    <cellStyle name="Calculation 6 2 15 4" xfId="5152" xr:uid="{00000000-0005-0000-0000-0000671F0000}"/>
    <cellStyle name="Calculation 6 2 15 4 2" xfId="11292" xr:uid="{00000000-0005-0000-0000-0000681F0000}"/>
    <cellStyle name="Calculation 6 2 15 4 2 2" xfId="20854" xr:uid="{00000000-0005-0000-0000-0000691F0000}"/>
    <cellStyle name="Calculation 6 2 15 4 2 2 2" xfId="38828" xr:uid="{00000000-0005-0000-0000-00006A1F0000}"/>
    <cellStyle name="Calculation 6 2 15 4 2 3" xfId="31034" xr:uid="{00000000-0005-0000-0000-00006B1F0000}"/>
    <cellStyle name="Calculation 6 2 15 4 3" xfId="15844" xr:uid="{00000000-0005-0000-0000-00006C1F0000}"/>
    <cellStyle name="Calculation 6 2 15 4 3 2" xfId="34701" xr:uid="{00000000-0005-0000-0000-00006D1F0000}"/>
    <cellStyle name="Calculation 6 2 15 4 4" xfId="25952" xr:uid="{00000000-0005-0000-0000-00006E1F0000}"/>
    <cellStyle name="Calculation 6 2 15 5" xfId="8274" xr:uid="{00000000-0005-0000-0000-00006F1F0000}"/>
    <cellStyle name="Calculation 6 2 15 5 2" xfId="18264" xr:uid="{00000000-0005-0000-0000-0000701F0000}"/>
    <cellStyle name="Calculation 6 2 15 5 2 2" xfId="36711" xr:uid="{00000000-0005-0000-0000-0000711F0000}"/>
    <cellStyle name="Calculation 6 2 15 5 3" xfId="28500" xr:uid="{00000000-0005-0000-0000-0000721F0000}"/>
    <cellStyle name="Calculation 6 2 15 6" xfId="23414" xr:uid="{00000000-0005-0000-0000-0000731F0000}"/>
    <cellStyle name="Calculation 6 2 16" xfId="1926" xr:uid="{00000000-0005-0000-0000-0000741F0000}"/>
    <cellStyle name="Calculation 6 2 16 2" xfId="5137" xr:uid="{00000000-0005-0000-0000-0000751F0000}"/>
    <cellStyle name="Calculation 6 2 16 2 2" xfId="11277" xr:uid="{00000000-0005-0000-0000-0000761F0000}"/>
    <cellStyle name="Calculation 6 2 16 2 2 2" xfId="20839" xr:uid="{00000000-0005-0000-0000-0000771F0000}"/>
    <cellStyle name="Calculation 6 2 16 2 2 2 2" xfId="38813" xr:uid="{00000000-0005-0000-0000-0000781F0000}"/>
    <cellStyle name="Calculation 6 2 16 2 2 3" xfId="31019" xr:uid="{00000000-0005-0000-0000-0000791F0000}"/>
    <cellStyle name="Calculation 6 2 16 2 3" xfId="15829" xr:uid="{00000000-0005-0000-0000-00007A1F0000}"/>
    <cellStyle name="Calculation 6 2 16 2 3 2" xfId="34686" xr:uid="{00000000-0005-0000-0000-00007B1F0000}"/>
    <cellStyle name="Calculation 6 2 16 2 4" xfId="25937" xr:uid="{00000000-0005-0000-0000-00007C1F0000}"/>
    <cellStyle name="Calculation 6 2 16 3" xfId="8259" xr:uid="{00000000-0005-0000-0000-00007D1F0000}"/>
    <cellStyle name="Calculation 6 2 16 3 2" xfId="18249" xr:uid="{00000000-0005-0000-0000-00007E1F0000}"/>
    <cellStyle name="Calculation 6 2 16 3 2 2" xfId="36696" xr:uid="{00000000-0005-0000-0000-00007F1F0000}"/>
    <cellStyle name="Calculation 6 2 16 3 3" xfId="28485" xr:uid="{00000000-0005-0000-0000-0000801F0000}"/>
    <cellStyle name="Calculation 6 2 16 4" xfId="14207" xr:uid="{00000000-0005-0000-0000-0000811F0000}"/>
    <cellStyle name="Calculation 6 2 16 4 2" xfId="33469" xr:uid="{00000000-0005-0000-0000-0000821F0000}"/>
    <cellStyle name="Calculation 6 2 16 5" xfId="23399" xr:uid="{00000000-0005-0000-0000-0000831F0000}"/>
    <cellStyle name="Calculation 6 2 17" xfId="1913" xr:uid="{00000000-0005-0000-0000-0000841F0000}"/>
    <cellStyle name="Calculation 6 2 17 2" xfId="5124" xr:uid="{00000000-0005-0000-0000-0000851F0000}"/>
    <cellStyle name="Calculation 6 2 17 2 2" xfId="11264" xr:uid="{00000000-0005-0000-0000-0000861F0000}"/>
    <cellStyle name="Calculation 6 2 17 2 2 2" xfId="20826" xr:uid="{00000000-0005-0000-0000-0000871F0000}"/>
    <cellStyle name="Calculation 6 2 17 2 2 2 2" xfId="38800" xr:uid="{00000000-0005-0000-0000-0000881F0000}"/>
    <cellStyle name="Calculation 6 2 17 2 2 3" xfId="31006" xr:uid="{00000000-0005-0000-0000-0000891F0000}"/>
    <cellStyle name="Calculation 6 2 17 2 3" xfId="15816" xr:uid="{00000000-0005-0000-0000-00008A1F0000}"/>
    <cellStyle name="Calculation 6 2 17 2 3 2" xfId="34673" xr:uid="{00000000-0005-0000-0000-00008B1F0000}"/>
    <cellStyle name="Calculation 6 2 17 2 4" xfId="25924" xr:uid="{00000000-0005-0000-0000-00008C1F0000}"/>
    <cellStyle name="Calculation 6 2 17 3" xfId="8246" xr:uid="{00000000-0005-0000-0000-00008D1F0000}"/>
    <cellStyle name="Calculation 6 2 17 3 2" xfId="18236" xr:uid="{00000000-0005-0000-0000-00008E1F0000}"/>
    <cellStyle name="Calculation 6 2 17 3 2 2" xfId="36683" xr:uid="{00000000-0005-0000-0000-00008F1F0000}"/>
    <cellStyle name="Calculation 6 2 17 3 3" xfId="28472" xr:uid="{00000000-0005-0000-0000-0000901F0000}"/>
    <cellStyle name="Calculation 6 2 17 4" xfId="14194" xr:uid="{00000000-0005-0000-0000-0000911F0000}"/>
    <cellStyle name="Calculation 6 2 17 4 2" xfId="33456" xr:uid="{00000000-0005-0000-0000-0000921F0000}"/>
    <cellStyle name="Calculation 6 2 17 5" xfId="23386" xr:uid="{00000000-0005-0000-0000-0000931F0000}"/>
    <cellStyle name="Calculation 6 2 18" xfId="1873" xr:uid="{00000000-0005-0000-0000-0000941F0000}"/>
    <cellStyle name="Calculation 6 2 18 2" xfId="5084" xr:uid="{00000000-0005-0000-0000-0000951F0000}"/>
    <cellStyle name="Calculation 6 2 18 2 2" xfId="11224" xr:uid="{00000000-0005-0000-0000-0000961F0000}"/>
    <cellStyle name="Calculation 6 2 18 2 2 2" xfId="20786" xr:uid="{00000000-0005-0000-0000-0000971F0000}"/>
    <cellStyle name="Calculation 6 2 18 2 2 2 2" xfId="38783" xr:uid="{00000000-0005-0000-0000-0000981F0000}"/>
    <cellStyle name="Calculation 6 2 18 2 2 3" xfId="30989" xr:uid="{00000000-0005-0000-0000-0000991F0000}"/>
    <cellStyle name="Calculation 6 2 18 2 3" xfId="15777" xr:uid="{00000000-0005-0000-0000-00009A1F0000}"/>
    <cellStyle name="Calculation 6 2 18 2 3 2" xfId="34657" xr:uid="{00000000-0005-0000-0000-00009B1F0000}"/>
    <cellStyle name="Calculation 6 2 18 2 4" xfId="25907" xr:uid="{00000000-0005-0000-0000-00009C1F0000}"/>
    <cellStyle name="Calculation 6 2 18 3" xfId="8206" xr:uid="{00000000-0005-0000-0000-00009D1F0000}"/>
    <cellStyle name="Calculation 6 2 18 3 2" xfId="18196" xr:uid="{00000000-0005-0000-0000-00009E1F0000}"/>
    <cellStyle name="Calculation 6 2 18 3 2 2" xfId="36666" xr:uid="{00000000-0005-0000-0000-00009F1F0000}"/>
    <cellStyle name="Calculation 6 2 18 3 3" xfId="28455" xr:uid="{00000000-0005-0000-0000-0000A01F0000}"/>
    <cellStyle name="Calculation 6 2 18 4" xfId="14155" xr:uid="{00000000-0005-0000-0000-0000A11F0000}"/>
    <cellStyle name="Calculation 6 2 18 4 2" xfId="33440" xr:uid="{00000000-0005-0000-0000-0000A21F0000}"/>
    <cellStyle name="Calculation 6 2 18 5" xfId="23369" xr:uid="{00000000-0005-0000-0000-0000A31F0000}"/>
    <cellStyle name="Calculation 6 2 19" xfId="2490" xr:uid="{00000000-0005-0000-0000-0000A41F0000}"/>
    <cellStyle name="Calculation 6 2 19 2" xfId="5695" xr:uid="{00000000-0005-0000-0000-0000A51F0000}"/>
    <cellStyle name="Calculation 6 2 19 2 2" xfId="11814" xr:uid="{00000000-0005-0000-0000-0000A61F0000}"/>
    <cellStyle name="Calculation 6 2 19 2 2 2" xfId="21338" xr:uid="{00000000-0005-0000-0000-0000A71F0000}"/>
    <cellStyle name="Calculation 6 2 19 2 2 2 2" xfId="39224" xr:uid="{00000000-0005-0000-0000-0000A81F0000}"/>
    <cellStyle name="Calculation 6 2 19 2 2 3" xfId="31460" xr:uid="{00000000-0005-0000-0000-0000A91F0000}"/>
    <cellStyle name="Calculation 6 2 19 2 3" xfId="16309" xr:uid="{00000000-0005-0000-0000-0000AA1F0000}"/>
    <cellStyle name="Calculation 6 2 19 2 3 2" xfId="35080" xr:uid="{00000000-0005-0000-0000-0000AB1F0000}"/>
    <cellStyle name="Calculation 6 2 19 2 4" xfId="26394" xr:uid="{00000000-0005-0000-0000-0000AC1F0000}"/>
    <cellStyle name="Calculation 6 2 19 3" xfId="8794" xr:uid="{00000000-0005-0000-0000-0000AD1F0000}"/>
    <cellStyle name="Calculation 6 2 19 3 2" xfId="18781" xr:uid="{00000000-0005-0000-0000-0000AE1F0000}"/>
    <cellStyle name="Calculation 6 2 19 3 2 2" xfId="37132" xr:uid="{00000000-0005-0000-0000-0000AF1F0000}"/>
    <cellStyle name="Calculation 6 2 19 3 3" xfId="28920" xr:uid="{00000000-0005-0000-0000-0000B01F0000}"/>
    <cellStyle name="Calculation 6 2 19 4" xfId="14422" xr:uid="{00000000-0005-0000-0000-0000B11F0000}"/>
    <cellStyle name="Calculation 6 2 19 4 2" xfId="33597" xr:uid="{00000000-0005-0000-0000-0000B21F0000}"/>
    <cellStyle name="Calculation 6 2 19 5" xfId="23835" xr:uid="{00000000-0005-0000-0000-0000B31F0000}"/>
    <cellStyle name="Calculation 6 2 2" xfId="2377" xr:uid="{00000000-0005-0000-0000-0000B41F0000}"/>
    <cellStyle name="Calculation 6 2 2 2" xfId="3799" xr:uid="{00000000-0005-0000-0000-0000B51F0000}"/>
    <cellStyle name="Calculation 6 2 2 2 2" xfId="6910" xr:uid="{00000000-0005-0000-0000-0000B61F0000}"/>
    <cellStyle name="Calculation 6 2 2 2 2 2" xfId="12983" xr:uid="{00000000-0005-0000-0000-0000B71F0000}"/>
    <cellStyle name="Calculation 6 2 2 2 2 2 2" xfId="22345" xr:uid="{00000000-0005-0000-0000-0000B81F0000}"/>
    <cellStyle name="Calculation 6 2 2 2 2 2 2 2" xfId="40074" xr:uid="{00000000-0005-0000-0000-0000B91F0000}"/>
    <cellStyle name="Calculation 6 2 2 2 2 2 3" xfId="32436" xr:uid="{00000000-0005-0000-0000-0000BA1F0000}"/>
    <cellStyle name="Calculation 6 2 2 2 2 3" xfId="17196" xr:uid="{00000000-0005-0000-0000-0000BB1F0000}"/>
    <cellStyle name="Calculation 6 2 2 2 2 3 2" xfId="35829" xr:uid="{00000000-0005-0000-0000-0000BC1F0000}"/>
    <cellStyle name="Calculation 6 2 2 2 2 4" xfId="27370" xr:uid="{00000000-0005-0000-0000-0000BD1F0000}"/>
    <cellStyle name="Calculation 6 2 2 2 3" xfId="9968" xr:uid="{00000000-0005-0000-0000-0000BE1F0000}"/>
    <cellStyle name="Calculation 6 2 2 2 3 2" xfId="29895" xr:uid="{00000000-0005-0000-0000-0000BF1F0000}"/>
    <cellStyle name="Calculation 6 2 2 2 4" xfId="24814" xr:uid="{00000000-0005-0000-0000-0000C01F0000}"/>
    <cellStyle name="Calculation 6 2 2 3" xfId="4465" xr:uid="{00000000-0005-0000-0000-0000C11F0000}"/>
    <cellStyle name="Calculation 6 2 2 3 2" xfId="7567" xr:uid="{00000000-0005-0000-0000-0000C21F0000}"/>
    <cellStyle name="Calculation 6 2 2 3 2 2" xfId="13628" xr:uid="{00000000-0005-0000-0000-0000C31F0000}"/>
    <cellStyle name="Calculation 6 2 2 3 2 2 2" xfId="22917" xr:uid="{00000000-0005-0000-0000-0000C41F0000}"/>
    <cellStyle name="Calculation 6 2 2 3 2 2 2 2" xfId="40645" xr:uid="{00000000-0005-0000-0000-0000C51F0000}"/>
    <cellStyle name="Calculation 6 2 2 3 2 2 3" xfId="33077" xr:uid="{00000000-0005-0000-0000-0000C61F0000}"/>
    <cellStyle name="Calculation 6 2 2 3 2 3" xfId="17662" xr:uid="{00000000-0005-0000-0000-0000C71F0000}"/>
    <cellStyle name="Calculation 6 2 2 3 2 3 2" xfId="36295" xr:uid="{00000000-0005-0000-0000-0000C81F0000}"/>
    <cellStyle name="Calculation 6 2 2 3 2 4" xfId="28011" xr:uid="{00000000-0005-0000-0000-0000C91F0000}"/>
    <cellStyle name="Calculation 6 2 2 3 3" xfId="10614" xr:uid="{00000000-0005-0000-0000-0000CA1F0000}"/>
    <cellStyle name="Calculation 6 2 2 3 3 2" xfId="20182" xr:uid="{00000000-0005-0000-0000-0000CB1F0000}"/>
    <cellStyle name="Calculation 6 2 2 3 3 2 2" xfId="38336" xr:uid="{00000000-0005-0000-0000-0000CC1F0000}"/>
    <cellStyle name="Calculation 6 2 2 3 3 3" xfId="30537" xr:uid="{00000000-0005-0000-0000-0000CD1F0000}"/>
    <cellStyle name="Calculation 6 2 2 3 4" xfId="15261" xr:uid="{00000000-0005-0000-0000-0000CE1F0000}"/>
    <cellStyle name="Calculation 6 2 2 3 4 2" xfId="34296" xr:uid="{00000000-0005-0000-0000-0000CF1F0000}"/>
    <cellStyle name="Calculation 6 2 2 3 5" xfId="25455" xr:uid="{00000000-0005-0000-0000-0000D01F0000}"/>
    <cellStyle name="Calculation 6 2 2 4" xfId="5584" xr:uid="{00000000-0005-0000-0000-0000D11F0000}"/>
    <cellStyle name="Calculation 6 2 2 4 2" xfId="11719" xr:uid="{00000000-0005-0000-0000-0000D21F0000}"/>
    <cellStyle name="Calculation 6 2 2 4 2 2" xfId="21274" xr:uid="{00000000-0005-0000-0000-0000D31F0000}"/>
    <cellStyle name="Calculation 6 2 2 4 2 2 2" xfId="39162" xr:uid="{00000000-0005-0000-0000-0000D41F0000}"/>
    <cellStyle name="Calculation 6 2 2 4 2 3" xfId="31373" xr:uid="{00000000-0005-0000-0000-0000D51F0000}"/>
    <cellStyle name="Calculation 6 2 2 4 3" xfId="16247" xr:uid="{00000000-0005-0000-0000-0000D61F0000}"/>
    <cellStyle name="Calculation 6 2 2 4 3 2" xfId="35018" xr:uid="{00000000-0005-0000-0000-0000D71F0000}"/>
    <cellStyle name="Calculation 6 2 2 4 4" xfId="26291" xr:uid="{00000000-0005-0000-0000-0000D81F0000}"/>
    <cellStyle name="Calculation 6 2 2 5" xfId="8700" xr:uid="{00000000-0005-0000-0000-0000D91F0000}"/>
    <cellStyle name="Calculation 6 2 2 5 2" xfId="18687" xr:uid="{00000000-0005-0000-0000-0000DA1F0000}"/>
    <cellStyle name="Calculation 6 2 2 5 2 2" xfId="37046" xr:uid="{00000000-0005-0000-0000-0000DB1F0000}"/>
    <cellStyle name="Calculation 6 2 2 5 3" xfId="28834" xr:uid="{00000000-0005-0000-0000-0000DC1F0000}"/>
    <cellStyle name="Calculation 6 2 2 6" xfId="23749" xr:uid="{00000000-0005-0000-0000-0000DD1F0000}"/>
    <cellStyle name="Calculation 6 2 20" xfId="2619" xr:uid="{00000000-0005-0000-0000-0000DE1F0000}"/>
    <cellStyle name="Calculation 6 2 20 2" xfId="5820" xr:uid="{00000000-0005-0000-0000-0000DF1F0000}"/>
    <cellStyle name="Calculation 6 2 20 2 2" xfId="11939" xr:uid="{00000000-0005-0000-0000-0000E01F0000}"/>
    <cellStyle name="Calculation 6 2 20 2 2 2" xfId="21436" xr:uid="{00000000-0005-0000-0000-0000E11F0000}"/>
    <cellStyle name="Calculation 6 2 20 2 2 2 2" xfId="39318" xr:uid="{00000000-0005-0000-0000-0000E21F0000}"/>
    <cellStyle name="Calculation 6 2 20 2 2 3" xfId="31579" xr:uid="{00000000-0005-0000-0000-0000E31F0000}"/>
    <cellStyle name="Calculation 6 2 20 2 3" xfId="16399" xr:uid="{00000000-0005-0000-0000-0000E41F0000}"/>
    <cellStyle name="Calculation 6 2 20 2 3 2" xfId="35170" xr:uid="{00000000-0005-0000-0000-0000E51F0000}"/>
    <cellStyle name="Calculation 6 2 20 2 4" xfId="26513" xr:uid="{00000000-0005-0000-0000-0000E61F0000}"/>
    <cellStyle name="Calculation 6 2 20 3" xfId="8919" xr:uid="{00000000-0005-0000-0000-0000E71F0000}"/>
    <cellStyle name="Calculation 6 2 20 3 2" xfId="18906" xr:uid="{00000000-0005-0000-0000-0000E81F0000}"/>
    <cellStyle name="Calculation 6 2 20 3 2 2" xfId="37251" xr:uid="{00000000-0005-0000-0000-0000E91F0000}"/>
    <cellStyle name="Calculation 6 2 20 3 3" xfId="29039" xr:uid="{00000000-0005-0000-0000-0000EA1F0000}"/>
    <cellStyle name="Calculation 6 2 20 4" xfId="14479" xr:uid="{00000000-0005-0000-0000-0000EB1F0000}"/>
    <cellStyle name="Calculation 6 2 20 4 2" xfId="33652" xr:uid="{00000000-0005-0000-0000-0000EC1F0000}"/>
    <cellStyle name="Calculation 6 2 20 5" xfId="23952" xr:uid="{00000000-0005-0000-0000-0000ED1F0000}"/>
    <cellStyle name="Calculation 6 2 21" xfId="2668" xr:uid="{00000000-0005-0000-0000-0000EE1F0000}"/>
    <cellStyle name="Calculation 6 2 21 2" xfId="5865" xr:uid="{00000000-0005-0000-0000-0000EF1F0000}"/>
    <cellStyle name="Calculation 6 2 21 2 2" xfId="11984" xr:uid="{00000000-0005-0000-0000-0000F01F0000}"/>
    <cellStyle name="Calculation 6 2 21 2 2 2" xfId="21474" xr:uid="{00000000-0005-0000-0000-0000F11F0000}"/>
    <cellStyle name="Calculation 6 2 21 2 2 2 2" xfId="39354" xr:uid="{00000000-0005-0000-0000-0000F21F0000}"/>
    <cellStyle name="Calculation 6 2 21 2 2 3" xfId="31620" xr:uid="{00000000-0005-0000-0000-0000F31F0000}"/>
    <cellStyle name="Calculation 6 2 21 2 3" xfId="16435" xr:uid="{00000000-0005-0000-0000-0000F41F0000}"/>
    <cellStyle name="Calculation 6 2 21 2 3 2" xfId="35206" xr:uid="{00000000-0005-0000-0000-0000F51F0000}"/>
    <cellStyle name="Calculation 6 2 21 2 4" xfId="26554" xr:uid="{00000000-0005-0000-0000-0000F61F0000}"/>
    <cellStyle name="Calculation 6 2 21 3" xfId="8964" xr:uid="{00000000-0005-0000-0000-0000F71F0000}"/>
    <cellStyle name="Calculation 6 2 21 3 2" xfId="18951" xr:uid="{00000000-0005-0000-0000-0000F81F0000}"/>
    <cellStyle name="Calculation 6 2 21 3 2 2" xfId="37292" xr:uid="{00000000-0005-0000-0000-0000F91F0000}"/>
    <cellStyle name="Calculation 6 2 21 3 3" xfId="29080" xr:uid="{00000000-0005-0000-0000-0000FA1F0000}"/>
    <cellStyle name="Calculation 6 2 21 4" xfId="14498" xr:uid="{00000000-0005-0000-0000-0000FB1F0000}"/>
    <cellStyle name="Calculation 6 2 21 4 2" xfId="33671" xr:uid="{00000000-0005-0000-0000-0000FC1F0000}"/>
    <cellStyle name="Calculation 6 2 21 5" xfId="23993" xr:uid="{00000000-0005-0000-0000-0000FD1F0000}"/>
    <cellStyle name="Calculation 6 2 22" xfId="2153" xr:uid="{00000000-0005-0000-0000-0000FE1F0000}"/>
    <cellStyle name="Calculation 6 2 22 2" xfId="5362" xr:uid="{00000000-0005-0000-0000-0000FF1F0000}"/>
    <cellStyle name="Calculation 6 2 22 2 2" xfId="11498" xr:uid="{00000000-0005-0000-0000-000000200000}"/>
    <cellStyle name="Calculation 6 2 22 2 2 2" xfId="21055" xr:uid="{00000000-0005-0000-0000-000001200000}"/>
    <cellStyle name="Calculation 6 2 22 2 2 2 2" xfId="39018" xr:uid="{00000000-0005-0000-0000-000002200000}"/>
    <cellStyle name="Calculation 6 2 22 2 2 3" xfId="31228" xr:uid="{00000000-0005-0000-0000-000003200000}"/>
    <cellStyle name="Calculation 6 2 22 2 3" xfId="16036" xr:uid="{00000000-0005-0000-0000-000004200000}"/>
    <cellStyle name="Calculation 6 2 22 2 3 2" xfId="34882" xr:uid="{00000000-0005-0000-0000-000005200000}"/>
    <cellStyle name="Calculation 6 2 22 2 4" xfId="26146" xr:uid="{00000000-0005-0000-0000-000006200000}"/>
    <cellStyle name="Calculation 6 2 22 3" xfId="8478" xr:uid="{00000000-0005-0000-0000-000007200000}"/>
    <cellStyle name="Calculation 6 2 22 3 2" xfId="18465" xr:uid="{00000000-0005-0000-0000-000008200000}"/>
    <cellStyle name="Calculation 6 2 22 3 2 2" xfId="36900" xr:uid="{00000000-0005-0000-0000-000009200000}"/>
    <cellStyle name="Calculation 6 2 22 3 3" xfId="28689" xr:uid="{00000000-0005-0000-0000-00000A200000}"/>
    <cellStyle name="Calculation 6 2 22 4" xfId="14282" xr:uid="{00000000-0005-0000-0000-00000B200000}"/>
    <cellStyle name="Calculation 6 2 22 4 2" xfId="33533" xr:uid="{00000000-0005-0000-0000-00000C200000}"/>
    <cellStyle name="Calculation 6 2 22 5" xfId="23603" xr:uid="{00000000-0005-0000-0000-00000D200000}"/>
    <cellStyle name="Calculation 6 2 23" xfId="2766" xr:uid="{00000000-0005-0000-0000-00000E200000}"/>
    <cellStyle name="Calculation 6 2 23 2" xfId="5959" xr:uid="{00000000-0005-0000-0000-00000F200000}"/>
    <cellStyle name="Calculation 6 2 23 2 2" xfId="12078" xr:uid="{00000000-0005-0000-0000-000010200000}"/>
    <cellStyle name="Calculation 6 2 23 2 2 2" xfId="21562" xr:uid="{00000000-0005-0000-0000-000011200000}"/>
    <cellStyle name="Calculation 6 2 23 2 2 2 2" xfId="39442" xr:uid="{00000000-0005-0000-0000-000012200000}"/>
    <cellStyle name="Calculation 6 2 23 2 2 3" xfId="31708" xr:uid="{00000000-0005-0000-0000-000013200000}"/>
    <cellStyle name="Calculation 6 2 23 2 3" xfId="16505" xr:uid="{00000000-0005-0000-0000-000014200000}"/>
    <cellStyle name="Calculation 6 2 23 2 3 2" xfId="35276" xr:uid="{00000000-0005-0000-0000-000015200000}"/>
    <cellStyle name="Calculation 6 2 23 2 4" xfId="26642" xr:uid="{00000000-0005-0000-0000-000016200000}"/>
    <cellStyle name="Calculation 6 2 23 3" xfId="9058" xr:uid="{00000000-0005-0000-0000-000017200000}"/>
    <cellStyle name="Calculation 6 2 23 3 2" xfId="19045" xr:uid="{00000000-0005-0000-0000-000018200000}"/>
    <cellStyle name="Calculation 6 2 23 3 2 2" xfId="37380" xr:uid="{00000000-0005-0000-0000-000019200000}"/>
    <cellStyle name="Calculation 6 2 23 3 3" xfId="29168" xr:uid="{00000000-0005-0000-0000-00001A200000}"/>
    <cellStyle name="Calculation 6 2 23 4" xfId="14530" xr:uid="{00000000-0005-0000-0000-00001B200000}"/>
    <cellStyle name="Calculation 6 2 23 4 2" xfId="33703" xr:uid="{00000000-0005-0000-0000-00001C200000}"/>
    <cellStyle name="Calculation 6 2 23 5" xfId="24081" xr:uid="{00000000-0005-0000-0000-00001D200000}"/>
    <cellStyle name="Calculation 6 2 24" xfId="2383" xr:uid="{00000000-0005-0000-0000-00001E200000}"/>
    <cellStyle name="Calculation 6 2 24 2" xfId="5589" xr:uid="{00000000-0005-0000-0000-00001F200000}"/>
    <cellStyle name="Calculation 6 2 24 2 2" xfId="11724" xr:uid="{00000000-0005-0000-0000-000020200000}"/>
    <cellStyle name="Calculation 6 2 24 2 2 2" xfId="21279" xr:uid="{00000000-0005-0000-0000-000021200000}"/>
    <cellStyle name="Calculation 6 2 24 2 2 2 2" xfId="39167" xr:uid="{00000000-0005-0000-0000-000022200000}"/>
    <cellStyle name="Calculation 6 2 24 2 2 3" xfId="31378" xr:uid="{00000000-0005-0000-0000-000023200000}"/>
    <cellStyle name="Calculation 6 2 24 2 3" xfId="16252" xr:uid="{00000000-0005-0000-0000-000024200000}"/>
    <cellStyle name="Calculation 6 2 24 2 3 2" xfId="35023" xr:uid="{00000000-0005-0000-0000-000025200000}"/>
    <cellStyle name="Calculation 6 2 24 2 4" xfId="26296" xr:uid="{00000000-0005-0000-0000-000026200000}"/>
    <cellStyle name="Calculation 6 2 24 3" xfId="8706" xr:uid="{00000000-0005-0000-0000-000027200000}"/>
    <cellStyle name="Calculation 6 2 24 3 2" xfId="18693" xr:uid="{00000000-0005-0000-0000-000028200000}"/>
    <cellStyle name="Calculation 6 2 24 3 2 2" xfId="37052" xr:uid="{00000000-0005-0000-0000-000029200000}"/>
    <cellStyle name="Calculation 6 2 24 3 3" xfId="28840" xr:uid="{00000000-0005-0000-0000-00002A200000}"/>
    <cellStyle name="Calculation 6 2 24 4" xfId="14390" xr:uid="{00000000-0005-0000-0000-00002B200000}"/>
    <cellStyle name="Calculation 6 2 24 4 2" xfId="33566" xr:uid="{00000000-0005-0000-0000-00002C200000}"/>
    <cellStyle name="Calculation 6 2 24 5" xfId="23755" xr:uid="{00000000-0005-0000-0000-00002D200000}"/>
    <cellStyle name="Calculation 6 2 25" xfId="3383" xr:uid="{00000000-0005-0000-0000-00002E200000}"/>
    <cellStyle name="Calculation 6 2 25 2" xfId="6540" xr:uid="{00000000-0005-0000-0000-00002F200000}"/>
    <cellStyle name="Calculation 6 2 25 2 2" xfId="12652" xr:uid="{00000000-0005-0000-0000-000030200000}"/>
    <cellStyle name="Calculation 6 2 25 2 2 2" xfId="22066" xr:uid="{00000000-0005-0000-0000-000031200000}"/>
    <cellStyle name="Calculation 6 2 25 2 2 2 2" xfId="39796" xr:uid="{00000000-0005-0000-0000-000032200000}"/>
    <cellStyle name="Calculation 6 2 25 2 2 3" xfId="32107" xr:uid="{00000000-0005-0000-0000-000033200000}"/>
    <cellStyle name="Calculation 6 2 25 2 3" xfId="16970" xr:uid="{00000000-0005-0000-0000-000034200000}"/>
    <cellStyle name="Calculation 6 2 25 2 3 2" xfId="35603" xr:uid="{00000000-0005-0000-0000-000035200000}"/>
    <cellStyle name="Calculation 6 2 25 2 4" xfId="27041" xr:uid="{00000000-0005-0000-0000-000036200000}"/>
    <cellStyle name="Calculation 6 2 25 3" xfId="9637" xr:uid="{00000000-0005-0000-0000-000037200000}"/>
    <cellStyle name="Calculation 6 2 25 3 2" xfId="29571" xr:uid="{00000000-0005-0000-0000-000038200000}"/>
    <cellStyle name="Calculation 6 2 25 4" xfId="24485" xr:uid="{00000000-0005-0000-0000-000039200000}"/>
    <cellStyle name="Calculation 6 2 26" xfId="4966" xr:uid="{00000000-0005-0000-0000-00003A200000}"/>
    <cellStyle name="Calculation 6 2 26 2" xfId="11106" xr:uid="{00000000-0005-0000-0000-00003B200000}"/>
    <cellStyle name="Calculation 6 2 26 2 2" xfId="20668" xr:uid="{00000000-0005-0000-0000-00003C200000}"/>
    <cellStyle name="Calculation 6 2 26 2 2 2" xfId="38688" xr:uid="{00000000-0005-0000-0000-00003D200000}"/>
    <cellStyle name="Calculation 6 2 26 2 3" xfId="30894" xr:uid="{00000000-0005-0000-0000-00003E200000}"/>
    <cellStyle name="Calculation 6 2 26 3" xfId="15667" xr:uid="{00000000-0005-0000-0000-00003F200000}"/>
    <cellStyle name="Calculation 6 2 26 3 2" xfId="34570" xr:uid="{00000000-0005-0000-0000-000040200000}"/>
    <cellStyle name="Calculation 6 2 26 4" xfId="25812" xr:uid="{00000000-0005-0000-0000-000041200000}"/>
    <cellStyle name="Calculation 6 2 27" xfId="8091" xr:uid="{00000000-0005-0000-0000-000042200000}"/>
    <cellStyle name="Calculation 6 2 27 2" xfId="18081" xr:uid="{00000000-0005-0000-0000-000043200000}"/>
    <cellStyle name="Calculation 6 2 27 2 2" xfId="36574" xr:uid="{00000000-0005-0000-0000-000044200000}"/>
    <cellStyle name="Calculation 6 2 27 3" xfId="28365" xr:uid="{00000000-0005-0000-0000-000045200000}"/>
    <cellStyle name="Calculation 6 2 28" xfId="23271" xr:uid="{00000000-0005-0000-0000-000046200000}"/>
    <cellStyle name="Calculation 6 2 3" xfId="2270" xr:uid="{00000000-0005-0000-0000-000047200000}"/>
    <cellStyle name="Calculation 6 2 3 2" xfId="3849" xr:uid="{00000000-0005-0000-0000-000048200000}"/>
    <cellStyle name="Calculation 6 2 3 2 2" xfId="6955" xr:uid="{00000000-0005-0000-0000-000049200000}"/>
    <cellStyle name="Calculation 6 2 3 2 2 2" xfId="13026" xr:uid="{00000000-0005-0000-0000-00004A200000}"/>
    <cellStyle name="Calculation 6 2 3 2 2 2 2" xfId="22381" xr:uid="{00000000-0005-0000-0000-00004B200000}"/>
    <cellStyle name="Calculation 6 2 3 2 2 2 2 2" xfId="40109" xr:uid="{00000000-0005-0000-0000-00004C200000}"/>
    <cellStyle name="Calculation 6 2 3 2 2 2 3" xfId="32478" xr:uid="{00000000-0005-0000-0000-00004D200000}"/>
    <cellStyle name="Calculation 6 2 3 2 2 3" xfId="17221" xr:uid="{00000000-0005-0000-0000-00004E200000}"/>
    <cellStyle name="Calculation 6 2 3 2 2 3 2" xfId="35854" xr:uid="{00000000-0005-0000-0000-00004F200000}"/>
    <cellStyle name="Calculation 6 2 3 2 2 4" xfId="27412" xr:uid="{00000000-0005-0000-0000-000050200000}"/>
    <cellStyle name="Calculation 6 2 3 2 3" xfId="10011" xr:uid="{00000000-0005-0000-0000-000051200000}"/>
    <cellStyle name="Calculation 6 2 3 2 3 2" xfId="29937" xr:uid="{00000000-0005-0000-0000-000052200000}"/>
    <cellStyle name="Calculation 6 2 3 2 4" xfId="24856" xr:uid="{00000000-0005-0000-0000-000053200000}"/>
    <cellStyle name="Calculation 6 2 3 3" xfId="4508" xr:uid="{00000000-0005-0000-0000-000054200000}"/>
    <cellStyle name="Calculation 6 2 3 3 2" xfId="7610" xr:uid="{00000000-0005-0000-0000-000055200000}"/>
    <cellStyle name="Calculation 6 2 3 3 2 2" xfId="13671" xr:uid="{00000000-0005-0000-0000-000056200000}"/>
    <cellStyle name="Calculation 6 2 3 3 2 2 2" xfId="22952" xr:uid="{00000000-0005-0000-0000-000057200000}"/>
    <cellStyle name="Calculation 6 2 3 3 2 2 2 2" xfId="40680" xr:uid="{00000000-0005-0000-0000-000058200000}"/>
    <cellStyle name="Calculation 6 2 3 3 2 2 3" xfId="33119" xr:uid="{00000000-0005-0000-0000-000059200000}"/>
    <cellStyle name="Calculation 6 2 3 3 2 3" xfId="17687" xr:uid="{00000000-0005-0000-0000-00005A200000}"/>
    <cellStyle name="Calculation 6 2 3 3 2 3 2" xfId="36320" xr:uid="{00000000-0005-0000-0000-00005B200000}"/>
    <cellStyle name="Calculation 6 2 3 3 2 4" xfId="28053" xr:uid="{00000000-0005-0000-0000-00005C200000}"/>
    <cellStyle name="Calculation 6 2 3 3 3" xfId="10657" xr:uid="{00000000-0005-0000-0000-00005D200000}"/>
    <cellStyle name="Calculation 6 2 3 3 3 2" xfId="20225" xr:uid="{00000000-0005-0000-0000-00005E200000}"/>
    <cellStyle name="Calculation 6 2 3 3 3 2 2" xfId="38378" xr:uid="{00000000-0005-0000-0000-00005F200000}"/>
    <cellStyle name="Calculation 6 2 3 3 3 3" xfId="30579" xr:uid="{00000000-0005-0000-0000-000060200000}"/>
    <cellStyle name="Calculation 6 2 3 3 4" xfId="15286" xr:uid="{00000000-0005-0000-0000-000061200000}"/>
    <cellStyle name="Calculation 6 2 3 3 4 2" xfId="34321" xr:uid="{00000000-0005-0000-0000-000062200000}"/>
    <cellStyle name="Calculation 6 2 3 3 5" xfId="25497" xr:uid="{00000000-0005-0000-0000-000063200000}"/>
    <cellStyle name="Calculation 6 2 3 4" xfId="5477" xr:uid="{00000000-0005-0000-0000-000064200000}"/>
    <cellStyle name="Calculation 6 2 3 4 2" xfId="11613" xr:uid="{00000000-0005-0000-0000-000065200000}"/>
    <cellStyle name="Calculation 6 2 3 4 2 2" xfId="21170" xr:uid="{00000000-0005-0000-0000-000066200000}"/>
    <cellStyle name="Calculation 6 2 3 4 2 2 2" xfId="39094" xr:uid="{00000000-0005-0000-0000-000067200000}"/>
    <cellStyle name="Calculation 6 2 3 4 2 3" xfId="31304" xr:uid="{00000000-0005-0000-0000-000068200000}"/>
    <cellStyle name="Calculation 6 2 3 4 3" xfId="16145" xr:uid="{00000000-0005-0000-0000-000069200000}"/>
    <cellStyle name="Calculation 6 2 3 4 3 2" xfId="34952" xr:uid="{00000000-0005-0000-0000-00006A200000}"/>
    <cellStyle name="Calculation 6 2 3 4 4" xfId="26222" xr:uid="{00000000-0005-0000-0000-00006B200000}"/>
    <cellStyle name="Calculation 6 2 3 5" xfId="8595" xr:uid="{00000000-0005-0000-0000-00006C200000}"/>
    <cellStyle name="Calculation 6 2 3 5 2" xfId="18582" xr:uid="{00000000-0005-0000-0000-00006D200000}"/>
    <cellStyle name="Calculation 6 2 3 5 2 2" xfId="36978" xr:uid="{00000000-0005-0000-0000-00006E200000}"/>
    <cellStyle name="Calculation 6 2 3 5 3" xfId="28766" xr:uid="{00000000-0005-0000-0000-00006F200000}"/>
    <cellStyle name="Calculation 6 2 3 6" xfId="23681" xr:uid="{00000000-0005-0000-0000-000070200000}"/>
    <cellStyle name="Calculation 6 2 4" xfId="2088" xr:uid="{00000000-0005-0000-0000-000071200000}"/>
    <cellStyle name="Calculation 6 2 4 2" xfId="3883" xr:uid="{00000000-0005-0000-0000-000072200000}"/>
    <cellStyle name="Calculation 6 2 4 2 2" xfId="6989" xr:uid="{00000000-0005-0000-0000-000073200000}"/>
    <cellStyle name="Calculation 6 2 4 2 2 2" xfId="13059" xr:uid="{00000000-0005-0000-0000-000074200000}"/>
    <cellStyle name="Calculation 6 2 4 2 2 2 2" xfId="22413" xr:uid="{00000000-0005-0000-0000-000075200000}"/>
    <cellStyle name="Calculation 6 2 4 2 2 2 2 2" xfId="40141" xr:uid="{00000000-0005-0000-0000-000076200000}"/>
    <cellStyle name="Calculation 6 2 4 2 2 2 3" xfId="32511" xr:uid="{00000000-0005-0000-0000-000077200000}"/>
    <cellStyle name="Calculation 6 2 4 2 2 3" xfId="17248" xr:uid="{00000000-0005-0000-0000-000078200000}"/>
    <cellStyle name="Calculation 6 2 4 2 2 3 2" xfId="35881" xr:uid="{00000000-0005-0000-0000-000079200000}"/>
    <cellStyle name="Calculation 6 2 4 2 2 4" xfId="27445" xr:uid="{00000000-0005-0000-0000-00007A200000}"/>
    <cellStyle name="Calculation 6 2 4 2 3" xfId="10044" xr:uid="{00000000-0005-0000-0000-00007B200000}"/>
    <cellStyle name="Calculation 6 2 4 2 3 2" xfId="29970" xr:uid="{00000000-0005-0000-0000-00007C200000}"/>
    <cellStyle name="Calculation 6 2 4 2 4" xfId="24889" xr:uid="{00000000-0005-0000-0000-00007D200000}"/>
    <cellStyle name="Calculation 6 2 4 3" xfId="4541" xr:uid="{00000000-0005-0000-0000-00007E200000}"/>
    <cellStyle name="Calculation 6 2 4 3 2" xfId="7643" xr:uid="{00000000-0005-0000-0000-00007F200000}"/>
    <cellStyle name="Calculation 6 2 4 3 2 2" xfId="13704" xr:uid="{00000000-0005-0000-0000-000080200000}"/>
    <cellStyle name="Calculation 6 2 4 3 2 2 2" xfId="22984" xr:uid="{00000000-0005-0000-0000-000081200000}"/>
    <cellStyle name="Calculation 6 2 4 3 2 2 2 2" xfId="40712" xr:uid="{00000000-0005-0000-0000-000082200000}"/>
    <cellStyle name="Calculation 6 2 4 3 2 2 3" xfId="33152" xr:uid="{00000000-0005-0000-0000-000083200000}"/>
    <cellStyle name="Calculation 6 2 4 3 2 3" xfId="17714" xr:uid="{00000000-0005-0000-0000-000084200000}"/>
    <cellStyle name="Calculation 6 2 4 3 2 3 2" xfId="36347" xr:uid="{00000000-0005-0000-0000-000085200000}"/>
    <cellStyle name="Calculation 6 2 4 3 2 4" xfId="28086" xr:uid="{00000000-0005-0000-0000-000086200000}"/>
    <cellStyle name="Calculation 6 2 4 3 3" xfId="10690" xr:uid="{00000000-0005-0000-0000-000087200000}"/>
    <cellStyle name="Calculation 6 2 4 3 3 2" xfId="20258" xr:uid="{00000000-0005-0000-0000-000088200000}"/>
    <cellStyle name="Calculation 6 2 4 3 3 2 2" xfId="38411" xr:uid="{00000000-0005-0000-0000-000089200000}"/>
    <cellStyle name="Calculation 6 2 4 3 3 3" xfId="30612" xr:uid="{00000000-0005-0000-0000-00008A200000}"/>
    <cellStyle name="Calculation 6 2 4 3 4" xfId="15313" xr:uid="{00000000-0005-0000-0000-00008B200000}"/>
    <cellStyle name="Calculation 6 2 4 3 4 2" xfId="34348" xr:uid="{00000000-0005-0000-0000-00008C200000}"/>
    <cellStyle name="Calculation 6 2 4 3 5" xfId="25530" xr:uid="{00000000-0005-0000-0000-00008D200000}"/>
    <cellStyle name="Calculation 6 2 4 4" xfId="5298" xr:uid="{00000000-0005-0000-0000-00008E200000}"/>
    <cellStyle name="Calculation 6 2 4 4 2" xfId="11434" xr:uid="{00000000-0005-0000-0000-00008F200000}"/>
    <cellStyle name="Calculation 6 2 4 4 2 2" xfId="20996" xr:uid="{00000000-0005-0000-0000-000090200000}"/>
    <cellStyle name="Calculation 6 2 4 4 2 2 2" xfId="38970" xr:uid="{00000000-0005-0000-0000-000091200000}"/>
    <cellStyle name="Calculation 6 2 4 4 2 3" xfId="31176" xr:uid="{00000000-0005-0000-0000-000092200000}"/>
    <cellStyle name="Calculation 6 2 4 4 3" xfId="15978" xr:uid="{00000000-0005-0000-0000-000093200000}"/>
    <cellStyle name="Calculation 6 2 4 4 3 2" xfId="34835" xr:uid="{00000000-0005-0000-0000-000094200000}"/>
    <cellStyle name="Calculation 6 2 4 4 4" xfId="26094" xr:uid="{00000000-0005-0000-0000-000095200000}"/>
    <cellStyle name="Calculation 6 2 4 5" xfId="8414" xr:uid="{00000000-0005-0000-0000-000096200000}"/>
    <cellStyle name="Calculation 6 2 4 5 2" xfId="18401" xr:uid="{00000000-0005-0000-0000-000097200000}"/>
    <cellStyle name="Calculation 6 2 4 5 2 2" xfId="36848" xr:uid="{00000000-0005-0000-0000-000098200000}"/>
    <cellStyle name="Calculation 6 2 4 5 3" xfId="28637" xr:uid="{00000000-0005-0000-0000-000099200000}"/>
    <cellStyle name="Calculation 6 2 4 6" xfId="23551" xr:uid="{00000000-0005-0000-0000-00009A200000}"/>
    <cellStyle name="Calculation 6 2 5" xfId="2221" xr:uid="{00000000-0005-0000-0000-00009B200000}"/>
    <cellStyle name="Calculation 6 2 5 2" xfId="3912" xr:uid="{00000000-0005-0000-0000-00009C200000}"/>
    <cellStyle name="Calculation 6 2 5 2 2" xfId="7017" xr:uid="{00000000-0005-0000-0000-00009D200000}"/>
    <cellStyle name="Calculation 6 2 5 2 2 2" xfId="13085" xr:uid="{00000000-0005-0000-0000-00009E200000}"/>
    <cellStyle name="Calculation 6 2 5 2 2 2 2" xfId="22435" xr:uid="{00000000-0005-0000-0000-00009F200000}"/>
    <cellStyle name="Calculation 6 2 5 2 2 2 2 2" xfId="40163" xr:uid="{00000000-0005-0000-0000-0000A0200000}"/>
    <cellStyle name="Calculation 6 2 5 2 2 2 3" xfId="32537" xr:uid="{00000000-0005-0000-0000-0000A1200000}"/>
    <cellStyle name="Calculation 6 2 5 2 2 3" xfId="17265" xr:uid="{00000000-0005-0000-0000-0000A2200000}"/>
    <cellStyle name="Calculation 6 2 5 2 2 3 2" xfId="35898" xr:uid="{00000000-0005-0000-0000-0000A3200000}"/>
    <cellStyle name="Calculation 6 2 5 2 2 4" xfId="27471" xr:uid="{00000000-0005-0000-0000-0000A4200000}"/>
    <cellStyle name="Calculation 6 2 5 2 3" xfId="10070" xr:uid="{00000000-0005-0000-0000-0000A5200000}"/>
    <cellStyle name="Calculation 6 2 5 2 3 2" xfId="19805" xr:uid="{00000000-0005-0000-0000-0000A6200000}"/>
    <cellStyle name="Calculation 6 2 5 2 3 2 2" xfId="37962" xr:uid="{00000000-0005-0000-0000-0000A7200000}"/>
    <cellStyle name="Calculation 6 2 5 2 3 3" xfId="29996" xr:uid="{00000000-0005-0000-0000-0000A8200000}"/>
    <cellStyle name="Calculation 6 2 5 2 4" xfId="15030" xr:uid="{00000000-0005-0000-0000-0000A9200000}"/>
    <cellStyle name="Calculation 6 2 5 2 4 2" xfId="34065" xr:uid="{00000000-0005-0000-0000-0000AA200000}"/>
    <cellStyle name="Calculation 6 2 5 2 5" xfId="24915" xr:uid="{00000000-0005-0000-0000-0000AB200000}"/>
    <cellStyle name="Calculation 6 2 5 3" xfId="4567" xr:uid="{00000000-0005-0000-0000-0000AC200000}"/>
    <cellStyle name="Calculation 6 2 5 3 2" xfId="7669" xr:uid="{00000000-0005-0000-0000-0000AD200000}"/>
    <cellStyle name="Calculation 6 2 5 3 2 2" xfId="13730" xr:uid="{00000000-0005-0000-0000-0000AE200000}"/>
    <cellStyle name="Calculation 6 2 5 3 2 2 2" xfId="23006" xr:uid="{00000000-0005-0000-0000-0000AF200000}"/>
    <cellStyle name="Calculation 6 2 5 3 2 2 2 2" xfId="40734" xr:uid="{00000000-0005-0000-0000-0000B0200000}"/>
    <cellStyle name="Calculation 6 2 5 3 2 2 3" xfId="33178" xr:uid="{00000000-0005-0000-0000-0000B1200000}"/>
    <cellStyle name="Calculation 6 2 5 3 2 3" xfId="17731" xr:uid="{00000000-0005-0000-0000-0000B2200000}"/>
    <cellStyle name="Calculation 6 2 5 3 2 3 2" xfId="36364" xr:uid="{00000000-0005-0000-0000-0000B3200000}"/>
    <cellStyle name="Calculation 6 2 5 3 2 4" xfId="28112" xr:uid="{00000000-0005-0000-0000-0000B4200000}"/>
    <cellStyle name="Calculation 6 2 5 3 3" xfId="10716" xr:uid="{00000000-0005-0000-0000-0000B5200000}"/>
    <cellStyle name="Calculation 6 2 5 3 3 2" xfId="20284" xr:uid="{00000000-0005-0000-0000-0000B6200000}"/>
    <cellStyle name="Calculation 6 2 5 3 3 2 2" xfId="38437" xr:uid="{00000000-0005-0000-0000-0000B7200000}"/>
    <cellStyle name="Calculation 6 2 5 3 3 3" xfId="30638" xr:uid="{00000000-0005-0000-0000-0000B8200000}"/>
    <cellStyle name="Calculation 6 2 5 3 4" xfId="15330" xr:uid="{00000000-0005-0000-0000-0000B9200000}"/>
    <cellStyle name="Calculation 6 2 5 3 4 2" xfId="34365" xr:uid="{00000000-0005-0000-0000-0000BA200000}"/>
    <cellStyle name="Calculation 6 2 5 3 5" xfId="25556" xr:uid="{00000000-0005-0000-0000-0000BB200000}"/>
    <cellStyle name="Calculation 6 2 5 4" xfId="5430" xr:uid="{00000000-0005-0000-0000-0000BC200000}"/>
    <cellStyle name="Calculation 6 2 5 4 2" xfId="11566" xr:uid="{00000000-0005-0000-0000-0000BD200000}"/>
    <cellStyle name="Calculation 6 2 5 4 2 2" xfId="21123" xr:uid="{00000000-0005-0000-0000-0000BE200000}"/>
    <cellStyle name="Calculation 6 2 5 4 2 2 2" xfId="39047" xr:uid="{00000000-0005-0000-0000-0000BF200000}"/>
    <cellStyle name="Calculation 6 2 5 4 2 3" xfId="31257" xr:uid="{00000000-0005-0000-0000-0000C0200000}"/>
    <cellStyle name="Calculation 6 2 5 4 3" xfId="16104" xr:uid="{00000000-0005-0000-0000-0000C1200000}"/>
    <cellStyle name="Calculation 6 2 5 4 3 2" xfId="34911" xr:uid="{00000000-0005-0000-0000-0000C2200000}"/>
    <cellStyle name="Calculation 6 2 5 4 4" xfId="26175" xr:uid="{00000000-0005-0000-0000-0000C3200000}"/>
    <cellStyle name="Calculation 6 2 5 5" xfId="8546" xr:uid="{00000000-0005-0000-0000-0000C4200000}"/>
    <cellStyle name="Calculation 6 2 5 5 2" xfId="18533" xr:uid="{00000000-0005-0000-0000-0000C5200000}"/>
    <cellStyle name="Calculation 6 2 5 5 2 2" xfId="36929" xr:uid="{00000000-0005-0000-0000-0000C6200000}"/>
    <cellStyle name="Calculation 6 2 5 5 3" xfId="28718" xr:uid="{00000000-0005-0000-0000-0000C7200000}"/>
    <cellStyle name="Calculation 6 2 5 6" xfId="14335" xr:uid="{00000000-0005-0000-0000-0000C8200000}"/>
    <cellStyle name="Calculation 6 2 5 6 2" xfId="33547" xr:uid="{00000000-0005-0000-0000-0000C9200000}"/>
    <cellStyle name="Calculation 6 2 5 7" xfId="23632" xr:uid="{00000000-0005-0000-0000-0000CA200000}"/>
    <cellStyle name="Calculation 6 2 6" xfId="1869" xr:uid="{00000000-0005-0000-0000-0000CB200000}"/>
    <cellStyle name="Calculation 6 2 6 2" xfId="3935" xr:uid="{00000000-0005-0000-0000-0000CC200000}"/>
    <cellStyle name="Calculation 6 2 6 2 2" xfId="7040" xr:uid="{00000000-0005-0000-0000-0000CD200000}"/>
    <cellStyle name="Calculation 6 2 6 2 2 2" xfId="13108" xr:uid="{00000000-0005-0000-0000-0000CE200000}"/>
    <cellStyle name="Calculation 6 2 6 2 2 2 2" xfId="22458" xr:uid="{00000000-0005-0000-0000-0000CF200000}"/>
    <cellStyle name="Calculation 6 2 6 2 2 2 2 2" xfId="40186" xr:uid="{00000000-0005-0000-0000-0000D0200000}"/>
    <cellStyle name="Calculation 6 2 6 2 2 2 3" xfId="32560" xr:uid="{00000000-0005-0000-0000-0000D1200000}"/>
    <cellStyle name="Calculation 6 2 6 2 2 3" xfId="17284" xr:uid="{00000000-0005-0000-0000-0000D2200000}"/>
    <cellStyle name="Calculation 6 2 6 2 2 3 2" xfId="35917" xr:uid="{00000000-0005-0000-0000-0000D3200000}"/>
    <cellStyle name="Calculation 6 2 6 2 2 4" xfId="27494" xr:uid="{00000000-0005-0000-0000-0000D4200000}"/>
    <cellStyle name="Calculation 6 2 6 2 3" xfId="10093" xr:uid="{00000000-0005-0000-0000-0000D5200000}"/>
    <cellStyle name="Calculation 6 2 6 2 3 2" xfId="30019" xr:uid="{00000000-0005-0000-0000-0000D6200000}"/>
    <cellStyle name="Calculation 6 2 6 2 4" xfId="24938" xr:uid="{00000000-0005-0000-0000-0000D7200000}"/>
    <cellStyle name="Calculation 6 2 6 3" xfId="4590" xr:uid="{00000000-0005-0000-0000-0000D8200000}"/>
    <cellStyle name="Calculation 6 2 6 3 2" xfId="7692" xr:uid="{00000000-0005-0000-0000-0000D9200000}"/>
    <cellStyle name="Calculation 6 2 6 3 2 2" xfId="13753" xr:uid="{00000000-0005-0000-0000-0000DA200000}"/>
    <cellStyle name="Calculation 6 2 6 3 2 2 2" xfId="23029" xr:uid="{00000000-0005-0000-0000-0000DB200000}"/>
    <cellStyle name="Calculation 6 2 6 3 2 2 2 2" xfId="40757" xr:uid="{00000000-0005-0000-0000-0000DC200000}"/>
    <cellStyle name="Calculation 6 2 6 3 2 2 3" xfId="33201" xr:uid="{00000000-0005-0000-0000-0000DD200000}"/>
    <cellStyle name="Calculation 6 2 6 3 2 3" xfId="17750" xr:uid="{00000000-0005-0000-0000-0000DE200000}"/>
    <cellStyle name="Calculation 6 2 6 3 2 3 2" xfId="36383" xr:uid="{00000000-0005-0000-0000-0000DF200000}"/>
    <cellStyle name="Calculation 6 2 6 3 2 4" xfId="28135" xr:uid="{00000000-0005-0000-0000-0000E0200000}"/>
    <cellStyle name="Calculation 6 2 6 3 3" xfId="10739" xr:uid="{00000000-0005-0000-0000-0000E1200000}"/>
    <cellStyle name="Calculation 6 2 6 3 3 2" xfId="20307" xr:uid="{00000000-0005-0000-0000-0000E2200000}"/>
    <cellStyle name="Calculation 6 2 6 3 3 2 2" xfId="38460" xr:uid="{00000000-0005-0000-0000-0000E3200000}"/>
    <cellStyle name="Calculation 6 2 6 3 3 3" xfId="30661" xr:uid="{00000000-0005-0000-0000-0000E4200000}"/>
    <cellStyle name="Calculation 6 2 6 3 4" xfId="15349" xr:uid="{00000000-0005-0000-0000-0000E5200000}"/>
    <cellStyle name="Calculation 6 2 6 3 4 2" xfId="34384" xr:uid="{00000000-0005-0000-0000-0000E6200000}"/>
    <cellStyle name="Calculation 6 2 6 3 5" xfId="25579" xr:uid="{00000000-0005-0000-0000-0000E7200000}"/>
    <cellStyle name="Calculation 6 2 6 4" xfId="5080" xr:uid="{00000000-0005-0000-0000-0000E8200000}"/>
    <cellStyle name="Calculation 6 2 6 4 2" xfId="11220" xr:uid="{00000000-0005-0000-0000-0000E9200000}"/>
    <cellStyle name="Calculation 6 2 6 4 2 2" xfId="20782" xr:uid="{00000000-0005-0000-0000-0000EA200000}"/>
    <cellStyle name="Calculation 6 2 6 4 2 2 2" xfId="38779" xr:uid="{00000000-0005-0000-0000-0000EB200000}"/>
    <cellStyle name="Calculation 6 2 6 4 2 3" xfId="30985" xr:uid="{00000000-0005-0000-0000-0000EC200000}"/>
    <cellStyle name="Calculation 6 2 6 4 3" xfId="15773" xr:uid="{00000000-0005-0000-0000-0000ED200000}"/>
    <cellStyle name="Calculation 6 2 6 4 3 2" xfId="34653" xr:uid="{00000000-0005-0000-0000-0000EE200000}"/>
    <cellStyle name="Calculation 6 2 6 4 4" xfId="25903" xr:uid="{00000000-0005-0000-0000-0000EF200000}"/>
    <cellStyle name="Calculation 6 2 6 5" xfId="8202" xr:uid="{00000000-0005-0000-0000-0000F0200000}"/>
    <cellStyle name="Calculation 6 2 6 5 2" xfId="18192" xr:uid="{00000000-0005-0000-0000-0000F1200000}"/>
    <cellStyle name="Calculation 6 2 6 5 2 2" xfId="36662" xr:uid="{00000000-0005-0000-0000-0000F2200000}"/>
    <cellStyle name="Calculation 6 2 6 5 3" xfId="28451" xr:uid="{00000000-0005-0000-0000-0000F3200000}"/>
    <cellStyle name="Calculation 6 2 6 6" xfId="23365" xr:uid="{00000000-0005-0000-0000-0000F4200000}"/>
    <cellStyle name="Calculation 6 2 7" xfId="2093" xr:uid="{00000000-0005-0000-0000-0000F5200000}"/>
    <cellStyle name="Calculation 6 2 7 2" xfId="3965" xr:uid="{00000000-0005-0000-0000-0000F6200000}"/>
    <cellStyle name="Calculation 6 2 7 2 2" xfId="7070" xr:uid="{00000000-0005-0000-0000-0000F7200000}"/>
    <cellStyle name="Calculation 6 2 7 2 2 2" xfId="13136" xr:uid="{00000000-0005-0000-0000-0000F8200000}"/>
    <cellStyle name="Calculation 6 2 7 2 2 2 2" xfId="22485" xr:uid="{00000000-0005-0000-0000-0000F9200000}"/>
    <cellStyle name="Calculation 6 2 7 2 2 2 2 2" xfId="40213" xr:uid="{00000000-0005-0000-0000-0000FA200000}"/>
    <cellStyle name="Calculation 6 2 7 2 2 2 3" xfId="32588" xr:uid="{00000000-0005-0000-0000-0000FB200000}"/>
    <cellStyle name="Calculation 6 2 7 2 2 3" xfId="17305" xr:uid="{00000000-0005-0000-0000-0000FC200000}"/>
    <cellStyle name="Calculation 6 2 7 2 2 3 2" xfId="35938" xr:uid="{00000000-0005-0000-0000-0000FD200000}"/>
    <cellStyle name="Calculation 6 2 7 2 2 4" xfId="27522" xr:uid="{00000000-0005-0000-0000-0000FE200000}"/>
    <cellStyle name="Calculation 6 2 7 2 3" xfId="10121" xr:uid="{00000000-0005-0000-0000-0000FF200000}"/>
    <cellStyle name="Calculation 6 2 7 2 3 2" xfId="30047" xr:uid="{00000000-0005-0000-0000-000000210000}"/>
    <cellStyle name="Calculation 6 2 7 2 4" xfId="24966" xr:uid="{00000000-0005-0000-0000-000001210000}"/>
    <cellStyle name="Calculation 6 2 7 3" xfId="4618" xr:uid="{00000000-0005-0000-0000-000002210000}"/>
    <cellStyle name="Calculation 6 2 7 3 2" xfId="7720" xr:uid="{00000000-0005-0000-0000-000003210000}"/>
    <cellStyle name="Calculation 6 2 7 3 2 2" xfId="13781" xr:uid="{00000000-0005-0000-0000-000004210000}"/>
    <cellStyle name="Calculation 6 2 7 3 2 2 2" xfId="23056" xr:uid="{00000000-0005-0000-0000-000005210000}"/>
    <cellStyle name="Calculation 6 2 7 3 2 2 2 2" xfId="40784" xr:uid="{00000000-0005-0000-0000-000006210000}"/>
    <cellStyle name="Calculation 6 2 7 3 2 2 3" xfId="33229" xr:uid="{00000000-0005-0000-0000-000007210000}"/>
    <cellStyle name="Calculation 6 2 7 3 2 3" xfId="17771" xr:uid="{00000000-0005-0000-0000-000008210000}"/>
    <cellStyle name="Calculation 6 2 7 3 2 3 2" xfId="36404" xr:uid="{00000000-0005-0000-0000-000009210000}"/>
    <cellStyle name="Calculation 6 2 7 3 2 4" xfId="28163" xr:uid="{00000000-0005-0000-0000-00000A210000}"/>
    <cellStyle name="Calculation 6 2 7 3 3" xfId="10767" xr:uid="{00000000-0005-0000-0000-00000B210000}"/>
    <cellStyle name="Calculation 6 2 7 3 3 2" xfId="20335" xr:uid="{00000000-0005-0000-0000-00000C210000}"/>
    <cellStyle name="Calculation 6 2 7 3 3 2 2" xfId="38488" xr:uid="{00000000-0005-0000-0000-00000D210000}"/>
    <cellStyle name="Calculation 6 2 7 3 3 3" xfId="30689" xr:uid="{00000000-0005-0000-0000-00000E210000}"/>
    <cellStyle name="Calculation 6 2 7 3 4" xfId="15370" xr:uid="{00000000-0005-0000-0000-00000F210000}"/>
    <cellStyle name="Calculation 6 2 7 3 4 2" xfId="34405" xr:uid="{00000000-0005-0000-0000-000010210000}"/>
    <cellStyle name="Calculation 6 2 7 3 5" xfId="25607" xr:uid="{00000000-0005-0000-0000-000011210000}"/>
    <cellStyle name="Calculation 6 2 7 4" xfId="5303" xr:uid="{00000000-0005-0000-0000-000012210000}"/>
    <cellStyle name="Calculation 6 2 7 4 2" xfId="11439" xr:uid="{00000000-0005-0000-0000-000013210000}"/>
    <cellStyle name="Calculation 6 2 7 4 2 2" xfId="21001" xr:uid="{00000000-0005-0000-0000-000014210000}"/>
    <cellStyle name="Calculation 6 2 7 4 2 2 2" xfId="38974" xr:uid="{00000000-0005-0000-0000-000015210000}"/>
    <cellStyle name="Calculation 6 2 7 4 2 3" xfId="31180" xr:uid="{00000000-0005-0000-0000-000016210000}"/>
    <cellStyle name="Calculation 6 2 7 4 3" xfId="15982" xr:uid="{00000000-0005-0000-0000-000017210000}"/>
    <cellStyle name="Calculation 6 2 7 4 3 2" xfId="34838" xr:uid="{00000000-0005-0000-0000-000018210000}"/>
    <cellStyle name="Calculation 6 2 7 4 4" xfId="26098" xr:uid="{00000000-0005-0000-0000-000019210000}"/>
    <cellStyle name="Calculation 6 2 7 5" xfId="8419" xr:uid="{00000000-0005-0000-0000-00001A210000}"/>
    <cellStyle name="Calculation 6 2 7 5 2" xfId="18406" xr:uid="{00000000-0005-0000-0000-00001B210000}"/>
    <cellStyle name="Calculation 6 2 7 5 2 2" xfId="36852" xr:uid="{00000000-0005-0000-0000-00001C210000}"/>
    <cellStyle name="Calculation 6 2 7 5 3" xfId="28641" xr:uid="{00000000-0005-0000-0000-00001D210000}"/>
    <cellStyle name="Calculation 6 2 7 6" xfId="23555" xr:uid="{00000000-0005-0000-0000-00001E210000}"/>
    <cellStyle name="Calculation 6 2 8" xfId="1952" xr:uid="{00000000-0005-0000-0000-00001F210000}"/>
    <cellStyle name="Calculation 6 2 8 2" xfId="3988" xr:uid="{00000000-0005-0000-0000-000020210000}"/>
    <cellStyle name="Calculation 6 2 8 2 2" xfId="7092" xr:uid="{00000000-0005-0000-0000-000021210000}"/>
    <cellStyle name="Calculation 6 2 8 2 2 2" xfId="13158" xr:uid="{00000000-0005-0000-0000-000022210000}"/>
    <cellStyle name="Calculation 6 2 8 2 2 2 2" xfId="22505" xr:uid="{00000000-0005-0000-0000-000023210000}"/>
    <cellStyle name="Calculation 6 2 8 2 2 2 2 2" xfId="40233" xr:uid="{00000000-0005-0000-0000-000024210000}"/>
    <cellStyle name="Calculation 6 2 8 2 2 2 3" xfId="32610" xr:uid="{00000000-0005-0000-0000-000025210000}"/>
    <cellStyle name="Calculation 6 2 8 2 2 3" xfId="17321" xr:uid="{00000000-0005-0000-0000-000026210000}"/>
    <cellStyle name="Calculation 6 2 8 2 2 3 2" xfId="35954" xr:uid="{00000000-0005-0000-0000-000027210000}"/>
    <cellStyle name="Calculation 6 2 8 2 2 4" xfId="27544" xr:uid="{00000000-0005-0000-0000-000028210000}"/>
    <cellStyle name="Calculation 6 2 8 2 3" xfId="10143" xr:uid="{00000000-0005-0000-0000-000029210000}"/>
    <cellStyle name="Calculation 6 2 8 2 3 2" xfId="30069" xr:uid="{00000000-0005-0000-0000-00002A210000}"/>
    <cellStyle name="Calculation 6 2 8 2 4" xfId="24988" xr:uid="{00000000-0005-0000-0000-00002B210000}"/>
    <cellStyle name="Calculation 6 2 8 3" xfId="4640" xr:uid="{00000000-0005-0000-0000-00002C210000}"/>
    <cellStyle name="Calculation 6 2 8 3 2" xfId="7742" xr:uid="{00000000-0005-0000-0000-00002D210000}"/>
    <cellStyle name="Calculation 6 2 8 3 2 2" xfId="13803" xr:uid="{00000000-0005-0000-0000-00002E210000}"/>
    <cellStyle name="Calculation 6 2 8 3 2 2 2" xfId="23076" xr:uid="{00000000-0005-0000-0000-00002F210000}"/>
    <cellStyle name="Calculation 6 2 8 3 2 2 2 2" xfId="40804" xr:uid="{00000000-0005-0000-0000-000030210000}"/>
    <cellStyle name="Calculation 6 2 8 3 2 2 3" xfId="33251" xr:uid="{00000000-0005-0000-0000-000031210000}"/>
    <cellStyle name="Calculation 6 2 8 3 2 3" xfId="17787" xr:uid="{00000000-0005-0000-0000-000032210000}"/>
    <cellStyle name="Calculation 6 2 8 3 2 3 2" xfId="36420" xr:uid="{00000000-0005-0000-0000-000033210000}"/>
    <cellStyle name="Calculation 6 2 8 3 2 4" xfId="28185" xr:uid="{00000000-0005-0000-0000-000034210000}"/>
    <cellStyle name="Calculation 6 2 8 3 3" xfId="10789" xr:uid="{00000000-0005-0000-0000-000035210000}"/>
    <cellStyle name="Calculation 6 2 8 3 3 2" xfId="20357" xr:uid="{00000000-0005-0000-0000-000036210000}"/>
    <cellStyle name="Calculation 6 2 8 3 3 2 2" xfId="38510" xr:uid="{00000000-0005-0000-0000-000037210000}"/>
    <cellStyle name="Calculation 6 2 8 3 3 3" xfId="30711" xr:uid="{00000000-0005-0000-0000-000038210000}"/>
    <cellStyle name="Calculation 6 2 8 3 4" xfId="15386" xr:uid="{00000000-0005-0000-0000-000039210000}"/>
    <cellStyle name="Calculation 6 2 8 3 4 2" xfId="34421" xr:uid="{00000000-0005-0000-0000-00003A210000}"/>
    <cellStyle name="Calculation 6 2 8 3 5" xfId="25629" xr:uid="{00000000-0005-0000-0000-00003B210000}"/>
    <cellStyle name="Calculation 6 2 8 4" xfId="5163" xr:uid="{00000000-0005-0000-0000-00003C210000}"/>
    <cellStyle name="Calculation 6 2 8 4 2" xfId="11303" xr:uid="{00000000-0005-0000-0000-00003D210000}"/>
    <cellStyle name="Calculation 6 2 8 4 2 2" xfId="20865" xr:uid="{00000000-0005-0000-0000-00003E210000}"/>
    <cellStyle name="Calculation 6 2 8 4 2 2 2" xfId="38839" xr:uid="{00000000-0005-0000-0000-00003F210000}"/>
    <cellStyle name="Calculation 6 2 8 4 2 3" xfId="31045" xr:uid="{00000000-0005-0000-0000-000040210000}"/>
    <cellStyle name="Calculation 6 2 8 4 3" xfId="15855" xr:uid="{00000000-0005-0000-0000-000041210000}"/>
    <cellStyle name="Calculation 6 2 8 4 3 2" xfId="34712" xr:uid="{00000000-0005-0000-0000-000042210000}"/>
    <cellStyle name="Calculation 6 2 8 4 4" xfId="25963" xr:uid="{00000000-0005-0000-0000-000043210000}"/>
    <cellStyle name="Calculation 6 2 8 5" xfId="8285" xr:uid="{00000000-0005-0000-0000-000044210000}"/>
    <cellStyle name="Calculation 6 2 8 5 2" xfId="18275" xr:uid="{00000000-0005-0000-0000-000045210000}"/>
    <cellStyle name="Calculation 6 2 8 5 2 2" xfId="36722" xr:uid="{00000000-0005-0000-0000-000046210000}"/>
    <cellStyle name="Calculation 6 2 8 5 3" xfId="28511" xr:uid="{00000000-0005-0000-0000-000047210000}"/>
    <cellStyle name="Calculation 6 2 8 6" xfId="23425" xr:uid="{00000000-0005-0000-0000-000048210000}"/>
    <cellStyle name="Calculation 6 2 9" xfId="1946" xr:uid="{00000000-0005-0000-0000-000049210000}"/>
    <cellStyle name="Calculation 6 2 9 2" xfId="4013" xr:uid="{00000000-0005-0000-0000-00004A210000}"/>
    <cellStyle name="Calculation 6 2 9 2 2" xfId="7117" xr:uid="{00000000-0005-0000-0000-00004B210000}"/>
    <cellStyle name="Calculation 6 2 9 2 2 2" xfId="13182" xr:uid="{00000000-0005-0000-0000-00004C210000}"/>
    <cellStyle name="Calculation 6 2 9 2 2 2 2" xfId="22528" xr:uid="{00000000-0005-0000-0000-00004D210000}"/>
    <cellStyle name="Calculation 6 2 9 2 2 2 2 2" xfId="40256" xr:uid="{00000000-0005-0000-0000-00004E210000}"/>
    <cellStyle name="Calculation 6 2 9 2 2 2 3" xfId="32634" xr:uid="{00000000-0005-0000-0000-00004F210000}"/>
    <cellStyle name="Calculation 6 2 9 2 2 3" xfId="17341" xr:uid="{00000000-0005-0000-0000-000050210000}"/>
    <cellStyle name="Calculation 6 2 9 2 2 3 2" xfId="35974" xr:uid="{00000000-0005-0000-0000-000051210000}"/>
    <cellStyle name="Calculation 6 2 9 2 2 4" xfId="27568" xr:uid="{00000000-0005-0000-0000-000052210000}"/>
    <cellStyle name="Calculation 6 2 9 2 3" xfId="10167" xr:uid="{00000000-0005-0000-0000-000053210000}"/>
    <cellStyle name="Calculation 6 2 9 2 3 2" xfId="30093" xr:uid="{00000000-0005-0000-0000-000054210000}"/>
    <cellStyle name="Calculation 6 2 9 2 4" xfId="25012" xr:uid="{00000000-0005-0000-0000-000055210000}"/>
    <cellStyle name="Calculation 6 2 9 3" xfId="4664" xr:uid="{00000000-0005-0000-0000-000056210000}"/>
    <cellStyle name="Calculation 6 2 9 3 2" xfId="7766" xr:uid="{00000000-0005-0000-0000-000057210000}"/>
    <cellStyle name="Calculation 6 2 9 3 2 2" xfId="13827" xr:uid="{00000000-0005-0000-0000-000058210000}"/>
    <cellStyle name="Calculation 6 2 9 3 2 2 2" xfId="23099" xr:uid="{00000000-0005-0000-0000-000059210000}"/>
    <cellStyle name="Calculation 6 2 9 3 2 2 2 2" xfId="40827" xr:uid="{00000000-0005-0000-0000-00005A210000}"/>
    <cellStyle name="Calculation 6 2 9 3 2 2 3" xfId="33275" xr:uid="{00000000-0005-0000-0000-00005B210000}"/>
    <cellStyle name="Calculation 6 2 9 3 2 3" xfId="17807" xr:uid="{00000000-0005-0000-0000-00005C210000}"/>
    <cellStyle name="Calculation 6 2 9 3 2 3 2" xfId="36440" xr:uid="{00000000-0005-0000-0000-00005D210000}"/>
    <cellStyle name="Calculation 6 2 9 3 2 4" xfId="28209" xr:uid="{00000000-0005-0000-0000-00005E210000}"/>
    <cellStyle name="Calculation 6 2 9 3 3" xfId="10813" xr:uid="{00000000-0005-0000-0000-00005F210000}"/>
    <cellStyle name="Calculation 6 2 9 3 3 2" xfId="20381" xr:uid="{00000000-0005-0000-0000-000060210000}"/>
    <cellStyle name="Calculation 6 2 9 3 3 2 2" xfId="38534" xr:uid="{00000000-0005-0000-0000-000061210000}"/>
    <cellStyle name="Calculation 6 2 9 3 3 3" xfId="30735" xr:uid="{00000000-0005-0000-0000-000062210000}"/>
    <cellStyle name="Calculation 6 2 9 3 4" xfId="15406" xr:uid="{00000000-0005-0000-0000-000063210000}"/>
    <cellStyle name="Calculation 6 2 9 3 4 2" xfId="34441" xr:uid="{00000000-0005-0000-0000-000064210000}"/>
    <cellStyle name="Calculation 6 2 9 3 5" xfId="25653" xr:uid="{00000000-0005-0000-0000-000065210000}"/>
    <cellStyle name="Calculation 6 2 9 4" xfId="5157" xr:uid="{00000000-0005-0000-0000-000066210000}"/>
    <cellStyle name="Calculation 6 2 9 4 2" xfId="11297" xr:uid="{00000000-0005-0000-0000-000067210000}"/>
    <cellStyle name="Calculation 6 2 9 4 2 2" xfId="20859" xr:uid="{00000000-0005-0000-0000-000068210000}"/>
    <cellStyle name="Calculation 6 2 9 4 2 2 2" xfId="38833" xr:uid="{00000000-0005-0000-0000-000069210000}"/>
    <cellStyle name="Calculation 6 2 9 4 2 3" xfId="31039" xr:uid="{00000000-0005-0000-0000-00006A210000}"/>
    <cellStyle name="Calculation 6 2 9 4 3" xfId="15849" xr:uid="{00000000-0005-0000-0000-00006B210000}"/>
    <cellStyle name="Calculation 6 2 9 4 3 2" xfId="34706" xr:uid="{00000000-0005-0000-0000-00006C210000}"/>
    <cellStyle name="Calculation 6 2 9 4 4" xfId="25957" xr:uid="{00000000-0005-0000-0000-00006D210000}"/>
    <cellStyle name="Calculation 6 2 9 5" xfId="8279" xr:uid="{00000000-0005-0000-0000-00006E210000}"/>
    <cellStyle name="Calculation 6 2 9 5 2" xfId="18269" xr:uid="{00000000-0005-0000-0000-00006F210000}"/>
    <cellStyle name="Calculation 6 2 9 5 2 2" xfId="36716" xr:uid="{00000000-0005-0000-0000-000070210000}"/>
    <cellStyle name="Calculation 6 2 9 5 3" xfId="28505" xr:uid="{00000000-0005-0000-0000-000071210000}"/>
    <cellStyle name="Calculation 6 2 9 6" xfId="23419" xr:uid="{00000000-0005-0000-0000-000072210000}"/>
    <cellStyle name="Calculation 6 20" xfId="2491" xr:uid="{00000000-0005-0000-0000-000073210000}"/>
    <cellStyle name="Calculation 6 20 2" xfId="5696" xr:uid="{00000000-0005-0000-0000-000074210000}"/>
    <cellStyle name="Calculation 6 20 2 2" xfId="11815" xr:uid="{00000000-0005-0000-0000-000075210000}"/>
    <cellStyle name="Calculation 6 20 2 2 2" xfId="21339" xr:uid="{00000000-0005-0000-0000-000076210000}"/>
    <cellStyle name="Calculation 6 20 2 2 2 2" xfId="39225" xr:uid="{00000000-0005-0000-0000-000077210000}"/>
    <cellStyle name="Calculation 6 20 2 2 3" xfId="31461" xr:uid="{00000000-0005-0000-0000-000078210000}"/>
    <cellStyle name="Calculation 6 20 2 3" xfId="16310" xr:uid="{00000000-0005-0000-0000-000079210000}"/>
    <cellStyle name="Calculation 6 20 2 3 2" xfId="35081" xr:uid="{00000000-0005-0000-0000-00007A210000}"/>
    <cellStyle name="Calculation 6 20 2 4" xfId="26395" xr:uid="{00000000-0005-0000-0000-00007B210000}"/>
    <cellStyle name="Calculation 6 20 3" xfId="8795" xr:uid="{00000000-0005-0000-0000-00007C210000}"/>
    <cellStyle name="Calculation 6 20 3 2" xfId="18782" xr:uid="{00000000-0005-0000-0000-00007D210000}"/>
    <cellStyle name="Calculation 6 20 3 2 2" xfId="37133" xr:uid="{00000000-0005-0000-0000-00007E210000}"/>
    <cellStyle name="Calculation 6 20 3 3" xfId="28921" xr:uid="{00000000-0005-0000-0000-00007F210000}"/>
    <cellStyle name="Calculation 6 20 4" xfId="14423" xr:uid="{00000000-0005-0000-0000-000080210000}"/>
    <cellStyle name="Calculation 6 20 4 2" xfId="33598" xr:uid="{00000000-0005-0000-0000-000081210000}"/>
    <cellStyle name="Calculation 6 20 5" xfId="23836" xr:uid="{00000000-0005-0000-0000-000082210000}"/>
    <cellStyle name="Calculation 6 21" xfId="2620" xr:uid="{00000000-0005-0000-0000-000083210000}"/>
    <cellStyle name="Calculation 6 21 2" xfId="5821" xr:uid="{00000000-0005-0000-0000-000084210000}"/>
    <cellStyle name="Calculation 6 21 2 2" xfId="11940" xr:uid="{00000000-0005-0000-0000-000085210000}"/>
    <cellStyle name="Calculation 6 21 2 2 2" xfId="21437" xr:uid="{00000000-0005-0000-0000-000086210000}"/>
    <cellStyle name="Calculation 6 21 2 2 2 2" xfId="39319" xr:uid="{00000000-0005-0000-0000-000087210000}"/>
    <cellStyle name="Calculation 6 21 2 2 3" xfId="31580" xr:uid="{00000000-0005-0000-0000-000088210000}"/>
    <cellStyle name="Calculation 6 21 2 3" xfId="16400" xr:uid="{00000000-0005-0000-0000-000089210000}"/>
    <cellStyle name="Calculation 6 21 2 3 2" xfId="35171" xr:uid="{00000000-0005-0000-0000-00008A210000}"/>
    <cellStyle name="Calculation 6 21 2 4" xfId="26514" xr:uid="{00000000-0005-0000-0000-00008B210000}"/>
    <cellStyle name="Calculation 6 21 3" xfId="8920" xr:uid="{00000000-0005-0000-0000-00008C210000}"/>
    <cellStyle name="Calculation 6 21 3 2" xfId="18907" xr:uid="{00000000-0005-0000-0000-00008D210000}"/>
    <cellStyle name="Calculation 6 21 3 2 2" xfId="37252" xr:uid="{00000000-0005-0000-0000-00008E210000}"/>
    <cellStyle name="Calculation 6 21 3 3" xfId="29040" xr:uid="{00000000-0005-0000-0000-00008F210000}"/>
    <cellStyle name="Calculation 6 21 4" xfId="14480" xr:uid="{00000000-0005-0000-0000-000090210000}"/>
    <cellStyle name="Calculation 6 21 4 2" xfId="33653" xr:uid="{00000000-0005-0000-0000-000091210000}"/>
    <cellStyle name="Calculation 6 21 5" xfId="23953" xr:uid="{00000000-0005-0000-0000-000092210000}"/>
    <cellStyle name="Calculation 6 22" xfId="2669" xr:uid="{00000000-0005-0000-0000-000093210000}"/>
    <cellStyle name="Calculation 6 22 2" xfId="5866" xr:uid="{00000000-0005-0000-0000-000094210000}"/>
    <cellStyle name="Calculation 6 22 2 2" xfId="11985" xr:uid="{00000000-0005-0000-0000-000095210000}"/>
    <cellStyle name="Calculation 6 22 2 2 2" xfId="21475" xr:uid="{00000000-0005-0000-0000-000096210000}"/>
    <cellStyle name="Calculation 6 22 2 2 2 2" xfId="39355" xr:uid="{00000000-0005-0000-0000-000097210000}"/>
    <cellStyle name="Calculation 6 22 2 2 3" xfId="31621" xr:uid="{00000000-0005-0000-0000-000098210000}"/>
    <cellStyle name="Calculation 6 22 2 3" xfId="16436" xr:uid="{00000000-0005-0000-0000-000099210000}"/>
    <cellStyle name="Calculation 6 22 2 3 2" xfId="35207" xr:uid="{00000000-0005-0000-0000-00009A210000}"/>
    <cellStyle name="Calculation 6 22 2 4" xfId="26555" xr:uid="{00000000-0005-0000-0000-00009B210000}"/>
    <cellStyle name="Calculation 6 22 3" xfId="8965" xr:uid="{00000000-0005-0000-0000-00009C210000}"/>
    <cellStyle name="Calculation 6 22 3 2" xfId="18952" xr:uid="{00000000-0005-0000-0000-00009D210000}"/>
    <cellStyle name="Calculation 6 22 3 2 2" xfId="37293" xr:uid="{00000000-0005-0000-0000-00009E210000}"/>
    <cellStyle name="Calculation 6 22 3 3" xfId="29081" xr:uid="{00000000-0005-0000-0000-00009F210000}"/>
    <cellStyle name="Calculation 6 22 4" xfId="14499" xr:uid="{00000000-0005-0000-0000-0000A0210000}"/>
    <cellStyle name="Calculation 6 22 4 2" xfId="33672" xr:uid="{00000000-0005-0000-0000-0000A1210000}"/>
    <cellStyle name="Calculation 6 22 5" xfId="23994" xr:uid="{00000000-0005-0000-0000-0000A2210000}"/>
    <cellStyle name="Calculation 6 23" xfId="1918" xr:uid="{00000000-0005-0000-0000-0000A3210000}"/>
    <cellStyle name="Calculation 6 23 2" xfId="5129" xr:uid="{00000000-0005-0000-0000-0000A4210000}"/>
    <cellStyle name="Calculation 6 23 2 2" xfId="11269" xr:uid="{00000000-0005-0000-0000-0000A5210000}"/>
    <cellStyle name="Calculation 6 23 2 2 2" xfId="20831" xr:uid="{00000000-0005-0000-0000-0000A6210000}"/>
    <cellStyle name="Calculation 6 23 2 2 2 2" xfId="38805" xr:uid="{00000000-0005-0000-0000-0000A7210000}"/>
    <cellStyle name="Calculation 6 23 2 2 3" xfId="31011" xr:uid="{00000000-0005-0000-0000-0000A8210000}"/>
    <cellStyle name="Calculation 6 23 2 3" xfId="15821" xr:uid="{00000000-0005-0000-0000-0000A9210000}"/>
    <cellStyle name="Calculation 6 23 2 3 2" xfId="34678" xr:uid="{00000000-0005-0000-0000-0000AA210000}"/>
    <cellStyle name="Calculation 6 23 2 4" xfId="25929" xr:uid="{00000000-0005-0000-0000-0000AB210000}"/>
    <cellStyle name="Calculation 6 23 3" xfId="8251" xr:uid="{00000000-0005-0000-0000-0000AC210000}"/>
    <cellStyle name="Calculation 6 23 3 2" xfId="18241" xr:uid="{00000000-0005-0000-0000-0000AD210000}"/>
    <cellStyle name="Calculation 6 23 3 2 2" xfId="36688" xr:uid="{00000000-0005-0000-0000-0000AE210000}"/>
    <cellStyle name="Calculation 6 23 3 3" xfId="28477" xr:uid="{00000000-0005-0000-0000-0000AF210000}"/>
    <cellStyle name="Calculation 6 23 4" xfId="14199" xr:uid="{00000000-0005-0000-0000-0000B0210000}"/>
    <cellStyle name="Calculation 6 23 4 2" xfId="33461" xr:uid="{00000000-0005-0000-0000-0000B1210000}"/>
    <cellStyle name="Calculation 6 23 5" xfId="23391" xr:uid="{00000000-0005-0000-0000-0000B2210000}"/>
    <cellStyle name="Calculation 6 24" xfId="2813" xr:uid="{00000000-0005-0000-0000-0000B3210000}"/>
    <cellStyle name="Calculation 6 24 2" xfId="6004" xr:uid="{00000000-0005-0000-0000-0000B4210000}"/>
    <cellStyle name="Calculation 6 24 2 2" xfId="12123" xr:uid="{00000000-0005-0000-0000-0000B5210000}"/>
    <cellStyle name="Calculation 6 24 2 2 2" xfId="21596" xr:uid="{00000000-0005-0000-0000-0000B6210000}"/>
    <cellStyle name="Calculation 6 24 2 2 2 2" xfId="39474" xr:uid="{00000000-0005-0000-0000-0000B7210000}"/>
    <cellStyle name="Calculation 6 24 2 2 3" xfId="31745" xr:uid="{00000000-0005-0000-0000-0000B8210000}"/>
    <cellStyle name="Calculation 6 24 2 3" xfId="16543" xr:uid="{00000000-0005-0000-0000-0000B9210000}"/>
    <cellStyle name="Calculation 6 24 2 3 2" xfId="35314" xr:uid="{00000000-0005-0000-0000-0000BA210000}"/>
    <cellStyle name="Calculation 6 24 2 4" xfId="26679" xr:uid="{00000000-0005-0000-0000-0000BB210000}"/>
    <cellStyle name="Calculation 6 24 3" xfId="9103" xr:uid="{00000000-0005-0000-0000-0000BC210000}"/>
    <cellStyle name="Calculation 6 24 3 2" xfId="19090" xr:uid="{00000000-0005-0000-0000-0000BD210000}"/>
    <cellStyle name="Calculation 6 24 3 2 2" xfId="37417" xr:uid="{00000000-0005-0000-0000-0000BE210000}"/>
    <cellStyle name="Calculation 6 24 3 3" xfId="29205" xr:uid="{00000000-0005-0000-0000-0000BF210000}"/>
    <cellStyle name="Calculation 6 24 4" xfId="14560" xr:uid="{00000000-0005-0000-0000-0000C0210000}"/>
    <cellStyle name="Calculation 6 24 4 2" xfId="33733" xr:uid="{00000000-0005-0000-0000-0000C1210000}"/>
    <cellStyle name="Calculation 6 24 5" xfId="24118" xr:uid="{00000000-0005-0000-0000-0000C2210000}"/>
    <cellStyle name="Calculation 6 25" xfId="2384" xr:uid="{00000000-0005-0000-0000-0000C3210000}"/>
    <cellStyle name="Calculation 6 25 2" xfId="5590" xr:uid="{00000000-0005-0000-0000-0000C4210000}"/>
    <cellStyle name="Calculation 6 25 2 2" xfId="11725" xr:uid="{00000000-0005-0000-0000-0000C5210000}"/>
    <cellStyle name="Calculation 6 25 2 2 2" xfId="21280" xr:uid="{00000000-0005-0000-0000-0000C6210000}"/>
    <cellStyle name="Calculation 6 25 2 2 2 2" xfId="39168" xr:uid="{00000000-0005-0000-0000-0000C7210000}"/>
    <cellStyle name="Calculation 6 25 2 2 3" xfId="31379" xr:uid="{00000000-0005-0000-0000-0000C8210000}"/>
    <cellStyle name="Calculation 6 25 2 3" xfId="16253" xr:uid="{00000000-0005-0000-0000-0000C9210000}"/>
    <cellStyle name="Calculation 6 25 2 3 2" xfId="35024" xr:uid="{00000000-0005-0000-0000-0000CA210000}"/>
    <cellStyle name="Calculation 6 25 2 4" xfId="26297" xr:uid="{00000000-0005-0000-0000-0000CB210000}"/>
    <cellStyle name="Calculation 6 25 3" xfId="8707" xr:uid="{00000000-0005-0000-0000-0000CC210000}"/>
    <cellStyle name="Calculation 6 25 3 2" xfId="18694" xr:uid="{00000000-0005-0000-0000-0000CD210000}"/>
    <cellStyle name="Calculation 6 25 3 2 2" xfId="37053" xr:uid="{00000000-0005-0000-0000-0000CE210000}"/>
    <cellStyle name="Calculation 6 25 3 3" xfId="28841" xr:uid="{00000000-0005-0000-0000-0000CF210000}"/>
    <cellStyle name="Calculation 6 25 4" xfId="14391" xr:uid="{00000000-0005-0000-0000-0000D0210000}"/>
    <cellStyle name="Calculation 6 25 4 2" xfId="33567" xr:uid="{00000000-0005-0000-0000-0000D1210000}"/>
    <cellStyle name="Calculation 6 25 5" xfId="23756" xr:uid="{00000000-0005-0000-0000-0000D2210000}"/>
    <cellStyle name="Calculation 6 26" xfId="3327" xr:uid="{00000000-0005-0000-0000-0000D3210000}"/>
    <cellStyle name="Calculation 6 26 2" xfId="6484" xr:uid="{00000000-0005-0000-0000-0000D4210000}"/>
    <cellStyle name="Calculation 6 26 2 2" xfId="12597" xr:uid="{00000000-0005-0000-0000-0000D5210000}"/>
    <cellStyle name="Calculation 6 26 2 2 2" xfId="22013" xr:uid="{00000000-0005-0000-0000-0000D6210000}"/>
    <cellStyle name="Calculation 6 26 2 2 2 2" xfId="39779" xr:uid="{00000000-0005-0000-0000-0000D7210000}"/>
    <cellStyle name="Calculation 6 26 2 2 3" xfId="32089" xr:uid="{00000000-0005-0000-0000-0000D8210000}"/>
    <cellStyle name="Calculation 6 26 2 3" xfId="16918" xr:uid="{00000000-0005-0000-0000-0000D9210000}"/>
    <cellStyle name="Calculation 6 26 2 3 2" xfId="35587" xr:uid="{00000000-0005-0000-0000-0000DA210000}"/>
    <cellStyle name="Calculation 6 26 2 4" xfId="27023" xr:uid="{00000000-0005-0000-0000-0000DB210000}"/>
    <cellStyle name="Calculation 6 26 3" xfId="9582" xr:uid="{00000000-0005-0000-0000-0000DC210000}"/>
    <cellStyle name="Calculation 6 26 3 2" xfId="29554" xr:uid="{00000000-0005-0000-0000-0000DD210000}"/>
    <cellStyle name="Calculation 6 26 4" xfId="24467" xr:uid="{00000000-0005-0000-0000-0000DE210000}"/>
    <cellStyle name="Calculation 6 27" xfId="4909" xr:uid="{00000000-0005-0000-0000-0000DF210000}"/>
    <cellStyle name="Calculation 6 27 2" xfId="11050" xr:uid="{00000000-0005-0000-0000-0000E0210000}"/>
    <cellStyle name="Calculation 6 27 2 2" xfId="20614" xr:uid="{00000000-0005-0000-0000-0000E1210000}"/>
    <cellStyle name="Calculation 6 27 2 2 2" xfId="38670" xr:uid="{00000000-0005-0000-0000-0000E2210000}"/>
    <cellStyle name="Calculation 6 27 2 3" xfId="30875" xr:uid="{00000000-0005-0000-0000-0000E3210000}"/>
    <cellStyle name="Calculation 6 27 3" xfId="15615" xr:uid="{00000000-0005-0000-0000-0000E4210000}"/>
    <cellStyle name="Calculation 6 27 3 2" xfId="34554" xr:uid="{00000000-0005-0000-0000-0000E5210000}"/>
    <cellStyle name="Calculation 6 27 4" xfId="25793" xr:uid="{00000000-0005-0000-0000-0000E6210000}"/>
    <cellStyle name="Calculation 6 28" xfId="8034" xr:uid="{00000000-0005-0000-0000-0000E7210000}"/>
    <cellStyle name="Calculation 6 28 2" xfId="18027" xr:uid="{00000000-0005-0000-0000-0000E8210000}"/>
    <cellStyle name="Calculation 6 28 2 2" xfId="36557" xr:uid="{00000000-0005-0000-0000-0000E9210000}"/>
    <cellStyle name="Calculation 6 28 3" xfId="28348" xr:uid="{00000000-0005-0000-0000-0000EA210000}"/>
    <cellStyle name="Calculation 6 29" xfId="23252" xr:uid="{00000000-0005-0000-0000-0000EB210000}"/>
    <cellStyle name="Calculation 6 3" xfId="2247" xr:uid="{00000000-0005-0000-0000-0000EC210000}"/>
    <cellStyle name="Calculation 6 3 2" xfId="3702" xr:uid="{00000000-0005-0000-0000-0000ED210000}"/>
    <cellStyle name="Calculation 6 3 2 2" xfId="6820" xr:uid="{00000000-0005-0000-0000-0000EE210000}"/>
    <cellStyle name="Calculation 6 3 2 2 2" xfId="12902" xr:uid="{00000000-0005-0000-0000-0000EF210000}"/>
    <cellStyle name="Calculation 6 3 2 2 2 2" xfId="22273" xr:uid="{00000000-0005-0000-0000-0000F0210000}"/>
    <cellStyle name="Calculation 6 3 2 2 2 2 2" xfId="40003" xr:uid="{00000000-0005-0000-0000-0000F1210000}"/>
    <cellStyle name="Calculation 6 3 2 2 2 3" xfId="32356" xr:uid="{00000000-0005-0000-0000-0000F2210000}"/>
    <cellStyle name="Calculation 6 3 2 2 3" xfId="17137" xr:uid="{00000000-0005-0000-0000-0000F3210000}"/>
    <cellStyle name="Calculation 6 3 2 2 3 2" xfId="35770" xr:uid="{00000000-0005-0000-0000-0000F4210000}"/>
    <cellStyle name="Calculation 6 3 2 2 4" xfId="27290" xr:uid="{00000000-0005-0000-0000-0000F5210000}"/>
    <cellStyle name="Calculation 6 3 2 3" xfId="9887" xr:uid="{00000000-0005-0000-0000-0000F6210000}"/>
    <cellStyle name="Calculation 6 3 2 3 2" xfId="29815" xr:uid="{00000000-0005-0000-0000-0000F7210000}"/>
    <cellStyle name="Calculation 6 3 2 4" xfId="24734" xr:uid="{00000000-0005-0000-0000-0000F8210000}"/>
    <cellStyle name="Calculation 6 3 3" xfId="4384" xr:uid="{00000000-0005-0000-0000-0000F9210000}"/>
    <cellStyle name="Calculation 6 3 3 2" xfId="7486" xr:uid="{00000000-0005-0000-0000-0000FA210000}"/>
    <cellStyle name="Calculation 6 3 3 2 2" xfId="13547" xr:uid="{00000000-0005-0000-0000-0000FB210000}"/>
    <cellStyle name="Calculation 6 3 3 2 2 2" xfId="22846" xr:uid="{00000000-0005-0000-0000-0000FC210000}"/>
    <cellStyle name="Calculation 6 3 3 2 2 2 2" xfId="40574" xr:uid="{00000000-0005-0000-0000-0000FD210000}"/>
    <cellStyle name="Calculation 6 3 3 2 2 3" xfId="32997" xr:uid="{00000000-0005-0000-0000-0000FE210000}"/>
    <cellStyle name="Calculation 6 3 3 2 3" xfId="17603" xr:uid="{00000000-0005-0000-0000-0000FF210000}"/>
    <cellStyle name="Calculation 6 3 3 2 3 2" xfId="36236" xr:uid="{00000000-0005-0000-0000-000000220000}"/>
    <cellStyle name="Calculation 6 3 3 2 4" xfId="27931" xr:uid="{00000000-0005-0000-0000-000001220000}"/>
    <cellStyle name="Calculation 6 3 3 3" xfId="10533" xr:uid="{00000000-0005-0000-0000-000002220000}"/>
    <cellStyle name="Calculation 6 3 3 3 2" xfId="20101" xr:uid="{00000000-0005-0000-0000-000003220000}"/>
    <cellStyle name="Calculation 6 3 3 3 2 2" xfId="38256" xr:uid="{00000000-0005-0000-0000-000004220000}"/>
    <cellStyle name="Calculation 6 3 3 3 3" xfId="30457" xr:uid="{00000000-0005-0000-0000-000005220000}"/>
    <cellStyle name="Calculation 6 3 3 4" xfId="15202" xr:uid="{00000000-0005-0000-0000-000006220000}"/>
    <cellStyle name="Calculation 6 3 3 4 2" xfId="34237" xr:uid="{00000000-0005-0000-0000-000007220000}"/>
    <cellStyle name="Calculation 6 3 3 5" xfId="25375" xr:uid="{00000000-0005-0000-0000-000008220000}"/>
    <cellStyle name="Calculation 6 3 4" xfId="5456" xr:uid="{00000000-0005-0000-0000-000009220000}"/>
    <cellStyle name="Calculation 6 3 4 2" xfId="11592" xr:uid="{00000000-0005-0000-0000-00000A220000}"/>
    <cellStyle name="Calculation 6 3 4 2 2" xfId="21149" xr:uid="{00000000-0005-0000-0000-00000B220000}"/>
    <cellStyle name="Calculation 6 3 4 2 2 2" xfId="39073" xr:uid="{00000000-0005-0000-0000-00000C220000}"/>
    <cellStyle name="Calculation 6 3 4 2 3" xfId="31283" xr:uid="{00000000-0005-0000-0000-00000D220000}"/>
    <cellStyle name="Calculation 6 3 4 3" xfId="16127" xr:uid="{00000000-0005-0000-0000-00000E220000}"/>
    <cellStyle name="Calculation 6 3 4 3 2" xfId="34934" xr:uid="{00000000-0005-0000-0000-00000F220000}"/>
    <cellStyle name="Calculation 6 3 4 4" xfId="26201" xr:uid="{00000000-0005-0000-0000-000010220000}"/>
    <cellStyle name="Calculation 6 3 5" xfId="8572" xr:uid="{00000000-0005-0000-0000-000011220000}"/>
    <cellStyle name="Calculation 6 3 5 2" xfId="18559" xr:uid="{00000000-0005-0000-0000-000012220000}"/>
    <cellStyle name="Calculation 6 3 5 2 2" xfId="36955" xr:uid="{00000000-0005-0000-0000-000013220000}"/>
    <cellStyle name="Calculation 6 3 5 3" xfId="28744" xr:uid="{00000000-0005-0000-0000-000014220000}"/>
    <cellStyle name="Calculation 6 3 6" xfId="23658" xr:uid="{00000000-0005-0000-0000-000015220000}"/>
    <cellStyle name="Calculation 6 4" xfId="2067" xr:uid="{00000000-0005-0000-0000-000016220000}"/>
    <cellStyle name="Calculation 6 4 2" xfId="3684" xr:uid="{00000000-0005-0000-0000-000017220000}"/>
    <cellStyle name="Calculation 6 4 2 2" xfId="6806" xr:uid="{00000000-0005-0000-0000-000018220000}"/>
    <cellStyle name="Calculation 6 4 2 2 2" xfId="12889" xr:uid="{00000000-0005-0000-0000-000019220000}"/>
    <cellStyle name="Calculation 6 4 2 2 2 2" xfId="22262" xr:uid="{00000000-0005-0000-0000-00001A220000}"/>
    <cellStyle name="Calculation 6 4 2 2 2 2 2" xfId="39992" xr:uid="{00000000-0005-0000-0000-00001B220000}"/>
    <cellStyle name="Calculation 6 4 2 2 2 3" xfId="32343" xr:uid="{00000000-0005-0000-0000-00001C220000}"/>
    <cellStyle name="Calculation 6 4 2 2 3" xfId="17129" xr:uid="{00000000-0005-0000-0000-00001D220000}"/>
    <cellStyle name="Calculation 6 4 2 2 3 2" xfId="35762" xr:uid="{00000000-0005-0000-0000-00001E220000}"/>
    <cellStyle name="Calculation 6 4 2 2 4" xfId="27277" xr:uid="{00000000-0005-0000-0000-00001F220000}"/>
    <cellStyle name="Calculation 6 4 2 3" xfId="9874" xr:uid="{00000000-0005-0000-0000-000020220000}"/>
    <cellStyle name="Calculation 6 4 2 3 2" xfId="29802" xr:uid="{00000000-0005-0000-0000-000021220000}"/>
    <cellStyle name="Calculation 6 4 2 4" xfId="24721" xr:uid="{00000000-0005-0000-0000-000022220000}"/>
    <cellStyle name="Calculation 6 4 3" xfId="4371" xr:uid="{00000000-0005-0000-0000-000023220000}"/>
    <cellStyle name="Calculation 6 4 3 2" xfId="7473" xr:uid="{00000000-0005-0000-0000-000024220000}"/>
    <cellStyle name="Calculation 6 4 3 2 2" xfId="13534" xr:uid="{00000000-0005-0000-0000-000025220000}"/>
    <cellStyle name="Calculation 6 4 3 2 2 2" xfId="22835" xr:uid="{00000000-0005-0000-0000-000026220000}"/>
    <cellStyle name="Calculation 6 4 3 2 2 2 2" xfId="40563" xr:uid="{00000000-0005-0000-0000-000027220000}"/>
    <cellStyle name="Calculation 6 4 3 2 2 3" xfId="32984" xr:uid="{00000000-0005-0000-0000-000028220000}"/>
    <cellStyle name="Calculation 6 4 3 2 3" xfId="17595" xr:uid="{00000000-0005-0000-0000-000029220000}"/>
    <cellStyle name="Calculation 6 4 3 2 3 2" xfId="36228" xr:uid="{00000000-0005-0000-0000-00002A220000}"/>
    <cellStyle name="Calculation 6 4 3 2 4" xfId="27918" xr:uid="{00000000-0005-0000-0000-00002B220000}"/>
    <cellStyle name="Calculation 6 4 3 3" xfId="10520" xr:uid="{00000000-0005-0000-0000-00002C220000}"/>
    <cellStyle name="Calculation 6 4 3 3 2" xfId="20088" xr:uid="{00000000-0005-0000-0000-00002D220000}"/>
    <cellStyle name="Calculation 6 4 3 3 2 2" xfId="38243" xr:uid="{00000000-0005-0000-0000-00002E220000}"/>
    <cellStyle name="Calculation 6 4 3 3 3" xfId="30444" xr:uid="{00000000-0005-0000-0000-00002F220000}"/>
    <cellStyle name="Calculation 6 4 3 4" xfId="15194" xr:uid="{00000000-0005-0000-0000-000030220000}"/>
    <cellStyle name="Calculation 6 4 3 4 2" xfId="34229" xr:uid="{00000000-0005-0000-0000-000031220000}"/>
    <cellStyle name="Calculation 6 4 3 5" xfId="25362" xr:uid="{00000000-0005-0000-0000-000032220000}"/>
    <cellStyle name="Calculation 6 4 4" xfId="5277" xr:uid="{00000000-0005-0000-0000-000033220000}"/>
    <cellStyle name="Calculation 6 4 4 2" xfId="11413" xr:uid="{00000000-0005-0000-0000-000034220000}"/>
    <cellStyle name="Calculation 6 4 4 2 2" xfId="20975" xr:uid="{00000000-0005-0000-0000-000035220000}"/>
    <cellStyle name="Calculation 6 4 4 2 2 2" xfId="38949" xr:uid="{00000000-0005-0000-0000-000036220000}"/>
    <cellStyle name="Calculation 6 4 4 2 3" xfId="31155" xr:uid="{00000000-0005-0000-0000-000037220000}"/>
    <cellStyle name="Calculation 6 4 4 3" xfId="15959" xr:uid="{00000000-0005-0000-0000-000038220000}"/>
    <cellStyle name="Calculation 6 4 4 3 2" xfId="34816" xr:uid="{00000000-0005-0000-0000-000039220000}"/>
    <cellStyle name="Calculation 6 4 4 4" xfId="26073" xr:uid="{00000000-0005-0000-0000-00003A220000}"/>
    <cellStyle name="Calculation 6 4 5" xfId="8393" xr:uid="{00000000-0005-0000-0000-00003B220000}"/>
    <cellStyle name="Calculation 6 4 5 2" xfId="18380" xr:uid="{00000000-0005-0000-0000-00003C220000}"/>
    <cellStyle name="Calculation 6 4 5 2 2" xfId="36827" xr:uid="{00000000-0005-0000-0000-00003D220000}"/>
    <cellStyle name="Calculation 6 4 5 3" xfId="28616" xr:uid="{00000000-0005-0000-0000-00003E220000}"/>
    <cellStyle name="Calculation 6 4 6" xfId="23530" xr:uid="{00000000-0005-0000-0000-00003F220000}"/>
    <cellStyle name="Calculation 6 5" xfId="1857" xr:uid="{00000000-0005-0000-0000-000040220000}"/>
    <cellStyle name="Calculation 6 5 2" xfId="3585" xr:uid="{00000000-0005-0000-0000-000041220000}"/>
    <cellStyle name="Calculation 6 5 2 2" xfId="6715" xr:uid="{00000000-0005-0000-0000-000042220000}"/>
    <cellStyle name="Calculation 6 5 2 2 2" xfId="12808" xr:uid="{00000000-0005-0000-0000-000043220000}"/>
    <cellStyle name="Calculation 6 5 2 2 2 2" xfId="22197" xr:uid="{00000000-0005-0000-0000-000044220000}"/>
    <cellStyle name="Calculation 6 5 2 2 2 2 2" xfId="39927" xr:uid="{00000000-0005-0000-0000-000045220000}"/>
    <cellStyle name="Calculation 6 5 2 2 2 3" xfId="32263" xr:uid="{00000000-0005-0000-0000-000046220000}"/>
    <cellStyle name="Calculation 6 5 2 2 3" xfId="17077" xr:uid="{00000000-0005-0000-0000-000047220000}"/>
    <cellStyle name="Calculation 6 5 2 2 3 2" xfId="35710" xr:uid="{00000000-0005-0000-0000-000048220000}"/>
    <cellStyle name="Calculation 6 5 2 2 4" xfId="27197" xr:uid="{00000000-0005-0000-0000-000049220000}"/>
    <cellStyle name="Calculation 6 5 2 3" xfId="9793" xr:uid="{00000000-0005-0000-0000-00004A220000}"/>
    <cellStyle name="Calculation 6 5 2 3 2" xfId="29723" xr:uid="{00000000-0005-0000-0000-00004B220000}"/>
    <cellStyle name="Calculation 6 5 2 4" xfId="24641" xr:uid="{00000000-0005-0000-0000-00004C220000}"/>
    <cellStyle name="Calculation 6 5 3" xfId="4289" xr:uid="{00000000-0005-0000-0000-00004D220000}"/>
    <cellStyle name="Calculation 6 5 3 2" xfId="7392" xr:uid="{00000000-0005-0000-0000-00004E220000}"/>
    <cellStyle name="Calculation 6 5 3 2 2" xfId="13453" xr:uid="{00000000-0005-0000-0000-00004F220000}"/>
    <cellStyle name="Calculation 6 5 3 2 2 2" xfId="22770" xr:uid="{00000000-0005-0000-0000-000050220000}"/>
    <cellStyle name="Calculation 6 5 3 2 2 2 2" xfId="40498" xr:uid="{00000000-0005-0000-0000-000051220000}"/>
    <cellStyle name="Calculation 6 5 3 2 2 3" xfId="32904" xr:uid="{00000000-0005-0000-0000-000052220000}"/>
    <cellStyle name="Calculation 6 5 3 2 3" xfId="17543" xr:uid="{00000000-0005-0000-0000-000053220000}"/>
    <cellStyle name="Calculation 6 5 3 2 3 2" xfId="36176" xr:uid="{00000000-0005-0000-0000-000054220000}"/>
    <cellStyle name="Calculation 6 5 3 2 4" xfId="27838" xr:uid="{00000000-0005-0000-0000-000055220000}"/>
    <cellStyle name="Calculation 6 5 3 3" xfId="10438" xr:uid="{00000000-0005-0000-0000-000056220000}"/>
    <cellStyle name="Calculation 6 5 3 3 2" xfId="20007" xr:uid="{00000000-0005-0000-0000-000057220000}"/>
    <cellStyle name="Calculation 6 5 3 3 2 2" xfId="38163" xr:uid="{00000000-0005-0000-0000-000058220000}"/>
    <cellStyle name="Calculation 6 5 3 3 3" xfId="30363" xr:uid="{00000000-0005-0000-0000-000059220000}"/>
    <cellStyle name="Calculation 6 5 3 4" xfId="15142" xr:uid="{00000000-0005-0000-0000-00005A220000}"/>
    <cellStyle name="Calculation 6 5 3 4 2" xfId="34177" xr:uid="{00000000-0005-0000-0000-00005B220000}"/>
    <cellStyle name="Calculation 6 5 3 5" xfId="25282" xr:uid="{00000000-0005-0000-0000-00005C220000}"/>
    <cellStyle name="Calculation 6 5 4" xfId="5068" xr:uid="{00000000-0005-0000-0000-00005D220000}"/>
    <cellStyle name="Calculation 6 5 4 2" xfId="11208" xr:uid="{00000000-0005-0000-0000-00005E220000}"/>
    <cellStyle name="Calculation 6 5 4 2 2" xfId="20770" xr:uid="{00000000-0005-0000-0000-00005F220000}"/>
    <cellStyle name="Calculation 6 5 4 2 2 2" xfId="38769" xr:uid="{00000000-0005-0000-0000-000060220000}"/>
    <cellStyle name="Calculation 6 5 4 2 3" xfId="30975" xr:uid="{00000000-0005-0000-0000-000061220000}"/>
    <cellStyle name="Calculation 6 5 4 3" xfId="15761" xr:uid="{00000000-0005-0000-0000-000062220000}"/>
    <cellStyle name="Calculation 6 5 4 3 2" xfId="34643" xr:uid="{00000000-0005-0000-0000-000063220000}"/>
    <cellStyle name="Calculation 6 5 4 4" xfId="25893" xr:uid="{00000000-0005-0000-0000-000064220000}"/>
    <cellStyle name="Calculation 6 5 5" xfId="8190" xr:uid="{00000000-0005-0000-0000-000065220000}"/>
    <cellStyle name="Calculation 6 5 5 2" xfId="18180" xr:uid="{00000000-0005-0000-0000-000066220000}"/>
    <cellStyle name="Calculation 6 5 5 2 2" xfId="36652" xr:uid="{00000000-0005-0000-0000-000067220000}"/>
    <cellStyle name="Calculation 6 5 5 3" xfId="28441" xr:uid="{00000000-0005-0000-0000-000068220000}"/>
    <cellStyle name="Calculation 6 5 6" xfId="23355" xr:uid="{00000000-0005-0000-0000-000069220000}"/>
    <cellStyle name="Calculation 6 6" xfId="2220" xr:uid="{00000000-0005-0000-0000-00006A220000}"/>
    <cellStyle name="Calculation 6 6 2" xfId="3733" xr:uid="{00000000-0005-0000-0000-00006B220000}"/>
    <cellStyle name="Calculation 6 6 2 2" xfId="6848" xr:uid="{00000000-0005-0000-0000-00006C220000}"/>
    <cellStyle name="Calculation 6 6 2 2 2" xfId="12927" xr:uid="{00000000-0005-0000-0000-00006D220000}"/>
    <cellStyle name="Calculation 6 6 2 2 2 2" xfId="22293" xr:uid="{00000000-0005-0000-0000-00006E220000}"/>
    <cellStyle name="Calculation 6 6 2 2 2 2 2" xfId="40023" xr:uid="{00000000-0005-0000-0000-00006F220000}"/>
    <cellStyle name="Calculation 6 6 2 2 2 3" xfId="32381" xr:uid="{00000000-0005-0000-0000-000070220000}"/>
    <cellStyle name="Calculation 6 6 2 2 3" xfId="17154" xr:uid="{00000000-0005-0000-0000-000071220000}"/>
    <cellStyle name="Calculation 6 6 2 2 3 2" xfId="35787" xr:uid="{00000000-0005-0000-0000-000072220000}"/>
    <cellStyle name="Calculation 6 6 2 2 4" xfId="27315" xr:uid="{00000000-0005-0000-0000-000073220000}"/>
    <cellStyle name="Calculation 6 6 2 3" xfId="9912" xr:uid="{00000000-0005-0000-0000-000074220000}"/>
    <cellStyle name="Calculation 6 6 2 3 2" xfId="19722" xr:uid="{00000000-0005-0000-0000-000075220000}"/>
    <cellStyle name="Calculation 6 6 2 3 2 2" xfId="37881" xr:uid="{00000000-0005-0000-0000-000076220000}"/>
    <cellStyle name="Calculation 6 6 2 3 3" xfId="29840" xr:uid="{00000000-0005-0000-0000-000077220000}"/>
    <cellStyle name="Calculation 6 6 2 4" xfId="14994" xr:uid="{00000000-0005-0000-0000-000078220000}"/>
    <cellStyle name="Calculation 6 6 2 4 2" xfId="34029" xr:uid="{00000000-0005-0000-0000-000079220000}"/>
    <cellStyle name="Calculation 6 6 2 5" xfId="24759" xr:uid="{00000000-0005-0000-0000-00007A220000}"/>
    <cellStyle name="Calculation 6 6 3" xfId="4409" xr:uid="{00000000-0005-0000-0000-00007B220000}"/>
    <cellStyle name="Calculation 6 6 3 2" xfId="7511" xr:uid="{00000000-0005-0000-0000-00007C220000}"/>
    <cellStyle name="Calculation 6 6 3 2 2" xfId="13572" xr:uid="{00000000-0005-0000-0000-00007D220000}"/>
    <cellStyle name="Calculation 6 6 3 2 2 2" xfId="22866" xr:uid="{00000000-0005-0000-0000-00007E220000}"/>
    <cellStyle name="Calculation 6 6 3 2 2 2 2" xfId="40594" xr:uid="{00000000-0005-0000-0000-00007F220000}"/>
    <cellStyle name="Calculation 6 6 3 2 2 3" xfId="33022" xr:uid="{00000000-0005-0000-0000-000080220000}"/>
    <cellStyle name="Calculation 6 6 3 2 3" xfId="17620" xr:uid="{00000000-0005-0000-0000-000081220000}"/>
    <cellStyle name="Calculation 6 6 3 2 3 2" xfId="36253" xr:uid="{00000000-0005-0000-0000-000082220000}"/>
    <cellStyle name="Calculation 6 6 3 2 4" xfId="27956" xr:uid="{00000000-0005-0000-0000-000083220000}"/>
    <cellStyle name="Calculation 6 6 3 3" xfId="10558" xr:uid="{00000000-0005-0000-0000-000084220000}"/>
    <cellStyle name="Calculation 6 6 3 3 2" xfId="20126" xr:uid="{00000000-0005-0000-0000-000085220000}"/>
    <cellStyle name="Calculation 6 6 3 3 2 2" xfId="38281" xr:uid="{00000000-0005-0000-0000-000086220000}"/>
    <cellStyle name="Calculation 6 6 3 3 3" xfId="30482" xr:uid="{00000000-0005-0000-0000-000087220000}"/>
    <cellStyle name="Calculation 6 6 3 4" xfId="15219" xr:uid="{00000000-0005-0000-0000-000088220000}"/>
    <cellStyle name="Calculation 6 6 3 4 2" xfId="34254" xr:uid="{00000000-0005-0000-0000-000089220000}"/>
    <cellStyle name="Calculation 6 6 3 5" xfId="25400" xr:uid="{00000000-0005-0000-0000-00008A220000}"/>
    <cellStyle name="Calculation 6 6 4" xfId="5429" xr:uid="{00000000-0005-0000-0000-00008B220000}"/>
    <cellStyle name="Calculation 6 6 4 2" xfId="11565" xr:uid="{00000000-0005-0000-0000-00008C220000}"/>
    <cellStyle name="Calculation 6 6 4 2 2" xfId="21122" xr:uid="{00000000-0005-0000-0000-00008D220000}"/>
    <cellStyle name="Calculation 6 6 4 2 2 2" xfId="39046" xr:uid="{00000000-0005-0000-0000-00008E220000}"/>
    <cellStyle name="Calculation 6 6 4 2 3" xfId="31256" xr:uid="{00000000-0005-0000-0000-00008F220000}"/>
    <cellStyle name="Calculation 6 6 4 3" xfId="16103" xr:uid="{00000000-0005-0000-0000-000090220000}"/>
    <cellStyle name="Calculation 6 6 4 3 2" xfId="34910" xr:uid="{00000000-0005-0000-0000-000091220000}"/>
    <cellStyle name="Calculation 6 6 4 4" xfId="26174" xr:uid="{00000000-0005-0000-0000-000092220000}"/>
    <cellStyle name="Calculation 6 6 5" xfId="8545" xr:uid="{00000000-0005-0000-0000-000093220000}"/>
    <cellStyle name="Calculation 6 6 5 2" xfId="18532" xr:uid="{00000000-0005-0000-0000-000094220000}"/>
    <cellStyle name="Calculation 6 6 5 2 2" xfId="36928" xr:uid="{00000000-0005-0000-0000-000095220000}"/>
    <cellStyle name="Calculation 6 6 5 3" xfId="28717" xr:uid="{00000000-0005-0000-0000-000096220000}"/>
    <cellStyle name="Calculation 6 6 6" xfId="14334" xr:uid="{00000000-0005-0000-0000-000097220000}"/>
    <cellStyle name="Calculation 6 6 6 2" xfId="33546" xr:uid="{00000000-0005-0000-0000-000098220000}"/>
    <cellStyle name="Calculation 6 6 7" xfId="23631" xr:uid="{00000000-0005-0000-0000-000099220000}"/>
    <cellStyle name="Calculation 6 7" xfId="2303" xr:uid="{00000000-0005-0000-0000-00009A220000}"/>
    <cellStyle name="Calculation 6 7 2" xfId="3519" xr:uid="{00000000-0005-0000-0000-00009B220000}"/>
    <cellStyle name="Calculation 6 7 2 2" xfId="6657" xr:uid="{00000000-0005-0000-0000-00009C220000}"/>
    <cellStyle name="Calculation 6 7 2 2 2" xfId="12756" xr:uid="{00000000-0005-0000-0000-00009D220000}"/>
    <cellStyle name="Calculation 6 7 2 2 2 2" xfId="22156" xr:uid="{00000000-0005-0000-0000-00009E220000}"/>
    <cellStyle name="Calculation 6 7 2 2 2 2 2" xfId="39886" xr:uid="{00000000-0005-0000-0000-00009F220000}"/>
    <cellStyle name="Calculation 6 7 2 2 2 3" xfId="32211" xr:uid="{00000000-0005-0000-0000-0000A0220000}"/>
    <cellStyle name="Calculation 6 7 2 2 3" xfId="17039" xr:uid="{00000000-0005-0000-0000-0000A1220000}"/>
    <cellStyle name="Calculation 6 7 2 2 3 2" xfId="35672" xr:uid="{00000000-0005-0000-0000-0000A2220000}"/>
    <cellStyle name="Calculation 6 7 2 2 4" xfId="27145" xr:uid="{00000000-0005-0000-0000-0000A3220000}"/>
    <cellStyle name="Calculation 6 7 2 3" xfId="9741" xr:uid="{00000000-0005-0000-0000-0000A4220000}"/>
    <cellStyle name="Calculation 6 7 2 3 2" xfId="29672" xr:uid="{00000000-0005-0000-0000-0000A5220000}"/>
    <cellStyle name="Calculation 6 7 2 4" xfId="24589" xr:uid="{00000000-0005-0000-0000-0000A6220000}"/>
    <cellStyle name="Calculation 6 7 3" xfId="4237" xr:uid="{00000000-0005-0000-0000-0000A7220000}"/>
    <cellStyle name="Calculation 6 7 3 2" xfId="7340" xr:uid="{00000000-0005-0000-0000-0000A8220000}"/>
    <cellStyle name="Calculation 6 7 3 2 2" xfId="13401" xr:uid="{00000000-0005-0000-0000-0000A9220000}"/>
    <cellStyle name="Calculation 6 7 3 2 2 2" xfId="22729" xr:uid="{00000000-0005-0000-0000-0000AA220000}"/>
    <cellStyle name="Calculation 6 7 3 2 2 2 2" xfId="40457" xr:uid="{00000000-0005-0000-0000-0000AB220000}"/>
    <cellStyle name="Calculation 6 7 3 2 2 3" xfId="32852" xr:uid="{00000000-0005-0000-0000-0000AC220000}"/>
    <cellStyle name="Calculation 6 7 3 2 3" xfId="17505" xr:uid="{00000000-0005-0000-0000-0000AD220000}"/>
    <cellStyle name="Calculation 6 7 3 2 3 2" xfId="36138" xr:uid="{00000000-0005-0000-0000-0000AE220000}"/>
    <cellStyle name="Calculation 6 7 3 2 4" xfId="27786" xr:uid="{00000000-0005-0000-0000-0000AF220000}"/>
    <cellStyle name="Calculation 6 7 3 3" xfId="10386" xr:uid="{00000000-0005-0000-0000-0000B0220000}"/>
    <cellStyle name="Calculation 6 7 3 3 2" xfId="19955" xr:uid="{00000000-0005-0000-0000-0000B1220000}"/>
    <cellStyle name="Calculation 6 7 3 3 2 2" xfId="38111" xr:uid="{00000000-0005-0000-0000-0000B2220000}"/>
    <cellStyle name="Calculation 6 7 3 3 3" xfId="30311" xr:uid="{00000000-0005-0000-0000-0000B3220000}"/>
    <cellStyle name="Calculation 6 7 3 4" xfId="15104" xr:uid="{00000000-0005-0000-0000-0000B4220000}"/>
    <cellStyle name="Calculation 6 7 3 4 2" xfId="34139" xr:uid="{00000000-0005-0000-0000-0000B5220000}"/>
    <cellStyle name="Calculation 6 7 3 5" xfId="25230" xr:uid="{00000000-0005-0000-0000-0000B6220000}"/>
    <cellStyle name="Calculation 6 7 4" xfId="5510" xr:uid="{00000000-0005-0000-0000-0000B7220000}"/>
    <cellStyle name="Calculation 6 7 4 2" xfId="11645" xr:uid="{00000000-0005-0000-0000-0000B8220000}"/>
    <cellStyle name="Calculation 6 7 4 2 2" xfId="21202" xr:uid="{00000000-0005-0000-0000-0000B9220000}"/>
    <cellStyle name="Calculation 6 7 4 2 2 2" xfId="39108" xr:uid="{00000000-0005-0000-0000-0000BA220000}"/>
    <cellStyle name="Calculation 6 7 4 2 3" xfId="31318" xr:uid="{00000000-0005-0000-0000-0000BB220000}"/>
    <cellStyle name="Calculation 6 7 4 3" xfId="16177" xr:uid="{00000000-0005-0000-0000-0000BC220000}"/>
    <cellStyle name="Calculation 6 7 4 3 2" xfId="34966" xr:uid="{00000000-0005-0000-0000-0000BD220000}"/>
    <cellStyle name="Calculation 6 7 4 4" xfId="26236" xr:uid="{00000000-0005-0000-0000-0000BE220000}"/>
    <cellStyle name="Calculation 6 7 5" xfId="8627" xr:uid="{00000000-0005-0000-0000-0000BF220000}"/>
    <cellStyle name="Calculation 6 7 5 2" xfId="18614" xr:uid="{00000000-0005-0000-0000-0000C0220000}"/>
    <cellStyle name="Calculation 6 7 5 2 2" xfId="36992" xr:uid="{00000000-0005-0000-0000-0000C1220000}"/>
    <cellStyle name="Calculation 6 7 5 3" xfId="28780" xr:uid="{00000000-0005-0000-0000-0000C2220000}"/>
    <cellStyle name="Calculation 6 7 6" xfId="23695" xr:uid="{00000000-0005-0000-0000-0000C3220000}"/>
    <cellStyle name="Calculation 6 8" xfId="2092" xr:uid="{00000000-0005-0000-0000-0000C4220000}"/>
    <cellStyle name="Calculation 6 8 2" xfId="3682" xr:uid="{00000000-0005-0000-0000-0000C5220000}"/>
    <cellStyle name="Calculation 6 8 2 2" xfId="6805" xr:uid="{00000000-0005-0000-0000-0000C6220000}"/>
    <cellStyle name="Calculation 6 8 2 2 2" xfId="12888" xr:uid="{00000000-0005-0000-0000-0000C7220000}"/>
    <cellStyle name="Calculation 6 8 2 2 2 2" xfId="22261" xr:uid="{00000000-0005-0000-0000-0000C8220000}"/>
    <cellStyle name="Calculation 6 8 2 2 2 2 2" xfId="39991" xr:uid="{00000000-0005-0000-0000-0000C9220000}"/>
    <cellStyle name="Calculation 6 8 2 2 2 3" xfId="32342" xr:uid="{00000000-0005-0000-0000-0000CA220000}"/>
    <cellStyle name="Calculation 6 8 2 2 3" xfId="17128" xr:uid="{00000000-0005-0000-0000-0000CB220000}"/>
    <cellStyle name="Calculation 6 8 2 2 3 2" xfId="35761" xr:uid="{00000000-0005-0000-0000-0000CC220000}"/>
    <cellStyle name="Calculation 6 8 2 2 4" xfId="27276" xr:uid="{00000000-0005-0000-0000-0000CD220000}"/>
    <cellStyle name="Calculation 6 8 2 3" xfId="9873" xr:uid="{00000000-0005-0000-0000-0000CE220000}"/>
    <cellStyle name="Calculation 6 8 2 3 2" xfId="29801" xr:uid="{00000000-0005-0000-0000-0000CF220000}"/>
    <cellStyle name="Calculation 6 8 2 4" xfId="24720" xr:uid="{00000000-0005-0000-0000-0000D0220000}"/>
    <cellStyle name="Calculation 6 8 3" xfId="4370" xr:uid="{00000000-0005-0000-0000-0000D1220000}"/>
    <cellStyle name="Calculation 6 8 3 2" xfId="7472" xr:uid="{00000000-0005-0000-0000-0000D2220000}"/>
    <cellStyle name="Calculation 6 8 3 2 2" xfId="13533" xr:uid="{00000000-0005-0000-0000-0000D3220000}"/>
    <cellStyle name="Calculation 6 8 3 2 2 2" xfId="22834" xr:uid="{00000000-0005-0000-0000-0000D4220000}"/>
    <cellStyle name="Calculation 6 8 3 2 2 2 2" xfId="40562" xr:uid="{00000000-0005-0000-0000-0000D5220000}"/>
    <cellStyle name="Calculation 6 8 3 2 2 3" xfId="32983" xr:uid="{00000000-0005-0000-0000-0000D6220000}"/>
    <cellStyle name="Calculation 6 8 3 2 3" xfId="17594" xr:uid="{00000000-0005-0000-0000-0000D7220000}"/>
    <cellStyle name="Calculation 6 8 3 2 3 2" xfId="36227" xr:uid="{00000000-0005-0000-0000-0000D8220000}"/>
    <cellStyle name="Calculation 6 8 3 2 4" xfId="27917" xr:uid="{00000000-0005-0000-0000-0000D9220000}"/>
    <cellStyle name="Calculation 6 8 3 3" xfId="10519" xr:uid="{00000000-0005-0000-0000-0000DA220000}"/>
    <cellStyle name="Calculation 6 8 3 3 2" xfId="20087" xr:uid="{00000000-0005-0000-0000-0000DB220000}"/>
    <cellStyle name="Calculation 6 8 3 3 2 2" xfId="38242" xr:uid="{00000000-0005-0000-0000-0000DC220000}"/>
    <cellStyle name="Calculation 6 8 3 3 3" xfId="30443" xr:uid="{00000000-0005-0000-0000-0000DD220000}"/>
    <cellStyle name="Calculation 6 8 3 4" xfId="15193" xr:uid="{00000000-0005-0000-0000-0000DE220000}"/>
    <cellStyle name="Calculation 6 8 3 4 2" xfId="34228" xr:uid="{00000000-0005-0000-0000-0000DF220000}"/>
    <cellStyle name="Calculation 6 8 3 5" xfId="25361" xr:uid="{00000000-0005-0000-0000-0000E0220000}"/>
    <cellStyle name="Calculation 6 8 4" xfId="5302" xr:uid="{00000000-0005-0000-0000-0000E1220000}"/>
    <cellStyle name="Calculation 6 8 4 2" xfId="11438" xr:uid="{00000000-0005-0000-0000-0000E2220000}"/>
    <cellStyle name="Calculation 6 8 4 2 2" xfId="21000" xr:uid="{00000000-0005-0000-0000-0000E3220000}"/>
    <cellStyle name="Calculation 6 8 4 2 2 2" xfId="38973" xr:uid="{00000000-0005-0000-0000-0000E4220000}"/>
    <cellStyle name="Calculation 6 8 4 2 3" xfId="31179" xr:uid="{00000000-0005-0000-0000-0000E5220000}"/>
    <cellStyle name="Calculation 6 8 4 3" xfId="15981" xr:uid="{00000000-0005-0000-0000-0000E6220000}"/>
    <cellStyle name="Calculation 6 8 4 3 2" xfId="34837" xr:uid="{00000000-0005-0000-0000-0000E7220000}"/>
    <cellStyle name="Calculation 6 8 4 4" xfId="26097" xr:uid="{00000000-0005-0000-0000-0000E8220000}"/>
    <cellStyle name="Calculation 6 8 5" xfId="8418" xr:uid="{00000000-0005-0000-0000-0000E9220000}"/>
    <cellStyle name="Calculation 6 8 5 2" xfId="18405" xr:uid="{00000000-0005-0000-0000-0000EA220000}"/>
    <cellStyle name="Calculation 6 8 5 2 2" xfId="36851" xr:uid="{00000000-0005-0000-0000-0000EB220000}"/>
    <cellStyle name="Calculation 6 8 5 3" xfId="28640" xr:uid="{00000000-0005-0000-0000-0000EC220000}"/>
    <cellStyle name="Calculation 6 8 6" xfId="23554" xr:uid="{00000000-0005-0000-0000-0000ED220000}"/>
    <cellStyle name="Calculation 6 9" xfId="2214" xr:uid="{00000000-0005-0000-0000-0000EE220000}"/>
    <cellStyle name="Calculation 6 9 2" xfId="3595" xr:uid="{00000000-0005-0000-0000-0000EF220000}"/>
    <cellStyle name="Calculation 6 9 2 2" xfId="6725" xr:uid="{00000000-0005-0000-0000-0000F0220000}"/>
    <cellStyle name="Calculation 6 9 2 2 2" xfId="12818" xr:uid="{00000000-0005-0000-0000-0000F1220000}"/>
    <cellStyle name="Calculation 6 9 2 2 2 2" xfId="22203" xr:uid="{00000000-0005-0000-0000-0000F2220000}"/>
    <cellStyle name="Calculation 6 9 2 2 2 2 2" xfId="39933" xr:uid="{00000000-0005-0000-0000-0000F3220000}"/>
    <cellStyle name="Calculation 6 9 2 2 2 3" xfId="32273" xr:uid="{00000000-0005-0000-0000-0000F4220000}"/>
    <cellStyle name="Calculation 6 9 2 2 3" xfId="17082" xr:uid="{00000000-0005-0000-0000-0000F5220000}"/>
    <cellStyle name="Calculation 6 9 2 2 3 2" xfId="35715" xr:uid="{00000000-0005-0000-0000-0000F6220000}"/>
    <cellStyle name="Calculation 6 9 2 2 4" xfId="27207" xr:uid="{00000000-0005-0000-0000-0000F7220000}"/>
    <cellStyle name="Calculation 6 9 2 3" xfId="9803" xr:uid="{00000000-0005-0000-0000-0000F8220000}"/>
    <cellStyle name="Calculation 6 9 2 3 2" xfId="29733" xr:uid="{00000000-0005-0000-0000-0000F9220000}"/>
    <cellStyle name="Calculation 6 9 2 4" xfId="24651" xr:uid="{00000000-0005-0000-0000-0000FA220000}"/>
    <cellStyle name="Calculation 6 9 3" xfId="4299" xr:uid="{00000000-0005-0000-0000-0000FB220000}"/>
    <cellStyle name="Calculation 6 9 3 2" xfId="7402" xr:uid="{00000000-0005-0000-0000-0000FC220000}"/>
    <cellStyle name="Calculation 6 9 3 2 2" xfId="13463" xr:uid="{00000000-0005-0000-0000-0000FD220000}"/>
    <cellStyle name="Calculation 6 9 3 2 2 2" xfId="22776" xr:uid="{00000000-0005-0000-0000-0000FE220000}"/>
    <cellStyle name="Calculation 6 9 3 2 2 2 2" xfId="40504" xr:uid="{00000000-0005-0000-0000-0000FF220000}"/>
    <cellStyle name="Calculation 6 9 3 2 2 3" xfId="32914" xr:uid="{00000000-0005-0000-0000-000000230000}"/>
    <cellStyle name="Calculation 6 9 3 2 3" xfId="17548" xr:uid="{00000000-0005-0000-0000-000001230000}"/>
    <cellStyle name="Calculation 6 9 3 2 3 2" xfId="36181" xr:uid="{00000000-0005-0000-0000-000002230000}"/>
    <cellStyle name="Calculation 6 9 3 2 4" xfId="27848" xr:uid="{00000000-0005-0000-0000-000003230000}"/>
    <cellStyle name="Calculation 6 9 3 3" xfId="10448" xr:uid="{00000000-0005-0000-0000-000004230000}"/>
    <cellStyle name="Calculation 6 9 3 3 2" xfId="20017" xr:uid="{00000000-0005-0000-0000-000005230000}"/>
    <cellStyle name="Calculation 6 9 3 3 2 2" xfId="38173" xr:uid="{00000000-0005-0000-0000-000006230000}"/>
    <cellStyle name="Calculation 6 9 3 3 3" xfId="30373" xr:uid="{00000000-0005-0000-0000-000007230000}"/>
    <cellStyle name="Calculation 6 9 3 4" xfId="15147" xr:uid="{00000000-0005-0000-0000-000008230000}"/>
    <cellStyle name="Calculation 6 9 3 4 2" xfId="34182" xr:uid="{00000000-0005-0000-0000-000009230000}"/>
    <cellStyle name="Calculation 6 9 3 5" xfId="25292" xr:uid="{00000000-0005-0000-0000-00000A230000}"/>
    <cellStyle name="Calculation 6 9 4" xfId="5423" xr:uid="{00000000-0005-0000-0000-00000B230000}"/>
    <cellStyle name="Calculation 6 9 4 2" xfId="11559" xr:uid="{00000000-0005-0000-0000-00000C230000}"/>
    <cellStyle name="Calculation 6 9 4 2 2" xfId="21116" xr:uid="{00000000-0005-0000-0000-00000D230000}"/>
    <cellStyle name="Calculation 6 9 4 2 2 2" xfId="39040" xr:uid="{00000000-0005-0000-0000-00000E230000}"/>
    <cellStyle name="Calculation 6 9 4 2 3" xfId="31250" xr:uid="{00000000-0005-0000-0000-00000F230000}"/>
    <cellStyle name="Calculation 6 9 4 3" xfId="16097" xr:uid="{00000000-0005-0000-0000-000010230000}"/>
    <cellStyle name="Calculation 6 9 4 3 2" xfId="34904" xr:uid="{00000000-0005-0000-0000-000011230000}"/>
    <cellStyle name="Calculation 6 9 4 4" xfId="26168" xr:uid="{00000000-0005-0000-0000-000012230000}"/>
    <cellStyle name="Calculation 6 9 5" xfId="8539" xr:uid="{00000000-0005-0000-0000-000013230000}"/>
    <cellStyle name="Calculation 6 9 5 2" xfId="18526" xr:uid="{00000000-0005-0000-0000-000014230000}"/>
    <cellStyle name="Calculation 6 9 5 2 2" xfId="36922" xr:uid="{00000000-0005-0000-0000-000015230000}"/>
    <cellStyle name="Calculation 6 9 5 3" xfId="28711" xr:uid="{00000000-0005-0000-0000-000016230000}"/>
    <cellStyle name="Calculation 6 9 6" xfId="23625" xr:uid="{00000000-0005-0000-0000-000017230000}"/>
    <cellStyle name="Calculation 7" xfId="1543" xr:uid="{00000000-0005-0000-0000-000018230000}"/>
    <cellStyle name="Calculation 8" xfId="1544" xr:uid="{00000000-0005-0000-0000-000019230000}"/>
    <cellStyle name="Calculation 9" xfId="1545" xr:uid="{00000000-0005-0000-0000-00001A230000}"/>
    <cellStyle name="Check Cell 10" xfId="1546" xr:uid="{00000000-0005-0000-0000-00001B230000}"/>
    <cellStyle name="Check Cell 2" xfId="1196" xr:uid="{00000000-0005-0000-0000-00001C230000}"/>
    <cellStyle name="Check Cell 3" xfId="1197" xr:uid="{00000000-0005-0000-0000-00001D230000}"/>
    <cellStyle name="Check Cell 4" xfId="1198" xr:uid="{00000000-0005-0000-0000-00001E230000}"/>
    <cellStyle name="Check Cell 5" xfId="1199" xr:uid="{00000000-0005-0000-0000-00001F230000}"/>
    <cellStyle name="Check Cell 6" xfId="1547" xr:uid="{00000000-0005-0000-0000-000020230000}"/>
    <cellStyle name="Check Cell 7" xfId="1548" xr:uid="{00000000-0005-0000-0000-000021230000}"/>
    <cellStyle name="Check Cell 8" xfId="1549" xr:uid="{00000000-0005-0000-0000-000022230000}"/>
    <cellStyle name="Check Cell 9" xfId="1550" xr:uid="{00000000-0005-0000-0000-000023230000}"/>
    <cellStyle name="Comma" xfId="1" builtinId="3"/>
    <cellStyle name="Comma  - Style1" xfId="1200" xr:uid="{00000000-0005-0000-0000-000025230000}"/>
    <cellStyle name="Comma  - Style2" xfId="1201" xr:uid="{00000000-0005-0000-0000-000026230000}"/>
    <cellStyle name="Comma  - Style3" xfId="1202" xr:uid="{00000000-0005-0000-0000-000027230000}"/>
    <cellStyle name="Comma  - Style4" xfId="1203" xr:uid="{00000000-0005-0000-0000-000028230000}"/>
    <cellStyle name="Comma  - Style5" xfId="1204" xr:uid="{00000000-0005-0000-0000-000029230000}"/>
    <cellStyle name="Comma  - Style6" xfId="1205" xr:uid="{00000000-0005-0000-0000-00002A230000}"/>
    <cellStyle name="Comma  - Style7" xfId="1206" xr:uid="{00000000-0005-0000-0000-00002B230000}"/>
    <cellStyle name="Comma  - Style8" xfId="1207" xr:uid="{00000000-0005-0000-0000-00002C230000}"/>
    <cellStyle name="Comma [0] 10" xfId="1208" xr:uid="{00000000-0005-0000-0000-00002D230000}"/>
    <cellStyle name="Comma [0] 11" xfId="1209" xr:uid="{00000000-0005-0000-0000-00002E230000}"/>
    <cellStyle name="Comma [0] 12" xfId="1210" xr:uid="{00000000-0005-0000-0000-00002F230000}"/>
    <cellStyle name="Comma [0] 12 2" xfId="1211" xr:uid="{00000000-0005-0000-0000-000030230000}"/>
    <cellStyle name="Comma [0] 13" xfId="1212" xr:uid="{00000000-0005-0000-0000-000031230000}"/>
    <cellStyle name="Comma [0] 14" xfId="1213" xr:uid="{00000000-0005-0000-0000-000032230000}"/>
    <cellStyle name="Comma [0] 14 2" xfId="1214" xr:uid="{00000000-0005-0000-0000-000033230000}"/>
    <cellStyle name="Comma [0] 15" xfId="1215" xr:uid="{00000000-0005-0000-0000-000034230000}"/>
    <cellStyle name="Comma [0] 16" xfId="1216" xr:uid="{00000000-0005-0000-0000-000035230000}"/>
    <cellStyle name="Comma [0] 2" xfId="1217" xr:uid="{00000000-0005-0000-0000-000036230000}"/>
    <cellStyle name="Comma [0] 2 2" xfId="1218" xr:uid="{00000000-0005-0000-0000-000037230000}"/>
    <cellStyle name="Comma [0] 2 3" xfId="1219" xr:uid="{00000000-0005-0000-0000-000038230000}"/>
    <cellStyle name="Comma [0] 2 3 2" xfId="7963" xr:uid="{00000000-0005-0000-0000-000039230000}"/>
    <cellStyle name="Comma [0] 2 4" xfId="1220" xr:uid="{00000000-0005-0000-0000-00003A230000}"/>
    <cellStyle name="Comma [0] 2 5" xfId="1221" xr:uid="{00000000-0005-0000-0000-00003B230000}"/>
    <cellStyle name="Comma [0] 2_RAB JALN KEBUN LUNGKAPJADI" xfId="1222" xr:uid="{00000000-0005-0000-0000-00003C230000}"/>
    <cellStyle name="Comma [0] 3" xfId="1223" xr:uid="{00000000-0005-0000-0000-00003D230000}"/>
    <cellStyle name="Comma [0] 3 2" xfId="1224" xr:uid="{00000000-0005-0000-0000-00003E230000}"/>
    <cellStyle name="Comma [0] 4" xfId="1225" xr:uid="{00000000-0005-0000-0000-00003F230000}"/>
    <cellStyle name="Comma [0] 4 2" xfId="1226" xr:uid="{00000000-0005-0000-0000-000040230000}"/>
    <cellStyle name="Comma [0] 4_RAB JALN KEBUN LUNGKAPJADI" xfId="1227" xr:uid="{00000000-0005-0000-0000-000041230000}"/>
    <cellStyle name="Comma [0] 5" xfId="1228" xr:uid="{00000000-0005-0000-0000-000042230000}"/>
    <cellStyle name="Comma [0] 5 2" xfId="1229" xr:uid="{00000000-0005-0000-0000-000043230000}"/>
    <cellStyle name="Comma [0] 6" xfId="1230" xr:uid="{00000000-0005-0000-0000-000044230000}"/>
    <cellStyle name="Comma [0] 6 2" xfId="1231" xr:uid="{00000000-0005-0000-0000-000045230000}"/>
    <cellStyle name="Comma [0] 7" xfId="1232" xr:uid="{00000000-0005-0000-0000-000046230000}"/>
    <cellStyle name="Comma [0] 8" xfId="1233" xr:uid="{00000000-0005-0000-0000-000047230000}"/>
    <cellStyle name="Comma [0] 9" xfId="1234" xr:uid="{00000000-0005-0000-0000-000048230000}"/>
    <cellStyle name="Comma [0] 9 2" xfId="1235" xr:uid="{00000000-0005-0000-0000-000049230000}"/>
    <cellStyle name="Comma [0] 9 3" xfId="1236" xr:uid="{00000000-0005-0000-0000-00004A230000}"/>
    <cellStyle name="Comma [0] 9 4" xfId="1237" xr:uid="{00000000-0005-0000-0000-00004B230000}"/>
    <cellStyle name="Comma 10" xfId="26" xr:uid="{00000000-0005-0000-0000-00004C230000}"/>
    <cellStyle name="Comma 10 2" xfId="77" xr:uid="{00000000-0005-0000-0000-00004D230000}"/>
    <cellStyle name="Comma 10 2 2" xfId="221" xr:uid="{00000000-0005-0000-0000-00004E230000}"/>
    <cellStyle name="Comma 10 2 2 2" xfId="620" xr:uid="{00000000-0005-0000-0000-00004F230000}"/>
    <cellStyle name="Comma 10 2 3" xfId="356" xr:uid="{00000000-0005-0000-0000-000050230000}"/>
    <cellStyle name="Comma 10 2 3 2" xfId="755" xr:uid="{00000000-0005-0000-0000-000051230000}"/>
    <cellStyle name="Comma 10 2 4" xfId="494" xr:uid="{00000000-0005-0000-0000-000052230000}"/>
    <cellStyle name="Comma 10 2 5" xfId="1239" xr:uid="{00000000-0005-0000-0000-000053230000}"/>
    <cellStyle name="Comma 10 2 6" xfId="41021" xr:uid="{00000000-0005-0000-0000-000054230000}"/>
    <cellStyle name="Comma 10 2 7" xfId="41261" xr:uid="{00000000-0005-0000-0000-000055230000}"/>
    <cellStyle name="Comma 10 3" xfId="177" xr:uid="{00000000-0005-0000-0000-000056230000}"/>
    <cellStyle name="Comma 10 3 2" xfId="576" xr:uid="{00000000-0005-0000-0000-000057230000}"/>
    <cellStyle name="Comma 10 4" xfId="5" xr:uid="{00000000-0005-0000-0000-000058230000}"/>
    <cellStyle name="Comma 10 4 2" xfId="40956" xr:uid="{00000000-0005-0000-0000-000059230000}"/>
    <cellStyle name="Comma 10 5" xfId="312" xr:uid="{00000000-0005-0000-0000-00005A230000}"/>
    <cellStyle name="Comma 10 5 2" xfId="711" xr:uid="{00000000-0005-0000-0000-00005B230000}"/>
    <cellStyle name="Comma 10 6" xfId="450" xr:uid="{00000000-0005-0000-0000-00005C230000}"/>
    <cellStyle name="Comma 10 7" xfId="1238" xr:uid="{00000000-0005-0000-0000-00005D230000}"/>
    <cellStyle name="Comma 10 8" xfId="40975" xr:uid="{00000000-0005-0000-0000-00005E230000}"/>
    <cellStyle name="Comma 10 9" xfId="41216" xr:uid="{00000000-0005-0000-0000-00005F230000}"/>
    <cellStyle name="Comma 100" xfId="41465" xr:uid="{2C041E9B-C599-415B-A9A5-FE38D6991069}"/>
    <cellStyle name="Comma 101" xfId="41468" xr:uid="{A130ED4C-FD97-4936-A2DD-21FF675E6338}"/>
    <cellStyle name="Comma 102" xfId="41471" xr:uid="{41A4BC78-A2B9-4AF8-80E9-3F4368C4BA16}"/>
    <cellStyle name="Comma 103" xfId="41474" xr:uid="{4658DCBD-25E6-4DCC-82EE-942B91B7562A}"/>
    <cellStyle name="Comma 104" xfId="41477" xr:uid="{5926DE9C-6A02-4320-A52C-195A22431EE7}"/>
    <cellStyle name="Comma 11" xfId="28" xr:uid="{00000000-0005-0000-0000-000060230000}"/>
    <cellStyle name="Comma 11 2" xfId="79" xr:uid="{00000000-0005-0000-0000-000061230000}"/>
    <cellStyle name="Comma 11 2 2" xfId="223" xr:uid="{00000000-0005-0000-0000-000062230000}"/>
    <cellStyle name="Comma 11 2 2 2" xfId="622" xr:uid="{00000000-0005-0000-0000-000063230000}"/>
    <cellStyle name="Comma 11 2 3" xfId="358" xr:uid="{00000000-0005-0000-0000-000064230000}"/>
    <cellStyle name="Comma 11 2 3 2" xfId="757" xr:uid="{00000000-0005-0000-0000-000065230000}"/>
    <cellStyle name="Comma 11 2 4" xfId="496" xr:uid="{00000000-0005-0000-0000-000066230000}"/>
    <cellStyle name="Comma 11 2 5" xfId="41023" xr:uid="{00000000-0005-0000-0000-000067230000}"/>
    <cellStyle name="Comma 11 2 6" xfId="41263" xr:uid="{00000000-0005-0000-0000-000068230000}"/>
    <cellStyle name="Comma 11 3" xfId="179" xr:uid="{00000000-0005-0000-0000-000069230000}"/>
    <cellStyle name="Comma 11 3 2" xfId="578" xr:uid="{00000000-0005-0000-0000-00006A230000}"/>
    <cellStyle name="Comma 11 4" xfId="314" xr:uid="{00000000-0005-0000-0000-00006B230000}"/>
    <cellStyle name="Comma 11 4 2" xfId="713" xr:uid="{00000000-0005-0000-0000-00006C230000}"/>
    <cellStyle name="Comma 11 5" xfId="452" xr:uid="{00000000-0005-0000-0000-00006D230000}"/>
    <cellStyle name="Comma 11 6" xfId="1240" xr:uid="{00000000-0005-0000-0000-00006E230000}"/>
    <cellStyle name="Comma 11 7" xfId="40977" xr:uid="{00000000-0005-0000-0000-00006F230000}"/>
    <cellStyle name="Comma 11 8" xfId="41218" xr:uid="{00000000-0005-0000-0000-000070230000}"/>
    <cellStyle name="Comma 12" xfId="29" xr:uid="{00000000-0005-0000-0000-000071230000}"/>
    <cellStyle name="Comma 12 2" xfId="80" xr:uid="{00000000-0005-0000-0000-000072230000}"/>
    <cellStyle name="Comma 12 2 2" xfId="224" xr:uid="{00000000-0005-0000-0000-000073230000}"/>
    <cellStyle name="Comma 12 2 2 2" xfId="623" xr:uid="{00000000-0005-0000-0000-000074230000}"/>
    <cellStyle name="Comma 12 2 3" xfId="359" xr:uid="{00000000-0005-0000-0000-000075230000}"/>
    <cellStyle name="Comma 12 2 3 2" xfId="758" xr:uid="{00000000-0005-0000-0000-000076230000}"/>
    <cellStyle name="Comma 12 2 4" xfId="497" xr:uid="{00000000-0005-0000-0000-000077230000}"/>
    <cellStyle name="Comma 12 2 5" xfId="1242" xr:uid="{00000000-0005-0000-0000-000078230000}"/>
    <cellStyle name="Comma 12 2 6" xfId="41024" xr:uid="{00000000-0005-0000-0000-000079230000}"/>
    <cellStyle name="Comma 12 2 7" xfId="41264" xr:uid="{00000000-0005-0000-0000-00007A230000}"/>
    <cellStyle name="Comma 12 3" xfId="180" xr:uid="{00000000-0005-0000-0000-00007B230000}"/>
    <cellStyle name="Comma 12 3 2" xfId="579" xr:uid="{00000000-0005-0000-0000-00007C230000}"/>
    <cellStyle name="Comma 12 4" xfId="315" xr:uid="{00000000-0005-0000-0000-00007D230000}"/>
    <cellStyle name="Comma 12 4 2" xfId="714" xr:uid="{00000000-0005-0000-0000-00007E230000}"/>
    <cellStyle name="Comma 12 5" xfId="453" xr:uid="{00000000-0005-0000-0000-00007F230000}"/>
    <cellStyle name="Comma 12 6" xfId="1241" xr:uid="{00000000-0005-0000-0000-000080230000}"/>
    <cellStyle name="Comma 12 7" xfId="40978" xr:uid="{00000000-0005-0000-0000-000081230000}"/>
    <cellStyle name="Comma 12 8" xfId="41219" xr:uid="{00000000-0005-0000-0000-000082230000}"/>
    <cellStyle name="Comma 13" xfId="31" xr:uid="{00000000-0005-0000-0000-000083230000}"/>
    <cellStyle name="Comma 13 2" xfId="82" xr:uid="{00000000-0005-0000-0000-000084230000}"/>
    <cellStyle name="Comma 13 2 2" xfId="226" xr:uid="{00000000-0005-0000-0000-000085230000}"/>
    <cellStyle name="Comma 13 2 2 2" xfId="625" xr:uid="{00000000-0005-0000-0000-000086230000}"/>
    <cellStyle name="Comma 13 2 3" xfId="361" xr:uid="{00000000-0005-0000-0000-000087230000}"/>
    <cellStyle name="Comma 13 2 3 2" xfId="760" xr:uid="{00000000-0005-0000-0000-000088230000}"/>
    <cellStyle name="Comma 13 2 4" xfId="499" xr:uid="{00000000-0005-0000-0000-000089230000}"/>
    <cellStyle name="Comma 13 2 5" xfId="41026" xr:uid="{00000000-0005-0000-0000-00008A230000}"/>
    <cellStyle name="Comma 13 2 6" xfId="41266" xr:uid="{00000000-0005-0000-0000-00008B230000}"/>
    <cellStyle name="Comma 13 3" xfId="182" xr:uid="{00000000-0005-0000-0000-00008C230000}"/>
    <cellStyle name="Comma 13 3 2" xfId="581" xr:uid="{00000000-0005-0000-0000-00008D230000}"/>
    <cellStyle name="Comma 13 4" xfId="317" xr:uid="{00000000-0005-0000-0000-00008E230000}"/>
    <cellStyle name="Comma 13 4 2" xfId="716" xr:uid="{00000000-0005-0000-0000-00008F230000}"/>
    <cellStyle name="Comma 13 5" xfId="455" xr:uid="{00000000-0005-0000-0000-000090230000}"/>
    <cellStyle name="Comma 13 6" xfId="1243" xr:uid="{00000000-0005-0000-0000-000091230000}"/>
    <cellStyle name="Comma 13 7" xfId="40980" xr:uid="{00000000-0005-0000-0000-000092230000}"/>
    <cellStyle name="Comma 13 8" xfId="41221" xr:uid="{00000000-0005-0000-0000-000093230000}"/>
    <cellStyle name="Comma 14" xfId="33" xr:uid="{00000000-0005-0000-0000-000094230000}"/>
    <cellStyle name="Comma 14 2" xfId="84" xr:uid="{00000000-0005-0000-0000-000095230000}"/>
    <cellStyle name="Comma 14 2 2" xfId="228" xr:uid="{00000000-0005-0000-0000-000096230000}"/>
    <cellStyle name="Comma 14 2 2 2" xfId="627" xr:uid="{00000000-0005-0000-0000-000097230000}"/>
    <cellStyle name="Comma 14 2 3" xfId="363" xr:uid="{00000000-0005-0000-0000-000098230000}"/>
    <cellStyle name="Comma 14 2 3 2" xfId="762" xr:uid="{00000000-0005-0000-0000-000099230000}"/>
    <cellStyle name="Comma 14 2 4" xfId="501" xr:uid="{00000000-0005-0000-0000-00009A230000}"/>
    <cellStyle name="Comma 14 2 5" xfId="41028" xr:uid="{00000000-0005-0000-0000-00009B230000}"/>
    <cellStyle name="Comma 14 2 6" xfId="41268" xr:uid="{00000000-0005-0000-0000-00009C230000}"/>
    <cellStyle name="Comma 14 3" xfId="184" xr:uid="{00000000-0005-0000-0000-00009D230000}"/>
    <cellStyle name="Comma 14 3 2" xfId="583" xr:uid="{00000000-0005-0000-0000-00009E230000}"/>
    <cellStyle name="Comma 14 4" xfId="319" xr:uid="{00000000-0005-0000-0000-00009F230000}"/>
    <cellStyle name="Comma 14 4 2" xfId="718" xr:uid="{00000000-0005-0000-0000-0000A0230000}"/>
    <cellStyle name="Comma 14 5" xfId="457" xr:uid="{00000000-0005-0000-0000-0000A1230000}"/>
    <cellStyle name="Comma 14 6" xfId="1244" xr:uid="{00000000-0005-0000-0000-0000A2230000}"/>
    <cellStyle name="Comma 14 7" xfId="40982" xr:uid="{00000000-0005-0000-0000-0000A3230000}"/>
    <cellStyle name="Comma 14 8" xfId="41223" xr:uid="{00000000-0005-0000-0000-0000A4230000}"/>
    <cellStyle name="Comma 15" xfId="35" xr:uid="{00000000-0005-0000-0000-0000A5230000}"/>
    <cellStyle name="Comma 15 10" xfId="41177" xr:uid="{00000000-0005-0000-0000-0000A6230000}"/>
    <cellStyle name="Comma 15 11" xfId="41225" xr:uid="{00000000-0005-0000-0000-0000A7230000}"/>
    <cellStyle name="Comma 15 12" xfId="41378" xr:uid="{927D7C3A-FC25-4D28-9720-945B23D3E242}"/>
    <cellStyle name="Comma 15 2" xfId="86" xr:uid="{00000000-0005-0000-0000-0000A8230000}"/>
    <cellStyle name="Comma 15 2 2" xfId="230" xr:uid="{00000000-0005-0000-0000-0000A9230000}"/>
    <cellStyle name="Comma 15 2 2 2" xfId="629" xr:uid="{00000000-0005-0000-0000-0000AA230000}"/>
    <cellStyle name="Comma 15 2 3" xfId="365" xr:uid="{00000000-0005-0000-0000-0000AB230000}"/>
    <cellStyle name="Comma 15 2 3 2" xfId="764" xr:uid="{00000000-0005-0000-0000-0000AC230000}"/>
    <cellStyle name="Comma 15 2 4" xfId="503" xr:uid="{00000000-0005-0000-0000-0000AD230000}"/>
    <cellStyle name="Comma 15 2 5" xfId="23219" xr:uid="{00000000-0005-0000-0000-0000AE230000}"/>
    <cellStyle name="Comma 15 2 6" xfId="41030" xr:uid="{00000000-0005-0000-0000-0000AF230000}"/>
    <cellStyle name="Comma 15 2 7" xfId="41270" xr:uid="{00000000-0005-0000-0000-0000B0230000}"/>
    <cellStyle name="Comma 15 3" xfId="186" xr:uid="{00000000-0005-0000-0000-0000B1230000}"/>
    <cellStyle name="Comma 15 3 2" xfId="585" xr:uid="{00000000-0005-0000-0000-0000B2230000}"/>
    <cellStyle name="Comma 15 3 3" xfId="23221" xr:uid="{00000000-0005-0000-0000-0000B3230000}"/>
    <cellStyle name="Comma 15 4" xfId="321" xr:uid="{00000000-0005-0000-0000-0000B4230000}"/>
    <cellStyle name="Comma 15 4 2" xfId="720" xr:uid="{00000000-0005-0000-0000-0000B5230000}"/>
    <cellStyle name="Comma 15 5" xfId="459" xr:uid="{00000000-0005-0000-0000-0000B6230000}"/>
    <cellStyle name="Comma 15 6" xfId="1245" xr:uid="{00000000-0005-0000-0000-0000B7230000}"/>
    <cellStyle name="Comma 15 7" xfId="40984" xr:uid="{00000000-0005-0000-0000-0000B8230000}"/>
    <cellStyle name="Comma 15 8" xfId="41142" xr:uid="{00000000-0005-0000-0000-0000B9230000}"/>
    <cellStyle name="Comma 15 9" xfId="41147" xr:uid="{00000000-0005-0000-0000-0000BA230000}"/>
    <cellStyle name="Comma 16" xfId="37" xr:uid="{00000000-0005-0000-0000-0000BB230000}"/>
    <cellStyle name="Comma 16 2" xfId="88" xr:uid="{00000000-0005-0000-0000-0000BC230000}"/>
    <cellStyle name="Comma 16 2 2" xfId="232" xr:uid="{00000000-0005-0000-0000-0000BD230000}"/>
    <cellStyle name="Comma 16 2 2 2" xfId="631" xr:uid="{00000000-0005-0000-0000-0000BE230000}"/>
    <cellStyle name="Comma 16 2 3" xfId="367" xr:uid="{00000000-0005-0000-0000-0000BF230000}"/>
    <cellStyle name="Comma 16 2 3 2" xfId="766" xr:uid="{00000000-0005-0000-0000-0000C0230000}"/>
    <cellStyle name="Comma 16 2 4" xfId="505" xr:uid="{00000000-0005-0000-0000-0000C1230000}"/>
    <cellStyle name="Comma 16 2 5" xfId="41032" xr:uid="{00000000-0005-0000-0000-0000C2230000}"/>
    <cellStyle name="Comma 16 2 6" xfId="41272" xr:uid="{00000000-0005-0000-0000-0000C3230000}"/>
    <cellStyle name="Comma 16 3" xfId="188" xr:uid="{00000000-0005-0000-0000-0000C4230000}"/>
    <cellStyle name="Comma 16 3 2" xfId="587" xr:uid="{00000000-0005-0000-0000-0000C5230000}"/>
    <cellStyle name="Comma 16 4" xfId="323" xr:uid="{00000000-0005-0000-0000-0000C6230000}"/>
    <cellStyle name="Comma 16 4 2" xfId="722" xr:uid="{00000000-0005-0000-0000-0000C7230000}"/>
    <cellStyle name="Comma 16 5" xfId="461" xr:uid="{00000000-0005-0000-0000-0000C8230000}"/>
    <cellStyle name="Comma 16 6" xfId="1246" xr:uid="{00000000-0005-0000-0000-0000C9230000}"/>
    <cellStyle name="Comma 16 7" xfId="40986" xr:uid="{00000000-0005-0000-0000-0000CA230000}"/>
    <cellStyle name="Comma 16 8" xfId="41227" xr:uid="{00000000-0005-0000-0000-0000CB230000}"/>
    <cellStyle name="Comma 17" xfId="40" xr:uid="{00000000-0005-0000-0000-0000CC230000}"/>
    <cellStyle name="Comma 17 2" xfId="90" xr:uid="{00000000-0005-0000-0000-0000CD230000}"/>
    <cellStyle name="Comma 17 2 2" xfId="234" xr:uid="{00000000-0005-0000-0000-0000CE230000}"/>
    <cellStyle name="Comma 17 2 2 2" xfId="633" xr:uid="{00000000-0005-0000-0000-0000CF230000}"/>
    <cellStyle name="Comma 17 2 3" xfId="369" xr:uid="{00000000-0005-0000-0000-0000D0230000}"/>
    <cellStyle name="Comma 17 2 3 2" xfId="768" xr:uid="{00000000-0005-0000-0000-0000D1230000}"/>
    <cellStyle name="Comma 17 2 4" xfId="507" xr:uid="{00000000-0005-0000-0000-0000D2230000}"/>
    <cellStyle name="Comma 17 2 5" xfId="41034" xr:uid="{00000000-0005-0000-0000-0000D3230000}"/>
    <cellStyle name="Comma 17 2 6" xfId="41274" xr:uid="{00000000-0005-0000-0000-0000D4230000}"/>
    <cellStyle name="Comma 17 3" xfId="190" xr:uid="{00000000-0005-0000-0000-0000D5230000}"/>
    <cellStyle name="Comma 17 3 2" xfId="589" xr:uid="{00000000-0005-0000-0000-0000D6230000}"/>
    <cellStyle name="Comma 17 4" xfId="325" xr:uid="{00000000-0005-0000-0000-0000D7230000}"/>
    <cellStyle name="Comma 17 4 2" xfId="724" xr:uid="{00000000-0005-0000-0000-0000D8230000}"/>
    <cellStyle name="Comma 17 5" xfId="463" xr:uid="{00000000-0005-0000-0000-0000D9230000}"/>
    <cellStyle name="Comma 17 6" xfId="1247" xr:uid="{00000000-0005-0000-0000-0000DA230000}"/>
    <cellStyle name="Comma 17 7" xfId="40988" xr:uid="{00000000-0005-0000-0000-0000DB230000}"/>
    <cellStyle name="Comma 17 8" xfId="41229" xr:uid="{00000000-0005-0000-0000-0000DC230000}"/>
    <cellStyle name="Comma 18" xfId="42" xr:uid="{00000000-0005-0000-0000-0000DD230000}"/>
    <cellStyle name="Comma 18 10" xfId="41231" xr:uid="{00000000-0005-0000-0000-0000DE230000}"/>
    <cellStyle name="Comma 18 2" xfId="49" xr:uid="{00000000-0005-0000-0000-0000DF230000}"/>
    <cellStyle name="Comma 18 2 10" xfId="41344" xr:uid="{7E68BD4A-F819-4179-89CD-2801B779A3BB}"/>
    <cellStyle name="Comma 18 2 2" xfId="96" xr:uid="{00000000-0005-0000-0000-0000E0230000}"/>
    <cellStyle name="Comma 18 2 2 2" xfId="240" xr:uid="{00000000-0005-0000-0000-0000E1230000}"/>
    <cellStyle name="Comma 18 2 2 2 2" xfId="639" xr:uid="{00000000-0005-0000-0000-0000E2230000}"/>
    <cellStyle name="Comma 18 2 2 3" xfId="375" xr:uid="{00000000-0005-0000-0000-0000E3230000}"/>
    <cellStyle name="Comma 18 2 2 3 2" xfId="774" xr:uid="{00000000-0005-0000-0000-0000E4230000}"/>
    <cellStyle name="Comma 18 2 2 4" xfId="513" xr:uid="{00000000-0005-0000-0000-0000E5230000}"/>
    <cellStyle name="Comma 18 2 2 5" xfId="41040" xr:uid="{00000000-0005-0000-0000-0000E6230000}"/>
    <cellStyle name="Comma 18 2 2 6" xfId="41280" xr:uid="{00000000-0005-0000-0000-0000E7230000}"/>
    <cellStyle name="Comma 18 2 3" xfId="108" xr:uid="{00000000-0005-0000-0000-0000E8230000}"/>
    <cellStyle name="Comma 18 2 3 2" xfId="251" xr:uid="{00000000-0005-0000-0000-0000E9230000}"/>
    <cellStyle name="Comma 18 2 3 2 2" xfId="650" xr:uid="{00000000-0005-0000-0000-0000EA230000}"/>
    <cellStyle name="Comma 18 2 3 3" xfId="386" xr:uid="{00000000-0005-0000-0000-0000EB230000}"/>
    <cellStyle name="Comma 18 2 3 3 2" xfId="785" xr:uid="{00000000-0005-0000-0000-0000EC230000}"/>
    <cellStyle name="Comma 18 2 3 4" xfId="524" xr:uid="{00000000-0005-0000-0000-0000ED230000}"/>
    <cellStyle name="Comma 18 2 3 5" xfId="41051" xr:uid="{00000000-0005-0000-0000-0000EE230000}"/>
    <cellStyle name="Comma 18 2 3 6" xfId="41291" xr:uid="{00000000-0005-0000-0000-0000EF230000}"/>
    <cellStyle name="Comma 18 2 4" xfId="117" xr:uid="{00000000-0005-0000-0000-0000F0230000}"/>
    <cellStyle name="Comma 18 2 4 2" xfId="257" xr:uid="{00000000-0005-0000-0000-0000F1230000}"/>
    <cellStyle name="Comma 18 2 4 2 2" xfId="656" xr:uid="{00000000-0005-0000-0000-0000F2230000}"/>
    <cellStyle name="Comma 18 2 4 3" xfId="392" xr:uid="{00000000-0005-0000-0000-0000F3230000}"/>
    <cellStyle name="Comma 18 2 4 3 2" xfId="791" xr:uid="{00000000-0005-0000-0000-0000F4230000}"/>
    <cellStyle name="Comma 18 2 4 4" xfId="530" xr:uid="{00000000-0005-0000-0000-0000F5230000}"/>
    <cellStyle name="Comma 18 2 4 5" xfId="41059" xr:uid="{00000000-0005-0000-0000-0000F6230000}"/>
    <cellStyle name="Comma 18 2 4 6" xfId="41297" xr:uid="{00000000-0005-0000-0000-0000F7230000}"/>
    <cellStyle name="Comma 18 2 5" xfId="196" xr:uid="{00000000-0005-0000-0000-0000F8230000}"/>
    <cellStyle name="Comma 18 2 5 2" xfId="595" xr:uid="{00000000-0005-0000-0000-0000F9230000}"/>
    <cellStyle name="Comma 18 2 6" xfId="331" xr:uid="{00000000-0005-0000-0000-0000FA230000}"/>
    <cellStyle name="Comma 18 2 6 2" xfId="730" xr:uid="{00000000-0005-0000-0000-0000FB230000}"/>
    <cellStyle name="Comma 18 2 7" xfId="469" xr:uid="{00000000-0005-0000-0000-0000FC230000}"/>
    <cellStyle name="Comma 18 2 8" xfId="40995" xr:uid="{00000000-0005-0000-0000-0000FD230000}"/>
    <cellStyle name="Comma 18 2 9" xfId="41236" xr:uid="{00000000-0005-0000-0000-0000FE230000}"/>
    <cellStyle name="Comma 18 3" xfId="92" xr:uid="{00000000-0005-0000-0000-0000FF230000}"/>
    <cellStyle name="Comma 18 3 2" xfId="236" xr:uid="{00000000-0005-0000-0000-000000240000}"/>
    <cellStyle name="Comma 18 3 2 2" xfId="635" xr:uid="{00000000-0005-0000-0000-000001240000}"/>
    <cellStyle name="Comma 18 3 3" xfId="371" xr:uid="{00000000-0005-0000-0000-000002240000}"/>
    <cellStyle name="Comma 18 3 3 2" xfId="770" xr:uid="{00000000-0005-0000-0000-000003240000}"/>
    <cellStyle name="Comma 18 3 4" xfId="509" xr:uid="{00000000-0005-0000-0000-000004240000}"/>
    <cellStyle name="Comma 18 3 5" xfId="41036" xr:uid="{00000000-0005-0000-0000-000005240000}"/>
    <cellStyle name="Comma 18 3 6" xfId="41276" xr:uid="{00000000-0005-0000-0000-000006240000}"/>
    <cellStyle name="Comma 18 4" xfId="192" xr:uid="{00000000-0005-0000-0000-000007240000}"/>
    <cellStyle name="Comma 18 4 2" xfId="591" xr:uid="{00000000-0005-0000-0000-000008240000}"/>
    <cellStyle name="Comma 18 5" xfId="327" xr:uid="{00000000-0005-0000-0000-000009240000}"/>
    <cellStyle name="Comma 18 5 2" xfId="726" xr:uid="{00000000-0005-0000-0000-00000A240000}"/>
    <cellStyle name="Comma 18 6" xfId="421" xr:uid="{00000000-0005-0000-0000-00000B240000}"/>
    <cellStyle name="Comma 18 6 2" xfId="820" xr:uid="{00000000-0005-0000-0000-00000C240000}"/>
    <cellStyle name="Comma 18 7" xfId="465" xr:uid="{00000000-0005-0000-0000-00000D240000}"/>
    <cellStyle name="Comma 18 8" xfId="1248" xr:uid="{00000000-0005-0000-0000-00000E240000}"/>
    <cellStyle name="Comma 18 9" xfId="40990" xr:uid="{00000000-0005-0000-0000-00000F240000}"/>
    <cellStyle name="Comma 19" xfId="51" xr:uid="{00000000-0005-0000-0000-000010240000}"/>
    <cellStyle name="Comma 19 2" xfId="98" xr:uid="{00000000-0005-0000-0000-000011240000}"/>
    <cellStyle name="Comma 19 2 2" xfId="242" xr:uid="{00000000-0005-0000-0000-000012240000}"/>
    <cellStyle name="Comma 19 2 2 2" xfId="641" xr:uid="{00000000-0005-0000-0000-000013240000}"/>
    <cellStyle name="Comma 19 2 3" xfId="377" xr:uid="{00000000-0005-0000-0000-000014240000}"/>
    <cellStyle name="Comma 19 2 3 2" xfId="776" xr:uid="{00000000-0005-0000-0000-000015240000}"/>
    <cellStyle name="Comma 19 2 4" xfId="515" xr:uid="{00000000-0005-0000-0000-000016240000}"/>
    <cellStyle name="Comma 19 2 5" xfId="41042" xr:uid="{00000000-0005-0000-0000-000017240000}"/>
    <cellStyle name="Comma 19 2 6" xfId="41282" xr:uid="{00000000-0005-0000-0000-000018240000}"/>
    <cellStyle name="Comma 19 3" xfId="198" xr:uid="{00000000-0005-0000-0000-000019240000}"/>
    <cellStyle name="Comma 19 3 2" xfId="597" xr:uid="{00000000-0005-0000-0000-00001A240000}"/>
    <cellStyle name="Comma 19 4" xfId="333" xr:uid="{00000000-0005-0000-0000-00001B240000}"/>
    <cellStyle name="Comma 19 4 2" xfId="732" xr:uid="{00000000-0005-0000-0000-00001C240000}"/>
    <cellStyle name="Comma 19 5" xfId="471" xr:uid="{00000000-0005-0000-0000-00001D240000}"/>
    <cellStyle name="Comma 19 6" xfId="1249" xr:uid="{00000000-0005-0000-0000-00001E240000}"/>
    <cellStyle name="Comma 19 7" xfId="40997" xr:uid="{00000000-0005-0000-0000-00001F240000}"/>
    <cellStyle name="Comma 19 8" xfId="41238" xr:uid="{00000000-0005-0000-0000-000020240000}"/>
    <cellStyle name="Comma 2" xfId="6" xr:uid="{00000000-0005-0000-0000-000021240000}"/>
    <cellStyle name="Comma 2 10" xfId="884" xr:uid="{00000000-0005-0000-0000-000022240000}"/>
    <cellStyle name="Comma 2 11" xfId="844" xr:uid="{00000000-0005-0000-0000-000023240000}"/>
    <cellStyle name="Comma 2 12" xfId="40957" xr:uid="{00000000-0005-0000-0000-000024240000}"/>
    <cellStyle name="Comma 2 13" xfId="41109" xr:uid="{00000000-0005-0000-0000-000025240000}"/>
    <cellStyle name="Comma 2 14" xfId="41138" xr:uid="{00000000-0005-0000-0000-000026240000}"/>
    <cellStyle name="Comma 2 15" xfId="41158" xr:uid="{00000000-0005-0000-0000-000027240000}"/>
    <cellStyle name="Comma 2 16" xfId="41175" xr:uid="{00000000-0005-0000-0000-000028240000}"/>
    <cellStyle name="Comma 2 17" xfId="41201" xr:uid="{00000000-0005-0000-0000-000029240000}"/>
    <cellStyle name="Comma 2 18" xfId="41374" xr:uid="{7C4D609B-80B3-46BA-AD77-DA6AC44FDC1C}"/>
    <cellStyle name="Comma 2 19" xfId="41401" xr:uid="{3FA42E5F-CBEC-46A7-A243-CAF77E845FE0}"/>
    <cellStyle name="Comma 2 2" xfId="62" xr:uid="{00000000-0005-0000-0000-00002A240000}"/>
    <cellStyle name="Comma 2 2 10" xfId="890" xr:uid="{00000000-0005-0000-0000-00002B240000}"/>
    <cellStyle name="Comma 2 2 11" xfId="1675" xr:uid="{00000000-0005-0000-0000-00002C240000}"/>
    <cellStyle name="Comma 2 2 12" xfId="889" xr:uid="{00000000-0005-0000-0000-00002D240000}"/>
    <cellStyle name="Comma 2 2 13" xfId="41006" xr:uid="{00000000-0005-0000-0000-00002E240000}"/>
    <cellStyle name="Comma 2 2 14" xfId="41139" xr:uid="{00000000-0005-0000-0000-00002F240000}"/>
    <cellStyle name="Comma 2 2 15" xfId="41169" xr:uid="{00000000-0005-0000-0000-000030240000}"/>
    <cellStyle name="Comma 2 2 16" xfId="41176" xr:uid="{00000000-0005-0000-0000-000031240000}"/>
    <cellStyle name="Comma 2 2 17" xfId="41246" xr:uid="{00000000-0005-0000-0000-000032240000}"/>
    <cellStyle name="Comma 2 2 18" xfId="41375" xr:uid="{AF9411B3-15DB-413F-BD1A-2A162F06B756}"/>
    <cellStyle name="Comma 2 2 2" xfId="206" xr:uid="{00000000-0005-0000-0000-000033240000}"/>
    <cellStyle name="Comma 2 2 2 10" xfId="891" xr:uid="{00000000-0005-0000-0000-000034240000}"/>
    <cellStyle name="Comma 2 2 2 2" xfId="605" xr:uid="{00000000-0005-0000-0000-000035240000}"/>
    <cellStyle name="Comma 2 2 2 2 2" xfId="893" xr:uid="{00000000-0005-0000-0000-000036240000}"/>
    <cellStyle name="Comma 2 2 2 2 2 2" xfId="894" xr:uid="{00000000-0005-0000-0000-000037240000}"/>
    <cellStyle name="Comma 2 2 2 2 2 2 2" xfId="895" xr:uid="{00000000-0005-0000-0000-000038240000}"/>
    <cellStyle name="Comma 2 2 2 2 2 2 2 2" xfId="986" xr:uid="{00000000-0005-0000-0000-000039240000}"/>
    <cellStyle name="Comma 2 2 2 2 2 2 2 3" xfId="7895" xr:uid="{00000000-0005-0000-0000-00003A240000}"/>
    <cellStyle name="Comma 2 2 2 2 2 2 3" xfId="896" xr:uid="{00000000-0005-0000-0000-00003B240000}"/>
    <cellStyle name="Comma 2 2 2 2 2 2 3 2" xfId="987" xr:uid="{00000000-0005-0000-0000-00003C240000}"/>
    <cellStyle name="Comma 2 2 2 2 2 2 3 3" xfId="7896" xr:uid="{00000000-0005-0000-0000-00003D240000}"/>
    <cellStyle name="Comma 2 2 2 2 2 2 4" xfId="897" xr:uid="{00000000-0005-0000-0000-00003E240000}"/>
    <cellStyle name="Comma 2 2 2 2 2 2 4 2" xfId="988" xr:uid="{00000000-0005-0000-0000-00003F240000}"/>
    <cellStyle name="Comma 2 2 2 2 2 2 4 3" xfId="7897" xr:uid="{00000000-0005-0000-0000-000040240000}"/>
    <cellStyle name="Comma 2 2 2 2 2 3" xfId="898" xr:uid="{00000000-0005-0000-0000-000041240000}"/>
    <cellStyle name="Comma 2 2 2 2 2 3 2" xfId="989" xr:uid="{00000000-0005-0000-0000-000042240000}"/>
    <cellStyle name="Comma 2 2 2 2 2 3 3" xfId="7898" xr:uid="{00000000-0005-0000-0000-000043240000}"/>
    <cellStyle name="Comma 2 2 2 2 2 4" xfId="899" xr:uid="{00000000-0005-0000-0000-000044240000}"/>
    <cellStyle name="Comma 2 2 2 2 2 4 2" xfId="990" xr:uid="{00000000-0005-0000-0000-000045240000}"/>
    <cellStyle name="Comma 2 2 2 2 2 4 3" xfId="7899" xr:uid="{00000000-0005-0000-0000-000046240000}"/>
    <cellStyle name="Comma 2 2 2 2 2 5" xfId="900" xr:uid="{00000000-0005-0000-0000-000047240000}"/>
    <cellStyle name="Comma 2 2 2 2 2 6" xfId="901" xr:uid="{00000000-0005-0000-0000-000048240000}"/>
    <cellStyle name="Comma 2 2 2 2 2 7" xfId="985" xr:uid="{00000000-0005-0000-0000-000049240000}"/>
    <cellStyle name="Comma 2 2 2 2 2 8" xfId="7894" xr:uid="{00000000-0005-0000-0000-00004A240000}"/>
    <cellStyle name="Comma 2 2 2 2 3" xfId="902" xr:uid="{00000000-0005-0000-0000-00004B240000}"/>
    <cellStyle name="Comma 2 2 2 2 3 2" xfId="903" xr:uid="{00000000-0005-0000-0000-00004C240000}"/>
    <cellStyle name="Comma 2 2 2 2 3 3" xfId="904" xr:uid="{00000000-0005-0000-0000-00004D240000}"/>
    <cellStyle name="Comma 2 2 2 2 3 4" xfId="905" xr:uid="{00000000-0005-0000-0000-00004E240000}"/>
    <cellStyle name="Comma 2 2 2 2 3 5" xfId="991" xr:uid="{00000000-0005-0000-0000-00004F240000}"/>
    <cellStyle name="Comma 2 2 2 2 3 6" xfId="7900" xr:uid="{00000000-0005-0000-0000-000050240000}"/>
    <cellStyle name="Comma 2 2 2 2 4" xfId="906" xr:uid="{00000000-0005-0000-0000-000051240000}"/>
    <cellStyle name="Comma 2 2 2 2 5" xfId="907" xr:uid="{00000000-0005-0000-0000-000052240000}"/>
    <cellStyle name="Comma 2 2 2 2 5 2" xfId="992" xr:uid="{00000000-0005-0000-0000-000053240000}"/>
    <cellStyle name="Comma 2 2 2 2 5 3" xfId="7901" xr:uid="{00000000-0005-0000-0000-000054240000}"/>
    <cellStyle name="Comma 2 2 2 2 6" xfId="908" xr:uid="{00000000-0005-0000-0000-000055240000}"/>
    <cellStyle name="Comma 2 2 2 2 6 2" xfId="993" xr:uid="{00000000-0005-0000-0000-000056240000}"/>
    <cellStyle name="Comma 2 2 2 2 6 3" xfId="7902" xr:uid="{00000000-0005-0000-0000-000057240000}"/>
    <cellStyle name="Comma 2 2 2 2 7" xfId="892" xr:uid="{00000000-0005-0000-0000-000058240000}"/>
    <cellStyle name="Comma 2 2 2 3" xfId="909" xr:uid="{00000000-0005-0000-0000-000059240000}"/>
    <cellStyle name="Comma 2 2 2 3 2" xfId="910" xr:uid="{00000000-0005-0000-0000-00005A240000}"/>
    <cellStyle name="Comma 2 2 2 3 2 2" xfId="994" xr:uid="{00000000-0005-0000-0000-00005B240000}"/>
    <cellStyle name="Comma 2 2 2 3 2 3" xfId="7903" xr:uid="{00000000-0005-0000-0000-00005C240000}"/>
    <cellStyle name="Comma 2 2 2 3 3" xfId="911" xr:uid="{00000000-0005-0000-0000-00005D240000}"/>
    <cellStyle name="Comma 2 2 2 3 3 2" xfId="995" xr:uid="{00000000-0005-0000-0000-00005E240000}"/>
    <cellStyle name="Comma 2 2 2 3 3 3" xfId="7904" xr:uid="{00000000-0005-0000-0000-00005F240000}"/>
    <cellStyle name="Comma 2 2 2 3 4" xfId="912" xr:uid="{00000000-0005-0000-0000-000060240000}"/>
    <cellStyle name="Comma 2 2 2 3 4 2" xfId="996" xr:uid="{00000000-0005-0000-0000-000061240000}"/>
    <cellStyle name="Comma 2 2 2 3 4 3" xfId="7905" xr:uid="{00000000-0005-0000-0000-000062240000}"/>
    <cellStyle name="Comma 2 2 2 4" xfId="913" xr:uid="{00000000-0005-0000-0000-000063240000}"/>
    <cellStyle name="Comma 2 2 2 4 2" xfId="997" xr:uid="{00000000-0005-0000-0000-000064240000}"/>
    <cellStyle name="Comma 2 2 2 4 3" xfId="7906" xr:uid="{00000000-0005-0000-0000-000065240000}"/>
    <cellStyle name="Comma 2 2 2 5" xfId="914" xr:uid="{00000000-0005-0000-0000-000066240000}"/>
    <cellStyle name="Comma 2 2 2 6" xfId="915" xr:uid="{00000000-0005-0000-0000-000067240000}"/>
    <cellStyle name="Comma 2 2 2 7" xfId="984" xr:uid="{00000000-0005-0000-0000-000068240000}"/>
    <cellStyle name="Comma 2 2 2 7 2" xfId="1676" xr:uid="{00000000-0005-0000-0000-000069240000}"/>
    <cellStyle name="Comma 2 2 2 7 2 2" xfId="8065" xr:uid="{00000000-0005-0000-0000-00006A240000}"/>
    <cellStyle name="Comma 2 2 2 8" xfId="1415" xr:uid="{00000000-0005-0000-0000-00006B240000}"/>
    <cellStyle name="Comma 2 2 2 9" xfId="7893" xr:uid="{00000000-0005-0000-0000-00006C240000}"/>
    <cellStyle name="Comma 2 2 3" xfId="341" xr:uid="{00000000-0005-0000-0000-00006D240000}"/>
    <cellStyle name="Comma 2 2 3 2" xfId="740" xr:uid="{00000000-0005-0000-0000-00006E240000}"/>
    <cellStyle name="Comma 2 2 3 3" xfId="916" xr:uid="{00000000-0005-0000-0000-00006F240000}"/>
    <cellStyle name="Comma 2 2 4" xfId="479" xr:uid="{00000000-0005-0000-0000-000070240000}"/>
    <cellStyle name="Comma 2 2 4 2" xfId="918" xr:uid="{00000000-0005-0000-0000-000071240000}"/>
    <cellStyle name="Comma 2 2 4 3" xfId="919" xr:uid="{00000000-0005-0000-0000-000072240000}"/>
    <cellStyle name="Comma 2 2 4 4" xfId="920" xr:uid="{00000000-0005-0000-0000-000073240000}"/>
    <cellStyle name="Comma 2 2 4 5" xfId="917" xr:uid="{00000000-0005-0000-0000-000074240000}"/>
    <cellStyle name="Comma 2 2 5" xfId="921" xr:uid="{00000000-0005-0000-0000-000075240000}"/>
    <cellStyle name="Comma 2 2 6" xfId="922" xr:uid="{00000000-0005-0000-0000-000076240000}"/>
    <cellStyle name="Comma 2 2 7" xfId="923" xr:uid="{00000000-0005-0000-0000-000077240000}"/>
    <cellStyle name="Comma 2 2 8" xfId="924" xr:uid="{00000000-0005-0000-0000-000078240000}"/>
    <cellStyle name="Comma 2 2 8 2" xfId="998" xr:uid="{00000000-0005-0000-0000-000079240000}"/>
    <cellStyle name="Comma 2 2 8 3" xfId="7907" xr:uid="{00000000-0005-0000-0000-00007A240000}"/>
    <cellStyle name="Comma 2 2 9" xfId="925" xr:uid="{00000000-0005-0000-0000-00007B240000}"/>
    <cellStyle name="Comma 2 2 9 2" xfId="999" xr:uid="{00000000-0005-0000-0000-00007C240000}"/>
    <cellStyle name="Comma 2 2 9 3" xfId="7908" xr:uid="{00000000-0005-0000-0000-00007D240000}"/>
    <cellStyle name="Comma 2 3" xfId="159" xr:uid="{00000000-0005-0000-0000-00007E240000}"/>
    <cellStyle name="Comma 2 3 2" xfId="561" xr:uid="{00000000-0005-0000-0000-00007F240000}"/>
    <cellStyle name="Comma 2 3 2 2" xfId="1677" xr:uid="{00000000-0005-0000-0000-000080240000}"/>
    <cellStyle name="Comma 2 3 3" xfId="1250" xr:uid="{00000000-0005-0000-0000-000081240000}"/>
    <cellStyle name="Comma 2 3 4" xfId="926" xr:uid="{00000000-0005-0000-0000-000082240000}"/>
    <cellStyle name="Comma 2 4" xfId="297" xr:uid="{00000000-0005-0000-0000-000083240000}"/>
    <cellStyle name="Comma 2 4 2" xfId="696" xr:uid="{00000000-0005-0000-0000-000084240000}"/>
    <cellStyle name="Comma 2 4 2 2" xfId="1678" xr:uid="{00000000-0005-0000-0000-000085240000}"/>
    <cellStyle name="Comma 2 4 3" xfId="1251" xr:uid="{00000000-0005-0000-0000-000086240000}"/>
    <cellStyle name="Comma 2 4 4" xfId="927" xr:uid="{00000000-0005-0000-0000-000087240000}"/>
    <cellStyle name="Comma 2 4 5" xfId="41168" xr:uid="{00000000-0005-0000-0000-000088240000}"/>
    <cellStyle name="Comma 2 5" xfId="435" xr:uid="{00000000-0005-0000-0000-000089240000}"/>
    <cellStyle name="Comma 2 5 2" xfId="1679" xr:uid="{00000000-0005-0000-0000-00008A240000}"/>
    <cellStyle name="Comma 2 5 3" xfId="1252" xr:uid="{00000000-0005-0000-0000-00008B240000}"/>
    <cellStyle name="Comma 2 5 4" xfId="928" xr:uid="{00000000-0005-0000-0000-00008C240000}"/>
    <cellStyle name="Comma 2 6" xfId="929" xr:uid="{00000000-0005-0000-0000-00008D240000}"/>
    <cellStyle name="Comma 2 6 2" xfId="1254" xr:uid="{00000000-0005-0000-0000-00008E240000}"/>
    <cellStyle name="Comma 2 6 3" xfId="1680" xr:uid="{00000000-0005-0000-0000-00008F240000}"/>
    <cellStyle name="Comma 2 6 4" xfId="1253" xr:uid="{00000000-0005-0000-0000-000090240000}"/>
    <cellStyle name="Comma 2 7" xfId="1255" xr:uid="{00000000-0005-0000-0000-000091240000}"/>
    <cellStyle name="Comma 2 8" xfId="1256" xr:uid="{00000000-0005-0000-0000-000092240000}"/>
    <cellStyle name="Comma 2 9" xfId="4781" xr:uid="{00000000-0005-0000-0000-000093240000}"/>
    <cellStyle name="Comma 2_BoQ Foundation &amp; Gabion" xfId="1257" xr:uid="{00000000-0005-0000-0000-000094240000}"/>
    <cellStyle name="Comma 20" xfId="53" xr:uid="{00000000-0005-0000-0000-000095240000}"/>
    <cellStyle name="Comma 20 2" xfId="100" xr:uid="{00000000-0005-0000-0000-000096240000}"/>
    <cellStyle name="Comma 20 2 2" xfId="244" xr:uid="{00000000-0005-0000-0000-000097240000}"/>
    <cellStyle name="Comma 20 2 2 2" xfId="643" xr:uid="{00000000-0005-0000-0000-000098240000}"/>
    <cellStyle name="Comma 20 2 3" xfId="379" xr:uid="{00000000-0005-0000-0000-000099240000}"/>
    <cellStyle name="Comma 20 2 3 2" xfId="778" xr:uid="{00000000-0005-0000-0000-00009A240000}"/>
    <cellStyle name="Comma 20 2 4" xfId="517" xr:uid="{00000000-0005-0000-0000-00009B240000}"/>
    <cellStyle name="Comma 20 2 5" xfId="41044" xr:uid="{00000000-0005-0000-0000-00009C240000}"/>
    <cellStyle name="Comma 20 2 6" xfId="41284" xr:uid="{00000000-0005-0000-0000-00009D240000}"/>
    <cellStyle name="Comma 20 3" xfId="200" xr:uid="{00000000-0005-0000-0000-00009E240000}"/>
    <cellStyle name="Comma 20 3 2" xfId="599" xr:uid="{00000000-0005-0000-0000-00009F240000}"/>
    <cellStyle name="Comma 20 4" xfId="335" xr:uid="{00000000-0005-0000-0000-0000A0240000}"/>
    <cellStyle name="Comma 20 4 2" xfId="734" xr:uid="{00000000-0005-0000-0000-0000A1240000}"/>
    <cellStyle name="Comma 20 5" xfId="473" xr:uid="{00000000-0005-0000-0000-0000A2240000}"/>
    <cellStyle name="Comma 20 6" xfId="1258" xr:uid="{00000000-0005-0000-0000-0000A3240000}"/>
    <cellStyle name="Comma 20 7" xfId="40999" xr:uid="{00000000-0005-0000-0000-0000A4240000}"/>
    <cellStyle name="Comma 20 8" xfId="41240" xr:uid="{00000000-0005-0000-0000-0000A5240000}"/>
    <cellStyle name="Comma 21" xfId="55" xr:uid="{00000000-0005-0000-0000-0000A6240000}"/>
    <cellStyle name="Comma 21 2" xfId="102" xr:uid="{00000000-0005-0000-0000-0000A7240000}"/>
    <cellStyle name="Comma 21 2 2" xfId="246" xr:uid="{00000000-0005-0000-0000-0000A8240000}"/>
    <cellStyle name="Comma 21 2 2 2" xfId="645" xr:uid="{00000000-0005-0000-0000-0000A9240000}"/>
    <cellStyle name="Comma 21 2 2 3" xfId="8035" xr:uid="{00000000-0005-0000-0000-0000AA240000}"/>
    <cellStyle name="Comma 21 2 3" xfId="381" xr:uid="{00000000-0005-0000-0000-0000AB240000}"/>
    <cellStyle name="Comma 21 2 3 2" xfId="780" xr:uid="{00000000-0005-0000-0000-0000AC240000}"/>
    <cellStyle name="Comma 21 2 4" xfId="519" xr:uid="{00000000-0005-0000-0000-0000AD240000}"/>
    <cellStyle name="Comma 21 2 5" xfId="1551" xr:uid="{00000000-0005-0000-0000-0000AE240000}"/>
    <cellStyle name="Comma 21 2 6" xfId="41046" xr:uid="{00000000-0005-0000-0000-0000AF240000}"/>
    <cellStyle name="Comma 21 2 7" xfId="41286" xr:uid="{00000000-0005-0000-0000-0000B0240000}"/>
    <cellStyle name="Comma 21 3" xfId="202" xr:uid="{00000000-0005-0000-0000-0000B1240000}"/>
    <cellStyle name="Comma 21 3 2" xfId="601" xr:uid="{00000000-0005-0000-0000-0000B2240000}"/>
    <cellStyle name="Comma 21 4" xfId="337" xr:uid="{00000000-0005-0000-0000-0000B3240000}"/>
    <cellStyle name="Comma 21 4 2" xfId="736" xr:uid="{00000000-0005-0000-0000-0000B4240000}"/>
    <cellStyle name="Comma 21 5" xfId="475" xr:uid="{00000000-0005-0000-0000-0000B5240000}"/>
    <cellStyle name="Comma 21 6" xfId="1259" xr:uid="{00000000-0005-0000-0000-0000B6240000}"/>
    <cellStyle name="Comma 21 7" xfId="41001" xr:uid="{00000000-0005-0000-0000-0000B7240000}"/>
    <cellStyle name="Comma 21 8" xfId="41242" xr:uid="{00000000-0005-0000-0000-0000B8240000}"/>
    <cellStyle name="Comma 22" xfId="59" xr:uid="{00000000-0005-0000-0000-0000B9240000}"/>
    <cellStyle name="Comma 22 2" xfId="8080" xr:uid="{00000000-0005-0000-0000-0000BA240000}"/>
    <cellStyle name="Comma 22 3" xfId="41004" xr:uid="{00000000-0005-0000-0000-0000BB240000}"/>
    <cellStyle name="Comma 23" xfId="106" xr:uid="{00000000-0005-0000-0000-0000BC240000}"/>
    <cellStyle name="Comma 23 2" xfId="249" xr:uid="{00000000-0005-0000-0000-0000BD240000}"/>
    <cellStyle name="Comma 23 2 2" xfId="648" xr:uid="{00000000-0005-0000-0000-0000BE240000}"/>
    <cellStyle name="Comma 23 3" xfId="384" xr:uid="{00000000-0005-0000-0000-0000BF240000}"/>
    <cellStyle name="Comma 23 3 2" xfId="783" xr:uid="{00000000-0005-0000-0000-0000C0240000}"/>
    <cellStyle name="Comma 23 4" xfId="522" xr:uid="{00000000-0005-0000-0000-0000C1240000}"/>
    <cellStyle name="Comma 23 5" xfId="1751" xr:uid="{00000000-0005-0000-0000-0000C2240000}"/>
    <cellStyle name="Comma 23 6" xfId="41049" xr:uid="{00000000-0005-0000-0000-0000C3240000}"/>
    <cellStyle name="Comma 23 7" xfId="41289" xr:uid="{00000000-0005-0000-0000-0000C4240000}"/>
    <cellStyle name="Comma 24" xfId="110" xr:uid="{00000000-0005-0000-0000-0000C5240000}"/>
    <cellStyle name="Comma 24 2" xfId="253" xr:uid="{00000000-0005-0000-0000-0000C6240000}"/>
    <cellStyle name="Comma 24 2 2" xfId="652" xr:uid="{00000000-0005-0000-0000-0000C7240000}"/>
    <cellStyle name="Comma 24 3" xfId="388" xr:uid="{00000000-0005-0000-0000-0000C8240000}"/>
    <cellStyle name="Comma 24 3 2" xfId="787" xr:uid="{00000000-0005-0000-0000-0000C9240000}"/>
    <cellStyle name="Comma 24 4" xfId="526" xr:uid="{00000000-0005-0000-0000-0000CA240000}"/>
    <cellStyle name="Comma 24 5" xfId="3386" xr:uid="{00000000-0005-0000-0000-0000CB240000}"/>
    <cellStyle name="Comma 24 6" xfId="41053" xr:uid="{00000000-0005-0000-0000-0000CC240000}"/>
    <cellStyle name="Comma 24 7" xfId="41293" xr:uid="{00000000-0005-0000-0000-0000CD240000}"/>
    <cellStyle name="Comma 25" xfId="112" xr:uid="{00000000-0005-0000-0000-0000CE240000}"/>
    <cellStyle name="Comma 25 2" xfId="3646" xr:uid="{00000000-0005-0000-0000-0000CF240000}"/>
    <cellStyle name="Comma 25 3" xfId="41054" xr:uid="{00000000-0005-0000-0000-0000D0240000}"/>
    <cellStyle name="Comma 26" xfId="115" xr:uid="{00000000-0005-0000-0000-0000D1240000}"/>
    <cellStyle name="Comma 26 2" xfId="255" xr:uid="{00000000-0005-0000-0000-0000D2240000}"/>
    <cellStyle name="Comma 26 2 2" xfId="654" xr:uid="{00000000-0005-0000-0000-0000D3240000}"/>
    <cellStyle name="Comma 26 3" xfId="390" xr:uid="{00000000-0005-0000-0000-0000D4240000}"/>
    <cellStyle name="Comma 26 3 2" xfId="789" xr:uid="{00000000-0005-0000-0000-0000D5240000}"/>
    <cellStyle name="Comma 26 4" xfId="528" xr:uid="{00000000-0005-0000-0000-0000D6240000}"/>
    <cellStyle name="Comma 26 5" xfId="3558" xr:uid="{00000000-0005-0000-0000-0000D7240000}"/>
    <cellStyle name="Comma 26 6" xfId="41057" xr:uid="{00000000-0005-0000-0000-0000D8240000}"/>
    <cellStyle name="Comma 26 7" xfId="41295" xr:uid="{00000000-0005-0000-0000-0000D9240000}"/>
    <cellStyle name="Comma 27" xfId="119" xr:uid="{00000000-0005-0000-0000-0000DA240000}"/>
    <cellStyle name="Comma 27 2" xfId="259" xr:uid="{00000000-0005-0000-0000-0000DB240000}"/>
    <cellStyle name="Comma 27 2 2" xfId="658" xr:uid="{00000000-0005-0000-0000-0000DC240000}"/>
    <cellStyle name="Comma 27 3" xfId="394" xr:uid="{00000000-0005-0000-0000-0000DD240000}"/>
    <cellStyle name="Comma 27 3 2" xfId="793" xr:uid="{00000000-0005-0000-0000-0000DE240000}"/>
    <cellStyle name="Comma 27 4" xfId="532" xr:uid="{00000000-0005-0000-0000-0000DF240000}"/>
    <cellStyle name="Comma 27 5" xfId="3631" xr:uid="{00000000-0005-0000-0000-0000E0240000}"/>
    <cellStyle name="Comma 27 6" xfId="41061" xr:uid="{00000000-0005-0000-0000-0000E1240000}"/>
    <cellStyle name="Comma 27 7" xfId="41299" xr:uid="{00000000-0005-0000-0000-0000E2240000}"/>
    <cellStyle name="Comma 28" xfId="121" xr:uid="{00000000-0005-0000-0000-0000E3240000}"/>
    <cellStyle name="Comma 28 2" xfId="261" xr:uid="{00000000-0005-0000-0000-0000E4240000}"/>
    <cellStyle name="Comma 28 2 2" xfId="660" xr:uid="{00000000-0005-0000-0000-0000E5240000}"/>
    <cellStyle name="Comma 28 3" xfId="396" xr:uid="{00000000-0005-0000-0000-0000E6240000}"/>
    <cellStyle name="Comma 28 3 2" xfId="795" xr:uid="{00000000-0005-0000-0000-0000E7240000}"/>
    <cellStyle name="Comma 28 4" xfId="534" xr:uid="{00000000-0005-0000-0000-0000E8240000}"/>
    <cellStyle name="Comma 28 5" xfId="3778" xr:uid="{00000000-0005-0000-0000-0000E9240000}"/>
    <cellStyle name="Comma 28 6" xfId="41063" xr:uid="{00000000-0005-0000-0000-0000EA240000}"/>
    <cellStyle name="Comma 28 7" xfId="41301" xr:uid="{00000000-0005-0000-0000-0000EB240000}"/>
    <cellStyle name="Comma 29" xfId="123" xr:uid="{00000000-0005-0000-0000-0000EC240000}"/>
    <cellStyle name="Comma 29 2" xfId="263" xr:uid="{00000000-0005-0000-0000-0000ED240000}"/>
    <cellStyle name="Comma 29 2 2" xfId="662" xr:uid="{00000000-0005-0000-0000-0000EE240000}"/>
    <cellStyle name="Comma 29 3" xfId="398" xr:uid="{00000000-0005-0000-0000-0000EF240000}"/>
    <cellStyle name="Comma 29 3 2" xfId="797" xr:uid="{00000000-0005-0000-0000-0000F0240000}"/>
    <cellStyle name="Comma 29 4" xfId="536" xr:uid="{00000000-0005-0000-0000-0000F1240000}"/>
    <cellStyle name="Comma 29 5" xfId="3552" xr:uid="{00000000-0005-0000-0000-0000F2240000}"/>
    <cellStyle name="Comma 29 6" xfId="41065" xr:uid="{00000000-0005-0000-0000-0000F3240000}"/>
    <cellStyle name="Comma 29 7" xfId="41303" xr:uid="{00000000-0005-0000-0000-0000F4240000}"/>
    <cellStyle name="Comma 3" xfId="8" xr:uid="{00000000-0005-0000-0000-0000F5240000}"/>
    <cellStyle name="Comma 3 10" xfId="41203" xr:uid="{00000000-0005-0000-0000-0000F6240000}"/>
    <cellStyle name="Comma 3 2" xfId="9" xr:uid="{00000000-0005-0000-0000-0000F7240000}"/>
    <cellStyle name="Comma 3 2 2" xfId="1552" xr:uid="{00000000-0005-0000-0000-0000F8240000}"/>
    <cellStyle name="Comma 3 2 3" xfId="40960" xr:uid="{00000000-0005-0000-0000-0000F9240000}"/>
    <cellStyle name="Comma 3 3" xfId="43" xr:uid="{00000000-0005-0000-0000-0000FA240000}"/>
    <cellStyle name="Comma 3 3 2" xfId="1553" xr:uid="{00000000-0005-0000-0000-0000FB240000}"/>
    <cellStyle name="Comma 3 3 3" xfId="40991" xr:uid="{00000000-0005-0000-0000-0000FC240000}"/>
    <cellStyle name="Comma 3 3 4" xfId="41232" xr:uid="{00000000-0005-0000-0000-0000FD240000}"/>
    <cellStyle name="Comma 3 3 8" xfId="41153" xr:uid="{00000000-0005-0000-0000-0000FE240000}"/>
    <cellStyle name="Comma 3 4" xfId="64" xr:uid="{00000000-0005-0000-0000-0000FF240000}"/>
    <cellStyle name="Comma 3 4 2" xfId="208" xr:uid="{00000000-0005-0000-0000-000000250000}"/>
    <cellStyle name="Comma 3 4 2 2" xfId="607" xr:uid="{00000000-0005-0000-0000-000001250000}"/>
    <cellStyle name="Comma 3 4 3" xfId="343" xr:uid="{00000000-0005-0000-0000-000002250000}"/>
    <cellStyle name="Comma 3 4 3 2" xfId="742" xr:uid="{00000000-0005-0000-0000-000003250000}"/>
    <cellStyle name="Comma 3 4 4" xfId="481" xr:uid="{00000000-0005-0000-0000-000004250000}"/>
    <cellStyle name="Comma 3 4 5" xfId="7909" xr:uid="{00000000-0005-0000-0000-000005250000}"/>
    <cellStyle name="Comma 3 4 6" xfId="41008" xr:uid="{00000000-0005-0000-0000-000006250000}"/>
    <cellStyle name="Comma 3 4 7" xfId="41248" xr:uid="{00000000-0005-0000-0000-000007250000}"/>
    <cellStyle name="Comma 3 5" xfId="161" xr:uid="{00000000-0005-0000-0000-000008250000}"/>
    <cellStyle name="Comma 3 5 2" xfId="563" xr:uid="{00000000-0005-0000-0000-000009250000}"/>
    <cellStyle name="Comma 3 6" xfId="299" xr:uid="{00000000-0005-0000-0000-00000A250000}"/>
    <cellStyle name="Comma 3 6 2" xfId="698" xr:uid="{00000000-0005-0000-0000-00000B250000}"/>
    <cellStyle name="Comma 3 7" xfId="437" xr:uid="{00000000-0005-0000-0000-00000C250000}"/>
    <cellStyle name="Comma 3 8" xfId="40959" xr:uid="{00000000-0005-0000-0000-00000D250000}"/>
    <cellStyle name="Comma 3 9" xfId="41151" xr:uid="{00000000-0005-0000-0000-00000E250000}"/>
    <cellStyle name="Comma 3_BoQ Foundation &amp; Gabion" xfId="1260" xr:uid="{00000000-0005-0000-0000-00000F250000}"/>
    <cellStyle name="Comma 30" xfId="126" xr:uid="{00000000-0005-0000-0000-000010250000}"/>
    <cellStyle name="Comma 30 2" xfId="266" xr:uid="{00000000-0005-0000-0000-000011250000}"/>
    <cellStyle name="Comma 30 2 2" xfId="665" xr:uid="{00000000-0005-0000-0000-000012250000}"/>
    <cellStyle name="Comma 30 3" xfId="401" xr:uid="{00000000-0005-0000-0000-000013250000}"/>
    <cellStyle name="Comma 30 3 2" xfId="800" xr:uid="{00000000-0005-0000-0000-000014250000}"/>
    <cellStyle name="Comma 30 4" xfId="538" xr:uid="{00000000-0005-0000-0000-000015250000}"/>
    <cellStyle name="Comma 30 5" xfId="3759" xr:uid="{00000000-0005-0000-0000-000016250000}"/>
    <cellStyle name="Comma 30 6" xfId="41068" xr:uid="{00000000-0005-0000-0000-000017250000}"/>
    <cellStyle name="Comma 30 7" xfId="41306" xr:uid="{00000000-0005-0000-0000-000018250000}"/>
    <cellStyle name="Comma 31" xfId="127" xr:uid="{00000000-0005-0000-0000-000019250000}"/>
    <cellStyle name="Comma 31 2" xfId="131" xr:uid="{00000000-0005-0000-0000-00001A250000}"/>
    <cellStyle name="Comma 31 2 2" xfId="135" xr:uid="{00000000-0005-0000-0000-00001B250000}"/>
    <cellStyle name="Comma 31 2 2 10" xfId="418" xr:uid="{00000000-0005-0000-0000-00001C250000}"/>
    <cellStyle name="Comma 31 2 2 10 2" xfId="817" xr:uid="{00000000-0005-0000-0000-00001D250000}"/>
    <cellStyle name="Comma 31 2 2 11" xfId="424" xr:uid="{00000000-0005-0000-0000-00001E250000}"/>
    <cellStyle name="Comma 31 2 2 11 2" xfId="823" xr:uid="{00000000-0005-0000-0000-00001F250000}"/>
    <cellStyle name="Comma 31 2 2 12" xfId="428" xr:uid="{00000000-0005-0000-0000-000020250000}"/>
    <cellStyle name="Comma 31 2 2 12 2" xfId="827" xr:uid="{00000000-0005-0000-0000-000021250000}"/>
    <cellStyle name="Comma 31 2 2 13" xfId="432" xr:uid="{00000000-0005-0000-0000-000022250000}"/>
    <cellStyle name="Comma 31 2 2 14" xfId="831" xr:uid="{00000000-0005-0000-0000-000023250000}"/>
    <cellStyle name="Comma 31 2 2 15" xfId="40943" xr:uid="{00000000-0005-0000-0000-000024250000}"/>
    <cellStyle name="Comma 31 2 2 16" xfId="40947" xr:uid="{00000000-0005-0000-0000-000025250000}"/>
    <cellStyle name="Comma 31 2 2 17" xfId="40951" xr:uid="{00000000-0005-0000-0000-000026250000}"/>
    <cellStyle name="Comma 31 2 2 17 2" xfId="41099" xr:uid="{00000000-0005-0000-0000-000027250000}"/>
    <cellStyle name="Comma 31 2 2 17 3" xfId="41104" xr:uid="{00000000-0005-0000-0000-000028250000}"/>
    <cellStyle name="Comma 31 2 2 17 3 2" xfId="41187" xr:uid="{00000000-0005-0000-0000-000029250000}"/>
    <cellStyle name="Comma 31 2 2 17 3 2 2" xfId="41332" xr:uid="{CA9332D1-4600-4977-948B-8B640B87F732}"/>
    <cellStyle name="Comma 31 2 2 17 3 2 2 2" xfId="41340" xr:uid="{8DD06BA8-653B-4F6B-894A-3C5F7B2DEF72}"/>
    <cellStyle name="Comma 31 2 2 17 3 2 2 2 2" xfId="41420" xr:uid="{816A6290-9066-4127-8543-3670B96D1639}"/>
    <cellStyle name="Comma 31 2 2 17 3 2 2 2 2 2" xfId="41426" xr:uid="{6063A132-ACD8-473A-A39E-ED9386FE16E4}"/>
    <cellStyle name="Comma 31 2 2 17 3 2 2 2 2 2 2" xfId="41446" xr:uid="{A0E51C3F-7ED6-4FFE-87BD-BB4A0A438F24}"/>
    <cellStyle name="Comma 31 2 2 17 3 2 2 2 2 2 2 2" xfId="41456" xr:uid="{3B86BDD9-D89E-4FCD-B541-0BA870AC08D6}"/>
    <cellStyle name="Comma 31 2 2 17 3 2 2 2 2 2 2 2 2" xfId="41479" xr:uid="{7AC348DF-124B-4B25-B07A-7CBCF3B92CDA}"/>
    <cellStyle name="Comma 31 2 2 17 3 2 2 2 2 2 2 2 3" xfId="41481" xr:uid="{CCEC6722-1D07-4B56-8247-D4A1928ECE69}"/>
    <cellStyle name="Comma 31 2 2 17 3 2 2 2 2 2 2 2 4" xfId="41488" xr:uid="{B3905701-3D22-454D-9182-A92CBCB28993}"/>
    <cellStyle name="Comma 31 2 2 18" xfId="41077" xr:uid="{00000000-0005-0000-0000-00002A250000}"/>
    <cellStyle name="Comma 31 2 2 19" xfId="41315" xr:uid="{00000000-0005-0000-0000-00002B250000}"/>
    <cellStyle name="Comma 31 2 2 2" xfId="139" xr:uid="{00000000-0005-0000-0000-00002C250000}"/>
    <cellStyle name="Comma 31 2 2 2 2" xfId="277" xr:uid="{00000000-0005-0000-0000-00002D250000}"/>
    <cellStyle name="Comma 31 2 2 2 2 2" xfId="676" xr:uid="{00000000-0005-0000-0000-00002E250000}"/>
    <cellStyle name="Comma 31 2 2 2 3" xfId="541" xr:uid="{00000000-0005-0000-0000-00002F250000}"/>
    <cellStyle name="Comma 31 2 2 2 4" xfId="41079" xr:uid="{00000000-0005-0000-0000-000030250000}"/>
    <cellStyle name="Comma 31 2 2 2 5" xfId="41317" xr:uid="{00000000-0005-0000-0000-000031250000}"/>
    <cellStyle name="Comma 31 2 2 3" xfId="143" xr:uid="{00000000-0005-0000-0000-000032250000}"/>
    <cellStyle name="Comma 31 2 2 3 2" xfId="281" xr:uid="{00000000-0005-0000-0000-000033250000}"/>
    <cellStyle name="Comma 31 2 2 3 2 2" xfId="680" xr:uid="{00000000-0005-0000-0000-000034250000}"/>
    <cellStyle name="Comma 31 2 2 3 3" xfId="545" xr:uid="{00000000-0005-0000-0000-000035250000}"/>
    <cellStyle name="Comma 31 2 2 3 4" xfId="41083" xr:uid="{00000000-0005-0000-0000-000036250000}"/>
    <cellStyle name="Comma 31 2 2 3 5" xfId="41321" xr:uid="{00000000-0005-0000-0000-000037250000}"/>
    <cellStyle name="Comma 31 2 2 4" xfId="147" xr:uid="{00000000-0005-0000-0000-000038250000}"/>
    <cellStyle name="Comma 31 2 2 4 2" xfId="285" xr:uid="{00000000-0005-0000-0000-000039250000}"/>
    <cellStyle name="Comma 31 2 2 4 2 2" xfId="684" xr:uid="{00000000-0005-0000-0000-00003A250000}"/>
    <cellStyle name="Comma 31 2 2 4 3" xfId="549" xr:uid="{00000000-0005-0000-0000-00003B250000}"/>
    <cellStyle name="Comma 31 2 2 4 4" xfId="41087" xr:uid="{00000000-0005-0000-0000-00003C250000}"/>
    <cellStyle name="Comma 31 2 2 4 5" xfId="41325" xr:uid="{00000000-0005-0000-0000-00003D250000}"/>
    <cellStyle name="Comma 31 2 2 5" xfId="152" xr:uid="{00000000-0005-0000-0000-00003E250000}"/>
    <cellStyle name="Comma 31 2 2 5 2" xfId="290" xr:uid="{00000000-0005-0000-0000-00003F250000}"/>
    <cellStyle name="Comma 31 2 2 5 2 2" xfId="689" xr:uid="{00000000-0005-0000-0000-000040250000}"/>
    <cellStyle name="Comma 31 2 2 5 3" xfId="554" xr:uid="{00000000-0005-0000-0000-000041250000}"/>
    <cellStyle name="Comma 31 2 2 6" xfId="156" xr:uid="{00000000-0005-0000-0000-000042250000}"/>
    <cellStyle name="Comma 31 2 2 6 2" xfId="294" xr:uid="{00000000-0005-0000-0000-000043250000}"/>
    <cellStyle name="Comma 31 2 2 6 2 2" xfId="693" xr:uid="{00000000-0005-0000-0000-000044250000}"/>
    <cellStyle name="Comma 31 2 2 6 3" xfId="558" xr:uid="{00000000-0005-0000-0000-000045250000}"/>
    <cellStyle name="Comma 31 2 2 7" xfId="275" xr:uid="{00000000-0005-0000-0000-000046250000}"/>
    <cellStyle name="Comma 31 2 2 7 2" xfId="674" xr:uid="{00000000-0005-0000-0000-000047250000}"/>
    <cellStyle name="Comma 31 2 2 8" xfId="410" xr:uid="{00000000-0005-0000-0000-000048250000}"/>
    <cellStyle name="Comma 31 2 2 8 2" xfId="809" xr:uid="{00000000-0005-0000-0000-000049250000}"/>
    <cellStyle name="Comma 31 2 2 9" xfId="414" xr:uid="{00000000-0005-0000-0000-00004A250000}"/>
    <cellStyle name="Comma 31 2 2 9 2" xfId="813" xr:uid="{00000000-0005-0000-0000-00004B250000}"/>
    <cellStyle name="Comma 31 2 3" xfId="271" xr:uid="{00000000-0005-0000-0000-00004C250000}"/>
    <cellStyle name="Comma 31 2 3 2" xfId="670" xr:uid="{00000000-0005-0000-0000-00004D250000}"/>
    <cellStyle name="Comma 31 2 4" xfId="406" xr:uid="{00000000-0005-0000-0000-00004E250000}"/>
    <cellStyle name="Comma 31 2 4 2" xfId="805" xr:uid="{00000000-0005-0000-0000-00004F250000}"/>
    <cellStyle name="Comma 31 2 5" xfId="41073" xr:uid="{00000000-0005-0000-0000-000050250000}"/>
    <cellStyle name="Comma 31 2 6" xfId="41311" xr:uid="{00000000-0005-0000-0000-000051250000}"/>
    <cellStyle name="Comma 31 3" xfId="267" xr:uid="{00000000-0005-0000-0000-000052250000}"/>
    <cellStyle name="Comma 31 3 2" xfId="666" xr:uid="{00000000-0005-0000-0000-000053250000}"/>
    <cellStyle name="Comma 31 4" xfId="402" xr:uid="{00000000-0005-0000-0000-000054250000}"/>
    <cellStyle name="Comma 31 4 2" xfId="801" xr:uid="{00000000-0005-0000-0000-000055250000}"/>
    <cellStyle name="Comma 31 5" xfId="3441" xr:uid="{00000000-0005-0000-0000-000056250000}"/>
    <cellStyle name="Comma 31 6" xfId="41069" xr:uid="{00000000-0005-0000-0000-000057250000}"/>
    <cellStyle name="Comma 31 7" xfId="41307" xr:uid="{00000000-0005-0000-0000-000058250000}"/>
    <cellStyle name="Comma 32" xfId="130" xr:uid="{00000000-0005-0000-0000-000059250000}"/>
    <cellStyle name="Comma 32 2" xfId="270" xr:uid="{00000000-0005-0000-0000-00005A250000}"/>
    <cellStyle name="Comma 32 2 2" xfId="669" xr:uid="{00000000-0005-0000-0000-00005B250000}"/>
    <cellStyle name="Comma 32 3" xfId="405" xr:uid="{00000000-0005-0000-0000-00005C250000}"/>
    <cellStyle name="Comma 32 3 2" xfId="804" xr:uid="{00000000-0005-0000-0000-00005D250000}"/>
    <cellStyle name="Comma 32 4" xfId="540" xr:uid="{00000000-0005-0000-0000-00005E250000}"/>
    <cellStyle name="Comma 32 5" xfId="3763" xr:uid="{00000000-0005-0000-0000-00005F250000}"/>
    <cellStyle name="Comma 32 6" xfId="41072" xr:uid="{00000000-0005-0000-0000-000060250000}"/>
    <cellStyle name="Comma 32 7" xfId="41310" xr:uid="{00000000-0005-0000-0000-000061250000}"/>
    <cellStyle name="Comma 33" xfId="134" xr:uid="{00000000-0005-0000-0000-000062250000}"/>
    <cellStyle name="Comma 33 10" xfId="427" xr:uid="{00000000-0005-0000-0000-000063250000}"/>
    <cellStyle name="Comma 33 10 2" xfId="826" xr:uid="{00000000-0005-0000-0000-000064250000}"/>
    <cellStyle name="Comma 33 11" xfId="431" xr:uid="{00000000-0005-0000-0000-000065250000}"/>
    <cellStyle name="Comma 33 12" xfId="830" xr:uid="{00000000-0005-0000-0000-000066250000}"/>
    <cellStyle name="Comma 33 13" xfId="3687" xr:uid="{00000000-0005-0000-0000-000067250000}"/>
    <cellStyle name="Comma 33 14" xfId="40942" xr:uid="{00000000-0005-0000-0000-000068250000}"/>
    <cellStyle name="Comma 33 15" xfId="40946" xr:uid="{00000000-0005-0000-0000-000069250000}"/>
    <cellStyle name="Comma 33 16" xfId="40950" xr:uid="{00000000-0005-0000-0000-00006A250000}"/>
    <cellStyle name="Comma 33 16 2" xfId="41098" xr:uid="{00000000-0005-0000-0000-00006B250000}"/>
    <cellStyle name="Comma 33 16 3" xfId="41103" xr:uid="{00000000-0005-0000-0000-00006C250000}"/>
    <cellStyle name="Comma 33 16 3 2" xfId="41331" xr:uid="{6AE03F74-EB79-4362-AEED-B36A1CDFD04F}"/>
    <cellStyle name="Comma 33 17" xfId="41076" xr:uid="{00000000-0005-0000-0000-00006D250000}"/>
    <cellStyle name="Comma 33 18" xfId="41314" xr:uid="{00000000-0005-0000-0000-00006E250000}"/>
    <cellStyle name="Comma 33 2" xfId="142" xr:uid="{00000000-0005-0000-0000-00006F250000}"/>
    <cellStyle name="Comma 33 2 2" xfId="280" xr:uid="{00000000-0005-0000-0000-000070250000}"/>
    <cellStyle name="Comma 33 2 2 2" xfId="679" xr:uid="{00000000-0005-0000-0000-000071250000}"/>
    <cellStyle name="Comma 33 2 3" xfId="413" xr:uid="{00000000-0005-0000-0000-000072250000}"/>
    <cellStyle name="Comma 33 2 3 2" xfId="812" xr:uid="{00000000-0005-0000-0000-000073250000}"/>
    <cellStyle name="Comma 33 2 4" xfId="544" xr:uid="{00000000-0005-0000-0000-000074250000}"/>
    <cellStyle name="Comma 33 2 5" xfId="41082" xr:uid="{00000000-0005-0000-0000-000075250000}"/>
    <cellStyle name="Comma 33 2 6" xfId="41320" xr:uid="{00000000-0005-0000-0000-000076250000}"/>
    <cellStyle name="Comma 33 3" xfId="146" xr:uid="{00000000-0005-0000-0000-000077250000}"/>
    <cellStyle name="Comma 33 3 2" xfId="284" xr:uid="{00000000-0005-0000-0000-000078250000}"/>
    <cellStyle name="Comma 33 3 2 2" xfId="683" xr:uid="{00000000-0005-0000-0000-000079250000}"/>
    <cellStyle name="Comma 33 3 3" xfId="548" xr:uid="{00000000-0005-0000-0000-00007A250000}"/>
    <cellStyle name="Comma 33 3 4" xfId="41086" xr:uid="{00000000-0005-0000-0000-00007B250000}"/>
    <cellStyle name="Comma 33 3 5" xfId="41324" xr:uid="{00000000-0005-0000-0000-00007C250000}"/>
    <cellStyle name="Comma 33 4" xfId="150" xr:uid="{00000000-0005-0000-0000-00007D250000}"/>
    <cellStyle name="Comma 33 4 2" xfId="288" xr:uid="{00000000-0005-0000-0000-00007E250000}"/>
    <cellStyle name="Comma 33 4 2 2" xfId="687" xr:uid="{00000000-0005-0000-0000-00007F250000}"/>
    <cellStyle name="Comma 33 4 3" xfId="552" xr:uid="{00000000-0005-0000-0000-000080250000}"/>
    <cellStyle name="Comma 33 4 4" xfId="41090" xr:uid="{00000000-0005-0000-0000-000081250000}"/>
    <cellStyle name="Comma 33 4 5" xfId="41328" xr:uid="{00000000-0005-0000-0000-000082250000}"/>
    <cellStyle name="Comma 33 5" xfId="155" xr:uid="{00000000-0005-0000-0000-000083250000}"/>
    <cellStyle name="Comma 33 5 2" xfId="293" xr:uid="{00000000-0005-0000-0000-000084250000}"/>
    <cellStyle name="Comma 33 5 2 2" xfId="692" xr:uid="{00000000-0005-0000-0000-000085250000}"/>
    <cellStyle name="Comma 33 5 3" xfId="557" xr:uid="{00000000-0005-0000-0000-000086250000}"/>
    <cellStyle name="Comma 33 6" xfId="274" xr:uid="{00000000-0005-0000-0000-000087250000}"/>
    <cellStyle name="Comma 33 6 2" xfId="673" xr:uid="{00000000-0005-0000-0000-000088250000}"/>
    <cellStyle name="Comma 33 7" xfId="409" xr:uid="{00000000-0005-0000-0000-000089250000}"/>
    <cellStyle name="Comma 33 7 2" xfId="808" xr:uid="{00000000-0005-0000-0000-00008A250000}"/>
    <cellStyle name="Comma 33 8" xfId="417" xr:uid="{00000000-0005-0000-0000-00008B250000}"/>
    <cellStyle name="Comma 33 8 2" xfId="816" xr:uid="{00000000-0005-0000-0000-00008C250000}"/>
    <cellStyle name="Comma 33 9" xfId="423" xr:uid="{00000000-0005-0000-0000-00008D250000}"/>
    <cellStyle name="Comma 33 9 2" xfId="822" xr:uid="{00000000-0005-0000-0000-00008E250000}"/>
    <cellStyle name="Comma 34" xfId="3502" xr:uid="{00000000-0005-0000-0000-00008F250000}"/>
    <cellStyle name="Comma 35" xfId="3469" xr:uid="{00000000-0005-0000-0000-000090250000}"/>
    <cellStyle name="Comma 36" xfId="3584" xr:uid="{00000000-0005-0000-0000-000091250000}"/>
    <cellStyle name="Comma 37" xfId="3430" xr:uid="{00000000-0005-0000-0000-000092250000}"/>
    <cellStyle name="Comma 38" xfId="3540" xr:uid="{00000000-0005-0000-0000-000093250000}"/>
    <cellStyle name="Comma 39" xfId="3724" xr:uid="{00000000-0005-0000-0000-000094250000}"/>
    <cellStyle name="Comma 4" xfId="11" xr:uid="{00000000-0005-0000-0000-000095250000}"/>
    <cellStyle name="Comma 4 2" xfId="66" xr:uid="{00000000-0005-0000-0000-000096250000}"/>
    <cellStyle name="Comma 4 2 2" xfId="210" xr:uid="{00000000-0005-0000-0000-000097250000}"/>
    <cellStyle name="Comma 4 2 2 2" xfId="609" xr:uid="{00000000-0005-0000-0000-000098250000}"/>
    <cellStyle name="Comma 4 2 3" xfId="345" xr:uid="{00000000-0005-0000-0000-000099250000}"/>
    <cellStyle name="Comma 4 2 3 2" xfId="744" xr:uid="{00000000-0005-0000-0000-00009A250000}"/>
    <cellStyle name="Comma 4 2 4" xfId="483" xr:uid="{00000000-0005-0000-0000-00009B250000}"/>
    <cellStyle name="Comma 4 2 5" xfId="41010" xr:uid="{00000000-0005-0000-0000-00009C250000}"/>
    <cellStyle name="Comma 4 2 6" xfId="41250" xr:uid="{00000000-0005-0000-0000-00009D250000}"/>
    <cellStyle name="Comma 4 3" xfId="163" xr:uid="{00000000-0005-0000-0000-00009E250000}"/>
    <cellStyle name="Comma 4 3 2" xfId="565" xr:uid="{00000000-0005-0000-0000-00009F250000}"/>
    <cellStyle name="Comma 4 4" xfId="301" xr:uid="{00000000-0005-0000-0000-0000A0250000}"/>
    <cellStyle name="Comma 4 4 2" xfId="700" xr:uid="{00000000-0005-0000-0000-0000A1250000}"/>
    <cellStyle name="Comma 4 5" xfId="439" xr:uid="{00000000-0005-0000-0000-0000A2250000}"/>
    <cellStyle name="Comma 4 6" xfId="930" xr:uid="{00000000-0005-0000-0000-0000A3250000}"/>
    <cellStyle name="Comma 4 7" xfId="40962" xr:uid="{00000000-0005-0000-0000-0000A4250000}"/>
    <cellStyle name="Comma 4 8" xfId="41205" xr:uid="{00000000-0005-0000-0000-0000A5250000}"/>
    <cellStyle name="Comma 40" xfId="3500" xr:uid="{00000000-0005-0000-0000-0000A6250000}"/>
    <cellStyle name="Comma 41" xfId="3610" xr:uid="{00000000-0005-0000-0000-0000A7250000}"/>
    <cellStyle name="Comma 42" xfId="3196" xr:uid="{00000000-0005-0000-0000-0000A8250000}"/>
    <cellStyle name="Comma 42 2" xfId="6354" xr:uid="{00000000-0005-0000-0000-0000A9250000}"/>
    <cellStyle name="Comma 42 2 2" xfId="12473" xr:uid="{00000000-0005-0000-0000-0000AA250000}"/>
    <cellStyle name="Comma 42 2 2 2" xfId="21893" xr:uid="{00000000-0005-0000-0000-0000AB250000}"/>
    <cellStyle name="Comma 42 2 3" xfId="16800" xr:uid="{00000000-0005-0000-0000-0000AC250000}"/>
    <cellStyle name="Comma 42 3" xfId="9458" xr:uid="{00000000-0005-0000-0000-0000AD250000}"/>
    <cellStyle name="Comma 42 3 2" xfId="19427" xr:uid="{00000000-0005-0000-0000-0000AE250000}"/>
    <cellStyle name="Comma 42 4" xfId="14799" xr:uid="{00000000-0005-0000-0000-0000AF250000}"/>
    <cellStyle name="Comma 43" xfId="3277" xr:uid="{00000000-0005-0000-0000-0000B0250000}"/>
    <cellStyle name="Comma 43 2" xfId="6434" xr:uid="{00000000-0005-0000-0000-0000B1250000}"/>
    <cellStyle name="Comma 43 2 2" xfId="12547" xr:uid="{00000000-0005-0000-0000-0000B2250000}"/>
    <cellStyle name="Comma 43 2 2 2" xfId="21963" xr:uid="{00000000-0005-0000-0000-0000B3250000}"/>
    <cellStyle name="Comma 43 2 3" xfId="16868" xr:uid="{00000000-0005-0000-0000-0000B4250000}"/>
    <cellStyle name="Comma 43 3" xfId="9532" xr:uid="{00000000-0005-0000-0000-0000B5250000}"/>
    <cellStyle name="Comma 43 3 2" xfId="19489" xr:uid="{00000000-0005-0000-0000-0000B6250000}"/>
    <cellStyle name="Comma 43 4" xfId="14855" xr:uid="{00000000-0005-0000-0000-0000B7250000}"/>
    <cellStyle name="Comma 44" xfId="4783" xr:uid="{00000000-0005-0000-0000-0000B8250000}"/>
    <cellStyle name="Comma 45" xfId="847" xr:uid="{00000000-0005-0000-0000-0000B9250000}"/>
    <cellStyle name="Comma 46" xfId="23218" xr:uid="{00000000-0005-0000-0000-0000BA250000}"/>
    <cellStyle name="Comma 47" xfId="23220" xr:uid="{00000000-0005-0000-0000-0000BB250000}"/>
    <cellStyle name="Comma 48" xfId="23222" xr:uid="{00000000-0005-0000-0000-0000BC250000}"/>
    <cellStyle name="Comma 49" xfId="23226" xr:uid="{00000000-0005-0000-0000-0000BD250000}"/>
    <cellStyle name="Comma 5" xfId="13" xr:uid="{00000000-0005-0000-0000-0000BE250000}"/>
    <cellStyle name="Comma 5 2" xfId="68" xr:uid="{00000000-0005-0000-0000-0000BF250000}"/>
    <cellStyle name="Comma 5 2 2" xfId="212" xr:uid="{00000000-0005-0000-0000-0000C0250000}"/>
    <cellStyle name="Comma 5 2 2 2" xfId="611" xr:uid="{00000000-0005-0000-0000-0000C1250000}"/>
    <cellStyle name="Comma 5 2 2 2 2" xfId="1002" xr:uid="{00000000-0005-0000-0000-0000C2250000}"/>
    <cellStyle name="Comma 5 2 2 3" xfId="7912" xr:uid="{00000000-0005-0000-0000-0000C3250000}"/>
    <cellStyle name="Comma 5 2 2 4" xfId="933" xr:uid="{00000000-0005-0000-0000-0000C4250000}"/>
    <cellStyle name="Comma 5 2 3" xfId="347" xr:uid="{00000000-0005-0000-0000-0000C5250000}"/>
    <cellStyle name="Comma 5 2 3 2" xfId="746" xr:uid="{00000000-0005-0000-0000-0000C6250000}"/>
    <cellStyle name="Comma 5 2 3 3" xfId="1001" xr:uid="{00000000-0005-0000-0000-0000C7250000}"/>
    <cellStyle name="Comma 5 2 4" xfId="485" xr:uid="{00000000-0005-0000-0000-0000C8250000}"/>
    <cellStyle name="Comma 5 2 4 2" xfId="7911" xr:uid="{00000000-0005-0000-0000-0000C9250000}"/>
    <cellStyle name="Comma 5 2 5" xfId="932" xr:uid="{00000000-0005-0000-0000-0000CA250000}"/>
    <cellStyle name="Comma 5 2 6" xfId="41012" xr:uid="{00000000-0005-0000-0000-0000CB250000}"/>
    <cellStyle name="Comma 5 2 7" xfId="41252" xr:uid="{00000000-0005-0000-0000-0000CC250000}"/>
    <cellStyle name="Comma 5 3" xfId="165" xr:uid="{00000000-0005-0000-0000-0000CD250000}"/>
    <cellStyle name="Comma 5 3 2" xfId="567" xr:uid="{00000000-0005-0000-0000-0000CE250000}"/>
    <cellStyle name="Comma 5 3 3" xfId="1000" xr:uid="{00000000-0005-0000-0000-0000CF250000}"/>
    <cellStyle name="Comma 5 4" xfId="303" xr:uid="{00000000-0005-0000-0000-0000D0250000}"/>
    <cellStyle name="Comma 5 4 2" xfId="702" xr:uid="{00000000-0005-0000-0000-0000D1250000}"/>
    <cellStyle name="Comma 5 4 3" xfId="7910" xr:uid="{00000000-0005-0000-0000-0000D2250000}"/>
    <cellStyle name="Comma 5 5" xfId="441" xr:uid="{00000000-0005-0000-0000-0000D3250000}"/>
    <cellStyle name="Comma 5 6" xfId="931" xr:uid="{00000000-0005-0000-0000-0000D4250000}"/>
    <cellStyle name="Comma 5 7" xfId="40964" xr:uid="{00000000-0005-0000-0000-0000D5250000}"/>
    <cellStyle name="Comma 5 8" xfId="41207" xr:uid="{00000000-0005-0000-0000-0000D6250000}"/>
    <cellStyle name="Comma 5_Karya Jaya Quo New Life August 16.2011" xfId="1261" xr:uid="{00000000-0005-0000-0000-0000D7250000}"/>
    <cellStyle name="Comma 50" xfId="834" xr:uid="{00000000-0005-0000-0000-0000D8250000}"/>
    <cellStyle name="Comma 51" xfId="973" xr:uid="{00000000-0005-0000-0000-0000D9250000}"/>
    <cellStyle name="Comma 52" xfId="40954" xr:uid="{00000000-0005-0000-0000-0000DA250000}"/>
    <cellStyle name="Comma 520" xfId="41149" xr:uid="{00000000-0005-0000-0000-0000DB250000}"/>
    <cellStyle name="Comma 53" xfId="41055" xr:uid="{00000000-0005-0000-0000-0000DC250000}"/>
    <cellStyle name="Comma 54" xfId="41107" xr:uid="{00000000-0005-0000-0000-0000DD250000}"/>
    <cellStyle name="Comma 55" xfId="41111" xr:uid="{00000000-0005-0000-0000-0000DE250000}"/>
    <cellStyle name="Comma 56" xfId="41114" xr:uid="{00000000-0005-0000-0000-0000DF250000}"/>
    <cellStyle name="Comma 57" xfId="41117" xr:uid="{00000000-0005-0000-0000-0000E0250000}"/>
    <cellStyle name="Comma 58" xfId="41120" xr:uid="{00000000-0005-0000-0000-0000E1250000}"/>
    <cellStyle name="Comma 59" xfId="41122" xr:uid="{00000000-0005-0000-0000-0000E2250000}"/>
    <cellStyle name="Comma 6" xfId="15" xr:uid="{00000000-0005-0000-0000-0000E3250000}"/>
    <cellStyle name="Comma 6 2" xfId="70" xr:uid="{00000000-0005-0000-0000-0000E4250000}"/>
    <cellStyle name="Comma 6 2 2" xfId="214" xr:uid="{00000000-0005-0000-0000-0000E5250000}"/>
    <cellStyle name="Comma 6 2 2 2" xfId="613" xr:uid="{00000000-0005-0000-0000-0000E6250000}"/>
    <cellStyle name="Comma 6 2 2 3" xfId="1262" xr:uid="{00000000-0005-0000-0000-0000E7250000}"/>
    <cellStyle name="Comma 6 2 3" xfId="349" xr:uid="{00000000-0005-0000-0000-0000E8250000}"/>
    <cellStyle name="Comma 6 2 3 2" xfId="748" xr:uid="{00000000-0005-0000-0000-0000E9250000}"/>
    <cellStyle name="Comma 6 2 4" xfId="487" xr:uid="{00000000-0005-0000-0000-0000EA250000}"/>
    <cellStyle name="Comma 6 2 5" xfId="1003" xr:uid="{00000000-0005-0000-0000-0000EB250000}"/>
    <cellStyle name="Comma 6 2 6" xfId="41014" xr:uid="{00000000-0005-0000-0000-0000EC250000}"/>
    <cellStyle name="Comma 6 2 7" xfId="41254" xr:uid="{00000000-0005-0000-0000-0000ED250000}"/>
    <cellStyle name="Comma 6 3" xfId="167" xr:uid="{00000000-0005-0000-0000-0000EE250000}"/>
    <cellStyle name="Comma 6 3 2" xfId="569" xr:uid="{00000000-0005-0000-0000-0000EF250000}"/>
    <cellStyle name="Comma 6 3 3" xfId="7913" xr:uid="{00000000-0005-0000-0000-0000F0250000}"/>
    <cellStyle name="Comma 6 4" xfId="305" xr:uid="{00000000-0005-0000-0000-0000F1250000}"/>
    <cellStyle name="Comma 6 4 2" xfId="704" xr:uid="{00000000-0005-0000-0000-0000F2250000}"/>
    <cellStyle name="Comma 6 5" xfId="443" xr:uid="{00000000-0005-0000-0000-0000F3250000}"/>
    <cellStyle name="Comma 6 6" xfId="934" xr:uid="{00000000-0005-0000-0000-0000F4250000}"/>
    <cellStyle name="Comma 6 7" xfId="40966" xr:uid="{00000000-0005-0000-0000-0000F5250000}"/>
    <cellStyle name="Comma 6 8" xfId="41209" xr:uid="{00000000-0005-0000-0000-0000F6250000}"/>
    <cellStyle name="Comma 6_Karya Jaya Quo New Life August 16.2011" xfId="1263" xr:uid="{00000000-0005-0000-0000-0000F7250000}"/>
    <cellStyle name="Comma 60" xfId="41129" xr:uid="{00000000-0005-0000-0000-0000F8250000}"/>
    <cellStyle name="Comma 60 2" xfId="41190" xr:uid="{00000000-0005-0000-0000-0000F9250000}"/>
    <cellStyle name="Comma 60 2 2" xfId="41196" xr:uid="{00000000-0005-0000-0000-0000FA250000}"/>
    <cellStyle name="Comma 60 2 2 2" xfId="41338" xr:uid="{89C9BB2C-A11C-4563-B916-FFB393FE3E32}"/>
    <cellStyle name="Comma 60 2 3" xfId="41408" xr:uid="{9A5385BD-FFFD-48D0-90C3-855FBBE381B3}"/>
    <cellStyle name="Comma 61" xfId="41134" xr:uid="{00000000-0005-0000-0000-0000FB250000}"/>
    <cellStyle name="Comma 62" xfId="41145" xr:uid="{00000000-0005-0000-0000-0000FC250000}"/>
    <cellStyle name="Comma 63" xfId="41171" xr:uid="{00000000-0005-0000-0000-0000FD250000}"/>
    <cellStyle name="Comma 64" xfId="41180" xr:uid="{00000000-0005-0000-0000-0000FE250000}"/>
    <cellStyle name="Comma 65" xfId="41183" xr:uid="{00000000-0005-0000-0000-0000FF250000}"/>
    <cellStyle name="Comma 66" xfId="41186" xr:uid="{00000000-0005-0000-0000-000000260000}"/>
    <cellStyle name="Comma 67" xfId="41193" xr:uid="{00000000-0005-0000-0000-000001260000}"/>
    <cellStyle name="Comma 67 2" xfId="41335" xr:uid="{F25BF9BF-DE04-4401-96B7-A6532FFF5933}"/>
    <cellStyle name="Comma 67 2 3" xfId="41517" xr:uid="{08BF410D-2751-41BD-B2FC-037E632E7F76}"/>
    <cellStyle name="Comma 67 2 3 3" xfId="41525" xr:uid="{77C89927-922C-442F-99A7-3874F0DA8D5F}"/>
    <cellStyle name="Comma 67 2 3 3 3" xfId="41520" xr:uid="{B48B60A6-9ABD-4E0C-8D11-BA753920B236}"/>
    <cellStyle name="Comma 67 2 5" xfId="41493" xr:uid="{7C72C5CA-869E-4BE9-AC04-8E4D41FC5D95}"/>
    <cellStyle name="Comma 68" xfId="41347" xr:uid="{31DF9E20-03FD-46B5-AC15-F0A77A5B5AD8}"/>
    <cellStyle name="Comma 69" xfId="41350" xr:uid="{4164AF1D-53B6-436E-A3B2-209F64FE58EA}"/>
    <cellStyle name="Comma 7" xfId="17" xr:uid="{00000000-0005-0000-0000-000002260000}"/>
    <cellStyle name="Comma 7 2" xfId="72" xr:uid="{00000000-0005-0000-0000-000003260000}"/>
    <cellStyle name="Comma 7 2 2" xfId="216" xr:uid="{00000000-0005-0000-0000-000004260000}"/>
    <cellStyle name="Comma 7 2 2 2" xfId="615" xr:uid="{00000000-0005-0000-0000-000005260000}"/>
    <cellStyle name="Comma 7 2 3" xfId="351" xr:uid="{00000000-0005-0000-0000-000006260000}"/>
    <cellStyle name="Comma 7 2 3 2" xfId="750" xr:uid="{00000000-0005-0000-0000-000007260000}"/>
    <cellStyle name="Comma 7 2 4" xfId="489" xr:uid="{00000000-0005-0000-0000-000008260000}"/>
    <cellStyle name="Comma 7 2 5" xfId="1265" xr:uid="{00000000-0005-0000-0000-000009260000}"/>
    <cellStyle name="Comma 7 2 6" xfId="41016" xr:uid="{00000000-0005-0000-0000-00000A260000}"/>
    <cellStyle name="Comma 7 2 7" xfId="41256" xr:uid="{00000000-0005-0000-0000-00000B260000}"/>
    <cellStyle name="Comma 7 3" xfId="169" xr:uid="{00000000-0005-0000-0000-00000C260000}"/>
    <cellStyle name="Comma 7 3 2" xfId="571" xr:uid="{00000000-0005-0000-0000-00000D260000}"/>
    <cellStyle name="Comma 7 3 3" xfId="1264" xr:uid="{00000000-0005-0000-0000-00000E260000}"/>
    <cellStyle name="Comma 7 4" xfId="307" xr:uid="{00000000-0005-0000-0000-00000F260000}"/>
    <cellStyle name="Comma 7 4 2" xfId="706" xr:uid="{00000000-0005-0000-0000-000010260000}"/>
    <cellStyle name="Comma 7 5" xfId="445" xr:uid="{00000000-0005-0000-0000-000011260000}"/>
    <cellStyle name="Comma 7 6" xfId="980" xr:uid="{00000000-0005-0000-0000-000012260000}"/>
    <cellStyle name="Comma 7 7" xfId="40968" xr:uid="{00000000-0005-0000-0000-000013260000}"/>
    <cellStyle name="Comma 7 8" xfId="41211" xr:uid="{00000000-0005-0000-0000-000014260000}"/>
    <cellStyle name="Comma 70" xfId="41353" xr:uid="{A979557A-4CC4-4309-A9FC-6C7E3322D1D9}"/>
    <cellStyle name="Comma 71" xfId="41166" xr:uid="{00000000-0005-0000-0000-000015260000}"/>
    <cellStyle name="Comma 72" xfId="41356" xr:uid="{775F4BE2-918F-4495-84EC-8138C2C9B7FA}"/>
    <cellStyle name="Comma 73" xfId="41359" xr:uid="{B59E2B3C-636B-48B7-AF77-B1E6567826B5}"/>
    <cellStyle name="Comma 74" xfId="41362" xr:uid="{F6E505FD-A429-4A0D-9BA4-7DA3ED0EC8AC}"/>
    <cellStyle name="Comma 75" xfId="41365" xr:uid="{A6C540AF-D91A-4E87-8E06-743229166D62}"/>
    <cellStyle name="Comma 76" xfId="41152" xr:uid="{00000000-0005-0000-0000-000016260000}"/>
    <cellStyle name="Comma 77" xfId="41368" xr:uid="{D7A2F215-A58F-4CDD-ADA0-C29EB4221161}"/>
    <cellStyle name="Comma 78" xfId="41371" xr:uid="{23750FBE-A01F-47BB-8B6C-C0C0FF60C034}"/>
    <cellStyle name="Comma 79" xfId="41383" xr:uid="{EB8180EC-B936-4870-B079-BD7A2C726F84}"/>
    <cellStyle name="Comma 8" xfId="19" xr:uid="{00000000-0005-0000-0000-000017260000}"/>
    <cellStyle name="Comma 8 2" xfId="171" xr:uid="{00000000-0005-0000-0000-000018260000}"/>
    <cellStyle name="Comma 8 2 2" xfId="7964" xr:uid="{00000000-0005-0000-0000-000019260000}"/>
    <cellStyle name="Comma 8 3" xfId="1266" xr:uid="{00000000-0005-0000-0000-00001A260000}"/>
    <cellStyle name="Comma 8 4" xfId="40969" xr:uid="{00000000-0005-0000-0000-00001B260000}"/>
    <cellStyle name="Comma 80" xfId="41377" xr:uid="{FE97D155-75AF-471C-8D39-22978D830878}"/>
    <cellStyle name="Comma 81" xfId="41367" xr:uid="{14A47A4A-32A0-4E9B-8666-15DA414D6681}"/>
    <cellStyle name="Comma 82" xfId="41387" xr:uid="{468C7E5B-4728-406A-92DB-2105193EE465}"/>
    <cellStyle name="Comma 83" xfId="41394" xr:uid="{8DC3567F-E02C-42C7-87D7-EFE2314E1E16}"/>
    <cellStyle name="Comma 84" xfId="41396" xr:uid="{A2A15821-DBB8-4A76-B8A3-105F28DB4011}"/>
    <cellStyle name="Comma 85" xfId="41405" xr:uid="{E7B6BC33-2A10-484A-8244-EA8FC5423345}"/>
    <cellStyle name="Comma 86" xfId="41411" xr:uid="{CF830144-F39F-42A2-9F25-21F0E7F38A18}"/>
    <cellStyle name="Comma 87" xfId="41414" xr:uid="{DE173A08-1B8F-4A52-85C7-EF09797C3E8C}"/>
    <cellStyle name="Comma 88" xfId="41417" xr:uid="{F6A7EDE3-344E-4D54-BFDB-475F17B28EFC}"/>
    <cellStyle name="Comma 89" xfId="41424" xr:uid="{0169D95E-DF5A-4855-9F1D-F5F0CC380D4B}"/>
    <cellStyle name="Comma 9" xfId="24" xr:uid="{00000000-0005-0000-0000-00001C260000}"/>
    <cellStyle name="Comma 9 2" xfId="75" xr:uid="{00000000-0005-0000-0000-00001D260000}"/>
    <cellStyle name="Comma 9 2 2" xfId="219" xr:uid="{00000000-0005-0000-0000-00001E260000}"/>
    <cellStyle name="Comma 9 2 2 2" xfId="618" xr:uid="{00000000-0005-0000-0000-00001F260000}"/>
    <cellStyle name="Comma 9 2 3" xfId="354" xr:uid="{00000000-0005-0000-0000-000020260000}"/>
    <cellStyle name="Comma 9 2 3 2" xfId="753" xr:uid="{00000000-0005-0000-0000-000021260000}"/>
    <cellStyle name="Comma 9 2 4" xfId="492" xr:uid="{00000000-0005-0000-0000-000022260000}"/>
    <cellStyle name="Comma 9 2 5" xfId="41019" xr:uid="{00000000-0005-0000-0000-000023260000}"/>
    <cellStyle name="Comma 9 2 6" xfId="41259" xr:uid="{00000000-0005-0000-0000-000024260000}"/>
    <cellStyle name="Comma 9 3" xfId="175" xr:uid="{00000000-0005-0000-0000-000025260000}"/>
    <cellStyle name="Comma 9 3 2" xfId="574" xr:uid="{00000000-0005-0000-0000-000026260000}"/>
    <cellStyle name="Comma 9 4" xfId="310" xr:uid="{00000000-0005-0000-0000-000027260000}"/>
    <cellStyle name="Comma 9 4 2" xfId="709" xr:uid="{00000000-0005-0000-0000-000028260000}"/>
    <cellStyle name="Comma 9 5" xfId="448" xr:uid="{00000000-0005-0000-0000-000029260000}"/>
    <cellStyle name="Comma 9 6" xfId="1267" xr:uid="{00000000-0005-0000-0000-00002A260000}"/>
    <cellStyle name="Comma 9 7" xfId="40973" xr:uid="{00000000-0005-0000-0000-00002B260000}"/>
    <cellStyle name="Comma 9 8" xfId="41214" xr:uid="{00000000-0005-0000-0000-00002C260000}"/>
    <cellStyle name="Comma 90" xfId="41429" xr:uid="{CB31A78D-40A6-41F6-8756-6554C1D654BB}"/>
    <cellStyle name="Comma 91" xfId="41432" xr:uid="{5CCA4E09-4284-4EBE-A0D6-4DC5ED90BCBD}"/>
    <cellStyle name="Comma 92" xfId="41435" xr:uid="{1D7595EE-839E-4DCC-8865-6D555ABD00AA}"/>
    <cellStyle name="Comma 93" xfId="41438" xr:uid="{49317A21-F513-49ED-8DBB-84548DFD5A59}"/>
    <cellStyle name="Comma 93 5" xfId="41501" xr:uid="{611450A0-9B43-4464-ADA0-C94477857223}"/>
    <cellStyle name="Comma 94" xfId="41441" xr:uid="{152FEE0A-B0DD-4321-BA0F-3FD1B092665A}"/>
    <cellStyle name="Comma 95" xfId="41444" xr:uid="{1D6D87C7-3E0C-43C2-A1AE-7C468A7F9F89}"/>
    <cellStyle name="Comma 95 5" xfId="41502" xr:uid="{43BA8673-EDA7-4694-9DD8-593CFF4654C6}"/>
    <cellStyle name="Comma 96" xfId="41450" xr:uid="{9682D273-9E57-4022-9826-CFA10462FBEE}"/>
    <cellStyle name="Comma 97" xfId="41454" xr:uid="{615328D7-7E72-4FE6-8F8C-7D2F79E63D78}"/>
    <cellStyle name="Comma 98" xfId="41459" xr:uid="{1F703D28-7C00-4602-8C7B-397FB1A68647}"/>
    <cellStyle name="Comma 99" xfId="41462" xr:uid="{343D60B3-9BF1-439D-8607-5FA8971908BD}"/>
    <cellStyle name="Comma 99 4" xfId="41503" xr:uid="{04C1A0E8-1833-4637-BCEB-D9470F9A76A0}"/>
    <cellStyle name="Comma0" xfId="852" xr:uid="{00000000-0005-0000-0000-00002D260000}"/>
    <cellStyle name="Comma0 - Style4" xfId="1554" xr:uid="{00000000-0005-0000-0000-00002E260000}"/>
    <cellStyle name="Comma0 2" xfId="1681" xr:uid="{00000000-0005-0000-0000-00002F260000}"/>
    <cellStyle name="Comma0 3" xfId="1721" xr:uid="{00000000-0005-0000-0000-000030260000}"/>
    <cellStyle name="Comma0 4" xfId="1722" xr:uid="{00000000-0005-0000-0000-000031260000}"/>
    <cellStyle name="Comma0 5" xfId="1268" xr:uid="{00000000-0005-0000-0000-000032260000}"/>
    <cellStyle name="Comma0 6" xfId="1728" xr:uid="{00000000-0005-0000-0000-000033260000}"/>
    <cellStyle name="Comma1 - Style1" xfId="1555" xr:uid="{00000000-0005-0000-0000-000034260000}"/>
    <cellStyle name="Copied" xfId="1269" xr:uid="{00000000-0005-0000-0000-000035260000}"/>
    <cellStyle name="Curren - Style2" xfId="1556" xr:uid="{00000000-0005-0000-0000-000036260000}"/>
    <cellStyle name="Curren - Style5" xfId="1557" xr:uid="{00000000-0005-0000-0000-000037260000}"/>
    <cellStyle name="Currency [0] 2" xfId="1270" xr:uid="{00000000-0005-0000-0000-000038260000}"/>
    <cellStyle name="Currency [0] 3" xfId="1271" xr:uid="{00000000-0005-0000-0000-000039260000}"/>
    <cellStyle name="Currency [0] 4" xfId="1272" xr:uid="{00000000-0005-0000-0000-00003A260000}"/>
    <cellStyle name="Currency [0] 4 2" xfId="1273" xr:uid="{00000000-0005-0000-0000-00003B260000}"/>
    <cellStyle name="Currency 10" xfId="1274" xr:uid="{00000000-0005-0000-0000-00003C260000}"/>
    <cellStyle name="Currency 11" xfId="1275" xr:uid="{00000000-0005-0000-0000-00003D260000}"/>
    <cellStyle name="Currency 12" xfId="1779" xr:uid="{00000000-0005-0000-0000-00003E260000}"/>
    <cellStyle name="Currency 13" xfId="3404" xr:uid="{00000000-0005-0000-0000-00003F260000}"/>
    <cellStyle name="Currency 14" xfId="3751" xr:uid="{00000000-0005-0000-0000-000040260000}"/>
    <cellStyle name="Currency 15" xfId="3829" xr:uid="{00000000-0005-0000-0000-000041260000}"/>
    <cellStyle name="Currency 16" xfId="3835" xr:uid="{00000000-0005-0000-0000-000042260000}"/>
    <cellStyle name="Currency 17" xfId="3489" xr:uid="{00000000-0005-0000-0000-000043260000}"/>
    <cellStyle name="Currency 18" xfId="3515" xr:uid="{00000000-0005-0000-0000-000044260000}"/>
    <cellStyle name="Currency 19" xfId="3718" xr:uid="{00000000-0005-0000-0000-000045260000}"/>
    <cellStyle name="Currency 2" xfId="935" xr:uid="{00000000-0005-0000-0000-000046260000}"/>
    <cellStyle name="Currency 2 2" xfId="936" xr:uid="{00000000-0005-0000-0000-000047260000}"/>
    <cellStyle name="Currency 2 2 2" xfId="1005" xr:uid="{00000000-0005-0000-0000-000048260000}"/>
    <cellStyle name="Currency 2 3" xfId="937" xr:uid="{00000000-0005-0000-0000-000049260000}"/>
    <cellStyle name="Currency 2 3 2" xfId="1006" xr:uid="{00000000-0005-0000-0000-00004A260000}"/>
    <cellStyle name="Currency 2 4" xfId="938" xr:uid="{00000000-0005-0000-0000-00004B260000}"/>
    <cellStyle name="Currency 2 4 2" xfId="1007" xr:uid="{00000000-0005-0000-0000-00004C260000}"/>
    <cellStyle name="Currency 2 5" xfId="1004" xr:uid="{00000000-0005-0000-0000-00004D260000}"/>
    <cellStyle name="Currency 20" xfId="3695" xr:uid="{00000000-0005-0000-0000-00004E260000}"/>
    <cellStyle name="Currency 21" xfId="3698" xr:uid="{00000000-0005-0000-0000-00004F260000}"/>
    <cellStyle name="Currency 22" xfId="3696" xr:uid="{00000000-0005-0000-0000-000050260000}"/>
    <cellStyle name="Currency 23" xfId="3407" xr:uid="{00000000-0005-0000-0000-000051260000}"/>
    <cellStyle name="Currency 24" xfId="3818" xr:uid="{00000000-0005-0000-0000-000052260000}"/>
    <cellStyle name="Currency 25" xfId="3447" xr:uid="{00000000-0005-0000-0000-000053260000}"/>
    <cellStyle name="Currency 26" xfId="3683" xr:uid="{00000000-0005-0000-0000-000054260000}"/>
    <cellStyle name="Currency 27" xfId="3725" xr:uid="{00000000-0005-0000-0000-000055260000}"/>
    <cellStyle name="Currency 28" xfId="3490" xr:uid="{00000000-0005-0000-0000-000056260000}"/>
    <cellStyle name="Currency 29" xfId="4028" xr:uid="{00000000-0005-0000-0000-000057260000}"/>
    <cellStyle name="Currency 3" xfId="939" xr:uid="{00000000-0005-0000-0000-000058260000}"/>
    <cellStyle name="Currency 3 2" xfId="1682" xr:uid="{00000000-0005-0000-0000-000059260000}"/>
    <cellStyle name="Currency 3 3" xfId="1276" xr:uid="{00000000-0005-0000-0000-00005A260000}"/>
    <cellStyle name="Currency 30" xfId="3574" xr:uid="{00000000-0005-0000-0000-00005B260000}"/>
    <cellStyle name="Currency 31" xfId="4785" xr:uid="{00000000-0005-0000-0000-00005C260000}"/>
    <cellStyle name="Currency 32" xfId="887" xr:uid="{00000000-0005-0000-0000-00005D260000}"/>
    <cellStyle name="Currency 33" xfId="7892" xr:uid="{00000000-0005-0000-0000-00005E260000}"/>
    <cellStyle name="Currency 4" xfId="983" xr:uid="{00000000-0005-0000-0000-00005F260000}"/>
    <cellStyle name="Currency 4 2" xfId="1277" xr:uid="{00000000-0005-0000-0000-000060260000}"/>
    <cellStyle name="Currency 5" xfId="1048" xr:uid="{00000000-0005-0000-0000-000061260000}"/>
    <cellStyle name="Currency 5 2" xfId="1076" xr:uid="{00000000-0005-0000-0000-000062260000}"/>
    <cellStyle name="Currency 5 2 2" xfId="1898" xr:uid="{00000000-0005-0000-0000-000063260000}"/>
    <cellStyle name="Currency 5 2 2 2" xfId="5109" xr:uid="{00000000-0005-0000-0000-000064260000}"/>
    <cellStyle name="Currency 5 2 2 2 2" xfId="11249" xr:uid="{00000000-0005-0000-0000-000065260000}"/>
    <cellStyle name="Currency 5 2 2 2 2 2" xfId="20811" xr:uid="{00000000-0005-0000-0000-000066260000}"/>
    <cellStyle name="Currency 5 2 2 2 3" xfId="15802" xr:uid="{00000000-0005-0000-0000-000067260000}"/>
    <cellStyle name="Currency 5 2 2 3" xfId="8231" xr:uid="{00000000-0005-0000-0000-000068260000}"/>
    <cellStyle name="Currency 5 2 2 3 2" xfId="18221" xr:uid="{00000000-0005-0000-0000-000069260000}"/>
    <cellStyle name="Currency 5 2 2 4" xfId="14180" xr:uid="{00000000-0005-0000-0000-00006A260000}"/>
    <cellStyle name="Currency 5 2 3" xfId="3246" xr:uid="{00000000-0005-0000-0000-00006B260000}"/>
    <cellStyle name="Currency 5 2 3 2" xfId="6403" xr:uid="{00000000-0005-0000-0000-00006C260000}"/>
    <cellStyle name="Currency 5 2 3 2 2" xfId="12521" xr:uid="{00000000-0005-0000-0000-00006D260000}"/>
    <cellStyle name="Currency 5 2 3 2 2 2" xfId="21941" xr:uid="{00000000-0005-0000-0000-00006E260000}"/>
    <cellStyle name="Currency 5 2 3 2 3" xfId="16848" xr:uid="{00000000-0005-0000-0000-00006F260000}"/>
    <cellStyle name="Currency 5 2 3 3" xfId="9506" xr:uid="{00000000-0005-0000-0000-000070260000}"/>
    <cellStyle name="Currency 5 2 3 3 2" xfId="19475" xr:uid="{00000000-0005-0000-0000-000071260000}"/>
    <cellStyle name="Currency 5 2 3 4" xfId="14847" xr:uid="{00000000-0005-0000-0000-000072260000}"/>
    <cellStyle name="Currency 5 2 4" xfId="4830" xr:uid="{00000000-0005-0000-0000-000073260000}"/>
    <cellStyle name="Currency 5 2 4 2" xfId="10975" xr:uid="{00000000-0005-0000-0000-000074260000}"/>
    <cellStyle name="Currency 5 2 4 2 2" xfId="20543" xr:uid="{00000000-0005-0000-0000-000075260000}"/>
    <cellStyle name="Currency 5 2 4 3" xfId="15547" xr:uid="{00000000-0005-0000-0000-000076260000}"/>
    <cellStyle name="Currency 5 2 5" xfId="7958" xr:uid="{00000000-0005-0000-0000-000077260000}"/>
    <cellStyle name="Currency 5 2 5 2" xfId="17954" xr:uid="{00000000-0005-0000-0000-000078260000}"/>
    <cellStyle name="Currency 5 2 6" xfId="13997" xr:uid="{00000000-0005-0000-0000-000079260000}"/>
    <cellStyle name="Currency 5 3" xfId="1278" xr:uid="{00000000-0005-0000-0000-00007A260000}"/>
    <cellStyle name="Currency 5 4" xfId="1867" xr:uid="{00000000-0005-0000-0000-00007B260000}"/>
    <cellStyle name="Currency 5 4 2" xfId="5078" xr:uid="{00000000-0005-0000-0000-00007C260000}"/>
    <cellStyle name="Currency 5 4 2 2" xfId="11218" xr:uid="{00000000-0005-0000-0000-00007D260000}"/>
    <cellStyle name="Currency 5 4 2 2 2" xfId="20780" xr:uid="{00000000-0005-0000-0000-00007E260000}"/>
    <cellStyle name="Currency 5 4 2 3" xfId="15771" xr:uid="{00000000-0005-0000-0000-00007F260000}"/>
    <cellStyle name="Currency 5 4 3" xfId="8200" xr:uid="{00000000-0005-0000-0000-000080260000}"/>
    <cellStyle name="Currency 5 4 3 2" xfId="18190" xr:uid="{00000000-0005-0000-0000-000081260000}"/>
    <cellStyle name="Currency 5 4 4" xfId="14150" xr:uid="{00000000-0005-0000-0000-000082260000}"/>
    <cellStyle name="Currency 5 5" xfId="3223" xr:uid="{00000000-0005-0000-0000-000083260000}"/>
    <cellStyle name="Currency 5 5 2" xfId="6380" xr:uid="{00000000-0005-0000-0000-000084260000}"/>
    <cellStyle name="Currency 5 5 2 2" xfId="12498" xr:uid="{00000000-0005-0000-0000-000085260000}"/>
    <cellStyle name="Currency 5 5 2 2 2" xfId="21918" xr:uid="{00000000-0005-0000-0000-000086260000}"/>
    <cellStyle name="Currency 5 5 2 3" xfId="16825" xr:uid="{00000000-0005-0000-0000-000087260000}"/>
    <cellStyle name="Currency 5 5 3" xfId="9483" xr:uid="{00000000-0005-0000-0000-000088260000}"/>
    <cellStyle name="Currency 5 5 3 2" xfId="19452" xr:uid="{00000000-0005-0000-0000-000089260000}"/>
    <cellStyle name="Currency 5 5 4" xfId="14824" xr:uid="{00000000-0005-0000-0000-00008A260000}"/>
    <cellStyle name="Currency 5 6" xfId="4807" xr:uid="{00000000-0005-0000-0000-00008B260000}"/>
    <cellStyle name="Currency 5 6 2" xfId="10952" xr:uid="{00000000-0005-0000-0000-00008C260000}"/>
    <cellStyle name="Currency 5 6 2 2" xfId="20520" xr:uid="{00000000-0005-0000-0000-00008D260000}"/>
    <cellStyle name="Currency 5 6 3" xfId="15524" xr:uid="{00000000-0005-0000-0000-00008E260000}"/>
    <cellStyle name="Currency 5 7" xfId="7935" xr:uid="{00000000-0005-0000-0000-00008F260000}"/>
    <cellStyle name="Currency 5 7 2" xfId="17931" xr:uid="{00000000-0005-0000-0000-000090260000}"/>
    <cellStyle name="Currency 5 8" xfId="13974" xr:uid="{00000000-0005-0000-0000-000091260000}"/>
    <cellStyle name="Currency 6" xfId="1279" xr:uid="{00000000-0005-0000-0000-000092260000}"/>
    <cellStyle name="Currency 7" xfId="1280" xr:uid="{00000000-0005-0000-0000-000093260000}"/>
    <cellStyle name="Currency 8" xfId="1281" xr:uid="{00000000-0005-0000-0000-000094260000}"/>
    <cellStyle name="Currency 9" xfId="1282" xr:uid="{00000000-0005-0000-0000-000095260000}"/>
    <cellStyle name="Currency 9 2" xfId="1283" xr:uid="{00000000-0005-0000-0000-000096260000}"/>
    <cellStyle name="Currency0" xfId="853" xr:uid="{00000000-0005-0000-0000-000097260000}"/>
    <cellStyle name="Currency0 2" xfId="1683" xr:uid="{00000000-0005-0000-0000-000098260000}"/>
    <cellStyle name="Currency0 3" xfId="1284" xr:uid="{00000000-0005-0000-0000-000099260000}"/>
    <cellStyle name="Date" xfId="854" xr:uid="{00000000-0005-0000-0000-00009A260000}"/>
    <cellStyle name="Date 2" xfId="1684" xr:uid="{00000000-0005-0000-0000-00009B260000}"/>
    <cellStyle name="Date 3" xfId="1285" xr:uid="{00000000-0005-0000-0000-00009C260000}"/>
    <cellStyle name="date1" xfId="1286" xr:uid="{00000000-0005-0000-0000-00009D260000}"/>
    <cellStyle name="Description" xfId="1287" xr:uid="{00000000-0005-0000-0000-00009E260000}"/>
    <cellStyle name="Entered" xfId="1288" xr:uid="{00000000-0005-0000-0000-00009F260000}"/>
    <cellStyle name="entête bleu" xfId="841" xr:uid="{00000000-0005-0000-0000-0000A0260000}"/>
    <cellStyle name="entête gris" xfId="840" xr:uid="{00000000-0005-0000-0000-0000A1260000}"/>
    <cellStyle name="Euro" xfId="940" xr:uid="{00000000-0005-0000-0000-0000A2260000}"/>
    <cellStyle name="Euro 2" xfId="1289" xr:uid="{00000000-0005-0000-0000-0000A3260000}"/>
    <cellStyle name="Excel Built-in Normal" xfId="1290" xr:uid="{00000000-0005-0000-0000-0000A4260000}"/>
    <cellStyle name="Explanatory Text 10" xfId="1558" xr:uid="{00000000-0005-0000-0000-0000A5260000}"/>
    <cellStyle name="Explanatory Text 2" xfId="1291" xr:uid="{00000000-0005-0000-0000-0000A6260000}"/>
    <cellStyle name="Explanatory Text 3" xfId="1292" xr:uid="{00000000-0005-0000-0000-0000A7260000}"/>
    <cellStyle name="Explanatory Text 4" xfId="1293" xr:uid="{00000000-0005-0000-0000-0000A8260000}"/>
    <cellStyle name="Explanatory Text 5" xfId="1294" xr:uid="{00000000-0005-0000-0000-0000A9260000}"/>
    <cellStyle name="Explanatory Text 6" xfId="1559" xr:uid="{00000000-0005-0000-0000-0000AA260000}"/>
    <cellStyle name="Explanatory Text 7" xfId="1560" xr:uid="{00000000-0005-0000-0000-0000AB260000}"/>
    <cellStyle name="Explanatory Text 8" xfId="1561" xr:uid="{00000000-0005-0000-0000-0000AC260000}"/>
    <cellStyle name="Explanatory Text 9" xfId="1562" xr:uid="{00000000-0005-0000-0000-0000AD260000}"/>
    <cellStyle name="Fixed" xfId="855" xr:uid="{00000000-0005-0000-0000-0000AE260000}"/>
    <cellStyle name="Fixed 2" xfId="1685" xr:uid="{00000000-0005-0000-0000-0000AF260000}"/>
    <cellStyle name="Fixed 3" xfId="1295" xr:uid="{00000000-0005-0000-0000-0000B0260000}"/>
    <cellStyle name="Good 10" xfId="1563" xr:uid="{00000000-0005-0000-0000-0000B1260000}"/>
    <cellStyle name="Good 2" xfId="1296" xr:uid="{00000000-0005-0000-0000-0000B2260000}"/>
    <cellStyle name="Good 2 2" xfId="41164" xr:uid="{00000000-0005-0000-0000-0000B3260000}"/>
    <cellStyle name="Good 3" xfId="1297" xr:uid="{00000000-0005-0000-0000-0000B4260000}"/>
    <cellStyle name="Good 4" xfId="1298" xr:uid="{00000000-0005-0000-0000-0000B5260000}"/>
    <cellStyle name="Good 5" xfId="1299" xr:uid="{00000000-0005-0000-0000-0000B6260000}"/>
    <cellStyle name="Good 6" xfId="1564" xr:uid="{00000000-0005-0000-0000-0000B7260000}"/>
    <cellStyle name="Good 7" xfId="1565" xr:uid="{00000000-0005-0000-0000-0000B8260000}"/>
    <cellStyle name="Good 8" xfId="1566" xr:uid="{00000000-0005-0000-0000-0000B9260000}"/>
    <cellStyle name="Good 9" xfId="1567" xr:uid="{00000000-0005-0000-0000-0000BA260000}"/>
    <cellStyle name="Grade PL" xfId="41125" xr:uid="{00000000-0005-0000-0000-0000BB260000}"/>
    <cellStyle name="Grey" xfId="856" xr:uid="{00000000-0005-0000-0000-0000BC260000}"/>
    <cellStyle name="GTT%" xfId="1300" xr:uid="{00000000-0005-0000-0000-0000BD260000}"/>
    <cellStyle name="header" xfId="857" xr:uid="{00000000-0005-0000-0000-0000BE260000}"/>
    <cellStyle name="header 2" xfId="1686" xr:uid="{00000000-0005-0000-0000-0000BF260000}"/>
    <cellStyle name="HEADER 3" xfId="1301" xr:uid="{00000000-0005-0000-0000-0000C0260000}"/>
    <cellStyle name="HEADER 4" xfId="1729" xr:uid="{00000000-0005-0000-0000-0000C1260000}"/>
    <cellStyle name="Header1" xfId="858" xr:uid="{00000000-0005-0000-0000-0000C2260000}"/>
    <cellStyle name="Header1 2" xfId="1687" xr:uid="{00000000-0005-0000-0000-0000C3260000}"/>
    <cellStyle name="header1 3" xfId="1302" xr:uid="{00000000-0005-0000-0000-0000C4260000}"/>
    <cellStyle name="header1 4" xfId="1730" xr:uid="{00000000-0005-0000-0000-0000C5260000}"/>
    <cellStyle name="Header2" xfId="859" xr:uid="{00000000-0005-0000-0000-0000C6260000}"/>
    <cellStyle name="Header2 10" xfId="1792" xr:uid="{00000000-0005-0000-0000-0000C7260000}"/>
    <cellStyle name="Header2 10 2" xfId="3453" xr:uid="{00000000-0005-0000-0000-0000C8260000}"/>
    <cellStyle name="Header2 10 2 2" xfId="6601" xr:uid="{00000000-0005-0000-0000-0000C9260000}"/>
    <cellStyle name="Header2 10 2 2 2" xfId="12704" xr:uid="{00000000-0005-0000-0000-0000CA260000}"/>
    <cellStyle name="Header2 10 2 2 2 2" xfId="22111" xr:uid="{00000000-0005-0000-0000-0000CB260000}"/>
    <cellStyle name="Header2 10 2 2 2 2 2" xfId="39841" xr:uid="{00000000-0005-0000-0000-0000CC260000}"/>
    <cellStyle name="Header2 10 2 2 2 3" xfId="32159" xr:uid="{00000000-0005-0000-0000-0000CD260000}"/>
    <cellStyle name="Header2 10 2 2 3" xfId="27093" xr:uid="{00000000-0005-0000-0000-0000CE260000}"/>
    <cellStyle name="Header2 10 2 3" xfId="9689" xr:uid="{00000000-0005-0000-0000-0000CF260000}"/>
    <cellStyle name="Header2 10 2 3 2" xfId="19604" xr:uid="{00000000-0005-0000-0000-0000D0260000}"/>
    <cellStyle name="Header2 10 2 3 2 2" xfId="37764" xr:uid="{00000000-0005-0000-0000-0000D1260000}"/>
    <cellStyle name="Header2 10 2 3 3" xfId="29621" xr:uid="{00000000-0005-0000-0000-0000D2260000}"/>
    <cellStyle name="Header2 10 2 4" xfId="24537" xr:uid="{00000000-0005-0000-0000-0000D3260000}"/>
    <cellStyle name="Header2 10 3" xfId="4185" xr:uid="{00000000-0005-0000-0000-0000D4260000}"/>
    <cellStyle name="Header2 10 3 2" xfId="7288" xr:uid="{00000000-0005-0000-0000-0000D5260000}"/>
    <cellStyle name="Header2 10 3 2 2" xfId="13349" xr:uid="{00000000-0005-0000-0000-0000D6260000}"/>
    <cellStyle name="Header2 10 3 2 2 2" xfId="22684" xr:uid="{00000000-0005-0000-0000-0000D7260000}"/>
    <cellStyle name="Header2 10 3 2 2 2 2" xfId="40412" xr:uid="{00000000-0005-0000-0000-0000D8260000}"/>
    <cellStyle name="Header2 10 3 2 2 3" xfId="32800" xr:uid="{00000000-0005-0000-0000-0000D9260000}"/>
    <cellStyle name="Header2 10 3 2 3" xfId="27734" xr:uid="{00000000-0005-0000-0000-0000DA260000}"/>
    <cellStyle name="Header2 10 3 3" xfId="10334" xr:uid="{00000000-0005-0000-0000-0000DB260000}"/>
    <cellStyle name="Header2 10 3 3 2" xfId="19903" xr:uid="{00000000-0005-0000-0000-0000DC260000}"/>
    <cellStyle name="Header2 10 3 3 2 2" xfId="38059" xr:uid="{00000000-0005-0000-0000-0000DD260000}"/>
    <cellStyle name="Header2 10 3 3 3" xfId="30259" xr:uid="{00000000-0005-0000-0000-0000DE260000}"/>
    <cellStyle name="Header2 10 3 4" xfId="25178" xr:uid="{00000000-0005-0000-0000-0000DF260000}"/>
    <cellStyle name="Header2 10 4" xfId="5004" xr:uid="{00000000-0005-0000-0000-0000E0260000}"/>
    <cellStyle name="Header2 10 4 2" xfId="11144" xr:uid="{00000000-0005-0000-0000-0000E1260000}"/>
    <cellStyle name="Header2 10 4 2 2" xfId="20706" xr:uid="{00000000-0005-0000-0000-0000E2260000}"/>
    <cellStyle name="Header2 10 4 2 2 2" xfId="38725" xr:uid="{00000000-0005-0000-0000-0000E3260000}"/>
    <cellStyle name="Header2 10 4 2 3" xfId="30931" xr:uid="{00000000-0005-0000-0000-0000E4260000}"/>
    <cellStyle name="Header2 10 4 3" xfId="15702" xr:uid="{00000000-0005-0000-0000-0000E5260000}"/>
    <cellStyle name="Header2 10 4 3 2" xfId="34604" xr:uid="{00000000-0005-0000-0000-0000E6260000}"/>
    <cellStyle name="Header2 10 4 4" xfId="25849" xr:uid="{00000000-0005-0000-0000-0000E7260000}"/>
    <cellStyle name="Header2 10 5" xfId="14107" xr:uid="{00000000-0005-0000-0000-0000E8260000}"/>
    <cellStyle name="Header2 10 5 2" xfId="33414" xr:uid="{00000000-0005-0000-0000-0000E9260000}"/>
    <cellStyle name="Header2 11" xfId="2256" xr:uid="{00000000-0005-0000-0000-0000EA260000}"/>
    <cellStyle name="Header2 11 2" xfId="3504" xr:uid="{00000000-0005-0000-0000-0000EB260000}"/>
    <cellStyle name="Header2 11 2 2" xfId="6644" xr:uid="{00000000-0005-0000-0000-0000EC260000}"/>
    <cellStyle name="Header2 11 2 2 2" xfId="12743" xr:uid="{00000000-0005-0000-0000-0000ED260000}"/>
    <cellStyle name="Header2 11 2 2 2 2" xfId="22146" xr:uid="{00000000-0005-0000-0000-0000EE260000}"/>
    <cellStyle name="Header2 11 2 2 2 2 2" xfId="39876" xr:uid="{00000000-0005-0000-0000-0000EF260000}"/>
    <cellStyle name="Header2 11 2 2 2 3" xfId="32198" xr:uid="{00000000-0005-0000-0000-0000F0260000}"/>
    <cellStyle name="Header2 11 2 2 3" xfId="27132" xr:uid="{00000000-0005-0000-0000-0000F1260000}"/>
    <cellStyle name="Header2 11 2 3" xfId="9728" xr:uid="{00000000-0005-0000-0000-0000F2260000}"/>
    <cellStyle name="Header2 11 2 3 2" xfId="19622" xr:uid="{00000000-0005-0000-0000-0000F3260000}"/>
    <cellStyle name="Header2 11 2 3 2 2" xfId="37782" xr:uid="{00000000-0005-0000-0000-0000F4260000}"/>
    <cellStyle name="Header2 11 2 3 3" xfId="29659" xr:uid="{00000000-0005-0000-0000-0000F5260000}"/>
    <cellStyle name="Header2 11 2 4" xfId="24576" xr:uid="{00000000-0005-0000-0000-0000F6260000}"/>
    <cellStyle name="Header2 11 3" xfId="4224" xr:uid="{00000000-0005-0000-0000-0000F7260000}"/>
    <cellStyle name="Header2 11 3 2" xfId="7327" xr:uid="{00000000-0005-0000-0000-0000F8260000}"/>
    <cellStyle name="Header2 11 3 2 2" xfId="13388" xr:uid="{00000000-0005-0000-0000-0000F9260000}"/>
    <cellStyle name="Header2 11 3 2 2 2" xfId="22719" xr:uid="{00000000-0005-0000-0000-0000FA260000}"/>
    <cellStyle name="Header2 11 3 2 2 2 2" xfId="40447" xr:uid="{00000000-0005-0000-0000-0000FB260000}"/>
    <cellStyle name="Header2 11 3 2 2 3" xfId="32839" xr:uid="{00000000-0005-0000-0000-0000FC260000}"/>
    <cellStyle name="Header2 11 3 2 3" xfId="27773" xr:uid="{00000000-0005-0000-0000-0000FD260000}"/>
    <cellStyle name="Header2 11 3 3" xfId="10373" xr:uid="{00000000-0005-0000-0000-0000FE260000}"/>
    <cellStyle name="Header2 11 3 3 2" xfId="19942" xr:uid="{00000000-0005-0000-0000-0000FF260000}"/>
    <cellStyle name="Header2 11 3 3 2 2" xfId="38098" xr:uid="{00000000-0005-0000-0000-000000270000}"/>
    <cellStyle name="Header2 11 3 3 3" xfId="30298" xr:uid="{00000000-0005-0000-0000-000001270000}"/>
    <cellStyle name="Header2 11 3 4" xfId="25217" xr:uid="{00000000-0005-0000-0000-000002270000}"/>
    <cellStyle name="Header2 11 4" xfId="5465" xr:uid="{00000000-0005-0000-0000-000003270000}"/>
    <cellStyle name="Header2 11 4 2" xfId="11601" xr:uid="{00000000-0005-0000-0000-000004270000}"/>
    <cellStyle name="Header2 11 4 2 2" xfId="21158" xr:uid="{00000000-0005-0000-0000-000005270000}"/>
    <cellStyle name="Header2 11 4 2 2 2" xfId="39082" xr:uid="{00000000-0005-0000-0000-000006270000}"/>
    <cellStyle name="Header2 11 4 2 3" xfId="31292" xr:uid="{00000000-0005-0000-0000-000007270000}"/>
    <cellStyle name="Header2 11 4 3" xfId="26210" xr:uid="{00000000-0005-0000-0000-000008270000}"/>
    <cellStyle name="Header2 11 5" xfId="8581" xr:uid="{00000000-0005-0000-0000-000009270000}"/>
    <cellStyle name="Header2 11 5 2" xfId="18568" xr:uid="{00000000-0005-0000-0000-00000A270000}"/>
    <cellStyle name="Header2 11 5 2 2" xfId="36964" xr:uid="{00000000-0005-0000-0000-00000B270000}"/>
    <cellStyle name="Header2 11 5 3" xfId="28753" xr:uid="{00000000-0005-0000-0000-00000C270000}"/>
    <cellStyle name="Header2 11 6" xfId="23667" xr:uid="{00000000-0005-0000-0000-00000D270000}"/>
    <cellStyle name="Header2 12" xfId="1803" xr:uid="{00000000-0005-0000-0000-00000E270000}"/>
    <cellStyle name="Header2 12 2" xfId="3606" xr:uid="{00000000-0005-0000-0000-00000F270000}"/>
    <cellStyle name="Header2 12 2 2" xfId="6735" xr:uid="{00000000-0005-0000-0000-000010270000}"/>
    <cellStyle name="Header2 12 2 2 2" xfId="12826" xr:uid="{00000000-0005-0000-0000-000011270000}"/>
    <cellStyle name="Header2 12 2 2 2 2" xfId="22211" xr:uid="{00000000-0005-0000-0000-000012270000}"/>
    <cellStyle name="Header2 12 2 2 2 2 2" xfId="39941" xr:uid="{00000000-0005-0000-0000-000013270000}"/>
    <cellStyle name="Header2 12 2 2 2 3" xfId="32281" xr:uid="{00000000-0005-0000-0000-000014270000}"/>
    <cellStyle name="Header2 12 2 2 3" xfId="27215" xr:uid="{00000000-0005-0000-0000-000015270000}"/>
    <cellStyle name="Header2 12 2 3" xfId="9811" xr:uid="{00000000-0005-0000-0000-000016270000}"/>
    <cellStyle name="Header2 12 2 3 2" xfId="19664" xr:uid="{00000000-0005-0000-0000-000017270000}"/>
    <cellStyle name="Header2 12 2 3 2 2" xfId="37824" xr:uid="{00000000-0005-0000-0000-000018270000}"/>
    <cellStyle name="Header2 12 2 3 3" xfId="29741" xr:uid="{00000000-0005-0000-0000-000019270000}"/>
    <cellStyle name="Header2 12 2 4" xfId="24659" xr:uid="{00000000-0005-0000-0000-00001A270000}"/>
    <cellStyle name="Header2 12 3" xfId="4308" xr:uid="{00000000-0005-0000-0000-00001B270000}"/>
    <cellStyle name="Header2 12 3 2" xfId="7410" xr:uid="{00000000-0005-0000-0000-00001C270000}"/>
    <cellStyle name="Header2 12 3 2 2" xfId="13471" xr:uid="{00000000-0005-0000-0000-00001D270000}"/>
    <cellStyle name="Header2 12 3 2 2 2" xfId="22784" xr:uid="{00000000-0005-0000-0000-00001E270000}"/>
    <cellStyle name="Header2 12 3 2 2 2 2" xfId="40512" xr:uid="{00000000-0005-0000-0000-00001F270000}"/>
    <cellStyle name="Header2 12 3 2 2 3" xfId="32922" xr:uid="{00000000-0005-0000-0000-000020270000}"/>
    <cellStyle name="Header2 12 3 2 3" xfId="27856" xr:uid="{00000000-0005-0000-0000-000021270000}"/>
    <cellStyle name="Header2 12 3 3" xfId="10457" xr:uid="{00000000-0005-0000-0000-000022270000}"/>
    <cellStyle name="Header2 12 3 3 2" xfId="20025" xr:uid="{00000000-0005-0000-0000-000023270000}"/>
    <cellStyle name="Header2 12 3 3 2 2" xfId="38181" xr:uid="{00000000-0005-0000-0000-000024270000}"/>
    <cellStyle name="Header2 12 3 3 3" xfId="30382" xr:uid="{00000000-0005-0000-0000-000025270000}"/>
    <cellStyle name="Header2 12 3 4" xfId="25300" xr:uid="{00000000-0005-0000-0000-000026270000}"/>
    <cellStyle name="Header2 12 4" xfId="5015" xr:uid="{00000000-0005-0000-0000-000027270000}"/>
    <cellStyle name="Header2 12 4 2" xfId="11155" xr:uid="{00000000-0005-0000-0000-000028270000}"/>
    <cellStyle name="Header2 12 4 2 2" xfId="20717" xr:uid="{00000000-0005-0000-0000-000029270000}"/>
    <cellStyle name="Header2 12 4 2 2 2" xfId="38736" xr:uid="{00000000-0005-0000-0000-00002A270000}"/>
    <cellStyle name="Header2 12 4 2 3" xfId="30942" xr:uid="{00000000-0005-0000-0000-00002B270000}"/>
    <cellStyle name="Header2 12 4 3" xfId="15710" xr:uid="{00000000-0005-0000-0000-00002C270000}"/>
    <cellStyle name="Header2 12 4 3 2" xfId="34612" xr:uid="{00000000-0005-0000-0000-00002D270000}"/>
    <cellStyle name="Header2 12 4 4" xfId="25860" xr:uid="{00000000-0005-0000-0000-00002E270000}"/>
    <cellStyle name="Header2 12 5" xfId="8136" xr:uid="{00000000-0005-0000-0000-00002F270000}"/>
    <cellStyle name="Header2 12 5 2" xfId="18126" xr:uid="{00000000-0005-0000-0000-000030270000}"/>
    <cellStyle name="Header2 12 5 2 2" xfId="36618" xr:uid="{00000000-0005-0000-0000-000031270000}"/>
    <cellStyle name="Header2 12 5 3" xfId="28407" xr:uid="{00000000-0005-0000-0000-000032270000}"/>
    <cellStyle name="Header2 12 6" xfId="14115" xr:uid="{00000000-0005-0000-0000-000033270000}"/>
    <cellStyle name="Header2 12 6 2" xfId="33422" xr:uid="{00000000-0005-0000-0000-000034270000}"/>
    <cellStyle name="Header2 12 7" xfId="23321" xr:uid="{00000000-0005-0000-0000-000035270000}"/>
    <cellStyle name="Header2 13" xfId="2050" xr:uid="{00000000-0005-0000-0000-000036270000}"/>
    <cellStyle name="Header2 13 2" xfId="3852" xr:uid="{00000000-0005-0000-0000-000037270000}"/>
    <cellStyle name="Header2 13 2 2" xfId="6958" xr:uid="{00000000-0005-0000-0000-000038270000}"/>
    <cellStyle name="Header2 13 2 2 2" xfId="13029" xr:uid="{00000000-0005-0000-0000-000039270000}"/>
    <cellStyle name="Header2 13 2 2 2 2" xfId="22384" xr:uid="{00000000-0005-0000-0000-00003A270000}"/>
    <cellStyle name="Header2 13 2 2 2 2 2" xfId="40112" xr:uid="{00000000-0005-0000-0000-00003B270000}"/>
    <cellStyle name="Header2 13 2 2 2 3" xfId="32481" xr:uid="{00000000-0005-0000-0000-00003C270000}"/>
    <cellStyle name="Header2 13 2 2 3" xfId="27415" xr:uid="{00000000-0005-0000-0000-00003D270000}"/>
    <cellStyle name="Header2 13 2 3" xfId="10014" xr:uid="{00000000-0005-0000-0000-00003E270000}"/>
    <cellStyle name="Header2 13 2 3 2" xfId="19781" xr:uid="{00000000-0005-0000-0000-00003F270000}"/>
    <cellStyle name="Header2 13 2 3 2 2" xfId="37938" xr:uid="{00000000-0005-0000-0000-000040270000}"/>
    <cellStyle name="Header2 13 2 3 3" xfId="29940" xr:uid="{00000000-0005-0000-0000-000041270000}"/>
    <cellStyle name="Header2 13 2 4" xfId="24859" xr:uid="{00000000-0005-0000-0000-000042270000}"/>
    <cellStyle name="Header2 13 3" xfId="4511" xr:uid="{00000000-0005-0000-0000-000043270000}"/>
    <cellStyle name="Header2 13 3 2" xfId="7613" xr:uid="{00000000-0005-0000-0000-000044270000}"/>
    <cellStyle name="Header2 13 3 2 2" xfId="13674" xr:uid="{00000000-0005-0000-0000-000045270000}"/>
    <cellStyle name="Header2 13 3 2 2 2" xfId="22955" xr:uid="{00000000-0005-0000-0000-000046270000}"/>
    <cellStyle name="Header2 13 3 2 2 2 2" xfId="40683" xr:uid="{00000000-0005-0000-0000-000047270000}"/>
    <cellStyle name="Header2 13 3 2 2 3" xfId="33122" xr:uid="{00000000-0005-0000-0000-000048270000}"/>
    <cellStyle name="Header2 13 3 2 3" xfId="28056" xr:uid="{00000000-0005-0000-0000-000049270000}"/>
    <cellStyle name="Header2 13 3 3" xfId="10660" xr:uid="{00000000-0005-0000-0000-00004A270000}"/>
    <cellStyle name="Header2 13 3 3 2" xfId="20228" xr:uid="{00000000-0005-0000-0000-00004B270000}"/>
    <cellStyle name="Header2 13 3 3 2 2" xfId="38381" xr:uid="{00000000-0005-0000-0000-00004C270000}"/>
    <cellStyle name="Header2 13 3 3 3" xfId="30582" xr:uid="{00000000-0005-0000-0000-00004D270000}"/>
    <cellStyle name="Header2 13 3 4" xfId="25500" xr:uid="{00000000-0005-0000-0000-00004E270000}"/>
    <cellStyle name="Header2 13 4" xfId="5260" xr:uid="{00000000-0005-0000-0000-00004F270000}"/>
    <cellStyle name="Header2 13 4 2" xfId="11400" xr:uid="{00000000-0005-0000-0000-000050270000}"/>
    <cellStyle name="Header2 13 4 2 2" xfId="20962" xr:uid="{00000000-0005-0000-0000-000051270000}"/>
    <cellStyle name="Header2 13 4 2 2 2" xfId="38936" xr:uid="{00000000-0005-0000-0000-000052270000}"/>
    <cellStyle name="Header2 13 4 2 3" xfId="31142" xr:uid="{00000000-0005-0000-0000-000053270000}"/>
    <cellStyle name="Header2 13 4 3" xfId="15949" xr:uid="{00000000-0005-0000-0000-000054270000}"/>
    <cellStyle name="Header2 13 4 3 2" xfId="34806" xr:uid="{00000000-0005-0000-0000-000055270000}"/>
    <cellStyle name="Header2 13 4 4" xfId="26060" xr:uid="{00000000-0005-0000-0000-000056270000}"/>
    <cellStyle name="Header2 13 5" xfId="8380" xr:uid="{00000000-0005-0000-0000-000057270000}"/>
    <cellStyle name="Header2 13 5 2" xfId="18367" xr:uid="{00000000-0005-0000-0000-000058270000}"/>
    <cellStyle name="Header2 13 5 2 2" xfId="36814" xr:uid="{00000000-0005-0000-0000-000059270000}"/>
    <cellStyle name="Header2 13 6" xfId="14241" xr:uid="{00000000-0005-0000-0000-00005A270000}"/>
    <cellStyle name="Header2 13 6 2" xfId="33503" xr:uid="{00000000-0005-0000-0000-00005B270000}"/>
    <cellStyle name="Header2 13 7" xfId="23520" xr:uid="{00000000-0005-0000-0000-00005C270000}"/>
    <cellStyle name="Header2 14" xfId="1835" xr:uid="{00000000-0005-0000-0000-00005D270000}"/>
    <cellStyle name="Header2 14 2" xfId="3837" xr:uid="{00000000-0005-0000-0000-00005E270000}"/>
    <cellStyle name="Header2 14 2 2" xfId="6943" xr:uid="{00000000-0005-0000-0000-00005F270000}"/>
    <cellStyle name="Header2 14 2 2 2" xfId="13014" xr:uid="{00000000-0005-0000-0000-000060270000}"/>
    <cellStyle name="Header2 14 2 2 2 2" xfId="22369" xr:uid="{00000000-0005-0000-0000-000061270000}"/>
    <cellStyle name="Header2 14 2 2 2 2 2" xfId="40097" xr:uid="{00000000-0005-0000-0000-000062270000}"/>
    <cellStyle name="Header2 14 2 2 2 3" xfId="32466" xr:uid="{00000000-0005-0000-0000-000063270000}"/>
    <cellStyle name="Header2 14 2 2 3" xfId="27400" xr:uid="{00000000-0005-0000-0000-000064270000}"/>
    <cellStyle name="Header2 14 2 3" xfId="9999" xr:uid="{00000000-0005-0000-0000-000065270000}"/>
    <cellStyle name="Header2 14 2 3 2" xfId="19773" xr:uid="{00000000-0005-0000-0000-000066270000}"/>
    <cellStyle name="Header2 14 2 3 2 2" xfId="37930" xr:uid="{00000000-0005-0000-0000-000067270000}"/>
    <cellStyle name="Header2 14 2 3 3" xfId="29925" xr:uid="{00000000-0005-0000-0000-000068270000}"/>
    <cellStyle name="Header2 14 2 4" xfId="24844" xr:uid="{00000000-0005-0000-0000-000069270000}"/>
    <cellStyle name="Header2 14 3" xfId="4496" xr:uid="{00000000-0005-0000-0000-00006A270000}"/>
    <cellStyle name="Header2 14 3 2" xfId="7598" xr:uid="{00000000-0005-0000-0000-00006B270000}"/>
    <cellStyle name="Header2 14 3 2 2" xfId="13659" xr:uid="{00000000-0005-0000-0000-00006C270000}"/>
    <cellStyle name="Header2 14 3 2 2 2" xfId="22940" xr:uid="{00000000-0005-0000-0000-00006D270000}"/>
    <cellStyle name="Header2 14 3 2 2 2 2" xfId="40668" xr:uid="{00000000-0005-0000-0000-00006E270000}"/>
    <cellStyle name="Header2 14 3 2 2 3" xfId="33107" xr:uid="{00000000-0005-0000-0000-00006F270000}"/>
    <cellStyle name="Header2 14 3 2 3" xfId="28041" xr:uid="{00000000-0005-0000-0000-000070270000}"/>
    <cellStyle name="Header2 14 3 3" xfId="10645" xr:uid="{00000000-0005-0000-0000-000071270000}"/>
    <cellStyle name="Header2 14 3 3 2" xfId="20213" xr:uid="{00000000-0005-0000-0000-000072270000}"/>
    <cellStyle name="Header2 14 3 3 2 2" xfId="38366" xr:uid="{00000000-0005-0000-0000-000073270000}"/>
    <cellStyle name="Header2 14 3 3 3" xfId="30567" xr:uid="{00000000-0005-0000-0000-000074270000}"/>
    <cellStyle name="Header2 14 3 4" xfId="25485" xr:uid="{00000000-0005-0000-0000-000075270000}"/>
    <cellStyle name="Header2 14 4" xfId="5047" xr:uid="{00000000-0005-0000-0000-000076270000}"/>
    <cellStyle name="Header2 14 4 2" xfId="11187" xr:uid="{00000000-0005-0000-0000-000077270000}"/>
    <cellStyle name="Header2 14 4 2 2" xfId="20749" xr:uid="{00000000-0005-0000-0000-000078270000}"/>
    <cellStyle name="Header2 14 4 2 2 2" xfId="38757" xr:uid="{00000000-0005-0000-0000-000079270000}"/>
    <cellStyle name="Header2 14 4 2 3" xfId="30963" xr:uid="{00000000-0005-0000-0000-00007A270000}"/>
    <cellStyle name="Header2 14 4 3" xfId="15741" xr:uid="{00000000-0005-0000-0000-00007B270000}"/>
    <cellStyle name="Header2 14 4 3 2" xfId="34632" xr:uid="{00000000-0005-0000-0000-00007C270000}"/>
    <cellStyle name="Header2 14 4 4" xfId="25881" xr:uid="{00000000-0005-0000-0000-00007D270000}"/>
    <cellStyle name="Header2 14 5" xfId="8168" xr:uid="{00000000-0005-0000-0000-00007E270000}"/>
    <cellStyle name="Header2 14 5 2" xfId="18158" xr:uid="{00000000-0005-0000-0000-00007F270000}"/>
    <cellStyle name="Header2 14 5 2 2" xfId="36639" xr:uid="{00000000-0005-0000-0000-000080270000}"/>
    <cellStyle name="Header2 14 5 3" xfId="28428" xr:uid="{00000000-0005-0000-0000-000081270000}"/>
    <cellStyle name="Header2 14 6" xfId="14133" xr:uid="{00000000-0005-0000-0000-000082270000}"/>
    <cellStyle name="Header2 14 6 2" xfId="33429" xr:uid="{00000000-0005-0000-0000-000083270000}"/>
    <cellStyle name="Header2 14 7" xfId="23342" xr:uid="{00000000-0005-0000-0000-000084270000}"/>
    <cellStyle name="Header2 15" xfId="2335" xr:uid="{00000000-0005-0000-0000-000085270000}"/>
    <cellStyle name="Header2 15 2" xfId="3406" xr:uid="{00000000-0005-0000-0000-000086270000}"/>
    <cellStyle name="Header2 15 2 2" xfId="6559" xr:uid="{00000000-0005-0000-0000-000087270000}"/>
    <cellStyle name="Header2 15 2 2 2" xfId="12671" xr:uid="{00000000-0005-0000-0000-000088270000}"/>
    <cellStyle name="Header2 15 2 2 2 2" xfId="22080" xr:uid="{00000000-0005-0000-0000-000089270000}"/>
    <cellStyle name="Header2 15 2 2 2 2 2" xfId="39810" xr:uid="{00000000-0005-0000-0000-00008A270000}"/>
    <cellStyle name="Header2 15 2 2 2 3" xfId="32126" xr:uid="{00000000-0005-0000-0000-00008B270000}"/>
    <cellStyle name="Header2 15 2 2 3" xfId="27060" xr:uid="{00000000-0005-0000-0000-00008C270000}"/>
    <cellStyle name="Header2 15 2 3" xfId="9656" xr:uid="{00000000-0005-0000-0000-00008D270000}"/>
    <cellStyle name="Header2 15 2 3 2" xfId="19592" xr:uid="{00000000-0005-0000-0000-00008E270000}"/>
    <cellStyle name="Header2 15 2 3 2 2" xfId="37752" xr:uid="{00000000-0005-0000-0000-00008F270000}"/>
    <cellStyle name="Header2 15 2 3 3" xfId="29588" xr:uid="{00000000-0005-0000-0000-000090270000}"/>
    <cellStyle name="Header2 15 2 4" xfId="24504" xr:uid="{00000000-0005-0000-0000-000091270000}"/>
    <cellStyle name="Header2 15 3" xfId="4152" xr:uid="{00000000-0005-0000-0000-000092270000}"/>
    <cellStyle name="Header2 15 3 2" xfId="7255" xr:uid="{00000000-0005-0000-0000-000093270000}"/>
    <cellStyle name="Header2 15 3 2 2" xfId="13316" xr:uid="{00000000-0005-0000-0000-000094270000}"/>
    <cellStyle name="Header2 15 3 2 2 2" xfId="22653" xr:uid="{00000000-0005-0000-0000-000095270000}"/>
    <cellStyle name="Header2 15 3 2 2 2 2" xfId="40381" xr:uid="{00000000-0005-0000-0000-000096270000}"/>
    <cellStyle name="Header2 15 3 2 2 3" xfId="32767" xr:uid="{00000000-0005-0000-0000-000097270000}"/>
    <cellStyle name="Header2 15 3 2 3" xfId="27701" xr:uid="{00000000-0005-0000-0000-000098270000}"/>
    <cellStyle name="Header2 15 3 3" xfId="10301" xr:uid="{00000000-0005-0000-0000-000099270000}"/>
    <cellStyle name="Header2 15 3 3 2" xfId="19870" xr:uid="{00000000-0005-0000-0000-00009A270000}"/>
    <cellStyle name="Header2 15 3 3 2 2" xfId="38026" xr:uid="{00000000-0005-0000-0000-00009B270000}"/>
    <cellStyle name="Header2 15 3 3 3" xfId="30226" xr:uid="{00000000-0005-0000-0000-00009C270000}"/>
    <cellStyle name="Header2 15 3 4" xfId="25145" xr:uid="{00000000-0005-0000-0000-00009D270000}"/>
    <cellStyle name="Header2 15 4" xfId="5542" xr:uid="{00000000-0005-0000-0000-00009E270000}"/>
    <cellStyle name="Header2 15 4 2" xfId="11677" xr:uid="{00000000-0005-0000-0000-00009F270000}"/>
    <cellStyle name="Header2 15 4 2 2" xfId="21233" xr:uid="{00000000-0005-0000-0000-0000A0270000}"/>
    <cellStyle name="Header2 15 4 2 2 2" xfId="39131" xr:uid="{00000000-0005-0000-0000-0000A1270000}"/>
    <cellStyle name="Header2 15 4 2 3" xfId="31342" xr:uid="{00000000-0005-0000-0000-0000A2270000}"/>
    <cellStyle name="Header2 15 4 3" xfId="26260" xr:uid="{00000000-0005-0000-0000-0000A3270000}"/>
    <cellStyle name="Header2 15 5" xfId="8659" xr:uid="{00000000-0005-0000-0000-0000A4270000}"/>
    <cellStyle name="Header2 15 5 2" xfId="18646" xr:uid="{00000000-0005-0000-0000-0000A5270000}"/>
    <cellStyle name="Header2 15 5 2 2" xfId="37016" xr:uid="{00000000-0005-0000-0000-0000A6270000}"/>
    <cellStyle name="Header2 15 5 3" xfId="28804" xr:uid="{00000000-0005-0000-0000-0000A7270000}"/>
    <cellStyle name="Header2 15 6" xfId="23719" xr:uid="{00000000-0005-0000-0000-0000A8270000}"/>
    <cellStyle name="Header2 16" xfId="2045" xr:uid="{00000000-0005-0000-0000-0000A9270000}"/>
    <cellStyle name="Header2 16 2" xfId="3740" xr:uid="{00000000-0005-0000-0000-0000AA270000}"/>
    <cellStyle name="Header2 16 2 2" xfId="6855" xr:uid="{00000000-0005-0000-0000-0000AB270000}"/>
    <cellStyle name="Header2 16 2 2 2" xfId="12934" xr:uid="{00000000-0005-0000-0000-0000AC270000}"/>
    <cellStyle name="Header2 16 2 2 2 2" xfId="22299" xr:uid="{00000000-0005-0000-0000-0000AD270000}"/>
    <cellStyle name="Header2 16 2 2 2 2 2" xfId="40029" xr:uid="{00000000-0005-0000-0000-0000AE270000}"/>
    <cellStyle name="Header2 16 2 2 2 3" xfId="32388" xr:uid="{00000000-0005-0000-0000-0000AF270000}"/>
    <cellStyle name="Header2 16 2 2 3" xfId="27322" xr:uid="{00000000-0005-0000-0000-0000B0270000}"/>
    <cellStyle name="Header2 16 2 3" xfId="9919" xr:uid="{00000000-0005-0000-0000-0000B1270000}"/>
    <cellStyle name="Header2 16 2 3 2" xfId="19726" xr:uid="{00000000-0005-0000-0000-0000B2270000}"/>
    <cellStyle name="Header2 16 2 3 2 2" xfId="37885" xr:uid="{00000000-0005-0000-0000-0000B3270000}"/>
    <cellStyle name="Header2 16 2 3 3" xfId="29847" xr:uid="{00000000-0005-0000-0000-0000B4270000}"/>
    <cellStyle name="Header2 16 2 4" xfId="24766" xr:uid="{00000000-0005-0000-0000-0000B5270000}"/>
    <cellStyle name="Header2 16 3" xfId="4416" xr:uid="{00000000-0005-0000-0000-0000B6270000}"/>
    <cellStyle name="Header2 16 3 2" xfId="7518" xr:uid="{00000000-0005-0000-0000-0000B7270000}"/>
    <cellStyle name="Header2 16 3 2 2" xfId="13579" xr:uid="{00000000-0005-0000-0000-0000B8270000}"/>
    <cellStyle name="Header2 16 3 2 2 2" xfId="22872" xr:uid="{00000000-0005-0000-0000-0000B9270000}"/>
    <cellStyle name="Header2 16 3 2 2 2 2" xfId="40600" xr:uid="{00000000-0005-0000-0000-0000BA270000}"/>
    <cellStyle name="Header2 16 3 2 2 3" xfId="33029" xr:uid="{00000000-0005-0000-0000-0000BB270000}"/>
    <cellStyle name="Header2 16 3 2 3" xfId="27963" xr:uid="{00000000-0005-0000-0000-0000BC270000}"/>
    <cellStyle name="Header2 16 3 3" xfId="10565" xr:uid="{00000000-0005-0000-0000-0000BD270000}"/>
    <cellStyle name="Header2 16 3 3 2" xfId="20133" xr:uid="{00000000-0005-0000-0000-0000BE270000}"/>
    <cellStyle name="Header2 16 3 3 2 2" xfId="38288" xr:uid="{00000000-0005-0000-0000-0000BF270000}"/>
    <cellStyle name="Header2 16 3 3 3" xfId="30489" xr:uid="{00000000-0005-0000-0000-0000C0270000}"/>
    <cellStyle name="Header2 16 3 4" xfId="25407" xr:uid="{00000000-0005-0000-0000-0000C1270000}"/>
    <cellStyle name="Header2 16 4" xfId="5256" xr:uid="{00000000-0005-0000-0000-0000C2270000}"/>
    <cellStyle name="Header2 16 4 2" xfId="11396" xr:uid="{00000000-0005-0000-0000-0000C3270000}"/>
    <cellStyle name="Header2 16 4 2 2" xfId="20958" xr:uid="{00000000-0005-0000-0000-0000C4270000}"/>
    <cellStyle name="Header2 16 4 2 2 2" xfId="38932" xr:uid="{00000000-0005-0000-0000-0000C5270000}"/>
    <cellStyle name="Header2 16 4 2 3" xfId="31138" xr:uid="{00000000-0005-0000-0000-0000C6270000}"/>
    <cellStyle name="Header2 16 4 3" xfId="15945" xr:uid="{00000000-0005-0000-0000-0000C7270000}"/>
    <cellStyle name="Header2 16 4 3 2" xfId="34802" xr:uid="{00000000-0005-0000-0000-0000C8270000}"/>
    <cellStyle name="Header2 16 4 4" xfId="26056" xr:uid="{00000000-0005-0000-0000-0000C9270000}"/>
    <cellStyle name="Header2 16 5" xfId="8375" xr:uid="{00000000-0005-0000-0000-0000CA270000}"/>
    <cellStyle name="Header2 16 5 2" xfId="28601" xr:uid="{00000000-0005-0000-0000-0000CB270000}"/>
    <cellStyle name="Header2 16 6" xfId="23515" xr:uid="{00000000-0005-0000-0000-0000CC270000}"/>
    <cellStyle name="Header2 17" xfId="2257" xr:uid="{00000000-0005-0000-0000-0000CD270000}"/>
    <cellStyle name="Header2 17 2" xfId="3833" xr:uid="{00000000-0005-0000-0000-0000CE270000}"/>
    <cellStyle name="Header2 17 2 2" xfId="6941" xr:uid="{00000000-0005-0000-0000-0000CF270000}"/>
    <cellStyle name="Header2 17 2 2 2" xfId="13012" xr:uid="{00000000-0005-0000-0000-0000D0270000}"/>
    <cellStyle name="Header2 17 2 2 2 2" xfId="22368" xr:uid="{00000000-0005-0000-0000-0000D1270000}"/>
    <cellStyle name="Header2 17 2 2 2 2 2" xfId="40096" xr:uid="{00000000-0005-0000-0000-0000D2270000}"/>
    <cellStyle name="Header2 17 2 2 2 3" xfId="32464" xr:uid="{00000000-0005-0000-0000-0000D3270000}"/>
    <cellStyle name="Header2 17 2 2 3" xfId="27398" xr:uid="{00000000-0005-0000-0000-0000D4270000}"/>
    <cellStyle name="Header2 17 2 3" xfId="9997" xr:uid="{00000000-0005-0000-0000-0000D5270000}"/>
    <cellStyle name="Header2 17 2 3 2" xfId="19771" xr:uid="{00000000-0005-0000-0000-0000D6270000}"/>
    <cellStyle name="Header2 17 2 3 2 2" xfId="37928" xr:uid="{00000000-0005-0000-0000-0000D7270000}"/>
    <cellStyle name="Header2 17 2 3 3" xfId="29923" xr:uid="{00000000-0005-0000-0000-0000D8270000}"/>
    <cellStyle name="Header2 17 2 4" xfId="24842" xr:uid="{00000000-0005-0000-0000-0000D9270000}"/>
    <cellStyle name="Header2 17 3" xfId="4494" xr:uid="{00000000-0005-0000-0000-0000DA270000}"/>
    <cellStyle name="Header2 17 3 2" xfId="7596" xr:uid="{00000000-0005-0000-0000-0000DB270000}"/>
    <cellStyle name="Header2 17 3 2 2" xfId="13657" xr:uid="{00000000-0005-0000-0000-0000DC270000}"/>
    <cellStyle name="Header2 17 3 2 2 2" xfId="22939" xr:uid="{00000000-0005-0000-0000-0000DD270000}"/>
    <cellStyle name="Header2 17 3 2 2 2 2" xfId="40667" xr:uid="{00000000-0005-0000-0000-0000DE270000}"/>
    <cellStyle name="Header2 17 3 2 2 3" xfId="33105" xr:uid="{00000000-0005-0000-0000-0000DF270000}"/>
    <cellStyle name="Header2 17 3 2 3" xfId="28039" xr:uid="{00000000-0005-0000-0000-0000E0270000}"/>
    <cellStyle name="Header2 17 3 3" xfId="10643" xr:uid="{00000000-0005-0000-0000-0000E1270000}"/>
    <cellStyle name="Header2 17 3 3 2" xfId="20211" xr:uid="{00000000-0005-0000-0000-0000E2270000}"/>
    <cellStyle name="Header2 17 3 3 2 2" xfId="38364" xr:uid="{00000000-0005-0000-0000-0000E3270000}"/>
    <cellStyle name="Header2 17 3 3 3" xfId="30565" xr:uid="{00000000-0005-0000-0000-0000E4270000}"/>
    <cellStyle name="Header2 17 3 4" xfId="25483" xr:uid="{00000000-0005-0000-0000-0000E5270000}"/>
    <cellStyle name="Header2 17 4" xfId="5466" xr:uid="{00000000-0005-0000-0000-0000E6270000}"/>
    <cellStyle name="Header2 17 4 2" xfId="11602" xr:uid="{00000000-0005-0000-0000-0000E7270000}"/>
    <cellStyle name="Header2 17 4 2 2" xfId="21159" xr:uid="{00000000-0005-0000-0000-0000E8270000}"/>
    <cellStyle name="Header2 17 4 2 2 2" xfId="39083" xr:uid="{00000000-0005-0000-0000-0000E9270000}"/>
    <cellStyle name="Header2 17 4 2 3" xfId="31293" xr:uid="{00000000-0005-0000-0000-0000EA270000}"/>
    <cellStyle name="Header2 17 4 3" xfId="16136" xr:uid="{00000000-0005-0000-0000-0000EB270000}"/>
    <cellStyle name="Header2 17 4 3 2" xfId="34943" xr:uid="{00000000-0005-0000-0000-0000EC270000}"/>
    <cellStyle name="Header2 17 4 4" xfId="26211" xr:uid="{00000000-0005-0000-0000-0000ED270000}"/>
    <cellStyle name="Header2 17 5" xfId="8582" xr:uid="{00000000-0005-0000-0000-0000EE270000}"/>
    <cellStyle name="Header2 17 5 2" xfId="18569" xr:uid="{00000000-0005-0000-0000-0000EF270000}"/>
    <cellStyle name="Header2 17 5 2 2" xfId="36965" xr:uid="{00000000-0005-0000-0000-0000F0270000}"/>
    <cellStyle name="Header2 17 6" xfId="14341" xr:uid="{00000000-0005-0000-0000-0000F1270000}"/>
    <cellStyle name="Header2 17 6 2" xfId="33553" xr:uid="{00000000-0005-0000-0000-0000F2270000}"/>
    <cellStyle name="Header2 17 7" xfId="23668" xr:uid="{00000000-0005-0000-0000-0000F3270000}"/>
    <cellStyle name="Header2 18" xfId="1841" xr:uid="{00000000-0005-0000-0000-0000F4270000}"/>
    <cellStyle name="Header2 18 2" xfId="3892" xr:uid="{00000000-0005-0000-0000-0000F5270000}"/>
    <cellStyle name="Header2 18 2 2" xfId="6998" xr:uid="{00000000-0005-0000-0000-0000F6270000}"/>
    <cellStyle name="Header2 18 2 2 2" xfId="13067" xr:uid="{00000000-0005-0000-0000-0000F7270000}"/>
    <cellStyle name="Header2 18 2 2 2 2" xfId="22421" xr:uid="{00000000-0005-0000-0000-0000F8270000}"/>
    <cellStyle name="Header2 18 2 2 2 2 2" xfId="40149" xr:uid="{00000000-0005-0000-0000-0000F9270000}"/>
    <cellStyle name="Header2 18 2 2 2 3" xfId="32519" xr:uid="{00000000-0005-0000-0000-0000FA270000}"/>
    <cellStyle name="Header2 18 2 2 3" xfId="27453" xr:uid="{00000000-0005-0000-0000-0000FB270000}"/>
    <cellStyle name="Header2 18 2 3" xfId="10052" xr:uid="{00000000-0005-0000-0000-0000FC270000}"/>
    <cellStyle name="Header2 18 2 3 2" xfId="19792" xr:uid="{00000000-0005-0000-0000-0000FD270000}"/>
    <cellStyle name="Header2 18 2 3 2 2" xfId="37949" xr:uid="{00000000-0005-0000-0000-0000FE270000}"/>
    <cellStyle name="Header2 18 2 3 3" xfId="29978" xr:uid="{00000000-0005-0000-0000-0000FF270000}"/>
    <cellStyle name="Header2 18 2 4" xfId="24897" xr:uid="{00000000-0005-0000-0000-000000280000}"/>
    <cellStyle name="Header2 18 3" xfId="4549" xr:uid="{00000000-0005-0000-0000-000001280000}"/>
    <cellStyle name="Header2 18 3 2" xfId="7651" xr:uid="{00000000-0005-0000-0000-000002280000}"/>
    <cellStyle name="Header2 18 3 2 2" xfId="13712" xr:uid="{00000000-0005-0000-0000-000003280000}"/>
    <cellStyle name="Header2 18 3 2 2 2" xfId="22992" xr:uid="{00000000-0005-0000-0000-000004280000}"/>
    <cellStyle name="Header2 18 3 2 2 2 2" xfId="40720" xr:uid="{00000000-0005-0000-0000-000005280000}"/>
    <cellStyle name="Header2 18 3 2 2 3" xfId="33160" xr:uid="{00000000-0005-0000-0000-000006280000}"/>
    <cellStyle name="Header2 18 3 2 3" xfId="28094" xr:uid="{00000000-0005-0000-0000-000007280000}"/>
    <cellStyle name="Header2 18 3 3" xfId="10698" xr:uid="{00000000-0005-0000-0000-000008280000}"/>
    <cellStyle name="Header2 18 3 3 2" xfId="20266" xr:uid="{00000000-0005-0000-0000-000009280000}"/>
    <cellStyle name="Header2 18 3 3 2 2" xfId="38419" xr:uid="{00000000-0005-0000-0000-00000A280000}"/>
    <cellStyle name="Header2 18 3 3 3" xfId="30620" xr:uid="{00000000-0005-0000-0000-00000B280000}"/>
    <cellStyle name="Header2 18 3 4" xfId="25538" xr:uid="{00000000-0005-0000-0000-00000C280000}"/>
    <cellStyle name="Header2 18 4" xfId="5053" xr:uid="{00000000-0005-0000-0000-00000D280000}"/>
    <cellStyle name="Header2 18 4 2" xfId="11193" xr:uid="{00000000-0005-0000-0000-00000E280000}"/>
    <cellStyle name="Header2 18 4 2 2" xfId="20755" xr:uid="{00000000-0005-0000-0000-00000F280000}"/>
    <cellStyle name="Header2 18 4 2 2 2" xfId="38763" xr:uid="{00000000-0005-0000-0000-000010280000}"/>
    <cellStyle name="Header2 18 4 2 3" xfId="30969" xr:uid="{00000000-0005-0000-0000-000011280000}"/>
    <cellStyle name="Header2 18 4 3" xfId="15746" xr:uid="{00000000-0005-0000-0000-000012280000}"/>
    <cellStyle name="Header2 18 4 3 2" xfId="34637" xr:uid="{00000000-0005-0000-0000-000013280000}"/>
    <cellStyle name="Header2 18 4 4" xfId="25887" xr:uid="{00000000-0005-0000-0000-000014280000}"/>
    <cellStyle name="Header2 18 5" xfId="8174" xr:uid="{00000000-0005-0000-0000-000015280000}"/>
    <cellStyle name="Header2 18 5 2" xfId="18164" xr:uid="{00000000-0005-0000-0000-000016280000}"/>
    <cellStyle name="Header2 18 5 2 2" xfId="36645" xr:uid="{00000000-0005-0000-0000-000017280000}"/>
    <cellStyle name="Header2 18 5 3" xfId="28434" xr:uid="{00000000-0005-0000-0000-000018280000}"/>
    <cellStyle name="Header2 18 6" xfId="14138" xr:uid="{00000000-0005-0000-0000-000019280000}"/>
    <cellStyle name="Header2 18 6 2" xfId="33434" xr:uid="{00000000-0005-0000-0000-00001A280000}"/>
    <cellStyle name="Header2 18 7" xfId="23348" xr:uid="{00000000-0005-0000-0000-00001B280000}"/>
    <cellStyle name="Header2 19" xfId="2046" xr:uid="{00000000-0005-0000-0000-00001C280000}"/>
    <cellStyle name="Header2 19 2" xfId="3647" xr:uid="{00000000-0005-0000-0000-00001D280000}"/>
    <cellStyle name="Header2 19 2 2" xfId="6772" xr:uid="{00000000-0005-0000-0000-00001E280000}"/>
    <cellStyle name="Header2 19 2 2 2" xfId="12860" xr:uid="{00000000-0005-0000-0000-00001F280000}"/>
    <cellStyle name="Header2 19 2 2 2 2" xfId="22237" xr:uid="{00000000-0005-0000-0000-000020280000}"/>
    <cellStyle name="Header2 19 2 2 2 2 2" xfId="39967" xr:uid="{00000000-0005-0000-0000-000021280000}"/>
    <cellStyle name="Header2 19 2 2 2 3" xfId="32314" xr:uid="{00000000-0005-0000-0000-000022280000}"/>
    <cellStyle name="Header2 19 2 2 3" xfId="27248" xr:uid="{00000000-0005-0000-0000-000023280000}"/>
    <cellStyle name="Header2 19 2 3" xfId="9845" xr:uid="{00000000-0005-0000-0000-000024280000}"/>
    <cellStyle name="Header2 19 2 3 2" xfId="19685" xr:uid="{00000000-0005-0000-0000-000025280000}"/>
    <cellStyle name="Header2 19 2 3 2 2" xfId="37844" xr:uid="{00000000-0005-0000-0000-000026280000}"/>
    <cellStyle name="Header2 19 2 3 3" xfId="29773" xr:uid="{00000000-0005-0000-0000-000027280000}"/>
    <cellStyle name="Header2 19 2 4" xfId="24692" xr:uid="{00000000-0005-0000-0000-000028280000}"/>
    <cellStyle name="Header2 19 3" xfId="4342" xr:uid="{00000000-0005-0000-0000-000029280000}"/>
    <cellStyle name="Header2 19 3 2" xfId="7444" xr:uid="{00000000-0005-0000-0000-00002A280000}"/>
    <cellStyle name="Header2 19 3 2 2" xfId="13505" xr:uid="{00000000-0005-0000-0000-00002B280000}"/>
    <cellStyle name="Header2 19 3 2 2 2" xfId="22810" xr:uid="{00000000-0005-0000-0000-00002C280000}"/>
    <cellStyle name="Header2 19 3 2 2 2 2" xfId="40538" xr:uid="{00000000-0005-0000-0000-00002D280000}"/>
    <cellStyle name="Header2 19 3 2 2 3" xfId="32955" xr:uid="{00000000-0005-0000-0000-00002E280000}"/>
    <cellStyle name="Header2 19 3 2 3" xfId="27889" xr:uid="{00000000-0005-0000-0000-00002F280000}"/>
    <cellStyle name="Header2 19 3 3" xfId="10491" xr:uid="{00000000-0005-0000-0000-000030280000}"/>
    <cellStyle name="Header2 19 3 3 2" xfId="20059" xr:uid="{00000000-0005-0000-0000-000031280000}"/>
    <cellStyle name="Header2 19 3 3 2 2" xfId="38214" xr:uid="{00000000-0005-0000-0000-000032280000}"/>
    <cellStyle name="Header2 19 3 3 3" xfId="30415" xr:uid="{00000000-0005-0000-0000-000033280000}"/>
    <cellStyle name="Header2 19 3 4" xfId="25333" xr:uid="{00000000-0005-0000-0000-000034280000}"/>
    <cellStyle name="Header2 19 4" xfId="8376" xr:uid="{00000000-0005-0000-0000-000035280000}"/>
    <cellStyle name="Header2 19 4 2" xfId="18363" xr:uid="{00000000-0005-0000-0000-000036280000}"/>
    <cellStyle name="Header2 19 4 2 2" xfId="36810" xr:uid="{00000000-0005-0000-0000-000037280000}"/>
    <cellStyle name="Header2 19 4 3" xfId="28602" xr:uid="{00000000-0005-0000-0000-000038280000}"/>
    <cellStyle name="Header2 19 5" xfId="14237" xr:uid="{00000000-0005-0000-0000-000039280000}"/>
    <cellStyle name="Header2 19 5 2" xfId="33499" xr:uid="{00000000-0005-0000-0000-00003A280000}"/>
    <cellStyle name="Header2 19 6" xfId="23516" xr:uid="{00000000-0005-0000-0000-00003B280000}"/>
    <cellStyle name="Header2 2" xfId="1688" xr:uid="{00000000-0005-0000-0000-00003C280000}"/>
    <cellStyle name="Header2 2 10" xfId="2044" xr:uid="{00000000-0005-0000-0000-00003D280000}"/>
    <cellStyle name="Header2 2 10 2" xfId="3501" xr:uid="{00000000-0005-0000-0000-00003E280000}"/>
    <cellStyle name="Header2 2 10 2 2" xfId="6642" xr:uid="{00000000-0005-0000-0000-00003F280000}"/>
    <cellStyle name="Header2 2 10 2 2 2" xfId="12741" xr:uid="{00000000-0005-0000-0000-000040280000}"/>
    <cellStyle name="Header2 2 10 2 2 2 2" xfId="22144" xr:uid="{00000000-0005-0000-0000-000041280000}"/>
    <cellStyle name="Header2 2 10 2 2 2 2 2" xfId="39874" xr:uid="{00000000-0005-0000-0000-000042280000}"/>
    <cellStyle name="Header2 2 10 2 2 2 3" xfId="32196" xr:uid="{00000000-0005-0000-0000-000043280000}"/>
    <cellStyle name="Header2 2 10 2 2 3" xfId="27130" xr:uid="{00000000-0005-0000-0000-000044280000}"/>
    <cellStyle name="Header2 2 10 2 3" xfId="9726" xr:uid="{00000000-0005-0000-0000-000045280000}"/>
    <cellStyle name="Header2 2 10 2 3 2" xfId="19621" xr:uid="{00000000-0005-0000-0000-000046280000}"/>
    <cellStyle name="Header2 2 10 2 3 2 2" xfId="37781" xr:uid="{00000000-0005-0000-0000-000047280000}"/>
    <cellStyle name="Header2 2 10 2 3 3" xfId="29657" xr:uid="{00000000-0005-0000-0000-000048280000}"/>
    <cellStyle name="Header2 2 10 2 4" xfId="24574" xr:uid="{00000000-0005-0000-0000-000049280000}"/>
    <cellStyle name="Header2 2 10 3" xfId="4222" xr:uid="{00000000-0005-0000-0000-00004A280000}"/>
    <cellStyle name="Header2 2 10 3 2" xfId="7325" xr:uid="{00000000-0005-0000-0000-00004B280000}"/>
    <cellStyle name="Header2 2 10 3 2 2" xfId="13386" xr:uid="{00000000-0005-0000-0000-00004C280000}"/>
    <cellStyle name="Header2 2 10 3 2 2 2" xfId="22717" xr:uid="{00000000-0005-0000-0000-00004D280000}"/>
    <cellStyle name="Header2 2 10 3 2 2 2 2" xfId="40445" xr:uid="{00000000-0005-0000-0000-00004E280000}"/>
    <cellStyle name="Header2 2 10 3 2 2 3" xfId="32837" xr:uid="{00000000-0005-0000-0000-00004F280000}"/>
    <cellStyle name="Header2 2 10 3 2 3" xfId="27771" xr:uid="{00000000-0005-0000-0000-000050280000}"/>
    <cellStyle name="Header2 2 10 3 3" xfId="10371" xr:uid="{00000000-0005-0000-0000-000051280000}"/>
    <cellStyle name="Header2 2 10 3 3 2" xfId="19940" xr:uid="{00000000-0005-0000-0000-000052280000}"/>
    <cellStyle name="Header2 2 10 3 3 2 2" xfId="38096" xr:uid="{00000000-0005-0000-0000-000053280000}"/>
    <cellStyle name="Header2 2 10 3 3 3" xfId="30296" xr:uid="{00000000-0005-0000-0000-000054280000}"/>
    <cellStyle name="Header2 2 10 3 4" xfId="25215" xr:uid="{00000000-0005-0000-0000-000055280000}"/>
    <cellStyle name="Header2 2 10 4" xfId="5255" xr:uid="{00000000-0005-0000-0000-000056280000}"/>
    <cellStyle name="Header2 2 10 4 2" xfId="11395" xr:uid="{00000000-0005-0000-0000-000057280000}"/>
    <cellStyle name="Header2 2 10 4 2 2" xfId="20957" xr:uid="{00000000-0005-0000-0000-000058280000}"/>
    <cellStyle name="Header2 2 10 4 2 2 2" xfId="38931" xr:uid="{00000000-0005-0000-0000-000059280000}"/>
    <cellStyle name="Header2 2 10 4 2 3" xfId="31137" xr:uid="{00000000-0005-0000-0000-00005A280000}"/>
    <cellStyle name="Header2 2 10 4 3" xfId="15944" xr:uid="{00000000-0005-0000-0000-00005B280000}"/>
    <cellStyle name="Header2 2 10 4 3 2" xfId="34801" xr:uid="{00000000-0005-0000-0000-00005C280000}"/>
    <cellStyle name="Header2 2 10 4 4" xfId="26055" xr:uid="{00000000-0005-0000-0000-00005D280000}"/>
    <cellStyle name="Header2 2 10 5" xfId="8374" xr:uid="{00000000-0005-0000-0000-00005E280000}"/>
    <cellStyle name="Header2 2 10 5 2" xfId="28600" xr:uid="{00000000-0005-0000-0000-00005F280000}"/>
    <cellStyle name="Header2 2 10 6" xfId="23514" xr:uid="{00000000-0005-0000-0000-000060280000}"/>
    <cellStyle name="Header2 2 11" xfId="1755" xr:uid="{00000000-0005-0000-0000-000061280000}"/>
    <cellStyle name="Header2 2 11 2" xfId="3670" xr:uid="{00000000-0005-0000-0000-000062280000}"/>
    <cellStyle name="Header2 2 11 2 2" xfId="6794" xr:uid="{00000000-0005-0000-0000-000063280000}"/>
    <cellStyle name="Header2 2 11 2 2 2" xfId="12878" xr:uid="{00000000-0005-0000-0000-000064280000}"/>
    <cellStyle name="Header2 2 11 2 2 2 2" xfId="22252" xr:uid="{00000000-0005-0000-0000-000065280000}"/>
    <cellStyle name="Header2 2 11 2 2 2 2 2" xfId="39982" xr:uid="{00000000-0005-0000-0000-000066280000}"/>
    <cellStyle name="Header2 2 11 2 2 2 3" xfId="32332" xr:uid="{00000000-0005-0000-0000-000067280000}"/>
    <cellStyle name="Header2 2 11 2 2 3" xfId="27266" xr:uid="{00000000-0005-0000-0000-000068280000}"/>
    <cellStyle name="Header2 2 11 2 3" xfId="9863" xr:uid="{00000000-0005-0000-0000-000069280000}"/>
    <cellStyle name="Header2 2 11 2 3 2" xfId="19695" xr:uid="{00000000-0005-0000-0000-00006A280000}"/>
    <cellStyle name="Header2 2 11 2 3 2 2" xfId="37854" xr:uid="{00000000-0005-0000-0000-00006B280000}"/>
    <cellStyle name="Header2 2 11 2 3 3" xfId="29791" xr:uid="{00000000-0005-0000-0000-00006C280000}"/>
    <cellStyle name="Header2 2 11 2 4" xfId="24710" xr:uid="{00000000-0005-0000-0000-00006D280000}"/>
    <cellStyle name="Header2 2 11 3" xfId="4360" xr:uid="{00000000-0005-0000-0000-00006E280000}"/>
    <cellStyle name="Header2 2 11 3 2" xfId="7462" xr:uid="{00000000-0005-0000-0000-00006F280000}"/>
    <cellStyle name="Header2 2 11 3 2 2" xfId="13523" xr:uid="{00000000-0005-0000-0000-000070280000}"/>
    <cellStyle name="Header2 2 11 3 2 2 2" xfId="22825" xr:uid="{00000000-0005-0000-0000-000071280000}"/>
    <cellStyle name="Header2 2 11 3 2 2 2 2" xfId="40553" xr:uid="{00000000-0005-0000-0000-000072280000}"/>
    <cellStyle name="Header2 2 11 3 2 2 3" xfId="32973" xr:uid="{00000000-0005-0000-0000-000073280000}"/>
    <cellStyle name="Header2 2 11 3 2 3" xfId="27907" xr:uid="{00000000-0005-0000-0000-000074280000}"/>
    <cellStyle name="Header2 2 11 3 3" xfId="10509" xr:uid="{00000000-0005-0000-0000-000075280000}"/>
    <cellStyle name="Header2 2 11 3 3 2" xfId="20077" xr:uid="{00000000-0005-0000-0000-000076280000}"/>
    <cellStyle name="Header2 2 11 3 3 2 2" xfId="38232" xr:uid="{00000000-0005-0000-0000-000077280000}"/>
    <cellStyle name="Header2 2 11 3 3 3" xfId="30433" xr:uid="{00000000-0005-0000-0000-000078280000}"/>
    <cellStyle name="Header2 2 11 3 4" xfId="25351" xr:uid="{00000000-0005-0000-0000-000079280000}"/>
    <cellStyle name="Header2 2 11 4" xfId="4972" xr:uid="{00000000-0005-0000-0000-00007A280000}"/>
    <cellStyle name="Header2 2 11 4 2" xfId="11112" xr:uid="{00000000-0005-0000-0000-00007B280000}"/>
    <cellStyle name="Header2 2 11 4 2 2" xfId="20674" xr:uid="{00000000-0005-0000-0000-00007C280000}"/>
    <cellStyle name="Header2 2 11 4 2 2 2" xfId="38694" xr:uid="{00000000-0005-0000-0000-00007D280000}"/>
    <cellStyle name="Header2 2 11 4 2 3" xfId="30900" xr:uid="{00000000-0005-0000-0000-00007E280000}"/>
    <cellStyle name="Header2 2 11 4 3" xfId="15672" xr:uid="{00000000-0005-0000-0000-00007F280000}"/>
    <cellStyle name="Header2 2 11 4 3 2" xfId="34575" xr:uid="{00000000-0005-0000-0000-000080280000}"/>
    <cellStyle name="Header2 2 11 4 4" xfId="25818" xr:uid="{00000000-0005-0000-0000-000081280000}"/>
    <cellStyle name="Header2 2 11 5" xfId="8096" xr:uid="{00000000-0005-0000-0000-000082280000}"/>
    <cellStyle name="Header2 2 11 5 2" xfId="18086" xr:uid="{00000000-0005-0000-0000-000083280000}"/>
    <cellStyle name="Header2 2 11 5 2 2" xfId="36579" xr:uid="{00000000-0005-0000-0000-000084280000}"/>
    <cellStyle name="Header2 2 11 6" xfId="14086" xr:uid="{00000000-0005-0000-0000-000085280000}"/>
    <cellStyle name="Header2 2 11 6 2" xfId="33394" xr:uid="{00000000-0005-0000-0000-000086280000}"/>
    <cellStyle name="Header2 2 11 7" xfId="23277" xr:uid="{00000000-0005-0000-0000-000087280000}"/>
    <cellStyle name="Header2 2 12" xfId="1800" xr:uid="{00000000-0005-0000-0000-000088280000}"/>
    <cellStyle name="Header2 2 12 2" xfId="3408" xr:uid="{00000000-0005-0000-0000-000089280000}"/>
    <cellStyle name="Header2 2 12 2 2" xfId="6560" xr:uid="{00000000-0005-0000-0000-00008A280000}"/>
    <cellStyle name="Header2 2 12 2 2 2" xfId="12672" xr:uid="{00000000-0005-0000-0000-00008B280000}"/>
    <cellStyle name="Header2 2 12 2 2 2 2" xfId="22081" xr:uid="{00000000-0005-0000-0000-00008C280000}"/>
    <cellStyle name="Header2 2 12 2 2 2 2 2" xfId="39811" xr:uid="{00000000-0005-0000-0000-00008D280000}"/>
    <cellStyle name="Header2 2 12 2 2 2 3" xfId="32127" xr:uid="{00000000-0005-0000-0000-00008E280000}"/>
    <cellStyle name="Header2 2 12 2 2 3" xfId="27061" xr:uid="{00000000-0005-0000-0000-00008F280000}"/>
    <cellStyle name="Header2 2 12 2 3" xfId="9657" xr:uid="{00000000-0005-0000-0000-000090280000}"/>
    <cellStyle name="Header2 2 12 2 3 2" xfId="19593" xr:uid="{00000000-0005-0000-0000-000091280000}"/>
    <cellStyle name="Header2 2 12 2 3 2 2" xfId="37753" xr:uid="{00000000-0005-0000-0000-000092280000}"/>
    <cellStyle name="Header2 2 12 2 3 3" xfId="29589" xr:uid="{00000000-0005-0000-0000-000093280000}"/>
    <cellStyle name="Header2 2 12 2 4" xfId="24505" xr:uid="{00000000-0005-0000-0000-000094280000}"/>
    <cellStyle name="Header2 2 12 3" xfId="4153" xr:uid="{00000000-0005-0000-0000-000095280000}"/>
    <cellStyle name="Header2 2 12 3 2" xfId="7256" xr:uid="{00000000-0005-0000-0000-000096280000}"/>
    <cellStyle name="Header2 2 12 3 2 2" xfId="13317" xr:uid="{00000000-0005-0000-0000-000097280000}"/>
    <cellStyle name="Header2 2 12 3 2 2 2" xfId="22654" xr:uid="{00000000-0005-0000-0000-000098280000}"/>
    <cellStyle name="Header2 2 12 3 2 2 2 2" xfId="40382" xr:uid="{00000000-0005-0000-0000-000099280000}"/>
    <cellStyle name="Header2 2 12 3 2 2 3" xfId="32768" xr:uid="{00000000-0005-0000-0000-00009A280000}"/>
    <cellStyle name="Header2 2 12 3 2 3" xfId="27702" xr:uid="{00000000-0005-0000-0000-00009B280000}"/>
    <cellStyle name="Header2 2 12 3 3" xfId="10302" xr:uid="{00000000-0005-0000-0000-00009C280000}"/>
    <cellStyle name="Header2 2 12 3 3 2" xfId="19871" xr:uid="{00000000-0005-0000-0000-00009D280000}"/>
    <cellStyle name="Header2 2 12 3 3 2 2" xfId="38027" xr:uid="{00000000-0005-0000-0000-00009E280000}"/>
    <cellStyle name="Header2 2 12 3 3 3" xfId="30227" xr:uid="{00000000-0005-0000-0000-00009F280000}"/>
    <cellStyle name="Header2 2 12 3 4" xfId="25146" xr:uid="{00000000-0005-0000-0000-0000A0280000}"/>
    <cellStyle name="Header2 2 12 4" xfId="5012" xr:uid="{00000000-0005-0000-0000-0000A1280000}"/>
    <cellStyle name="Header2 2 12 4 2" xfId="11152" xr:uid="{00000000-0005-0000-0000-0000A2280000}"/>
    <cellStyle name="Header2 2 12 4 2 2" xfId="20714" xr:uid="{00000000-0005-0000-0000-0000A3280000}"/>
    <cellStyle name="Header2 2 12 4 2 2 2" xfId="38733" xr:uid="{00000000-0005-0000-0000-0000A4280000}"/>
    <cellStyle name="Header2 2 12 4 2 3" xfId="30939" xr:uid="{00000000-0005-0000-0000-0000A5280000}"/>
    <cellStyle name="Header2 2 12 4 3" xfId="15707" xr:uid="{00000000-0005-0000-0000-0000A6280000}"/>
    <cellStyle name="Header2 2 12 4 3 2" xfId="34609" xr:uid="{00000000-0005-0000-0000-0000A7280000}"/>
    <cellStyle name="Header2 2 12 4 4" xfId="25857" xr:uid="{00000000-0005-0000-0000-0000A8280000}"/>
    <cellStyle name="Header2 2 12 5" xfId="8133" xr:uid="{00000000-0005-0000-0000-0000A9280000}"/>
    <cellStyle name="Header2 2 12 5 2" xfId="18123" xr:uid="{00000000-0005-0000-0000-0000AA280000}"/>
    <cellStyle name="Header2 2 12 5 2 2" xfId="36615" xr:uid="{00000000-0005-0000-0000-0000AB280000}"/>
    <cellStyle name="Header2 2 12 5 3" xfId="28404" xr:uid="{00000000-0005-0000-0000-0000AC280000}"/>
    <cellStyle name="Header2 2 12 6" xfId="14112" xr:uid="{00000000-0005-0000-0000-0000AD280000}"/>
    <cellStyle name="Header2 2 12 6 2" xfId="33419" xr:uid="{00000000-0005-0000-0000-0000AE280000}"/>
    <cellStyle name="Header2 2 12 7" xfId="23318" xr:uid="{00000000-0005-0000-0000-0000AF280000}"/>
    <cellStyle name="Header2 2 13" xfId="1842" xr:uid="{00000000-0005-0000-0000-0000B0280000}"/>
    <cellStyle name="Header2 2 13 2" xfId="3945" xr:uid="{00000000-0005-0000-0000-0000B1280000}"/>
    <cellStyle name="Header2 2 13 2 2" xfId="7050" xr:uid="{00000000-0005-0000-0000-0000B2280000}"/>
    <cellStyle name="Header2 2 13 2 2 2" xfId="13117" xr:uid="{00000000-0005-0000-0000-0000B3280000}"/>
    <cellStyle name="Header2 2 13 2 2 2 2" xfId="22466" xr:uid="{00000000-0005-0000-0000-0000B4280000}"/>
    <cellStyle name="Header2 2 13 2 2 2 2 2" xfId="40194" xr:uid="{00000000-0005-0000-0000-0000B5280000}"/>
    <cellStyle name="Header2 2 13 2 2 2 3" xfId="32569" xr:uid="{00000000-0005-0000-0000-0000B6280000}"/>
    <cellStyle name="Header2 2 13 2 2 3" xfId="27503" xr:uid="{00000000-0005-0000-0000-0000B7280000}"/>
    <cellStyle name="Header2 2 13 2 3" xfId="10102" xr:uid="{00000000-0005-0000-0000-0000B8280000}"/>
    <cellStyle name="Header2 2 13 2 3 2" xfId="19816" xr:uid="{00000000-0005-0000-0000-0000B9280000}"/>
    <cellStyle name="Header2 2 13 2 3 2 2" xfId="37973" xr:uid="{00000000-0005-0000-0000-0000BA280000}"/>
    <cellStyle name="Header2 2 13 2 3 3" xfId="30028" xr:uid="{00000000-0005-0000-0000-0000BB280000}"/>
    <cellStyle name="Header2 2 13 2 4" xfId="24947" xr:uid="{00000000-0005-0000-0000-0000BC280000}"/>
    <cellStyle name="Header2 2 13 3" xfId="4599" xr:uid="{00000000-0005-0000-0000-0000BD280000}"/>
    <cellStyle name="Header2 2 13 3 2" xfId="7701" xr:uid="{00000000-0005-0000-0000-0000BE280000}"/>
    <cellStyle name="Header2 2 13 3 2 2" xfId="13762" xr:uid="{00000000-0005-0000-0000-0000BF280000}"/>
    <cellStyle name="Header2 2 13 3 2 2 2" xfId="23037" xr:uid="{00000000-0005-0000-0000-0000C0280000}"/>
    <cellStyle name="Header2 2 13 3 2 2 2 2" xfId="40765" xr:uid="{00000000-0005-0000-0000-0000C1280000}"/>
    <cellStyle name="Header2 2 13 3 2 2 3" xfId="33210" xr:uid="{00000000-0005-0000-0000-0000C2280000}"/>
    <cellStyle name="Header2 2 13 3 2 3" xfId="28144" xr:uid="{00000000-0005-0000-0000-0000C3280000}"/>
    <cellStyle name="Header2 2 13 3 3" xfId="10748" xr:uid="{00000000-0005-0000-0000-0000C4280000}"/>
    <cellStyle name="Header2 2 13 3 3 2" xfId="20316" xr:uid="{00000000-0005-0000-0000-0000C5280000}"/>
    <cellStyle name="Header2 2 13 3 3 2 2" xfId="38469" xr:uid="{00000000-0005-0000-0000-0000C6280000}"/>
    <cellStyle name="Header2 2 13 3 3 3" xfId="30670" xr:uid="{00000000-0005-0000-0000-0000C7280000}"/>
    <cellStyle name="Header2 2 13 3 4" xfId="25588" xr:uid="{00000000-0005-0000-0000-0000C8280000}"/>
    <cellStyle name="Header2 2 13 4" xfId="5054" xr:uid="{00000000-0005-0000-0000-0000C9280000}"/>
    <cellStyle name="Header2 2 13 4 2" xfId="11194" xr:uid="{00000000-0005-0000-0000-0000CA280000}"/>
    <cellStyle name="Header2 2 13 4 2 2" xfId="20756" xr:uid="{00000000-0005-0000-0000-0000CB280000}"/>
    <cellStyle name="Header2 2 13 4 2 2 2" xfId="38764" xr:uid="{00000000-0005-0000-0000-0000CC280000}"/>
    <cellStyle name="Header2 2 13 4 2 3" xfId="30970" xr:uid="{00000000-0005-0000-0000-0000CD280000}"/>
    <cellStyle name="Header2 2 13 4 3" xfId="15747" xr:uid="{00000000-0005-0000-0000-0000CE280000}"/>
    <cellStyle name="Header2 2 13 4 3 2" xfId="34638" xr:uid="{00000000-0005-0000-0000-0000CF280000}"/>
    <cellStyle name="Header2 2 13 4 4" xfId="25888" xr:uid="{00000000-0005-0000-0000-0000D0280000}"/>
    <cellStyle name="Header2 2 13 5" xfId="8175" xr:uid="{00000000-0005-0000-0000-0000D1280000}"/>
    <cellStyle name="Header2 2 13 5 2" xfId="18165" xr:uid="{00000000-0005-0000-0000-0000D2280000}"/>
    <cellStyle name="Header2 2 13 5 2 2" xfId="36646" xr:uid="{00000000-0005-0000-0000-0000D3280000}"/>
    <cellStyle name="Header2 2 13 5 3" xfId="28435" xr:uid="{00000000-0005-0000-0000-0000D4280000}"/>
    <cellStyle name="Header2 2 13 6" xfId="14139" xr:uid="{00000000-0005-0000-0000-0000D5280000}"/>
    <cellStyle name="Header2 2 13 6 2" xfId="33435" xr:uid="{00000000-0005-0000-0000-0000D6280000}"/>
    <cellStyle name="Header2 2 13 7" xfId="23349" xr:uid="{00000000-0005-0000-0000-0000D7280000}"/>
    <cellStyle name="Header2 2 14" xfId="2047" xr:uid="{00000000-0005-0000-0000-0000D8280000}"/>
    <cellStyle name="Header2 2 14 2" xfId="3723" xr:uid="{00000000-0005-0000-0000-0000D9280000}"/>
    <cellStyle name="Header2 2 14 2 2" xfId="6840" xr:uid="{00000000-0005-0000-0000-0000DA280000}"/>
    <cellStyle name="Header2 2 14 2 2 2" xfId="12921" xr:uid="{00000000-0005-0000-0000-0000DB280000}"/>
    <cellStyle name="Header2 2 14 2 2 2 2" xfId="22288" xr:uid="{00000000-0005-0000-0000-0000DC280000}"/>
    <cellStyle name="Header2 2 14 2 2 2 2 2" xfId="40018" xr:uid="{00000000-0005-0000-0000-0000DD280000}"/>
    <cellStyle name="Header2 2 14 2 2 2 3" xfId="32375" xr:uid="{00000000-0005-0000-0000-0000DE280000}"/>
    <cellStyle name="Header2 2 14 2 2 3" xfId="27309" xr:uid="{00000000-0005-0000-0000-0000DF280000}"/>
    <cellStyle name="Header2 2 14 2 3" xfId="9906" xr:uid="{00000000-0005-0000-0000-0000E0280000}"/>
    <cellStyle name="Header2 2 14 2 3 2" xfId="19716" xr:uid="{00000000-0005-0000-0000-0000E1280000}"/>
    <cellStyle name="Header2 2 14 2 3 2 2" xfId="37875" xr:uid="{00000000-0005-0000-0000-0000E2280000}"/>
    <cellStyle name="Header2 2 14 2 3 3" xfId="29834" xr:uid="{00000000-0005-0000-0000-0000E3280000}"/>
    <cellStyle name="Header2 2 14 2 4" xfId="24753" xr:uid="{00000000-0005-0000-0000-0000E4280000}"/>
    <cellStyle name="Header2 2 14 3" xfId="4403" xr:uid="{00000000-0005-0000-0000-0000E5280000}"/>
    <cellStyle name="Header2 2 14 3 2" xfId="7505" xr:uid="{00000000-0005-0000-0000-0000E6280000}"/>
    <cellStyle name="Header2 2 14 3 2 2" xfId="13566" xr:uid="{00000000-0005-0000-0000-0000E7280000}"/>
    <cellStyle name="Header2 2 14 3 2 2 2" xfId="22861" xr:uid="{00000000-0005-0000-0000-0000E8280000}"/>
    <cellStyle name="Header2 2 14 3 2 2 2 2" xfId="40589" xr:uid="{00000000-0005-0000-0000-0000E9280000}"/>
    <cellStyle name="Header2 2 14 3 2 2 3" xfId="33016" xr:uid="{00000000-0005-0000-0000-0000EA280000}"/>
    <cellStyle name="Header2 2 14 3 2 3" xfId="27950" xr:uid="{00000000-0005-0000-0000-0000EB280000}"/>
    <cellStyle name="Header2 2 14 3 3" xfId="10552" xr:uid="{00000000-0005-0000-0000-0000EC280000}"/>
    <cellStyle name="Header2 2 14 3 3 2" xfId="20120" xr:uid="{00000000-0005-0000-0000-0000ED280000}"/>
    <cellStyle name="Header2 2 14 3 3 2 2" xfId="38275" xr:uid="{00000000-0005-0000-0000-0000EE280000}"/>
    <cellStyle name="Header2 2 14 3 3 3" xfId="30476" xr:uid="{00000000-0005-0000-0000-0000EF280000}"/>
    <cellStyle name="Header2 2 14 3 4" xfId="25394" xr:uid="{00000000-0005-0000-0000-0000F0280000}"/>
    <cellStyle name="Header2 2 14 4" xfId="5257" xr:uid="{00000000-0005-0000-0000-0000F1280000}"/>
    <cellStyle name="Header2 2 14 4 2" xfId="11397" xr:uid="{00000000-0005-0000-0000-0000F2280000}"/>
    <cellStyle name="Header2 2 14 4 2 2" xfId="20959" xr:uid="{00000000-0005-0000-0000-0000F3280000}"/>
    <cellStyle name="Header2 2 14 4 2 2 2" xfId="38933" xr:uid="{00000000-0005-0000-0000-0000F4280000}"/>
    <cellStyle name="Header2 2 14 4 2 3" xfId="31139" xr:uid="{00000000-0005-0000-0000-0000F5280000}"/>
    <cellStyle name="Header2 2 14 4 3" xfId="15946" xr:uid="{00000000-0005-0000-0000-0000F6280000}"/>
    <cellStyle name="Header2 2 14 4 3 2" xfId="34803" xr:uid="{00000000-0005-0000-0000-0000F7280000}"/>
    <cellStyle name="Header2 2 14 4 4" xfId="26057" xr:uid="{00000000-0005-0000-0000-0000F8280000}"/>
    <cellStyle name="Header2 2 14 5" xfId="8377" xr:uid="{00000000-0005-0000-0000-0000F9280000}"/>
    <cellStyle name="Header2 2 14 5 2" xfId="18364" xr:uid="{00000000-0005-0000-0000-0000FA280000}"/>
    <cellStyle name="Header2 2 14 5 2 2" xfId="36811" xr:uid="{00000000-0005-0000-0000-0000FB280000}"/>
    <cellStyle name="Header2 2 14 5 3" xfId="28603" xr:uid="{00000000-0005-0000-0000-0000FC280000}"/>
    <cellStyle name="Header2 2 14 6" xfId="14238" xr:uid="{00000000-0005-0000-0000-0000FD280000}"/>
    <cellStyle name="Header2 2 14 6 2" xfId="33500" xr:uid="{00000000-0005-0000-0000-0000FE280000}"/>
    <cellStyle name="Header2 2 14 7" xfId="23517" xr:uid="{00000000-0005-0000-0000-0000FF280000}"/>
    <cellStyle name="Header2 2 15" xfId="1852" xr:uid="{00000000-0005-0000-0000-000000290000}"/>
    <cellStyle name="Header2 2 15 2" xfId="3569" xr:uid="{00000000-0005-0000-0000-000001290000}"/>
    <cellStyle name="Header2 2 15 2 2" xfId="6701" xr:uid="{00000000-0005-0000-0000-000002290000}"/>
    <cellStyle name="Header2 2 15 2 2 2" xfId="12797" xr:uid="{00000000-0005-0000-0000-000003290000}"/>
    <cellStyle name="Header2 2 15 2 2 2 2" xfId="22190" xr:uid="{00000000-0005-0000-0000-000004290000}"/>
    <cellStyle name="Header2 2 15 2 2 2 2 2" xfId="39920" xr:uid="{00000000-0005-0000-0000-000005290000}"/>
    <cellStyle name="Header2 2 15 2 2 2 3" xfId="32252" xr:uid="{00000000-0005-0000-0000-000006290000}"/>
    <cellStyle name="Header2 2 15 2 2 3" xfId="27186" xr:uid="{00000000-0005-0000-0000-000007290000}"/>
    <cellStyle name="Header2 2 15 2 3" xfId="9782" xr:uid="{00000000-0005-0000-0000-000008290000}"/>
    <cellStyle name="Header2 2 15 2 3 2" xfId="19650" xr:uid="{00000000-0005-0000-0000-000009290000}"/>
    <cellStyle name="Header2 2 15 2 3 2 2" xfId="37810" xr:uid="{00000000-0005-0000-0000-00000A290000}"/>
    <cellStyle name="Header2 2 15 2 3 3" xfId="29712" xr:uid="{00000000-0005-0000-0000-00000B290000}"/>
    <cellStyle name="Header2 2 15 2 4" xfId="24630" xr:uid="{00000000-0005-0000-0000-00000C290000}"/>
    <cellStyle name="Header2 2 15 3" xfId="4278" xr:uid="{00000000-0005-0000-0000-00000D290000}"/>
    <cellStyle name="Header2 2 15 3 2" xfId="7381" xr:uid="{00000000-0005-0000-0000-00000E290000}"/>
    <cellStyle name="Header2 2 15 3 2 2" xfId="13442" xr:uid="{00000000-0005-0000-0000-00000F290000}"/>
    <cellStyle name="Header2 2 15 3 2 2 2" xfId="22763" xr:uid="{00000000-0005-0000-0000-000010290000}"/>
    <cellStyle name="Header2 2 15 3 2 2 2 2" xfId="40491" xr:uid="{00000000-0005-0000-0000-000011290000}"/>
    <cellStyle name="Header2 2 15 3 2 2 3" xfId="32893" xr:uid="{00000000-0005-0000-0000-000012290000}"/>
    <cellStyle name="Header2 2 15 3 2 3" xfId="27827" xr:uid="{00000000-0005-0000-0000-000013290000}"/>
    <cellStyle name="Header2 2 15 3 3" xfId="10427" xr:uid="{00000000-0005-0000-0000-000014290000}"/>
    <cellStyle name="Header2 2 15 3 3 2" xfId="19996" xr:uid="{00000000-0005-0000-0000-000015290000}"/>
    <cellStyle name="Header2 2 15 3 3 2 2" xfId="38152" xr:uid="{00000000-0005-0000-0000-000016290000}"/>
    <cellStyle name="Header2 2 15 3 3 3" xfId="30352" xr:uid="{00000000-0005-0000-0000-000017290000}"/>
    <cellStyle name="Header2 2 15 3 4" xfId="25271" xr:uid="{00000000-0005-0000-0000-000018290000}"/>
    <cellStyle name="Header2 2 15 4" xfId="8185" xr:uid="{00000000-0005-0000-0000-000019290000}"/>
    <cellStyle name="Header2 2 15 4 2" xfId="18175" xr:uid="{00000000-0005-0000-0000-00001A290000}"/>
    <cellStyle name="Header2 2 15 4 2 2" xfId="36647" xr:uid="{00000000-0005-0000-0000-00001B290000}"/>
    <cellStyle name="Header2 2 15 4 3" xfId="28436" xr:uid="{00000000-0005-0000-0000-00001C290000}"/>
    <cellStyle name="Header2 2 15 5" xfId="23350" xr:uid="{00000000-0005-0000-0000-00001D290000}"/>
    <cellStyle name="Header2 2 16" xfId="3359" xr:uid="{00000000-0005-0000-0000-00001E290000}"/>
    <cellStyle name="Header2 2 16 2" xfId="6516" xr:uid="{00000000-0005-0000-0000-00001F290000}"/>
    <cellStyle name="Header2 2 16 2 2" xfId="12628" xr:uid="{00000000-0005-0000-0000-000020290000}"/>
    <cellStyle name="Header2 2 16 2 2 2" xfId="22042" xr:uid="{00000000-0005-0000-0000-000021290000}"/>
    <cellStyle name="Header2 2 16 2 2 2 2" xfId="39782" xr:uid="{00000000-0005-0000-0000-000022290000}"/>
    <cellStyle name="Header2 2 16 2 2 3" xfId="32093" xr:uid="{00000000-0005-0000-0000-000023290000}"/>
    <cellStyle name="Header2 2 16 2 3" xfId="27027" xr:uid="{00000000-0005-0000-0000-000024290000}"/>
    <cellStyle name="Header2 2 16 3" xfId="9613" xr:uid="{00000000-0005-0000-0000-000025290000}"/>
    <cellStyle name="Header2 2 16 3 2" xfId="19568" xr:uid="{00000000-0005-0000-0000-000026290000}"/>
    <cellStyle name="Header2 2 16 3 2 2" xfId="37738" xr:uid="{00000000-0005-0000-0000-000027290000}"/>
    <cellStyle name="Header2 2 16 4" xfId="24471" xr:uid="{00000000-0005-0000-0000-000028290000}"/>
    <cellStyle name="Header2 2 17" xfId="4940" xr:uid="{00000000-0005-0000-0000-000029290000}"/>
    <cellStyle name="Header2 2 17 2" xfId="11080" xr:uid="{00000000-0005-0000-0000-00002A290000}"/>
    <cellStyle name="Header2 2 17 2 2" xfId="20643" xr:uid="{00000000-0005-0000-0000-00002B290000}"/>
    <cellStyle name="Header2 2 17 2 2 2" xfId="38673" xr:uid="{00000000-0005-0000-0000-00002C290000}"/>
    <cellStyle name="Header2 2 17 2 3" xfId="30879" xr:uid="{00000000-0005-0000-0000-00002D290000}"/>
    <cellStyle name="Header2 2 17 3" xfId="25797" xr:uid="{00000000-0005-0000-0000-00002E290000}"/>
    <cellStyle name="Header2 2 18" xfId="23256" xr:uid="{00000000-0005-0000-0000-00002F290000}"/>
    <cellStyle name="Header2 2 2" xfId="1745" xr:uid="{00000000-0005-0000-0000-000030290000}"/>
    <cellStyle name="Header2 2 2 10" xfId="2057" xr:uid="{00000000-0005-0000-0000-000031290000}"/>
    <cellStyle name="Header2 2 2 10 2" xfId="4042" xr:uid="{00000000-0005-0000-0000-000032290000}"/>
    <cellStyle name="Header2 2 2 10 2 2" xfId="7145" xr:uid="{00000000-0005-0000-0000-000033290000}"/>
    <cellStyle name="Header2 2 2 10 2 2 2" xfId="13209" xr:uid="{00000000-0005-0000-0000-000034290000}"/>
    <cellStyle name="Header2 2 2 10 2 2 2 2" xfId="22554" xr:uid="{00000000-0005-0000-0000-000035290000}"/>
    <cellStyle name="Header2 2 2 10 2 2 2 2 2" xfId="40282" xr:uid="{00000000-0005-0000-0000-000036290000}"/>
    <cellStyle name="Header2 2 2 10 2 2 2 3" xfId="32661" xr:uid="{00000000-0005-0000-0000-000037290000}"/>
    <cellStyle name="Header2 2 2 10 2 2 3" xfId="27595" xr:uid="{00000000-0005-0000-0000-000038290000}"/>
    <cellStyle name="Header2 2 2 10 2 3" xfId="10194" xr:uid="{00000000-0005-0000-0000-000039290000}"/>
    <cellStyle name="Header2 2 2 10 2 3 2" xfId="19836" xr:uid="{00000000-0005-0000-0000-00003A290000}"/>
    <cellStyle name="Header2 2 2 10 2 3 2 2" xfId="37993" xr:uid="{00000000-0005-0000-0000-00003B290000}"/>
    <cellStyle name="Header2 2 2 10 2 3 3" xfId="30120" xr:uid="{00000000-0005-0000-0000-00003C290000}"/>
    <cellStyle name="Header2 2 2 10 2 4" xfId="25039" xr:uid="{00000000-0005-0000-0000-00003D290000}"/>
    <cellStyle name="Header2 2 2 10 3" xfId="4691" xr:uid="{00000000-0005-0000-0000-00003E290000}"/>
    <cellStyle name="Header2 2 2 10 3 2" xfId="7793" xr:uid="{00000000-0005-0000-0000-00003F290000}"/>
    <cellStyle name="Header2 2 2 10 3 2 2" xfId="13854" xr:uid="{00000000-0005-0000-0000-000040290000}"/>
    <cellStyle name="Header2 2 2 10 3 2 2 2" xfId="23125" xr:uid="{00000000-0005-0000-0000-000041290000}"/>
    <cellStyle name="Header2 2 2 10 3 2 2 2 2" xfId="40853" xr:uid="{00000000-0005-0000-0000-000042290000}"/>
    <cellStyle name="Header2 2 2 10 3 2 2 3" xfId="33302" xr:uid="{00000000-0005-0000-0000-000043290000}"/>
    <cellStyle name="Header2 2 2 10 3 2 3" xfId="28236" xr:uid="{00000000-0005-0000-0000-000044290000}"/>
    <cellStyle name="Header2 2 2 10 3 3" xfId="10840" xr:uid="{00000000-0005-0000-0000-000045290000}"/>
    <cellStyle name="Header2 2 2 10 3 3 2" xfId="20408" xr:uid="{00000000-0005-0000-0000-000046290000}"/>
    <cellStyle name="Header2 2 2 10 3 3 2 2" xfId="38561" xr:uid="{00000000-0005-0000-0000-000047290000}"/>
    <cellStyle name="Header2 2 2 10 3 3 3" xfId="30762" xr:uid="{00000000-0005-0000-0000-000048290000}"/>
    <cellStyle name="Header2 2 2 10 3 4" xfId="25680" xr:uid="{00000000-0005-0000-0000-000049290000}"/>
    <cellStyle name="Header2 2 2 10 4" xfId="5267" xr:uid="{00000000-0005-0000-0000-00004A290000}"/>
    <cellStyle name="Header2 2 2 10 4 2" xfId="11407" xr:uid="{00000000-0005-0000-0000-00004B290000}"/>
    <cellStyle name="Header2 2 2 10 4 2 2" xfId="20969" xr:uid="{00000000-0005-0000-0000-00004C290000}"/>
    <cellStyle name="Header2 2 2 10 4 2 2 2" xfId="38943" xr:uid="{00000000-0005-0000-0000-00004D290000}"/>
    <cellStyle name="Header2 2 2 10 4 2 3" xfId="31149" xr:uid="{00000000-0005-0000-0000-00004E290000}"/>
    <cellStyle name="Header2 2 2 10 4 3" xfId="15954" xr:uid="{00000000-0005-0000-0000-00004F290000}"/>
    <cellStyle name="Header2 2 2 10 4 3 2" xfId="34811" xr:uid="{00000000-0005-0000-0000-000050290000}"/>
    <cellStyle name="Header2 2 2 10 4 4" xfId="26067" xr:uid="{00000000-0005-0000-0000-000051290000}"/>
    <cellStyle name="Header2 2 2 10 5" xfId="8387" xr:uid="{00000000-0005-0000-0000-000052290000}"/>
    <cellStyle name="Header2 2 2 10 5 2" xfId="18374" xr:uid="{00000000-0005-0000-0000-000053290000}"/>
    <cellStyle name="Header2 2 2 10 5 2 2" xfId="36821" xr:uid="{00000000-0005-0000-0000-000054290000}"/>
    <cellStyle name="Header2 2 2 10 6" xfId="14246" xr:uid="{00000000-0005-0000-0000-000055290000}"/>
    <cellStyle name="Header2 2 2 10 6 2" xfId="33508" xr:uid="{00000000-0005-0000-0000-000056290000}"/>
    <cellStyle name="Header2 2 2 10 7" xfId="23524" xr:uid="{00000000-0005-0000-0000-000057290000}"/>
    <cellStyle name="Header2 2 2 11" xfId="1799" xr:uid="{00000000-0005-0000-0000-000058290000}"/>
    <cellStyle name="Header2 2 2 11 2" xfId="4064" xr:uid="{00000000-0005-0000-0000-000059290000}"/>
    <cellStyle name="Header2 2 2 11 2 2" xfId="7167" xr:uid="{00000000-0005-0000-0000-00005A290000}"/>
    <cellStyle name="Header2 2 2 11 2 2 2" xfId="13231" xr:uid="{00000000-0005-0000-0000-00005B290000}"/>
    <cellStyle name="Header2 2 2 11 2 2 2 2" xfId="22574" xr:uid="{00000000-0005-0000-0000-00005C290000}"/>
    <cellStyle name="Header2 2 2 11 2 2 2 2 2" xfId="40302" xr:uid="{00000000-0005-0000-0000-00005D290000}"/>
    <cellStyle name="Header2 2 2 11 2 2 2 3" xfId="32683" xr:uid="{00000000-0005-0000-0000-00005E290000}"/>
    <cellStyle name="Header2 2 2 11 2 2 3" xfId="27617" xr:uid="{00000000-0005-0000-0000-00005F290000}"/>
    <cellStyle name="Header2 2 2 11 2 3" xfId="10216" xr:uid="{00000000-0005-0000-0000-000060290000}"/>
    <cellStyle name="Header2 2 2 11 2 3 2" xfId="19842" xr:uid="{00000000-0005-0000-0000-000061290000}"/>
    <cellStyle name="Header2 2 2 11 2 3 2 2" xfId="37999" xr:uid="{00000000-0005-0000-0000-000062290000}"/>
    <cellStyle name="Header2 2 2 11 2 3 3" xfId="30142" xr:uid="{00000000-0005-0000-0000-000063290000}"/>
    <cellStyle name="Header2 2 2 11 2 4" xfId="25061" xr:uid="{00000000-0005-0000-0000-000064290000}"/>
    <cellStyle name="Header2 2 2 11 3" xfId="4713" xr:uid="{00000000-0005-0000-0000-000065290000}"/>
    <cellStyle name="Header2 2 2 11 3 2" xfId="7815" xr:uid="{00000000-0005-0000-0000-000066290000}"/>
    <cellStyle name="Header2 2 2 11 3 2 2" xfId="13876" xr:uid="{00000000-0005-0000-0000-000067290000}"/>
    <cellStyle name="Header2 2 2 11 3 2 2 2" xfId="23145" xr:uid="{00000000-0005-0000-0000-000068290000}"/>
    <cellStyle name="Header2 2 2 11 3 2 2 2 2" xfId="40873" xr:uid="{00000000-0005-0000-0000-000069290000}"/>
    <cellStyle name="Header2 2 2 11 3 2 2 3" xfId="33324" xr:uid="{00000000-0005-0000-0000-00006A290000}"/>
    <cellStyle name="Header2 2 2 11 3 2 3" xfId="28258" xr:uid="{00000000-0005-0000-0000-00006B290000}"/>
    <cellStyle name="Header2 2 2 11 3 3" xfId="10862" xr:uid="{00000000-0005-0000-0000-00006C290000}"/>
    <cellStyle name="Header2 2 2 11 3 3 2" xfId="20430" xr:uid="{00000000-0005-0000-0000-00006D290000}"/>
    <cellStyle name="Header2 2 2 11 3 3 2 2" xfId="38583" xr:uid="{00000000-0005-0000-0000-00006E290000}"/>
    <cellStyle name="Header2 2 2 11 3 3 3" xfId="30784" xr:uid="{00000000-0005-0000-0000-00006F290000}"/>
    <cellStyle name="Header2 2 2 11 3 4" xfId="25702" xr:uid="{00000000-0005-0000-0000-000070290000}"/>
    <cellStyle name="Header2 2 2 11 4" xfId="5011" xr:uid="{00000000-0005-0000-0000-000071290000}"/>
    <cellStyle name="Header2 2 2 11 4 2" xfId="11151" xr:uid="{00000000-0005-0000-0000-000072290000}"/>
    <cellStyle name="Header2 2 2 11 4 2 2" xfId="20713" xr:uid="{00000000-0005-0000-0000-000073290000}"/>
    <cellStyle name="Header2 2 2 11 4 2 2 2" xfId="38732" xr:uid="{00000000-0005-0000-0000-000074290000}"/>
    <cellStyle name="Header2 2 2 11 4 2 3" xfId="30938" xr:uid="{00000000-0005-0000-0000-000075290000}"/>
    <cellStyle name="Header2 2 2 11 4 3" xfId="15706" xr:uid="{00000000-0005-0000-0000-000076290000}"/>
    <cellStyle name="Header2 2 2 11 4 3 2" xfId="34608" xr:uid="{00000000-0005-0000-0000-000077290000}"/>
    <cellStyle name="Header2 2 2 11 4 4" xfId="25856" xr:uid="{00000000-0005-0000-0000-000078290000}"/>
    <cellStyle name="Header2 2 2 11 5" xfId="8132" xr:uid="{00000000-0005-0000-0000-000079290000}"/>
    <cellStyle name="Header2 2 2 11 5 2" xfId="18122" xr:uid="{00000000-0005-0000-0000-00007A290000}"/>
    <cellStyle name="Header2 2 2 11 5 2 2" xfId="36614" xr:uid="{00000000-0005-0000-0000-00007B290000}"/>
    <cellStyle name="Header2 2 2 11 5 3" xfId="28403" xr:uid="{00000000-0005-0000-0000-00007C290000}"/>
    <cellStyle name="Header2 2 2 11 6" xfId="14111" xr:uid="{00000000-0005-0000-0000-00007D290000}"/>
    <cellStyle name="Header2 2 2 11 6 2" xfId="33418" xr:uid="{00000000-0005-0000-0000-00007E290000}"/>
    <cellStyle name="Header2 2 2 11 7" xfId="23317" xr:uid="{00000000-0005-0000-0000-00007F290000}"/>
    <cellStyle name="Header2 2 2 12" xfId="1804" xr:uid="{00000000-0005-0000-0000-000080290000}"/>
    <cellStyle name="Header2 2 2 12 2" xfId="4082" xr:uid="{00000000-0005-0000-0000-000081290000}"/>
    <cellStyle name="Header2 2 2 12 2 2" xfId="7185" xr:uid="{00000000-0005-0000-0000-000082290000}"/>
    <cellStyle name="Header2 2 2 12 2 2 2" xfId="13248" xr:uid="{00000000-0005-0000-0000-000083290000}"/>
    <cellStyle name="Header2 2 2 12 2 2 2 2" xfId="22591" xr:uid="{00000000-0005-0000-0000-000084290000}"/>
    <cellStyle name="Header2 2 2 12 2 2 2 2 2" xfId="40319" xr:uid="{00000000-0005-0000-0000-000085290000}"/>
    <cellStyle name="Header2 2 2 12 2 2 2 3" xfId="32700" xr:uid="{00000000-0005-0000-0000-000086290000}"/>
    <cellStyle name="Header2 2 2 12 2 2 3" xfId="27634" xr:uid="{00000000-0005-0000-0000-000087290000}"/>
    <cellStyle name="Header2 2 2 12 2 3" xfId="10233" xr:uid="{00000000-0005-0000-0000-000088290000}"/>
    <cellStyle name="Header2 2 2 12 2 3 2" xfId="19845" xr:uid="{00000000-0005-0000-0000-000089290000}"/>
    <cellStyle name="Header2 2 2 12 2 3 2 2" xfId="38002" xr:uid="{00000000-0005-0000-0000-00008A290000}"/>
    <cellStyle name="Header2 2 2 12 2 3 3" xfId="30159" xr:uid="{00000000-0005-0000-0000-00008B290000}"/>
    <cellStyle name="Header2 2 2 12 2 4" xfId="25078" xr:uid="{00000000-0005-0000-0000-00008C290000}"/>
    <cellStyle name="Header2 2 2 12 3" xfId="4730" xr:uid="{00000000-0005-0000-0000-00008D290000}"/>
    <cellStyle name="Header2 2 2 12 3 2" xfId="7832" xr:uid="{00000000-0005-0000-0000-00008E290000}"/>
    <cellStyle name="Header2 2 2 12 3 2 2" xfId="13893" xr:uid="{00000000-0005-0000-0000-00008F290000}"/>
    <cellStyle name="Header2 2 2 12 3 2 2 2" xfId="23162" xr:uid="{00000000-0005-0000-0000-000090290000}"/>
    <cellStyle name="Header2 2 2 12 3 2 2 2 2" xfId="40890" xr:uid="{00000000-0005-0000-0000-000091290000}"/>
    <cellStyle name="Header2 2 2 12 3 2 2 3" xfId="33341" xr:uid="{00000000-0005-0000-0000-000092290000}"/>
    <cellStyle name="Header2 2 2 12 3 2 3" xfId="28275" xr:uid="{00000000-0005-0000-0000-000093290000}"/>
    <cellStyle name="Header2 2 2 12 3 3" xfId="10879" xr:uid="{00000000-0005-0000-0000-000094290000}"/>
    <cellStyle name="Header2 2 2 12 3 3 2" xfId="20447" xr:uid="{00000000-0005-0000-0000-000095290000}"/>
    <cellStyle name="Header2 2 2 12 3 3 2 2" xfId="38600" xr:uid="{00000000-0005-0000-0000-000096290000}"/>
    <cellStyle name="Header2 2 2 12 3 3 3" xfId="30801" xr:uid="{00000000-0005-0000-0000-000097290000}"/>
    <cellStyle name="Header2 2 2 12 3 4" xfId="25719" xr:uid="{00000000-0005-0000-0000-000098290000}"/>
    <cellStyle name="Header2 2 2 12 4" xfId="5016" xr:uid="{00000000-0005-0000-0000-000099290000}"/>
    <cellStyle name="Header2 2 2 12 4 2" xfId="11156" xr:uid="{00000000-0005-0000-0000-00009A290000}"/>
    <cellStyle name="Header2 2 2 12 4 2 2" xfId="20718" xr:uid="{00000000-0005-0000-0000-00009B290000}"/>
    <cellStyle name="Header2 2 2 12 4 2 2 2" xfId="38737" xr:uid="{00000000-0005-0000-0000-00009C290000}"/>
    <cellStyle name="Header2 2 2 12 4 2 3" xfId="30943" xr:uid="{00000000-0005-0000-0000-00009D290000}"/>
    <cellStyle name="Header2 2 2 12 4 3" xfId="15711" xr:uid="{00000000-0005-0000-0000-00009E290000}"/>
    <cellStyle name="Header2 2 2 12 4 3 2" xfId="34613" xr:uid="{00000000-0005-0000-0000-00009F290000}"/>
    <cellStyle name="Header2 2 2 12 4 4" xfId="25861" xr:uid="{00000000-0005-0000-0000-0000A0290000}"/>
    <cellStyle name="Header2 2 2 12 5" xfId="8137" xr:uid="{00000000-0005-0000-0000-0000A1290000}"/>
    <cellStyle name="Header2 2 2 12 5 2" xfId="18127" xr:uid="{00000000-0005-0000-0000-0000A2290000}"/>
    <cellStyle name="Header2 2 2 12 5 2 2" xfId="36619" xr:uid="{00000000-0005-0000-0000-0000A3290000}"/>
    <cellStyle name="Header2 2 2 12 5 3" xfId="28408" xr:uid="{00000000-0005-0000-0000-0000A4290000}"/>
    <cellStyle name="Header2 2 2 12 6" xfId="14116" xr:uid="{00000000-0005-0000-0000-0000A5290000}"/>
    <cellStyle name="Header2 2 2 12 6 2" xfId="33423" xr:uid="{00000000-0005-0000-0000-0000A6290000}"/>
    <cellStyle name="Header2 2 2 12 7" xfId="23322" xr:uid="{00000000-0005-0000-0000-0000A7290000}"/>
    <cellStyle name="Header2 2 2 13" xfId="2048" xr:uid="{00000000-0005-0000-0000-0000A8290000}"/>
    <cellStyle name="Header2 2 2 13 2" xfId="4100" xr:uid="{00000000-0005-0000-0000-0000A9290000}"/>
    <cellStyle name="Header2 2 2 13 2 2" xfId="7203" xr:uid="{00000000-0005-0000-0000-0000AA290000}"/>
    <cellStyle name="Header2 2 2 13 2 2 2" xfId="13265" xr:uid="{00000000-0005-0000-0000-0000AB290000}"/>
    <cellStyle name="Header2 2 2 13 2 2 2 2" xfId="22608" xr:uid="{00000000-0005-0000-0000-0000AC290000}"/>
    <cellStyle name="Header2 2 2 13 2 2 2 2 2" xfId="40336" xr:uid="{00000000-0005-0000-0000-0000AD290000}"/>
    <cellStyle name="Header2 2 2 13 2 2 2 3" xfId="32717" xr:uid="{00000000-0005-0000-0000-0000AE290000}"/>
    <cellStyle name="Header2 2 2 13 2 2 3" xfId="27651" xr:uid="{00000000-0005-0000-0000-0000AF290000}"/>
    <cellStyle name="Header2 2 2 13 2 3" xfId="10250" xr:uid="{00000000-0005-0000-0000-0000B0290000}"/>
    <cellStyle name="Header2 2 2 13 2 3 2" xfId="19848" xr:uid="{00000000-0005-0000-0000-0000B1290000}"/>
    <cellStyle name="Header2 2 2 13 2 3 2 2" xfId="38005" xr:uid="{00000000-0005-0000-0000-0000B2290000}"/>
    <cellStyle name="Header2 2 2 13 2 3 3" xfId="30176" xr:uid="{00000000-0005-0000-0000-0000B3290000}"/>
    <cellStyle name="Header2 2 2 13 2 4" xfId="25095" xr:uid="{00000000-0005-0000-0000-0000B4290000}"/>
    <cellStyle name="Header2 2 2 13 3" xfId="4747" xr:uid="{00000000-0005-0000-0000-0000B5290000}"/>
    <cellStyle name="Header2 2 2 13 3 2" xfId="7849" xr:uid="{00000000-0005-0000-0000-0000B6290000}"/>
    <cellStyle name="Header2 2 2 13 3 2 2" xfId="13910" xr:uid="{00000000-0005-0000-0000-0000B7290000}"/>
    <cellStyle name="Header2 2 2 13 3 2 2 2" xfId="23179" xr:uid="{00000000-0005-0000-0000-0000B8290000}"/>
    <cellStyle name="Header2 2 2 13 3 2 2 2 2" xfId="40907" xr:uid="{00000000-0005-0000-0000-0000B9290000}"/>
    <cellStyle name="Header2 2 2 13 3 2 2 3" xfId="33358" xr:uid="{00000000-0005-0000-0000-0000BA290000}"/>
    <cellStyle name="Header2 2 2 13 3 2 3" xfId="28292" xr:uid="{00000000-0005-0000-0000-0000BB290000}"/>
    <cellStyle name="Header2 2 2 13 3 3" xfId="10896" xr:uid="{00000000-0005-0000-0000-0000BC290000}"/>
    <cellStyle name="Header2 2 2 13 3 3 2" xfId="20464" xr:uid="{00000000-0005-0000-0000-0000BD290000}"/>
    <cellStyle name="Header2 2 2 13 3 3 2 2" xfId="38617" xr:uid="{00000000-0005-0000-0000-0000BE290000}"/>
    <cellStyle name="Header2 2 2 13 3 3 3" xfId="30818" xr:uid="{00000000-0005-0000-0000-0000BF290000}"/>
    <cellStyle name="Header2 2 2 13 3 4" xfId="25736" xr:uid="{00000000-0005-0000-0000-0000C0290000}"/>
    <cellStyle name="Header2 2 2 13 4" xfId="5258" xr:uid="{00000000-0005-0000-0000-0000C1290000}"/>
    <cellStyle name="Header2 2 2 13 4 2" xfId="11398" xr:uid="{00000000-0005-0000-0000-0000C2290000}"/>
    <cellStyle name="Header2 2 2 13 4 2 2" xfId="20960" xr:uid="{00000000-0005-0000-0000-0000C3290000}"/>
    <cellStyle name="Header2 2 2 13 4 2 2 2" xfId="38934" xr:uid="{00000000-0005-0000-0000-0000C4290000}"/>
    <cellStyle name="Header2 2 2 13 4 2 3" xfId="31140" xr:uid="{00000000-0005-0000-0000-0000C5290000}"/>
    <cellStyle name="Header2 2 2 13 4 3" xfId="15947" xr:uid="{00000000-0005-0000-0000-0000C6290000}"/>
    <cellStyle name="Header2 2 2 13 4 3 2" xfId="34804" xr:uid="{00000000-0005-0000-0000-0000C7290000}"/>
    <cellStyle name="Header2 2 2 13 4 4" xfId="26058" xr:uid="{00000000-0005-0000-0000-0000C8290000}"/>
    <cellStyle name="Header2 2 2 13 5" xfId="8378" xr:uid="{00000000-0005-0000-0000-0000C9290000}"/>
    <cellStyle name="Header2 2 2 13 5 2" xfId="18365" xr:uid="{00000000-0005-0000-0000-0000CA290000}"/>
    <cellStyle name="Header2 2 2 13 5 2 2" xfId="36812" xr:uid="{00000000-0005-0000-0000-0000CB290000}"/>
    <cellStyle name="Header2 2 2 13 5 3" xfId="28604" xr:uid="{00000000-0005-0000-0000-0000CC290000}"/>
    <cellStyle name="Header2 2 2 13 6" xfId="14239" xr:uid="{00000000-0005-0000-0000-0000CD290000}"/>
    <cellStyle name="Header2 2 2 13 6 2" xfId="33501" xr:uid="{00000000-0005-0000-0000-0000CE290000}"/>
    <cellStyle name="Header2 2 2 13 7" xfId="23518" xr:uid="{00000000-0005-0000-0000-0000CF290000}"/>
    <cellStyle name="Header2 2 2 14" xfId="2379" xr:uid="{00000000-0005-0000-0000-0000D0290000}"/>
    <cellStyle name="Header2 2 2 14 2" xfId="4119" xr:uid="{00000000-0005-0000-0000-0000D1290000}"/>
    <cellStyle name="Header2 2 2 14 2 2" xfId="7222" xr:uid="{00000000-0005-0000-0000-0000D2290000}"/>
    <cellStyle name="Header2 2 2 14 2 2 2" xfId="13283" xr:uid="{00000000-0005-0000-0000-0000D3290000}"/>
    <cellStyle name="Header2 2 2 14 2 2 2 2" xfId="22626" xr:uid="{00000000-0005-0000-0000-0000D4290000}"/>
    <cellStyle name="Header2 2 2 14 2 2 2 2 2" xfId="40354" xr:uid="{00000000-0005-0000-0000-0000D5290000}"/>
    <cellStyle name="Header2 2 2 14 2 2 2 3" xfId="32735" xr:uid="{00000000-0005-0000-0000-0000D6290000}"/>
    <cellStyle name="Header2 2 2 14 2 2 3" xfId="27669" xr:uid="{00000000-0005-0000-0000-0000D7290000}"/>
    <cellStyle name="Header2 2 2 14 2 3" xfId="10268" xr:uid="{00000000-0005-0000-0000-0000D8290000}"/>
    <cellStyle name="Header2 2 2 14 2 3 2" xfId="19851" xr:uid="{00000000-0005-0000-0000-0000D9290000}"/>
    <cellStyle name="Header2 2 2 14 2 3 2 2" xfId="38008" xr:uid="{00000000-0005-0000-0000-0000DA290000}"/>
    <cellStyle name="Header2 2 2 14 2 3 3" xfId="30194" xr:uid="{00000000-0005-0000-0000-0000DB290000}"/>
    <cellStyle name="Header2 2 2 14 2 4" xfId="25113" xr:uid="{00000000-0005-0000-0000-0000DC290000}"/>
    <cellStyle name="Header2 2 2 14 3" xfId="4765" xr:uid="{00000000-0005-0000-0000-0000DD290000}"/>
    <cellStyle name="Header2 2 2 14 3 2" xfId="7867" xr:uid="{00000000-0005-0000-0000-0000DE290000}"/>
    <cellStyle name="Header2 2 2 14 3 2 2" xfId="13928" xr:uid="{00000000-0005-0000-0000-0000DF290000}"/>
    <cellStyle name="Header2 2 2 14 3 2 2 2" xfId="23197" xr:uid="{00000000-0005-0000-0000-0000E0290000}"/>
    <cellStyle name="Header2 2 2 14 3 2 2 2 2" xfId="40925" xr:uid="{00000000-0005-0000-0000-0000E1290000}"/>
    <cellStyle name="Header2 2 2 14 3 2 2 3" xfId="33376" xr:uid="{00000000-0005-0000-0000-0000E2290000}"/>
    <cellStyle name="Header2 2 2 14 3 2 3" xfId="28310" xr:uid="{00000000-0005-0000-0000-0000E3290000}"/>
    <cellStyle name="Header2 2 2 14 3 3" xfId="10914" xr:uid="{00000000-0005-0000-0000-0000E4290000}"/>
    <cellStyle name="Header2 2 2 14 3 3 2" xfId="20482" xr:uid="{00000000-0005-0000-0000-0000E5290000}"/>
    <cellStyle name="Header2 2 2 14 3 3 2 2" xfId="38635" xr:uid="{00000000-0005-0000-0000-0000E6290000}"/>
    <cellStyle name="Header2 2 2 14 3 3 3" xfId="30836" xr:uid="{00000000-0005-0000-0000-0000E7290000}"/>
    <cellStyle name="Header2 2 2 14 3 4" xfId="25754" xr:uid="{00000000-0005-0000-0000-0000E8290000}"/>
    <cellStyle name="Header2 2 2 14 4" xfId="8702" xr:uid="{00000000-0005-0000-0000-0000E9290000}"/>
    <cellStyle name="Header2 2 2 14 4 2" xfId="18689" xr:uid="{00000000-0005-0000-0000-0000EA290000}"/>
    <cellStyle name="Header2 2 2 14 4 2 2" xfId="37048" xr:uid="{00000000-0005-0000-0000-0000EB290000}"/>
    <cellStyle name="Header2 2 2 14 4 3" xfId="28836" xr:uid="{00000000-0005-0000-0000-0000EC290000}"/>
    <cellStyle name="Header2 2 2 14 5" xfId="23751" xr:uid="{00000000-0005-0000-0000-0000ED290000}"/>
    <cellStyle name="Header2 2 2 15" xfId="3385" xr:uid="{00000000-0005-0000-0000-0000EE290000}"/>
    <cellStyle name="Header2 2 2 15 2" xfId="6542" xr:uid="{00000000-0005-0000-0000-0000EF290000}"/>
    <cellStyle name="Header2 2 2 15 2 2" xfId="12654" xr:uid="{00000000-0005-0000-0000-0000F0290000}"/>
    <cellStyle name="Header2 2 2 15 2 2 2" xfId="22068" xr:uid="{00000000-0005-0000-0000-0000F1290000}"/>
    <cellStyle name="Header2 2 2 15 2 2 2 2" xfId="39798" xr:uid="{00000000-0005-0000-0000-0000F2290000}"/>
    <cellStyle name="Header2 2 2 15 2 2 3" xfId="32109" xr:uid="{00000000-0005-0000-0000-0000F3290000}"/>
    <cellStyle name="Header2 2 2 15 2 3" xfId="27043" xr:uid="{00000000-0005-0000-0000-0000F4290000}"/>
    <cellStyle name="Header2 2 2 15 3" xfId="9639" xr:uid="{00000000-0005-0000-0000-0000F5290000}"/>
    <cellStyle name="Header2 2 2 15 3 2" xfId="19580" xr:uid="{00000000-0005-0000-0000-0000F6290000}"/>
    <cellStyle name="Header2 2 2 15 3 2 2" xfId="37740" xr:uid="{00000000-0005-0000-0000-0000F7290000}"/>
    <cellStyle name="Header2 2 2 15 4" xfId="24487" xr:uid="{00000000-0005-0000-0000-0000F8290000}"/>
    <cellStyle name="Header2 2 2 16" xfId="4968" xr:uid="{00000000-0005-0000-0000-0000F9290000}"/>
    <cellStyle name="Header2 2 2 16 2" xfId="11108" xr:uid="{00000000-0005-0000-0000-0000FA290000}"/>
    <cellStyle name="Header2 2 2 16 2 2" xfId="20670" xr:uid="{00000000-0005-0000-0000-0000FB290000}"/>
    <cellStyle name="Header2 2 2 16 2 2 2" xfId="38690" xr:uid="{00000000-0005-0000-0000-0000FC290000}"/>
    <cellStyle name="Header2 2 2 16 2 3" xfId="30896" xr:uid="{00000000-0005-0000-0000-0000FD290000}"/>
    <cellStyle name="Header2 2 2 16 3" xfId="25814" xr:uid="{00000000-0005-0000-0000-0000FE290000}"/>
    <cellStyle name="Header2 2 2 17" xfId="23273" xr:uid="{00000000-0005-0000-0000-0000FF290000}"/>
    <cellStyle name="Header2 2 2 2" xfId="2019" xr:uid="{00000000-0005-0000-0000-0000002A0000}"/>
    <cellStyle name="Header2 2 2 2 2" xfId="3801" xr:uid="{00000000-0005-0000-0000-0000012A0000}"/>
    <cellStyle name="Header2 2 2 2 2 2" xfId="6912" xr:uid="{00000000-0005-0000-0000-0000022A0000}"/>
    <cellStyle name="Header2 2 2 2 2 2 2" xfId="12985" xr:uid="{00000000-0005-0000-0000-0000032A0000}"/>
    <cellStyle name="Header2 2 2 2 2 2 2 2" xfId="22347" xr:uid="{00000000-0005-0000-0000-0000042A0000}"/>
    <cellStyle name="Header2 2 2 2 2 2 2 2 2" xfId="40076" xr:uid="{00000000-0005-0000-0000-0000052A0000}"/>
    <cellStyle name="Header2 2 2 2 2 2 2 3" xfId="32438" xr:uid="{00000000-0005-0000-0000-0000062A0000}"/>
    <cellStyle name="Header2 2 2 2 2 2 3" xfId="27372" xr:uid="{00000000-0005-0000-0000-0000072A0000}"/>
    <cellStyle name="Header2 2 2 2 2 3" xfId="9970" xr:uid="{00000000-0005-0000-0000-0000082A0000}"/>
    <cellStyle name="Header2 2 2 2 2 3 2" xfId="19752" xr:uid="{00000000-0005-0000-0000-0000092A0000}"/>
    <cellStyle name="Header2 2 2 2 2 3 2 2" xfId="37910" xr:uid="{00000000-0005-0000-0000-00000A2A0000}"/>
    <cellStyle name="Header2 2 2 2 2 3 3" xfId="29897" xr:uid="{00000000-0005-0000-0000-00000B2A0000}"/>
    <cellStyle name="Header2 2 2 2 2 4" xfId="24816" xr:uid="{00000000-0005-0000-0000-00000C2A0000}"/>
    <cellStyle name="Header2 2 2 2 3" xfId="4467" xr:uid="{00000000-0005-0000-0000-00000D2A0000}"/>
    <cellStyle name="Header2 2 2 2 3 2" xfId="7569" xr:uid="{00000000-0005-0000-0000-00000E2A0000}"/>
    <cellStyle name="Header2 2 2 2 3 2 2" xfId="13630" xr:uid="{00000000-0005-0000-0000-00000F2A0000}"/>
    <cellStyle name="Header2 2 2 2 3 2 2 2" xfId="22919" xr:uid="{00000000-0005-0000-0000-0000102A0000}"/>
    <cellStyle name="Header2 2 2 2 3 2 2 2 2" xfId="40647" xr:uid="{00000000-0005-0000-0000-0000112A0000}"/>
    <cellStyle name="Header2 2 2 2 3 2 2 3" xfId="33079" xr:uid="{00000000-0005-0000-0000-0000122A0000}"/>
    <cellStyle name="Header2 2 2 2 3 2 3" xfId="28013" xr:uid="{00000000-0005-0000-0000-0000132A0000}"/>
    <cellStyle name="Header2 2 2 2 3 3" xfId="10616" xr:uid="{00000000-0005-0000-0000-0000142A0000}"/>
    <cellStyle name="Header2 2 2 2 3 3 2" xfId="20184" xr:uid="{00000000-0005-0000-0000-0000152A0000}"/>
    <cellStyle name="Header2 2 2 2 3 3 2 2" xfId="38338" xr:uid="{00000000-0005-0000-0000-0000162A0000}"/>
    <cellStyle name="Header2 2 2 2 3 3 3" xfId="30539" xr:uid="{00000000-0005-0000-0000-0000172A0000}"/>
    <cellStyle name="Header2 2 2 2 3 4" xfId="25457" xr:uid="{00000000-0005-0000-0000-0000182A0000}"/>
    <cellStyle name="Header2 2 2 2 4" xfId="5230" xr:uid="{00000000-0005-0000-0000-0000192A0000}"/>
    <cellStyle name="Header2 2 2 2 4 2" xfId="11370" xr:uid="{00000000-0005-0000-0000-00001A2A0000}"/>
    <cellStyle name="Header2 2 2 2 4 2 2" xfId="20932" xr:uid="{00000000-0005-0000-0000-00001B2A0000}"/>
    <cellStyle name="Header2 2 2 2 4 2 2 2" xfId="38906" xr:uid="{00000000-0005-0000-0000-00001C2A0000}"/>
    <cellStyle name="Header2 2 2 2 4 2 3" xfId="31112" xr:uid="{00000000-0005-0000-0000-00001D2A0000}"/>
    <cellStyle name="Header2 2 2 2 4 3" xfId="15919" xr:uid="{00000000-0005-0000-0000-00001E2A0000}"/>
    <cellStyle name="Header2 2 2 2 4 3 2" xfId="34776" xr:uid="{00000000-0005-0000-0000-00001F2A0000}"/>
    <cellStyle name="Header2 2 2 2 4 4" xfId="26030" xr:uid="{00000000-0005-0000-0000-0000202A0000}"/>
    <cellStyle name="Header2 2 2 2 5" xfId="14224" xr:uid="{00000000-0005-0000-0000-0000212A0000}"/>
    <cellStyle name="Header2 2 2 2 5 2" xfId="33486" xr:uid="{00000000-0005-0000-0000-0000222A0000}"/>
    <cellStyle name="Header2 2 2 3" xfId="2054" xr:uid="{00000000-0005-0000-0000-0000232A0000}"/>
    <cellStyle name="Header2 2 2 3 2" xfId="3851" xr:uid="{00000000-0005-0000-0000-0000242A0000}"/>
    <cellStyle name="Header2 2 2 3 2 2" xfId="6957" xr:uid="{00000000-0005-0000-0000-0000252A0000}"/>
    <cellStyle name="Header2 2 2 3 2 2 2" xfId="13028" xr:uid="{00000000-0005-0000-0000-0000262A0000}"/>
    <cellStyle name="Header2 2 2 3 2 2 2 2" xfId="22383" xr:uid="{00000000-0005-0000-0000-0000272A0000}"/>
    <cellStyle name="Header2 2 2 3 2 2 2 2 2" xfId="40111" xr:uid="{00000000-0005-0000-0000-0000282A0000}"/>
    <cellStyle name="Header2 2 2 3 2 2 2 3" xfId="32480" xr:uid="{00000000-0005-0000-0000-0000292A0000}"/>
    <cellStyle name="Header2 2 2 3 2 2 3" xfId="27414" xr:uid="{00000000-0005-0000-0000-00002A2A0000}"/>
    <cellStyle name="Header2 2 2 3 2 3" xfId="10013" xr:uid="{00000000-0005-0000-0000-00002B2A0000}"/>
    <cellStyle name="Header2 2 2 3 2 3 2" xfId="19780" xr:uid="{00000000-0005-0000-0000-00002C2A0000}"/>
    <cellStyle name="Header2 2 2 3 2 3 2 2" xfId="37937" xr:uid="{00000000-0005-0000-0000-00002D2A0000}"/>
    <cellStyle name="Header2 2 2 3 2 3 3" xfId="29939" xr:uid="{00000000-0005-0000-0000-00002E2A0000}"/>
    <cellStyle name="Header2 2 2 3 2 4" xfId="24858" xr:uid="{00000000-0005-0000-0000-00002F2A0000}"/>
    <cellStyle name="Header2 2 2 3 3" xfId="4510" xr:uid="{00000000-0005-0000-0000-0000302A0000}"/>
    <cellStyle name="Header2 2 2 3 3 2" xfId="7612" xr:uid="{00000000-0005-0000-0000-0000312A0000}"/>
    <cellStyle name="Header2 2 2 3 3 2 2" xfId="13673" xr:uid="{00000000-0005-0000-0000-0000322A0000}"/>
    <cellStyle name="Header2 2 2 3 3 2 2 2" xfId="22954" xr:uid="{00000000-0005-0000-0000-0000332A0000}"/>
    <cellStyle name="Header2 2 2 3 3 2 2 2 2" xfId="40682" xr:uid="{00000000-0005-0000-0000-0000342A0000}"/>
    <cellStyle name="Header2 2 2 3 3 2 2 3" xfId="33121" xr:uid="{00000000-0005-0000-0000-0000352A0000}"/>
    <cellStyle name="Header2 2 2 3 3 2 3" xfId="28055" xr:uid="{00000000-0005-0000-0000-0000362A0000}"/>
    <cellStyle name="Header2 2 2 3 3 3" xfId="10659" xr:uid="{00000000-0005-0000-0000-0000372A0000}"/>
    <cellStyle name="Header2 2 2 3 3 3 2" xfId="20227" xr:uid="{00000000-0005-0000-0000-0000382A0000}"/>
    <cellStyle name="Header2 2 2 3 3 3 2 2" xfId="38380" xr:uid="{00000000-0005-0000-0000-0000392A0000}"/>
    <cellStyle name="Header2 2 2 3 3 3 3" xfId="30581" xr:uid="{00000000-0005-0000-0000-00003A2A0000}"/>
    <cellStyle name="Header2 2 2 3 3 4" xfId="25499" xr:uid="{00000000-0005-0000-0000-00003B2A0000}"/>
    <cellStyle name="Header2 2 2 3 4" xfId="5264" xr:uid="{00000000-0005-0000-0000-00003C2A0000}"/>
    <cellStyle name="Header2 2 2 3 4 2" xfId="11404" xr:uid="{00000000-0005-0000-0000-00003D2A0000}"/>
    <cellStyle name="Header2 2 2 3 4 2 2" xfId="20966" xr:uid="{00000000-0005-0000-0000-00003E2A0000}"/>
    <cellStyle name="Header2 2 2 3 4 2 2 2" xfId="38940" xr:uid="{00000000-0005-0000-0000-00003F2A0000}"/>
    <cellStyle name="Header2 2 2 3 4 2 3" xfId="31146" xr:uid="{00000000-0005-0000-0000-0000402A0000}"/>
    <cellStyle name="Header2 2 2 3 4 3" xfId="15953" xr:uid="{00000000-0005-0000-0000-0000412A0000}"/>
    <cellStyle name="Header2 2 2 3 4 3 2" xfId="34810" xr:uid="{00000000-0005-0000-0000-0000422A0000}"/>
    <cellStyle name="Header2 2 2 3 4 4" xfId="26064" xr:uid="{00000000-0005-0000-0000-0000432A0000}"/>
    <cellStyle name="Header2 2 2 3 5" xfId="8384" xr:uid="{00000000-0005-0000-0000-0000442A0000}"/>
    <cellStyle name="Header2 2 2 3 5 2" xfId="18371" xr:uid="{00000000-0005-0000-0000-0000452A0000}"/>
    <cellStyle name="Header2 2 2 3 5 2 2" xfId="36818" xr:uid="{00000000-0005-0000-0000-0000462A0000}"/>
    <cellStyle name="Header2 2 2 3 5 3" xfId="28608" xr:uid="{00000000-0005-0000-0000-0000472A0000}"/>
    <cellStyle name="Header2 2 2 3 6" xfId="14245" xr:uid="{00000000-0005-0000-0000-0000482A0000}"/>
    <cellStyle name="Header2 2 2 3 6 2" xfId="33507" xr:uid="{00000000-0005-0000-0000-0000492A0000}"/>
    <cellStyle name="Header2 2 2 4" xfId="2056" xr:uid="{00000000-0005-0000-0000-00004A2A0000}"/>
    <cellStyle name="Header2 2 2 4 2" xfId="3885" xr:uid="{00000000-0005-0000-0000-00004B2A0000}"/>
    <cellStyle name="Header2 2 2 4 2 2" xfId="6991" xr:uid="{00000000-0005-0000-0000-00004C2A0000}"/>
    <cellStyle name="Header2 2 2 4 2 2 2" xfId="13061" xr:uid="{00000000-0005-0000-0000-00004D2A0000}"/>
    <cellStyle name="Header2 2 2 4 2 2 2 2" xfId="22415" xr:uid="{00000000-0005-0000-0000-00004E2A0000}"/>
    <cellStyle name="Header2 2 2 4 2 2 2 2 2" xfId="40143" xr:uid="{00000000-0005-0000-0000-00004F2A0000}"/>
    <cellStyle name="Header2 2 2 4 2 2 2 3" xfId="32513" xr:uid="{00000000-0005-0000-0000-0000502A0000}"/>
    <cellStyle name="Header2 2 2 4 2 2 3" xfId="27447" xr:uid="{00000000-0005-0000-0000-0000512A0000}"/>
    <cellStyle name="Header2 2 2 4 2 3" xfId="10046" xr:uid="{00000000-0005-0000-0000-0000522A0000}"/>
    <cellStyle name="Header2 2 2 4 2 3 2" xfId="19789" xr:uid="{00000000-0005-0000-0000-0000532A0000}"/>
    <cellStyle name="Header2 2 2 4 2 3 2 2" xfId="37946" xr:uid="{00000000-0005-0000-0000-0000542A0000}"/>
    <cellStyle name="Header2 2 2 4 2 3 3" xfId="29972" xr:uid="{00000000-0005-0000-0000-0000552A0000}"/>
    <cellStyle name="Header2 2 2 4 2 4" xfId="24891" xr:uid="{00000000-0005-0000-0000-0000562A0000}"/>
    <cellStyle name="Header2 2 2 4 3" xfId="4543" xr:uid="{00000000-0005-0000-0000-0000572A0000}"/>
    <cellStyle name="Header2 2 2 4 3 2" xfId="7645" xr:uid="{00000000-0005-0000-0000-0000582A0000}"/>
    <cellStyle name="Header2 2 2 4 3 2 2" xfId="13706" xr:uid="{00000000-0005-0000-0000-0000592A0000}"/>
    <cellStyle name="Header2 2 2 4 3 2 2 2" xfId="22986" xr:uid="{00000000-0005-0000-0000-00005A2A0000}"/>
    <cellStyle name="Header2 2 2 4 3 2 2 2 2" xfId="40714" xr:uid="{00000000-0005-0000-0000-00005B2A0000}"/>
    <cellStyle name="Header2 2 2 4 3 2 2 3" xfId="33154" xr:uid="{00000000-0005-0000-0000-00005C2A0000}"/>
    <cellStyle name="Header2 2 2 4 3 2 3" xfId="28088" xr:uid="{00000000-0005-0000-0000-00005D2A0000}"/>
    <cellStyle name="Header2 2 2 4 3 3" xfId="10692" xr:uid="{00000000-0005-0000-0000-00005E2A0000}"/>
    <cellStyle name="Header2 2 2 4 3 3 2" xfId="20260" xr:uid="{00000000-0005-0000-0000-00005F2A0000}"/>
    <cellStyle name="Header2 2 2 4 3 3 2 2" xfId="38413" xr:uid="{00000000-0005-0000-0000-0000602A0000}"/>
    <cellStyle name="Header2 2 2 4 3 3 3" xfId="30614" xr:uid="{00000000-0005-0000-0000-0000612A0000}"/>
    <cellStyle name="Header2 2 2 4 3 4" xfId="25532" xr:uid="{00000000-0005-0000-0000-0000622A0000}"/>
    <cellStyle name="Header2 2 2 4 4" xfId="5266" xr:uid="{00000000-0005-0000-0000-0000632A0000}"/>
    <cellStyle name="Header2 2 2 4 4 2" xfId="11406" xr:uid="{00000000-0005-0000-0000-0000642A0000}"/>
    <cellStyle name="Header2 2 2 4 4 2 2" xfId="20968" xr:uid="{00000000-0005-0000-0000-0000652A0000}"/>
    <cellStyle name="Header2 2 2 4 4 2 2 2" xfId="38942" xr:uid="{00000000-0005-0000-0000-0000662A0000}"/>
    <cellStyle name="Header2 2 2 4 4 2 3" xfId="31148" xr:uid="{00000000-0005-0000-0000-0000672A0000}"/>
    <cellStyle name="Header2 2 2 4 4 3" xfId="26066" xr:uid="{00000000-0005-0000-0000-0000682A0000}"/>
    <cellStyle name="Header2 2 2 4 5" xfId="8386" xr:uid="{00000000-0005-0000-0000-0000692A0000}"/>
    <cellStyle name="Header2 2 2 4 5 2" xfId="18373" xr:uid="{00000000-0005-0000-0000-00006A2A0000}"/>
    <cellStyle name="Header2 2 2 4 5 2 2" xfId="36820" xr:uid="{00000000-0005-0000-0000-00006B2A0000}"/>
    <cellStyle name="Header2 2 2 4 5 3" xfId="28610" xr:uid="{00000000-0005-0000-0000-00006C2A0000}"/>
    <cellStyle name="Header2 2 2 4 6" xfId="23523" xr:uid="{00000000-0005-0000-0000-00006D2A0000}"/>
    <cellStyle name="Header2 2 2 5" xfId="1801" xr:uid="{00000000-0005-0000-0000-00006E2A0000}"/>
    <cellStyle name="Header2 2 2 5 2" xfId="3914" xr:uid="{00000000-0005-0000-0000-00006F2A0000}"/>
    <cellStyle name="Header2 2 2 5 2 2" xfId="7019" xr:uid="{00000000-0005-0000-0000-0000702A0000}"/>
    <cellStyle name="Header2 2 2 5 2 2 2" xfId="13087" xr:uid="{00000000-0005-0000-0000-0000712A0000}"/>
    <cellStyle name="Header2 2 2 5 2 2 2 2" xfId="22437" xr:uid="{00000000-0005-0000-0000-0000722A0000}"/>
    <cellStyle name="Header2 2 2 5 2 2 2 2 2" xfId="40165" xr:uid="{00000000-0005-0000-0000-0000732A0000}"/>
    <cellStyle name="Header2 2 2 5 2 2 2 3" xfId="32539" xr:uid="{00000000-0005-0000-0000-0000742A0000}"/>
    <cellStyle name="Header2 2 2 5 2 2 3" xfId="27473" xr:uid="{00000000-0005-0000-0000-0000752A0000}"/>
    <cellStyle name="Header2 2 2 5 2 3" xfId="10072" xr:uid="{00000000-0005-0000-0000-0000762A0000}"/>
    <cellStyle name="Header2 2 2 5 2 3 2" xfId="19807" xr:uid="{00000000-0005-0000-0000-0000772A0000}"/>
    <cellStyle name="Header2 2 2 5 2 3 2 2" xfId="37964" xr:uid="{00000000-0005-0000-0000-0000782A0000}"/>
    <cellStyle name="Header2 2 2 5 2 3 3" xfId="29998" xr:uid="{00000000-0005-0000-0000-0000792A0000}"/>
    <cellStyle name="Header2 2 2 5 2 4" xfId="24917" xr:uid="{00000000-0005-0000-0000-00007A2A0000}"/>
    <cellStyle name="Header2 2 2 5 3" xfId="4569" xr:uid="{00000000-0005-0000-0000-00007B2A0000}"/>
    <cellStyle name="Header2 2 2 5 3 2" xfId="7671" xr:uid="{00000000-0005-0000-0000-00007C2A0000}"/>
    <cellStyle name="Header2 2 2 5 3 2 2" xfId="13732" xr:uid="{00000000-0005-0000-0000-00007D2A0000}"/>
    <cellStyle name="Header2 2 2 5 3 2 2 2" xfId="23008" xr:uid="{00000000-0005-0000-0000-00007E2A0000}"/>
    <cellStyle name="Header2 2 2 5 3 2 2 2 2" xfId="40736" xr:uid="{00000000-0005-0000-0000-00007F2A0000}"/>
    <cellStyle name="Header2 2 2 5 3 2 2 3" xfId="33180" xr:uid="{00000000-0005-0000-0000-0000802A0000}"/>
    <cellStyle name="Header2 2 2 5 3 2 3" xfId="28114" xr:uid="{00000000-0005-0000-0000-0000812A0000}"/>
    <cellStyle name="Header2 2 2 5 3 3" xfId="10718" xr:uid="{00000000-0005-0000-0000-0000822A0000}"/>
    <cellStyle name="Header2 2 2 5 3 3 2" xfId="20286" xr:uid="{00000000-0005-0000-0000-0000832A0000}"/>
    <cellStyle name="Header2 2 2 5 3 3 2 2" xfId="38439" xr:uid="{00000000-0005-0000-0000-0000842A0000}"/>
    <cellStyle name="Header2 2 2 5 3 3 3" xfId="30640" xr:uid="{00000000-0005-0000-0000-0000852A0000}"/>
    <cellStyle name="Header2 2 2 5 3 4" xfId="25558" xr:uid="{00000000-0005-0000-0000-0000862A0000}"/>
    <cellStyle name="Header2 2 2 5 4" xfId="5013" xr:uid="{00000000-0005-0000-0000-0000872A0000}"/>
    <cellStyle name="Header2 2 2 5 4 2" xfId="11153" xr:uid="{00000000-0005-0000-0000-0000882A0000}"/>
    <cellStyle name="Header2 2 2 5 4 2 2" xfId="20715" xr:uid="{00000000-0005-0000-0000-0000892A0000}"/>
    <cellStyle name="Header2 2 2 5 4 2 2 2" xfId="38734" xr:uid="{00000000-0005-0000-0000-00008A2A0000}"/>
    <cellStyle name="Header2 2 2 5 4 2 3" xfId="30940" xr:uid="{00000000-0005-0000-0000-00008B2A0000}"/>
    <cellStyle name="Header2 2 2 5 4 3" xfId="15708" xr:uid="{00000000-0005-0000-0000-00008C2A0000}"/>
    <cellStyle name="Header2 2 2 5 4 3 2" xfId="34610" xr:uid="{00000000-0005-0000-0000-00008D2A0000}"/>
    <cellStyle name="Header2 2 2 5 4 4" xfId="25858" xr:uid="{00000000-0005-0000-0000-00008E2A0000}"/>
    <cellStyle name="Header2 2 2 5 5" xfId="8134" xr:uid="{00000000-0005-0000-0000-00008F2A0000}"/>
    <cellStyle name="Header2 2 2 5 5 2" xfId="18124" xr:uid="{00000000-0005-0000-0000-0000902A0000}"/>
    <cellStyle name="Header2 2 2 5 5 2 2" xfId="36616" xr:uid="{00000000-0005-0000-0000-0000912A0000}"/>
    <cellStyle name="Header2 2 2 5 5 3" xfId="28405" xr:uid="{00000000-0005-0000-0000-0000922A0000}"/>
    <cellStyle name="Header2 2 2 5 6" xfId="14113" xr:uid="{00000000-0005-0000-0000-0000932A0000}"/>
    <cellStyle name="Header2 2 2 5 6 2" xfId="33420" xr:uid="{00000000-0005-0000-0000-0000942A0000}"/>
    <cellStyle name="Header2 2 2 5 7" xfId="23319" xr:uid="{00000000-0005-0000-0000-0000952A0000}"/>
    <cellStyle name="Header2 2 2 6" xfId="1754" xr:uid="{00000000-0005-0000-0000-0000962A0000}"/>
    <cellStyle name="Header2 2 2 6 2" xfId="3937" xr:uid="{00000000-0005-0000-0000-0000972A0000}"/>
    <cellStyle name="Header2 2 2 6 2 2" xfId="7042" xr:uid="{00000000-0005-0000-0000-0000982A0000}"/>
    <cellStyle name="Header2 2 2 6 2 2 2" xfId="13110" xr:uid="{00000000-0005-0000-0000-0000992A0000}"/>
    <cellStyle name="Header2 2 2 6 2 2 2 2" xfId="22460" xr:uid="{00000000-0005-0000-0000-00009A2A0000}"/>
    <cellStyle name="Header2 2 2 6 2 2 2 2 2" xfId="40188" xr:uid="{00000000-0005-0000-0000-00009B2A0000}"/>
    <cellStyle name="Header2 2 2 6 2 2 2 3" xfId="32562" xr:uid="{00000000-0005-0000-0000-00009C2A0000}"/>
    <cellStyle name="Header2 2 2 6 2 2 3" xfId="27496" xr:uid="{00000000-0005-0000-0000-00009D2A0000}"/>
    <cellStyle name="Header2 2 2 6 2 3" xfId="10095" xr:uid="{00000000-0005-0000-0000-00009E2A0000}"/>
    <cellStyle name="Header2 2 2 6 2 3 2" xfId="19812" xr:uid="{00000000-0005-0000-0000-00009F2A0000}"/>
    <cellStyle name="Header2 2 2 6 2 3 2 2" xfId="37969" xr:uid="{00000000-0005-0000-0000-0000A02A0000}"/>
    <cellStyle name="Header2 2 2 6 2 3 3" xfId="30021" xr:uid="{00000000-0005-0000-0000-0000A12A0000}"/>
    <cellStyle name="Header2 2 2 6 2 4" xfId="24940" xr:uid="{00000000-0005-0000-0000-0000A22A0000}"/>
    <cellStyle name="Header2 2 2 6 3" xfId="4592" xr:uid="{00000000-0005-0000-0000-0000A32A0000}"/>
    <cellStyle name="Header2 2 2 6 3 2" xfId="7694" xr:uid="{00000000-0005-0000-0000-0000A42A0000}"/>
    <cellStyle name="Header2 2 2 6 3 2 2" xfId="13755" xr:uid="{00000000-0005-0000-0000-0000A52A0000}"/>
    <cellStyle name="Header2 2 2 6 3 2 2 2" xfId="23031" xr:uid="{00000000-0005-0000-0000-0000A62A0000}"/>
    <cellStyle name="Header2 2 2 6 3 2 2 2 2" xfId="40759" xr:uid="{00000000-0005-0000-0000-0000A72A0000}"/>
    <cellStyle name="Header2 2 2 6 3 2 2 3" xfId="33203" xr:uid="{00000000-0005-0000-0000-0000A82A0000}"/>
    <cellStyle name="Header2 2 2 6 3 2 3" xfId="28137" xr:uid="{00000000-0005-0000-0000-0000A92A0000}"/>
    <cellStyle name="Header2 2 2 6 3 3" xfId="10741" xr:uid="{00000000-0005-0000-0000-0000AA2A0000}"/>
    <cellStyle name="Header2 2 2 6 3 3 2" xfId="20309" xr:uid="{00000000-0005-0000-0000-0000AB2A0000}"/>
    <cellStyle name="Header2 2 2 6 3 3 2 2" xfId="38462" xr:uid="{00000000-0005-0000-0000-0000AC2A0000}"/>
    <cellStyle name="Header2 2 2 6 3 3 3" xfId="30663" xr:uid="{00000000-0005-0000-0000-0000AD2A0000}"/>
    <cellStyle name="Header2 2 2 6 3 4" xfId="25581" xr:uid="{00000000-0005-0000-0000-0000AE2A0000}"/>
    <cellStyle name="Header2 2 2 6 4" xfId="4971" xr:uid="{00000000-0005-0000-0000-0000AF2A0000}"/>
    <cellStyle name="Header2 2 2 6 4 2" xfId="11111" xr:uid="{00000000-0005-0000-0000-0000B02A0000}"/>
    <cellStyle name="Header2 2 2 6 4 2 2" xfId="20673" xr:uid="{00000000-0005-0000-0000-0000B12A0000}"/>
    <cellStyle name="Header2 2 2 6 4 2 2 2" xfId="38693" xr:uid="{00000000-0005-0000-0000-0000B22A0000}"/>
    <cellStyle name="Header2 2 2 6 4 2 3" xfId="30899" xr:uid="{00000000-0005-0000-0000-0000B32A0000}"/>
    <cellStyle name="Header2 2 2 6 4 3" xfId="15671" xr:uid="{00000000-0005-0000-0000-0000B42A0000}"/>
    <cellStyle name="Header2 2 2 6 4 3 2" xfId="34574" xr:uid="{00000000-0005-0000-0000-0000B52A0000}"/>
    <cellStyle name="Header2 2 2 6 4 4" xfId="25817" xr:uid="{00000000-0005-0000-0000-0000B62A0000}"/>
    <cellStyle name="Header2 2 2 6 5" xfId="8095" xr:uid="{00000000-0005-0000-0000-0000B72A0000}"/>
    <cellStyle name="Header2 2 2 6 5 2" xfId="18085" xr:uid="{00000000-0005-0000-0000-0000B82A0000}"/>
    <cellStyle name="Header2 2 2 6 5 2 2" xfId="36578" xr:uid="{00000000-0005-0000-0000-0000B92A0000}"/>
    <cellStyle name="Header2 2 2 6 6" xfId="14085" xr:uid="{00000000-0005-0000-0000-0000BA2A0000}"/>
    <cellStyle name="Header2 2 2 6 6 2" xfId="33393" xr:uid="{00000000-0005-0000-0000-0000BB2A0000}"/>
    <cellStyle name="Header2 2 2 6 7" xfId="23276" xr:uid="{00000000-0005-0000-0000-0000BC2A0000}"/>
    <cellStyle name="Header2 2 2 7" xfId="1787" xr:uid="{00000000-0005-0000-0000-0000BD2A0000}"/>
    <cellStyle name="Header2 2 2 7 2" xfId="3967" xr:uid="{00000000-0005-0000-0000-0000BE2A0000}"/>
    <cellStyle name="Header2 2 2 7 2 2" xfId="7072" xr:uid="{00000000-0005-0000-0000-0000BF2A0000}"/>
    <cellStyle name="Header2 2 2 7 2 2 2" xfId="13138" xr:uid="{00000000-0005-0000-0000-0000C02A0000}"/>
    <cellStyle name="Header2 2 2 7 2 2 2 2" xfId="22487" xr:uid="{00000000-0005-0000-0000-0000C12A0000}"/>
    <cellStyle name="Header2 2 2 7 2 2 2 2 2" xfId="40215" xr:uid="{00000000-0005-0000-0000-0000C22A0000}"/>
    <cellStyle name="Header2 2 2 7 2 2 2 3" xfId="32590" xr:uid="{00000000-0005-0000-0000-0000C32A0000}"/>
    <cellStyle name="Header2 2 2 7 2 2 3" xfId="27524" xr:uid="{00000000-0005-0000-0000-0000C42A0000}"/>
    <cellStyle name="Header2 2 2 7 2 3" xfId="10123" xr:uid="{00000000-0005-0000-0000-0000C52A0000}"/>
    <cellStyle name="Header2 2 2 7 2 3 2" xfId="19820" xr:uid="{00000000-0005-0000-0000-0000C62A0000}"/>
    <cellStyle name="Header2 2 2 7 2 3 2 2" xfId="37977" xr:uid="{00000000-0005-0000-0000-0000C72A0000}"/>
    <cellStyle name="Header2 2 2 7 2 3 3" xfId="30049" xr:uid="{00000000-0005-0000-0000-0000C82A0000}"/>
    <cellStyle name="Header2 2 2 7 2 4" xfId="24968" xr:uid="{00000000-0005-0000-0000-0000C92A0000}"/>
    <cellStyle name="Header2 2 2 7 3" xfId="4620" xr:uid="{00000000-0005-0000-0000-0000CA2A0000}"/>
    <cellStyle name="Header2 2 2 7 3 2" xfId="7722" xr:uid="{00000000-0005-0000-0000-0000CB2A0000}"/>
    <cellStyle name="Header2 2 2 7 3 2 2" xfId="13783" xr:uid="{00000000-0005-0000-0000-0000CC2A0000}"/>
    <cellStyle name="Header2 2 2 7 3 2 2 2" xfId="23058" xr:uid="{00000000-0005-0000-0000-0000CD2A0000}"/>
    <cellStyle name="Header2 2 2 7 3 2 2 2 2" xfId="40786" xr:uid="{00000000-0005-0000-0000-0000CE2A0000}"/>
    <cellStyle name="Header2 2 2 7 3 2 2 3" xfId="33231" xr:uid="{00000000-0005-0000-0000-0000CF2A0000}"/>
    <cellStyle name="Header2 2 2 7 3 2 3" xfId="28165" xr:uid="{00000000-0005-0000-0000-0000D02A0000}"/>
    <cellStyle name="Header2 2 2 7 3 3" xfId="10769" xr:uid="{00000000-0005-0000-0000-0000D12A0000}"/>
    <cellStyle name="Header2 2 2 7 3 3 2" xfId="20337" xr:uid="{00000000-0005-0000-0000-0000D22A0000}"/>
    <cellStyle name="Header2 2 2 7 3 3 2 2" xfId="38490" xr:uid="{00000000-0005-0000-0000-0000D32A0000}"/>
    <cellStyle name="Header2 2 2 7 3 3 3" xfId="30691" xr:uid="{00000000-0005-0000-0000-0000D42A0000}"/>
    <cellStyle name="Header2 2 2 7 3 4" xfId="25609" xr:uid="{00000000-0005-0000-0000-0000D52A0000}"/>
    <cellStyle name="Header2 2 2 7 4" xfId="4999" xr:uid="{00000000-0005-0000-0000-0000D62A0000}"/>
    <cellStyle name="Header2 2 2 7 4 2" xfId="11139" xr:uid="{00000000-0005-0000-0000-0000D72A0000}"/>
    <cellStyle name="Header2 2 2 7 4 2 2" xfId="20701" xr:uid="{00000000-0005-0000-0000-0000D82A0000}"/>
    <cellStyle name="Header2 2 2 7 4 2 2 2" xfId="38720" xr:uid="{00000000-0005-0000-0000-0000D92A0000}"/>
    <cellStyle name="Header2 2 2 7 4 2 3" xfId="30926" xr:uid="{00000000-0005-0000-0000-0000DA2A0000}"/>
    <cellStyle name="Header2 2 2 7 4 3" xfId="15697" xr:uid="{00000000-0005-0000-0000-0000DB2A0000}"/>
    <cellStyle name="Header2 2 2 7 4 3 2" xfId="34599" xr:uid="{00000000-0005-0000-0000-0000DC2A0000}"/>
    <cellStyle name="Header2 2 2 7 4 4" xfId="25844" xr:uid="{00000000-0005-0000-0000-0000DD2A0000}"/>
    <cellStyle name="Header2 2 2 7 5" xfId="8122" xr:uid="{00000000-0005-0000-0000-0000DE2A0000}"/>
    <cellStyle name="Header2 2 2 7 5 2" xfId="18112" xr:uid="{00000000-0005-0000-0000-0000DF2A0000}"/>
    <cellStyle name="Header2 2 2 7 5 2 2" xfId="36604" xr:uid="{00000000-0005-0000-0000-0000E02A0000}"/>
    <cellStyle name="Header2 2 2 7 5 3" xfId="28393" xr:uid="{00000000-0005-0000-0000-0000E12A0000}"/>
    <cellStyle name="Header2 2 2 7 6" xfId="14102" xr:uid="{00000000-0005-0000-0000-0000E22A0000}"/>
    <cellStyle name="Header2 2 2 7 6 2" xfId="33409" xr:uid="{00000000-0005-0000-0000-0000E32A0000}"/>
    <cellStyle name="Header2 2 2 7 7" xfId="23307" xr:uid="{00000000-0005-0000-0000-0000E42A0000}"/>
    <cellStyle name="Header2 2 2 8" xfId="1766" xr:uid="{00000000-0005-0000-0000-0000E52A0000}"/>
    <cellStyle name="Header2 2 2 8 2" xfId="3990" xr:uid="{00000000-0005-0000-0000-0000E62A0000}"/>
    <cellStyle name="Header2 2 2 8 2 2" xfId="7094" xr:uid="{00000000-0005-0000-0000-0000E72A0000}"/>
    <cellStyle name="Header2 2 2 8 2 2 2" xfId="13160" xr:uid="{00000000-0005-0000-0000-0000E82A0000}"/>
    <cellStyle name="Header2 2 2 8 2 2 2 2" xfId="22507" xr:uid="{00000000-0005-0000-0000-0000E92A0000}"/>
    <cellStyle name="Header2 2 2 8 2 2 2 2 2" xfId="40235" xr:uid="{00000000-0005-0000-0000-0000EA2A0000}"/>
    <cellStyle name="Header2 2 2 8 2 2 2 3" xfId="32612" xr:uid="{00000000-0005-0000-0000-0000EB2A0000}"/>
    <cellStyle name="Header2 2 2 8 2 2 3" xfId="27546" xr:uid="{00000000-0005-0000-0000-0000EC2A0000}"/>
    <cellStyle name="Header2 2 2 8 2 3" xfId="10145" xr:uid="{00000000-0005-0000-0000-0000ED2A0000}"/>
    <cellStyle name="Header2 2 2 8 2 3 2" xfId="19827" xr:uid="{00000000-0005-0000-0000-0000EE2A0000}"/>
    <cellStyle name="Header2 2 2 8 2 3 2 2" xfId="37984" xr:uid="{00000000-0005-0000-0000-0000EF2A0000}"/>
    <cellStyle name="Header2 2 2 8 2 3 3" xfId="30071" xr:uid="{00000000-0005-0000-0000-0000F02A0000}"/>
    <cellStyle name="Header2 2 2 8 2 4" xfId="24990" xr:uid="{00000000-0005-0000-0000-0000F12A0000}"/>
    <cellStyle name="Header2 2 2 8 3" xfId="4642" xr:uid="{00000000-0005-0000-0000-0000F22A0000}"/>
    <cellStyle name="Header2 2 2 8 3 2" xfId="7744" xr:uid="{00000000-0005-0000-0000-0000F32A0000}"/>
    <cellStyle name="Header2 2 2 8 3 2 2" xfId="13805" xr:uid="{00000000-0005-0000-0000-0000F42A0000}"/>
    <cellStyle name="Header2 2 2 8 3 2 2 2" xfId="23078" xr:uid="{00000000-0005-0000-0000-0000F52A0000}"/>
    <cellStyle name="Header2 2 2 8 3 2 2 2 2" xfId="40806" xr:uid="{00000000-0005-0000-0000-0000F62A0000}"/>
    <cellStyle name="Header2 2 2 8 3 2 2 3" xfId="33253" xr:uid="{00000000-0005-0000-0000-0000F72A0000}"/>
    <cellStyle name="Header2 2 2 8 3 2 3" xfId="28187" xr:uid="{00000000-0005-0000-0000-0000F82A0000}"/>
    <cellStyle name="Header2 2 2 8 3 3" xfId="10791" xr:uid="{00000000-0005-0000-0000-0000F92A0000}"/>
    <cellStyle name="Header2 2 2 8 3 3 2" xfId="20359" xr:uid="{00000000-0005-0000-0000-0000FA2A0000}"/>
    <cellStyle name="Header2 2 2 8 3 3 2 2" xfId="38512" xr:uid="{00000000-0005-0000-0000-0000FB2A0000}"/>
    <cellStyle name="Header2 2 2 8 3 3 3" xfId="30713" xr:uid="{00000000-0005-0000-0000-0000FC2A0000}"/>
    <cellStyle name="Header2 2 2 8 3 4" xfId="25631" xr:uid="{00000000-0005-0000-0000-0000FD2A0000}"/>
    <cellStyle name="Header2 2 2 8 4" xfId="4981" xr:uid="{00000000-0005-0000-0000-0000FE2A0000}"/>
    <cellStyle name="Header2 2 2 8 4 2" xfId="11121" xr:uid="{00000000-0005-0000-0000-0000FF2A0000}"/>
    <cellStyle name="Header2 2 2 8 4 2 2" xfId="20683" xr:uid="{00000000-0005-0000-0000-0000002B0000}"/>
    <cellStyle name="Header2 2 2 8 4 2 2 2" xfId="38703" xr:uid="{00000000-0005-0000-0000-0000012B0000}"/>
    <cellStyle name="Header2 2 2 8 4 2 3" xfId="30909" xr:uid="{00000000-0005-0000-0000-0000022B0000}"/>
    <cellStyle name="Header2 2 2 8 4 3" xfId="25827" xr:uid="{00000000-0005-0000-0000-0000032B0000}"/>
    <cellStyle name="Header2 2 2 8 5" xfId="8104" xr:uid="{00000000-0005-0000-0000-0000042B0000}"/>
    <cellStyle name="Header2 2 2 8 5 2" xfId="18094" xr:uid="{00000000-0005-0000-0000-0000052B0000}"/>
    <cellStyle name="Header2 2 2 8 5 2 2" xfId="36587" xr:uid="{00000000-0005-0000-0000-0000062B0000}"/>
    <cellStyle name="Header2 2 2 8 5 3" xfId="28376" xr:uid="{00000000-0005-0000-0000-0000072B0000}"/>
    <cellStyle name="Header2 2 2 8 6" xfId="23288" xr:uid="{00000000-0005-0000-0000-0000082B0000}"/>
    <cellStyle name="Header2 2 2 9" xfId="2043" xr:uid="{00000000-0005-0000-0000-0000092B0000}"/>
    <cellStyle name="Header2 2 2 9 2" xfId="4015" xr:uid="{00000000-0005-0000-0000-00000A2B0000}"/>
    <cellStyle name="Header2 2 2 9 2 2" xfId="7119" xr:uid="{00000000-0005-0000-0000-00000B2B0000}"/>
    <cellStyle name="Header2 2 2 9 2 2 2" xfId="13184" xr:uid="{00000000-0005-0000-0000-00000C2B0000}"/>
    <cellStyle name="Header2 2 2 9 2 2 2 2" xfId="22530" xr:uid="{00000000-0005-0000-0000-00000D2B0000}"/>
    <cellStyle name="Header2 2 2 9 2 2 2 2 2" xfId="40258" xr:uid="{00000000-0005-0000-0000-00000E2B0000}"/>
    <cellStyle name="Header2 2 2 9 2 2 2 3" xfId="32636" xr:uid="{00000000-0005-0000-0000-00000F2B0000}"/>
    <cellStyle name="Header2 2 2 9 2 2 3" xfId="27570" xr:uid="{00000000-0005-0000-0000-0000102B0000}"/>
    <cellStyle name="Header2 2 2 9 2 3" xfId="10169" xr:uid="{00000000-0005-0000-0000-0000112B0000}"/>
    <cellStyle name="Header2 2 2 9 2 3 2" xfId="19831" xr:uid="{00000000-0005-0000-0000-0000122B0000}"/>
    <cellStyle name="Header2 2 2 9 2 3 2 2" xfId="37988" xr:uid="{00000000-0005-0000-0000-0000132B0000}"/>
    <cellStyle name="Header2 2 2 9 2 3 3" xfId="30095" xr:uid="{00000000-0005-0000-0000-0000142B0000}"/>
    <cellStyle name="Header2 2 2 9 2 4" xfId="25014" xr:uid="{00000000-0005-0000-0000-0000152B0000}"/>
    <cellStyle name="Header2 2 2 9 3" xfId="4666" xr:uid="{00000000-0005-0000-0000-0000162B0000}"/>
    <cellStyle name="Header2 2 2 9 3 2" xfId="7768" xr:uid="{00000000-0005-0000-0000-0000172B0000}"/>
    <cellStyle name="Header2 2 2 9 3 2 2" xfId="13829" xr:uid="{00000000-0005-0000-0000-0000182B0000}"/>
    <cellStyle name="Header2 2 2 9 3 2 2 2" xfId="23101" xr:uid="{00000000-0005-0000-0000-0000192B0000}"/>
    <cellStyle name="Header2 2 2 9 3 2 2 2 2" xfId="40829" xr:uid="{00000000-0005-0000-0000-00001A2B0000}"/>
    <cellStyle name="Header2 2 2 9 3 2 2 3" xfId="33277" xr:uid="{00000000-0005-0000-0000-00001B2B0000}"/>
    <cellStyle name="Header2 2 2 9 3 2 3" xfId="28211" xr:uid="{00000000-0005-0000-0000-00001C2B0000}"/>
    <cellStyle name="Header2 2 2 9 3 3" xfId="10815" xr:uid="{00000000-0005-0000-0000-00001D2B0000}"/>
    <cellStyle name="Header2 2 2 9 3 3 2" xfId="20383" xr:uid="{00000000-0005-0000-0000-00001E2B0000}"/>
    <cellStyle name="Header2 2 2 9 3 3 2 2" xfId="38536" xr:uid="{00000000-0005-0000-0000-00001F2B0000}"/>
    <cellStyle name="Header2 2 2 9 3 3 3" xfId="30737" xr:uid="{00000000-0005-0000-0000-0000202B0000}"/>
    <cellStyle name="Header2 2 2 9 3 4" xfId="25655" xr:uid="{00000000-0005-0000-0000-0000212B0000}"/>
    <cellStyle name="Header2 2 2 9 4" xfId="5254" xr:uid="{00000000-0005-0000-0000-0000222B0000}"/>
    <cellStyle name="Header2 2 2 9 4 2" xfId="11394" xr:uid="{00000000-0005-0000-0000-0000232B0000}"/>
    <cellStyle name="Header2 2 2 9 4 2 2" xfId="20956" xr:uid="{00000000-0005-0000-0000-0000242B0000}"/>
    <cellStyle name="Header2 2 2 9 4 2 2 2" xfId="38930" xr:uid="{00000000-0005-0000-0000-0000252B0000}"/>
    <cellStyle name="Header2 2 2 9 4 2 3" xfId="31136" xr:uid="{00000000-0005-0000-0000-0000262B0000}"/>
    <cellStyle name="Header2 2 2 9 4 3" xfId="15943" xr:uid="{00000000-0005-0000-0000-0000272B0000}"/>
    <cellStyle name="Header2 2 2 9 4 3 2" xfId="34800" xr:uid="{00000000-0005-0000-0000-0000282B0000}"/>
    <cellStyle name="Header2 2 2 9 4 4" xfId="26054" xr:uid="{00000000-0005-0000-0000-0000292B0000}"/>
    <cellStyle name="Header2 2 2 9 5" xfId="8373" xr:uid="{00000000-0005-0000-0000-00002A2B0000}"/>
    <cellStyle name="Header2 2 2 9 5 2" xfId="28599" xr:uid="{00000000-0005-0000-0000-00002B2B0000}"/>
    <cellStyle name="Header2 2 2 9 6" xfId="23513" xr:uid="{00000000-0005-0000-0000-00002C2B0000}"/>
    <cellStyle name="Header2 2 3" xfId="2020" xr:uid="{00000000-0005-0000-0000-00002D2B0000}"/>
    <cellStyle name="Header2 2 3 2" xfId="3766" xr:uid="{00000000-0005-0000-0000-00002E2B0000}"/>
    <cellStyle name="Header2 2 3 2 2" xfId="6878" xr:uid="{00000000-0005-0000-0000-00002F2B0000}"/>
    <cellStyle name="Header2 2 3 2 2 2" xfId="12953" xr:uid="{00000000-0005-0000-0000-0000302B0000}"/>
    <cellStyle name="Header2 2 3 2 2 2 2" xfId="22315" xr:uid="{00000000-0005-0000-0000-0000312B0000}"/>
    <cellStyle name="Header2 2 3 2 2 2 2 2" xfId="40045" xr:uid="{00000000-0005-0000-0000-0000322B0000}"/>
    <cellStyle name="Header2 2 3 2 2 2 3" xfId="32407" xr:uid="{00000000-0005-0000-0000-0000332B0000}"/>
    <cellStyle name="Header2 2 3 2 2 3" xfId="27341" xr:uid="{00000000-0005-0000-0000-0000342B0000}"/>
    <cellStyle name="Header2 2 3 2 3" xfId="9938" xr:uid="{00000000-0005-0000-0000-0000352B0000}"/>
    <cellStyle name="Header2 2 3 2 3 2" xfId="19740" xr:uid="{00000000-0005-0000-0000-0000362B0000}"/>
    <cellStyle name="Header2 2 3 2 3 2 2" xfId="37899" xr:uid="{00000000-0005-0000-0000-0000372B0000}"/>
    <cellStyle name="Header2 2 3 2 3 3" xfId="29866" xr:uid="{00000000-0005-0000-0000-0000382B0000}"/>
    <cellStyle name="Header2 2 3 2 4" xfId="24785" xr:uid="{00000000-0005-0000-0000-0000392B0000}"/>
    <cellStyle name="Header2 2 3 3" xfId="4435" xr:uid="{00000000-0005-0000-0000-00003A2B0000}"/>
    <cellStyle name="Header2 2 3 3 2" xfId="7537" xr:uid="{00000000-0005-0000-0000-00003B2B0000}"/>
    <cellStyle name="Header2 2 3 3 2 2" xfId="13598" xr:uid="{00000000-0005-0000-0000-00003C2B0000}"/>
    <cellStyle name="Header2 2 3 3 2 2 2" xfId="22888" xr:uid="{00000000-0005-0000-0000-00003D2B0000}"/>
    <cellStyle name="Header2 2 3 3 2 2 2 2" xfId="40616" xr:uid="{00000000-0005-0000-0000-00003E2B0000}"/>
    <cellStyle name="Header2 2 3 3 2 2 3" xfId="33048" xr:uid="{00000000-0005-0000-0000-00003F2B0000}"/>
    <cellStyle name="Header2 2 3 3 2 3" xfId="27982" xr:uid="{00000000-0005-0000-0000-0000402B0000}"/>
    <cellStyle name="Header2 2 3 3 3" xfId="10584" xr:uid="{00000000-0005-0000-0000-0000412B0000}"/>
    <cellStyle name="Header2 2 3 3 3 2" xfId="20152" xr:uid="{00000000-0005-0000-0000-0000422B0000}"/>
    <cellStyle name="Header2 2 3 3 3 2 2" xfId="38307" xr:uid="{00000000-0005-0000-0000-0000432B0000}"/>
    <cellStyle name="Header2 2 3 3 3 3" xfId="30508" xr:uid="{00000000-0005-0000-0000-0000442B0000}"/>
    <cellStyle name="Header2 2 3 3 4" xfId="25426" xr:uid="{00000000-0005-0000-0000-0000452B0000}"/>
    <cellStyle name="Header2 2 3 4" xfId="5231" xr:uid="{00000000-0005-0000-0000-0000462B0000}"/>
    <cellStyle name="Header2 2 3 4 2" xfId="11371" xr:uid="{00000000-0005-0000-0000-0000472B0000}"/>
    <cellStyle name="Header2 2 3 4 2 2" xfId="20933" xr:uid="{00000000-0005-0000-0000-0000482B0000}"/>
    <cellStyle name="Header2 2 3 4 2 2 2" xfId="38907" xr:uid="{00000000-0005-0000-0000-0000492B0000}"/>
    <cellStyle name="Header2 2 3 4 2 3" xfId="31113" xr:uid="{00000000-0005-0000-0000-00004A2B0000}"/>
    <cellStyle name="Header2 2 3 4 3" xfId="15920" xr:uid="{00000000-0005-0000-0000-00004B2B0000}"/>
    <cellStyle name="Header2 2 3 4 3 2" xfId="34777" xr:uid="{00000000-0005-0000-0000-00004C2B0000}"/>
    <cellStyle name="Header2 2 3 4 4" xfId="26031" xr:uid="{00000000-0005-0000-0000-00004D2B0000}"/>
    <cellStyle name="Header2 2 3 5" xfId="14225" xr:uid="{00000000-0005-0000-0000-00004E2B0000}"/>
    <cellStyle name="Header2 2 3 5 2" xfId="33487" xr:uid="{00000000-0005-0000-0000-00004F2B0000}"/>
    <cellStyle name="Header2 2 4" xfId="2053" xr:uid="{00000000-0005-0000-0000-0000502B0000}"/>
    <cellStyle name="Header2 2 4 2" xfId="3672" xr:uid="{00000000-0005-0000-0000-0000512B0000}"/>
    <cellStyle name="Header2 2 4 2 2" xfId="6796" xr:uid="{00000000-0005-0000-0000-0000522B0000}"/>
    <cellStyle name="Header2 2 4 2 2 2" xfId="12880" xr:uid="{00000000-0005-0000-0000-0000532B0000}"/>
    <cellStyle name="Header2 2 4 2 2 2 2" xfId="22253" xr:uid="{00000000-0005-0000-0000-0000542B0000}"/>
    <cellStyle name="Header2 2 4 2 2 2 2 2" xfId="39983" xr:uid="{00000000-0005-0000-0000-0000552B0000}"/>
    <cellStyle name="Header2 2 4 2 2 2 3" xfId="32334" xr:uid="{00000000-0005-0000-0000-0000562B0000}"/>
    <cellStyle name="Header2 2 4 2 2 3" xfId="27268" xr:uid="{00000000-0005-0000-0000-0000572B0000}"/>
    <cellStyle name="Header2 2 4 2 3" xfId="9865" xr:uid="{00000000-0005-0000-0000-0000582B0000}"/>
    <cellStyle name="Header2 2 4 2 3 2" xfId="19697" xr:uid="{00000000-0005-0000-0000-0000592B0000}"/>
    <cellStyle name="Header2 2 4 2 3 2 2" xfId="37856" xr:uid="{00000000-0005-0000-0000-00005A2B0000}"/>
    <cellStyle name="Header2 2 4 2 3 3" xfId="29793" xr:uid="{00000000-0005-0000-0000-00005B2B0000}"/>
    <cellStyle name="Header2 2 4 2 4" xfId="24712" xr:uid="{00000000-0005-0000-0000-00005C2B0000}"/>
    <cellStyle name="Header2 2 4 3" xfId="4362" xr:uid="{00000000-0005-0000-0000-00005D2B0000}"/>
    <cellStyle name="Header2 2 4 3 2" xfId="7464" xr:uid="{00000000-0005-0000-0000-00005E2B0000}"/>
    <cellStyle name="Header2 2 4 3 2 2" xfId="13525" xr:uid="{00000000-0005-0000-0000-00005F2B0000}"/>
    <cellStyle name="Header2 2 4 3 2 2 2" xfId="22826" xr:uid="{00000000-0005-0000-0000-0000602B0000}"/>
    <cellStyle name="Header2 2 4 3 2 2 2 2" xfId="40554" xr:uid="{00000000-0005-0000-0000-0000612B0000}"/>
    <cellStyle name="Header2 2 4 3 2 2 3" xfId="32975" xr:uid="{00000000-0005-0000-0000-0000622B0000}"/>
    <cellStyle name="Header2 2 4 3 2 3" xfId="27909" xr:uid="{00000000-0005-0000-0000-0000632B0000}"/>
    <cellStyle name="Header2 2 4 3 3" xfId="10511" xr:uid="{00000000-0005-0000-0000-0000642B0000}"/>
    <cellStyle name="Header2 2 4 3 3 2" xfId="20079" xr:uid="{00000000-0005-0000-0000-0000652B0000}"/>
    <cellStyle name="Header2 2 4 3 3 2 2" xfId="38234" xr:uid="{00000000-0005-0000-0000-0000662B0000}"/>
    <cellStyle name="Header2 2 4 3 3 3" xfId="30435" xr:uid="{00000000-0005-0000-0000-0000672B0000}"/>
    <cellStyle name="Header2 2 4 3 4" xfId="25353" xr:uid="{00000000-0005-0000-0000-0000682B0000}"/>
    <cellStyle name="Header2 2 4 4" xfId="5263" xr:uid="{00000000-0005-0000-0000-0000692B0000}"/>
    <cellStyle name="Header2 2 4 4 2" xfId="11403" xr:uid="{00000000-0005-0000-0000-00006A2B0000}"/>
    <cellStyle name="Header2 2 4 4 2 2" xfId="20965" xr:uid="{00000000-0005-0000-0000-00006B2B0000}"/>
    <cellStyle name="Header2 2 4 4 2 2 2" xfId="38939" xr:uid="{00000000-0005-0000-0000-00006C2B0000}"/>
    <cellStyle name="Header2 2 4 4 2 3" xfId="31145" xr:uid="{00000000-0005-0000-0000-00006D2B0000}"/>
    <cellStyle name="Header2 2 4 4 3" xfId="15952" xr:uid="{00000000-0005-0000-0000-00006E2B0000}"/>
    <cellStyle name="Header2 2 4 4 3 2" xfId="34809" xr:uid="{00000000-0005-0000-0000-00006F2B0000}"/>
    <cellStyle name="Header2 2 4 4 4" xfId="26063" xr:uid="{00000000-0005-0000-0000-0000702B0000}"/>
    <cellStyle name="Header2 2 4 5" xfId="8383" xr:uid="{00000000-0005-0000-0000-0000712B0000}"/>
    <cellStyle name="Header2 2 4 5 2" xfId="18370" xr:uid="{00000000-0005-0000-0000-0000722B0000}"/>
    <cellStyle name="Header2 2 4 5 2 2" xfId="36817" xr:uid="{00000000-0005-0000-0000-0000732B0000}"/>
    <cellStyle name="Header2 2 4 5 3" xfId="28607" xr:uid="{00000000-0005-0000-0000-0000742B0000}"/>
    <cellStyle name="Header2 2 4 6" xfId="14244" xr:uid="{00000000-0005-0000-0000-0000752B0000}"/>
    <cellStyle name="Header2 2 4 6 2" xfId="33506" xr:uid="{00000000-0005-0000-0000-0000762B0000}"/>
    <cellStyle name="Header2 2 5" xfId="2055" xr:uid="{00000000-0005-0000-0000-0000772B0000}"/>
    <cellStyle name="Header2 2 5 2" xfId="3772" xr:uid="{00000000-0005-0000-0000-0000782B0000}"/>
    <cellStyle name="Header2 2 5 2 2" xfId="6884" xr:uid="{00000000-0005-0000-0000-0000792B0000}"/>
    <cellStyle name="Header2 2 5 2 2 2" xfId="12958" xr:uid="{00000000-0005-0000-0000-00007A2B0000}"/>
    <cellStyle name="Header2 2 5 2 2 2 2" xfId="22320" xr:uid="{00000000-0005-0000-0000-00007B2B0000}"/>
    <cellStyle name="Header2 2 5 2 2 2 2 2" xfId="40050" xr:uid="{00000000-0005-0000-0000-00007C2B0000}"/>
    <cellStyle name="Header2 2 5 2 2 2 3" xfId="32412" xr:uid="{00000000-0005-0000-0000-00007D2B0000}"/>
    <cellStyle name="Header2 2 5 2 2 3" xfId="27346" xr:uid="{00000000-0005-0000-0000-00007E2B0000}"/>
    <cellStyle name="Header2 2 5 2 3" xfId="9943" xr:uid="{00000000-0005-0000-0000-00007F2B0000}"/>
    <cellStyle name="Header2 2 5 2 3 2" xfId="19744" xr:uid="{00000000-0005-0000-0000-0000802B0000}"/>
    <cellStyle name="Header2 2 5 2 3 2 2" xfId="37903" xr:uid="{00000000-0005-0000-0000-0000812B0000}"/>
    <cellStyle name="Header2 2 5 2 3 3" xfId="29871" xr:uid="{00000000-0005-0000-0000-0000822B0000}"/>
    <cellStyle name="Header2 2 5 2 4" xfId="24790" xr:uid="{00000000-0005-0000-0000-0000832B0000}"/>
    <cellStyle name="Header2 2 5 3" xfId="4440" xr:uid="{00000000-0005-0000-0000-0000842B0000}"/>
    <cellStyle name="Header2 2 5 3 2" xfId="7542" xr:uid="{00000000-0005-0000-0000-0000852B0000}"/>
    <cellStyle name="Header2 2 5 3 2 2" xfId="13603" xr:uid="{00000000-0005-0000-0000-0000862B0000}"/>
    <cellStyle name="Header2 2 5 3 2 2 2" xfId="22893" xr:uid="{00000000-0005-0000-0000-0000872B0000}"/>
    <cellStyle name="Header2 2 5 3 2 2 2 2" xfId="40621" xr:uid="{00000000-0005-0000-0000-0000882B0000}"/>
    <cellStyle name="Header2 2 5 3 2 2 3" xfId="33053" xr:uid="{00000000-0005-0000-0000-0000892B0000}"/>
    <cellStyle name="Header2 2 5 3 2 3" xfId="27987" xr:uid="{00000000-0005-0000-0000-00008A2B0000}"/>
    <cellStyle name="Header2 2 5 3 3" xfId="10589" xr:uid="{00000000-0005-0000-0000-00008B2B0000}"/>
    <cellStyle name="Header2 2 5 3 3 2" xfId="20157" xr:uid="{00000000-0005-0000-0000-00008C2B0000}"/>
    <cellStyle name="Header2 2 5 3 3 2 2" xfId="38312" xr:uid="{00000000-0005-0000-0000-00008D2B0000}"/>
    <cellStyle name="Header2 2 5 3 3 3" xfId="30513" xr:uid="{00000000-0005-0000-0000-00008E2B0000}"/>
    <cellStyle name="Header2 2 5 3 4" xfId="25431" xr:uid="{00000000-0005-0000-0000-00008F2B0000}"/>
    <cellStyle name="Header2 2 5 4" xfId="5265" xr:uid="{00000000-0005-0000-0000-0000902B0000}"/>
    <cellStyle name="Header2 2 5 4 2" xfId="11405" xr:uid="{00000000-0005-0000-0000-0000912B0000}"/>
    <cellStyle name="Header2 2 5 4 2 2" xfId="20967" xr:uid="{00000000-0005-0000-0000-0000922B0000}"/>
    <cellStyle name="Header2 2 5 4 2 2 2" xfId="38941" xr:uid="{00000000-0005-0000-0000-0000932B0000}"/>
    <cellStyle name="Header2 2 5 4 2 3" xfId="31147" xr:uid="{00000000-0005-0000-0000-0000942B0000}"/>
    <cellStyle name="Header2 2 5 4 3" xfId="26065" xr:uid="{00000000-0005-0000-0000-0000952B0000}"/>
    <cellStyle name="Header2 2 5 5" xfId="8385" xr:uid="{00000000-0005-0000-0000-0000962B0000}"/>
    <cellStyle name="Header2 2 5 5 2" xfId="18372" xr:uid="{00000000-0005-0000-0000-0000972B0000}"/>
    <cellStyle name="Header2 2 5 5 2 2" xfId="36819" xr:uid="{00000000-0005-0000-0000-0000982B0000}"/>
    <cellStyle name="Header2 2 5 5 3" xfId="28609" xr:uid="{00000000-0005-0000-0000-0000992B0000}"/>
    <cellStyle name="Header2 2 5 6" xfId="23522" xr:uid="{00000000-0005-0000-0000-00009A2B0000}"/>
    <cellStyle name="Header2 2 6" xfId="1802" xr:uid="{00000000-0005-0000-0000-00009B2B0000}"/>
    <cellStyle name="Header2 2 6 2" xfId="3839" xr:uid="{00000000-0005-0000-0000-00009C2B0000}"/>
    <cellStyle name="Header2 2 6 2 2" xfId="6945" xr:uid="{00000000-0005-0000-0000-00009D2B0000}"/>
    <cellStyle name="Header2 2 6 2 2 2" xfId="13016" xr:uid="{00000000-0005-0000-0000-00009E2B0000}"/>
    <cellStyle name="Header2 2 6 2 2 2 2" xfId="22371" xr:uid="{00000000-0005-0000-0000-00009F2B0000}"/>
    <cellStyle name="Header2 2 6 2 2 2 2 2" xfId="40099" xr:uid="{00000000-0005-0000-0000-0000A02B0000}"/>
    <cellStyle name="Header2 2 6 2 2 2 3" xfId="32468" xr:uid="{00000000-0005-0000-0000-0000A12B0000}"/>
    <cellStyle name="Header2 2 6 2 2 3" xfId="27402" xr:uid="{00000000-0005-0000-0000-0000A22B0000}"/>
    <cellStyle name="Header2 2 6 2 3" xfId="10001" xr:uid="{00000000-0005-0000-0000-0000A32B0000}"/>
    <cellStyle name="Header2 2 6 2 3 2" xfId="19775" xr:uid="{00000000-0005-0000-0000-0000A42B0000}"/>
    <cellStyle name="Header2 2 6 2 3 2 2" xfId="37932" xr:uid="{00000000-0005-0000-0000-0000A52B0000}"/>
    <cellStyle name="Header2 2 6 2 3 3" xfId="29927" xr:uid="{00000000-0005-0000-0000-0000A62B0000}"/>
    <cellStyle name="Header2 2 6 2 4" xfId="24846" xr:uid="{00000000-0005-0000-0000-0000A72B0000}"/>
    <cellStyle name="Header2 2 6 3" xfId="4498" xr:uid="{00000000-0005-0000-0000-0000A82B0000}"/>
    <cellStyle name="Header2 2 6 3 2" xfId="7600" xr:uid="{00000000-0005-0000-0000-0000A92B0000}"/>
    <cellStyle name="Header2 2 6 3 2 2" xfId="13661" xr:uid="{00000000-0005-0000-0000-0000AA2B0000}"/>
    <cellStyle name="Header2 2 6 3 2 2 2" xfId="22942" xr:uid="{00000000-0005-0000-0000-0000AB2B0000}"/>
    <cellStyle name="Header2 2 6 3 2 2 2 2" xfId="40670" xr:uid="{00000000-0005-0000-0000-0000AC2B0000}"/>
    <cellStyle name="Header2 2 6 3 2 2 3" xfId="33109" xr:uid="{00000000-0005-0000-0000-0000AD2B0000}"/>
    <cellStyle name="Header2 2 6 3 2 3" xfId="28043" xr:uid="{00000000-0005-0000-0000-0000AE2B0000}"/>
    <cellStyle name="Header2 2 6 3 3" xfId="10647" xr:uid="{00000000-0005-0000-0000-0000AF2B0000}"/>
    <cellStyle name="Header2 2 6 3 3 2" xfId="20215" xr:uid="{00000000-0005-0000-0000-0000B02B0000}"/>
    <cellStyle name="Header2 2 6 3 3 2 2" xfId="38368" xr:uid="{00000000-0005-0000-0000-0000B12B0000}"/>
    <cellStyle name="Header2 2 6 3 3 3" xfId="30569" xr:uid="{00000000-0005-0000-0000-0000B22B0000}"/>
    <cellStyle name="Header2 2 6 3 4" xfId="25487" xr:uid="{00000000-0005-0000-0000-0000B32B0000}"/>
    <cellStyle name="Header2 2 6 4" xfId="5014" xr:uid="{00000000-0005-0000-0000-0000B42B0000}"/>
    <cellStyle name="Header2 2 6 4 2" xfId="11154" xr:uid="{00000000-0005-0000-0000-0000B52B0000}"/>
    <cellStyle name="Header2 2 6 4 2 2" xfId="20716" xr:uid="{00000000-0005-0000-0000-0000B62B0000}"/>
    <cellStyle name="Header2 2 6 4 2 2 2" xfId="38735" xr:uid="{00000000-0005-0000-0000-0000B72B0000}"/>
    <cellStyle name="Header2 2 6 4 2 3" xfId="30941" xr:uid="{00000000-0005-0000-0000-0000B82B0000}"/>
    <cellStyle name="Header2 2 6 4 3" xfId="15709" xr:uid="{00000000-0005-0000-0000-0000B92B0000}"/>
    <cellStyle name="Header2 2 6 4 3 2" xfId="34611" xr:uid="{00000000-0005-0000-0000-0000BA2B0000}"/>
    <cellStyle name="Header2 2 6 4 4" xfId="25859" xr:uid="{00000000-0005-0000-0000-0000BB2B0000}"/>
    <cellStyle name="Header2 2 6 5" xfId="8135" xr:uid="{00000000-0005-0000-0000-0000BC2B0000}"/>
    <cellStyle name="Header2 2 6 5 2" xfId="18125" xr:uid="{00000000-0005-0000-0000-0000BD2B0000}"/>
    <cellStyle name="Header2 2 6 5 2 2" xfId="36617" xr:uid="{00000000-0005-0000-0000-0000BE2B0000}"/>
    <cellStyle name="Header2 2 6 5 3" xfId="28406" xr:uid="{00000000-0005-0000-0000-0000BF2B0000}"/>
    <cellStyle name="Header2 2 6 6" xfId="14114" xr:uid="{00000000-0005-0000-0000-0000C02B0000}"/>
    <cellStyle name="Header2 2 6 6 2" xfId="33421" xr:uid="{00000000-0005-0000-0000-0000C12B0000}"/>
    <cellStyle name="Header2 2 6 7" xfId="23320" xr:uid="{00000000-0005-0000-0000-0000C22B0000}"/>
    <cellStyle name="Header2 2 7" xfId="2051" xr:uid="{00000000-0005-0000-0000-0000C32B0000}"/>
    <cellStyle name="Header2 2 7 2" xfId="3506" xr:uid="{00000000-0005-0000-0000-0000C42B0000}"/>
    <cellStyle name="Header2 2 7 2 2" xfId="6646" xr:uid="{00000000-0005-0000-0000-0000C52B0000}"/>
    <cellStyle name="Header2 2 7 2 2 2" xfId="12745" xr:uid="{00000000-0005-0000-0000-0000C62B0000}"/>
    <cellStyle name="Header2 2 7 2 2 2 2" xfId="22147" xr:uid="{00000000-0005-0000-0000-0000C72B0000}"/>
    <cellStyle name="Header2 2 7 2 2 2 2 2" xfId="39877" xr:uid="{00000000-0005-0000-0000-0000C82B0000}"/>
    <cellStyle name="Header2 2 7 2 2 2 3" xfId="32200" xr:uid="{00000000-0005-0000-0000-0000C92B0000}"/>
    <cellStyle name="Header2 2 7 2 2 3" xfId="27134" xr:uid="{00000000-0005-0000-0000-0000CA2B0000}"/>
    <cellStyle name="Header2 2 7 2 3" xfId="9730" xr:uid="{00000000-0005-0000-0000-0000CB2B0000}"/>
    <cellStyle name="Header2 2 7 2 3 2" xfId="19624" xr:uid="{00000000-0005-0000-0000-0000CC2B0000}"/>
    <cellStyle name="Header2 2 7 2 3 2 2" xfId="37784" xr:uid="{00000000-0005-0000-0000-0000CD2B0000}"/>
    <cellStyle name="Header2 2 7 2 3 3" xfId="29661" xr:uid="{00000000-0005-0000-0000-0000CE2B0000}"/>
    <cellStyle name="Header2 2 7 2 4" xfId="24578" xr:uid="{00000000-0005-0000-0000-0000CF2B0000}"/>
    <cellStyle name="Header2 2 7 3" xfId="4226" xr:uid="{00000000-0005-0000-0000-0000D02B0000}"/>
    <cellStyle name="Header2 2 7 3 2" xfId="7329" xr:uid="{00000000-0005-0000-0000-0000D12B0000}"/>
    <cellStyle name="Header2 2 7 3 2 2" xfId="13390" xr:uid="{00000000-0005-0000-0000-0000D22B0000}"/>
    <cellStyle name="Header2 2 7 3 2 2 2" xfId="22720" xr:uid="{00000000-0005-0000-0000-0000D32B0000}"/>
    <cellStyle name="Header2 2 7 3 2 2 2 2" xfId="40448" xr:uid="{00000000-0005-0000-0000-0000D42B0000}"/>
    <cellStyle name="Header2 2 7 3 2 2 3" xfId="32841" xr:uid="{00000000-0005-0000-0000-0000D52B0000}"/>
    <cellStyle name="Header2 2 7 3 2 3" xfId="27775" xr:uid="{00000000-0005-0000-0000-0000D62B0000}"/>
    <cellStyle name="Header2 2 7 3 3" xfId="10375" xr:uid="{00000000-0005-0000-0000-0000D72B0000}"/>
    <cellStyle name="Header2 2 7 3 3 2" xfId="19944" xr:uid="{00000000-0005-0000-0000-0000D82B0000}"/>
    <cellStyle name="Header2 2 7 3 3 2 2" xfId="38100" xr:uid="{00000000-0005-0000-0000-0000D92B0000}"/>
    <cellStyle name="Header2 2 7 3 3 3" xfId="30300" xr:uid="{00000000-0005-0000-0000-0000DA2B0000}"/>
    <cellStyle name="Header2 2 7 3 4" xfId="25219" xr:uid="{00000000-0005-0000-0000-0000DB2B0000}"/>
    <cellStyle name="Header2 2 7 4" xfId="5261" xr:uid="{00000000-0005-0000-0000-0000DC2B0000}"/>
    <cellStyle name="Header2 2 7 4 2" xfId="11401" xr:uid="{00000000-0005-0000-0000-0000DD2B0000}"/>
    <cellStyle name="Header2 2 7 4 2 2" xfId="20963" xr:uid="{00000000-0005-0000-0000-0000DE2B0000}"/>
    <cellStyle name="Header2 2 7 4 2 2 2" xfId="38937" xr:uid="{00000000-0005-0000-0000-0000DF2B0000}"/>
    <cellStyle name="Header2 2 7 4 2 3" xfId="31143" xr:uid="{00000000-0005-0000-0000-0000E02B0000}"/>
    <cellStyle name="Header2 2 7 4 3" xfId="15950" xr:uid="{00000000-0005-0000-0000-0000E12B0000}"/>
    <cellStyle name="Header2 2 7 4 3 2" xfId="34807" xr:uid="{00000000-0005-0000-0000-0000E22B0000}"/>
    <cellStyle name="Header2 2 7 4 4" xfId="26061" xr:uid="{00000000-0005-0000-0000-0000E32B0000}"/>
    <cellStyle name="Header2 2 7 5" xfId="8381" xr:uid="{00000000-0005-0000-0000-0000E42B0000}"/>
    <cellStyle name="Header2 2 7 5 2" xfId="18368" xr:uid="{00000000-0005-0000-0000-0000E52B0000}"/>
    <cellStyle name="Header2 2 7 5 2 2" xfId="36815" xr:uid="{00000000-0005-0000-0000-0000E62B0000}"/>
    <cellStyle name="Header2 2 7 6" xfId="14242" xr:uid="{00000000-0005-0000-0000-0000E72B0000}"/>
    <cellStyle name="Header2 2 7 6 2" xfId="33504" xr:uid="{00000000-0005-0000-0000-0000E82B0000}"/>
    <cellStyle name="Header2 2 7 7" xfId="23521" xr:uid="{00000000-0005-0000-0000-0000E92B0000}"/>
    <cellStyle name="Header2 2 8" xfId="1788" xr:uid="{00000000-0005-0000-0000-0000EA2B0000}"/>
    <cellStyle name="Header2 2 8 2" xfId="3940" xr:uid="{00000000-0005-0000-0000-0000EB2B0000}"/>
    <cellStyle name="Header2 2 8 2 2" xfId="7045" xr:uid="{00000000-0005-0000-0000-0000EC2B0000}"/>
    <cellStyle name="Header2 2 8 2 2 2" xfId="13112" xr:uid="{00000000-0005-0000-0000-0000ED2B0000}"/>
    <cellStyle name="Header2 2 8 2 2 2 2" xfId="22461" xr:uid="{00000000-0005-0000-0000-0000EE2B0000}"/>
    <cellStyle name="Header2 2 8 2 2 2 2 2" xfId="40189" xr:uid="{00000000-0005-0000-0000-0000EF2B0000}"/>
    <cellStyle name="Header2 2 8 2 2 2 3" xfId="32564" xr:uid="{00000000-0005-0000-0000-0000F02B0000}"/>
    <cellStyle name="Header2 2 8 2 2 3" xfId="27498" xr:uid="{00000000-0005-0000-0000-0000F12B0000}"/>
    <cellStyle name="Header2 2 8 2 3" xfId="10097" xr:uid="{00000000-0005-0000-0000-0000F22B0000}"/>
    <cellStyle name="Header2 2 8 2 3 2" xfId="19814" xr:uid="{00000000-0005-0000-0000-0000F32B0000}"/>
    <cellStyle name="Header2 2 8 2 3 2 2" xfId="37971" xr:uid="{00000000-0005-0000-0000-0000F42B0000}"/>
    <cellStyle name="Header2 2 8 2 3 3" xfId="30023" xr:uid="{00000000-0005-0000-0000-0000F52B0000}"/>
    <cellStyle name="Header2 2 8 2 4" xfId="24942" xr:uid="{00000000-0005-0000-0000-0000F62B0000}"/>
    <cellStyle name="Header2 2 8 3" xfId="4594" xr:uid="{00000000-0005-0000-0000-0000F72B0000}"/>
    <cellStyle name="Header2 2 8 3 2" xfId="7696" xr:uid="{00000000-0005-0000-0000-0000F82B0000}"/>
    <cellStyle name="Header2 2 8 3 2 2" xfId="13757" xr:uid="{00000000-0005-0000-0000-0000F92B0000}"/>
    <cellStyle name="Header2 2 8 3 2 2 2" xfId="23032" xr:uid="{00000000-0005-0000-0000-0000FA2B0000}"/>
    <cellStyle name="Header2 2 8 3 2 2 2 2" xfId="40760" xr:uid="{00000000-0005-0000-0000-0000FB2B0000}"/>
    <cellStyle name="Header2 2 8 3 2 2 3" xfId="33205" xr:uid="{00000000-0005-0000-0000-0000FC2B0000}"/>
    <cellStyle name="Header2 2 8 3 2 3" xfId="28139" xr:uid="{00000000-0005-0000-0000-0000FD2B0000}"/>
    <cellStyle name="Header2 2 8 3 3" xfId="10743" xr:uid="{00000000-0005-0000-0000-0000FE2B0000}"/>
    <cellStyle name="Header2 2 8 3 3 2" xfId="20311" xr:uid="{00000000-0005-0000-0000-0000FF2B0000}"/>
    <cellStyle name="Header2 2 8 3 3 2 2" xfId="38464" xr:uid="{00000000-0005-0000-0000-0000002C0000}"/>
    <cellStyle name="Header2 2 8 3 3 3" xfId="30665" xr:uid="{00000000-0005-0000-0000-0000012C0000}"/>
    <cellStyle name="Header2 2 8 3 4" xfId="25583" xr:uid="{00000000-0005-0000-0000-0000022C0000}"/>
    <cellStyle name="Header2 2 8 4" xfId="5000" xr:uid="{00000000-0005-0000-0000-0000032C0000}"/>
    <cellStyle name="Header2 2 8 4 2" xfId="11140" xr:uid="{00000000-0005-0000-0000-0000042C0000}"/>
    <cellStyle name="Header2 2 8 4 2 2" xfId="20702" xr:uid="{00000000-0005-0000-0000-0000052C0000}"/>
    <cellStyle name="Header2 2 8 4 2 2 2" xfId="38721" xr:uid="{00000000-0005-0000-0000-0000062C0000}"/>
    <cellStyle name="Header2 2 8 4 2 3" xfId="30927" xr:uid="{00000000-0005-0000-0000-0000072C0000}"/>
    <cellStyle name="Header2 2 8 4 3" xfId="15698" xr:uid="{00000000-0005-0000-0000-0000082C0000}"/>
    <cellStyle name="Header2 2 8 4 3 2" xfId="34600" xr:uid="{00000000-0005-0000-0000-0000092C0000}"/>
    <cellStyle name="Header2 2 8 4 4" xfId="25845" xr:uid="{00000000-0005-0000-0000-00000A2C0000}"/>
    <cellStyle name="Header2 2 8 5" xfId="8123" xr:uid="{00000000-0005-0000-0000-00000B2C0000}"/>
    <cellStyle name="Header2 2 8 5 2" xfId="18113" xr:uid="{00000000-0005-0000-0000-00000C2C0000}"/>
    <cellStyle name="Header2 2 8 5 2 2" xfId="36605" xr:uid="{00000000-0005-0000-0000-00000D2C0000}"/>
    <cellStyle name="Header2 2 8 5 3" xfId="28394" xr:uid="{00000000-0005-0000-0000-00000E2C0000}"/>
    <cellStyle name="Header2 2 8 6" xfId="14103" xr:uid="{00000000-0005-0000-0000-00000F2C0000}"/>
    <cellStyle name="Header2 2 8 6 2" xfId="33410" xr:uid="{00000000-0005-0000-0000-0000102C0000}"/>
    <cellStyle name="Header2 2 8 7" xfId="23308" xr:uid="{00000000-0005-0000-0000-0000112C0000}"/>
    <cellStyle name="Header2 2 9" xfId="2058" xr:uid="{00000000-0005-0000-0000-0000122C0000}"/>
    <cellStyle name="Header2 2 9 2" xfId="3658" xr:uid="{00000000-0005-0000-0000-0000132C0000}"/>
    <cellStyle name="Header2 2 9 2 2" xfId="6782" xr:uid="{00000000-0005-0000-0000-0000142C0000}"/>
    <cellStyle name="Header2 2 9 2 2 2" xfId="12868" xr:uid="{00000000-0005-0000-0000-0000152C0000}"/>
    <cellStyle name="Header2 2 9 2 2 2 2" xfId="22243" xr:uid="{00000000-0005-0000-0000-0000162C0000}"/>
    <cellStyle name="Header2 2 9 2 2 2 2 2" xfId="39973" xr:uid="{00000000-0005-0000-0000-0000172C0000}"/>
    <cellStyle name="Header2 2 9 2 2 2 3" xfId="32322" xr:uid="{00000000-0005-0000-0000-0000182C0000}"/>
    <cellStyle name="Header2 2 9 2 2 3" xfId="27256" xr:uid="{00000000-0005-0000-0000-0000192C0000}"/>
    <cellStyle name="Header2 2 9 2 3" xfId="9853" xr:uid="{00000000-0005-0000-0000-00001A2C0000}"/>
    <cellStyle name="Header2 2 9 2 3 2" xfId="19689" xr:uid="{00000000-0005-0000-0000-00001B2C0000}"/>
    <cellStyle name="Header2 2 9 2 3 2 2" xfId="37848" xr:uid="{00000000-0005-0000-0000-00001C2C0000}"/>
    <cellStyle name="Header2 2 9 2 3 3" xfId="29781" xr:uid="{00000000-0005-0000-0000-00001D2C0000}"/>
    <cellStyle name="Header2 2 9 2 4" xfId="24700" xr:uid="{00000000-0005-0000-0000-00001E2C0000}"/>
    <cellStyle name="Header2 2 9 3" xfId="4350" xr:uid="{00000000-0005-0000-0000-00001F2C0000}"/>
    <cellStyle name="Header2 2 9 3 2" xfId="7452" xr:uid="{00000000-0005-0000-0000-0000202C0000}"/>
    <cellStyle name="Header2 2 9 3 2 2" xfId="13513" xr:uid="{00000000-0005-0000-0000-0000212C0000}"/>
    <cellStyle name="Header2 2 9 3 2 2 2" xfId="22816" xr:uid="{00000000-0005-0000-0000-0000222C0000}"/>
    <cellStyle name="Header2 2 9 3 2 2 2 2" xfId="40544" xr:uid="{00000000-0005-0000-0000-0000232C0000}"/>
    <cellStyle name="Header2 2 9 3 2 2 3" xfId="32963" xr:uid="{00000000-0005-0000-0000-0000242C0000}"/>
    <cellStyle name="Header2 2 9 3 2 3" xfId="27897" xr:uid="{00000000-0005-0000-0000-0000252C0000}"/>
    <cellStyle name="Header2 2 9 3 3" xfId="10499" xr:uid="{00000000-0005-0000-0000-0000262C0000}"/>
    <cellStyle name="Header2 2 9 3 3 2" xfId="20067" xr:uid="{00000000-0005-0000-0000-0000272C0000}"/>
    <cellStyle name="Header2 2 9 3 3 2 2" xfId="38222" xr:uid="{00000000-0005-0000-0000-0000282C0000}"/>
    <cellStyle name="Header2 2 9 3 3 3" xfId="30423" xr:uid="{00000000-0005-0000-0000-0000292C0000}"/>
    <cellStyle name="Header2 2 9 3 4" xfId="25341" xr:uid="{00000000-0005-0000-0000-00002A2C0000}"/>
    <cellStyle name="Header2 2 9 4" xfId="5268" xr:uid="{00000000-0005-0000-0000-00002B2C0000}"/>
    <cellStyle name="Header2 2 9 4 2" xfId="11408" xr:uid="{00000000-0005-0000-0000-00002C2C0000}"/>
    <cellStyle name="Header2 2 9 4 2 2" xfId="20970" xr:uid="{00000000-0005-0000-0000-00002D2C0000}"/>
    <cellStyle name="Header2 2 9 4 2 2 2" xfId="38944" xr:uid="{00000000-0005-0000-0000-00002E2C0000}"/>
    <cellStyle name="Header2 2 9 4 2 3" xfId="31150" xr:uid="{00000000-0005-0000-0000-00002F2C0000}"/>
    <cellStyle name="Header2 2 9 4 3" xfId="26068" xr:uid="{00000000-0005-0000-0000-0000302C0000}"/>
    <cellStyle name="Header2 2 9 5" xfId="8388" xr:uid="{00000000-0005-0000-0000-0000312C0000}"/>
    <cellStyle name="Header2 2 9 5 2" xfId="18375" xr:uid="{00000000-0005-0000-0000-0000322C0000}"/>
    <cellStyle name="Header2 2 9 5 2 2" xfId="36822" xr:uid="{00000000-0005-0000-0000-0000332C0000}"/>
    <cellStyle name="Header2 2 9 5 3" xfId="28611" xr:uid="{00000000-0005-0000-0000-0000342C0000}"/>
    <cellStyle name="Header2 2 9 6" xfId="23525" xr:uid="{00000000-0005-0000-0000-0000352C0000}"/>
    <cellStyle name="Header2 20" xfId="2049" xr:uid="{00000000-0005-0000-0000-0000362C0000}"/>
    <cellStyle name="Header2 20 2" xfId="5259" xr:uid="{00000000-0005-0000-0000-0000372C0000}"/>
    <cellStyle name="Header2 20 2 2" xfId="11399" xr:uid="{00000000-0005-0000-0000-0000382C0000}"/>
    <cellStyle name="Header2 20 2 2 2" xfId="20961" xr:uid="{00000000-0005-0000-0000-0000392C0000}"/>
    <cellStyle name="Header2 20 2 2 2 2" xfId="38935" xr:uid="{00000000-0005-0000-0000-00003A2C0000}"/>
    <cellStyle name="Header2 20 2 2 3" xfId="31141" xr:uid="{00000000-0005-0000-0000-00003B2C0000}"/>
    <cellStyle name="Header2 20 2 3" xfId="15948" xr:uid="{00000000-0005-0000-0000-00003C2C0000}"/>
    <cellStyle name="Header2 20 2 3 2" xfId="34805" xr:uid="{00000000-0005-0000-0000-00003D2C0000}"/>
    <cellStyle name="Header2 20 2 4" xfId="26059" xr:uid="{00000000-0005-0000-0000-00003E2C0000}"/>
    <cellStyle name="Header2 20 3" xfId="8379" xr:uid="{00000000-0005-0000-0000-00003F2C0000}"/>
    <cellStyle name="Header2 20 3 2" xfId="18366" xr:uid="{00000000-0005-0000-0000-0000402C0000}"/>
    <cellStyle name="Header2 20 3 2 2" xfId="36813" xr:uid="{00000000-0005-0000-0000-0000412C0000}"/>
    <cellStyle name="Header2 20 3 3" xfId="28605" xr:uid="{00000000-0005-0000-0000-0000422C0000}"/>
    <cellStyle name="Header2 20 4" xfId="14240" xr:uid="{00000000-0005-0000-0000-0000432C0000}"/>
    <cellStyle name="Header2 20 4 2" xfId="33502" xr:uid="{00000000-0005-0000-0000-0000442C0000}"/>
    <cellStyle name="Header2 20 5" xfId="23519" xr:uid="{00000000-0005-0000-0000-0000452C0000}"/>
    <cellStyle name="Header2 21" xfId="1830" xr:uid="{00000000-0005-0000-0000-0000462C0000}"/>
    <cellStyle name="Header2 21 2" xfId="5042" xr:uid="{00000000-0005-0000-0000-0000472C0000}"/>
    <cellStyle name="Header2 21 2 2" xfId="11182" xr:uid="{00000000-0005-0000-0000-0000482C0000}"/>
    <cellStyle name="Header2 21 2 2 2" xfId="20744" xr:uid="{00000000-0005-0000-0000-0000492C0000}"/>
    <cellStyle name="Header2 21 2 2 2 2" xfId="38754" xr:uid="{00000000-0005-0000-0000-00004A2C0000}"/>
    <cellStyle name="Header2 21 2 2 3" xfId="30960" xr:uid="{00000000-0005-0000-0000-00004B2C0000}"/>
    <cellStyle name="Header2 21 2 3" xfId="15736" xr:uid="{00000000-0005-0000-0000-00004C2C0000}"/>
    <cellStyle name="Header2 21 2 3 2" xfId="34629" xr:uid="{00000000-0005-0000-0000-00004D2C0000}"/>
    <cellStyle name="Header2 21 2 4" xfId="25878" xr:uid="{00000000-0005-0000-0000-00004E2C0000}"/>
    <cellStyle name="Header2 21 3" xfId="8163" xr:uid="{00000000-0005-0000-0000-00004F2C0000}"/>
    <cellStyle name="Header2 21 3 2" xfId="18153" xr:uid="{00000000-0005-0000-0000-0000502C0000}"/>
    <cellStyle name="Header2 21 3 2 2" xfId="36636" xr:uid="{00000000-0005-0000-0000-0000512C0000}"/>
    <cellStyle name="Header2 21 3 3" xfId="28425" xr:uid="{00000000-0005-0000-0000-0000522C0000}"/>
    <cellStyle name="Header2 21 4" xfId="14129" xr:uid="{00000000-0005-0000-0000-0000532C0000}"/>
    <cellStyle name="Header2 21 4 2" xfId="33427" xr:uid="{00000000-0005-0000-0000-0000542C0000}"/>
    <cellStyle name="Header2 21 5" xfId="23339" xr:uid="{00000000-0005-0000-0000-0000552C0000}"/>
    <cellStyle name="Header2 22" xfId="3199" xr:uid="{00000000-0005-0000-0000-0000562C0000}"/>
    <cellStyle name="Header2 22 2" xfId="6356" xr:uid="{00000000-0005-0000-0000-0000572C0000}"/>
    <cellStyle name="Header2 22 2 2" xfId="12475" xr:uid="{00000000-0005-0000-0000-0000582C0000}"/>
    <cellStyle name="Header2 22 2 2 2" xfId="21895" xr:uid="{00000000-0005-0000-0000-0000592C0000}"/>
    <cellStyle name="Header2 22 2 2 2 2" xfId="39760" xr:uid="{00000000-0005-0000-0000-00005A2C0000}"/>
    <cellStyle name="Header2 22 2 2 3" xfId="32066" xr:uid="{00000000-0005-0000-0000-00005B2C0000}"/>
    <cellStyle name="Header2 22 2 3" xfId="16802" xr:uid="{00000000-0005-0000-0000-00005C2C0000}"/>
    <cellStyle name="Header2 22 2 3 2" xfId="35570" xr:uid="{00000000-0005-0000-0000-00005D2C0000}"/>
    <cellStyle name="Header2 22 2 4" xfId="27000" xr:uid="{00000000-0005-0000-0000-00005E2C0000}"/>
    <cellStyle name="Header2 22 3" xfId="9460" xr:uid="{00000000-0005-0000-0000-00005F2C0000}"/>
    <cellStyle name="Header2 22 3 2" xfId="19429" xr:uid="{00000000-0005-0000-0000-0000602C0000}"/>
    <cellStyle name="Header2 22 3 2 2" xfId="37725" xr:uid="{00000000-0005-0000-0000-0000612C0000}"/>
    <cellStyle name="Header2 22 3 3" xfId="29531" xr:uid="{00000000-0005-0000-0000-0000622C0000}"/>
    <cellStyle name="Header2 22 4" xfId="14801" xr:uid="{00000000-0005-0000-0000-0000632C0000}"/>
    <cellStyle name="Header2 22 4 2" xfId="33971" xr:uid="{00000000-0005-0000-0000-0000642C0000}"/>
    <cellStyle name="Header2 22 5" xfId="24444" xr:uid="{00000000-0005-0000-0000-0000652C0000}"/>
    <cellStyle name="header2 3" xfId="1303" xr:uid="{00000000-0005-0000-0000-0000662C0000}"/>
    <cellStyle name="header2 4" xfId="1731" xr:uid="{00000000-0005-0000-0000-0000672C0000}"/>
    <cellStyle name="Header2 5" xfId="1756" xr:uid="{00000000-0005-0000-0000-0000682C0000}"/>
    <cellStyle name="Header2 5 2" xfId="3394" xr:uid="{00000000-0005-0000-0000-0000692C0000}"/>
    <cellStyle name="Header2 5 2 2" xfId="6549" xr:uid="{00000000-0005-0000-0000-00006A2C0000}"/>
    <cellStyle name="Header2 5 2 2 2" xfId="12661" xr:uid="{00000000-0005-0000-0000-00006B2C0000}"/>
    <cellStyle name="Header2 5 2 2 2 2" xfId="22073" xr:uid="{00000000-0005-0000-0000-00006C2C0000}"/>
    <cellStyle name="Header2 5 2 2 2 2 2" xfId="39803" xr:uid="{00000000-0005-0000-0000-00006D2C0000}"/>
    <cellStyle name="Header2 5 2 2 2 3" xfId="32116" xr:uid="{00000000-0005-0000-0000-00006E2C0000}"/>
    <cellStyle name="Header2 5 2 2 3" xfId="27050" xr:uid="{00000000-0005-0000-0000-00006F2C0000}"/>
    <cellStyle name="Header2 5 2 3" xfId="9646" xr:uid="{00000000-0005-0000-0000-0000702C0000}"/>
    <cellStyle name="Header2 5 2 3 2" xfId="19584" xr:uid="{00000000-0005-0000-0000-0000712C0000}"/>
    <cellStyle name="Header2 5 2 3 2 2" xfId="37744" xr:uid="{00000000-0005-0000-0000-0000722C0000}"/>
    <cellStyle name="Header2 5 2 4" xfId="24494" xr:uid="{00000000-0005-0000-0000-0000732C0000}"/>
    <cellStyle name="Header2 5 3" xfId="4142" xr:uid="{00000000-0005-0000-0000-0000742C0000}"/>
    <cellStyle name="Header2 5 3 2" xfId="7245" xr:uid="{00000000-0005-0000-0000-0000752C0000}"/>
    <cellStyle name="Header2 5 3 2 2" xfId="13306" xr:uid="{00000000-0005-0000-0000-0000762C0000}"/>
    <cellStyle name="Header2 5 3 2 2 2" xfId="22646" xr:uid="{00000000-0005-0000-0000-0000772C0000}"/>
    <cellStyle name="Header2 5 3 2 2 2 2" xfId="40374" xr:uid="{00000000-0005-0000-0000-0000782C0000}"/>
    <cellStyle name="Header2 5 3 2 2 3" xfId="32757" xr:uid="{00000000-0005-0000-0000-0000792C0000}"/>
    <cellStyle name="Header2 5 3 2 3" xfId="27691" xr:uid="{00000000-0005-0000-0000-00007A2C0000}"/>
    <cellStyle name="Header2 5 3 3" xfId="10291" xr:uid="{00000000-0005-0000-0000-00007B2C0000}"/>
    <cellStyle name="Header2 5 3 3 2" xfId="19860" xr:uid="{00000000-0005-0000-0000-00007C2C0000}"/>
    <cellStyle name="Header2 5 3 3 2 2" xfId="38016" xr:uid="{00000000-0005-0000-0000-00007D2C0000}"/>
    <cellStyle name="Header2 5 3 3 3" xfId="30216" xr:uid="{00000000-0005-0000-0000-00007E2C0000}"/>
    <cellStyle name="Header2 5 3 4" xfId="25135" xr:uid="{00000000-0005-0000-0000-00007F2C0000}"/>
    <cellStyle name="Header2 5 4" xfId="4973" xr:uid="{00000000-0005-0000-0000-0000802C0000}"/>
    <cellStyle name="Header2 5 4 2" xfId="11113" xr:uid="{00000000-0005-0000-0000-0000812C0000}"/>
    <cellStyle name="Header2 5 4 2 2" xfId="20675" xr:uid="{00000000-0005-0000-0000-0000822C0000}"/>
    <cellStyle name="Header2 5 4 2 2 2" xfId="38695" xr:uid="{00000000-0005-0000-0000-0000832C0000}"/>
    <cellStyle name="Header2 5 4 2 3" xfId="30901" xr:uid="{00000000-0005-0000-0000-0000842C0000}"/>
    <cellStyle name="Header2 5 4 3" xfId="25819" xr:uid="{00000000-0005-0000-0000-0000852C0000}"/>
    <cellStyle name="Header2 5 5" xfId="23278" xr:uid="{00000000-0005-0000-0000-0000862C0000}"/>
    <cellStyle name="Header2 6" xfId="2021" xr:uid="{00000000-0005-0000-0000-0000872C0000}"/>
    <cellStyle name="Header2 6 2" xfId="3477" xr:uid="{00000000-0005-0000-0000-0000882C0000}"/>
    <cellStyle name="Header2 6 2 2" xfId="6623" xr:uid="{00000000-0005-0000-0000-0000892C0000}"/>
    <cellStyle name="Header2 6 2 2 2" xfId="12724" xr:uid="{00000000-0005-0000-0000-00008A2C0000}"/>
    <cellStyle name="Header2 6 2 2 2 2" xfId="22130" xr:uid="{00000000-0005-0000-0000-00008B2C0000}"/>
    <cellStyle name="Header2 6 2 2 2 2 2" xfId="39860" xr:uid="{00000000-0005-0000-0000-00008C2C0000}"/>
    <cellStyle name="Header2 6 2 2 2 3" xfId="32179" xr:uid="{00000000-0005-0000-0000-00008D2C0000}"/>
    <cellStyle name="Header2 6 2 2 3" xfId="27113" xr:uid="{00000000-0005-0000-0000-00008E2C0000}"/>
    <cellStyle name="Header2 6 2 3" xfId="9709" xr:uid="{00000000-0005-0000-0000-00008F2C0000}"/>
    <cellStyle name="Header2 6 2 3 2" xfId="19611" xr:uid="{00000000-0005-0000-0000-0000902C0000}"/>
    <cellStyle name="Header2 6 2 3 2 2" xfId="37771" xr:uid="{00000000-0005-0000-0000-0000912C0000}"/>
    <cellStyle name="Header2 6 2 4" xfId="24557" xr:uid="{00000000-0005-0000-0000-0000922C0000}"/>
    <cellStyle name="Header2 6 3" xfId="4205" xr:uid="{00000000-0005-0000-0000-0000932C0000}"/>
    <cellStyle name="Header2 6 3 2" xfId="7308" xr:uid="{00000000-0005-0000-0000-0000942C0000}"/>
    <cellStyle name="Header2 6 3 2 2" xfId="13369" xr:uid="{00000000-0005-0000-0000-0000952C0000}"/>
    <cellStyle name="Header2 6 3 2 2 2" xfId="22703" xr:uid="{00000000-0005-0000-0000-0000962C0000}"/>
    <cellStyle name="Header2 6 3 2 2 2 2" xfId="40431" xr:uid="{00000000-0005-0000-0000-0000972C0000}"/>
    <cellStyle name="Header2 6 3 2 2 3" xfId="32820" xr:uid="{00000000-0005-0000-0000-0000982C0000}"/>
    <cellStyle name="Header2 6 3 2 3" xfId="27754" xr:uid="{00000000-0005-0000-0000-0000992C0000}"/>
    <cellStyle name="Header2 6 3 3" xfId="10354" xr:uid="{00000000-0005-0000-0000-00009A2C0000}"/>
    <cellStyle name="Header2 6 3 3 2" xfId="19923" xr:uid="{00000000-0005-0000-0000-00009B2C0000}"/>
    <cellStyle name="Header2 6 3 3 2 2" xfId="38079" xr:uid="{00000000-0005-0000-0000-00009C2C0000}"/>
    <cellStyle name="Header2 6 3 3 3" xfId="30279" xr:uid="{00000000-0005-0000-0000-00009D2C0000}"/>
    <cellStyle name="Header2 6 3 4" xfId="25198" xr:uid="{00000000-0005-0000-0000-00009E2C0000}"/>
    <cellStyle name="Header2 6 4" xfId="5232" xr:uid="{00000000-0005-0000-0000-00009F2C0000}"/>
    <cellStyle name="Header2 6 4 2" xfId="11372" xr:uid="{00000000-0005-0000-0000-0000A02C0000}"/>
    <cellStyle name="Header2 6 4 2 2" xfId="20934" xr:uid="{00000000-0005-0000-0000-0000A12C0000}"/>
    <cellStyle name="Header2 6 4 2 2 2" xfId="38908" xr:uid="{00000000-0005-0000-0000-0000A22C0000}"/>
    <cellStyle name="Header2 6 4 2 3" xfId="31114" xr:uid="{00000000-0005-0000-0000-0000A32C0000}"/>
    <cellStyle name="Header2 6 4 3" xfId="15921" xr:uid="{00000000-0005-0000-0000-0000A42C0000}"/>
    <cellStyle name="Header2 6 4 3 2" xfId="34778" xr:uid="{00000000-0005-0000-0000-0000A52C0000}"/>
    <cellStyle name="Header2 6 4 4" xfId="26032" xr:uid="{00000000-0005-0000-0000-0000A62C0000}"/>
    <cellStyle name="Header2 6 5" xfId="14226" xr:uid="{00000000-0005-0000-0000-0000A72C0000}"/>
    <cellStyle name="Header2 6 5 2" xfId="33488" xr:uid="{00000000-0005-0000-0000-0000A82C0000}"/>
    <cellStyle name="Header2 7" xfId="2365" xr:uid="{00000000-0005-0000-0000-0000A92C0000}"/>
    <cellStyle name="Header2 7 2" xfId="3561" xr:uid="{00000000-0005-0000-0000-0000AA2C0000}"/>
    <cellStyle name="Header2 7 2 2" xfId="6693" xr:uid="{00000000-0005-0000-0000-0000AB2C0000}"/>
    <cellStyle name="Header2 7 2 2 2" xfId="12789" xr:uid="{00000000-0005-0000-0000-0000AC2C0000}"/>
    <cellStyle name="Header2 7 2 2 2 2" xfId="22183" xr:uid="{00000000-0005-0000-0000-0000AD2C0000}"/>
    <cellStyle name="Header2 7 2 2 2 2 2" xfId="39913" xr:uid="{00000000-0005-0000-0000-0000AE2C0000}"/>
    <cellStyle name="Header2 7 2 2 2 3" xfId="32244" xr:uid="{00000000-0005-0000-0000-0000AF2C0000}"/>
    <cellStyle name="Header2 7 2 2 3" xfId="27178" xr:uid="{00000000-0005-0000-0000-0000B02C0000}"/>
    <cellStyle name="Header2 7 2 3" xfId="9774" xr:uid="{00000000-0005-0000-0000-0000B12C0000}"/>
    <cellStyle name="Header2 7 2 3 2" xfId="19644" xr:uid="{00000000-0005-0000-0000-0000B22C0000}"/>
    <cellStyle name="Header2 7 2 3 2 2" xfId="37804" xr:uid="{00000000-0005-0000-0000-0000B32C0000}"/>
    <cellStyle name="Header2 7 2 4" xfId="24622" xr:uid="{00000000-0005-0000-0000-0000B42C0000}"/>
    <cellStyle name="Header2 7 3" xfId="4270" xr:uid="{00000000-0005-0000-0000-0000B52C0000}"/>
    <cellStyle name="Header2 7 3 2" xfId="7373" xr:uid="{00000000-0005-0000-0000-0000B62C0000}"/>
    <cellStyle name="Header2 7 3 2 2" xfId="13434" xr:uid="{00000000-0005-0000-0000-0000B72C0000}"/>
    <cellStyle name="Header2 7 3 2 2 2" xfId="22756" xr:uid="{00000000-0005-0000-0000-0000B82C0000}"/>
    <cellStyle name="Header2 7 3 2 2 2 2" xfId="40484" xr:uid="{00000000-0005-0000-0000-0000B92C0000}"/>
    <cellStyle name="Header2 7 3 2 2 3" xfId="32885" xr:uid="{00000000-0005-0000-0000-0000BA2C0000}"/>
    <cellStyle name="Header2 7 3 2 3" xfId="27819" xr:uid="{00000000-0005-0000-0000-0000BB2C0000}"/>
    <cellStyle name="Header2 7 3 3" xfId="10419" xr:uid="{00000000-0005-0000-0000-0000BC2C0000}"/>
    <cellStyle name="Header2 7 3 3 2" xfId="19988" xr:uid="{00000000-0005-0000-0000-0000BD2C0000}"/>
    <cellStyle name="Header2 7 3 3 2 2" xfId="38144" xr:uid="{00000000-0005-0000-0000-0000BE2C0000}"/>
    <cellStyle name="Header2 7 3 3 3" xfId="30344" xr:uid="{00000000-0005-0000-0000-0000BF2C0000}"/>
    <cellStyle name="Header2 7 3 4" xfId="25263" xr:uid="{00000000-0005-0000-0000-0000C02C0000}"/>
    <cellStyle name="Header2 7 4" xfId="5572" xr:uid="{00000000-0005-0000-0000-0000C12C0000}"/>
    <cellStyle name="Header2 7 4 2" xfId="11707" xr:uid="{00000000-0005-0000-0000-0000C22C0000}"/>
    <cellStyle name="Header2 7 4 2 2" xfId="21263" xr:uid="{00000000-0005-0000-0000-0000C32C0000}"/>
    <cellStyle name="Header2 7 4 2 2 2" xfId="39151" xr:uid="{00000000-0005-0000-0000-0000C42C0000}"/>
    <cellStyle name="Header2 7 4 2 3" xfId="31362" xr:uid="{00000000-0005-0000-0000-0000C52C0000}"/>
    <cellStyle name="Header2 7 4 3" xfId="16236" xr:uid="{00000000-0005-0000-0000-0000C62C0000}"/>
    <cellStyle name="Header2 7 4 3 2" xfId="35007" xr:uid="{00000000-0005-0000-0000-0000C72C0000}"/>
    <cellStyle name="Header2 7 4 4" xfId="26280" xr:uid="{00000000-0005-0000-0000-0000C82C0000}"/>
    <cellStyle name="Header2 7 5" xfId="14389" xr:uid="{00000000-0005-0000-0000-0000C92C0000}"/>
    <cellStyle name="Header2 7 5 2" xfId="33565" xr:uid="{00000000-0005-0000-0000-0000CA2C0000}"/>
    <cellStyle name="Header2 8" xfId="1795" xr:uid="{00000000-0005-0000-0000-0000CB2C0000}"/>
    <cellStyle name="Header2 8 2" xfId="3630" xr:uid="{00000000-0005-0000-0000-0000CC2C0000}"/>
    <cellStyle name="Header2 8 2 2" xfId="6758" xr:uid="{00000000-0005-0000-0000-0000CD2C0000}"/>
    <cellStyle name="Header2 8 2 2 2" xfId="12846" xr:uid="{00000000-0005-0000-0000-0000CE2C0000}"/>
    <cellStyle name="Header2 8 2 2 2 2" xfId="22225" xr:uid="{00000000-0005-0000-0000-0000CF2C0000}"/>
    <cellStyle name="Header2 8 2 2 2 2 2" xfId="39955" xr:uid="{00000000-0005-0000-0000-0000D02C0000}"/>
    <cellStyle name="Header2 8 2 2 2 3" xfId="32301" xr:uid="{00000000-0005-0000-0000-0000D12C0000}"/>
    <cellStyle name="Header2 8 2 2 3" xfId="27235" xr:uid="{00000000-0005-0000-0000-0000D22C0000}"/>
    <cellStyle name="Header2 8 2 3" xfId="9831" xr:uid="{00000000-0005-0000-0000-0000D32C0000}"/>
    <cellStyle name="Header2 8 2 3 2" xfId="19678" xr:uid="{00000000-0005-0000-0000-0000D42C0000}"/>
    <cellStyle name="Header2 8 2 3 2 2" xfId="37838" xr:uid="{00000000-0005-0000-0000-0000D52C0000}"/>
    <cellStyle name="Header2 8 2 4" xfId="24679" xr:uid="{00000000-0005-0000-0000-0000D62C0000}"/>
    <cellStyle name="Header2 8 3" xfId="4328" xr:uid="{00000000-0005-0000-0000-0000D72C0000}"/>
    <cellStyle name="Header2 8 3 2" xfId="7430" xr:uid="{00000000-0005-0000-0000-0000D82C0000}"/>
    <cellStyle name="Header2 8 3 2 2" xfId="13491" xr:uid="{00000000-0005-0000-0000-0000D92C0000}"/>
    <cellStyle name="Header2 8 3 2 2 2" xfId="22798" xr:uid="{00000000-0005-0000-0000-0000DA2C0000}"/>
    <cellStyle name="Header2 8 3 2 2 2 2" xfId="40526" xr:uid="{00000000-0005-0000-0000-0000DB2C0000}"/>
    <cellStyle name="Header2 8 3 2 2 3" xfId="32942" xr:uid="{00000000-0005-0000-0000-0000DC2C0000}"/>
    <cellStyle name="Header2 8 3 2 3" xfId="27876" xr:uid="{00000000-0005-0000-0000-0000DD2C0000}"/>
    <cellStyle name="Header2 8 3 3" xfId="10477" xr:uid="{00000000-0005-0000-0000-0000DE2C0000}"/>
    <cellStyle name="Header2 8 3 3 2" xfId="20045" xr:uid="{00000000-0005-0000-0000-0000DF2C0000}"/>
    <cellStyle name="Header2 8 3 3 2 2" xfId="38201" xr:uid="{00000000-0005-0000-0000-0000E02C0000}"/>
    <cellStyle name="Header2 8 3 3 3" xfId="30402" xr:uid="{00000000-0005-0000-0000-0000E12C0000}"/>
    <cellStyle name="Header2 8 3 4" xfId="25320" xr:uid="{00000000-0005-0000-0000-0000E22C0000}"/>
    <cellStyle name="Header2 8 4" xfId="5007" xr:uid="{00000000-0005-0000-0000-0000E32C0000}"/>
    <cellStyle name="Header2 8 4 2" xfId="11147" xr:uid="{00000000-0005-0000-0000-0000E42C0000}"/>
    <cellStyle name="Header2 8 4 2 2" xfId="20709" xr:uid="{00000000-0005-0000-0000-0000E52C0000}"/>
    <cellStyle name="Header2 8 4 2 2 2" xfId="38728" xr:uid="{00000000-0005-0000-0000-0000E62C0000}"/>
    <cellStyle name="Header2 8 4 2 3" xfId="30934" xr:uid="{00000000-0005-0000-0000-0000E72C0000}"/>
    <cellStyle name="Header2 8 4 3" xfId="15705" xr:uid="{00000000-0005-0000-0000-0000E82C0000}"/>
    <cellStyle name="Header2 8 4 3 2" xfId="34607" xr:uid="{00000000-0005-0000-0000-0000E92C0000}"/>
    <cellStyle name="Header2 8 4 4" xfId="25852" xr:uid="{00000000-0005-0000-0000-0000EA2C0000}"/>
    <cellStyle name="Header2 8 5" xfId="14110" xr:uid="{00000000-0005-0000-0000-0000EB2C0000}"/>
    <cellStyle name="Header2 8 5 2" xfId="33417" xr:uid="{00000000-0005-0000-0000-0000EC2C0000}"/>
    <cellStyle name="Header2 9" xfId="2052" xr:uid="{00000000-0005-0000-0000-0000ED2C0000}"/>
    <cellStyle name="Header2 9 2" xfId="3498" xr:uid="{00000000-0005-0000-0000-0000EE2C0000}"/>
    <cellStyle name="Header2 9 2 2" xfId="6640" xr:uid="{00000000-0005-0000-0000-0000EF2C0000}"/>
    <cellStyle name="Header2 9 2 2 2" xfId="12739" xr:uid="{00000000-0005-0000-0000-0000F02C0000}"/>
    <cellStyle name="Header2 9 2 2 2 2" xfId="22142" xr:uid="{00000000-0005-0000-0000-0000F12C0000}"/>
    <cellStyle name="Header2 9 2 2 2 2 2" xfId="39872" xr:uid="{00000000-0005-0000-0000-0000F22C0000}"/>
    <cellStyle name="Header2 9 2 2 2 3" xfId="32194" xr:uid="{00000000-0005-0000-0000-0000F32C0000}"/>
    <cellStyle name="Header2 9 2 2 3" xfId="27128" xr:uid="{00000000-0005-0000-0000-0000F42C0000}"/>
    <cellStyle name="Header2 9 2 3" xfId="9724" xr:uid="{00000000-0005-0000-0000-0000F52C0000}"/>
    <cellStyle name="Header2 9 2 3 2" xfId="19619" xr:uid="{00000000-0005-0000-0000-0000F62C0000}"/>
    <cellStyle name="Header2 9 2 3 2 2" xfId="37779" xr:uid="{00000000-0005-0000-0000-0000F72C0000}"/>
    <cellStyle name="Header2 9 2 3 3" xfId="29655" xr:uid="{00000000-0005-0000-0000-0000F82C0000}"/>
    <cellStyle name="Header2 9 2 4" xfId="24572" xr:uid="{00000000-0005-0000-0000-0000F92C0000}"/>
    <cellStyle name="Header2 9 3" xfId="4220" xr:uid="{00000000-0005-0000-0000-0000FA2C0000}"/>
    <cellStyle name="Header2 9 3 2" xfId="7323" xr:uid="{00000000-0005-0000-0000-0000FB2C0000}"/>
    <cellStyle name="Header2 9 3 2 2" xfId="13384" xr:uid="{00000000-0005-0000-0000-0000FC2C0000}"/>
    <cellStyle name="Header2 9 3 2 2 2" xfId="22715" xr:uid="{00000000-0005-0000-0000-0000FD2C0000}"/>
    <cellStyle name="Header2 9 3 2 2 2 2" xfId="40443" xr:uid="{00000000-0005-0000-0000-0000FE2C0000}"/>
    <cellStyle name="Header2 9 3 2 2 3" xfId="32835" xr:uid="{00000000-0005-0000-0000-0000FF2C0000}"/>
    <cellStyle name="Header2 9 3 2 3" xfId="27769" xr:uid="{00000000-0005-0000-0000-0000002D0000}"/>
    <cellStyle name="Header2 9 3 3" xfId="10369" xr:uid="{00000000-0005-0000-0000-0000012D0000}"/>
    <cellStyle name="Header2 9 3 3 2" xfId="19938" xr:uid="{00000000-0005-0000-0000-0000022D0000}"/>
    <cellStyle name="Header2 9 3 3 2 2" xfId="38094" xr:uid="{00000000-0005-0000-0000-0000032D0000}"/>
    <cellStyle name="Header2 9 3 3 3" xfId="30294" xr:uid="{00000000-0005-0000-0000-0000042D0000}"/>
    <cellStyle name="Header2 9 3 4" xfId="25213" xr:uid="{00000000-0005-0000-0000-0000052D0000}"/>
    <cellStyle name="Header2 9 4" xfId="5262" xr:uid="{00000000-0005-0000-0000-0000062D0000}"/>
    <cellStyle name="Header2 9 4 2" xfId="11402" xr:uid="{00000000-0005-0000-0000-0000072D0000}"/>
    <cellStyle name="Header2 9 4 2 2" xfId="20964" xr:uid="{00000000-0005-0000-0000-0000082D0000}"/>
    <cellStyle name="Header2 9 4 2 2 2" xfId="38938" xr:uid="{00000000-0005-0000-0000-0000092D0000}"/>
    <cellStyle name="Header2 9 4 2 3" xfId="31144" xr:uid="{00000000-0005-0000-0000-00000A2D0000}"/>
    <cellStyle name="Header2 9 4 3" xfId="15951" xr:uid="{00000000-0005-0000-0000-00000B2D0000}"/>
    <cellStyle name="Header2 9 4 3 2" xfId="34808" xr:uid="{00000000-0005-0000-0000-00000C2D0000}"/>
    <cellStyle name="Header2 9 4 4" xfId="26062" xr:uid="{00000000-0005-0000-0000-00000D2D0000}"/>
    <cellStyle name="Header2 9 5" xfId="8382" xr:uid="{00000000-0005-0000-0000-00000E2D0000}"/>
    <cellStyle name="Header2 9 5 2" xfId="18369" xr:uid="{00000000-0005-0000-0000-00000F2D0000}"/>
    <cellStyle name="Header2 9 5 2 2" xfId="36816" xr:uid="{00000000-0005-0000-0000-0000102D0000}"/>
    <cellStyle name="Header2 9 5 3" xfId="28606" xr:uid="{00000000-0005-0000-0000-0000112D0000}"/>
    <cellStyle name="Header2 9 6" xfId="14243" xr:uid="{00000000-0005-0000-0000-0000122D0000}"/>
    <cellStyle name="Header2 9 6 2" xfId="33505" xr:uid="{00000000-0005-0000-0000-0000132D0000}"/>
    <cellStyle name="Heading 1 2" xfId="860" xr:uid="{00000000-0005-0000-0000-0000142D0000}"/>
    <cellStyle name="Heading 1 2 2" xfId="1568" xr:uid="{00000000-0005-0000-0000-0000152D0000}"/>
    <cellStyle name="Heading 1 2 3" xfId="1569" xr:uid="{00000000-0005-0000-0000-0000162D0000}"/>
    <cellStyle name="Heading 1 2 4" xfId="1570" xr:uid="{00000000-0005-0000-0000-0000172D0000}"/>
    <cellStyle name="Heading 1 2 5" xfId="1571" xr:uid="{00000000-0005-0000-0000-0000182D0000}"/>
    <cellStyle name="Heading 1 2 6" xfId="1572" xr:uid="{00000000-0005-0000-0000-0000192D0000}"/>
    <cellStyle name="Heading 1 2 7" xfId="1304" xr:uid="{00000000-0005-0000-0000-00001A2D0000}"/>
    <cellStyle name="Heading 1 3" xfId="867" xr:uid="{00000000-0005-0000-0000-00001B2D0000}"/>
    <cellStyle name="Heading 1 3 2" xfId="1689" xr:uid="{00000000-0005-0000-0000-00001C2D0000}"/>
    <cellStyle name="Heading 1 3 3" xfId="1305" xr:uid="{00000000-0005-0000-0000-00001D2D0000}"/>
    <cellStyle name="Heading 1 4" xfId="873" xr:uid="{00000000-0005-0000-0000-00001E2D0000}"/>
    <cellStyle name="Heading 1 4 2" xfId="1690" xr:uid="{00000000-0005-0000-0000-00001F2D0000}"/>
    <cellStyle name="Heading 1 4 3" xfId="1306" xr:uid="{00000000-0005-0000-0000-0000202D0000}"/>
    <cellStyle name="Heading 1 5" xfId="879" xr:uid="{00000000-0005-0000-0000-0000212D0000}"/>
    <cellStyle name="Heading 1 5 2" xfId="1691" xr:uid="{00000000-0005-0000-0000-0000222D0000}"/>
    <cellStyle name="Heading 1 5 3" xfId="1307" xr:uid="{00000000-0005-0000-0000-0000232D0000}"/>
    <cellStyle name="Heading 1 6" xfId="1573" xr:uid="{00000000-0005-0000-0000-0000242D0000}"/>
    <cellStyle name="Heading 1 7" xfId="1574" xr:uid="{00000000-0005-0000-0000-0000252D0000}"/>
    <cellStyle name="Heading 1 8" xfId="1575" xr:uid="{00000000-0005-0000-0000-0000262D0000}"/>
    <cellStyle name="Heading 1 9" xfId="1576" xr:uid="{00000000-0005-0000-0000-0000272D0000}"/>
    <cellStyle name="Heading 2 2" xfId="861" xr:uid="{00000000-0005-0000-0000-0000282D0000}"/>
    <cellStyle name="Heading 2 2 2" xfId="1577" xr:uid="{00000000-0005-0000-0000-0000292D0000}"/>
    <cellStyle name="Heading 2 2 3" xfId="1578" xr:uid="{00000000-0005-0000-0000-00002A2D0000}"/>
    <cellStyle name="Heading 2 2 4" xfId="1579" xr:uid="{00000000-0005-0000-0000-00002B2D0000}"/>
    <cellStyle name="Heading 2 2 5" xfId="1580" xr:uid="{00000000-0005-0000-0000-00002C2D0000}"/>
    <cellStyle name="Heading 2 2 6" xfId="1581" xr:uid="{00000000-0005-0000-0000-00002D2D0000}"/>
    <cellStyle name="Heading 2 2 7" xfId="1308" xr:uid="{00000000-0005-0000-0000-00002E2D0000}"/>
    <cellStyle name="Heading 2 3" xfId="868" xr:uid="{00000000-0005-0000-0000-00002F2D0000}"/>
    <cellStyle name="Heading 2 3 2" xfId="1692" xr:uid="{00000000-0005-0000-0000-0000302D0000}"/>
    <cellStyle name="Heading 2 3 3" xfId="1309" xr:uid="{00000000-0005-0000-0000-0000312D0000}"/>
    <cellStyle name="Heading 2 4" xfId="874" xr:uid="{00000000-0005-0000-0000-0000322D0000}"/>
    <cellStyle name="Heading 2 4 2" xfId="1693" xr:uid="{00000000-0005-0000-0000-0000332D0000}"/>
    <cellStyle name="Heading 2 4 3" xfId="1310" xr:uid="{00000000-0005-0000-0000-0000342D0000}"/>
    <cellStyle name="Heading 2 5" xfId="880" xr:uid="{00000000-0005-0000-0000-0000352D0000}"/>
    <cellStyle name="Heading 2 5 2" xfId="1694" xr:uid="{00000000-0005-0000-0000-0000362D0000}"/>
    <cellStyle name="Heading 2 5 3" xfId="1311" xr:uid="{00000000-0005-0000-0000-0000372D0000}"/>
    <cellStyle name="Heading 2 6" xfId="1582" xr:uid="{00000000-0005-0000-0000-0000382D0000}"/>
    <cellStyle name="Heading 2 7" xfId="1583" xr:uid="{00000000-0005-0000-0000-0000392D0000}"/>
    <cellStyle name="Heading 2 8" xfId="1584" xr:uid="{00000000-0005-0000-0000-00003A2D0000}"/>
    <cellStyle name="Heading 2 9" xfId="1585" xr:uid="{00000000-0005-0000-0000-00003B2D0000}"/>
    <cellStyle name="Heading 3 2" xfId="1312" xr:uid="{00000000-0005-0000-0000-00003C2D0000}"/>
    <cellStyle name="Heading 3 2 10" xfId="3427" xr:uid="{00000000-0005-0000-0000-00003D2D0000}"/>
    <cellStyle name="Heading 3 2 10 2" xfId="6578" xr:uid="{00000000-0005-0000-0000-00003E2D0000}"/>
    <cellStyle name="Heading 3 2 11" xfId="3886" xr:uid="{00000000-0005-0000-0000-00003F2D0000}"/>
    <cellStyle name="Heading 3 2 11 2" xfId="6992" xr:uid="{00000000-0005-0000-0000-0000402D0000}"/>
    <cellStyle name="Heading 3 2 12" xfId="3484" xr:uid="{00000000-0005-0000-0000-0000412D0000}"/>
    <cellStyle name="Heading 3 2 12 2" xfId="6628" xr:uid="{00000000-0005-0000-0000-0000422D0000}"/>
    <cellStyle name="Heading 3 2 13" xfId="3251" xr:uid="{00000000-0005-0000-0000-0000432D0000}"/>
    <cellStyle name="Heading 3 2 13 2" xfId="6408" xr:uid="{00000000-0005-0000-0000-0000442D0000}"/>
    <cellStyle name="Heading 3 2 14" xfId="4835" xr:uid="{00000000-0005-0000-0000-0000452D0000}"/>
    <cellStyle name="Heading 3 2 2" xfId="2063" xr:uid="{00000000-0005-0000-0000-0000462D0000}"/>
    <cellStyle name="Heading 3 2 2 2" xfId="5273" xr:uid="{00000000-0005-0000-0000-0000472D0000}"/>
    <cellStyle name="Heading 3 2 3" xfId="3572" xr:uid="{00000000-0005-0000-0000-0000482D0000}"/>
    <cellStyle name="Heading 3 2 3 2" xfId="6704" xr:uid="{00000000-0005-0000-0000-0000492D0000}"/>
    <cellStyle name="Heading 3 2 4" xfId="3752" xr:uid="{00000000-0005-0000-0000-00004A2D0000}"/>
    <cellStyle name="Heading 3 2 4 2" xfId="6866" xr:uid="{00000000-0005-0000-0000-00004B2D0000}"/>
    <cellStyle name="Heading 3 2 5" xfId="3685" xr:uid="{00000000-0005-0000-0000-00004C2D0000}"/>
    <cellStyle name="Heading 3 2 5 2" xfId="6807" xr:uid="{00000000-0005-0000-0000-00004D2D0000}"/>
    <cellStyle name="Heading 3 2 6" xfId="3412" xr:uid="{00000000-0005-0000-0000-00004E2D0000}"/>
    <cellStyle name="Heading 3 2 6 2" xfId="6564" xr:uid="{00000000-0005-0000-0000-00004F2D0000}"/>
    <cellStyle name="Heading 3 2 7" xfId="3617" xr:uid="{00000000-0005-0000-0000-0000502D0000}"/>
    <cellStyle name="Heading 3 2 7 2" xfId="6745" xr:uid="{00000000-0005-0000-0000-0000512D0000}"/>
    <cellStyle name="Heading 3 2 8" xfId="3808" xr:uid="{00000000-0005-0000-0000-0000522D0000}"/>
    <cellStyle name="Heading 3 2 8 2" xfId="6919" xr:uid="{00000000-0005-0000-0000-0000532D0000}"/>
    <cellStyle name="Heading 3 2 9" xfId="3548" xr:uid="{00000000-0005-0000-0000-0000542D0000}"/>
    <cellStyle name="Heading 3 2 9 2" xfId="6683" xr:uid="{00000000-0005-0000-0000-0000552D0000}"/>
    <cellStyle name="Heading 3 3" xfId="1313" xr:uid="{00000000-0005-0000-0000-0000562D0000}"/>
    <cellStyle name="Heading 3 3 10" xfId="3664" xr:uid="{00000000-0005-0000-0000-0000572D0000}"/>
    <cellStyle name="Heading 3 3 10 2" xfId="6788" xr:uid="{00000000-0005-0000-0000-0000582D0000}"/>
    <cellStyle name="Heading 3 3 11" xfId="3411" xr:uid="{00000000-0005-0000-0000-0000592D0000}"/>
    <cellStyle name="Heading 3 3 11 2" xfId="6563" xr:uid="{00000000-0005-0000-0000-00005A2D0000}"/>
    <cellStyle name="Heading 3 3 12" xfId="3627" xr:uid="{00000000-0005-0000-0000-00005B2D0000}"/>
    <cellStyle name="Heading 3 3 12 2" xfId="6755" xr:uid="{00000000-0005-0000-0000-00005C2D0000}"/>
    <cellStyle name="Heading 3 3 13" xfId="3252" xr:uid="{00000000-0005-0000-0000-00005D2D0000}"/>
    <cellStyle name="Heading 3 3 13 2" xfId="6409" xr:uid="{00000000-0005-0000-0000-00005E2D0000}"/>
    <cellStyle name="Heading 3 3 14" xfId="4836" xr:uid="{00000000-0005-0000-0000-00005F2D0000}"/>
    <cellStyle name="Heading 3 3 2" xfId="2064" xr:uid="{00000000-0005-0000-0000-0000602D0000}"/>
    <cellStyle name="Heading 3 3 2 2" xfId="5274" xr:uid="{00000000-0005-0000-0000-0000612D0000}"/>
    <cellStyle name="Heading 3 3 3" xfId="3424" xr:uid="{00000000-0005-0000-0000-0000622D0000}"/>
    <cellStyle name="Heading 3 3 3 2" xfId="6575" xr:uid="{00000000-0005-0000-0000-0000632D0000}"/>
    <cellStyle name="Heading 3 3 4" xfId="3655" xr:uid="{00000000-0005-0000-0000-0000642D0000}"/>
    <cellStyle name="Heading 3 3 4 2" xfId="6779" xr:uid="{00000000-0005-0000-0000-0000652D0000}"/>
    <cellStyle name="Heading 3 3 5" xfId="3420" xr:uid="{00000000-0005-0000-0000-0000662D0000}"/>
    <cellStyle name="Heading 3 3 5 2" xfId="6571" xr:uid="{00000000-0005-0000-0000-0000672D0000}"/>
    <cellStyle name="Heading 3 3 6" xfId="3755" xr:uid="{00000000-0005-0000-0000-0000682D0000}"/>
    <cellStyle name="Heading 3 3 6 2" xfId="6869" xr:uid="{00000000-0005-0000-0000-0000692D0000}"/>
    <cellStyle name="Heading 3 3 7" xfId="3676" xr:uid="{00000000-0005-0000-0000-00006A2D0000}"/>
    <cellStyle name="Heading 3 3 7 2" xfId="6799" xr:uid="{00000000-0005-0000-0000-00006B2D0000}"/>
    <cellStyle name="Heading 3 3 8" xfId="3607" xr:uid="{00000000-0005-0000-0000-00006C2D0000}"/>
    <cellStyle name="Heading 3 3 8 2" xfId="6736" xr:uid="{00000000-0005-0000-0000-00006D2D0000}"/>
    <cellStyle name="Heading 3 3 9" xfId="3730" xr:uid="{00000000-0005-0000-0000-00006E2D0000}"/>
    <cellStyle name="Heading 3 3 9 2" xfId="6845" xr:uid="{00000000-0005-0000-0000-00006F2D0000}"/>
    <cellStyle name="Heading 3 4" xfId="1314" xr:uid="{00000000-0005-0000-0000-0000702D0000}"/>
    <cellStyle name="Heading 3 4 10" xfId="3732" xr:uid="{00000000-0005-0000-0000-0000712D0000}"/>
    <cellStyle name="Heading 3 4 10 2" xfId="6847" xr:uid="{00000000-0005-0000-0000-0000722D0000}"/>
    <cellStyle name="Heading 3 4 11" xfId="3910" xr:uid="{00000000-0005-0000-0000-0000732D0000}"/>
    <cellStyle name="Heading 3 4 11 2" xfId="7015" xr:uid="{00000000-0005-0000-0000-0000742D0000}"/>
    <cellStyle name="Heading 3 4 12" xfId="4083" xr:uid="{00000000-0005-0000-0000-0000752D0000}"/>
    <cellStyle name="Heading 3 4 12 2" xfId="7186" xr:uid="{00000000-0005-0000-0000-0000762D0000}"/>
    <cellStyle name="Heading 3 4 13" xfId="3253" xr:uid="{00000000-0005-0000-0000-0000772D0000}"/>
    <cellStyle name="Heading 3 4 13 2" xfId="6410" xr:uid="{00000000-0005-0000-0000-0000782D0000}"/>
    <cellStyle name="Heading 3 4 14" xfId="4837" xr:uid="{00000000-0005-0000-0000-0000792D0000}"/>
    <cellStyle name="Heading 3 4 2" xfId="2065" xr:uid="{00000000-0005-0000-0000-00007A2D0000}"/>
    <cellStyle name="Heading 3 4 2 2" xfId="5275" xr:uid="{00000000-0005-0000-0000-00007B2D0000}"/>
    <cellStyle name="Heading 3 4 3" xfId="3570" xr:uid="{00000000-0005-0000-0000-00007C2D0000}"/>
    <cellStyle name="Heading 3 4 3 2" xfId="6702" xr:uid="{00000000-0005-0000-0000-00007D2D0000}"/>
    <cellStyle name="Heading 3 4 4" xfId="3445" xr:uid="{00000000-0005-0000-0000-00007E2D0000}"/>
    <cellStyle name="Heading 3 4 4 2" xfId="6594" xr:uid="{00000000-0005-0000-0000-00007F2D0000}"/>
    <cellStyle name="Heading 3 4 5" xfId="3652" xr:uid="{00000000-0005-0000-0000-0000802D0000}"/>
    <cellStyle name="Heading 3 4 5 2" xfId="6777" xr:uid="{00000000-0005-0000-0000-0000812D0000}"/>
    <cellStyle name="Heading 3 4 6" xfId="3825" xr:uid="{00000000-0005-0000-0000-0000822D0000}"/>
    <cellStyle name="Heading 3 4 6 2" xfId="6934" xr:uid="{00000000-0005-0000-0000-0000832D0000}"/>
    <cellStyle name="Heading 3 4 7" xfId="3605" xr:uid="{00000000-0005-0000-0000-0000842D0000}"/>
    <cellStyle name="Heading 3 4 7 2" xfId="6734" xr:uid="{00000000-0005-0000-0000-0000852D0000}"/>
    <cellStyle name="Heading 3 4 8" xfId="3781" xr:uid="{00000000-0005-0000-0000-0000862D0000}"/>
    <cellStyle name="Heading 3 4 8 2" xfId="6892" xr:uid="{00000000-0005-0000-0000-0000872D0000}"/>
    <cellStyle name="Heading 3 4 9" xfId="3862" xr:uid="{00000000-0005-0000-0000-0000882D0000}"/>
    <cellStyle name="Heading 3 4 9 2" xfId="6968" xr:uid="{00000000-0005-0000-0000-0000892D0000}"/>
    <cellStyle name="Heading 3 5" xfId="1315" xr:uid="{00000000-0005-0000-0000-00008A2D0000}"/>
    <cellStyle name="Heading 3 5 10" xfId="3953" xr:uid="{00000000-0005-0000-0000-00008B2D0000}"/>
    <cellStyle name="Heading 3 5 10 2" xfId="7058" xr:uid="{00000000-0005-0000-0000-00008C2D0000}"/>
    <cellStyle name="Heading 3 5 11" xfId="4069" xr:uid="{00000000-0005-0000-0000-00008D2D0000}"/>
    <cellStyle name="Heading 3 5 11 2" xfId="7172" xr:uid="{00000000-0005-0000-0000-00008E2D0000}"/>
    <cellStyle name="Heading 3 5 12" xfId="4106" xr:uid="{00000000-0005-0000-0000-00008F2D0000}"/>
    <cellStyle name="Heading 3 5 12 2" xfId="7209" xr:uid="{00000000-0005-0000-0000-0000902D0000}"/>
    <cellStyle name="Heading 3 5 13" xfId="3254" xr:uid="{00000000-0005-0000-0000-0000912D0000}"/>
    <cellStyle name="Heading 3 5 13 2" xfId="6411" xr:uid="{00000000-0005-0000-0000-0000922D0000}"/>
    <cellStyle name="Heading 3 5 14" xfId="4838" xr:uid="{00000000-0005-0000-0000-0000932D0000}"/>
    <cellStyle name="Heading 3 5 2" xfId="2066" xr:uid="{00000000-0005-0000-0000-0000942D0000}"/>
    <cellStyle name="Heading 3 5 2 2" xfId="5276" xr:uid="{00000000-0005-0000-0000-0000952D0000}"/>
    <cellStyle name="Heading 3 5 3" xfId="3762" xr:uid="{00000000-0005-0000-0000-0000962D0000}"/>
    <cellStyle name="Heading 3 5 3 2" xfId="6875" xr:uid="{00000000-0005-0000-0000-0000972D0000}"/>
    <cellStyle name="Heading 3 5 4" xfId="3460" xr:uid="{00000000-0005-0000-0000-0000982D0000}"/>
    <cellStyle name="Heading 3 5 4 2" xfId="6607" xr:uid="{00000000-0005-0000-0000-0000992D0000}"/>
    <cellStyle name="Heading 3 5 5" xfId="3491" xr:uid="{00000000-0005-0000-0000-00009A2D0000}"/>
    <cellStyle name="Heading 3 5 5 2" xfId="6633" xr:uid="{00000000-0005-0000-0000-00009B2D0000}"/>
    <cellStyle name="Heading 3 5 6" xfId="3425" xr:uid="{00000000-0005-0000-0000-00009C2D0000}"/>
    <cellStyle name="Heading 3 5 6 2" xfId="6576" xr:uid="{00000000-0005-0000-0000-00009D2D0000}"/>
    <cellStyle name="Heading 3 5 7" xfId="3715" xr:uid="{00000000-0005-0000-0000-00009E2D0000}"/>
    <cellStyle name="Heading 3 5 7 2" xfId="6833" xr:uid="{00000000-0005-0000-0000-00009F2D0000}"/>
    <cellStyle name="Heading 3 5 8" xfId="3436" xr:uid="{00000000-0005-0000-0000-0000A02D0000}"/>
    <cellStyle name="Heading 3 5 8 2" xfId="6586" xr:uid="{00000000-0005-0000-0000-0000A12D0000}"/>
    <cellStyle name="Heading 3 5 9" xfId="3939" xr:uid="{00000000-0005-0000-0000-0000A22D0000}"/>
    <cellStyle name="Heading 3 5 9 2" xfId="7044" xr:uid="{00000000-0005-0000-0000-0000A32D0000}"/>
    <cellStyle name="Heading 3 6" xfId="1586" xr:uid="{00000000-0005-0000-0000-0000A42D0000}"/>
    <cellStyle name="Heading 3 6 10" xfId="3560" xr:uid="{00000000-0005-0000-0000-0000A52D0000}"/>
    <cellStyle name="Heading 3 6 10 2" xfId="6692" xr:uid="{00000000-0005-0000-0000-0000A62D0000}"/>
    <cellStyle name="Heading 3 6 11" xfId="4022" xr:uid="{00000000-0005-0000-0000-0000A72D0000}"/>
    <cellStyle name="Heading 3 6 11 2" xfId="7126" xr:uid="{00000000-0005-0000-0000-0000A82D0000}"/>
    <cellStyle name="Heading 3 6 12" xfId="4002" xr:uid="{00000000-0005-0000-0000-0000A92D0000}"/>
    <cellStyle name="Heading 3 6 12 2" xfId="7106" xr:uid="{00000000-0005-0000-0000-0000AA2D0000}"/>
    <cellStyle name="Heading 3 6 13" xfId="3329" xr:uid="{00000000-0005-0000-0000-0000AB2D0000}"/>
    <cellStyle name="Heading 3 6 13 2" xfId="6486" xr:uid="{00000000-0005-0000-0000-0000AC2D0000}"/>
    <cellStyle name="Heading 3 6 14" xfId="4910" xr:uid="{00000000-0005-0000-0000-0000AD2D0000}"/>
    <cellStyle name="Heading 3 6 2" xfId="2271" xr:uid="{00000000-0005-0000-0000-0000AE2D0000}"/>
    <cellStyle name="Heading 3 6 2 2" xfId="5478" xr:uid="{00000000-0005-0000-0000-0000AF2D0000}"/>
    <cellStyle name="Heading 3 6 3" xfId="3668" xr:uid="{00000000-0005-0000-0000-0000B02D0000}"/>
    <cellStyle name="Heading 3 6 3 2" xfId="6792" xr:uid="{00000000-0005-0000-0000-0000B12D0000}"/>
    <cellStyle name="Heading 3 6 4" xfId="3767" xr:uid="{00000000-0005-0000-0000-0000B22D0000}"/>
    <cellStyle name="Heading 3 6 4 2" xfId="6879" xr:uid="{00000000-0005-0000-0000-0000B32D0000}"/>
    <cellStyle name="Heading 3 6 5" xfId="3434" xr:uid="{00000000-0005-0000-0000-0000B42D0000}"/>
    <cellStyle name="Heading 3 6 5 2" xfId="6584" xr:uid="{00000000-0005-0000-0000-0000B52D0000}"/>
    <cellStyle name="Heading 3 6 6" xfId="3583" xr:uid="{00000000-0005-0000-0000-0000B62D0000}"/>
    <cellStyle name="Heading 3 6 6 2" xfId="6714" xr:uid="{00000000-0005-0000-0000-0000B72D0000}"/>
    <cellStyle name="Heading 3 6 7" xfId="3757" xr:uid="{00000000-0005-0000-0000-0000B82D0000}"/>
    <cellStyle name="Heading 3 6 7 2" xfId="6871" xr:uid="{00000000-0005-0000-0000-0000B92D0000}"/>
    <cellStyle name="Heading 3 6 8" xfId="3454" xr:uid="{00000000-0005-0000-0000-0000BA2D0000}"/>
    <cellStyle name="Heading 3 6 8 2" xfId="6602" xr:uid="{00000000-0005-0000-0000-0000BB2D0000}"/>
    <cellStyle name="Heading 3 6 9" xfId="3536" xr:uid="{00000000-0005-0000-0000-0000BC2D0000}"/>
    <cellStyle name="Heading 3 6 9 2" xfId="6673" xr:uid="{00000000-0005-0000-0000-0000BD2D0000}"/>
    <cellStyle name="Heading 4 2" xfId="1316" xr:uid="{00000000-0005-0000-0000-0000BE2D0000}"/>
    <cellStyle name="Heading 4 3" xfId="1317" xr:uid="{00000000-0005-0000-0000-0000BF2D0000}"/>
    <cellStyle name="Heading 4 4" xfId="1318" xr:uid="{00000000-0005-0000-0000-0000C02D0000}"/>
    <cellStyle name="Heading 4 5" xfId="1319" xr:uid="{00000000-0005-0000-0000-0000C12D0000}"/>
    <cellStyle name="Heading 4 6" xfId="1587" xr:uid="{00000000-0005-0000-0000-0000C22D0000}"/>
    <cellStyle name="Heading1" xfId="1320" xr:uid="{00000000-0005-0000-0000-0000C32D0000}"/>
    <cellStyle name="Heading2" xfId="1321" xr:uid="{00000000-0005-0000-0000-0000C42D0000}"/>
    <cellStyle name="HEADINGS" xfId="1322" xr:uid="{00000000-0005-0000-0000-0000C52D0000}"/>
    <cellStyle name="HEADINGS 2" xfId="3597" xr:uid="{00000000-0005-0000-0000-0000C62D0000}"/>
    <cellStyle name="HEADINGS 2 2" xfId="4301" xr:uid="{00000000-0005-0000-0000-0000C72D0000}"/>
    <cellStyle name="HEADINGS 2 2 2" xfId="10450" xr:uid="{00000000-0005-0000-0000-0000C82D0000}"/>
    <cellStyle name="HEADINGS 2 2 2 2" xfId="30375" xr:uid="{00000000-0005-0000-0000-0000C92D0000}"/>
    <cellStyle name="HEADINGS 2 3" xfId="6727" xr:uid="{00000000-0005-0000-0000-0000CA2D0000}"/>
    <cellStyle name="HEADINGS 3" xfId="3255" xr:uid="{00000000-0005-0000-0000-0000CB2D0000}"/>
    <cellStyle name="HEADINGS 3 2" xfId="6412" xr:uid="{00000000-0005-0000-0000-0000CC2D0000}"/>
    <cellStyle name="HEADINGS 4" xfId="3201" xr:uid="{00000000-0005-0000-0000-0000CD2D0000}"/>
    <cellStyle name="HEADINGS 4 2" xfId="6358" xr:uid="{00000000-0005-0000-0000-0000CE2D0000}"/>
    <cellStyle name="HEADINGS 5" xfId="7965" xr:uid="{00000000-0005-0000-0000-0000CF2D0000}"/>
    <cellStyle name="HEADINGS 5 2" xfId="28330" xr:uid="{00000000-0005-0000-0000-0000D02D0000}"/>
    <cellStyle name="HEADINGSTOP" xfId="1323" xr:uid="{00000000-0005-0000-0000-0000D12D0000}"/>
    <cellStyle name="Input [yellow]" xfId="862" xr:uid="{00000000-0005-0000-0000-0000D22D0000}"/>
    <cellStyle name="Input [yellow] 10" xfId="2228" xr:uid="{00000000-0005-0000-0000-0000D32D0000}"/>
    <cellStyle name="Input [yellow] 10 2" xfId="5437" xr:uid="{00000000-0005-0000-0000-0000D42D0000}"/>
    <cellStyle name="Input [yellow] 10 2 2" xfId="11573" xr:uid="{00000000-0005-0000-0000-0000D52D0000}"/>
    <cellStyle name="Input [yellow] 10 2 2 2" xfId="21130" xr:uid="{00000000-0005-0000-0000-0000D62D0000}"/>
    <cellStyle name="Input [yellow] 10 2 2 2 2" xfId="39054" xr:uid="{00000000-0005-0000-0000-0000D72D0000}"/>
    <cellStyle name="Input [yellow] 10 2 2 3" xfId="31264" xr:uid="{00000000-0005-0000-0000-0000D82D0000}"/>
    <cellStyle name="Input [yellow] 10 2 3" xfId="26182" xr:uid="{00000000-0005-0000-0000-0000D92D0000}"/>
    <cellStyle name="Input [yellow] 10 3" xfId="8553" xr:uid="{00000000-0005-0000-0000-0000DA2D0000}"/>
    <cellStyle name="Input [yellow] 10 3 2" xfId="18540" xr:uid="{00000000-0005-0000-0000-0000DB2D0000}"/>
    <cellStyle name="Input [yellow] 10 3 2 2" xfId="36936" xr:uid="{00000000-0005-0000-0000-0000DC2D0000}"/>
    <cellStyle name="Input [yellow] 10 3 3" xfId="28725" xr:uid="{00000000-0005-0000-0000-0000DD2D0000}"/>
    <cellStyle name="Input [yellow] 10 4" xfId="23639" xr:uid="{00000000-0005-0000-0000-0000DE2D0000}"/>
    <cellStyle name="Input [yellow] 11" xfId="1797" xr:uid="{00000000-0005-0000-0000-0000DF2D0000}"/>
    <cellStyle name="Input [yellow] 11 2" xfId="5009" xr:uid="{00000000-0005-0000-0000-0000E02D0000}"/>
    <cellStyle name="Input [yellow] 11 2 2" xfId="11149" xr:uid="{00000000-0005-0000-0000-0000E12D0000}"/>
    <cellStyle name="Input [yellow] 11 2 2 2" xfId="20711" xr:uid="{00000000-0005-0000-0000-0000E22D0000}"/>
    <cellStyle name="Input [yellow] 11 2 2 2 2" xfId="38730" xr:uid="{00000000-0005-0000-0000-0000E32D0000}"/>
    <cellStyle name="Input [yellow] 11 2 2 3" xfId="30936" xr:uid="{00000000-0005-0000-0000-0000E42D0000}"/>
    <cellStyle name="Input [yellow] 11 2 3" xfId="25854" xr:uid="{00000000-0005-0000-0000-0000E52D0000}"/>
    <cellStyle name="Input [yellow] 11 3" xfId="8130" xr:uid="{00000000-0005-0000-0000-0000E62D0000}"/>
    <cellStyle name="Input [yellow] 11 3 2" xfId="18120" xr:uid="{00000000-0005-0000-0000-0000E72D0000}"/>
    <cellStyle name="Input [yellow] 11 3 2 2" xfId="36612" xr:uid="{00000000-0005-0000-0000-0000E82D0000}"/>
    <cellStyle name="Input [yellow] 11 3 3" xfId="28401" xr:uid="{00000000-0005-0000-0000-0000E92D0000}"/>
    <cellStyle name="Input [yellow] 11 4" xfId="23315" xr:uid="{00000000-0005-0000-0000-0000EA2D0000}"/>
    <cellStyle name="Input [yellow] 12" xfId="1798" xr:uid="{00000000-0005-0000-0000-0000EB2D0000}"/>
    <cellStyle name="Input [yellow] 12 2" xfId="5010" xr:uid="{00000000-0005-0000-0000-0000EC2D0000}"/>
    <cellStyle name="Input [yellow] 12 2 2" xfId="11150" xr:uid="{00000000-0005-0000-0000-0000ED2D0000}"/>
    <cellStyle name="Input [yellow] 12 2 2 2" xfId="20712" xr:uid="{00000000-0005-0000-0000-0000EE2D0000}"/>
    <cellStyle name="Input [yellow] 12 2 2 2 2" xfId="38731" xr:uid="{00000000-0005-0000-0000-0000EF2D0000}"/>
    <cellStyle name="Input [yellow] 12 2 2 3" xfId="30937" xr:uid="{00000000-0005-0000-0000-0000F02D0000}"/>
    <cellStyle name="Input [yellow] 12 2 3" xfId="25855" xr:uid="{00000000-0005-0000-0000-0000F12D0000}"/>
    <cellStyle name="Input [yellow] 12 3" xfId="8131" xr:uid="{00000000-0005-0000-0000-0000F22D0000}"/>
    <cellStyle name="Input [yellow] 12 3 2" xfId="18121" xr:uid="{00000000-0005-0000-0000-0000F32D0000}"/>
    <cellStyle name="Input [yellow] 12 3 2 2" xfId="36613" xr:uid="{00000000-0005-0000-0000-0000F42D0000}"/>
    <cellStyle name="Input [yellow] 12 3 3" xfId="28402" xr:uid="{00000000-0005-0000-0000-0000F52D0000}"/>
    <cellStyle name="Input [yellow] 12 4" xfId="23316" xr:uid="{00000000-0005-0000-0000-0000F62D0000}"/>
    <cellStyle name="Input [yellow] 13" xfId="2504" xr:uid="{00000000-0005-0000-0000-0000F72D0000}"/>
    <cellStyle name="Input [yellow] 13 2" xfId="5709" xr:uid="{00000000-0005-0000-0000-0000F82D0000}"/>
    <cellStyle name="Input [yellow] 13 2 2" xfId="11828" xr:uid="{00000000-0005-0000-0000-0000F92D0000}"/>
    <cellStyle name="Input [yellow] 13 2 2 2" xfId="21352" xr:uid="{00000000-0005-0000-0000-0000FA2D0000}"/>
    <cellStyle name="Input [yellow] 13 2 2 2 2" xfId="39238" xr:uid="{00000000-0005-0000-0000-0000FB2D0000}"/>
    <cellStyle name="Input [yellow] 13 2 2 3" xfId="31474" xr:uid="{00000000-0005-0000-0000-0000FC2D0000}"/>
    <cellStyle name="Input [yellow] 13 2 3" xfId="26408" xr:uid="{00000000-0005-0000-0000-0000FD2D0000}"/>
    <cellStyle name="Input [yellow] 13 3" xfId="8808" xr:uid="{00000000-0005-0000-0000-0000FE2D0000}"/>
    <cellStyle name="Input [yellow] 13 3 2" xfId="18795" xr:uid="{00000000-0005-0000-0000-0000FF2D0000}"/>
    <cellStyle name="Input [yellow] 13 3 2 2" xfId="37146" xr:uid="{00000000-0005-0000-0000-0000002E0000}"/>
    <cellStyle name="Input [yellow] 13 3 3" xfId="28934" xr:uid="{00000000-0005-0000-0000-0000012E0000}"/>
    <cellStyle name="Input [yellow] 13 4" xfId="23849" xr:uid="{00000000-0005-0000-0000-0000022E0000}"/>
    <cellStyle name="Input [yellow] 14" xfId="23228" xr:uid="{00000000-0005-0000-0000-0000032E0000}"/>
    <cellStyle name="Input [yellow] 2" xfId="1324" xr:uid="{00000000-0005-0000-0000-0000042E0000}"/>
    <cellStyle name="Input [yellow] 2 10" xfId="1796" xr:uid="{00000000-0005-0000-0000-0000052E0000}"/>
    <cellStyle name="Input [yellow] 2 10 2" xfId="3517" xr:uid="{00000000-0005-0000-0000-0000062E0000}"/>
    <cellStyle name="Input [yellow] 2 10 2 2" xfId="6655" xr:uid="{00000000-0005-0000-0000-0000072E0000}"/>
    <cellStyle name="Input [yellow] 2 10 2 2 2" xfId="12754" xr:uid="{00000000-0005-0000-0000-0000082E0000}"/>
    <cellStyle name="Input [yellow] 2 10 2 2 2 2" xfId="22154" xr:uid="{00000000-0005-0000-0000-0000092E0000}"/>
    <cellStyle name="Input [yellow] 2 10 2 2 2 2 2" xfId="39884" xr:uid="{00000000-0005-0000-0000-00000A2E0000}"/>
    <cellStyle name="Input [yellow] 2 10 2 2 2 3" xfId="32209" xr:uid="{00000000-0005-0000-0000-00000B2E0000}"/>
    <cellStyle name="Input [yellow] 2 10 2 2 3" xfId="27143" xr:uid="{00000000-0005-0000-0000-00000C2E0000}"/>
    <cellStyle name="Input [yellow] 2 10 2 3" xfId="9739" xr:uid="{00000000-0005-0000-0000-00000D2E0000}"/>
    <cellStyle name="Input [yellow] 2 10 2 3 2" xfId="19629" xr:uid="{00000000-0005-0000-0000-00000E2E0000}"/>
    <cellStyle name="Input [yellow] 2 10 2 3 2 2" xfId="37789" xr:uid="{00000000-0005-0000-0000-00000F2E0000}"/>
    <cellStyle name="Input [yellow] 2 10 2 3 3" xfId="29670" xr:uid="{00000000-0005-0000-0000-0000102E0000}"/>
    <cellStyle name="Input [yellow] 2 10 2 4" xfId="24587" xr:uid="{00000000-0005-0000-0000-0000112E0000}"/>
    <cellStyle name="Input [yellow] 2 10 3" xfId="4235" xr:uid="{00000000-0005-0000-0000-0000122E0000}"/>
    <cellStyle name="Input [yellow] 2 10 3 2" xfId="7338" xr:uid="{00000000-0005-0000-0000-0000132E0000}"/>
    <cellStyle name="Input [yellow] 2 10 3 2 2" xfId="13399" xr:uid="{00000000-0005-0000-0000-0000142E0000}"/>
    <cellStyle name="Input [yellow] 2 10 3 2 2 2" xfId="22727" xr:uid="{00000000-0005-0000-0000-0000152E0000}"/>
    <cellStyle name="Input [yellow] 2 10 3 2 2 2 2" xfId="40455" xr:uid="{00000000-0005-0000-0000-0000162E0000}"/>
    <cellStyle name="Input [yellow] 2 10 3 2 2 3" xfId="32850" xr:uid="{00000000-0005-0000-0000-0000172E0000}"/>
    <cellStyle name="Input [yellow] 2 10 3 2 3" xfId="27784" xr:uid="{00000000-0005-0000-0000-0000182E0000}"/>
    <cellStyle name="Input [yellow] 2 10 3 3" xfId="10384" xr:uid="{00000000-0005-0000-0000-0000192E0000}"/>
    <cellStyle name="Input [yellow] 2 10 3 3 2" xfId="19953" xr:uid="{00000000-0005-0000-0000-00001A2E0000}"/>
    <cellStyle name="Input [yellow] 2 10 3 3 2 2" xfId="38109" xr:uid="{00000000-0005-0000-0000-00001B2E0000}"/>
    <cellStyle name="Input [yellow] 2 10 3 3 3" xfId="30309" xr:uid="{00000000-0005-0000-0000-00001C2E0000}"/>
    <cellStyle name="Input [yellow] 2 10 3 4" xfId="25228" xr:uid="{00000000-0005-0000-0000-00001D2E0000}"/>
    <cellStyle name="Input [yellow] 2 10 4" xfId="5008" xr:uid="{00000000-0005-0000-0000-00001E2E0000}"/>
    <cellStyle name="Input [yellow] 2 10 4 2" xfId="11148" xr:uid="{00000000-0005-0000-0000-00001F2E0000}"/>
    <cellStyle name="Input [yellow] 2 10 4 2 2" xfId="20710" xr:uid="{00000000-0005-0000-0000-0000202E0000}"/>
    <cellStyle name="Input [yellow] 2 10 4 2 2 2" xfId="38729" xr:uid="{00000000-0005-0000-0000-0000212E0000}"/>
    <cellStyle name="Input [yellow] 2 10 4 2 3" xfId="30935" xr:uid="{00000000-0005-0000-0000-0000222E0000}"/>
    <cellStyle name="Input [yellow] 2 10 4 3" xfId="25853" xr:uid="{00000000-0005-0000-0000-0000232E0000}"/>
    <cellStyle name="Input [yellow] 2 10 5" xfId="8129" xr:uid="{00000000-0005-0000-0000-0000242E0000}"/>
    <cellStyle name="Input [yellow] 2 10 5 2" xfId="18119" xr:uid="{00000000-0005-0000-0000-0000252E0000}"/>
    <cellStyle name="Input [yellow] 2 10 5 2 2" xfId="36611" xr:uid="{00000000-0005-0000-0000-0000262E0000}"/>
    <cellStyle name="Input [yellow] 2 10 5 3" xfId="28400" xr:uid="{00000000-0005-0000-0000-0000272E0000}"/>
    <cellStyle name="Input [yellow] 2 10 6" xfId="23314" xr:uid="{00000000-0005-0000-0000-0000282E0000}"/>
    <cellStyle name="Input [yellow] 2 11" xfId="1840" xr:uid="{00000000-0005-0000-0000-0000292E0000}"/>
    <cellStyle name="Input [yellow] 2 11 2" xfId="3970" xr:uid="{00000000-0005-0000-0000-00002A2E0000}"/>
    <cellStyle name="Input [yellow] 2 11 2 2" xfId="7075" xr:uid="{00000000-0005-0000-0000-00002B2E0000}"/>
    <cellStyle name="Input [yellow] 2 11 2 2 2" xfId="13141" xr:uid="{00000000-0005-0000-0000-00002C2E0000}"/>
    <cellStyle name="Input [yellow] 2 11 2 2 2 2" xfId="22489" xr:uid="{00000000-0005-0000-0000-00002D2E0000}"/>
    <cellStyle name="Input [yellow] 2 11 2 2 2 2 2" xfId="40217" xr:uid="{00000000-0005-0000-0000-00002E2E0000}"/>
    <cellStyle name="Input [yellow] 2 11 2 2 2 3" xfId="32593" xr:uid="{00000000-0005-0000-0000-00002F2E0000}"/>
    <cellStyle name="Input [yellow] 2 11 2 2 3" xfId="27527" xr:uid="{00000000-0005-0000-0000-0000302E0000}"/>
    <cellStyle name="Input [yellow] 2 11 2 3" xfId="10126" xr:uid="{00000000-0005-0000-0000-0000312E0000}"/>
    <cellStyle name="Input [yellow] 2 11 2 3 2" xfId="19822" xr:uid="{00000000-0005-0000-0000-0000322E0000}"/>
    <cellStyle name="Input [yellow] 2 11 2 3 2 2" xfId="37979" xr:uid="{00000000-0005-0000-0000-0000332E0000}"/>
    <cellStyle name="Input [yellow] 2 11 2 3 3" xfId="30052" xr:uid="{00000000-0005-0000-0000-0000342E0000}"/>
    <cellStyle name="Input [yellow] 2 11 2 4" xfId="24971" xr:uid="{00000000-0005-0000-0000-0000352E0000}"/>
    <cellStyle name="Input [yellow] 2 11 3" xfId="4623" xr:uid="{00000000-0005-0000-0000-0000362E0000}"/>
    <cellStyle name="Input [yellow] 2 11 3 2" xfId="7725" xr:uid="{00000000-0005-0000-0000-0000372E0000}"/>
    <cellStyle name="Input [yellow] 2 11 3 2 2" xfId="13786" xr:uid="{00000000-0005-0000-0000-0000382E0000}"/>
    <cellStyle name="Input [yellow] 2 11 3 2 2 2" xfId="23060" xr:uid="{00000000-0005-0000-0000-0000392E0000}"/>
    <cellStyle name="Input [yellow] 2 11 3 2 2 2 2" xfId="40788" xr:uid="{00000000-0005-0000-0000-00003A2E0000}"/>
    <cellStyle name="Input [yellow] 2 11 3 2 2 3" xfId="33234" xr:uid="{00000000-0005-0000-0000-00003B2E0000}"/>
    <cellStyle name="Input [yellow] 2 11 3 2 3" xfId="28168" xr:uid="{00000000-0005-0000-0000-00003C2E0000}"/>
    <cellStyle name="Input [yellow] 2 11 3 3" xfId="10772" xr:uid="{00000000-0005-0000-0000-00003D2E0000}"/>
    <cellStyle name="Input [yellow] 2 11 3 3 2" xfId="20340" xr:uid="{00000000-0005-0000-0000-00003E2E0000}"/>
    <cellStyle name="Input [yellow] 2 11 3 3 2 2" xfId="38493" xr:uid="{00000000-0005-0000-0000-00003F2E0000}"/>
    <cellStyle name="Input [yellow] 2 11 3 3 3" xfId="30694" xr:uid="{00000000-0005-0000-0000-0000402E0000}"/>
    <cellStyle name="Input [yellow] 2 11 3 4" xfId="25612" xr:uid="{00000000-0005-0000-0000-0000412E0000}"/>
    <cellStyle name="Input [yellow] 2 11 4" xfId="5052" xr:uid="{00000000-0005-0000-0000-0000422E0000}"/>
    <cellStyle name="Input [yellow] 2 11 4 2" xfId="11192" xr:uid="{00000000-0005-0000-0000-0000432E0000}"/>
    <cellStyle name="Input [yellow] 2 11 4 2 2" xfId="20754" xr:uid="{00000000-0005-0000-0000-0000442E0000}"/>
    <cellStyle name="Input [yellow] 2 11 4 2 2 2" xfId="38762" xr:uid="{00000000-0005-0000-0000-0000452E0000}"/>
    <cellStyle name="Input [yellow] 2 11 4 2 3" xfId="30968" xr:uid="{00000000-0005-0000-0000-0000462E0000}"/>
    <cellStyle name="Input [yellow] 2 11 4 3" xfId="25886" xr:uid="{00000000-0005-0000-0000-0000472E0000}"/>
    <cellStyle name="Input [yellow] 2 11 5" xfId="8173" xr:uid="{00000000-0005-0000-0000-0000482E0000}"/>
    <cellStyle name="Input [yellow] 2 11 5 2" xfId="18163" xr:uid="{00000000-0005-0000-0000-0000492E0000}"/>
    <cellStyle name="Input [yellow] 2 11 5 2 2" xfId="36644" xr:uid="{00000000-0005-0000-0000-00004A2E0000}"/>
    <cellStyle name="Input [yellow] 2 11 5 3" xfId="28433" xr:uid="{00000000-0005-0000-0000-00004B2E0000}"/>
    <cellStyle name="Input [yellow] 2 11 6" xfId="23347" xr:uid="{00000000-0005-0000-0000-00004C2E0000}"/>
    <cellStyle name="Input [yellow] 2 12" xfId="2505" xr:uid="{00000000-0005-0000-0000-00004D2E0000}"/>
    <cellStyle name="Input [yellow] 2 12 2" xfId="3660" xr:uid="{00000000-0005-0000-0000-00004E2E0000}"/>
    <cellStyle name="Input [yellow] 2 12 2 2" xfId="6784" xr:uid="{00000000-0005-0000-0000-00004F2E0000}"/>
    <cellStyle name="Input [yellow] 2 12 2 2 2" xfId="12870" xr:uid="{00000000-0005-0000-0000-0000502E0000}"/>
    <cellStyle name="Input [yellow] 2 12 2 2 2 2" xfId="22245" xr:uid="{00000000-0005-0000-0000-0000512E0000}"/>
    <cellStyle name="Input [yellow] 2 12 2 2 2 2 2" xfId="39975" xr:uid="{00000000-0005-0000-0000-0000522E0000}"/>
    <cellStyle name="Input [yellow] 2 12 2 2 2 3" xfId="32324" xr:uid="{00000000-0005-0000-0000-0000532E0000}"/>
    <cellStyle name="Input [yellow] 2 12 2 2 3" xfId="27258" xr:uid="{00000000-0005-0000-0000-0000542E0000}"/>
    <cellStyle name="Input [yellow] 2 12 2 3" xfId="9855" xr:uid="{00000000-0005-0000-0000-0000552E0000}"/>
    <cellStyle name="Input [yellow] 2 12 2 3 2" xfId="19691" xr:uid="{00000000-0005-0000-0000-0000562E0000}"/>
    <cellStyle name="Input [yellow] 2 12 2 3 2 2" xfId="37850" xr:uid="{00000000-0005-0000-0000-0000572E0000}"/>
    <cellStyle name="Input [yellow] 2 12 2 3 3" xfId="29783" xr:uid="{00000000-0005-0000-0000-0000582E0000}"/>
    <cellStyle name="Input [yellow] 2 12 2 4" xfId="24702" xr:uid="{00000000-0005-0000-0000-0000592E0000}"/>
    <cellStyle name="Input [yellow] 2 12 3" xfId="4352" xr:uid="{00000000-0005-0000-0000-00005A2E0000}"/>
    <cellStyle name="Input [yellow] 2 12 3 2" xfId="7454" xr:uid="{00000000-0005-0000-0000-00005B2E0000}"/>
    <cellStyle name="Input [yellow] 2 12 3 2 2" xfId="13515" xr:uid="{00000000-0005-0000-0000-00005C2E0000}"/>
    <cellStyle name="Input [yellow] 2 12 3 2 2 2" xfId="22818" xr:uid="{00000000-0005-0000-0000-00005D2E0000}"/>
    <cellStyle name="Input [yellow] 2 12 3 2 2 2 2" xfId="40546" xr:uid="{00000000-0005-0000-0000-00005E2E0000}"/>
    <cellStyle name="Input [yellow] 2 12 3 2 2 3" xfId="32965" xr:uid="{00000000-0005-0000-0000-00005F2E0000}"/>
    <cellStyle name="Input [yellow] 2 12 3 2 3" xfId="27899" xr:uid="{00000000-0005-0000-0000-0000602E0000}"/>
    <cellStyle name="Input [yellow] 2 12 3 3" xfId="10501" xr:uid="{00000000-0005-0000-0000-0000612E0000}"/>
    <cellStyle name="Input [yellow] 2 12 3 3 2" xfId="20069" xr:uid="{00000000-0005-0000-0000-0000622E0000}"/>
    <cellStyle name="Input [yellow] 2 12 3 3 2 2" xfId="38224" xr:uid="{00000000-0005-0000-0000-0000632E0000}"/>
    <cellStyle name="Input [yellow] 2 12 3 3 3" xfId="30425" xr:uid="{00000000-0005-0000-0000-0000642E0000}"/>
    <cellStyle name="Input [yellow] 2 12 3 4" xfId="25343" xr:uid="{00000000-0005-0000-0000-0000652E0000}"/>
    <cellStyle name="Input [yellow] 2 12 4" xfId="5710" xr:uid="{00000000-0005-0000-0000-0000662E0000}"/>
    <cellStyle name="Input [yellow] 2 12 4 2" xfId="11829" xr:uid="{00000000-0005-0000-0000-0000672E0000}"/>
    <cellStyle name="Input [yellow] 2 12 4 2 2" xfId="21353" xr:uid="{00000000-0005-0000-0000-0000682E0000}"/>
    <cellStyle name="Input [yellow] 2 12 4 2 2 2" xfId="39239" xr:uid="{00000000-0005-0000-0000-0000692E0000}"/>
    <cellStyle name="Input [yellow] 2 12 4 2 3" xfId="31475" xr:uid="{00000000-0005-0000-0000-00006A2E0000}"/>
    <cellStyle name="Input [yellow] 2 12 4 3" xfId="26409" xr:uid="{00000000-0005-0000-0000-00006B2E0000}"/>
    <cellStyle name="Input [yellow] 2 12 5" xfId="8809" xr:uid="{00000000-0005-0000-0000-00006C2E0000}"/>
    <cellStyle name="Input [yellow] 2 12 5 2" xfId="18796" xr:uid="{00000000-0005-0000-0000-00006D2E0000}"/>
    <cellStyle name="Input [yellow] 2 12 5 2 2" xfId="37147" xr:uid="{00000000-0005-0000-0000-00006E2E0000}"/>
    <cellStyle name="Input [yellow] 2 12 5 3" xfId="28935" xr:uid="{00000000-0005-0000-0000-00006F2E0000}"/>
    <cellStyle name="Input [yellow] 2 12 6" xfId="23850" xr:uid="{00000000-0005-0000-0000-0000702E0000}"/>
    <cellStyle name="Input [yellow] 2 13" xfId="3388" xr:uid="{00000000-0005-0000-0000-0000712E0000}"/>
    <cellStyle name="Input [yellow] 2 13 2" xfId="4136" xr:uid="{00000000-0005-0000-0000-0000722E0000}"/>
    <cellStyle name="Input [yellow] 2 13 2 2" xfId="7239" xr:uid="{00000000-0005-0000-0000-0000732E0000}"/>
    <cellStyle name="Input [yellow] 2 13 2 2 2" xfId="13300" xr:uid="{00000000-0005-0000-0000-0000742E0000}"/>
    <cellStyle name="Input [yellow] 2 13 2 2 2 2" xfId="22642" xr:uid="{00000000-0005-0000-0000-0000752E0000}"/>
    <cellStyle name="Input [yellow] 2 13 2 2 2 2 2" xfId="40370" xr:uid="{00000000-0005-0000-0000-0000762E0000}"/>
    <cellStyle name="Input [yellow] 2 13 2 2 2 3" xfId="32751" xr:uid="{00000000-0005-0000-0000-0000772E0000}"/>
    <cellStyle name="Input [yellow] 2 13 2 2 3" xfId="27685" xr:uid="{00000000-0005-0000-0000-0000782E0000}"/>
    <cellStyle name="Input [yellow] 2 13 2 3" xfId="10285" xr:uid="{00000000-0005-0000-0000-0000792E0000}"/>
    <cellStyle name="Input [yellow] 2 13 2 3 2" xfId="19854" xr:uid="{00000000-0005-0000-0000-00007A2E0000}"/>
    <cellStyle name="Input [yellow] 2 13 2 3 2 2" xfId="38010" xr:uid="{00000000-0005-0000-0000-00007B2E0000}"/>
    <cellStyle name="Input [yellow] 2 13 2 3 3" xfId="30210" xr:uid="{00000000-0005-0000-0000-00007C2E0000}"/>
    <cellStyle name="Input [yellow] 2 13 2 4" xfId="25129" xr:uid="{00000000-0005-0000-0000-00007D2E0000}"/>
    <cellStyle name="Input [yellow] 2 13 3" xfId="6543" xr:uid="{00000000-0005-0000-0000-00007E2E0000}"/>
    <cellStyle name="Input [yellow] 2 13 3 2" xfId="12655" xr:uid="{00000000-0005-0000-0000-00007F2E0000}"/>
    <cellStyle name="Input [yellow] 2 13 3 2 2" xfId="22069" xr:uid="{00000000-0005-0000-0000-0000802E0000}"/>
    <cellStyle name="Input [yellow] 2 13 3 2 2 2" xfId="39799" xr:uid="{00000000-0005-0000-0000-0000812E0000}"/>
    <cellStyle name="Input [yellow] 2 13 3 2 3" xfId="32110" xr:uid="{00000000-0005-0000-0000-0000822E0000}"/>
    <cellStyle name="Input [yellow] 2 13 3 3" xfId="27044" xr:uid="{00000000-0005-0000-0000-0000832E0000}"/>
    <cellStyle name="Input [yellow] 2 13 4" xfId="9640" xr:uid="{00000000-0005-0000-0000-0000842E0000}"/>
    <cellStyle name="Input [yellow] 2 13 4 2" xfId="19581" xr:uid="{00000000-0005-0000-0000-0000852E0000}"/>
    <cellStyle name="Input [yellow] 2 13 4 2 2" xfId="37741" xr:uid="{00000000-0005-0000-0000-0000862E0000}"/>
    <cellStyle name="Input [yellow] 2 13 4 3" xfId="29573" xr:uid="{00000000-0005-0000-0000-0000872E0000}"/>
    <cellStyle name="Input [yellow] 2 13 5" xfId="24488" xr:uid="{00000000-0005-0000-0000-0000882E0000}"/>
    <cellStyle name="Input [yellow] 2 14" xfId="4045" xr:uid="{00000000-0005-0000-0000-0000892E0000}"/>
    <cellStyle name="Input [yellow] 2 14 2" xfId="4694" xr:uid="{00000000-0005-0000-0000-00008A2E0000}"/>
    <cellStyle name="Input [yellow] 2 14 2 2" xfId="7796" xr:uid="{00000000-0005-0000-0000-00008B2E0000}"/>
    <cellStyle name="Input [yellow] 2 14 2 2 2" xfId="13857" xr:uid="{00000000-0005-0000-0000-00008C2E0000}"/>
    <cellStyle name="Input [yellow] 2 14 2 2 2 2" xfId="23126" xr:uid="{00000000-0005-0000-0000-00008D2E0000}"/>
    <cellStyle name="Input [yellow] 2 14 2 2 2 2 2" xfId="40854" xr:uid="{00000000-0005-0000-0000-00008E2E0000}"/>
    <cellStyle name="Input [yellow] 2 14 2 2 2 3" xfId="33305" xr:uid="{00000000-0005-0000-0000-00008F2E0000}"/>
    <cellStyle name="Input [yellow] 2 14 2 2 3" xfId="28239" xr:uid="{00000000-0005-0000-0000-0000902E0000}"/>
    <cellStyle name="Input [yellow] 2 14 2 3" xfId="10843" xr:uid="{00000000-0005-0000-0000-0000912E0000}"/>
    <cellStyle name="Input [yellow] 2 14 2 3 2" xfId="20411" xr:uid="{00000000-0005-0000-0000-0000922E0000}"/>
    <cellStyle name="Input [yellow] 2 14 2 3 2 2" xfId="38564" xr:uid="{00000000-0005-0000-0000-0000932E0000}"/>
    <cellStyle name="Input [yellow] 2 14 2 3 3" xfId="30765" xr:uid="{00000000-0005-0000-0000-0000942E0000}"/>
    <cellStyle name="Input [yellow] 2 14 2 4" xfId="25683" xr:uid="{00000000-0005-0000-0000-0000952E0000}"/>
    <cellStyle name="Input [yellow] 2 14 3" xfId="7148" xr:uid="{00000000-0005-0000-0000-0000962E0000}"/>
    <cellStyle name="Input [yellow] 2 14 3 2" xfId="13212" xr:uid="{00000000-0005-0000-0000-0000972E0000}"/>
    <cellStyle name="Input [yellow] 2 14 3 2 2" xfId="22555" xr:uid="{00000000-0005-0000-0000-0000982E0000}"/>
    <cellStyle name="Input [yellow] 2 14 3 2 2 2" xfId="40283" xr:uid="{00000000-0005-0000-0000-0000992E0000}"/>
    <cellStyle name="Input [yellow] 2 14 3 2 3" xfId="32664" xr:uid="{00000000-0005-0000-0000-00009A2E0000}"/>
    <cellStyle name="Input [yellow] 2 14 3 3" xfId="27598" xr:uid="{00000000-0005-0000-0000-00009B2E0000}"/>
    <cellStyle name="Input [yellow] 2 14 4" xfId="10197" xr:uid="{00000000-0005-0000-0000-00009C2E0000}"/>
    <cellStyle name="Input [yellow] 2 14 4 2" xfId="19839" xr:uid="{00000000-0005-0000-0000-00009D2E0000}"/>
    <cellStyle name="Input [yellow] 2 14 4 2 2" xfId="37996" xr:uid="{00000000-0005-0000-0000-00009E2E0000}"/>
    <cellStyle name="Input [yellow] 2 14 4 3" xfId="30123" xr:uid="{00000000-0005-0000-0000-00009F2E0000}"/>
    <cellStyle name="Input [yellow] 2 14 5" xfId="25042" xr:uid="{00000000-0005-0000-0000-0000A02E0000}"/>
    <cellStyle name="Input [yellow] 2 15" xfId="3256" xr:uid="{00000000-0005-0000-0000-0000A12E0000}"/>
    <cellStyle name="Input [yellow] 2 15 2" xfId="6413" xr:uid="{00000000-0005-0000-0000-0000A22E0000}"/>
    <cellStyle name="Input [yellow] 2 15 2 2" xfId="12526" xr:uid="{00000000-0005-0000-0000-0000A32E0000}"/>
    <cellStyle name="Input [yellow] 2 15 2 2 2" xfId="21946" xr:uid="{00000000-0005-0000-0000-0000A42E0000}"/>
    <cellStyle name="Input [yellow] 2 15 2 2 2 2" xfId="39765" xr:uid="{00000000-0005-0000-0000-0000A52E0000}"/>
    <cellStyle name="Input [yellow] 2 15 2 2 3" xfId="32071" xr:uid="{00000000-0005-0000-0000-0000A62E0000}"/>
    <cellStyle name="Input [yellow] 2 15 2 3" xfId="27005" xr:uid="{00000000-0005-0000-0000-0000A72E0000}"/>
    <cellStyle name="Input [yellow] 2 15 3" xfId="9511" xr:uid="{00000000-0005-0000-0000-0000A82E0000}"/>
    <cellStyle name="Input [yellow] 2 15 3 2" xfId="19476" xr:uid="{00000000-0005-0000-0000-0000A92E0000}"/>
    <cellStyle name="Input [yellow] 2 15 3 2 2" xfId="37726" xr:uid="{00000000-0005-0000-0000-0000AA2E0000}"/>
    <cellStyle name="Input [yellow] 2 15 3 3" xfId="29536" xr:uid="{00000000-0005-0000-0000-0000AB2E0000}"/>
    <cellStyle name="Input [yellow] 2 15 4" xfId="24449" xr:uid="{00000000-0005-0000-0000-0000AC2E0000}"/>
    <cellStyle name="Input [yellow] 2 16" xfId="4839" xr:uid="{00000000-0005-0000-0000-0000AD2E0000}"/>
    <cellStyle name="Input [yellow] 2 16 2" xfId="10980" xr:uid="{00000000-0005-0000-0000-0000AE2E0000}"/>
    <cellStyle name="Input [yellow] 2 16 2 2" xfId="20548" xr:uid="{00000000-0005-0000-0000-0000AF2E0000}"/>
    <cellStyle name="Input [yellow] 2 16 2 2 2" xfId="38655" xr:uid="{00000000-0005-0000-0000-0000B02E0000}"/>
    <cellStyle name="Input [yellow] 2 16 2 3" xfId="30856" xr:uid="{00000000-0005-0000-0000-0000B12E0000}"/>
    <cellStyle name="Input [yellow] 2 16 3" xfId="25774" xr:uid="{00000000-0005-0000-0000-0000B22E0000}"/>
    <cellStyle name="Input [yellow] 2 17" xfId="23233" xr:uid="{00000000-0005-0000-0000-0000B32E0000}"/>
    <cellStyle name="Input [yellow] 2 2" xfId="1980" xr:uid="{00000000-0005-0000-0000-0000B42E0000}"/>
    <cellStyle name="Input [yellow] 2 2 2" xfId="3598" xr:uid="{00000000-0005-0000-0000-0000B52E0000}"/>
    <cellStyle name="Input [yellow] 2 2 2 2" xfId="6728" xr:uid="{00000000-0005-0000-0000-0000B62E0000}"/>
    <cellStyle name="Input [yellow] 2 2 2 2 2" xfId="12820" xr:uid="{00000000-0005-0000-0000-0000B72E0000}"/>
    <cellStyle name="Input [yellow] 2 2 2 2 2 2" xfId="22205" xr:uid="{00000000-0005-0000-0000-0000B82E0000}"/>
    <cellStyle name="Input [yellow] 2 2 2 2 2 2 2" xfId="39935" xr:uid="{00000000-0005-0000-0000-0000B92E0000}"/>
    <cellStyle name="Input [yellow] 2 2 2 2 2 3" xfId="32275" xr:uid="{00000000-0005-0000-0000-0000BA2E0000}"/>
    <cellStyle name="Input [yellow] 2 2 2 2 3" xfId="27209" xr:uid="{00000000-0005-0000-0000-0000BB2E0000}"/>
    <cellStyle name="Input [yellow] 2 2 2 3" xfId="9805" xr:uid="{00000000-0005-0000-0000-0000BC2E0000}"/>
    <cellStyle name="Input [yellow] 2 2 2 3 2" xfId="19662" xr:uid="{00000000-0005-0000-0000-0000BD2E0000}"/>
    <cellStyle name="Input [yellow] 2 2 2 3 2 2" xfId="37822" xr:uid="{00000000-0005-0000-0000-0000BE2E0000}"/>
    <cellStyle name="Input [yellow] 2 2 2 3 3" xfId="29735" xr:uid="{00000000-0005-0000-0000-0000BF2E0000}"/>
    <cellStyle name="Input [yellow] 2 2 2 4" xfId="24653" xr:uid="{00000000-0005-0000-0000-0000C02E0000}"/>
    <cellStyle name="Input [yellow] 2 2 3" xfId="4302" xr:uid="{00000000-0005-0000-0000-0000C12E0000}"/>
    <cellStyle name="Input [yellow] 2 2 3 2" xfId="7404" xr:uid="{00000000-0005-0000-0000-0000C22E0000}"/>
    <cellStyle name="Input [yellow] 2 2 3 2 2" xfId="13465" xr:uid="{00000000-0005-0000-0000-0000C32E0000}"/>
    <cellStyle name="Input [yellow] 2 2 3 2 2 2" xfId="22778" xr:uid="{00000000-0005-0000-0000-0000C42E0000}"/>
    <cellStyle name="Input [yellow] 2 2 3 2 2 2 2" xfId="40506" xr:uid="{00000000-0005-0000-0000-0000C52E0000}"/>
    <cellStyle name="Input [yellow] 2 2 3 2 2 3" xfId="32916" xr:uid="{00000000-0005-0000-0000-0000C62E0000}"/>
    <cellStyle name="Input [yellow] 2 2 3 2 3" xfId="27850" xr:uid="{00000000-0005-0000-0000-0000C72E0000}"/>
    <cellStyle name="Input [yellow] 2 2 3 3" xfId="10451" xr:uid="{00000000-0005-0000-0000-0000C82E0000}"/>
    <cellStyle name="Input [yellow] 2 2 3 3 2" xfId="20019" xr:uid="{00000000-0005-0000-0000-0000C92E0000}"/>
    <cellStyle name="Input [yellow] 2 2 3 3 2 2" xfId="38175" xr:uid="{00000000-0005-0000-0000-0000CA2E0000}"/>
    <cellStyle name="Input [yellow] 2 2 3 3 3" xfId="30376" xr:uid="{00000000-0005-0000-0000-0000CB2E0000}"/>
    <cellStyle name="Input [yellow] 2 2 3 4" xfId="25294" xr:uid="{00000000-0005-0000-0000-0000CC2E0000}"/>
    <cellStyle name="Input [yellow] 2 2 4" xfId="5191" xr:uid="{00000000-0005-0000-0000-0000CD2E0000}"/>
    <cellStyle name="Input [yellow] 2 2 4 2" xfId="11331" xr:uid="{00000000-0005-0000-0000-0000CE2E0000}"/>
    <cellStyle name="Input [yellow] 2 2 4 2 2" xfId="20893" xr:uid="{00000000-0005-0000-0000-0000CF2E0000}"/>
    <cellStyle name="Input [yellow] 2 2 4 2 2 2" xfId="38867" xr:uid="{00000000-0005-0000-0000-0000D02E0000}"/>
    <cellStyle name="Input [yellow] 2 2 4 2 3" xfId="31073" xr:uid="{00000000-0005-0000-0000-0000D12E0000}"/>
    <cellStyle name="Input [yellow] 2 2 4 3" xfId="25991" xr:uid="{00000000-0005-0000-0000-0000D22E0000}"/>
    <cellStyle name="Input [yellow] 2 2 5" xfId="8313" xr:uid="{00000000-0005-0000-0000-0000D32E0000}"/>
    <cellStyle name="Input [yellow] 2 2 5 2" xfId="18303" xr:uid="{00000000-0005-0000-0000-0000D42E0000}"/>
    <cellStyle name="Input [yellow] 2 2 5 2 2" xfId="36750" xr:uid="{00000000-0005-0000-0000-0000D52E0000}"/>
    <cellStyle name="Input [yellow] 2 2 5 3" xfId="28539" xr:uid="{00000000-0005-0000-0000-0000D62E0000}"/>
    <cellStyle name="Input [yellow] 2 2 6" xfId="23453" xr:uid="{00000000-0005-0000-0000-0000D72E0000}"/>
    <cellStyle name="Input [yellow] 2 3" xfId="2260" xr:uid="{00000000-0005-0000-0000-0000D82E0000}"/>
    <cellStyle name="Input [yellow] 2 3 2" xfId="3812" xr:uid="{00000000-0005-0000-0000-0000D92E0000}"/>
    <cellStyle name="Input [yellow] 2 3 2 2" xfId="6922" xr:uid="{00000000-0005-0000-0000-0000DA2E0000}"/>
    <cellStyle name="Input [yellow] 2 3 2 2 2" xfId="12994" xr:uid="{00000000-0005-0000-0000-0000DB2E0000}"/>
    <cellStyle name="Input [yellow] 2 3 2 2 2 2" xfId="22355" xr:uid="{00000000-0005-0000-0000-0000DC2E0000}"/>
    <cellStyle name="Input [yellow] 2 3 2 2 2 2 2" xfId="40084" xr:uid="{00000000-0005-0000-0000-0000DD2E0000}"/>
    <cellStyle name="Input [yellow] 2 3 2 2 2 3" xfId="32447" xr:uid="{00000000-0005-0000-0000-0000DE2E0000}"/>
    <cellStyle name="Input [yellow] 2 3 2 2 3" xfId="27381" xr:uid="{00000000-0005-0000-0000-0000DF2E0000}"/>
    <cellStyle name="Input [yellow] 2 3 2 3" xfId="9979" xr:uid="{00000000-0005-0000-0000-0000E02E0000}"/>
    <cellStyle name="Input [yellow] 2 3 2 3 2" xfId="19757" xr:uid="{00000000-0005-0000-0000-0000E12E0000}"/>
    <cellStyle name="Input [yellow] 2 3 2 3 2 2" xfId="37915" xr:uid="{00000000-0005-0000-0000-0000E22E0000}"/>
    <cellStyle name="Input [yellow] 2 3 2 3 3" xfId="29906" xr:uid="{00000000-0005-0000-0000-0000E32E0000}"/>
    <cellStyle name="Input [yellow] 2 3 2 4" xfId="24825" xr:uid="{00000000-0005-0000-0000-0000E42E0000}"/>
    <cellStyle name="Input [yellow] 2 3 3" xfId="4476" xr:uid="{00000000-0005-0000-0000-0000E52E0000}"/>
    <cellStyle name="Input [yellow] 2 3 3 2" xfId="7578" xr:uid="{00000000-0005-0000-0000-0000E62E0000}"/>
    <cellStyle name="Input [yellow] 2 3 3 2 2" xfId="13639" xr:uid="{00000000-0005-0000-0000-0000E72E0000}"/>
    <cellStyle name="Input [yellow] 2 3 3 2 2 2" xfId="22927" xr:uid="{00000000-0005-0000-0000-0000E82E0000}"/>
    <cellStyle name="Input [yellow] 2 3 3 2 2 2 2" xfId="40655" xr:uid="{00000000-0005-0000-0000-0000E92E0000}"/>
    <cellStyle name="Input [yellow] 2 3 3 2 2 3" xfId="33088" xr:uid="{00000000-0005-0000-0000-0000EA2E0000}"/>
    <cellStyle name="Input [yellow] 2 3 3 2 3" xfId="28022" xr:uid="{00000000-0005-0000-0000-0000EB2E0000}"/>
    <cellStyle name="Input [yellow] 2 3 3 3" xfId="10625" xr:uid="{00000000-0005-0000-0000-0000EC2E0000}"/>
    <cellStyle name="Input [yellow] 2 3 3 3 2" xfId="20193" xr:uid="{00000000-0005-0000-0000-0000ED2E0000}"/>
    <cellStyle name="Input [yellow] 2 3 3 3 2 2" xfId="38347" xr:uid="{00000000-0005-0000-0000-0000EE2E0000}"/>
    <cellStyle name="Input [yellow] 2 3 3 3 3" xfId="30548" xr:uid="{00000000-0005-0000-0000-0000EF2E0000}"/>
    <cellStyle name="Input [yellow] 2 3 3 4" xfId="25466" xr:uid="{00000000-0005-0000-0000-0000F02E0000}"/>
    <cellStyle name="Input [yellow] 2 3 4" xfId="8585" xr:uid="{00000000-0005-0000-0000-0000F12E0000}"/>
    <cellStyle name="Input [yellow] 2 3 4 2" xfId="18572" xr:uid="{00000000-0005-0000-0000-0000F22E0000}"/>
    <cellStyle name="Input [yellow] 2 3 4 2 2" xfId="36968" xr:uid="{00000000-0005-0000-0000-0000F32E0000}"/>
    <cellStyle name="Input [yellow] 2 3 4 3" xfId="28756" xr:uid="{00000000-0005-0000-0000-0000F42E0000}"/>
    <cellStyle name="Input [yellow] 2 3 5" xfId="23671" xr:uid="{00000000-0005-0000-0000-0000F52E0000}"/>
    <cellStyle name="Input [yellow] 2 4" xfId="2081" xr:uid="{00000000-0005-0000-0000-0000F62E0000}"/>
    <cellStyle name="Input [yellow] 2 4 2" xfId="3707" xr:uid="{00000000-0005-0000-0000-0000F72E0000}"/>
    <cellStyle name="Input [yellow] 2 4 2 2" xfId="6825" xr:uid="{00000000-0005-0000-0000-0000F82E0000}"/>
    <cellStyle name="Input [yellow] 2 4 2 2 2" xfId="12907" xr:uid="{00000000-0005-0000-0000-0000F92E0000}"/>
    <cellStyle name="Input [yellow] 2 4 2 2 2 2" xfId="22277" xr:uid="{00000000-0005-0000-0000-0000FA2E0000}"/>
    <cellStyle name="Input [yellow] 2 4 2 2 2 2 2" xfId="40007" xr:uid="{00000000-0005-0000-0000-0000FB2E0000}"/>
    <cellStyle name="Input [yellow] 2 4 2 2 2 3" xfId="32361" xr:uid="{00000000-0005-0000-0000-0000FC2E0000}"/>
    <cellStyle name="Input [yellow] 2 4 2 2 3" xfId="27295" xr:uid="{00000000-0005-0000-0000-0000FD2E0000}"/>
    <cellStyle name="Input [yellow] 2 4 2 3" xfId="9892" xr:uid="{00000000-0005-0000-0000-0000FE2E0000}"/>
    <cellStyle name="Input [yellow] 2 4 2 3 2" xfId="19710" xr:uid="{00000000-0005-0000-0000-0000FF2E0000}"/>
    <cellStyle name="Input [yellow] 2 4 2 3 2 2" xfId="37869" xr:uid="{00000000-0005-0000-0000-0000002F0000}"/>
    <cellStyle name="Input [yellow] 2 4 2 3 3" xfId="29820" xr:uid="{00000000-0005-0000-0000-0000012F0000}"/>
    <cellStyle name="Input [yellow] 2 4 2 4" xfId="24739" xr:uid="{00000000-0005-0000-0000-0000022F0000}"/>
    <cellStyle name="Input [yellow] 2 4 3" xfId="4389" xr:uid="{00000000-0005-0000-0000-0000032F0000}"/>
    <cellStyle name="Input [yellow] 2 4 3 2" xfId="7491" xr:uid="{00000000-0005-0000-0000-0000042F0000}"/>
    <cellStyle name="Input [yellow] 2 4 3 2 2" xfId="13552" xr:uid="{00000000-0005-0000-0000-0000052F0000}"/>
    <cellStyle name="Input [yellow] 2 4 3 2 2 2" xfId="22850" xr:uid="{00000000-0005-0000-0000-0000062F0000}"/>
    <cellStyle name="Input [yellow] 2 4 3 2 2 2 2" xfId="40578" xr:uid="{00000000-0005-0000-0000-0000072F0000}"/>
    <cellStyle name="Input [yellow] 2 4 3 2 2 3" xfId="33002" xr:uid="{00000000-0005-0000-0000-0000082F0000}"/>
    <cellStyle name="Input [yellow] 2 4 3 2 3" xfId="27936" xr:uid="{00000000-0005-0000-0000-0000092F0000}"/>
    <cellStyle name="Input [yellow] 2 4 3 3" xfId="10538" xr:uid="{00000000-0005-0000-0000-00000A2F0000}"/>
    <cellStyle name="Input [yellow] 2 4 3 3 2" xfId="20106" xr:uid="{00000000-0005-0000-0000-00000B2F0000}"/>
    <cellStyle name="Input [yellow] 2 4 3 3 2 2" xfId="38261" xr:uid="{00000000-0005-0000-0000-00000C2F0000}"/>
    <cellStyle name="Input [yellow] 2 4 3 3 3" xfId="30462" xr:uid="{00000000-0005-0000-0000-00000D2F0000}"/>
    <cellStyle name="Input [yellow] 2 4 3 4" xfId="25380" xr:uid="{00000000-0005-0000-0000-00000E2F0000}"/>
    <cellStyle name="Input [yellow] 2 4 4" xfId="5291" xr:uid="{00000000-0005-0000-0000-00000F2F0000}"/>
    <cellStyle name="Input [yellow] 2 4 4 2" xfId="11427" xr:uid="{00000000-0005-0000-0000-0000102F0000}"/>
    <cellStyle name="Input [yellow] 2 4 4 2 2" xfId="20989" xr:uid="{00000000-0005-0000-0000-0000112F0000}"/>
    <cellStyle name="Input [yellow] 2 4 4 2 2 2" xfId="38963" xr:uid="{00000000-0005-0000-0000-0000122F0000}"/>
    <cellStyle name="Input [yellow] 2 4 4 2 3" xfId="31169" xr:uid="{00000000-0005-0000-0000-0000132F0000}"/>
    <cellStyle name="Input [yellow] 2 4 4 3" xfId="26087" xr:uid="{00000000-0005-0000-0000-0000142F0000}"/>
    <cellStyle name="Input [yellow] 2 4 5" xfId="8407" xr:uid="{00000000-0005-0000-0000-0000152F0000}"/>
    <cellStyle name="Input [yellow] 2 4 5 2" xfId="18394" xr:uid="{00000000-0005-0000-0000-0000162F0000}"/>
    <cellStyle name="Input [yellow] 2 4 5 2 2" xfId="36841" xr:uid="{00000000-0005-0000-0000-0000172F0000}"/>
    <cellStyle name="Input [yellow] 2 4 5 3" xfId="28630" xr:uid="{00000000-0005-0000-0000-0000182F0000}"/>
    <cellStyle name="Input [yellow] 2 4 6" xfId="23544" xr:uid="{00000000-0005-0000-0000-0000192F0000}"/>
    <cellStyle name="Input [yellow] 2 5" xfId="2261" xr:uid="{00000000-0005-0000-0000-00001A2F0000}"/>
    <cellStyle name="Input [yellow] 2 5 2" xfId="3455" xr:uid="{00000000-0005-0000-0000-00001B2F0000}"/>
    <cellStyle name="Input [yellow] 2 5 2 2" xfId="6603" xr:uid="{00000000-0005-0000-0000-00001C2F0000}"/>
    <cellStyle name="Input [yellow] 2 5 2 2 2" xfId="12705" xr:uid="{00000000-0005-0000-0000-00001D2F0000}"/>
    <cellStyle name="Input [yellow] 2 5 2 2 2 2" xfId="22112" xr:uid="{00000000-0005-0000-0000-00001E2F0000}"/>
    <cellStyle name="Input [yellow] 2 5 2 2 2 2 2" xfId="39842" xr:uid="{00000000-0005-0000-0000-00001F2F0000}"/>
    <cellStyle name="Input [yellow] 2 5 2 2 2 3" xfId="32160" xr:uid="{00000000-0005-0000-0000-0000202F0000}"/>
    <cellStyle name="Input [yellow] 2 5 2 2 3" xfId="27094" xr:uid="{00000000-0005-0000-0000-0000212F0000}"/>
    <cellStyle name="Input [yellow] 2 5 2 3" xfId="9690" xr:uid="{00000000-0005-0000-0000-0000222F0000}"/>
    <cellStyle name="Input [yellow] 2 5 2 3 2" xfId="19605" xr:uid="{00000000-0005-0000-0000-0000232F0000}"/>
    <cellStyle name="Input [yellow] 2 5 2 3 2 2" xfId="37765" xr:uid="{00000000-0005-0000-0000-0000242F0000}"/>
    <cellStyle name="Input [yellow] 2 5 2 3 3" xfId="29622" xr:uid="{00000000-0005-0000-0000-0000252F0000}"/>
    <cellStyle name="Input [yellow] 2 5 2 4" xfId="24538" xr:uid="{00000000-0005-0000-0000-0000262F0000}"/>
    <cellStyle name="Input [yellow] 2 5 3" xfId="4186" xr:uid="{00000000-0005-0000-0000-0000272F0000}"/>
    <cellStyle name="Input [yellow] 2 5 3 2" xfId="7289" xr:uid="{00000000-0005-0000-0000-0000282F0000}"/>
    <cellStyle name="Input [yellow] 2 5 3 2 2" xfId="13350" xr:uid="{00000000-0005-0000-0000-0000292F0000}"/>
    <cellStyle name="Input [yellow] 2 5 3 2 2 2" xfId="22685" xr:uid="{00000000-0005-0000-0000-00002A2F0000}"/>
    <cellStyle name="Input [yellow] 2 5 3 2 2 2 2" xfId="40413" xr:uid="{00000000-0005-0000-0000-00002B2F0000}"/>
    <cellStyle name="Input [yellow] 2 5 3 2 2 3" xfId="32801" xr:uid="{00000000-0005-0000-0000-00002C2F0000}"/>
    <cellStyle name="Input [yellow] 2 5 3 2 3" xfId="27735" xr:uid="{00000000-0005-0000-0000-00002D2F0000}"/>
    <cellStyle name="Input [yellow] 2 5 3 3" xfId="10335" xr:uid="{00000000-0005-0000-0000-00002E2F0000}"/>
    <cellStyle name="Input [yellow] 2 5 3 3 2" xfId="19904" xr:uid="{00000000-0005-0000-0000-00002F2F0000}"/>
    <cellStyle name="Input [yellow] 2 5 3 3 2 2" xfId="38060" xr:uid="{00000000-0005-0000-0000-0000302F0000}"/>
    <cellStyle name="Input [yellow] 2 5 3 3 3" xfId="30260" xr:uid="{00000000-0005-0000-0000-0000312F0000}"/>
    <cellStyle name="Input [yellow] 2 5 3 4" xfId="25179" xr:uid="{00000000-0005-0000-0000-0000322F0000}"/>
    <cellStyle name="Input [yellow] 2 5 4" xfId="5468" xr:uid="{00000000-0005-0000-0000-0000332F0000}"/>
    <cellStyle name="Input [yellow] 2 5 4 2" xfId="11604" xr:uid="{00000000-0005-0000-0000-0000342F0000}"/>
    <cellStyle name="Input [yellow] 2 5 4 2 2" xfId="21161" xr:uid="{00000000-0005-0000-0000-0000352F0000}"/>
    <cellStyle name="Input [yellow] 2 5 4 2 2 2" xfId="39085" xr:uid="{00000000-0005-0000-0000-0000362F0000}"/>
    <cellStyle name="Input [yellow] 2 5 4 2 3" xfId="31295" xr:uid="{00000000-0005-0000-0000-0000372F0000}"/>
    <cellStyle name="Input [yellow] 2 5 4 3" xfId="26213" xr:uid="{00000000-0005-0000-0000-0000382F0000}"/>
    <cellStyle name="Input [yellow] 2 5 5" xfId="8586" xr:uid="{00000000-0005-0000-0000-0000392F0000}"/>
    <cellStyle name="Input [yellow] 2 5 5 2" xfId="18573" xr:uid="{00000000-0005-0000-0000-00003A2F0000}"/>
    <cellStyle name="Input [yellow] 2 5 5 2 2" xfId="36969" xr:uid="{00000000-0005-0000-0000-00003B2F0000}"/>
    <cellStyle name="Input [yellow] 2 5 5 3" xfId="28757" xr:uid="{00000000-0005-0000-0000-00003C2F0000}"/>
    <cellStyle name="Input [yellow] 2 5 6" xfId="23672" xr:uid="{00000000-0005-0000-0000-00003D2F0000}"/>
    <cellStyle name="Input [yellow] 2 6" xfId="1975" xr:uid="{00000000-0005-0000-0000-00003E2F0000}"/>
    <cellStyle name="Input [yellow] 2 6 2" xfId="3401" xr:uid="{00000000-0005-0000-0000-00003F2F0000}"/>
    <cellStyle name="Input [yellow] 2 6 2 2" xfId="6555" xr:uid="{00000000-0005-0000-0000-0000402F0000}"/>
    <cellStyle name="Input [yellow] 2 6 2 2 2" xfId="12667" xr:uid="{00000000-0005-0000-0000-0000412F0000}"/>
    <cellStyle name="Input [yellow] 2 6 2 2 2 2" xfId="22078" xr:uid="{00000000-0005-0000-0000-0000422F0000}"/>
    <cellStyle name="Input [yellow] 2 6 2 2 2 2 2" xfId="39808" xr:uid="{00000000-0005-0000-0000-0000432F0000}"/>
    <cellStyle name="Input [yellow] 2 6 2 2 2 3" xfId="32122" xr:uid="{00000000-0005-0000-0000-0000442F0000}"/>
    <cellStyle name="Input [yellow] 2 6 2 2 3" xfId="27056" xr:uid="{00000000-0005-0000-0000-0000452F0000}"/>
    <cellStyle name="Input [yellow] 2 6 2 3" xfId="9652" xr:uid="{00000000-0005-0000-0000-0000462F0000}"/>
    <cellStyle name="Input [yellow] 2 6 2 3 2" xfId="19588" xr:uid="{00000000-0005-0000-0000-0000472F0000}"/>
    <cellStyle name="Input [yellow] 2 6 2 3 2 2" xfId="37748" xr:uid="{00000000-0005-0000-0000-0000482F0000}"/>
    <cellStyle name="Input [yellow] 2 6 2 3 3" xfId="29584" xr:uid="{00000000-0005-0000-0000-0000492F0000}"/>
    <cellStyle name="Input [yellow] 2 6 2 4" xfId="24500" xr:uid="{00000000-0005-0000-0000-00004A2F0000}"/>
    <cellStyle name="Input [yellow] 2 6 3" xfId="4148" xr:uid="{00000000-0005-0000-0000-00004B2F0000}"/>
    <cellStyle name="Input [yellow] 2 6 3 2" xfId="7251" xr:uid="{00000000-0005-0000-0000-00004C2F0000}"/>
    <cellStyle name="Input [yellow] 2 6 3 2 2" xfId="13312" xr:uid="{00000000-0005-0000-0000-00004D2F0000}"/>
    <cellStyle name="Input [yellow] 2 6 3 2 2 2" xfId="22651" xr:uid="{00000000-0005-0000-0000-00004E2F0000}"/>
    <cellStyle name="Input [yellow] 2 6 3 2 2 2 2" xfId="40379" xr:uid="{00000000-0005-0000-0000-00004F2F0000}"/>
    <cellStyle name="Input [yellow] 2 6 3 2 2 3" xfId="32763" xr:uid="{00000000-0005-0000-0000-0000502F0000}"/>
    <cellStyle name="Input [yellow] 2 6 3 2 3" xfId="27697" xr:uid="{00000000-0005-0000-0000-0000512F0000}"/>
    <cellStyle name="Input [yellow] 2 6 3 3" xfId="10297" xr:uid="{00000000-0005-0000-0000-0000522F0000}"/>
    <cellStyle name="Input [yellow] 2 6 3 3 2" xfId="19866" xr:uid="{00000000-0005-0000-0000-0000532F0000}"/>
    <cellStyle name="Input [yellow] 2 6 3 3 2 2" xfId="38022" xr:uid="{00000000-0005-0000-0000-0000542F0000}"/>
    <cellStyle name="Input [yellow] 2 6 3 3 3" xfId="30222" xr:uid="{00000000-0005-0000-0000-0000552F0000}"/>
    <cellStyle name="Input [yellow] 2 6 3 4" xfId="25141" xr:uid="{00000000-0005-0000-0000-0000562F0000}"/>
    <cellStyle name="Input [yellow] 2 6 4" xfId="5186" xr:uid="{00000000-0005-0000-0000-0000572F0000}"/>
    <cellStyle name="Input [yellow] 2 6 4 2" xfId="11326" xr:uid="{00000000-0005-0000-0000-0000582F0000}"/>
    <cellStyle name="Input [yellow] 2 6 4 2 2" xfId="20888" xr:uid="{00000000-0005-0000-0000-0000592F0000}"/>
    <cellStyle name="Input [yellow] 2 6 4 2 2 2" xfId="38862" xr:uid="{00000000-0005-0000-0000-00005A2F0000}"/>
    <cellStyle name="Input [yellow] 2 6 4 2 3" xfId="31068" xr:uid="{00000000-0005-0000-0000-00005B2F0000}"/>
    <cellStyle name="Input [yellow] 2 6 4 3" xfId="25986" xr:uid="{00000000-0005-0000-0000-00005C2F0000}"/>
    <cellStyle name="Input [yellow] 2 6 5" xfId="8308" xr:uid="{00000000-0005-0000-0000-00005D2F0000}"/>
    <cellStyle name="Input [yellow] 2 6 5 2" xfId="18298" xr:uid="{00000000-0005-0000-0000-00005E2F0000}"/>
    <cellStyle name="Input [yellow] 2 6 5 2 2" xfId="36745" xr:uid="{00000000-0005-0000-0000-00005F2F0000}"/>
    <cellStyle name="Input [yellow] 2 6 5 3" xfId="28534" xr:uid="{00000000-0005-0000-0000-0000602F0000}"/>
    <cellStyle name="Input [yellow] 2 6 6" xfId="23448" xr:uid="{00000000-0005-0000-0000-0000612F0000}"/>
    <cellStyle name="Input [yellow] 2 7" xfId="2360" xr:uid="{00000000-0005-0000-0000-0000622F0000}"/>
    <cellStyle name="Input [yellow] 2 7 2" xfId="3819" xr:uid="{00000000-0005-0000-0000-0000632F0000}"/>
    <cellStyle name="Input [yellow] 2 7 2 2" xfId="6928" xr:uid="{00000000-0005-0000-0000-0000642F0000}"/>
    <cellStyle name="Input [yellow] 2 7 2 2 2" xfId="13000" xr:uid="{00000000-0005-0000-0000-0000652F0000}"/>
    <cellStyle name="Input [yellow] 2 7 2 2 2 2" xfId="22358" xr:uid="{00000000-0005-0000-0000-0000662F0000}"/>
    <cellStyle name="Input [yellow] 2 7 2 2 2 2 2" xfId="40087" xr:uid="{00000000-0005-0000-0000-0000672F0000}"/>
    <cellStyle name="Input [yellow] 2 7 2 2 2 3" xfId="32453" xr:uid="{00000000-0005-0000-0000-0000682F0000}"/>
    <cellStyle name="Input [yellow] 2 7 2 2 3" xfId="27387" xr:uid="{00000000-0005-0000-0000-0000692F0000}"/>
    <cellStyle name="Input [yellow] 2 7 2 3" xfId="9985" xr:uid="{00000000-0005-0000-0000-00006A2F0000}"/>
    <cellStyle name="Input [yellow] 2 7 2 3 2" xfId="19762" xr:uid="{00000000-0005-0000-0000-00006B2F0000}"/>
    <cellStyle name="Input [yellow] 2 7 2 3 2 2" xfId="37920" xr:uid="{00000000-0005-0000-0000-00006C2F0000}"/>
    <cellStyle name="Input [yellow] 2 7 2 3 3" xfId="29912" xr:uid="{00000000-0005-0000-0000-00006D2F0000}"/>
    <cellStyle name="Input [yellow] 2 7 2 4" xfId="24831" xr:uid="{00000000-0005-0000-0000-00006E2F0000}"/>
    <cellStyle name="Input [yellow] 2 7 3" xfId="4482" xr:uid="{00000000-0005-0000-0000-00006F2F0000}"/>
    <cellStyle name="Input [yellow] 2 7 3 2" xfId="7584" xr:uid="{00000000-0005-0000-0000-0000702F0000}"/>
    <cellStyle name="Input [yellow] 2 7 3 2 2" xfId="13645" xr:uid="{00000000-0005-0000-0000-0000712F0000}"/>
    <cellStyle name="Input [yellow] 2 7 3 2 2 2" xfId="22930" xr:uid="{00000000-0005-0000-0000-0000722F0000}"/>
    <cellStyle name="Input [yellow] 2 7 3 2 2 2 2" xfId="40658" xr:uid="{00000000-0005-0000-0000-0000732F0000}"/>
    <cellStyle name="Input [yellow] 2 7 3 2 2 3" xfId="33094" xr:uid="{00000000-0005-0000-0000-0000742F0000}"/>
    <cellStyle name="Input [yellow] 2 7 3 2 3" xfId="28028" xr:uid="{00000000-0005-0000-0000-0000752F0000}"/>
    <cellStyle name="Input [yellow] 2 7 3 3" xfId="10631" xr:uid="{00000000-0005-0000-0000-0000762F0000}"/>
    <cellStyle name="Input [yellow] 2 7 3 3 2" xfId="20199" xr:uid="{00000000-0005-0000-0000-0000772F0000}"/>
    <cellStyle name="Input [yellow] 2 7 3 3 2 2" xfId="38353" xr:uid="{00000000-0005-0000-0000-0000782F0000}"/>
    <cellStyle name="Input [yellow] 2 7 3 3 3" xfId="30554" xr:uid="{00000000-0005-0000-0000-0000792F0000}"/>
    <cellStyle name="Input [yellow] 2 7 3 4" xfId="25472" xr:uid="{00000000-0005-0000-0000-00007A2F0000}"/>
    <cellStyle name="Input [yellow] 2 7 4" xfId="5567" xr:uid="{00000000-0005-0000-0000-00007B2F0000}"/>
    <cellStyle name="Input [yellow] 2 7 4 2" xfId="11702" xr:uid="{00000000-0005-0000-0000-00007C2F0000}"/>
    <cellStyle name="Input [yellow] 2 7 4 2 2" xfId="21258" xr:uid="{00000000-0005-0000-0000-00007D2F0000}"/>
    <cellStyle name="Input [yellow] 2 7 4 2 2 2" xfId="39146" xr:uid="{00000000-0005-0000-0000-00007E2F0000}"/>
    <cellStyle name="Input [yellow] 2 7 4 2 3" xfId="31357" xr:uid="{00000000-0005-0000-0000-00007F2F0000}"/>
    <cellStyle name="Input [yellow] 2 7 4 3" xfId="26275" xr:uid="{00000000-0005-0000-0000-0000802F0000}"/>
    <cellStyle name="Input [yellow] 2 7 5" xfId="8684" xr:uid="{00000000-0005-0000-0000-0000812F0000}"/>
    <cellStyle name="Input [yellow] 2 7 5 2" xfId="18671" xr:uid="{00000000-0005-0000-0000-0000822F0000}"/>
    <cellStyle name="Input [yellow] 2 7 5 2 2" xfId="37031" xr:uid="{00000000-0005-0000-0000-0000832F0000}"/>
    <cellStyle name="Input [yellow] 2 7 5 3" xfId="28819" xr:uid="{00000000-0005-0000-0000-0000842F0000}"/>
    <cellStyle name="Input [yellow] 2 7 6" xfId="23734" xr:uid="{00000000-0005-0000-0000-0000852F0000}"/>
    <cellStyle name="Input [yellow] 2 8" xfId="2089" xr:uid="{00000000-0005-0000-0000-0000862F0000}"/>
    <cellStyle name="Input [yellow] 2 8 2" xfId="3727" xr:uid="{00000000-0005-0000-0000-0000872F0000}"/>
    <cellStyle name="Input [yellow] 2 8 2 2" xfId="6842" xr:uid="{00000000-0005-0000-0000-0000882F0000}"/>
    <cellStyle name="Input [yellow] 2 8 2 2 2" xfId="12923" xr:uid="{00000000-0005-0000-0000-0000892F0000}"/>
    <cellStyle name="Input [yellow] 2 8 2 2 2 2" xfId="22290" xr:uid="{00000000-0005-0000-0000-00008A2F0000}"/>
    <cellStyle name="Input [yellow] 2 8 2 2 2 2 2" xfId="40020" xr:uid="{00000000-0005-0000-0000-00008B2F0000}"/>
    <cellStyle name="Input [yellow] 2 8 2 2 2 3" xfId="32377" xr:uid="{00000000-0005-0000-0000-00008C2F0000}"/>
    <cellStyle name="Input [yellow] 2 8 2 2 3" xfId="27311" xr:uid="{00000000-0005-0000-0000-00008D2F0000}"/>
    <cellStyle name="Input [yellow] 2 8 2 3" xfId="9908" xr:uid="{00000000-0005-0000-0000-00008E2F0000}"/>
    <cellStyle name="Input [yellow] 2 8 2 3 2" xfId="19718" xr:uid="{00000000-0005-0000-0000-00008F2F0000}"/>
    <cellStyle name="Input [yellow] 2 8 2 3 2 2" xfId="37877" xr:uid="{00000000-0005-0000-0000-0000902F0000}"/>
    <cellStyle name="Input [yellow] 2 8 2 3 3" xfId="29836" xr:uid="{00000000-0005-0000-0000-0000912F0000}"/>
    <cellStyle name="Input [yellow] 2 8 2 4" xfId="24755" xr:uid="{00000000-0005-0000-0000-0000922F0000}"/>
    <cellStyle name="Input [yellow] 2 8 3" xfId="4405" xr:uid="{00000000-0005-0000-0000-0000932F0000}"/>
    <cellStyle name="Input [yellow] 2 8 3 2" xfId="7507" xr:uid="{00000000-0005-0000-0000-0000942F0000}"/>
    <cellStyle name="Input [yellow] 2 8 3 2 2" xfId="13568" xr:uid="{00000000-0005-0000-0000-0000952F0000}"/>
    <cellStyle name="Input [yellow] 2 8 3 2 2 2" xfId="22863" xr:uid="{00000000-0005-0000-0000-0000962F0000}"/>
    <cellStyle name="Input [yellow] 2 8 3 2 2 2 2" xfId="40591" xr:uid="{00000000-0005-0000-0000-0000972F0000}"/>
    <cellStyle name="Input [yellow] 2 8 3 2 2 3" xfId="33018" xr:uid="{00000000-0005-0000-0000-0000982F0000}"/>
    <cellStyle name="Input [yellow] 2 8 3 2 3" xfId="27952" xr:uid="{00000000-0005-0000-0000-0000992F0000}"/>
    <cellStyle name="Input [yellow] 2 8 3 3" xfId="10554" xr:uid="{00000000-0005-0000-0000-00009A2F0000}"/>
    <cellStyle name="Input [yellow] 2 8 3 3 2" xfId="20122" xr:uid="{00000000-0005-0000-0000-00009B2F0000}"/>
    <cellStyle name="Input [yellow] 2 8 3 3 2 2" xfId="38277" xr:uid="{00000000-0005-0000-0000-00009C2F0000}"/>
    <cellStyle name="Input [yellow] 2 8 3 3 3" xfId="30478" xr:uid="{00000000-0005-0000-0000-00009D2F0000}"/>
    <cellStyle name="Input [yellow] 2 8 3 4" xfId="25396" xr:uid="{00000000-0005-0000-0000-00009E2F0000}"/>
    <cellStyle name="Input [yellow] 2 8 4" xfId="5299" xr:uid="{00000000-0005-0000-0000-00009F2F0000}"/>
    <cellStyle name="Input [yellow] 2 8 4 2" xfId="11435" xr:uid="{00000000-0005-0000-0000-0000A02F0000}"/>
    <cellStyle name="Input [yellow] 2 8 4 2 2" xfId="20997" xr:uid="{00000000-0005-0000-0000-0000A12F0000}"/>
    <cellStyle name="Input [yellow] 2 8 4 2 2 2" xfId="38971" xr:uid="{00000000-0005-0000-0000-0000A22F0000}"/>
    <cellStyle name="Input [yellow] 2 8 4 2 3" xfId="31177" xr:uid="{00000000-0005-0000-0000-0000A32F0000}"/>
    <cellStyle name="Input [yellow] 2 8 4 3" xfId="26095" xr:uid="{00000000-0005-0000-0000-0000A42F0000}"/>
    <cellStyle name="Input [yellow] 2 8 5" xfId="8415" xr:uid="{00000000-0005-0000-0000-0000A52F0000}"/>
    <cellStyle name="Input [yellow] 2 8 5 2" xfId="18402" xr:uid="{00000000-0005-0000-0000-0000A62F0000}"/>
    <cellStyle name="Input [yellow] 2 8 5 2 2" xfId="36849" xr:uid="{00000000-0005-0000-0000-0000A72F0000}"/>
    <cellStyle name="Input [yellow] 2 8 5 3" xfId="28638" xr:uid="{00000000-0005-0000-0000-0000A82F0000}"/>
    <cellStyle name="Input [yellow] 2 8 6" xfId="23552" xr:uid="{00000000-0005-0000-0000-0000A92F0000}"/>
    <cellStyle name="Input [yellow] 2 9" xfId="2227" xr:uid="{00000000-0005-0000-0000-0000AA2F0000}"/>
    <cellStyle name="Input [yellow] 2 9 2" xfId="3699" xr:uid="{00000000-0005-0000-0000-0000AB2F0000}"/>
    <cellStyle name="Input [yellow] 2 9 2 2" xfId="6817" xr:uid="{00000000-0005-0000-0000-0000AC2F0000}"/>
    <cellStyle name="Input [yellow] 2 9 2 2 2" xfId="12899" xr:uid="{00000000-0005-0000-0000-0000AD2F0000}"/>
    <cellStyle name="Input [yellow] 2 9 2 2 2 2" xfId="22271" xr:uid="{00000000-0005-0000-0000-0000AE2F0000}"/>
    <cellStyle name="Input [yellow] 2 9 2 2 2 2 2" xfId="40001" xr:uid="{00000000-0005-0000-0000-0000AF2F0000}"/>
    <cellStyle name="Input [yellow] 2 9 2 2 2 3" xfId="32353" xr:uid="{00000000-0005-0000-0000-0000B02F0000}"/>
    <cellStyle name="Input [yellow] 2 9 2 2 3" xfId="27287" xr:uid="{00000000-0005-0000-0000-0000B12F0000}"/>
    <cellStyle name="Input [yellow] 2 9 2 3" xfId="9884" xr:uid="{00000000-0005-0000-0000-0000B22F0000}"/>
    <cellStyle name="Input [yellow] 2 9 2 3 2" xfId="19707" xr:uid="{00000000-0005-0000-0000-0000B32F0000}"/>
    <cellStyle name="Input [yellow] 2 9 2 3 2 2" xfId="37866" xr:uid="{00000000-0005-0000-0000-0000B42F0000}"/>
    <cellStyle name="Input [yellow] 2 9 2 3 3" xfId="29812" xr:uid="{00000000-0005-0000-0000-0000B52F0000}"/>
    <cellStyle name="Input [yellow] 2 9 2 4" xfId="24731" xr:uid="{00000000-0005-0000-0000-0000B62F0000}"/>
    <cellStyle name="Input [yellow] 2 9 3" xfId="4381" xr:uid="{00000000-0005-0000-0000-0000B72F0000}"/>
    <cellStyle name="Input [yellow] 2 9 3 2" xfId="7483" xr:uid="{00000000-0005-0000-0000-0000B82F0000}"/>
    <cellStyle name="Input [yellow] 2 9 3 2 2" xfId="13544" xr:uid="{00000000-0005-0000-0000-0000B92F0000}"/>
    <cellStyle name="Input [yellow] 2 9 3 2 2 2" xfId="22844" xr:uid="{00000000-0005-0000-0000-0000BA2F0000}"/>
    <cellStyle name="Input [yellow] 2 9 3 2 2 2 2" xfId="40572" xr:uid="{00000000-0005-0000-0000-0000BB2F0000}"/>
    <cellStyle name="Input [yellow] 2 9 3 2 2 3" xfId="32994" xr:uid="{00000000-0005-0000-0000-0000BC2F0000}"/>
    <cellStyle name="Input [yellow] 2 9 3 2 3" xfId="27928" xr:uid="{00000000-0005-0000-0000-0000BD2F0000}"/>
    <cellStyle name="Input [yellow] 2 9 3 3" xfId="10530" xr:uid="{00000000-0005-0000-0000-0000BE2F0000}"/>
    <cellStyle name="Input [yellow] 2 9 3 3 2" xfId="20098" xr:uid="{00000000-0005-0000-0000-0000BF2F0000}"/>
    <cellStyle name="Input [yellow] 2 9 3 3 2 2" xfId="38253" xr:uid="{00000000-0005-0000-0000-0000C02F0000}"/>
    <cellStyle name="Input [yellow] 2 9 3 3 3" xfId="30454" xr:uid="{00000000-0005-0000-0000-0000C12F0000}"/>
    <cellStyle name="Input [yellow] 2 9 3 4" xfId="25372" xr:uid="{00000000-0005-0000-0000-0000C22F0000}"/>
    <cellStyle name="Input [yellow] 2 9 4" xfId="5436" xr:uid="{00000000-0005-0000-0000-0000C32F0000}"/>
    <cellStyle name="Input [yellow] 2 9 4 2" xfId="11572" xr:uid="{00000000-0005-0000-0000-0000C42F0000}"/>
    <cellStyle name="Input [yellow] 2 9 4 2 2" xfId="21129" xr:uid="{00000000-0005-0000-0000-0000C52F0000}"/>
    <cellStyle name="Input [yellow] 2 9 4 2 2 2" xfId="39053" xr:uid="{00000000-0005-0000-0000-0000C62F0000}"/>
    <cellStyle name="Input [yellow] 2 9 4 2 3" xfId="31263" xr:uid="{00000000-0005-0000-0000-0000C72F0000}"/>
    <cellStyle name="Input [yellow] 2 9 4 3" xfId="26181" xr:uid="{00000000-0005-0000-0000-0000C82F0000}"/>
    <cellStyle name="Input [yellow] 2 9 5" xfId="8552" xr:uid="{00000000-0005-0000-0000-0000C92F0000}"/>
    <cellStyle name="Input [yellow] 2 9 5 2" xfId="18539" xr:uid="{00000000-0005-0000-0000-0000CA2F0000}"/>
    <cellStyle name="Input [yellow] 2 9 5 2 2" xfId="36935" xr:uid="{00000000-0005-0000-0000-0000CB2F0000}"/>
    <cellStyle name="Input [yellow] 2 9 5 3" xfId="28724" xr:uid="{00000000-0005-0000-0000-0000CC2F0000}"/>
    <cellStyle name="Input [yellow] 2 9 6" xfId="23638" xr:uid="{00000000-0005-0000-0000-0000CD2F0000}"/>
    <cellStyle name="Input [yellow] 3" xfId="1981" xr:uid="{00000000-0005-0000-0000-0000CE2F0000}"/>
    <cellStyle name="Input [yellow] 3 2" xfId="3396" xr:uid="{00000000-0005-0000-0000-0000CF2F0000}"/>
    <cellStyle name="Input [yellow] 3 2 2" xfId="6551" xr:uid="{00000000-0005-0000-0000-0000D02F0000}"/>
    <cellStyle name="Input [yellow] 3 2 2 2" xfId="12663" xr:uid="{00000000-0005-0000-0000-0000D12F0000}"/>
    <cellStyle name="Input [yellow] 3 2 2 2 2" xfId="22074" xr:uid="{00000000-0005-0000-0000-0000D22F0000}"/>
    <cellStyle name="Input [yellow] 3 2 2 2 2 2" xfId="39804" xr:uid="{00000000-0005-0000-0000-0000D32F0000}"/>
    <cellStyle name="Input [yellow] 3 2 2 2 3" xfId="32118" xr:uid="{00000000-0005-0000-0000-0000D42F0000}"/>
    <cellStyle name="Input [yellow] 3 2 2 3" xfId="27052" xr:uid="{00000000-0005-0000-0000-0000D52F0000}"/>
    <cellStyle name="Input [yellow] 3 2 3" xfId="9648" xr:uid="{00000000-0005-0000-0000-0000D62F0000}"/>
    <cellStyle name="Input [yellow] 3 2 3 2" xfId="19586" xr:uid="{00000000-0005-0000-0000-0000D72F0000}"/>
    <cellStyle name="Input [yellow] 3 2 3 2 2" xfId="37746" xr:uid="{00000000-0005-0000-0000-0000D82F0000}"/>
    <cellStyle name="Input [yellow] 3 2 3 3" xfId="29580" xr:uid="{00000000-0005-0000-0000-0000D92F0000}"/>
    <cellStyle name="Input [yellow] 3 2 4" xfId="24496" xr:uid="{00000000-0005-0000-0000-0000DA2F0000}"/>
    <cellStyle name="Input [yellow] 3 3" xfId="4144" xr:uid="{00000000-0005-0000-0000-0000DB2F0000}"/>
    <cellStyle name="Input [yellow] 3 3 2" xfId="7247" xr:uid="{00000000-0005-0000-0000-0000DC2F0000}"/>
    <cellStyle name="Input [yellow] 3 3 2 2" xfId="13308" xr:uid="{00000000-0005-0000-0000-0000DD2F0000}"/>
    <cellStyle name="Input [yellow] 3 3 2 2 2" xfId="22647" xr:uid="{00000000-0005-0000-0000-0000DE2F0000}"/>
    <cellStyle name="Input [yellow] 3 3 2 2 2 2" xfId="40375" xr:uid="{00000000-0005-0000-0000-0000DF2F0000}"/>
    <cellStyle name="Input [yellow] 3 3 2 2 3" xfId="32759" xr:uid="{00000000-0005-0000-0000-0000E02F0000}"/>
    <cellStyle name="Input [yellow] 3 3 2 3" xfId="27693" xr:uid="{00000000-0005-0000-0000-0000E12F0000}"/>
    <cellStyle name="Input [yellow] 3 3 3" xfId="10293" xr:uid="{00000000-0005-0000-0000-0000E22F0000}"/>
    <cellStyle name="Input [yellow] 3 3 3 2" xfId="19862" xr:uid="{00000000-0005-0000-0000-0000E32F0000}"/>
    <cellStyle name="Input [yellow] 3 3 3 2 2" xfId="38018" xr:uid="{00000000-0005-0000-0000-0000E42F0000}"/>
    <cellStyle name="Input [yellow] 3 3 3 3" xfId="30218" xr:uid="{00000000-0005-0000-0000-0000E52F0000}"/>
    <cellStyle name="Input [yellow] 3 3 4" xfId="25137" xr:uid="{00000000-0005-0000-0000-0000E62F0000}"/>
    <cellStyle name="Input [yellow] 3 4" xfId="5192" xr:uid="{00000000-0005-0000-0000-0000E72F0000}"/>
    <cellStyle name="Input [yellow] 3 4 2" xfId="11332" xr:uid="{00000000-0005-0000-0000-0000E82F0000}"/>
    <cellStyle name="Input [yellow] 3 4 2 2" xfId="20894" xr:uid="{00000000-0005-0000-0000-0000E92F0000}"/>
    <cellStyle name="Input [yellow] 3 4 2 2 2" xfId="38868" xr:uid="{00000000-0005-0000-0000-0000EA2F0000}"/>
    <cellStyle name="Input [yellow] 3 4 2 3" xfId="31074" xr:uid="{00000000-0005-0000-0000-0000EB2F0000}"/>
    <cellStyle name="Input [yellow] 3 4 3" xfId="25992" xr:uid="{00000000-0005-0000-0000-0000EC2F0000}"/>
    <cellStyle name="Input [yellow] 3 5" xfId="8314" xr:uid="{00000000-0005-0000-0000-0000ED2F0000}"/>
    <cellStyle name="Input [yellow] 3 5 2" xfId="18304" xr:uid="{00000000-0005-0000-0000-0000EE2F0000}"/>
    <cellStyle name="Input [yellow] 3 5 2 2" xfId="36751" xr:uid="{00000000-0005-0000-0000-0000EF2F0000}"/>
    <cellStyle name="Input [yellow] 3 5 3" xfId="28540" xr:uid="{00000000-0005-0000-0000-0000F02F0000}"/>
    <cellStyle name="Input [yellow] 3 6" xfId="23454" xr:uid="{00000000-0005-0000-0000-0000F12F0000}"/>
    <cellStyle name="Input [yellow] 4" xfId="2259" xr:uid="{00000000-0005-0000-0000-0000F22F0000}"/>
    <cellStyle name="Input [yellow] 4 2" xfId="8584" xr:uid="{00000000-0005-0000-0000-0000F32F0000}"/>
    <cellStyle name="Input [yellow] 4 2 2" xfId="18571" xr:uid="{00000000-0005-0000-0000-0000F42F0000}"/>
    <cellStyle name="Input [yellow] 4 2 2 2" xfId="36967" xr:uid="{00000000-0005-0000-0000-0000F52F0000}"/>
    <cellStyle name="Input [yellow] 4 2 3" xfId="28755" xr:uid="{00000000-0005-0000-0000-0000F62F0000}"/>
    <cellStyle name="Input [yellow] 4 3" xfId="23670" xr:uid="{00000000-0005-0000-0000-0000F72F0000}"/>
    <cellStyle name="Input [yellow] 5" xfId="2080" xr:uid="{00000000-0005-0000-0000-0000F82F0000}"/>
    <cellStyle name="Input [yellow] 5 2" xfId="5290" xr:uid="{00000000-0005-0000-0000-0000F92F0000}"/>
    <cellStyle name="Input [yellow] 5 2 2" xfId="11426" xr:uid="{00000000-0005-0000-0000-0000FA2F0000}"/>
    <cellStyle name="Input [yellow] 5 2 2 2" xfId="20988" xr:uid="{00000000-0005-0000-0000-0000FB2F0000}"/>
    <cellStyle name="Input [yellow] 5 2 2 2 2" xfId="38962" xr:uid="{00000000-0005-0000-0000-0000FC2F0000}"/>
    <cellStyle name="Input [yellow] 5 2 2 3" xfId="31168" xr:uid="{00000000-0005-0000-0000-0000FD2F0000}"/>
    <cellStyle name="Input [yellow] 5 2 3" xfId="26086" xr:uid="{00000000-0005-0000-0000-0000FE2F0000}"/>
    <cellStyle name="Input [yellow] 5 3" xfId="8406" xr:uid="{00000000-0005-0000-0000-0000FF2F0000}"/>
    <cellStyle name="Input [yellow] 5 3 2" xfId="18393" xr:uid="{00000000-0005-0000-0000-000000300000}"/>
    <cellStyle name="Input [yellow] 5 3 2 2" xfId="36840" xr:uid="{00000000-0005-0000-0000-000001300000}"/>
    <cellStyle name="Input [yellow] 5 3 3" xfId="28629" xr:uid="{00000000-0005-0000-0000-000002300000}"/>
    <cellStyle name="Input [yellow] 5 4" xfId="23543" xr:uid="{00000000-0005-0000-0000-000003300000}"/>
    <cellStyle name="Input [yellow] 6" xfId="2258" xr:uid="{00000000-0005-0000-0000-000004300000}"/>
    <cellStyle name="Input [yellow] 6 2" xfId="5467" xr:uid="{00000000-0005-0000-0000-000005300000}"/>
    <cellStyle name="Input [yellow] 6 2 2" xfId="11603" xr:uid="{00000000-0005-0000-0000-000006300000}"/>
    <cellStyle name="Input [yellow] 6 2 2 2" xfId="21160" xr:uid="{00000000-0005-0000-0000-000007300000}"/>
    <cellStyle name="Input [yellow] 6 2 2 2 2" xfId="39084" xr:uid="{00000000-0005-0000-0000-000008300000}"/>
    <cellStyle name="Input [yellow] 6 2 2 3" xfId="31294" xr:uid="{00000000-0005-0000-0000-000009300000}"/>
    <cellStyle name="Input [yellow] 6 2 3" xfId="26212" xr:uid="{00000000-0005-0000-0000-00000A300000}"/>
    <cellStyle name="Input [yellow] 6 3" xfId="8583" xr:uid="{00000000-0005-0000-0000-00000B300000}"/>
    <cellStyle name="Input [yellow] 6 3 2" xfId="18570" xr:uid="{00000000-0005-0000-0000-00000C300000}"/>
    <cellStyle name="Input [yellow] 6 3 2 2" xfId="36966" xr:uid="{00000000-0005-0000-0000-00000D300000}"/>
    <cellStyle name="Input [yellow] 6 3 3" xfId="28754" xr:uid="{00000000-0005-0000-0000-00000E300000}"/>
    <cellStyle name="Input [yellow] 6 4" xfId="23669" xr:uid="{00000000-0005-0000-0000-00000F300000}"/>
    <cellStyle name="Input [yellow] 7" xfId="2239" xr:uid="{00000000-0005-0000-0000-000010300000}"/>
    <cellStyle name="Input [yellow] 7 2" xfId="5448" xr:uid="{00000000-0005-0000-0000-000011300000}"/>
    <cellStyle name="Input [yellow] 7 2 2" xfId="11584" xr:uid="{00000000-0005-0000-0000-000012300000}"/>
    <cellStyle name="Input [yellow] 7 2 2 2" xfId="21141" xr:uid="{00000000-0005-0000-0000-000013300000}"/>
    <cellStyle name="Input [yellow] 7 2 2 2 2" xfId="39065" xr:uid="{00000000-0005-0000-0000-000014300000}"/>
    <cellStyle name="Input [yellow] 7 2 2 3" xfId="31275" xr:uid="{00000000-0005-0000-0000-000015300000}"/>
    <cellStyle name="Input [yellow] 7 2 3" xfId="26193" xr:uid="{00000000-0005-0000-0000-000016300000}"/>
    <cellStyle name="Input [yellow] 7 3" xfId="8564" xr:uid="{00000000-0005-0000-0000-000017300000}"/>
    <cellStyle name="Input [yellow] 7 3 2" xfId="18551" xr:uid="{00000000-0005-0000-0000-000018300000}"/>
    <cellStyle name="Input [yellow] 7 3 2 2" xfId="36947" xr:uid="{00000000-0005-0000-0000-000019300000}"/>
    <cellStyle name="Input [yellow] 7 3 3" xfId="28736" xr:uid="{00000000-0005-0000-0000-00001A300000}"/>
    <cellStyle name="Input [yellow] 7 4" xfId="23650" xr:uid="{00000000-0005-0000-0000-00001B300000}"/>
    <cellStyle name="Input [yellow] 8" xfId="1902" xr:uid="{00000000-0005-0000-0000-00001C300000}"/>
    <cellStyle name="Input [yellow] 8 2" xfId="5113" xr:uid="{00000000-0005-0000-0000-00001D300000}"/>
    <cellStyle name="Input [yellow] 8 2 2" xfId="11253" xr:uid="{00000000-0005-0000-0000-00001E300000}"/>
    <cellStyle name="Input [yellow] 8 2 2 2" xfId="20815" xr:uid="{00000000-0005-0000-0000-00001F300000}"/>
    <cellStyle name="Input [yellow] 8 2 2 2 2" xfId="38789" xr:uid="{00000000-0005-0000-0000-000020300000}"/>
    <cellStyle name="Input [yellow] 8 2 2 3" xfId="30995" xr:uid="{00000000-0005-0000-0000-000021300000}"/>
    <cellStyle name="Input [yellow] 8 2 3" xfId="25913" xr:uid="{00000000-0005-0000-0000-000022300000}"/>
    <cellStyle name="Input [yellow] 8 3" xfId="8235" xr:uid="{00000000-0005-0000-0000-000023300000}"/>
    <cellStyle name="Input [yellow] 8 3 2" xfId="18225" xr:uid="{00000000-0005-0000-0000-000024300000}"/>
    <cellStyle name="Input [yellow] 8 3 2 2" xfId="36672" xr:uid="{00000000-0005-0000-0000-000025300000}"/>
    <cellStyle name="Input [yellow] 8 3 3" xfId="28461" xr:uid="{00000000-0005-0000-0000-000026300000}"/>
    <cellStyle name="Input [yellow] 8 4" xfId="23375" xr:uid="{00000000-0005-0000-0000-000027300000}"/>
    <cellStyle name="Input [yellow] 9" xfId="1805" xr:uid="{00000000-0005-0000-0000-000028300000}"/>
    <cellStyle name="Input [yellow] 9 2" xfId="5017" xr:uid="{00000000-0005-0000-0000-000029300000}"/>
    <cellStyle name="Input [yellow] 9 2 2" xfId="11157" xr:uid="{00000000-0005-0000-0000-00002A300000}"/>
    <cellStyle name="Input [yellow] 9 2 2 2" xfId="20719" xr:uid="{00000000-0005-0000-0000-00002B300000}"/>
    <cellStyle name="Input [yellow] 9 2 2 2 2" xfId="38738" xr:uid="{00000000-0005-0000-0000-00002C300000}"/>
    <cellStyle name="Input [yellow] 9 2 2 3" xfId="30944" xr:uid="{00000000-0005-0000-0000-00002D300000}"/>
    <cellStyle name="Input [yellow] 9 2 3" xfId="25862" xr:uid="{00000000-0005-0000-0000-00002E300000}"/>
    <cellStyle name="Input [yellow] 9 3" xfId="8138" xr:uid="{00000000-0005-0000-0000-00002F300000}"/>
    <cellStyle name="Input [yellow] 9 3 2" xfId="18128" xr:uid="{00000000-0005-0000-0000-000030300000}"/>
    <cellStyle name="Input [yellow] 9 3 2 2" xfId="36620" xr:uid="{00000000-0005-0000-0000-000031300000}"/>
    <cellStyle name="Input [yellow] 9 3 3" xfId="28409" xr:uid="{00000000-0005-0000-0000-000032300000}"/>
    <cellStyle name="Input [yellow] 9 4" xfId="23323" xr:uid="{00000000-0005-0000-0000-000033300000}"/>
    <cellStyle name="Input 10" xfId="1588" xr:uid="{00000000-0005-0000-0000-000034300000}"/>
    <cellStyle name="Input 2" xfId="1325" xr:uid="{00000000-0005-0000-0000-000035300000}"/>
    <cellStyle name="Input 2 10" xfId="2279" xr:uid="{00000000-0005-0000-0000-000036300000}"/>
    <cellStyle name="Input 2 10 2" xfId="3891" xr:uid="{00000000-0005-0000-0000-000037300000}"/>
    <cellStyle name="Input 2 10 2 2" xfId="6997" xr:uid="{00000000-0005-0000-0000-000038300000}"/>
    <cellStyle name="Input 2 10 2 2 2" xfId="13066" xr:uid="{00000000-0005-0000-0000-000039300000}"/>
    <cellStyle name="Input 2 10 2 2 2 2" xfId="22420" xr:uid="{00000000-0005-0000-0000-00003A300000}"/>
    <cellStyle name="Input 2 10 2 2 2 2 2" xfId="40148" xr:uid="{00000000-0005-0000-0000-00003B300000}"/>
    <cellStyle name="Input 2 10 2 2 2 3" xfId="32518" xr:uid="{00000000-0005-0000-0000-00003C300000}"/>
    <cellStyle name="Input 2 10 2 2 3" xfId="17254" xr:uid="{00000000-0005-0000-0000-00003D300000}"/>
    <cellStyle name="Input 2 10 2 2 3 2" xfId="35887" xr:uid="{00000000-0005-0000-0000-00003E300000}"/>
    <cellStyle name="Input 2 10 2 2 4" xfId="27452" xr:uid="{00000000-0005-0000-0000-00003F300000}"/>
    <cellStyle name="Input 2 10 2 3" xfId="10051" xr:uid="{00000000-0005-0000-0000-000040300000}"/>
    <cellStyle name="Input 2 10 2 3 2" xfId="29977" xr:uid="{00000000-0005-0000-0000-000041300000}"/>
    <cellStyle name="Input 2 10 2 4" xfId="24896" xr:uid="{00000000-0005-0000-0000-000042300000}"/>
    <cellStyle name="Input 2 10 3" xfId="4548" xr:uid="{00000000-0005-0000-0000-000043300000}"/>
    <cellStyle name="Input 2 10 3 2" xfId="7650" xr:uid="{00000000-0005-0000-0000-000044300000}"/>
    <cellStyle name="Input 2 10 3 2 2" xfId="13711" xr:uid="{00000000-0005-0000-0000-000045300000}"/>
    <cellStyle name="Input 2 10 3 2 2 2" xfId="22991" xr:uid="{00000000-0005-0000-0000-000046300000}"/>
    <cellStyle name="Input 2 10 3 2 2 2 2" xfId="40719" xr:uid="{00000000-0005-0000-0000-000047300000}"/>
    <cellStyle name="Input 2 10 3 2 2 3" xfId="33159" xr:uid="{00000000-0005-0000-0000-000048300000}"/>
    <cellStyle name="Input 2 10 3 2 3" xfId="17720" xr:uid="{00000000-0005-0000-0000-000049300000}"/>
    <cellStyle name="Input 2 10 3 2 3 2" xfId="36353" xr:uid="{00000000-0005-0000-0000-00004A300000}"/>
    <cellStyle name="Input 2 10 3 2 4" xfId="28093" xr:uid="{00000000-0005-0000-0000-00004B300000}"/>
    <cellStyle name="Input 2 10 3 3" xfId="10697" xr:uid="{00000000-0005-0000-0000-00004C300000}"/>
    <cellStyle name="Input 2 10 3 3 2" xfId="20265" xr:uid="{00000000-0005-0000-0000-00004D300000}"/>
    <cellStyle name="Input 2 10 3 3 2 2" xfId="38418" xr:uid="{00000000-0005-0000-0000-00004E300000}"/>
    <cellStyle name="Input 2 10 3 3 3" xfId="30619" xr:uid="{00000000-0005-0000-0000-00004F300000}"/>
    <cellStyle name="Input 2 10 3 4" xfId="15319" xr:uid="{00000000-0005-0000-0000-000050300000}"/>
    <cellStyle name="Input 2 10 3 4 2" xfId="34354" xr:uid="{00000000-0005-0000-0000-000051300000}"/>
    <cellStyle name="Input 2 10 3 5" xfId="25537" xr:uid="{00000000-0005-0000-0000-000052300000}"/>
    <cellStyle name="Input 2 10 4" xfId="5486" xr:uid="{00000000-0005-0000-0000-000053300000}"/>
    <cellStyle name="Input 2 10 4 2" xfId="11621" xr:uid="{00000000-0005-0000-0000-000054300000}"/>
    <cellStyle name="Input 2 10 4 2 2" xfId="21178" xr:uid="{00000000-0005-0000-0000-000055300000}"/>
    <cellStyle name="Input 2 10 4 2 2 2" xfId="39102" xr:uid="{00000000-0005-0000-0000-000056300000}"/>
    <cellStyle name="Input 2 10 4 2 3" xfId="31312" xr:uid="{00000000-0005-0000-0000-000057300000}"/>
    <cellStyle name="Input 2 10 4 3" xfId="16153" xr:uid="{00000000-0005-0000-0000-000058300000}"/>
    <cellStyle name="Input 2 10 4 3 2" xfId="34960" xr:uid="{00000000-0005-0000-0000-000059300000}"/>
    <cellStyle name="Input 2 10 4 4" xfId="26230" xr:uid="{00000000-0005-0000-0000-00005A300000}"/>
    <cellStyle name="Input 2 10 5" xfId="8603" xr:uid="{00000000-0005-0000-0000-00005B300000}"/>
    <cellStyle name="Input 2 10 5 2" xfId="18590" xr:uid="{00000000-0005-0000-0000-00005C300000}"/>
    <cellStyle name="Input 2 10 5 2 2" xfId="36986" xr:uid="{00000000-0005-0000-0000-00005D300000}"/>
    <cellStyle name="Input 2 10 5 3" xfId="28774" xr:uid="{00000000-0005-0000-0000-00005E300000}"/>
    <cellStyle name="Input 2 10 6" xfId="23689" xr:uid="{00000000-0005-0000-0000-00005F300000}"/>
    <cellStyle name="Input 2 11" xfId="2337" xr:uid="{00000000-0005-0000-0000-000060300000}"/>
    <cellStyle name="Input 2 11 2" xfId="3916" xr:uid="{00000000-0005-0000-0000-000061300000}"/>
    <cellStyle name="Input 2 11 2 2" xfId="7021" xr:uid="{00000000-0005-0000-0000-000062300000}"/>
    <cellStyle name="Input 2 11 2 2 2" xfId="13089" xr:uid="{00000000-0005-0000-0000-000063300000}"/>
    <cellStyle name="Input 2 11 2 2 2 2" xfId="22439" xr:uid="{00000000-0005-0000-0000-000064300000}"/>
    <cellStyle name="Input 2 11 2 2 2 2 2" xfId="40167" xr:uid="{00000000-0005-0000-0000-000065300000}"/>
    <cellStyle name="Input 2 11 2 2 2 3" xfId="32541" xr:uid="{00000000-0005-0000-0000-000066300000}"/>
    <cellStyle name="Input 2 11 2 2 3" xfId="17268" xr:uid="{00000000-0005-0000-0000-000067300000}"/>
    <cellStyle name="Input 2 11 2 2 3 2" xfId="35901" xr:uid="{00000000-0005-0000-0000-000068300000}"/>
    <cellStyle name="Input 2 11 2 2 4" xfId="27475" xr:uid="{00000000-0005-0000-0000-000069300000}"/>
    <cellStyle name="Input 2 11 2 3" xfId="10074" xr:uid="{00000000-0005-0000-0000-00006A300000}"/>
    <cellStyle name="Input 2 11 2 3 2" xfId="30000" xr:uid="{00000000-0005-0000-0000-00006B300000}"/>
    <cellStyle name="Input 2 11 2 4" xfId="24919" xr:uid="{00000000-0005-0000-0000-00006C300000}"/>
    <cellStyle name="Input 2 11 3" xfId="4571" xr:uid="{00000000-0005-0000-0000-00006D300000}"/>
    <cellStyle name="Input 2 11 3 2" xfId="7673" xr:uid="{00000000-0005-0000-0000-00006E300000}"/>
    <cellStyle name="Input 2 11 3 2 2" xfId="13734" xr:uid="{00000000-0005-0000-0000-00006F300000}"/>
    <cellStyle name="Input 2 11 3 2 2 2" xfId="23010" xr:uid="{00000000-0005-0000-0000-000070300000}"/>
    <cellStyle name="Input 2 11 3 2 2 2 2" xfId="40738" xr:uid="{00000000-0005-0000-0000-000071300000}"/>
    <cellStyle name="Input 2 11 3 2 2 3" xfId="33182" xr:uid="{00000000-0005-0000-0000-000072300000}"/>
    <cellStyle name="Input 2 11 3 2 3" xfId="17734" xr:uid="{00000000-0005-0000-0000-000073300000}"/>
    <cellStyle name="Input 2 11 3 2 3 2" xfId="36367" xr:uid="{00000000-0005-0000-0000-000074300000}"/>
    <cellStyle name="Input 2 11 3 2 4" xfId="28116" xr:uid="{00000000-0005-0000-0000-000075300000}"/>
    <cellStyle name="Input 2 11 3 3" xfId="10720" xr:uid="{00000000-0005-0000-0000-000076300000}"/>
    <cellStyle name="Input 2 11 3 3 2" xfId="20288" xr:uid="{00000000-0005-0000-0000-000077300000}"/>
    <cellStyle name="Input 2 11 3 3 2 2" xfId="38441" xr:uid="{00000000-0005-0000-0000-000078300000}"/>
    <cellStyle name="Input 2 11 3 3 3" xfId="30642" xr:uid="{00000000-0005-0000-0000-000079300000}"/>
    <cellStyle name="Input 2 11 3 4" xfId="15333" xr:uid="{00000000-0005-0000-0000-00007A300000}"/>
    <cellStyle name="Input 2 11 3 4 2" xfId="34368" xr:uid="{00000000-0005-0000-0000-00007B300000}"/>
    <cellStyle name="Input 2 11 3 5" xfId="25560" xr:uid="{00000000-0005-0000-0000-00007C300000}"/>
    <cellStyle name="Input 2 11 4" xfId="5544" xr:uid="{00000000-0005-0000-0000-00007D300000}"/>
    <cellStyle name="Input 2 11 4 2" xfId="11679" xr:uid="{00000000-0005-0000-0000-00007E300000}"/>
    <cellStyle name="Input 2 11 4 2 2" xfId="21235" xr:uid="{00000000-0005-0000-0000-00007F300000}"/>
    <cellStyle name="Input 2 11 4 2 2 2" xfId="39133" xr:uid="{00000000-0005-0000-0000-000080300000}"/>
    <cellStyle name="Input 2 11 4 2 3" xfId="31344" xr:uid="{00000000-0005-0000-0000-000081300000}"/>
    <cellStyle name="Input 2 11 4 3" xfId="16209" xr:uid="{00000000-0005-0000-0000-000082300000}"/>
    <cellStyle name="Input 2 11 4 3 2" xfId="34990" xr:uid="{00000000-0005-0000-0000-000083300000}"/>
    <cellStyle name="Input 2 11 4 4" xfId="26262" xr:uid="{00000000-0005-0000-0000-000084300000}"/>
    <cellStyle name="Input 2 11 5" xfId="8661" xr:uid="{00000000-0005-0000-0000-000085300000}"/>
    <cellStyle name="Input 2 11 5 2" xfId="18648" xr:uid="{00000000-0005-0000-0000-000086300000}"/>
    <cellStyle name="Input 2 11 5 2 2" xfId="37018" xr:uid="{00000000-0005-0000-0000-000087300000}"/>
    <cellStyle name="Input 2 11 5 3" xfId="28806" xr:uid="{00000000-0005-0000-0000-000088300000}"/>
    <cellStyle name="Input 2 11 6" xfId="23721" xr:uid="{00000000-0005-0000-0000-000089300000}"/>
    <cellStyle name="Input 2 12" xfId="1969" xr:uid="{00000000-0005-0000-0000-00008A300000}"/>
    <cellStyle name="Input 2 12 2" xfId="3510" xr:uid="{00000000-0005-0000-0000-00008B300000}"/>
    <cellStyle name="Input 2 12 2 2" xfId="6649" xr:uid="{00000000-0005-0000-0000-00008C300000}"/>
    <cellStyle name="Input 2 12 2 2 2" xfId="12748" xr:uid="{00000000-0005-0000-0000-00008D300000}"/>
    <cellStyle name="Input 2 12 2 2 2 2" xfId="22148" xr:uid="{00000000-0005-0000-0000-00008E300000}"/>
    <cellStyle name="Input 2 12 2 2 2 2 2" xfId="39878" xr:uid="{00000000-0005-0000-0000-00008F300000}"/>
    <cellStyle name="Input 2 12 2 2 2 3" xfId="32203" xr:uid="{00000000-0005-0000-0000-000090300000}"/>
    <cellStyle name="Input 2 12 2 2 3" xfId="17034" xr:uid="{00000000-0005-0000-0000-000091300000}"/>
    <cellStyle name="Input 2 12 2 2 3 2" xfId="35667" xr:uid="{00000000-0005-0000-0000-000092300000}"/>
    <cellStyle name="Input 2 12 2 2 4" xfId="27137" xr:uid="{00000000-0005-0000-0000-000093300000}"/>
    <cellStyle name="Input 2 12 2 3" xfId="9733" xr:uid="{00000000-0005-0000-0000-000094300000}"/>
    <cellStyle name="Input 2 12 2 3 2" xfId="29664" xr:uid="{00000000-0005-0000-0000-000095300000}"/>
    <cellStyle name="Input 2 12 2 4" xfId="24581" xr:uid="{00000000-0005-0000-0000-000096300000}"/>
    <cellStyle name="Input 2 12 3" xfId="4229" xr:uid="{00000000-0005-0000-0000-000097300000}"/>
    <cellStyle name="Input 2 12 3 2" xfId="7332" xr:uid="{00000000-0005-0000-0000-000098300000}"/>
    <cellStyle name="Input 2 12 3 2 2" xfId="13393" xr:uid="{00000000-0005-0000-0000-000099300000}"/>
    <cellStyle name="Input 2 12 3 2 2 2" xfId="22721" xr:uid="{00000000-0005-0000-0000-00009A300000}"/>
    <cellStyle name="Input 2 12 3 2 2 2 2" xfId="40449" xr:uid="{00000000-0005-0000-0000-00009B300000}"/>
    <cellStyle name="Input 2 12 3 2 2 3" xfId="32844" xr:uid="{00000000-0005-0000-0000-00009C300000}"/>
    <cellStyle name="Input 2 12 3 2 3" xfId="17500" xr:uid="{00000000-0005-0000-0000-00009D300000}"/>
    <cellStyle name="Input 2 12 3 2 3 2" xfId="36133" xr:uid="{00000000-0005-0000-0000-00009E300000}"/>
    <cellStyle name="Input 2 12 3 2 4" xfId="27778" xr:uid="{00000000-0005-0000-0000-00009F300000}"/>
    <cellStyle name="Input 2 12 3 3" xfId="10378" xr:uid="{00000000-0005-0000-0000-0000A0300000}"/>
    <cellStyle name="Input 2 12 3 3 2" xfId="19947" xr:uid="{00000000-0005-0000-0000-0000A1300000}"/>
    <cellStyle name="Input 2 12 3 3 2 2" xfId="38103" xr:uid="{00000000-0005-0000-0000-0000A2300000}"/>
    <cellStyle name="Input 2 12 3 3 3" xfId="30303" xr:uid="{00000000-0005-0000-0000-0000A3300000}"/>
    <cellStyle name="Input 2 12 3 4" xfId="15099" xr:uid="{00000000-0005-0000-0000-0000A4300000}"/>
    <cellStyle name="Input 2 12 3 4 2" xfId="34134" xr:uid="{00000000-0005-0000-0000-0000A5300000}"/>
    <cellStyle name="Input 2 12 3 5" xfId="25222" xr:uid="{00000000-0005-0000-0000-0000A6300000}"/>
    <cellStyle name="Input 2 12 4" xfId="5180" xr:uid="{00000000-0005-0000-0000-0000A7300000}"/>
    <cellStyle name="Input 2 12 4 2" xfId="11320" xr:uid="{00000000-0005-0000-0000-0000A8300000}"/>
    <cellStyle name="Input 2 12 4 2 2" xfId="20882" xr:uid="{00000000-0005-0000-0000-0000A9300000}"/>
    <cellStyle name="Input 2 12 4 2 2 2" xfId="38856" xr:uid="{00000000-0005-0000-0000-0000AA300000}"/>
    <cellStyle name="Input 2 12 4 2 3" xfId="31062" xr:uid="{00000000-0005-0000-0000-0000AB300000}"/>
    <cellStyle name="Input 2 12 4 3" xfId="15872" xr:uid="{00000000-0005-0000-0000-0000AC300000}"/>
    <cellStyle name="Input 2 12 4 3 2" xfId="34729" xr:uid="{00000000-0005-0000-0000-0000AD300000}"/>
    <cellStyle name="Input 2 12 4 4" xfId="25980" xr:uid="{00000000-0005-0000-0000-0000AE300000}"/>
    <cellStyle name="Input 2 12 5" xfId="8302" xr:uid="{00000000-0005-0000-0000-0000AF300000}"/>
    <cellStyle name="Input 2 12 5 2" xfId="18292" xr:uid="{00000000-0005-0000-0000-0000B0300000}"/>
    <cellStyle name="Input 2 12 5 2 2" xfId="36739" xr:uid="{00000000-0005-0000-0000-0000B1300000}"/>
    <cellStyle name="Input 2 12 5 3" xfId="28528" xr:uid="{00000000-0005-0000-0000-0000B2300000}"/>
    <cellStyle name="Input 2 12 6" xfId="23442" xr:uid="{00000000-0005-0000-0000-0000B3300000}"/>
    <cellStyle name="Input 2 13" xfId="1974" xr:uid="{00000000-0005-0000-0000-0000B4300000}"/>
    <cellStyle name="Input 2 13 2" xfId="3859" xr:uid="{00000000-0005-0000-0000-0000B5300000}"/>
    <cellStyle name="Input 2 13 2 2" xfId="6965" xr:uid="{00000000-0005-0000-0000-0000B6300000}"/>
    <cellStyle name="Input 2 13 2 2 2" xfId="13036" xr:uid="{00000000-0005-0000-0000-0000B7300000}"/>
    <cellStyle name="Input 2 13 2 2 2 2" xfId="22391" xr:uid="{00000000-0005-0000-0000-0000B8300000}"/>
    <cellStyle name="Input 2 13 2 2 2 2 2" xfId="40119" xr:uid="{00000000-0005-0000-0000-0000B9300000}"/>
    <cellStyle name="Input 2 13 2 2 2 3" xfId="32488" xr:uid="{00000000-0005-0000-0000-0000BA300000}"/>
    <cellStyle name="Input 2 13 2 2 3" xfId="17228" xr:uid="{00000000-0005-0000-0000-0000BB300000}"/>
    <cellStyle name="Input 2 13 2 2 3 2" xfId="35861" xr:uid="{00000000-0005-0000-0000-0000BC300000}"/>
    <cellStyle name="Input 2 13 2 2 4" xfId="27422" xr:uid="{00000000-0005-0000-0000-0000BD300000}"/>
    <cellStyle name="Input 2 13 2 3" xfId="10021" xr:uid="{00000000-0005-0000-0000-0000BE300000}"/>
    <cellStyle name="Input 2 13 2 3 2" xfId="29947" xr:uid="{00000000-0005-0000-0000-0000BF300000}"/>
    <cellStyle name="Input 2 13 2 4" xfId="24866" xr:uid="{00000000-0005-0000-0000-0000C0300000}"/>
    <cellStyle name="Input 2 13 3" xfId="4518" xr:uid="{00000000-0005-0000-0000-0000C1300000}"/>
    <cellStyle name="Input 2 13 3 2" xfId="7620" xr:uid="{00000000-0005-0000-0000-0000C2300000}"/>
    <cellStyle name="Input 2 13 3 2 2" xfId="13681" xr:uid="{00000000-0005-0000-0000-0000C3300000}"/>
    <cellStyle name="Input 2 13 3 2 2 2" xfId="22962" xr:uid="{00000000-0005-0000-0000-0000C4300000}"/>
    <cellStyle name="Input 2 13 3 2 2 2 2" xfId="40690" xr:uid="{00000000-0005-0000-0000-0000C5300000}"/>
    <cellStyle name="Input 2 13 3 2 2 3" xfId="33129" xr:uid="{00000000-0005-0000-0000-0000C6300000}"/>
    <cellStyle name="Input 2 13 3 2 3" xfId="17694" xr:uid="{00000000-0005-0000-0000-0000C7300000}"/>
    <cellStyle name="Input 2 13 3 2 3 2" xfId="36327" xr:uid="{00000000-0005-0000-0000-0000C8300000}"/>
    <cellStyle name="Input 2 13 3 2 4" xfId="28063" xr:uid="{00000000-0005-0000-0000-0000C9300000}"/>
    <cellStyle name="Input 2 13 3 3" xfId="10667" xr:uid="{00000000-0005-0000-0000-0000CA300000}"/>
    <cellStyle name="Input 2 13 3 3 2" xfId="20235" xr:uid="{00000000-0005-0000-0000-0000CB300000}"/>
    <cellStyle name="Input 2 13 3 3 2 2" xfId="38388" xr:uid="{00000000-0005-0000-0000-0000CC300000}"/>
    <cellStyle name="Input 2 13 3 3 3" xfId="30589" xr:uid="{00000000-0005-0000-0000-0000CD300000}"/>
    <cellStyle name="Input 2 13 3 4" xfId="15293" xr:uid="{00000000-0005-0000-0000-0000CE300000}"/>
    <cellStyle name="Input 2 13 3 4 2" xfId="34328" xr:uid="{00000000-0005-0000-0000-0000CF300000}"/>
    <cellStyle name="Input 2 13 3 5" xfId="25507" xr:uid="{00000000-0005-0000-0000-0000D0300000}"/>
    <cellStyle name="Input 2 13 4" xfId="5185" xr:uid="{00000000-0005-0000-0000-0000D1300000}"/>
    <cellStyle name="Input 2 13 4 2" xfId="11325" xr:uid="{00000000-0005-0000-0000-0000D2300000}"/>
    <cellStyle name="Input 2 13 4 2 2" xfId="20887" xr:uid="{00000000-0005-0000-0000-0000D3300000}"/>
    <cellStyle name="Input 2 13 4 2 2 2" xfId="38861" xr:uid="{00000000-0005-0000-0000-0000D4300000}"/>
    <cellStyle name="Input 2 13 4 2 3" xfId="31067" xr:uid="{00000000-0005-0000-0000-0000D5300000}"/>
    <cellStyle name="Input 2 13 4 3" xfId="15877" xr:uid="{00000000-0005-0000-0000-0000D6300000}"/>
    <cellStyle name="Input 2 13 4 3 2" xfId="34734" xr:uid="{00000000-0005-0000-0000-0000D7300000}"/>
    <cellStyle name="Input 2 13 4 4" xfId="25985" xr:uid="{00000000-0005-0000-0000-0000D8300000}"/>
    <cellStyle name="Input 2 13 5" xfId="8307" xr:uid="{00000000-0005-0000-0000-0000D9300000}"/>
    <cellStyle name="Input 2 13 5 2" xfId="18297" xr:uid="{00000000-0005-0000-0000-0000DA300000}"/>
    <cellStyle name="Input 2 13 5 2 2" xfId="36744" xr:uid="{00000000-0005-0000-0000-0000DB300000}"/>
    <cellStyle name="Input 2 13 5 3" xfId="28533" xr:uid="{00000000-0005-0000-0000-0000DC300000}"/>
    <cellStyle name="Input 2 13 6" xfId="23447" xr:uid="{00000000-0005-0000-0000-0000DD300000}"/>
    <cellStyle name="Input 2 14" xfId="2008" xr:uid="{00000000-0005-0000-0000-0000DE300000}"/>
    <cellStyle name="Input 2 14 2" xfId="4046" xr:uid="{00000000-0005-0000-0000-0000DF300000}"/>
    <cellStyle name="Input 2 14 2 2" xfId="7149" xr:uid="{00000000-0005-0000-0000-0000E0300000}"/>
    <cellStyle name="Input 2 14 2 2 2" xfId="13213" xr:uid="{00000000-0005-0000-0000-0000E1300000}"/>
    <cellStyle name="Input 2 14 2 2 2 2" xfId="22556" xr:uid="{00000000-0005-0000-0000-0000E2300000}"/>
    <cellStyle name="Input 2 14 2 2 2 2 2" xfId="40284" xr:uid="{00000000-0005-0000-0000-0000E3300000}"/>
    <cellStyle name="Input 2 14 2 2 2 3" xfId="32665" xr:uid="{00000000-0005-0000-0000-0000E4300000}"/>
    <cellStyle name="Input 2 14 2 2 3" xfId="17364" xr:uid="{00000000-0005-0000-0000-0000E5300000}"/>
    <cellStyle name="Input 2 14 2 2 3 2" xfId="35997" xr:uid="{00000000-0005-0000-0000-0000E6300000}"/>
    <cellStyle name="Input 2 14 2 2 4" xfId="27599" xr:uid="{00000000-0005-0000-0000-0000E7300000}"/>
    <cellStyle name="Input 2 14 2 3" xfId="10198" xr:uid="{00000000-0005-0000-0000-0000E8300000}"/>
    <cellStyle name="Input 2 14 2 3 2" xfId="30124" xr:uid="{00000000-0005-0000-0000-0000E9300000}"/>
    <cellStyle name="Input 2 14 2 4" xfId="25043" xr:uid="{00000000-0005-0000-0000-0000EA300000}"/>
    <cellStyle name="Input 2 14 3" xfId="4695" xr:uid="{00000000-0005-0000-0000-0000EB300000}"/>
    <cellStyle name="Input 2 14 3 2" xfId="7797" xr:uid="{00000000-0005-0000-0000-0000EC300000}"/>
    <cellStyle name="Input 2 14 3 2 2" xfId="13858" xr:uid="{00000000-0005-0000-0000-0000ED300000}"/>
    <cellStyle name="Input 2 14 3 2 2 2" xfId="23127" xr:uid="{00000000-0005-0000-0000-0000EE300000}"/>
    <cellStyle name="Input 2 14 3 2 2 2 2" xfId="40855" xr:uid="{00000000-0005-0000-0000-0000EF300000}"/>
    <cellStyle name="Input 2 14 3 2 2 3" xfId="33306" xr:uid="{00000000-0005-0000-0000-0000F0300000}"/>
    <cellStyle name="Input 2 14 3 2 3" xfId="17830" xr:uid="{00000000-0005-0000-0000-0000F1300000}"/>
    <cellStyle name="Input 2 14 3 2 3 2" xfId="36463" xr:uid="{00000000-0005-0000-0000-0000F2300000}"/>
    <cellStyle name="Input 2 14 3 2 4" xfId="28240" xr:uid="{00000000-0005-0000-0000-0000F3300000}"/>
    <cellStyle name="Input 2 14 3 3" xfId="10844" xr:uid="{00000000-0005-0000-0000-0000F4300000}"/>
    <cellStyle name="Input 2 14 3 3 2" xfId="20412" xr:uid="{00000000-0005-0000-0000-0000F5300000}"/>
    <cellStyle name="Input 2 14 3 3 2 2" xfId="38565" xr:uid="{00000000-0005-0000-0000-0000F6300000}"/>
    <cellStyle name="Input 2 14 3 3 3" xfId="30766" xr:uid="{00000000-0005-0000-0000-0000F7300000}"/>
    <cellStyle name="Input 2 14 3 4" xfId="15429" xr:uid="{00000000-0005-0000-0000-0000F8300000}"/>
    <cellStyle name="Input 2 14 3 4 2" xfId="34464" xr:uid="{00000000-0005-0000-0000-0000F9300000}"/>
    <cellStyle name="Input 2 14 3 5" xfId="25684" xr:uid="{00000000-0005-0000-0000-0000FA300000}"/>
    <cellStyle name="Input 2 14 4" xfId="5219" xr:uid="{00000000-0005-0000-0000-0000FB300000}"/>
    <cellStyle name="Input 2 14 4 2" xfId="11359" xr:uid="{00000000-0005-0000-0000-0000FC300000}"/>
    <cellStyle name="Input 2 14 4 2 2" xfId="20921" xr:uid="{00000000-0005-0000-0000-0000FD300000}"/>
    <cellStyle name="Input 2 14 4 2 2 2" xfId="38895" xr:uid="{00000000-0005-0000-0000-0000FE300000}"/>
    <cellStyle name="Input 2 14 4 2 3" xfId="31101" xr:uid="{00000000-0005-0000-0000-0000FF300000}"/>
    <cellStyle name="Input 2 14 4 3" xfId="15908" xr:uid="{00000000-0005-0000-0000-000000310000}"/>
    <cellStyle name="Input 2 14 4 3 2" xfId="34765" xr:uid="{00000000-0005-0000-0000-000001310000}"/>
    <cellStyle name="Input 2 14 4 4" xfId="26019" xr:uid="{00000000-0005-0000-0000-000002310000}"/>
    <cellStyle name="Input 2 14 5" xfId="8341" xr:uid="{00000000-0005-0000-0000-000003310000}"/>
    <cellStyle name="Input 2 14 5 2" xfId="18331" xr:uid="{00000000-0005-0000-0000-000004310000}"/>
    <cellStyle name="Input 2 14 5 2 2" xfId="36778" xr:uid="{00000000-0005-0000-0000-000005310000}"/>
    <cellStyle name="Input 2 14 5 3" xfId="28567" xr:uid="{00000000-0005-0000-0000-000006310000}"/>
    <cellStyle name="Input 2 14 6" xfId="23481" xr:uid="{00000000-0005-0000-0000-000007310000}"/>
    <cellStyle name="Input 2 15" xfId="2041" xr:uid="{00000000-0005-0000-0000-000008310000}"/>
    <cellStyle name="Input 2 15 2" xfId="3568" xr:uid="{00000000-0005-0000-0000-000009310000}"/>
    <cellStyle name="Input 2 15 2 2" xfId="6700" xr:uid="{00000000-0005-0000-0000-00000A310000}"/>
    <cellStyle name="Input 2 15 2 2 2" xfId="12796" xr:uid="{00000000-0005-0000-0000-00000B310000}"/>
    <cellStyle name="Input 2 15 2 2 2 2" xfId="22189" xr:uid="{00000000-0005-0000-0000-00000C310000}"/>
    <cellStyle name="Input 2 15 2 2 2 2 2" xfId="39919" xr:uid="{00000000-0005-0000-0000-00000D310000}"/>
    <cellStyle name="Input 2 15 2 2 2 3" xfId="32251" xr:uid="{00000000-0005-0000-0000-00000E310000}"/>
    <cellStyle name="Input 2 15 2 2 3" xfId="17070" xr:uid="{00000000-0005-0000-0000-00000F310000}"/>
    <cellStyle name="Input 2 15 2 2 3 2" xfId="35703" xr:uid="{00000000-0005-0000-0000-000010310000}"/>
    <cellStyle name="Input 2 15 2 2 4" xfId="27185" xr:uid="{00000000-0005-0000-0000-000011310000}"/>
    <cellStyle name="Input 2 15 2 3" xfId="9781" xr:uid="{00000000-0005-0000-0000-000012310000}"/>
    <cellStyle name="Input 2 15 2 3 2" xfId="29711" xr:uid="{00000000-0005-0000-0000-000013310000}"/>
    <cellStyle name="Input 2 15 2 4" xfId="24629" xr:uid="{00000000-0005-0000-0000-000014310000}"/>
    <cellStyle name="Input 2 15 3" xfId="4277" xr:uid="{00000000-0005-0000-0000-000015310000}"/>
    <cellStyle name="Input 2 15 3 2" xfId="7380" xr:uid="{00000000-0005-0000-0000-000016310000}"/>
    <cellStyle name="Input 2 15 3 2 2" xfId="13441" xr:uid="{00000000-0005-0000-0000-000017310000}"/>
    <cellStyle name="Input 2 15 3 2 2 2" xfId="22762" xr:uid="{00000000-0005-0000-0000-000018310000}"/>
    <cellStyle name="Input 2 15 3 2 2 2 2" xfId="40490" xr:uid="{00000000-0005-0000-0000-000019310000}"/>
    <cellStyle name="Input 2 15 3 2 2 3" xfId="32892" xr:uid="{00000000-0005-0000-0000-00001A310000}"/>
    <cellStyle name="Input 2 15 3 2 3" xfId="17536" xr:uid="{00000000-0005-0000-0000-00001B310000}"/>
    <cellStyle name="Input 2 15 3 2 3 2" xfId="36169" xr:uid="{00000000-0005-0000-0000-00001C310000}"/>
    <cellStyle name="Input 2 15 3 2 4" xfId="27826" xr:uid="{00000000-0005-0000-0000-00001D310000}"/>
    <cellStyle name="Input 2 15 3 3" xfId="10426" xr:uid="{00000000-0005-0000-0000-00001E310000}"/>
    <cellStyle name="Input 2 15 3 3 2" xfId="19995" xr:uid="{00000000-0005-0000-0000-00001F310000}"/>
    <cellStyle name="Input 2 15 3 3 2 2" xfId="38151" xr:uid="{00000000-0005-0000-0000-000020310000}"/>
    <cellStyle name="Input 2 15 3 3 3" xfId="30351" xr:uid="{00000000-0005-0000-0000-000021310000}"/>
    <cellStyle name="Input 2 15 3 4" xfId="15135" xr:uid="{00000000-0005-0000-0000-000022310000}"/>
    <cellStyle name="Input 2 15 3 4 2" xfId="34170" xr:uid="{00000000-0005-0000-0000-000023310000}"/>
    <cellStyle name="Input 2 15 3 5" xfId="25270" xr:uid="{00000000-0005-0000-0000-000024310000}"/>
    <cellStyle name="Input 2 15 4" xfId="5252" xr:uid="{00000000-0005-0000-0000-000025310000}"/>
    <cellStyle name="Input 2 15 4 2" xfId="11392" xr:uid="{00000000-0005-0000-0000-000026310000}"/>
    <cellStyle name="Input 2 15 4 2 2" xfId="20954" xr:uid="{00000000-0005-0000-0000-000027310000}"/>
    <cellStyle name="Input 2 15 4 2 2 2" xfId="38928" xr:uid="{00000000-0005-0000-0000-000028310000}"/>
    <cellStyle name="Input 2 15 4 2 3" xfId="31134" xr:uid="{00000000-0005-0000-0000-000029310000}"/>
    <cellStyle name="Input 2 15 4 3" xfId="15941" xr:uid="{00000000-0005-0000-0000-00002A310000}"/>
    <cellStyle name="Input 2 15 4 3 2" xfId="34798" xr:uid="{00000000-0005-0000-0000-00002B310000}"/>
    <cellStyle name="Input 2 15 4 4" xfId="26052" xr:uid="{00000000-0005-0000-0000-00002C310000}"/>
    <cellStyle name="Input 2 15 5" xfId="8371" xr:uid="{00000000-0005-0000-0000-00002D310000}"/>
    <cellStyle name="Input 2 15 5 2" xfId="18361" xr:uid="{00000000-0005-0000-0000-00002E310000}"/>
    <cellStyle name="Input 2 15 5 2 2" xfId="36808" xr:uid="{00000000-0005-0000-0000-00002F310000}"/>
    <cellStyle name="Input 2 15 5 3" xfId="28597" xr:uid="{00000000-0005-0000-0000-000030310000}"/>
    <cellStyle name="Input 2 15 6" xfId="23511" xr:uid="{00000000-0005-0000-0000-000031310000}"/>
    <cellStyle name="Input 2 16" xfId="2380" xr:uid="{00000000-0005-0000-0000-000032310000}"/>
    <cellStyle name="Input 2 16 2" xfId="3804" xr:uid="{00000000-0005-0000-0000-000033310000}"/>
    <cellStyle name="Input 2 16 2 2" xfId="6915" xr:uid="{00000000-0005-0000-0000-000034310000}"/>
    <cellStyle name="Input 2 16 2 2 2" xfId="12988" xr:uid="{00000000-0005-0000-0000-000035310000}"/>
    <cellStyle name="Input 2 16 2 2 2 2" xfId="22350" xr:uid="{00000000-0005-0000-0000-000036310000}"/>
    <cellStyle name="Input 2 16 2 2 2 2 2" xfId="40079" xr:uid="{00000000-0005-0000-0000-000037310000}"/>
    <cellStyle name="Input 2 16 2 2 2 3" xfId="32441" xr:uid="{00000000-0005-0000-0000-000038310000}"/>
    <cellStyle name="Input 2 16 2 2 3" xfId="17200" xr:uid="{00000000-0005-0000-0000-000039310000}"/>
    <cellStyle name="Input 2 16 2 2 3 2" xfId="35833" xr:uid="{00000000-0005-0000-0000-00003A310000}"/>
    <cellStyle name="Input 2 16 2 2 4" xfId="27375" xr:uid="{00000000-0005-0000-0000-00003B310000}"/>
    <cellStyle name="Input 2 16 2 3" xfId="9973" xr:uid="{00000000-0005-0000-0000-00003C310000}"/>
    <cellStyle name="Input 2 16 2 3 2" xfId="29900" xr:uid="{00000000-0005-0000-0000-00003D310000}"/>
    <cellStyle name="Input 2 16 2 4" xfId="24819" xr:uid="{00000000-0005-0000-0000-00003E310000}"/>
    <cellStyle name="Input 2 16 3" xfId="4470" xr:uid="{00000000-0005-0000-0000-00003F310000}"/>
    <cellStyle name="Input 2 16 3 2" xfId="7572" xr:uid="{00000000-0005-0000-0000-000040310000}"/>
    <cellStyle name="Input 2 16 3 2 2" xfId="13633" xr:uid="{00000000-0005-0000-0000-000041310000}"/>
    <cellStyle name="Input 2 16 3 2 2 2" xfId="22922" xr:uid="{00000000-0005-0000-0000-000042310000}"/>
    <cellStyle name="Input 2 16 3 2 2 2 2" xfId="40650" xr:uid="{00000000-0005-0000-0000-000043310000}"/>
    <cellStyle name="Input 2 16 3 2 2 3" xfId="33082" xr:uid="{00000000-0005-0000-0000-000044310000}"/>
    <cellStyle name="Input 2 16 3 2 3" xfId="17666" xr:uid="{00000000-0005-0000-0000-000045310000}"/>
    <cellStyle name="Input 2 16 3 2 3 2" xfId="36299" xr:uid="{00000000-0005-0000-0000-000046310000}"/>
    <cellStyle name="Input 2 16 3 2 4" xfId="28016" xr:uid="{00000000-0005-0000-0000-000047310000}"/>
    <cellStyle name="Input 2 16 3 3" xfId="10619" xr:uid="{00000000-0005-0000-0000-000048310000}"/>
    <cellStyle name="Input 2 16 3 3 2" xfId="20187" xr:uid="{00000000-0005-0000-0000-000049310000}"/>
    <cellStyle name="Input 2 16 3 3 2 2" xfId="38341" xr:uid="{00000000-0005-0000-0000-00004A310000}"/>
    <cellStyle name="Input 2 16 3 3 3" xfId="30542" xr:uid="{00000000-0005-0000-0000-00004B310000}"/>
    <cellStyle name="Input 2 16 3 4" xfId="15265" xr:uid="{00000000-0005-0000-0000-00004C310000}"/>
    <cellStyle name="Input 2 16 3 4 2" xfId="34300" xr:uid="{00000000-0005-0000-0000-00004D310000}"/>
    <cellStyle name="Input 2 16 3 5" xfId="25460" xr:uid="{00000000-0005-0000-0000-00004E310000}"/>
    <cellStyle name="Input 2 16 4" xfId="5586" xr:uid="{00000000-0005-0000-0000-00004F310000}"/>
    <cellStyle name="Input 2 16 4 2" xfId="11721" xr:uid="{00000000-0005-0000-0000-000050310000}"/>
    <cellStyle name="Input 2 16 4 2 2" xfId="21276" xr:uid="{00000000-0005-0000-0000-000051310000}"/>
    <cellStyle name="Input 2 16 4 2 2 2" xfId="39164" xr:uid="{00000000-0005-0000-0000-000052310000}"/>
    <cellStyle name="Input 2 16 4 2 3" xfId="31375" xr:uid="{00000000-0005-0000-0000-000053310000}"/>
    <cellStyle name="Input 2 16 4 3" xfId="16249" xr:uid="{00000000-0005-0000-0000-000054310000}"/>
    <cellStyle name="Input 2 16 4 3 2" xfId="35020" xr:uid="{00000000-0005-0000-0000-000055310000}"/>
    <cellStyle name="Input 2 16 4 4" xfId="26293" xr:uid="{00000000-0005-0000-0000-000056310000}"/>
    <cellStyle name="Input 2 16 5" xfId="8703" xr:uid="{00000000-0005-0000-0000-000057310000}"/>
    <cellStyle name="Input 2 16 5 2" xfId="18690" xr:uid="{00000000-0005-0000-0000-000058310000}"/>
    <cellStyle name="Input 2 16 5 2 2" xfId="37049" xr:uid="{00000000-0005-0000-0000-000059310000}"/>
    <cellStyle name="Input 2 16 5 3" xfId="28837" xr:uid="{00000000-0005-0000-0000-00005A310000}"/>
    <cellStyle name="Input 2 16 6" xfId="23752" xr:uid="{00000000-0005-0000-0000-00005B310000}"/>
    <cellStyle name="Input 2 17" xfId="2102" xr:uid="{00000000-0005-0000-0000-00005C310000}"/>
    <cellStyle name="Input 2 17 2" xfId="5312" xr:uid="{00000000-0005-0000-0000-00005D310000}"/>
    <cellStyle name="Input 2 17 2 2" xfId="11448" xr:uid="{00000000-0005-0000-0000-00005E310000}"/>
    <cellStyle name="Input 2 17 2 2 2" xfId="21010" xr:uid="{00000000-0005-0000-0000-00005F310000}"/>
    <cellStyle name="Input 2 17 2 2 2 2" xfId="38982" xr:uid="{00000000-0005-0000-0000-000060310000}"/>
    <cellStyle name="Input 2 17 2 2 3" xfId="31188" xr:uid="{00000000-0005-0000-0000-000061310000}"/>
    <cellStyle name="Input 2 17 2 3" xfId="15991" xr:uid="{00000000-0005-0000-0000-000062310000}"/>
    <cellStyle name="Input 2 17 2 3 2" xfId="34846" xr:uid="{00000000-0005-0000-0000-000063310000}"/>
    <cellStyle name="Input 2 17 2 4" xfId="26106" xr:uid="{00000000-0005-0000-0000-000064310000}"/>
    <cellStyle name="Input 2 17 3" xfId="8428" xr:uid="{00000000-0005-0000-0000-000065310000}"/>
    <cellStyle name="Input 2 17 3 2" xfId="18415" xr:uid="{00000000-0005-0000-0000-000066310000}"/>
    <cellStyle name="Input 2 17 3 2 2" xfId="36860" xr:uid="{00000000-0005-0000-0000-000067310000}"/>
    <cellStyle name="Input 2 17 3 3" xfId="28649" xr:uid="{00000000-0005-0000-0000-000068310000}"/>
    <cellStyle name="Input 2 17 4" xfId="14252" xr:uid="{00000000-0005-0000-0000-000069310000}"/>
    <cellStyle name="Input 2 17 4 2" xfId="33512" xr:uid="{00000000-0005-0000-0000-00006A310000}"/>
    <cellStyle name="Input 2 17 5" xfId="23563" xr:uid="{00000000-0005-0000-0000-00006B310000}"/>
    <cellStyle name="Input 2 18" xfId="2340" xr:uid="{00000000-0005-0000-0000-00006C310000}"/>
    <cellStyle name="Input 2 18 2" xfId="5547" xr:uid="{00000000-0005-0000-0000-00006D310000}"/>
    <cellStyle name="Input 2 18 2 2" xfId="11682" xr:uid="{00000000-0005-0000-0000-00006E310000}"/>
    <cellStyle name="Input 2 18 2 2 2" xfId="21238" xr:uid="{00000000-0005-0000-0000-00006F310000}"/>
    <cellStyle name="Input 2 18 2 2 2 2" xfId="39136" xr:uid="{00000000-0005-0000-0000-000070310000}"/>
    <cellStyle name="Input 2 18 2 2 3" xfId="31347" xr:uid="{00000000-0005-0000-0000-000071310000}"/>
    <cellStyle name="Input 2 18 2 3" xfId="16212" xr:uid="{00000000-0005-0000-0000-000072310000}"/>
    <cellStyle name="Input 2 18 2 3 2" xfId="34993" xr:uid="{00000000-0005-0000-0000-000073310000}"/>
    <cellStyle name="Input 2 18 2 4" xfId="26265" xr:uid="{00000000-0005-0000-0000-000074310000}"/>
    <cellStyle name="Input 2 18 3" xfId="8664" xr:uid="{00000000-0005-0000-0000-000075310000}"/>
    <cellStyle name="Input 2 18 3 2" xfId="18651" xr:uid="{00000000-0005-0000-0000-000076310000}"/>
    <cellStyle name="Input 2 18 3 2 2" xfId="37021" xr:uid="{00000000-0005-0000-0000-000077310000}"/>
    <cellStyle name="Input 2 18 3 3" xfId="28809" xr:uid="{00000000-0005-0000-0000-000078310000}"/>
    <cellStyle name="Input 2 18 4" xfId="14378" xr:uid="{00000000-0005-0000-0000-000079310000}"/>
    <cellStyle name="Input 2 18 4 2" xfId="33564" xr:uid="{00000000-0005-0000-0000-00007A310000}"/>
    <cellStyle name="Input 2 18 5" xfId="23724" xr:uid="{00000000-0005-0000-0000-00007B310000}"/>
    <cellStyle name="Input 2 19" xfId="2215" xr:uid="{00000000-0005-0000-0000-00007C310000}"/>
    <cellStyle name="Input 2 19 2" xfId="5424" xr:uid="{00000000-0005-0000-0000-00007D310000}"/>
    <cellStyle name="Input 2 19 2 2" xfId="11560" xr:uid="{00000000-0005-0000-0000-00007E310000}"/>
    <cellStyle name="Input 2 19 2 2 2" xfId="21117" xr:uid="{00000000-0005-0000-0000-00007F310000}"/>
    <cellStyle name="Input 2 19 2 2 2 2" xfId="39041" xr:uid="{00000000-0005-0000-0000-000080310000}"/>
    <cellStyle name="Input 2 19 2 2 3" xfId="31251" xr:uid="{00000000-0005-0000-0000-000081310000}"/>
    <cellStyle name="Input 2 19 2 3" xfId="16098" xr:uid="{00000000-0005-0000-0000-000082310000}"/>
    <cellStyle name="Input 2 19 2 3 2" xfId="34905" xr:uid="{00000000-0005-0000-0000-000083310000}"/>
    <cellStyle name="Input 2 19 2 4" xfId="26169" xr:uid="{00000000-0005-0000-0000-000084310000}"/>
    <cellStyle name="Input 2 19 3" xfId="8540" xr:uid="{00000000-0005-0000-0000-000085310000}"/>
    <cellStyle name="Input 2 19 3 2" xfId="18527" xr:uid="{00000000-0005-0000-0000-000086310000}"/>
    <cellStyle name="Input 2 19 3 2 2" xfId="36923" xr:uid="{00000000-0005-0000-0000-000087310000}"/>
    <cellStyle name="Input 2 19 3 3" xfId="28712" xr:uid="{00000000-0005-0000-0000-000088310000}"/>
    <cellStyle name="Input 2 19 4" xfId="14329" xr:uid="{00000000-0005-0000-0000-000089310000}"/>
    <cellStyle name="Input 2 19 4 2" xfId="33541" xr:uid="{00000000-0005-0000-0000-00008A310000}"/>
    <cellStyle name="Input 2 19 5" xfId="23626" xr:uid="{00000000-0005-0000-0000-00008B310000}"/>
    <cellStyle name="Input 2 2" xfId="1732" xr:uid="{00000000-0005-0000-0000-00008C310000}"/>
    <cellStyle name="Input 2 2 10" xfId="2061" xr:uid="{00000000-0005-0000-0000-00008D310000}"/>
    <cellStyle name="Input 2 2 10 2" xfId="4029" xr:uid="{00000000-0005-0000-0000-00008E310000}"/>
    <cellStyle name="Input 2 2 10 2 2" xfId="7132" xr:uid="{00000000-0005-0000-0000-00008F310000}"/>
    <cellStyle name="Input 2 2 10 2 2 2" xfId="13196" xr:uid="{00000000-0005-0000-0000-000090310000}"/>
    <cellStyle name="Input 2 2 10 2 2 2 2" xfId="22542" xr:uid="{00000000-0005-0000-0000-000091310000}"/>
    <cellStyle name="Input 2 2 10 2 2 2 2 2" xfId="40270" xr:uid="{00000000-0005-0000-0000-000092310000}"/>
    <cellStyle name="Input 2 2 10 2 2 2 3" xfId="32648" xr:uid="{00000000-0005-0000-0000-000093310000}"/>
    <cellStyle name="Input 2 2 10 2 2 3" xfId="17354" xr:uid="{00000000-0005-0000-0000-000094310000}"/>
    <cellStyle name="Input 2 2 10 2 2 3 2" xfId="35987" xr:uid="{00000000-0005-0000-0000-000095310000}"/>
    <cellStyle name="Input 2 2 10 2 2 4" xfId="27582" xr:uid="{00000000-0005-0000-0000-000096310000}"/>
    <cellStyle name="Input 2 2 10 2 3" xfId="10181" xr:uid="{00000000-0005-0000-0000-000097310000}"/>
    <cellStyle name="Input 2 2 10 2 3 2" xfId="30107" xr:uid="{00000000-0005-0000-0000-000098310000}"/>
    <cellStyle name="Input 2 2 10 2 4" xfId="25026" xr:uid="{00000000-0005-0000-0000-000099310000}"/>
    <cellStyle name="Input 2 2 10 3" xfId="4678" xr:uid="{00000000-0005-0000-0000-00009A310000}"/>
    <cellStyle name="Input 2 2 10 3 2" xfId="7780" xr:uid="{00000000-0005-0000-0000-00009B310000}"/>
    <cellStyle name="Input 2 2 10 3 2 2" xfId="13841" xr:uid="{00000000-0005-0000-0000-00009C310000}"/>
    <cellStyle name="Input 2 2 10 3 2 2 2" xfId="23113" xr:uid="{00000000-0005-0000-0000-00009D310000}"/>
    <cellStyle name="Input 2 2 10 3 2 2 2 2" xfId="40841" xr:uid="{00000000-0005-0000-0000-00009E310000}"/>
    <cellStyle name="Input 2 2 10 3 2 2 3" xfId="33289" xr:uid="{00000000-0005-0000-0000-00009F310000}"/>
    <cellStyle name="Input 2 2 10 3 2 3" xfId="17820" xr:uid="{00000000-0005-0000-0000-0000A0310000}"/>
    <cellStyle name="Input 2 2 10 3 2 3 2" xfId="36453" xr:uid="{00000000-0005-0000-0000-0000A1310000}"/>
    <cellStyle name="Input 2 2 10 3 2 4" xfId="28223" xr:uid="{00000000-0005-0000-0000-0000A2310000}"/>
    <cellStyle name="Input 2 2 10 3 3" xfId="10827" xr:uid="{00000000-0005-0000-0000-0000A3310000}"/>
    <cellStyle name="Input 2 2 10 3 3 2" xfId="20395" xr:uid="{00000000-0005-0000-0000-0000A4310000}"/>
    <cellStyle name="Input 2 2 10 3 3 2 2" xfId="38548" xr:uid="{00000000-0005-0000-0000-0000A5310000}"/>
    <cellStyle name="Input 2 2 10 3 3 3" xfId="30749" xr:uid="{00000000-0005-0000-0000-0000A6310000}"/>
    <cellStyle name="Input 2 2 10 3 4" xfId="15419" xr:uid="{00000000-0005-0000-0000-0000A7310000}"/>
    <cellStyle name="Input 2 2 10 3 4 2" xfId="34454" xr:uid="{00000000-0005-0000-0000-0000A8310000}"/>
    <cellStyle name="Input 2 2 10 3 5" xfId="25667" xr:uid="{00000000-0005-0000-0000-0000A9310000}"/>
    <cellStyle name="Input 2 2 10 4" xfId="5271" xr:uid="{00000000-0005-0000-0000-0000AA310000}"/>
    <cellStyle name="Input 2 2 10 4 2" xfId="11411" xr:uid="{00000000-0005-0000-0000-0000AB310000}"/>
    <cellStyle name="Input 2 2 10 4 2 2" xfId="20973" xr:uid="{00000000-0005-0000-0000-0000AC310000}"/>
    <cellStyle name="Input 2 2 10 4 2 2 2" xfId="38947" xr:uid="{00000000-0005-0000-0000-0000AD310000}"/>
    <cellStyle name="Input 2 2 10 4 2 3" xfId="31153" xr:uid="{00000000-0005-0000-0000-0000AE310000}"/>
    <cellStyle name="Input 2 2 10 4 3" xfId="15957" xr:uid="{00000000-0005-0000-0000-0000AF310000}"/>
    <cellStyle name="Input 2 2 10 4 3 2" xfId="34814" xr:uid="{00000000-0005-0000-0000-0000B0310000}"/>
    <cellStyle name="Input 2 2 10 4 4" xfId="26071" xr:uid="{00000000-0005-0000-0000-0000B1310000}"/>
    <cellStyle name="Input 2 2 10 5" xfId="8391" xr:uid="{00000000-0005-0000-0000-0000B2310000}"/>
    <cellStyle name="Input 2 2 10 5 2" xfId="18378" xr:uid="{00000000-0005-0000-0000-0000B3310000}"/>
    <cellStyle name="Input 2 2 10 5 2 2" xfId="36825" xr:uid="{00000000-0005-0000-0000-0000B4310000}"/>
    <cellStyle name="Input 2 2 10 5 3" xfId="28614" xr:uid="{00000000-0005-0000-0000-0000B5310000}"/>
    <cellStyle name="Input 2 2 10 6" xfId="23528" xr:uid="{00000000-0005-0000-0000-0000B6310000}"/>
    <cellStyle name="Input 2 2 11" xfId="2233" xr:uid="{00000000-0005-0000-0000-0000B7310000}"/>
    <cellStyle name="Input 2 2 11 2" xfId="4052" xr:uid="{00000000-0005-0000-0000-0000B8310000}"/>
    <cellStyle name="Input 2 2 11 2 2" xfId="7155" xr:uid="{00000000-0005-0000-0000-0000B9310000}"/>
    <cellStyle name="Input 2 2 11 2 2 2" xfId="13219" xr:uid="{00000000-0005-0000-0000-0000BA310000}"/>
    <cellStyle name="Input 2 2 11 2 2 2 2" xfId="22562" xr:uid="{00000000-0005-0000-0000-0000BB310000}"/>
    <cellStyle name="Input 2 2 11 2 2 2 2 2" xfId="40290" xr:uid="{00000000-0005-0000-0000-0000BC310000}"/>
    <cellStyle name="Input 2 2 11 2 2 2 3" xfId="32671" xr:uid="{00000000-0005-0000-0000-0000BD310000}"/>
    <cellStyle name="Input 2 2 11 2 2 3" xfId="17370" xr:uid="{00000000-0005-0000-0000-0000BE310000}"/>
    <cellStyle name="Input 2 2 11 2 2 3 2" xfId="36003" xr:uid="{00000000-0005-0000-0000-0000BF310000}"/>
    <cellStyle name="Input 2 2 11 2 2 4" xfId="27605" xr:uid="{00000000-0005-0000-0000-0000C0310000}"/>
    <cellStyle name="Input 2 2 11 2 3" xfId="10204" xr:uid="{00000000-0005-0000-0000-0000C1310000}"/>
    <cellStyle name="Input 2 2 11 2 3 2" xfId="30130" xr:uid="{00000000-0005-0000-0000-0000C2310000}"/>
    <cellStyle name="Input 2 2 11 2 4" xfId="25049" xr:uid="{00000000-0005-0000-0000-0000C3310000}"/>
    <cellStyle name="Input 2 2 11 3" xfId="4701" xr:uid="{00000000-0005-0000-0000-0000C4310000}"/>
    <cellStyle name="Input 2 2 11 3 2" xfId="7803" xr:uid="{00000000-0005-0000-0000-0000C5310000}"/>
    <cellStyle name="Input 2 2 11 3 2 2" xfId="13864" xr:uid="{00000000-0005-0000-0000-0000C6310000}"/>
    <cellStyle name="Input 2 2 11 3 2 2 2" xfId="23133" xr:uid="{00000000-0005-0000-0000-0000C7310000}"/>
    <cellStyle name="Input 2 2 11 3 2 2 2 2" xfId="40861" xr:uid="{00000000-0005-0000-0000-0000C8310000}"/>
    <cellStyle name="Input 2 2 11 3 2 2 3" xfId="33312" xr:uid="{00000000-0005-0000-0000-0000C9310000}"/>
    <cellStyle name="Input 2 2 11 3 2 3" xfId="17836" xr:uid="{00000000-0005-0000-0000-0000CA310000}"/>
    <cellStyle name="Input 2 2 11 3 2 3 2" xfId="36469" xr:uid="{00000000-0005-0000-0000-0000CB310000}"/>
    <cellStyle name="Input 2 2 11 3 2 4" xfId="28246" xr:uid="{00000000-0005-0000-0000-0000CC310000}"/>
    <cellStyle name="Input 2 2 11 3 3" xfId="10850" xr:uid="{00000000-0005-0000-0000-0000CD310000}"/>
    <cellStyle name="Input 2 2 11 3 3 2" xfId="20418" xr:uid="{00000000-0005-0000-0000-0000CE310000}"/>
    <cellStyle name="Input 2 2 11 3 3 2 2" xfId="38571" xr:uid="{00000000-0005-0000-0000-0000CF310000}"/>
    <cellStyle name="Input 2 2 11 3 3 3" xfId="30772" xr:uid="{00000000-0005-0000-0000-0000D0310000}"/>
    <cellStyle name="Input 2 2 11 3 4" xfId="15435" xr:uid="{00000000-0005-0000-0000-0000D1310000}"/>
    <cellStyle name="Input 2 2 11 3 4 2" xfId="34470" xr:uid="{00000000-0005-0000-0000-0000D2310000}"/>
    <cellStyle name="Input 2 2 11 3 5" xfId="25690" xr:uid="{00000000-0005-0000-0000-0000D3310000}"/>
    <cellStyle name="Input 2 2 11 4" xfId="5442" xr:uid="{00000000-0005-0000-0000-0000D4310000}"/>
    <cellStyle name="Input 2 2 11 4 2" xfId="11578" xr:uid="{00000000-0005-0000-0000-0000D5310000}"/>
    <cellStyle name="Input 2 2 11 4 2 2" xfId="21135" xr:uid="{00000000-0005-0000-0000-0000D6310000}"/>
    <cellStyle name="Input 2 2 11 4 2 2 2" xfId="39059" xr:uid="{00000000-0005-0000-0000-0000D7310000}"/>
    <cellStyle name="Input 2 2 11 4 2 3" xfId="31269" xr:uid="{00000000-0005-0000-0000-0000D8310000}"/>
    <cellStyle name="Input 2 2 11 4 3" xfId="16114" xr:uid="{00000000-0005-0000-0000-0000D9310000}"/>
    <cellStyle name="Input 2 2 11 4 3 2" xfId="34921" xr:uid="{00000000-0005-0000-0000-0000DA310000}"/>
    <cellStyle name="Input 2 2 11 4 4" xfId="26187" xr:uid="{00000000-0005-0000-0000-0000DB310000}"/>
    <cellStyle name="Input 2 2 11 5" xfId="8558" xr:uid="{00000000-0005-0000-0000-0000DC310000}"/>
    <cellStyle name="Input 2 2 11 5 2" xfId="18545" xr:uid="{00000000-0005-0000-0000-0000DD310000}"/>
    <cellStyle name="Input 2 2 11 5 2 2" xfId="36941" xr:uid="{00000000-0005-0000-0000-0000DE310000}"/>
    <cellStyle name="Input 2 2 11 5 3" xfId="28730" xr:uid="{00000000-0005-0000-0000-0000DF310000}"/>
    <cellStyle name="Input 2 2 11 6" xfId="23644" xr:uid="{00000000-0005-0000-0000-0000E0310000}"/>
    <cellStyle name="Input 2 2 12" xfId="1973" xr:uid="{00000000-0005-0000-0000-0000E1310000}"/>
    <cellStyle name="Input 2 2 12 2" xfId="4070" xr:uid="{00000000-0005-0000-0000-0000E2310000}"/>
    <cellStyle name="Input 2 2 12 2 2" xfId="7173" xr:uid="{00000000-0005-0000-0000-0000E3310000}"/>
    <cellStyle name="Input 2 2 12 2 2 2" xfId="13236" xr:uid="{00000000-0005-0000-0000-0000E4310000}"/>
    <cellStyle name="Input 2 2 12 2 2 2 2" xfId="22579" xr:uid="{00000000-0005-0000-0000-0000E5310000}"/>
    <cellStyle name="Input 2 2 12 2 2 2 2 2" xfId="40307" xr:uid="{00000000-0005-0000-0000-0000E6310000}"/>
    <cellStyle name="Input 2 2 12 2 2 2 3" xfId="32688" xr:uid="{00000000-0005-0000-0000-0000E7310000}"/>
    <cellStyle name="Input 2 2 12 2 2 3" xfId="17384" xr:uid="{00000000-0005-0000-0000-0000E8310000}"/>
    <cellStyle name="Input 2 2 12 2 2 3 2" xfId="36017" xr:uid="{00000000-0005-0000-0000-0000E9310000}"/>
    <cellStyle name="Input 2 2 12 2 2 4" xfId="27622" xr:uid="{00000000-0005-0000-0000-0000EA310000}"/>
    <cellStyle name="Input 2 2 12 2 3" xfId="10221" xr:uid="{00000000-0005-0000-0000-0000EB310000}"/>
    <cellStyle name="Input 2 2 12 2 3 2" xfId="30147" xr:uid="{00000000-0005-0000-0000-0000EC310000}"/>
    <cellStyle name="Input 2 2 12 2 4" xfId="25066" xr:uid="{00000000-0005-0000-0000-0000ED310000}"/>
    <cellStyle name="Input 2 2 12 3" xfId="4718" xr:uid="{00000000-0005-0000-0000-0000EE310000}"/>
    <cellStyle name="Input 2 2 12 3 2" xfId="7820" xr:uid="{00000000-0005-0000-0000-0000EF310000}"/>
    <cellStyle name="Input 2 2 12 3 2 2" xfId="13881" xr:uid="{00000000-0005-0000-0000-0000F0310000}"/>
    <cellStyle name="Input 2 2 12 3 2 2 2" xfId="23150" xr:uid="{00000000-0005-0000-0000-0000F1310000}"/>
    <cellStyle name="Input 2 2 12 3 2 2 2 2" xfId="40878" xr:uid="{00000000-0005-0000-0000-0000F2310000}"/>
    <cellStyle name="Input 2 2 12 3 2 2 3" xfId="33329" xr:uid="{00000000-0005-0000-0000-0000F3310000}"/>
    <cellStyle name="Input 2 2 12 3 2 3" xfId="17850" xr:uid="{00000000-0005-0000-0000-0000F4310000}"/>
    <cellStyle name="Input 2 2 12 3 2 3 2" xfId="36483" xr:uid="{00000000-0005-0000-0000-0000F5310000}"/>
    <cellStyle name="Input 2 2 12 3 2 4" xfId="28263" xr:uid="{00000000-0005-0000-0000-0000F6310000}"/>
    <cellStyle name="Input 2 2 12 3 3" xfId="10867" xr:uid="{00000000-0005-0000-0000-0000F7310000}"/>
    <cellStyle name="Input 2 2 12 3 3 2" xfId="20435" xr:uid="{00000000-0005-0000-0000-0000F8310000}"/>
    <cellStyle name="Input 2 2 12 3 3 2 2" xfId="38588" xr:uid="{00000000-0005-0000-0000-0000F9310000}"/>
    <cellStyle name="Input 2 2 12 3 3 3" xfId="30789" xr:uid="{00000000-0005-0000-0000-0000FA310000}"/>
    <cellStyle name="Input 2 2 12 3 4" xfId="15449" xr:uid="{00000000-0005-0000-0000-0000FB310000}"/>
    <cellStyle name="Input 2 2 12 3 4 2" xfId="34484" xr:uid="{00000000-0005-0000-0000-0000FC310000}"/>
    <cellStyle name="Input 2 2 12 3 5" xfId="25707" xr:uid="{00000000-0005-0000-0000-0000FD310000}"/>
    <cellStyle name="Input 2 2 12 4" xfId="5184" xr:uid="{00000000-0005-0000-0000-0000FE310000}"/>
    <cellStyle name="Input 2 2 12 4 2" xfId="11324" xr:uid="{00000000-0005-0000-0000-0000FF310000}"/>
    <cellStyle name="Input 2 2 12 4 2 2" xfId="20886" xr:uid="{00000000-0005-0000-0000-000000320000}"/>
    <cellStyle name="Input 2 2 12 4 2 2 2" xfId="38860" xr:uid="{00000000-0005-0000-0000-000001320000}"/>
    <cellStyle name="Input 2 2 12 4 2 3" xfId="31066" xr:uid="{00000000-0005-0000-0000-000002320000}"/>
    <cellStyle name="Input 2 2 12 4 3" xfId="15876" xr:uid="{00000000-0005-0000-0000-000003320000}"/>
    <cellStyle name="Input 2 2 12 4 3 2" xfId="34733" xr:uid="{00000000-0005-0000-0000-000004320000}"/>
    <cellStyle name="Input 2 2 12 4 4" xfId="25984" xr:uid="{00000000-0005-0000-0000-000005320000}"/>
    <cellStyle name="Input 2 2 12 5" xfId="8306" xr:uid="{00000000-0005-0000-0000-000006320000}"/>
    <cellStyle name="Input 2 2 12 5 2" xfId="18296" xr:uid="{00000000-0005-0000-0000-000007320000}"/>
    <cellStyle name="Input 2 2 12 5 2 2" xfId="36743" xr:uid="{00000000-0005-0000-0000-000008320000}"/>
    <cellStyle name="Input 2 2 12 5 3" xfId="28532" xr:uid="{00000000-0005-0000-0000-000009320000}"/>
    <cellStyle name="Input 2 2 12 6" xfId="23446" xr:uid="{00000000-0005-0000-0000-00000A320000}"/>
    <cellStyle name="Input 2 2 13" xfId="2007" xr:uid="{00000000-0005-0000-0000-00000B320000}"/>
    <cellStyle name="Input 2 2 13 2" xfId="4088" xr:uid="{00000000-0005-0000-0000-00000C320000}"/>
    <cellStyle name="Input 2 2 13 2 2" xfId="7191" xr:uid="{00000000-0005-0000-0000-00000D320000}"/>
    <cellStyle name="Input 2 2 13 2 2 2" xfId="13253" xr:uid="{00000000-0005-0000-0000-00000E320000}"/>
    <cellStyle name="Input 2 2 13 2 2 2 2" xfId="22596" xr:uid="{00000000-0005-0000-0000-00000F320000}"/>
    <cellStyle name="Input 2 2 13 2 2 2 2 2" xfId="40324" xr:uid="{00000000-0005-0000-0000-000010320000}"/>
    <cellStyle name="Input 2 2 13 2 2 2 3" xfId="32705" xr:uid="{00000000-0005-0000-0000-000011320000}"/>
    <cellStyle name="Input 2 2 13 2 2 3" xfId="17398" xr:uid="{00000000-0005-0000-0000-000012320000}"/>
    <cellStyle name="Input 2 2 13 2 2 3 2" xfId="36031" xr:uid="{00000000-0005-0000-0000-000013320000}"/>
    <cellStyle name="Input 2 2 13 2 2 4" xfId="27639" xr:uid="{00000000-0005-0000-0000-000014320000}"/>
    <cellStyle name="Input 2 2 13 2 3" xfId="10238" xr:uid="{00000000-0005-0000-0000-000015320000}"/>
    <cellStyle name="Input 2 2 13 2 3 2" xfId="30164" xr:uid="{00000000-0005-0000-0000-000016320000}"/>
    <cellStyle name="Input 2 2 13 2 4" xfId="25083" xr:uid="{00000000-0005-0000-0000-000017320000}"/>
    <cellStyle name="Input 2 2 13 3" xfId="4735" xr:uid="{00000000-0005-0000-0000-000018320000}"/>
    <cellStyle name="Input 2 2 13 3 2" xfId="7837" xr:uid="{00000000-0005-0000-0000-000019320000}"/>
    <cellStyle name="Input 2 2 13 3 2 2" xfId="13898" xr:uid="{00000000-0005-0000-0000-00001A320000}"/>
    <cellStyle name="Input 2 2 13 3 2 2 2" xfId="23167" xr:uid="{00000000-0005-0000-0000-00001B320000}"/>
    <cellStyle name="Input 2 2 13 3 2 2 2 2" xfId="40895" xr:uid="{00000000-0005-0000-0000-00001C320000}"/>
    <cellStyle name="Input 2 2 13 3 2 2 3" xfId="33346" xr:uid="{00000000-0005-0000-0000-00001D320000}"/>
    <cellStyle name="Input 2 2 13 3 2 3" xfId="17864" xr:uid="{00000000-0005-0000-0000-00001E320000}"/>
    <cellStyle name="Input 2 2 13 3 2 3 2" xfId="36497" xr:uid="{00000000-0005-0000-0000-00001F320000}"/>
    <cellStyle name="Input 2 2 13 3 2 4" xfId="28280" xr:uid="{00000000-0005-0000-0000-000020320000}"/>
    <cellStyle name="Input 2 2 13 3 3" xfId="10884" xr:uid="{00000000-0005-0000-0000-000021320000}"/>
    <cellStyle name="Input 2 2 13 3 3 2" xfId="20452" xr:uid="{00000000-0005-0000-0000-000022320000}"/>
    <cellStyle name="Input 2 2 13 3 3 2 2" xfId="38605" xr:uid="{00000000-0005-0000-0000-000023320000}"/>
    <cellStyle name="Input 2 2 13 3 3 3" xfId="30806" xr:uid="{00000000-0005-0000-0000-000024320000}"/>
    <cellStyle name="Input 2 2 13 3 4" xfId="15463" xr:uid="{00000000-0005-0000-0000-000025320000}"/>
    <cellStyle name="Input 2 2 13 3 4 2" xfId="34498" xr:uid="{00000000-0005-0000-0000-000026320000}"/>
    <cellStyle name="Input 2 2 13 3 5" xfId="25724" xr:uid="{00000000-0005-0000-0000-000027320000}"/>
    <cellStyle name="Input 2 2 13 4" xfId="5218" xr:uid="{00000000-0005-0000-0000-000028320000}"/>
    <cellStyle name="Input 2 2 13 4 2" xfId="11358" xr:uid="{00000000-0005-0000-0000-000029320000}"/>
    <cellStyle name="Input 2 2 13 4 2 2" xfId="20920" xr:uid="{00000000-0005-0000-0000-00002A320000}"/>
    <cellStyle name="Input 2 2 13 4 2 2 2" xfId="38894" xr:uid="{00000000-0005-0000-0000-00002B320000}"/>
    <cellStyle name="Input 2 2 13 4 2 3" xfId="31100" xr:uid="{00000000-0005-0000-0000-00002C320000}"/>
    <cellStyle name="Input 2 2 13 4 3" xfId="15907" xr:uid="{00000000-0005-0000-0000-00002D320000}"/>
    <cellStyle name="Input 2 2 13 4 3 2" xfId="34764" xr:uid="{00000000-0005-0000-0000-00002E320000}"/>
    <cellStyle name="Input 2 2 13 4 4" xfId="26018" xr:uid="{00000000-0005-0000-0000-00002F320000}"/>
    <cellStyle name="Input 2 2 13 5" xfId="8340" xr:uid="{00000000-0005-0000-0000-000030320000}"/>
    <cellStyle name="Input 2 2 13 5 2" xfId="18330" xr:uid="{00000000-0005-0000-0000-000031320000}"/>
    <cellStyle name="Input 2 2 13 5 2 2" xfId="36777" xr:uid="{00000000-0005-0000-0000-000032320000}"/>
    <cellStyle name="Input 2 2 13 5 3" xfId="28566" xr:uid="{00000000-0005-0000-0000-000033320000}"/>
    <cellStyle name="Input 2 2 13 6" xfId="23480" xr:uid="{00000000-0005-0000-0000-000034320000}"/>
    <cellStyle name="Input 2 2 14" xfId="2040" xr:uid="{00000000-0005-0000-0000-000035320000}"/>
    <cellStyle name="Input 2 2 14 2" xfId="4107" xr:uid="{00000000-0005-0000-0000-000036320000}"/>
    <cellStyle name="Input 2 2 14 2 2" xfId="7210" xr:uid="{00000000-0005-0000-0000-000037320000}"/>
    <cellStyle name="Input 2 2 14 2 2 2" xfId="13271" xr:uid="{00000000-0005-0000-0000-000038320000}"/>
    <cellStyle name="Input 2 2 14 2 2 2 2" xfId="22614" xr:uid="{00000000-0005-0000-0000-000039320000}"/>
    <cellStyle name="Input 2 2 14 2 2 2 2 2" xfId="40342" xr:uid="{00000000-0005-0000-0000-00003A320000}"/>
    <cellStyle name="Input 2 2 14 2 2 2 3" xfId="32723" xr:uid="{00000000-0005-0000-0000-00003B320000}"/>
    <cellStyle name="Input 2 2 14 2 2 3" xfId="17413" xr:uid="{00000000-0005-0000-0000-00003C320000}"/>
    <cellStyle name="Input 2 2 14 2 2 3 2" xfId="36046" xr:uid="{00000000-0005-0000-0000-00003D320000}"/>
    <cellStyle name="Input 2 2 14 2 2 4" xfId="27657" xr:uid="{00000000-0005-0000-0000-00003E320000}"/>
    <cellStyle name="Input 2 2 14 2 3" xfId="10256" xr:uid="{00000000-0005-0000-0000-00003F320000}"/>
    <cellStyle name="Input 2 2 14 2 3 2" xfId="30182" xr:uid="{00000000-0005-0000-0000-000040320000}"/>
    <cellStyle name="Input 2 2 14 2 4" xfId="25101" xr:uid="{00000000-0005-0000-0000-000041320000}"/>
    <cellStyle name="Input 2 2 14 3" xfId="4753" xr:uid="{00000000-0005-0000-0000-000042320000}"/>
    <cellStyle name="Input 2 2 14 3 2" xfId="7855" xr:uid="{00000000-0005-0000-0000-000043320000}"/>
    <cellStyle name="Input 2 2 14 3 2 2" xfId="13916" xr:uid="{00000000-0005-0000-0000-000044320000}"/>
    <cellStyle name="Input 2 2 14 3 2 2 2" xfId="23185" xr:uid="{00000000-0005-0000-0000-000045320000}"/>
    <cellStyle name="Input 2 2 14 3 2 2 2 2" xfId="40913" xr:uid="{00000000-0005-0000-0000-000046320000}"/>
    <cellStyle name="Input 2 2 14 3 2 2 3" xfId="33364" xr:uid="{00000000-0005-0000-0000-000047320000}"/>
    <cellStyle name="Input 2 2 14 3 2 3" xfId="17879" xr:uid="{00000000-0005-0000-0000-000048320000}"/>
    <cellStyle name="Input 2 2 14 3 2 3 2" xfId="36512" xr:uid="{00000000-0005-0000-0000-000049320000}"/>
    <cellStyle name="Input 2 2 14 3 2 4" xfId="28298" xr:uid="{00000000-0005-0000-0000-00004A320000}"/>
    <cellStyle name="Input 2 2 14 3 3" xfId="10902" xr:uid="{00000000-0005-0000-0000-00004B320000}"/>
    <cellStyle name="Input 2 2 14 3 3 2" xfId="20470" xr:uid="{00000000-0005-0000-0000-00004C320000}"/>
    <cellStyle name="Input 2 2 14 3 3 2 2" xfId="38623" xr:uid="{00000000-0005-0000-0000-00004D320000}"/>
    <cellStyle name="Input 2 2 14 3 3 3" xfId="30824" xr:uid="{00000000-0005-0000-0000-00004E320000}"/>
    <cellStyle name="Input 2 2 14 3 4" xfId="15478" xr:uid="{00000000-0005-0000-0000-00004F320000}"/>
    <cellStyle name="Input 2 2 14 3 4 2" xfId="34513" xr:uid="{00000000-0005-0000-0000-000050320000}"/>
    <cellStyle name="Input 2 2 14 3 5" xfId="25742" xr:uid="{00000000-0005-0000-0000-000051320000}"/>
    <cellStyle name="Input 2 2 14 4" xfId="5251" xr:uid="{00000000-0005-0000-0000-000052320000}"/>
    <cellStyle name="Input 2 2 14 4 2" xfId="11391" xr:uid="{00000000-0005-0000-0000-000053320000}"/>
    <cellStyle name="Input 2 2 14 4 2 2" xfId="20953" xr:uid="{00000000-0005-0000-0000-000054320000}"/>
    <cellStyle name="Input 2 2 14 4 2 2 2" xfId="38927" xr:uid="{00000000-0005-0000-0000-000055320000}"/>
    <cellStyle name="Input 2 2 14 4 2 3" xfId="31133" xr:uid="{00000000-0005-0000-0000-000056320000}"/>
    <cellStyle name="Input 2 2 14 4 3" xfId="15940" xr:uid="{00000000-0005-0000-0000-000057320000}"/>
    <cellStyle name="Input 2 2 14 4 3 2" xfId="34797" xr:uid="{00000000-0005-0000-0000-000058320000}"/>
    <cellStyle name="Input 2 2 14 4 4" xfId="26051" xr:uid="{00000000-0005-0000-0000-000059320000}"/>
    <cellStyle name="Input 2 2 14 5" xfId="8370" xr:uid="{00000000-0005-0000-0000-00005A320000}"/>
    <cellStyle name="Input 2 2 14 5 2" xfId="18360" xr:uid="{00000000-0005-0000-0000-00005B320000}"/>
    <cellStyle name="Input 2 2 14 5 2 2" xfId="36807" xr:uid="{00000000-0005-0000-0000-00005C320000}"/>
    <cellStyle name="Input 2 2 14 5 3" xfId="28596" xr:uid="{00000000-0005-0000-0000-00005D320000}"/>
    <cellStyle name="Input 2 2 14 6" xfId="23510" xr:uid="{00000000-0005-0000-0000-00005E320000}"/>
    <cellStyle name="Input 2 2 15" xfId="2381" xr:uid="{00000000-0005-0000-0000-00005F320000}"/>
    <cellStyle name="Input 2 2 15 2" xfId="4124" xr:uid="{00000000-0005-0000-0000-000060320000}"/>
    <cellStyle name="Input 2 2 15 2 2" xfId="7227" xr:uid="{00000000-0005-0000-0000-000061320000}"/>
    <cellStyle name="Input 2 2 15 2 2 2" xfId="13288" xr:uid="{00000000-0005-0000-0000-000062320000}"/>
    <cellStyle name="Input 2 2 15 2 2 2 2" xfId="22631" xr:uid="{00000000-0005-0000-0000-000063320000}"/>
    <cellStyle name="Input 2 2 15 2 2 2 2 2" xfId="40359" xr:uid="{00000000-0005-0000-0000-000064320000}"/>
    <cellStyle name="Input 2 2 15 2 2 2 3" xfId="32740" xr:uid="{00000000-0005-0000-0000-000065320000}"/>
    <cellStyle name="Input 2 2 15 2 2 3" xfId="17427" xr:uid="{00000000-0005-0000-0000-000066320000}"/>
    <cellStyle name="Input 2 2 15 2 2 3 2" xfId="36060" xr:uid="{00000000-0005-0000-0000-000067320000}"/>
    <cellStyle name="Input 2 2 15 2 2 4" xfId="27674" xr:uid="{00000000-0005-0000-0000-000068320000}"/>
    <cellStyle name="Input 2 2 15 2 3" xfId="10273" xr:uid="{00000000-0005-0000-0000-000069320000}"/>
    <cellStyle name="Input 2 2 15 2 3 2" xfId="30199" xr:uid="{00000000-0005-0000-0000-00006A320000}"/>
    <cellStyle name="Input 2 2 15 2 4" xfId="25118" xr:uid="{00000000-0005-0000-0000-00006B320000}"/>
    <cellStyle name="Input 2 2 15 3" xfId="4770" xr:uid="{00000000-0005-0000-0000-00006C320000}"/>
    <cellStyle name="Input 2 2 15 3 2" xfId="7872" xr:uid="{00000000-0005-0000-0000-00006D320000}"/>
    <cellStyle name="Input 2 2 15 3 2 2" xfId="13933" xr:uid="{00000000-0005-0000-0000-00006E320000}"/>
    <cellStyle name="Input 2 2 15 3 2 2 2" xfId="23202" xr:uid="{00000000-0005-0000-0000-00006F320000}"/>
    <cellStyle name="Input 2 2 15 3 2 2 2 2" xfId="40930" xr:uid="{00000000-0005-0000-0000-000070320000}"/>
    <cellStyle name="Input 2 2 15 3 2 2 3" xfId="33381" xr:uid="{00000000-0005-0000-0000-000071320000}"/>
    <cellStyle name="Input 2 2 15 3 2 3" xfId="17893" xr:uid="{00000000-0005-0000-0000-000072320000}"/>
    <cellStyle name="Input 2 2 15 3 2 3 2" xfId="36526" xr:uid="{00000000-0005-0000-0000-000073320000}"/>
    <cellStyle name="Input 2 2 15 3 2 4" xfId="28315" xr:uid="{00000000-0005-0000-0000-000074320000}"/>
    <cellStyle name="Input 2 2 15 3 3" xfId="10919" xr:uid="{00000000-0005-0000-0000-000075320000}"/>
    <cellStyle name="Input 2 2 15 3 3 2" xfId="20487" xr:uid="{00000000-0005-0000-0000-000076320000}"/>
    <cellStyle name="Input 2 2 15 3 3 2 2" xfId="38640" xr:uid="{00000000-0005-0000-0000-000077320000}"/>
    <cellStyle name="Input 2 2 15 3 3 3" xfId="30841" xr:uid="{00000000-0005-0000-0000-000078320000}"/>
    <cellStyle name="Input 2 2 15 3 4" xfId="15492" xr:uid="{00000000-0005-0000-0000-000079320000}"/>
    <cellStyle name="Input 2 2 15 3 4 2" xfId="34527" xr:uid="{00000000-0005-0000-0000-00007A320000}"/>
    <cellStyle name="Input 2 2 15 3 5" xfId="25759" xr:uid="{00000000-0005-0000-0000-00007B320000}"/>
    <cellStyle name="Input 2 2 15 4" xfId="5587" xr:uid="{00000000-0005-0000-0000-00007C320000}"/>
    <cellStyle name="Input 2 2 15 4 2" xfId="11722" xr:uid="{00000000-0005-0000-0000-00007D320000}"/>
    <cellStyle name="Input 2 2 15 4 2 2" xfId="21277" xr:uid="{00000000-0005-0000-0000-00007E320000}"/>
    <cellStyle name="Input 2 2 15 4 2 2 2" xfId="39165" xr:uid="{00000000-0005-0000-0000-00007F320000}"/>
    <cellStyle name="Input 2 2 15 4 2 3" xfId="31376" xr:uid="{00000000-0005-0000-0000-000080320000}"/>
    <cellStyle name="Input 2 2 15 4 3" xfId="16250" xr:uid="{00000000-0005-0000-0000-000081320000}"/>
    <cellStyle name="Input 2 2 15 4 3 2" xfId="35021" xr:uid="{00000000-0005-0000-0000-000082320000}"/>
    <cellStyle name="Input 2 2 15 4 4" xfId="26294" xr:uid="{00000000-0005-0000-0000-000083320000}"/>
    <cellStyle name="Input 2 2 15 5" xfId="8704" xr:uid="{00000000-0005-0000-0000-000084320000}"/>
    <cellStyle name="Input 2 2 15 5 2" xfId="18691" xr:uid="{00000000-0005-0000-0000-000085320000}"/>
    <cellStyle name="Input 2 2 15 5 2 2" xfId="37050" xr:uid="{00000000-0005-0000-0000-000086320000}"/>
    <cellStyle name="Input 2 2 15 5 3" xfId="28838" xr:uid="{00000000-0005-0000-0000-000087320000}"/>
    <cellStyle name="Input 2 2 15 6" xfId="23753" xr:uid="{00000000-0005-0000-0000-000088320000}"/>
    <cellStyle name="Input 2 2 16" xfId="1875" xr:uid="{00000000-0005-0000-0000-000089320000}"/>
    <cellStyle name="Input 2 2 16 2" xfId="5086" xr:uid="{00000000-0005-0000-0000-00008A320000}"/>
    <cellStyle name="Input 2 2 16 2 2" xfId="11226" xr:uid="{00000000-0005-0000-0000-00008B320000}"/>
    <cellStyle name="Input 2 2 16 2 2 2" xfId="20788" xr:uid="{00000000-0005-0000-0000-00008C320000}"/>
    <cellStyle name="Input 2 2 16 2 2 2 2" xfId="38785" xr:uid="{00000000-0005-0000-0000-00008D320000}"/>
    <cellStyle name="Input 2 2 16 2 2 3" xfId="30991" xr:uid="{00000000-0005-0000-0000-00008E320000}"/>
    <cellStyle name="Input 2 2 16 2 3" xfId="15779" xr:uid="{00000000-0005-0000-0000-00008F320000}"/>
    <cellStyle name="Input 2 2 16 2 3 2" xfId="34659" xr:uid="{00000000-0005-0000-0000-000090320000}"/>
    <cellStyle name="Input 2 2 16 2 4" xfId="25909" xr:uid="{00000000-0005-0000-0000-000091320000}"/>
    <cellStyle name="Input 2 2 16 3" xfId="8208" xr:uid="{00000000-0005-0000-0000-000092320000}"/>
    <cellStyle name="Input 2 2 16 3 2" xfId="18198" xr:uid="{00000000-0005-0000-0000-000093320000}"/>
    <cellStyle name="Input 2 2 16 3 2 2" xfId="36668" xr:uid="{00000000-0005-0000-0000-000094320000}"/>
    <cellStyle name="Input 2 2 16 3 3" xfId="28457" xr:uid="{00000000-0005-0000-0000-000095320000}"/>
    <cellStyle name="Input 2 2 16 4" xfId="14157" xr:uid="{00000000-0005-0000-0000-000096320000}"/>
    <cellStyle name="Input 2 2 16 4 2" xfId="33442" xr:uid="{00000000-0005-0000-0000-000097320000}"/>
    <cellStyle name="Input 2 2 16 5" xfId="23371" xr:uid="{00000000-0005-0000-0000-000098320000}"/>
    <cellStyle name="Input 2 2 17" xfId="2090" xr:uid="{00000000-0005-0000-0000-000099320000}"/>
    <cellStyle name="Input 2 2 17 2" xfId="5300" xr:uid="{00000000-0005-0000-0000-00009A320000}"/>
    <cellStyle name="Input 2 2 17 2 2" xfId="11436" xr:uid="{00000000-0005-0000-0000-00009B320000}"/>
    <cellStyle name="Input 2 2 17 2 2 2" xfId="20998" xr:uid="{00000000-0005-0000-0000-00009C320000}"/>
    <cellStyle name="Input 2 2 17 2 2 2 2" xfId="38972" xr:uid="{00000000-0005-0000-0000-00009D320000}"/>
    <cellStyle name="Input 2 2 17 2 2 3" xfId="31178" xr:uid="{00000000-0005-0000-0000-00009E320000}"/>
    <cellStyle name="Input 2 2 17 2 3" xfId="15979" xr:uid="{00000000-0005-0000-0000-00009F320000}"/>
    <cellStyle name="Input 2 2 17 2 3 2" xfId="34836" xr:uid="{00000000-0005-0000-0000-0000A0320000}"/>
    <cellStyle name="Input 2 2 17 2 4" xfId="26096" xr:uid="{00000000-0005-0000-0000-0000A1320000}"/>
    <cellStyle name="Input 2 2 17 3" xfId="8416" xr:uid="{00000000-0005-0000-0000-0000A2320000}"/>
    <cellStyle name="Input 2 2 17 3 2" xfId="18403" xr:uid="{00000000-0005-0000-0000-0000A3320000}"/>
    <cellStyle name="Input 2 2 17 3 2 2" xfId="36850" xr:uid="{00000000-0005-0000-0000-0000A4320000}"/>
    <cellStyle name="Input 2 2 17 3 3" xfId="28639" xr:uid="{00000000-0005-0000-0000-0000A5320000}"/>
    <cellStyle name="Input 2 2 17 4" xfId="14249" xr:uid="{00000000-0005-0000-0000-0000A6320000}"/>
    <cellStyle name="Input 2 2 17 4 2" xfId="33511" xr:uid="{00000000-0005-0000-0000-0000A7320000}"/>
    <cellStyle name="Input 2 2 17 5" xfId="23553" xr:uid="{00000000-0005-0000-0000-0000A8320000}"/>
    <cellStyle name="Input 2 2 18" xfId="1955" xr:uid="{00000000-0005-0000-0000-0000A9320000}"/>
    <cellStyle name="Input 2 2 18 2" xfId="5166" xr:uid="{00000000-0005-0000-0000-0000AA320000}"/>
    <cellStyle name="Input 2 2 18 2 2" xfId="11306" xr:uid="{00000000-0005-0000-0000-0000AB320000}"/>
    <cellStyle name="Input 2 2 18 2 2 2" xfId="20868" xr:uid="{00000000-0005-0000-0000-0000AC320000}"/>
    <cellStyle name="Input 2 2 18 2 2 2 2" xfId="38842" xr:uid="{00000000-0005-0000-0000-0000AD320000}"/>
    <cellStyle name="Input 2 2 18 2 2 3" xfId="31048" xr:uid="{00000000-0005-0000-0000-0000AE320000}"/>
    <cellStyle name="Input 2 2 18 2 3" xfId="15858" xr:uid="{00000000-0005-0000-0000-0000AF320000}"/>
    <cellStyle name="Input 2 2 18 2 3 2" xfId="34715" xr:uid="{00000000-0005-0000-0000-0000B0320000}"/>
    <cellStyle name="Input 2 2 18 2 4" xfId="25966" xr:uid="{00000000-0005-0000-0000-0000B1320000}"/>
    <cellStyle name="Input 2 2 18 3" xfId="8288" xr:uid="{00000000-0005-0000-0000-0000B2320000}"/>
    <cellStyle name="Input 2 2 18 3 2" xfId="18278" xr:uid="{00000000-0005-0000-0000-0000B3320000}"/>
    <cellStyle name="Input 2 2 18 3 2 2" xfId="36725" xr:uid="{00000000-0005-0000-0000-0000B4320000}"/>
    <cellStyle name="Input 2 2 18 3 3" xfId="28514" xr:uid="{00000000-0005-0000-0000-0000B5320000}"/>
    <cellStyle name="Input 2 2 18 4" xfId="14211" xr:uid="{00000000-0005-0000-0000-0000B6320000}"/>
    <cellStyle name="Input 2 2 18 4 2" xfId="33473" xr:uid="{00000000-0005-0000-0000-0000B7320000}"/>
    <cellStyle name="Input 2 2 18 5" xfId="23428" xr:uid="{00000000-0005-0000-0000-0000B8320000}"/>
    <cellStyle name="Input 2 2 19" xfId="2225" xr:uid="{00000000-0005-0000-0000-0000B9320000}"/>
    <cellStyle name="Input 2 2 19 2" xfId="5434" xr:uid="{00000000-0005-0000-0000-0000BA320000}"/>
    <cellStyle name="Input 2 2 19 2 2" xfId="11570" xr:uid="{00000000-0005-0000-0000-0000BB320000}"/>
    <cellStyle name="Input 2 2 19 2 2 2" xfId="21127" xr:uid="{00000000-0005-0000-0000-0000BC320000}"/>
    <cellStyle name="Input 2 2 19 2 2 2 2" xfId="39051" xr:uid="{00000000-0005-0000-0000-0000BD320000}"/>
    <cellStyle name="Input 2 2 19 2 2 3" xfId="31261" xr:uid="{00000000-0005-0000-0000-0000BE320000}"/>
    <cellStyle name="Input 2 2 19 2 3" xfId="16108" xr:uid="{00000000-0005-0000-0000-0000BF320000}"/>
    <cellStyle name="Input 2 2 19 2 3 2" xfId="34915" xr:uid="{00000000-0005-0000-0000-0000C0320000}"/>
    <cellStyle name="Input 2 2 19 2 4" xfId="26179" xr:uid="{00000000-0005-0000-0000-0000C1320000}"/>
    <cellStyle name="Input 2 2 19 3" xfId="8550" xr:uid="{00000000-0005-0000-0000-0000C2320000}"/>
    <cellStyle name="Input 2 2 19 3 2" xfId="18537" xr:uid="{00000000-0005-0000-0000-0000C3320000}"/>
    <cellStyle name="Input 2 2 19 3 2 2" xfId="36933" xr:uid="{00000000-0005-0000-0000-0000C4320000}"/>
    <cellStyle name="Input 2 2 19 3 3" xfId="28722" xr:uid="{00000000-0005-0000-0000-0000C5320000}"/>
    <cellStyle name="Input 2 2 19 4" xfId="14339" xr:uid="{00000000-0005-0000-0000-0000C6320000}"/>
    <cellStyle name="Input 2 2 19 4 2" xfId="33551" xr:uid="{00000000-0005-0000-0000-0000C7320000}"/>
    <cellStyle name="Input 2 2 19 5" xfId="23636" xr:uid="{00000000-0005-0000-0000-0000C8320000}"/>
    <cellStyle name="Input 2 2 2" xfId="2366" xr:uid="{00000000-0005-0000-0000-0000C9320000}"/>
    <cellStyle name="Input 2 2 2 2" xfId="3788" xr:uid="{00000000-0005-0000-0000-0000CA320000}"/>
    <cellStyle name="Input 2 2 2 2 2" xfId="6899" xr:uid="{00000000-0005-0000-0000-0000CB320000}"/>
    <cellStyle name="Input 2 2 2 2 2 2" xfId="12972" xr:uid="{00000000-0005-0000-0000-0000CC320000}"/>
    <cellStyle name="Input 2 2 2 2 2 2 2" xfId="22334" xr:uid="{00000000-0005-0000-0000-0000CD320000}"/>
    <cellStyle name="Input 2 2 2 2 2 2 2 2" xfId="40064" xr:uid="{00000000-0005-0000-0000-0000CE320000}"/>
    <cellStyle name="Input 2 2 2 2 2 2 3" xfId="32426" xr:uid="{00000000-0005-0000-0000-0000CF320000}"/>
    <cellStyle name="Input 2 2 2 2 2 3" xfId="17187" xr:uid="{00000000-0005-0000-0000-0000D0320000}"/>
    <cellStyle name="Input 2 2 2 2 2 3 2" xfId="35820" xr:uid="{00000000-0005-0000-0000-0000D1320000}"/>
    <cellStyle name="Input 2 2 2 2 2 4" xfId="27360" xr:uid="{00000000-0005-0000-0000-0000D2320000}"/>
    <cellStyle name="Input 2 2 2 2 3" xfId="9957" xr:uid="{00000000-0005-0000-0000-0000D3320000}"/>
    <cellStyle name="Input 2 2 2 2 3 2" xfId="29885" xr:uid="{00000000-0005-0000-0000-0000D4320000}"/>
    <cellStyle name="Input 2 2 2 2 4" xfId="24804" xr:uid="{00000000-0005-0000-0000-0000D5320000}"/>
    <cellStyle name="Input 2 2 2 3" xfId="4454" xr:uid="{00000000-0005-0000-0000-0000D6320000}"/>
    <cellStyle name="Input 2 2 2 3 2" xfId="7556" xr:uid="{00000000-0005-0000-0000-0000D7320000}"/>
    <cellStyle name="Input 2 2 2 3 2 2" xfId="13617" xr:uid="{00000000-0005-0000-0000-0000D8320000}"/>
    <cellStyle name="Input 2 2 2 3 2 2 2" xfId="22907" xr:uid="{00000000-0005-0000-0000-0000D9320000}"/>
    <cellStyle name="Input 2 2 2 3 2 2 2 2" xfId="40635" xr:uid="{00000000-0005-0000-0000-0000DA320000}"/>
    <cellStyle name="Input 2 2 2 3 2 2 3" xfId="33067" xr:uid="{00000000-0005-0000-0000-0000DB320000}"/>
    <cellStyle name="Input 2 2 2 3 2 3" xfId="17653" xr:uid="{00000000-0005-0000-0000-0000DC320000}"/>
    <cellStyle name="Input 2 2 2 3 2 3 2" xfId="36286" xr:uid="{00000000-0005-0000-0000-0000DD320000}"/>
    <cellStyle name="Input 2 2 2 3 2 4" xfId="28001" xr:uid="{00000000-0005-0000-0000-0000DE320000}"/>
    <cellStyle name="Input 2 2 2 3 3" xfId="10603" xr:uid="{00000000-0005-0000-0000-0000DF320000}"/>
    <cellStyle name="Input 2 2 2 3 3 2" xfId="20171" xr:uid="{00000000-0005-0000-0000-0000E0320000}"/>
    <cellStyle name="Input 2 2 2 3 3 2 2" xfId="38326" xr:uid="{00000000-0005-0000-0000-0000E1320000}"/>
    <cellStyle name="Input 2 2 2 3 3 3" xfId="30527" xr:uid="{00000000-0005-0000-0000-0000E2320000}"/>
    <cellStyle name="Input 2 2 2 3 4" xfId="15252" xr:uid="{00000000-0005-0000-0000-0000E3320000}"/>
    <cellStyle name="Input 2 2 2 3 4 2" xfId="34287" xr:uid="{00000000-0005-0000-0000-0000E4320000}"/>
    <cellStyle name="Input 2 2 2 3 5" xfId="25445" xr:uid="{00000000-0005-0000-0000-0000E5320000}"/>
    <cellStyle name="Input 2 2 2 4" xfId="5573" xr:uid="{00000000-0005-0000-0000-0000E6320000}"/>
    <cellStyle name="Input 2 2 2 4 2" xfId="11708" xr:uid="{00000000-0005-0000-0000-0000E7320000}"/>
    <cellStyle name="Input 2 2 2 4 2 2" xfId="21264" xr:uid="{00000000-0005-0000-0000-0000E8320000}"/>
    <cellStyle name="Input 2 2 2 4 2 2 2" xfId="39152" xr:uid="{00000000-0005-0000-0000-0000E9320000}"/>
    <cellStyle name="Input 2 2 2 4 2 3" xfId="31363" xr:uid="{00000000-0005-0000-0000-0000EA320000}"/>
    <cellStyle name="Input 2 2 2 4 3" xfId="16237" xr:uid="{00000000-0005-0000-0000-0000EB320000}"/>
    <cellStyle name="Input 2 2 2 4 3 2" xfId="35008" xr:uid="{00000000-0005-0000-0000-0000EC320000}"/>
    <cellStyle name="Input 2 2 2 4 4" xfId="26281" xr:uid="{00000000-0005-0000-0000-0000ED320000}"/>
    <cellStyle name="Input 2 2 2 5" xfId="8689" xr:uid="{00000000-0005-0000-0000-0000EE320000}"/>
    <cellStyle name="Input 2 2 2 5 2" xfId="18676" xr:uid="{00000000-0005-0000-0000-0000EF320000}"/>
    <cellStyle name="Input 2 2 2 5 2 2" xfId="37036" xr:uid="{00000000-0005-0000-0000-0000F0320000}"/>
    <cellStyle name="Input 2 2 2 5 3" xfId="28824" xr:uid="{00000000-0005-0000-0000-0000F1320000}"/>
    <cellStyle name="Input 2 2 2 6" xfId="23739" xr:uid="{00000000-0005-0000-0000-0000F2320000}"/>
    <cellStyle name="Input 2 2 20" xfId="2029" xr:uid="{00000000-0005-0000-0000-0000F3320000}"/>
    <cellStyle name="Input 2 2 20 2" xfId="5240" xr:uid="{00000000-0005-0000-0000-0000F4320000}"/>
    <cellStyle name="Input 2 2 20 2 2" xfId="11380" xr:uid="{00000000-0005-0000-0000-0000F5320000}"/>
    <cellStyle name="Input 2 2 20 2 2 2" xfId="20942" xr:uid="{00000000-0005-0000-0000-0000F6320000}"/>
    <cellStyle name="Input 2 2 20 2 2 2 2" xfId="38916" xr:uid="{00000000-0005-0000-0000-0000F7320000}"/>
    <cellStyle name="Input 2 2 20 2 2 3" xfId="31122" xr:uid="{00000000-0005-0000-0000-0000F8320000}"/>
    <cellStyle name="Input 2 2 20 2 3" xfId="15929" xr:uid="{00000000-0005-0000-0000-0000F9320000}"/>
    <cellStyle name="Input 2 2 20 2 3 2" xfId="34786" xr:uid="{00000000-0005-0000-0000-0000FA320000}"/>
    <cellStyle name="Input 2 2 20 2 4" xfId="26040" xr:uid="{00000000-0005-0000-0000-0000FB320000}"/>
    <cellStyle name="Input 2 2 20 3" xfId="8359" xr:uid="{00000000-0005-0000-0000-0000FC320000}"/>
    <cellStyle name="Input 2 2 20 3 2" xfId="18349" xr:uid="{00000000-0005-0000-0000-0000FD320000}"/>
    <cellStyle name="Input 2 2 20 3 2 2" xfId="36796" xr:uid="{00000000-0005-0000-0000-0000FE320000}"/>
    <cellStyle name="Input 2 2 20 3 3" xfId="28585" xr:uid="{00000000-0005-0000-0000-0000FF320000}"/>
    <cellStyle name="Input 2 2 20 4" xfId="14233" xr:uid="{00000000-0005-0000-0000-000000330000}"/>
    <cellStyle name="Input 2 2 20 4 2" xfId="33495" xr:uid="{00000000-0005-0000-0000-000001330000}"/>
    <cellStyle name="Input 2 2 20 5" xfId="23499" xr:uid="{00000000-0005-0000-0000-000002330000}"/>
    <cellStyle name="Input 2 2 21" xfId="1794" xr:uid="{00000000-0005-0000-0000-000003330000}"/>
    <cellStyle name="Input 2 2 21 2" xfId="5006" xr:uid="{00000000-0005-0000-0000-000004330000}"/>
    <cellStyle name="Input 2 2 21 2 2" xfId="11146" xr:uid="{00000000-0005-0000-0000-000005330000}"/>
    <cellStyle name="Input 2 2 21 2 2 2" xfId="20708" xr:uid="{00000000-0005-0000-0000-000006330000}"/>
    <cellStyle name="Input 2 2 21 2 2 2 2" xfId="38727" xr:uid="{00000000-0005-0000-0000-000007330000}"/>
    <cellStyle name="Input 2 2 21 2 2 3" xfId="30933" xr:uid="{00000000-0005-0000-0000-000008330000}"/>
    <cellStyle name="Input 2 2 21 2 3" xfId="15704" xr:uid="{00000000-0005-0000-0000-000009330000}"/>
    <cellStyle name="Input 2 2 21 2 3 2" xfId="34606" xr:uid="{00000000-0005-0000-0000-00000A330000}"/>
    <cellStyle name="Input 2 2 21 2 4" xfId="25851" xr:uid="{00000000-0005-0000-0000-00000B330000}"/>
    <cellStyle name="Input 2 2 21 3" xfId="8128" xr:uid="{00000000-0005-0000-0000-00000C330000}"/>
    <cellStyle name="Input 2 2 21 3 2" xfId="18118" xr:uid="{00000000-0005-0000-0000-00000D330000}"/>
    <cellStyle name="Input 2 2 21 3 2 2" xfId="36610" xr:uid="{00000000-0005-0000-0000-00000E330000}"/>
    <cellStyle name="Input 2 2 21 3 3" xfId="28399" xr:uid="{00000000-0005-0000-0000-00000F330000}"/>
    <cellStyle name="Input 2 2 21 4" xfId="14109" xr:uid="{00000000-0005-0000-0000-000010330000}"/>
    <cellStyle name="Input 2 2 21 4 2" xfId="33416" xr:uid="{00000000-0005-0000-0000-000011330000}"/>
    <cellStyle name="Input 2 2 21 5" xfId="23313" xr:uid="{00000000-0005-0000-0000-000012330000}"/>
    <cellStyle name="Input 2 2 22" xfId="2138" xr:uid="{00000000-0005-0000-0000-000013330000}"/>
    <cellStyle name="Input 2 2 22 2" xfId="5348" xr:uid="{00000000-0005-0000-0000-000014330000}"/>
    <cellStyle name="Input 2 2 22 2 2" xfId="11484" xr:uid="{00000000-0005-0000-0000-000015330000}"/>
    <cellStyle name="Input 2 2 22 2 2 2" xfId="21041" xr:uid="{00000000-0005-0000-0000-000016330000}"/>
    <cellStyle name="Input 2 2 22 2 2 2 2" xfId="39013" xr:uid="{00000000-0005-0000-0000-000017330000}"/>
    <cellStyle name="Input 2 2 22 2 2 3" xfId="31223" xr:uid="{00000000-0005-0000-0000-000018330000}"/>
    <cellStyle name="Input 2 2 22 2 3" xfId="16022" xr:uid="{00000000-0005-0000-0000-000019330000}"/>
    <cellStyle name="Input 2 2 22 2 3 2" xfId="34877" xr:uid="{00000000-0005-0000-0000-00001A330000}"/>
    <cellStyle name="Input 2 2 22 2 4" xfId="26141" xr:uid="{00000000-0005-0000-0000-00001B330000}"/>
    <cellStyle name="Input 2 2 22 3" xfId="8464" xr:uid="{00000000-0005-0000-0000-00001C330000}"/>
    <cellStyle name="Input 2 2 22 3 2" xfId="18451" xr:uid="{00000000-0005-0000-0000-00001D330000}"/>
    <cellStyle name="Input 2 2 22 3 2 2" xfId="36895" xr:uid="{00000000-0005-0000-0000-00001E330000}"/>
    <cellStyle name="Input 2 2 22 3 3" xfId="28684" xr:uid="{00000000-0005-0000-0000-00001F330000}"/>
    <cellStyle name="Input 2 2 22 4" xfId="14269" xr:uid="{00000000-0005-0000-0000-000020330000}"/>
    <cellStyle name="Input 2 2 22 4 2" xfId="33529" xr:uid="{00000000-0005-0000-0000-000021330000}"/>
    <cellStyle name="Input 2 2 22 5" xfId="23598" xr:uid="{00000000-0005-0000-0000-000022330000}"/>
    <cellStyle name="Input 2 2 23" xfId="1785" xr:uid="{00000000-0005-0000-0000-000023330000}"/>
    <cellStyle name="Input 2 2 23 2" xfId="4997" xr:uid="{00000000-0005-0000-0000-000024330000}"/>
    <cellStyle name="Input 2 2 23 2 2" xfId="11137" xr:uid="{00000000-0005-0000-0000-000025330000}"/>
    <cellStyle name="Input 2 2 23 2 2 2" xfId="20699" xr:uid="{00000000-0005-0000-0000-000026330000}"/>
    <cellStyle name="Input 2 2 23 2 2 2 2" xfId="38718" xr:uid="{00000000-0005-0000-0000-000027330000}"/>
    <cellStyle name="Input 2 2 23 2 2 3" xfId="30924" xr:uid="{00000000-0005-0000-0000-000028330000}"/>
    <cellStyle name="Input 2 2 23 2 3" xfId="15695" xr:uid="{00000000-0005-0000-0000-000029330000}"/>
    <cellStyle name="Input 2 2 23 2 3 2" xfId="34597" xr:uid="{00000000-0005-0000-0000-00002A330000}"/>
    <cellStyle name="Input 2 2 23 2 4" xfId="25842" xr:uid="{00000000-0005-0000-0000-00002B330000}"/>
    <cellStyle name="Input 2 2 23 3" xfId="8120" xr:uid="{00000000-0005-0000-0000-00002C330000}"/>
    <cellStyle name="Input 2 2 23 3 2" xfId="18110" xr:uid="{00000000-0005-0000-0000-00002D330000}"/>
    <cellStyle name="Input 2 2 23 3 2 2" xfId="36602" xr:uid="{00000000-0005-0000-0000-00002E330000}"/>
    <cellStyle name="Input 2 2 23 3 3" xfId="28391" xr:uid="{00000000-0005-0000-0000-00002F330000}"/>
    <cellStyle name="Input 2 2 23 4" xfId="14100" xr:uid="{00000000-0005-0000-0000-000030330000}"/>
    <cellStyle name="Input 2 2 23 4 2" xfId="33407" xr:uid="{00000000-0005-0000-0000-000031330000}"/>
    <cellStyle name="Input 2 2 23 5" xfId="23305" xr:uid="{00000000-0005-0000-0000-000032330000}"/>
    <cellStyle name="Input 2 2 24" xfId="2507" xr:uid="{00000000-0005-0000-0000-000033330000}"/>
    <cellStyle name="Input 2 2 24 2" xfId="5712" xr:uid="{00000000-0005-0000-0000-000034330000}"/>
    <cellStyle name="Input 2 2 24 2 2" xfId="11831" xr:uid="{00000000-0005-0000-0000-000035330000}"/>
    <cellStyle name="Input 2 2 24 2 2 2" xfId="21355" xr:uid="{00000000-0005-0000-0000-000036330000}"/>
    <cellStyle name="Input 2 2 24 2 2 2 2" xfId="39241" xr:uid="{00000000-0005-0000-0000-000037330000}"/>
    <cellStyle name="Input 2 2 24 2 2 3" xfId="31477" xr:uid="{00000000-0005-0000-0000-000038330000}"/>
    <cellStyle name="Input 2 2 24 2 3" xfId="16324" xr:uid="{00000000-0005-0000-0000-000039330000}"/>
    <cellStyle name="Input 2 2 24 2 3 2" xfId="35095" xr:uid="{00000000-0005-0000-0000-00003A330000}"/>
    <cellStyle name="Input 2 2 24 2 4" xfId="26411" xr:uid="{00000000-0005-0000-0000-00003B330000}"/>
    <cellStyle name="Input 2 2 24 3" xfId="8811" xr:uid="{00000000-0005-0000-0000-00003C330000}"/>
    <cellStyle name="Input 2 2 24 3 2" xfId="18798" xr:uid="{00000000-0005-0000-0000-00003D330000}"/>
    <cellStyle name="Input 2 2 24 3 2 2" xfId="37149" xr:uid="{00000000-0005-0000-0000-00003E330000}"/>
    <cellStyle name="Input 2 2 24 3 3" xfId="28937" xr:uid="{00000000-0005-0000-0000-00003F330000}"/>
    <cellStyle name="Input 2 2 24 4" xfId="14437" xr:uid="{00000000-0005-0000-0000-000040330000}"/>
    <cellStyle name="Input 2 2 24 4 2" xfId="33612" xr:uid="{00000000-0005-0000-0000-000041330000}"/>
    <cellStyle name="Input 2 2 24 5" xfId="23852" xr:uid="{00000000-0005-0000-0000-000042330000}"/>
    <cellStyle name="Input 2 2 25" xfId="3374" xr:uid="{00000000-0005-0000-0000-000043330000}"/>
    <cellStyle name="Input 2 2 25 2" xfId="6531" xr:uid="{00000000-0005-0000-0000-000044330000}"/>
    <cellStyle name="Input 2 2 25 2 2" xfId="12643" xr:uid="{00000000-0005-0000-0000-000045330000}"/>
    <cellStyle name="Input 2 2 25 2 2 2" xfId="22057" xr:uid="{00000000-0005-0000-0000-000046330000}"/>
    <cellStyle name="Input 2 2 25 2 2 2 2" xfId="39787" xr:uid="{00000000-0005-0000-0000-000047330000}"/>
    <cellStyle name="Input 2 2 25 2 2 3" xfId="32098" xr:uid="{00000000-0005-0000-0000-000048330000}"/>
    <cellStyle name="Input 2 2 25 2 3" xfId="16962" xr:uid="{00000000-0005-0000-0000-000049330000}"/>
    <cellStyle name="Input 2 2 25 2 3 2" xfId="35595" xr:uid="{00000000-0005-0000-0000-00004A330000}"/>
    <cellStyle name="Input 2 2 25 2 4" xfId="27032" xr:uid="{00000000-0005-0000-0000-00004B330000}"/>
    <cellStyle name="Input 2 2 25 3" xfId="9628" xr:uid="{00000000-0005-0000-0000-00004C330000}"/>
    <cellStyle name="Input 2 2 25 3 2" xfId="29562" xr:uid="{00000000-0005-0000-0000-00004D330000}"/>
    <cellStyle name="Input 2 2 25 4" xfId="24476" xr:uid="{00000000-0005-0000-0000-00004E330000}"/>
    <cellStyle name="Input 2 2 26" xfId="4955" xr:uid="{00000000-0005-0000-0000-00004F330000}"/>
    <cellStyle name="Input 2 2 26 2" xfId="11095" xr:uid="{00000000-0005-0000-0000-000050330000}"/>
    <cellStyle name="Input 2 2 26 2 2" xfId="20658" xr:uid="{00000000-0005-0000-0000-000051330000}"/>
    <cellStyle name="Input 2 2 26 2 2 2" xfId="38678" xr:uid="{00000000-0005-0000-0000-000052330000}"/>
    <cellStyle name="Input 2 2 26 2 3" xfId="30884" xr:uid="{00000000-0005-0000-0000-000053330000}"/>
    <cellStyle name="Input 2 2 26 3" xfId="15658" xr:uid="{00000000-0005-0000-0000-000054330000}"/>
    <cellStyle name="Input 2 2 26 3 2" xfId="34561" xr:uid="{00000000-0005-0000-0000-000055330000}"/>
    <cellStyle name="Input 2 2 26 4" xfId="25802" xr:uid="{00000000-0005-0000-0000-000056330000}"/>
    <cellStyle name="Input 2 2 27" xfId="8081" xr:uid="{00000000-0005-0000-0000-000057330000}"/>
    <cellStyle name="Input 2 2 27 2" xfId="18071" xr:uid="{00000000-0005-0000-0000-000058330000}"/>
    <cellStyle name="Input 2 2 27 2 2" xfId="36565" xr:uid="{00000000-0005-0000-0000-000059330000}"/>
    <cellStyle name="Input 2 2 27 3" xfId="28356" xr:uid="{00000000-0005-0000-0000-00005A330000}"/>
    <cellStyle name="Input 2 2 28" xfId="23261" xr:uid="{00000000-0005-0000-0000-00005B330000}"/>
    <cellStyle name="Input 2 2 3" xfId="2244" xr:uid="{00000000-0005-0000-0000-00005C330000}"/>
    <cellStyle name="Input 2 2 3 2" xfId="3414" xr:uid="{00000000-0005-0000-0000-00005D330000}"/>
    <cellStyle name="Input 2 2 3 2 2" xfId="6566" xr:uid="{00000000-0005-0000-0000-00005E330000}"/>
    <cellStyle name="Input 2 2 3 2 2 2" xfId="12676" xr:uid="{00000000-0005-0000-0000-00005F330000}"/>
    <cellStyle name="Input 2 2 3 2 2 2 2" xfId="22085" xr:uid="{00000000-0005-0000-0000-000060330000}"/>
    <cellStyle name="Input 2 2 3 2 2 2 2 2" xfId="39815" xr:uid="{00000000-0005-0000-0000-000061330000}"/>
    <cellStyle name="Input 2 2 3 2 2 2 3" xfId="32131" xr:uid="{00000000-0005-0000-0000-000062330000}"/>
    <cellStyle name="Input 2 2 3 2 2 3" xfId="16982" xr:uid="{00000000-0005-0000-0000-000063330000}"/>
    <cellStyle name="Input 2 2 3 2 2 3 2" xfId="35615" xr:uid="{00000000-0005-0000-0000-000064330000}"/>
    <cellStyle name="Input 2 2 3 2 2 4" xfId="27065" xr:uid="{00000000-0005-0000-0000-000065330000}"/>
    <cellStyle name="Input 2 2 3 2 3" xfId="9661" xr:uid="{00000000-0005-0000-0000-000066330000}"/>
    <cellStyle name="Input 2 2 3 2 3 2" xfId="29593" xr:uid="{00000000-0005-0000-0000-000067330000}"/>
    <cellStyle name="Input 2 2 3 2 4" xfId="24509" xr:uid="{00000000-0005-0000-0000-000068330000}"/>
    <cellStyle name="Input 2 2 3 3" xfId="4157" xr:uid="{00000000-0005-0000-0000-000069330000}"/>
    <cellStyle name="Input 2 2 3 3 2" xfId="7260" xr:uid="{00000000-0005-0000-0000-00006A330000}"/>
    <cellStyle name="Input 2 2 3 3 2 2" xfId="13321" xr:uid="{00000000-0005-0000-0000-00006B330000}"/>
    <cellStyle name="Input 2 2 3 3 2 2 2" xfId="22658" xr:uid="{00000000-0005-0000-0000-00006C330000}"/>
    <cellStyle name="Input 2 2 3 3 2 2 2 2" xfId="40386" xr:uid="{00000000-0005-0000-0000-00006D330000}"/>
    <cellStyle name="Input 2 2 3 3 2 2 3" xfId="32772" xr:uid="{00000000-0005-0000-0000-00006E330000}"/>
    <cellStyle name="Input 2 2 3 3 2 3" xfId="17448" xr:uid="{00000000-0005-0000-0000-00006F330000}"/>
    <cellStyle name="Input 2 2 3 3 2 3 2" xfId="36081" xr:uid="{00000000-0005-0000-0000-000070330000}"/>
    <cellStyle name="Input 2 2 3 3 2 4" xfId="27706" xr:uid="{00000000-0005-0000-0000-000071330000}"/>
    <cellStyle name="Input 2 2 3 3 3" xfId="10306" xr:uid="{00000000-0005-0000-0000-000072330000}"/>
    <cellStyle name="Input 2 2 3 3 3 2" xfId="19875" xr:uid="{00000000-0005-0000-0000-000073330000}"/>
    <cellStyle name="Input 2 2 3 3 3 2 2" xfId="38031" xr:uid="{00000000-0005-0000-0000-000074330000}"/>
    <cellStyle name="Input 2 2 3 3 3 3" xfId="30231" xr:uid="{00000000-0005-0000-0000-000075330000}"/>
    <cellStyle name="Input 2 2 3 3 4" xfId="15047" xr:uid="{00000000-0005-0000-0000-000076330000}"/>
    <cellStyle name="Input 2 2 3 3 4 2" xfId="34082" xr:uid="{00000000-0005-0000-0000-000077330000}"/>
    <cellStyle name="Input 2 2 3 3 5" xfId="25150" xr:uid="{00000000-0005-0000-0000-000078330000}"/>
    <cellStyle name="Input 2 2 3 4" xfId="5453" xr:uid="{00000000-0005-0000-0000-000079330000}"/>
    <cellStyle name="Input 2 2 3 4 2" xfId="11589" xr:uid="{00000000-0005-0000-0000-00007A330000}"/>
    <cellStyle name="Input 2 2 3 4 2 2" xfId="21146" xr:uid="{00000000-0005-0000-0000-00007B330000}"/>
    <cellStyle name="Input 2 2 3 4 2 2 2" xfId="39070" xr:uid="{00000000-0005-0000-0000-00007C330000}"/>
    <cellStyle name="Input 2 2 3 4 2 3" xfId="31280" xr:uid="{00000000-0005-0000-0000-00007D330000}"/>
    <cellStyle name="Input 2 2 3 4 3" xfId="16124" xr:uid="{00000000-0005-0000-0000-00007E330000}"/>
    <cellStyle name="Input 2 2 3 4 3 2" xfId="34931" xr:uid="{00000000-0005-0000-0000-00007F330000}"/>
    <cellStyle name="Input 2 2 3 4 4" xfId="26198" xr:uid="{00000000-0005-0000-0000-000080330000}"/>
    <cellStyle name="Input 2 2 3 5" xfId="8569" xr:uid="{00000000-0005-0000-0000-000081330000}"/>
    <cellStyle name="Input 2 2 3 5 2" xfId="18556" xr:uid="{00000000-0005-0000-0000-000082330000}"/>
    <cellStyle name="Input 2 2 3 5 2 2" xfId="36952" xr:uid="{00000000-0005-0000-0000-000083330000}"/>
    <cellStyle name="Input 2 2 3 5 3" xfId="28741" xr:uid="{00000000-0005-0000-0000-000084330000}"/>
    <cellStyle name="Input 2 2 3 6" xfId="23655" xr:uid="{00000000-0005-0000-0000-000085330000}"/>
    <cellStyle name="Input 2 2 4" xfId="1998" xr:uid="{00000000-0005-0000-0000-000086330000}"/>
    <cellStyle name="Input 2 2 4 2" xfId="3873" xr:uid="{00000000-0005-0000-0000-000087330000}"/>
    <cellStyle name="Input 2 2 4 2 2" xfId="6979" xr:uid="{00000000-0005-0000-0000-000088330000}"/>
    <cellStyle name="Input 2 2 4 2 2 2" xfId="13049" xr:uid="{00000000-0005-0000-0000-000089330000}"/>
    <cellStyle name="Input 2 2 4 2 2 2 2" xfId="22403" xr:uid="{00000000-0005-0000-0000-00008A330000}"/>
    <cellStyle name="Input 2 2 4 2 2 2 2 2" xfId="40131" xr:uid="{00000000-0005-0000-0000-00008B330000}"/>
    <cellStyle name="Input 2 2 4 2 2 2 3" xfId="32501" xr:uid="{00000000-0005-0000-0000-00008C330000}"/>
    <cellStyle name="Input 2 2 4 2 2 3" xfId="17240" xr:uid="{00000000-0005-0000-0000-00008D330000}"/>
    <cellStyle name="Input 2 2 4 2 2 3 2" xfId="35873" xr:uid="{00000000-0005-0000-0000-00008E330000}"/>
    <cellStyle name="Input 2 2 4 2 2 4" xfId="27435" xr:uid="{00000000-0005-0000-0000-00008F330000}"/>
    <cellStyle name="Input 2 2 4 2 3" xfId="10034" xr:uid="{00000000-0005-0000-0000-000090330000}"/>
    <cellStyle name="Input 2 2 4 2 3 2" xfId="29960" xr:uid="{00000000-0005-0000-0000-000091330000}"/>
    <cellStyle name="Input 2 2 4 2 4" xfId="24879" xr:uid="{00000000-0005-0000-0000-000092330000}"/>
    <cellStyle name="Input 2 2 4 3" xfId="4531" xr:uid="{00000000-0005-0000-0000-000093330000}"/>
    <cellStyle name="Input 2 2 4 3 2" xfId="7633" xr:uid="{00000000-0005-0000-0000-000094330000}"/>
    <cellStyle name="Input 2 2 4 3 2 2" xfId="13694" xr:uid="{00000000-0005-0000-0000-000095330000}"/>
    <cellStyle name="Input 2 2 4 3 2 2 2" xfId="22974" xr:uid="{00000000-0005-0000-0000-000096330000}"/>
    <cellStyle name="Input 2 2 4 3 2 2 2 2" xfId="40702" xr:uid="{00000000-0005-0000-0000-000097330000}"/>
    <cellStyle name="Input 2 2 4 3 2 2 3" xfId="33142" xr:uid="{00000000-0005-0000-0000-000098330000}"/>
    <cellStyle name="Input 2 2 4 3 2 3" xfId="17706" xr:uid="{00000000-0005-0000-0000-000099330000}"/>
    <cellStyle name="Input 2 2 4 3 2 3 2" xfId="36339" xr:uid="{00000000-0005-0000-0000-00009A330000}"/>
    <cellStyle name="Input 2 2 4 3 2 4" xfId="28076" xr:uid="{00000000-0005-0000-0000-00009B330000}"/>
    <cellStyle name="Input 2 2 4 3 3" xfId="10680" xr:uid="{00000000-0005-0000-0000-00009C330000}"/>
    <cellStyle name="Input 2 2 4 3 3 2" xfId="20248" xr:uid="{00000000-0005-0000-0000-00009D330000}"/>
    <cellStyle name="Input 2 2 4 3 3 2 2" xfId="38401" xr:uid="{00000000-0005-0000-0000-00009E330000}"/>
    <cellStyle name="Input 2 2 4 3 3 3" xfId="30602" xr:uid="{00000000-0005-0000-0000-00009F330000}"/>
    <cellStyle name="Input 2 2 4 3 4" xfId="15305" xr:uid="{00000000-0005-0000-0000-0000A0330000}"/>
    <cellStyle name="Input 2 2 4 3 4 2" xfId="34340" xr:uid="{00000000-0005-0000-0000-0000A1330000}"/>
    <cellStyle name="Input 2 2 4 3 5" xfId="25520" xr:uid="{00000000-0005-0000-0000-0000A2330000}"/>
    <cellStyle name="Input 2 2 4 4" xfId="5209" xr:uid="{00000000-0005-0000-0000-0000A3330000}"/>
    <cellStyle name="Input 2 2 4 4 2" xfId="11349" xr:uid="{00000000-0005-0000-0000-0000A4330000}"/>
    <cellStyle name="Input 2 2 4 4 2 2" xfId="20911" xr:uid="{00000000-0005-0000-0000-0000A5330000}"/>
    <cellStyle name="Input 2 2 4 4 2 2 2" xfId="38885" xr:uid="{00000000-0005-0000-0000-0000A6330000}"/>
    <cellStyle name="Input 2 2 4 4 2 3" xfId="31091" xr:uid="{00000000-0005-0000-0000-0000A7330000}"/>
    <cellStyle name="Input 2 2 4 4 3" xfId="15898" xr:uid="{00000000-0005-0000-0000-0000A8330000}"/>
    <cellStyle name="Input 2 2 4 4 3 2" xfId="34755" xr:uid="{00000000-0005-0000-0000-0000A9330000}"/>
    <cellStyle name="Input 2 2 4 4 4" xfId="26009" xr:uid="{00000000-0005-0000-0000-0000AA330000}"/>
    <cellStyle name="Input 2 2 4 5" xfId="8331" xr:uid="{00000000-0005-0000-0000-0000AB330000}"/>
    <cellStyle name="Input 2 2 4 5 2" xfId="18321" xr:uid="{00000000-0005-0000-0000-0000AC330000}"/>
    <cellStyle name="Input 2 2 4 5 2 2" xfId="36768" xr:uid="{00000000-0005-0000-0000-0000AD330000}"/>
    <cellStyle name="Input 2 2 4 5 3" xfId="28557" xr:uid="{00000000-0005-0000-0000-0000AE330000}"/>
    <cellStyle name="Input 2 2 4 6" xfId="23471" xr:uid="{00000000-0005-0000-0000-0000AF330000}"/>
    <cellStyle name="Input 2 2 5" xfId="2262" xr:uid="{00000000-0005-0000-0000-0000B0330000}"/>
    <cellStyle name="Input 2 2 5 2" xfId="3405" xr:uid="{00000000-0005-0000-0000-0000B1330000}"/>
    <cellStyle name="Input 2 2 5 2 2" xfId="6558" xr:uid="{00000000-0005-0000-0000-0000B2330000}"/>
    <cellStyle name="Input 2 2 5 2 2 2" xfId="12670" xr:uid="{00000000-0005-0000-0000-0000B3330000}"/>
    <cellStyle name="Input 2 2 5 2 2 2 2" xfId="22079" xr:uid="{00000000-0005-0000-0000-0000B4330000}"/>
    <cellStyle name="Input 2 2 5 2 2 2 2 2" xfId="39809" xr:uid="{00000000-0005-0000-0000-0000B5330000}"/>
    <cellStyle name="Input 2 2 5 2 2 2 3" xfId="32125" xr:uid="{00000000-0005-0000-0000-0000B6330000}"/>
    <cellStyle name="Input 2 2 5 2 2 3" xfId="16978" xr:uid="{00000000-0005-0000-0000-0000B7330000}"/>
    <cellStyle name="Input 2 2 5 2 2 3 2" xfId="35611" xr:uid="{00000000-0005-0000-0000-0000B8330000}"/>
    <cellStyle name="Input 2 2 5 2 2 4" xfId="27059" xr:uid="{00000000-0005-0000-0000-0000B9330000}"/>
    <cellStyle name="Input 2 2 5 2 3" xfId="9655" xr:uid="{00000000-0005-0000-0000-0000BA330000}"/>
    <cellStyle name="Input 2 2 5 2 3 2" xfId="19591" xr:uid="{00000000-0005-0000-0000-0000BB330000}"/>
    <cellStyle name="Input 2 2 5 2 3 2 2" xfId="37751" xr:uid="{00000000-0005-0000-0000-0000BC330000}"/>
    <cellStyle name="Input 2 2 5 2 3 3" xfId="29587" xr:uid="{00000000-0005-0000-0000-0000BD330000}"/>
    <cellStyle name="Input 2 2 5 2 4" xfId="14944" xr:uid="{00000000-0005-0000-0000-0000BE330000}"/>
    <cellStyle name="Input 2 2 5 2 4 2" xfId="33979" xr:uid="{00000000-0005-0000-0000-0000BF330000}"/>
    <cellStyle name="Input 2 2 5 2 5" xfId="24503" xr:uid="{00000000-0005-0000-0000-0000C0330000}"/>
    <cellStyle name="Input 2 2 5 3" xfId="4151" xr:uid="{00000000-0005-0000-0000-0000C1330000}"/>
    <cellStyle name="Input 2 2 5 3 2" xfId="7254" xr:uid="{00000000-0005-0000-0000-0000C2330000}"/>
    <cellStyle name="Input 2 2 5 3 2 2" xfId="13315" xr:uid="{00000000-0005-0000-0000-0000C3330000}"/>
    <cellStyle name="Input 2 2 5 3 2 2 2" xfId="22652" xr:uid="{00000000-0005-0000-0000-0000C4330000}"/>
    <cellStyle name="Input 2 2 5 3 2 2 2 2" xfId="40380" xr:uid="{00000000-0005-0000-0000-0000C5330000}"/>
    <cellStyle name="Input 2 2 5 3 2 2 3" xfId="32766" xr:uid="{00000000-0005-0000-0000-0000C6330000}"/>
    <cellStyle name="Input 2 2 5 3 2 3" xfId="17444" xr:uid="{00000000-0005-0000-0000-0000C7330000}"/>
    <cellStyle name="Input 2 2 5 3 2 3 2" xfId="36077" xr:uid="{00000000-0005-0000-0000-0000C8330000}"/>
    <cellStyle name="Input 2 2 5 3 2 4" xfId="27700" xr:uid="{00000000-0005-0000-0000-0000C9330000}"/>
    <cellStyle name="Input 2 2 5 3 3" xfId="10300" xr:uid="{00000000-0005-0000-0000-0000CA330000}"/>
    <cellStyle name="Input 2 2 5 3 3 2" xfId="19869" xr:uid="{00000000-0005-0000-0000-0000CB330000}"/>
    <cellStyle name="Input 2 2 5 3 3 2 2" xfId="38025" xr:uid="{00000000-0005-0000-0000-0000CC330000}"/>
    <cellStyle name="Input 2 2 5 3 3 3" xfId="30225" xr:uid="{00000000-0005-0000-0000-0000CD330000}"/>
    <cellStyle name="Input 2 2 5 3 4" xfId="15043" xr:uid="{00000000-0005-0000-0000-0000CE330000}"/>
    <cellStyle name="Input 2 2 5 3 4 2" xfId="34078" xr:uid="{00000000-0005-0000-0000-0000CF330000}"/>
    <cellStyle name="Input 2 2 5 3 5" xfId="25144" xr:uid="{00000000-0005-0000-0000-0000D0330000}"/>
    <cellStyle name="Input 2 2 5 4" xfId="5469" xr:uid="{00000000-0005-0000-0000-0000D1330000}"/>
    <cellStyle name="Input 2 2 5 4 2" xfId="11605" xr:uid="{00000000-0005-0000-0000-0000D2330000}"/>
    <cellStyle name="Input 2 2 5 4 2 2" xfId="21162" xr:uid="{00000000-0005-0000-0000-0000D3330000}"/>
    <cellStyle name="Input 2 2 5 4 2 2 2" xfId="39086" xr:uid="{00000000-0005-0000-0000-0000D4330000}"/>
    <cellStyle name="Input 2 2 5 4 2 3" xfId="31296" xr:uid="{00000000-0005-0000-0000-0000D5330000}"/>
    <cellStyle name="Input 2 2 5 4 3" xfId="16137" xr:uid="{00000000-0005-0000-0000-0000D6330000}"/>
    <cellStyle name="Input 2 2 5 4 3 2" xfId="34944" xr:uid="{00000000-0005-0000-0000-0000D7330000}"/>
    <cellStyle name="Input 2 2 5 4 4" xfId="26214" xr:uid="{00000000-0005-0000-0000-0000D8330000}"/>
    <cellStyle name="Input 2 2 5 5" xfId="8587" xr:uid="{00000000-0005-0000-0000-0000D9330000}"/>
    <cellStyle name="Input 2 2 5 5 2" xfId="18574" xr:uid="{00000000-0005-0000-0000-0000DA330000}"/>
    <cellStyle name="Input 2 2 5 5 2 2" xfId="36970" xr:uid="{00000000-0005-0000-0000-0000DB330000}"/>
    <cellStyle name="Input 2 2 5 5 3" xfId="28758" xr:uid="{00000000-0005-0000-0000-0000DC330000}"/>
    <cellStyle name="Input 2 2 5 6" xfId="14342" xr:uid="{00000000-0005-0000-0000-0000DD330000}"/>
    <cellStyle name="Input 2 2 5 6 2" xfId="33554" xr:uid="{00000000-0005-0000-0000-0000DE330000}"/>
    <cellStyle name="Input 2 2 5 7" xfId="23673" xr:uid="{00000000-0005-0000-0000-0000DF330000}"/>
    <cellStyle name="Input 2 2 6" xfId="1992" xr:uid="{00000000-0005-0000-0000-0000E0330000}"/>
    <cellStyle name="Input 2 2 6 2" xfId="3925" xr:uid="{00000000-0005-0000-0000-0000E1330000}"/>
    <cellStyle name="Input 2 2 6 2 2" xfId="7030" xr:uid="{00000000-0005-0000-0000-0000E2330000}"/>
    <cellStyle name="Input 2 2 6 2 2 2" xfId="13098" xr:uid="{00000000-0005-0000-0000-0000E3330000}"/>
    <cellStyle name="Input 2 2 6 2 2 2 2" xfId="22448" xr:uid="{00000000-0005-0000-0000-0000E4330000}"/>
    <cellStyle name="Input 2 2 6 2 2 2 2 2" xfId="40176" xr:uid="{00000000-0005-0000-0000-0000E5330000}"/>
    <cellStyle name="Input 2 2 6 2 2 2 3" xfId="32550" xr:uid="{00000000-0005-0000-0000-0000E6330000}"/>
    <cellStyle name="Input 2 2 6 2 2 3" xfId="17276" xr:uid="{00000000-0005-0000-0000-0000E7330000}"/>
    <cellStyle name="Input 2 2 6 2 2 3 2" xfId="35909" xr:uid="{00000000-0005-0000-0000-0000E8330000}"/>
    <cellStyle name="Input 2 2 6 2 2 4" xfId="27484" xr:uid="{00000000-0005-0000-0000-0000E9330000}"/>
    <cellStyle name="Input 2 2 6 2 3" xfId="10083" xr:uid="{00000000-0005-0000-0000-0000EA330000}"/>
    <cellStyle name="Input 2 2 6 2 3 2" xfId="30009" xr:uid="{00000000-0005-0000-0000-0000EB330000}"/>
    <cellStyle name="Input 2 2 6 2 4" xfId="24928" xr:uid="{00000000-0005-0000-0000-0000EC330000}"/>
    <cellStyle name="Input 2 2 6 3" xfId="4580" xr:uid="{00000000-0005-0000-0000-0000ED330000}"/>
    <cellStyle name="Input 2 2 6 3 2" xfId="7682" xr:uid="{00000000-0005-0000-0000-0000EE330000}"/>
    <cellStyle name="Input 2 2 6 3 2 2" xfId="13743" xr:uid="{00000000-0005-0000-0000-0000EF330000}"/>
    <cellStyle name="Input 2 2 6 3 2 2 2" xfId="23019" xr:uid="{00000000-0005-0000-0000-0000F0330000}"/>
    <cellStyle name="Input 2 2 6 3 2 2 2 2" xfId="40747" xr:uid="{00000000-0005-0000-0000-0000F1330000}"/>
    <cellStyle name="Input 2 2 6 3 2 2 3" xfId="33191" xr:uid="{00000000-0005-0000-0000-0000F2330000}"/>
    <cellStyle name="Input 2 2 6 3 2 3" xfId="17742" xr:uid="{00000000-0005-0000-0000-0000F3330000}"/>
    <cellStyle name="Input 2 2 6 3 2 3 2" xfId="36375" xr:uid="{00000000-0005-0000-0000-0000F4330000}"/>
    <cellStyle name="Input 2 2 6 3 2 4" xfId="28125" xr:uid="{00000000-0005-0000-0000-0000F5330000}"/>
    <cellStyle name="Input 2 2 6 3 3" xfId="10729" xr:uid="{00000000-0005-0000-0000-0000F6330000}"/>
    <cellStyle name="Input 2 2 6 3 3 2" xfId="20297" xr:uid="{00000000-0005-0000-0000-0000F7330000}"/>
    <cellStyle name="Input 2 2 6 3 3 2 2" xfId="38450" xr:uid="{00000000-0005-0000-0000-0000F8330000}"/>
    <cellStyle name="Input 2 2 6 3 3 3" xfId="30651" xr:uid="{00000000-0005-0000-0000-0000F9330000}"/>
    <cellStyle name="Input 2 2 6 3 4" xfId="15341" xr:uid="{00000000-0005-0000-0000-0000FA330000}"/>
    <cellStyle name="Input 2 2 6 3 4 2" xfId="34376" xr:uid="{00000000-0005-0000-0000-0000FB330000}"/>
    <cellStyle name="Input 2 2 6 3 5" xfId="25569" xr:uid="{00000000-0005-0000-0000-0000FC330000}"/>
    <cellStyle name="Input 2 2 6 4" xfId="5203" xr:uid="{00000000-0005-0000-0000-0000FD330000}"/>
    <cellStyle name="Input 2 2 6 4 2" xfId="11343" xr:uid="{00000000-0005-0000-0000-0000FE330000}"/>
    <cellStyle name="Input 2 2 6 4 2 2" xfId="20905" xr:uid="{00000000-0005-0000-0000-0000FF330000}"/>
    <cellStyle name="Input 2 2 6 4 2 2 2" xfId="38879" xr:uid="{00000000-0005-0000-0000-000000340000}"/>
    <cellStyle name="Input 2 2 6 4 2 3" xfId="31085" xr:uid="{00000000-0005-0000-0000-000001340000}"/>
    <cellStyle name="Input 2 2 6 4 3" xfId="15892" xr:uid="{00000000-0005-0000-0000-000002340000}"/>
    <cellStyle name="Input 2 2 6 4 3 2" xfId="34749" xr:uid="{00000000-0005-0000-0000-000003340000}"/>
    <cellStyle name="Input 2 2 6 4 4" xfId="26003" xr:uid="{00000000-0005-0000-0000-000004340000}"/>
    <cellStyle name="Input 2 2 6 5" xfId="8325" xr:uid="{00000000-0005-0000-0000-000005340000}"/>
    <cellStyle name="Input 2 2 6 5 2" xfId="18315" xr:uid="{00000000-0005-0000-0000-000006340000}"/>
    <cellStyle name="Input 2 2 6 5 2 2" xfId="36762" xr:uid="{00000000-0005-0000-0000-000007340000}"/>
    <cellStyle name="Input 2 2 6 5 3" xfId="28551" xr:uid="{00000000-0005-0000-0000-000008340000}"/>
    <cellStyle name="Input 2 2 6 6" xfId="23465" xr:uid="{00000000-0005-0000-0000-000009340000}"/>
    <cellStyle name="Input 2 2 7" xfId="2018" xr:uid="{00000000-0005-0000-0000-00000A340000}"/>
    <cellStyle name="Input 2 2 7 2" xfId="3955" xr:uid="{00000000-0005-0000-0000-00000B340000}"/>
    <cellStyle name="Input 2 2 7 2 2" xfId="7060" xr:uid="{00000000-0005-0000-0000-00000C340000}"/>
    <cellStyle name="Input 2 2 7 2 2 2" xfId="13126" xr:uid="{00000000-0005-0000-0000-00000D340000}"/>
    <cellStyle name="Input 2 2 7 2 2 2 2" xfId="22475" xr:uid="{00000000-0005-0000-0000-00000E340000}"/>
    <cellStyle name="Input 2 2 7 2 2 2 2 2" xfId="40203" xr:uid="{00000000-0005-0000-0000-00000F340000}"/>
    <cellStyle name="Input 2 2 7 2 2 2 3" xfId="32578" xr:uid="{00000000-0005-0000-0000-000010340000}"/>
    <cellStyle name="Input 2 2 7 2 2 3" xfId="17297" xr:uid="{00000000-0005-0000-0000-000011340000}"/>
    <cellStyle name="Input 2 2 7 2 2 3 2" xfId="35930" xr:uid="{00000000-0005-0000-0000-000012340000}"/>
    <cellStyle name="Input 2 2 7 2 2 4" xfId="27512" xr:uid="{00000000-0005-0000-0000-000013340000}"/>
    <cellStyle name="Input 2 2 7 2 3" xfId="10111" xr:uid="{00000000-0005-0000-0000-000014340000}"/>
    <cellStyle name="Input 2 2 7 2 3 2" xfId="30037" xr:uid="{00000000-0005-0000-0000-000015340000}"/>
    <cellStyle name="Input 2 2 7 2 4" xfId="24956" xr:uid="{00000000-0005-0000-0000-000016340000}"/>
    <cellStyle name="Input 2 2 7 3" xfId="4608" xr:uid="{00000000-0005-0000-0000-000017340000}"/>
    <cellStyle name="Input 2 2 7 3 2" xfId="7710" xr:uid="{00000000-0005-0000-0000-000018340000}"/>
    <cellStyle name="Input 2 2 7 3 2 2" xfId="13771" xr:uid="{00000000-0005-0000-0000-000019340000}"/>
    <cellStyle name="Input 2 2 7 3 2 2 2" xfId="23046" xr:uid="{00000000-0005-0000-0000-00001A340000}"/>
    <cellStyle name="Input 2 2 7 3 2 2 2 2" xfId="40774" xr:uid="{00000000-0005-0000-0000-00001B340000}"/>
    <cellStyle name="Input 2 2 7 3 2 2 3" xfId="33219" xr:uid="{00000000-0005-0000-0000-00001C340000}"/>
    <cellStyle name="Input 2 2 7 3 2 3" xfId="17763" xr:uid="{00000000-0005-0000-0000-00001D340000}"/>
    <cellStyle name="Input 2 2 7 3 2 3 2" xfId="36396" xr:uid="{00000000-0005-0000-0000-00001E340000}"/>
    <cellStyle name="Input 2 2 7 3 2 4" xfId="28153" xr:uid="{00000000-0005-0000-0000-00001F340000}"/>
    <cellStyle name="Input 2 2 7 3 3" xfId="10757" xr:uid="{00000000-0005-0000-0000-000020340000}"/>
    <cellStyle name="Input 2 2 7 3 3 2" xfId="20325" xr:uid="{00000000-0005-0000-0000-000021340000}"/>
    <cellStyle name="Input 2 2 7 3 3 2 2" xfId="38478" xr:uid="{00000000-0005-0000-0000-000022340000}"/>
    <cellStyle name="Input 2 2 7 3 3 3" xfId="30679" xr:uid="{00000000-0005-0000-0000-000023340000}"/>
    <cellStyle name="Input 2 2 7 3 4" xfId="15362" xr:uid="{00000000-0005-0000-0000-000024340000}"/>
    <cellStyle name="Input 2 2 7 3 4 2" xfId="34397" xr:uid="{00000000-0005-0000-0000-000025340000}"/>
    <cellStyle name="Input 2 2 7 3 5" xfId="25597" xr:uid="{00000000-0005-0000-0000-000026340000}"/>
    <cellStyle name="Input 2 2 7 4" xfId="5229" xr:uid="{00000000-0005-0000-0000-000027340000}"/>
    <cellStyle name="Input 2 2 7 4 2" xfId="11369" xr:uid="{00000000-0005-0000-0000-000028340000}"/>
    <cellStyle name="Input 2 2 7 4 2 2" xfId="20931" xr:uid="{00000000-0005-0000-0000-000029340000}"/>
    <cellStyle name="Input 2 2 7 4 2 2 2" xfId="38905" xr:uid="{00000000-0005-0000-0000-00002A340000}"/>
    <cellStyle name="Input 2 2 7 4 2 3" xfId="31111" xr:uid="{00000000-0005-0000-0000-00002B340000}"/>
    <cellStyle name="Input 2 2 7 4 3" xfId="15918" xr:uid="{00000000-0005-0000-0000-00002C340000}"/>
    <cellStyle name="Input 2 2 7 4 3 2" xfId="34775" xr:uid="{00000000-0005-0000-0000-00002D340000}"/>
    <cellStyle name="Input 2 2 7 4 4" xfId="26029" xr:uid="{00000000-0005-0000-0000-00002E340000}"/>
    <cellStyle name="Input 2 2 7 5" xfId="8351" xr:uid="{00000000-0005-0000-0000-00002F340000}"/>
    <cellStyle name="Input 2 2 7 5 2" xfId="18341" xr:uid="{00000000-0005-0000-0000-000030340000}"/>
    <cellStyle name="Input 2 2 7 5 2 2" xfId="36788" xr:uid="{00000000-0005-0000-0000-000031340000}"/>
    <cellStyle name="Input 2 2 7 5 3" xfId="28577" xr:uid="{00000000-0005-0000-0000-000032340000}"/>
    <cellStyle name="Input 2 2 7 6" xfId="23491" xr:uid="{00000000-0005-0000-0000-000033340000}"/>
    <cellStyle name="Input 2 2 8" xfId="2275" xr:uid="{00000000-0005-0000-0000-000034340000}"/>
    <cellStyle name="Input 2 2 8 2" xfId="3978" xr:uid="{00000000-0005-0000-0000-000035340000}"/>
    <cellStyle name="Input 2 2 8 2 2" xfId="7082" xr:uid="{00000000-0005-0000-0000-000036340000}"/>
    <cellStyle name="Input 2 2 8 2 2 2" xfId="13148" xr:uid="{00000000-0005-0000-0000-000037340000}"/>
    <cellStyle name="Input 2 2 8 2 2 2 2" xfId="22495" xr:uid="{00000000-0005-0000-0000-000038340000}"/>
    <cellStyle name="Input 2 2 8 2 2 2 2 2" xfId="40223" xr:uid="{00000000-0005-0000-0000-000039340000}"/>
    <cellStyle name="Input 2 2 8 2 2 2 3" xfId="32600" xr:uid="{00000000-0005-0000-0000-00003A340000}"/>
    <cellStyle name="Input 2 2 8 2 2 3" xfId="17313" xr:uid="{00000000-0005-0000-0000-00003B340000}"/>
    <cellStyle name="Input 2 2 8 2 2 3 2" xfId="35946" xr:uid="{00000000-0005-0000-0000-00003C340000}"/>
    <cellStyle name="Input 2 2 8 2 2 4" xfId="27534" xr:uid="{00000000-0005-0000-0000-00003D340000}"/>
    <cellStyle name="Input 2 2 8 2 3" xfId="10133" xr:uid="{00000000-0005-0000-0000-00003E340000}"/>
    <cellStyle name="Input 2 2 8 2 3 2" xfId="30059" xr:uid="{00000000-0005-0000-0000-00003F340000}"/>
    <cellStyle name="Input 2 2 8 2 4" xfId="24978" xr:uid="{00000000-0005-0000-0000-000040340000}"/>
    <cellStyle name="Input 2 2 8 3" xfId="4630" xr:uid="{00000000-0005-0000-0000-000041340000}"/>
    <cellStyle name="Input 2 2 8 3 2" xfId="7732" xr:uid="{00000000-0005-0000-0000-000042340000}"/>
    <cellStyle name="Input 2 2 8 3 2 2" xfId="13793" xr:uid="{00000000-0005-0000-0000-000043340000}"/>
    <cellStyle name="Input 2 2 8 3 2 2 2" xfId="23066" xr:uid="{00000000-0005-0000-0000-000044340000}"/>
    <cellStyle name="Input 2 2 8 3 2 2 2 2" xfId="40794" xr:uid="{00000000-0005-0000-0000-000045340000}"/>
    <cellStyle name="Input 2 2 8 3 2 2 3" xfId="33241" xr:uid="{00000000-0005-0000-0000-000046340000}"/>
    <cellStyle name="Input 2 2 8 3 2 3" xfId="17779" xr:uid="{00000000-0005-0000-0000-000047340000}"/>
    <cellStyle name="Input 2 2 8 3 2 3 2" xfId="36412" xr:uid="{00000000-0005-0000-0000-000048340000}"/>
    <cellStyle name="Input 2 2 8 3 2 4" xfId="28175" xr:uid="{00000000-0005-0000-0000-000049340000}"/>
    <cellStyle name="Input 2 2 8 3 3" xfId="10779" xr:uid="{00000000-0005-0000-0000-00004A340000}"/>
    <cellStyle name="Input 2 2 8 3 3 2" xfId="20347" xr:uid="{00000000-0005-0000-0000-00004B340000}"/>
    <cellStyle name="Input 2 2 8 3 3 2 2" xfId="38500" xr:uid="{00000000-0005-0000-0000-00004C340000}"/>
    <cellStyle name="Input 2 2 8 3 3 3" xfId="30701" xr:uid="{00000000-0005-0000-0000-00004D340000}"/>
    <cellStyle name="Input 2 2 8 3 4" xfId="15378" xr:uid="{00000000-0005-0000-0000-00004E340000}"/>
    <cellStyle name="Input 2 2 8 3 4 2" xfId="34413" xr:uid="{00000000-0005-0000-0000-00004F340000}"/>
    <cellStyle name="Input 2 2 8 3 5" xfId="25619" xr:uid="{00000000-0005-0000-0000-000050340000}"/>
    <cellStyle name="Input 2 2 8 4" xfId="5482" xr:uid="{00000000-0005-0000-0000-000051340000}"/>
    <cellStyle name="Input 2 2 8 4 2" xfId="11617" xr:uid="{00000000-0005-0000-0000-000052340000}"/>
    <cellStyle name="Input 2 2 8 4 2 2" xfId="21174" xr:uid="{00000000-0005-0000-0000-000053340000}"/>
    <cellStyle name="Input 2 2 8 4 2 2 2" xfId="39098" xr:uid="{00000000-0005-0000-0000-000054340000}"/>
    <cellStyle name="Input 2 2 8 4 2 3" xfId="31308" xr:uid="{00000000-0005-0000-0000-000055340000}"/>
    <cellStyle name="Input 2 2 8 4 3" xfId="16149" xr:uid="{00000000-0005-0000-0000-000056340000}"/>
    <cellStyle name="Input 2 2 8 4 3 2" xfId="34956" xr:uid="{00000000-0005-0000-0000-000057340000}"/>
    <cellStyle name="Input 2 2 8 4 4" xfId="26226" xr:uid="{00000000-0005-0000-0000-000058340000}"/>
    <cellStyle name="Input 2 2 8 5" xfId="8599" xr:uid="{00000000-0005-0000-0000-000059340000}"/>
    <cellStyle name="Input 2 2 8 5 2" xfId="18586" xr:uid="{00000000-0005-0000-0000-00005A340000}"/>
    <cellStyle name="Input 2 2 8 5 2 2" xfId="36982" xr:uid="{00000000-0005-0000-0000-00005B340000}"/>
    <cellStyle name="Input 2 2 8 5 3" xfId="28770" xr:uid="{00000000-0005-0000-0000-00005C340000}"/>
    <cellStyle name="Input 2 2 8 6" xfId="23685" xr:uid="{00000000-0005-0000-0000-00005D340000}"/>
    <cellStyle name="Input 2 2 9" xfId="2280" xr:uid="{00000000-0005-0000-0000-00005E340000}"/>
    <cellStyle name="Input 2 2 9 2" xfId="4003" xr:uid="{00000000-0005-0000-0000-00005F340000}"/>
    <cellStyle name="Input 2 2 9 2 2" xfId="7107" xr:uid="{00000000-0005-0000-0000-000060340000}"/>
    <cellStyle name="Input 2 2 9 2 2 2" xfId="13172" xr:uid="{00000000-0005-0000-0000-000061340000}"/>
    <cellStyle name="Input 2 2 9 2 2 2 2" xfId="22518" xr:uid="{00000000-0005-0000-0000-000062340000}"/>
    <cellStyle name="Input 2 2 9 2 2 2 2 2" xfId="40246" xr:uid="{00000000-0005-0000-0000-000063340000}"/>
    <cellStyle name="Input 2 2 9 2 2 2 3" xfId="32624" xr:uid="{00000000-0005-0000-0000-000064340000}"/>
    <cellStyle name="Input 2 2 9 2 2 3" xfId="17333" xr:uid="{00000000-0005-0000-0000-000065340000}"/>
    <cellStyle name="Input 2 2 9 2 2 3 2" xfId="35966" xr:uid="{00000000-0005-0000-0000-000066340000}"/>
    <cellStyle name="Input 2 2 9 2 2 4" xfId="27558" xr:uid="{00000000-0005-0000-0000-000067340000}"/>
    <cellStyle name="Input 2 2 9 2 3" xfId="10157" xr:uid="{00000000-0005-0000-0000-000068340000}"/>
    <cellStyle name="Input 2 2 9 2 3 2" xfId="30083" xr:uid="{00000000-0005-0000-0000-000069340000}"/>
    <cellStyle name="Input 2 2 9 2 4" xfId="25002" xr:uid="{00000000-0005-0000-0000-00006A340000}"/>
    <cellStyle name="Input 2 2 9 3" xfId="4654" xr:uid="{00000000-0005-0000-0000-00006B340000}"/>
    <cellStyle name="Input 2 2 9 3 2" xfId="7756" xr:uid="{00000000-0005-0000-0000-00006C340000}"/>
    <cellStyle name="Input 2 2 9 3 2 2" xfId="13817" xr:uid="{00000000-0005-0000-0000-00006D340000}"/>
    <cellStyle name="Input 2 2 9 3 2 2 2" xfId="23089" xr:uid="{00000000-0005-0000-0000-00006E340000}"/>
    <cellStyle name="Input 2 2 9 3 2 2 2 2" xfId="40817" xr:uid="{00000000-0005-0000-0000-00006F340000}"/>
    <cellStyle name="Input 2 2 9 3 2 2 3" xfId="33265" xr:uid="{00000000-0005-0000-0000-000070340000}"/>
    <cellStyle name="Input 2 2 9 3 2 3" xfId="17799" xr:uid="{00000000-0005-0000-0000-000071340000}"/>
    <cellStyle name="Input 2 2 9 3 2 3 2" xfId="36432" xr:uid="{00000000-0005-0000-0000-000072340000}"/>
    <cellStyle name="Input 2 2 9 3 2 4" xfId="28199" xr:uid="{00000000-0005-0000-0000-000073340000}"/>
    <cellStyle name="Input 2 2 9 3 3" xfId="10803" xr:uid="{00000000-0005-0000-0000-000074340000}"/>
    <cellStyle name="Input 2 2 9 3 3 2" xfId="20371" xr:uid="{00000000-0005-0000-0000-000075340000}"/>
    <cellStyle name="Input 2 2 9 3 3 2 2" xfId="38524" xr:uid="{00000000-0005-0000-0000-000076340000}"/>
    <cellStyle name="Input 2 2 9 3 3 3" xfId="30725" xr:uid="{00000000-0005-0000-0000-000077340000}"/>
    <cellStyle name="Input 2 2 9 3 4" xfId="15398" xr:uid="{00000000-0005-0000-0000-000078340000}"/>
    <cellStyle name="Input 2 2 9 3 4 2" xfId="34433" xr:uid="{00000000-0005-0000-0000-000079340000}"/>
    <cellStyle name="Input 2 2 9 3 5" xfId="25643" xr:uid="{00000000-0005-0000-0000-00007A340000}"/>
    <cellStyle name="Input 2 2 9 4" xfId="5487" xr:uid="{00000000-0005-0000-0000-00007B340000}"/>
    <cellStyle name="Input 2 2 9 4 2" xfId="11622" xr:uid="{00000000-0005-0000-0000-00007C340000}"/>
    <cellStyle name="Input 2 2 9 4 2 2" xfId="21179" xr:uid="{00000000-0005-0000-0000-00007D340000}"/>
    <cellStyle name="Input 2 2 9 4 2 2 2" xfId="39103" xr:uid="{00000000-0005-0000-0000-00007E340000}"/>
    <cellStyle name="Input 2 2 9 4 2 3" xfId="31313" xr:uid="{00000000-0005-0000-0000-00007F340000}"/>
    <cellStyle name="Input 2 2 9 4 3" xfId="16154" xr:uid="{00000000-0005-0000-0000-000080340000}"/>
    <cellStyle name="Input 2 2 9 4 3 2" xfId="34961" xr:uid="{00000000-0005-0000-0000-000081340000}"/>
    <cellStyle name="Input 2 2 9 4 4" xfId="26231" xr:uid="{00000000-0005-0000-0000-000082340000}"/>
    <cellStyle name="Input 2 2 9 5" xfId="8604" xr:uid="{00000000-0005-0000-0000-000083340000}"/>
    <cellStyle name="Input 2 2 9 5 2" xfId="18591" xr:uid="{00000000-0005-0000-0000-000084340000}"/>
    <cellStyle name="Input 2 2 9 5 2 2" xfId="36987" xr:uid="{00000000-0005-0000-0000-000085340000}"/>
    <cellStyle name="Input 2 2 9 5 3" xfId="28775" xr:uid="{00000000-0005-0000-0000-000086340000}"/>
    <cellStyle name="Input 2 2 9 6" xfId="23690" xr:uid="{00000000-0005-0000-0000-000087340000}"/>
    <cellStyle name="Input 2 20" xfId="2226" xr:uid="{00000000-0005-0000-0000-000088340000}"/>
    <cellStyle name="Input 2 20 2" xfId="5435" xr:uid="{00000000-0005-0000-0000-000089340000}"/>
    <cellStyle name="Input 2 20 2 2" xfId="11571" xr:uid="{00000000-0005-0000-0000-00008A340000}"/>
    <cellStyle name="Input 2 20 2 2 2" xfId="21128" xr:uid="{00000000-0005-0000-0000-00008B340000}"/>
    <cellStyle name="Input 2 20 2 2 2 2" xfId="39052" xr:uid="{00000000-0005-0000-0000-00008C340000}"/>
    <cellStyle name="Input 2 20 2 2 3" xfId="31262" xr:uid="{00000000-0005-0000-0000-00008D340000}"/>
    <cellStyle name="Input 2 20 2 3" xfId="16109" xr:uid="{00000000-0005-0000-0000-00008E340000}"/>
    <cellStyle name="Input 2 20 2 3 2" xfId="34916" xr:uid="{00000000-0005-0000-0000-00008F340000}"/>
    <cellStyle name="Input 2 20 2 4" xfId="26180" xr:uid="{00000000-0005-0000-0000-000090340000}"/>
    <cellStyle name="Input 2 20 3" xfId="8551" xr:uid="{00000000-0005-0000-0000-000091340000}"/>
    <cellStyle name="Input 2 20 3 2" xfId="18538" xr:uid="{00000000-0005-0000-0000-000092340000}"/>
    <cellStyle name="Input 2 20 3 2 2" xfId="36934" xr:uid="{00000000-0005-0000-0000-000093340000}"/>
    <cellStyle name="Input 2 20 3 3" xfId="28723" xr:uid="{00000000-0005-0000-0000-000094340000}"/>
    <cellStyle name="Input 2 20 4" xfId="14340" xr:uid="{00000000-0005-0000-0000-000095340000}"/>
    <cellStyle name="Input 2 20 4 2" xfId="33552" xr:uid="{00000000-0005-0000-0000-000096340000}"/>
    <cellStyle name="Input 2 20 5" xfId="23637" xr:uid="{00000000-0005-0000-0000-000097340000}"/>
    <cellStyle name="Input 2 21" xfId="2030" xr:uid="{00000000-0005-0000-0000-000098340000}"/>
    <cellStyle name="Input 2 21 2" xfId="5241" xr:uid="{00000000-0005-0000-0000-000099340000}"/>
    <cellStyle name="Input 2 21 2 2" xfId="11381" xr:uid="{00000000-0005-0000-0000-00009A340000}"/>
    <cellStyle name="Input 2 21 2 2 2" xfId="20943" xr:uid="{00000000-0005-0000-0000-00009B340000}"/>
    <cellStyle name="Input 2 21 2 2 2 2" xfId="38917" xr:uid="{00000000-0005-0000-0000-00009C340000}"/>
    <cellStyle name="Input 2 21 2 2 3" xfId="31123" xr:uid="{00000000-0005-0000-0000-00009D340000}"/>
    <cellStyle name="Input 2 21 2 3" xfId="15930" xr:uid="{00000000-0005-0000-0000-00009E340000}"/>
    <cellStyle name="Input 2 21 2 3 2" xfId="34787" xr:uid="{00000000-0005-0000-0000-00009F340000}"/>
    <cellStyle name="Input 2 21 2 4" xfId="26041" xr:uid="{00000000-0005-0000-0000-0000A0340000}"/>
    <cellStyle name="Input 2 21 3" xfId="8360" xr:uid="{00000000-0005-0000-0000-0000A1340000}"/>
    <cellStyle name="Input 2 21 3 2" xfId="18350" xr:uid="{00000000-0005-0000-0000-0000A2340000}"/>
    <cellStyle name="Input 2 21 3 2 2" xfId="36797" xr:uid="{00000000-0005-0000-0000-0000A3340000}"/>
    <cellStyle name="Input 2 21 3 3" xfId="28586" xr:uid="{00000000-0005-0000-0000-0000A4340000}"/>
    <cellStyle name="Input 2 21 4" xfId="14234" xr:uid="{00000000-0005-0000-0000-0000A5340000}"/>
    <cellStyle name="Input 2 21 4 2" xfId="33496" xr:uid="{00000000-0005-0000-0000-0000A6340000}"/>
    <cellStyle name="Input 2 21 5" xfId="23500" xr:uid="{00000000-0005-0000-0000-0000A7340000}"/>
    <cellStyle name="Input 2 22" xfId="1834" xr:uid="{00000000-0005-0000-0000-0000A8340000}"/>
    <cellStyle name="Input 2 22 2" xfId="5046" xr:uid="{00000000-0005-0000-0000-0000A9340000}"/>
    <cellStyle name="Input 2 22 2 2" xfId="11186" xr:uid="{00000000-0005-0000-0000-0000AA340000}"/>
    <cellStyle name="Input 2 22 2 2 2" xfId="20748" xr:uid="{00000000-0005-0000-0000-0000AB340000}"/>
    <cellStyle name="Input 2 22 2 2 2 2" xfId="38756" xr:uid="{00000000-0005-0000-0000-0000AC340000}"/>
    <cellStyle name="Input 2 22 2 2 3" xfId="30962" xr:uid="{00000000-0005-0000-0000-0000AD340000}"/>
    <cellStyle name="Input 2 22 2 3" xfId="15740" xr:uid="{00000000-0005-0000-0000-0000AE340000}"/>
    <cellStyle name="Input 2 22 2 3 2" xfId="34631" xr:uid="{00000000-0005-0000-0000-0000AF340000}"/>
    <cellStyle name="Input 2 22 2 4" xfId="25880" xr:uid="{00000000-0005-0000-0000-0000B0340000}"/>
    <cellStyle name="Input 2 22 3" xfId="8167" xr:uid="{00000000-0005-0000-0000-0000B1340000}"/>
    <cellStyle name="Input 2 22 3 2" xfId="18157" xr:uid="{00000000-0005-0000-0000-0000B2340000}"/>
    <cellStyle name="Input 2 22 3 2 2" xfId="36638" xr:uid="{00000000-0005-0000-0000-0000B3340000}"/>
    <cellStyle name="Input 2 22 3 3" xfId="28427" xr:uid="{00000000-0005-0000-0000-0000B4340000}"/>
    <cellStyle name="Input 2 22 4" xfId="14132" xr:uid="{00000000-0005-0000-0000-0000B5340000}"/>
    <cellStyle name="Input 2 22 4 2" xfId="33428" xr:uid="{00000000-0005-0000-0000-0000B6340000}"/>
    <cellStyle name="Input 2 22 5" xfId="23341" xr:uid="{00000000-0005-0000-0000-0000B7340000}"/>
    <cellStyle name="Input 2 23" xfId="2137" xr:uid="{00000000-0005-0000-0000-0000B8340000}"/>
    <cellStyle name="Input 2 23 2" xfId="5347" xr:uid="{00000000-0005-0000-0000-0000B9340000}"/>
    <cellStyle name="Input 2 23 2 2" xfId="11483" xr:uid="{00000000-0005-0000-0000-0000BA340000}"/>
    <cellStyle name="Input 2 23 2 2 2" xfId="21040" xr:uid="{00000000-0005-0000-0000-0000BB340000}"/>
    <cellStyle name="Input 2 23 2 2 2 2" xfId="39012" xr:uid="{00000000-0005-0000-0000-0000BC340000}"/>
    <cellStyle name="Input 2 23 2 2 3" xfId="31222" xr:uid="{00000000-0005-0000-0000-0000BD340000}"/>
    <cellStyle name="Input 2 23 2 3" xfId="16021" xr:uid="{00000000-0005-0000-0000-0000BE340000}"/>
    <cellStyle name="Input 2 23 2 3 2" xfId="34876" xr:uid="{00000000-0005-0000-0000-0000BF340000}"/>
    <cellStyle name="Input 2 23 2 4" xfId="26140" xr:uid="{00000000-0005-0000-0000-0000C0340000}"/>
    <cellStyle name="Input 2 23 3" xfId="8463" xr:uid="{00000000-0005-0000-0000-0000C1340000}"/>
    <cellStyle name="Input 2 23 3 2" xfId="18450" xr:uid="{00000000-0005-0000-0000-0000C2340000}"/>
    <cellStyle name="Input 2 23 3 2 2" xfId="36894" xr:uid="{00000000-0005-0000-0000-0000C3340000}"/>
    <cellStyle name="Input 2 23 3 3" xfId="28683" xr:uid="{00000000-0005-0000-0000-0000C4340000}"/>
    <cellStyle name="Input 2 23 4" xfId="14268" xr:uid="{00000000-0005-0000-0000-0000C5340000}"/>
    <cellStyle name="Input 2 23 4 2" xfId="33528" xr:uid="{00000000-0005-0000-0000-0000C6340000}"/>
    <cellStyle name="Input 2 23 5" xfId="23597" xr:uid="{00000000-0005-0000-0000-0000C7340000}"/>
    <cellStyle name="Input 2 24" xfId="1786" xr:uid="{00000000-0005-0000-0000-0000C8340000}"/>
    <cellStyle name="Input 2 24 2" xfId="4998" xr:uid="{00000000-0005-0000-0000-0000C9340000}"/>
    <cellStyle name="Input 2 24 2 2" xfId="11138" xr:uid="{00000000-0005-0000-0000-0000CA340000}"/>
    <cellStyle name="Input 2 24 2 2 2" xfId="20700" xr:uid="{00000000-0005-0000-0000-0000CB340000}"/>
    <cellStyle name="Input 2 24 2 2 2 2" xfId="38719" xr:uid="{00000000-0005-0000-0000-0000CC340000}"/>
    <cellStyle name="Input 2 24 2 2 3" xfId="30925" xr:uid="{00000000-0005-0000-0000-0000CD340000}"/>
    <cellStyle name="Input 2 24 2 3" xfId="15696" xr:uid="{00000000-0005-0000-0000-0000CE340000}"/>
    <cellStyle name="Input 2 24 2 3 2" xfId="34598" xr:uid="{00000000-0005-0000-0000-0000CF340000}"/>
    <cellStyle name="Input 2 24 2 4" xfId="25843" xr:uid="{00000000-0005-0000-0000-0000D0340000}"/>
    <cellStyle name="Input 2 24 3" xfId="8121" xr:uid="{00000000-0005-0000-0000-0000D1340000}"/>
    <cellStyle name="Input 2 24 3 2" xfId="18111" xr:uid="{00000000-0005-0000-0000-0000D2340000}"/>
    <cellStyle name="Input 2 24 3 2 2" xfId="36603" xr:uid="{00000000-0005-0000-0000-0000D3340000}"/>
    <cellStyle name="Input 2 24 3 3" xfId="28392" xr:uid="{00000000-0005-0000-0000-0000D4340000}"/>
    <cellStyle name="Input 2 24 4" xfId="14101" xr:uid="{00000000-0005-0000-0000-0000D5340000}"/>
    <cellStyle name="Input 2 24 4 2" xfId="33408" xr:uid="{00000000-0005-0000-0000-0000D6340000}"/>
    <cellStyle name="Input 2 24 5" xfId="23306" xr:uid="{00000000-0005-0000-0000-0000D7340000}"/>
    <cellStyle name="Input 2 25" xfId="2506" xr:uid="{00000000-0005-0000-0000-0000D8340000}"/>
    <cellStyle name="Input 2 25 2" xfId="5711" xr:uid="{00000000-0005-0000-0000-0000D9340000}"/>
    <cellStyle name="Input 2 25 2 2" xfId="11830" xr:uid="{00000000-0005-0000-0000-0000DA340000}"/>
    <cellStyle name="Input 2 25 2 2 2" xfId="21354" xr:uid="{00000000-0005-0000-0000-0000DB340000}"/>
    <cellStyle name="Input 2 25 2 2 2 2" xfId="39240" xr:uid="{00000000-0005-0000-0000-0000DC340000}"/>
    <cellStyle name="Input 2 25 2 2 3" xfId="31476" xr:uid="{00000000-0005-0000-0000-0000DD340000}"/>
    <cellStyle name="Input 2 25 2 3" xfId="16323" xr:uid="{00000000-0005-0000-0000-0000DE340000}"/>
    <cellStyle name="Input 2 25 2 3 2" xfId="35094" xr:uid="{00000000-0005-0000-0000-0000DF340000}"/>
    <cellStyle name="Input 2 25 2 4" xfId="26410" xr:uid="{00000000-0005-0000-0000-0000E0340000}"/>
    <cellStyle name="Input 2 25 3" xfId="8810" xr:uid="{00000000-0005-0000-0000-0000E1340000}"/>
    <cellStyle name="Input 2 25 3 2" xfId="18797" xr:uid="{00000000-0005-0000-0000-0000E2340000}"/>
    <cellStyle name="Input 2 25 3 2 2" xfId="37148" xr:uid="{00000000-0005-0000-0000-0000E3340000}"/>
    <cellStyle name="Input 2 25 3 3" xfId="28936" xr:uid="{00000000-0005-0000-0000-0000E4340000}"/>
    <cellStyle name="Input 2 25 4" xfId="14436" xr:uid="{00000000-0005-0000-0000-0000E5340000}"/>
    <cellStyle name="Input 2 25 4 2" xfId="33611" xr:uid="{00000000-0005-0000-0000-0000E6340000}"/>
    <cellStyle name="Input 2 25 5" xfId="23851" xr:uid="{00000000-0005-0000-0000-0000E7340000}"/>
    <cellStyle name="Input 2 26" xfId="3257" xr:uid="{00000000-0005-0000-0000-0000E8340000}"/>
    <cellStyle name="Input 2 26 2" xfId="6414" xr:uid="{00000000-0005-0000-0000-0000E9340000}"/>
    <cellStyle name="Input 2 26 2 2" xfId="12527" xr:uid="{00000000-0005-0000-0000-0000EA340000}"/>
    <cellStyle name="Input 2 26 2 2 2" xfId="21947" xr:uid="{00000000-0005-0000-0000-0000EB340000}"/>
    <cellStyle name="Input 2 26 2 2 2 2" xfId="39766" xr:uid="{00000000-0005-0000-0000-0000EC340000}"/>
    <cellStyle name="Input 2 26 2 2 3" xfId="32072" xr:uid="{00000000-0005-0000-0000-0000ED340000}"/>
    <cellStyle name="Input 2 26 2 3" xfId="16853" xr:uid="{00000000-0005-0000-0000-0000EE340000}"/>
    <cellStyle name="Input 2 26 2 3 2" xfId="35575" xr:uid="{00000000-0005-0000-0000-0000EF340000}"/>
    <cellStyle name="Input 2 26 2 4" xfId="27006" xr:uid="{00000000-0005-0000-0000-0000F0340000}"/>
    <cellStyle name="Input 2 26 3" xfId="9512" xr:uid="{00000000-0005-0000-0000-0000F1340000}"/>
    <cellStyle name="Input 2 26 3 2" xfId="29537" xr:uid="{00000000-0005-0000-0000-0000F2340000}"/>
    <cellStyle name="Input 2 26 4" xfId="24450" xr:uid="{00000000-0005-0000-0000-0000F3340000}"/>
    <cellStyle name="Input 2 27" xfId="4840" xr:uid="{00000000-0005-0000-0000-0000F4340000}"/>
    <cellStyle name="Input 2 27 2" xfId="10981" xr:uid="{00000000-0005-0000-0000-0000F5340000}"/>
    <cellStyle name="Input 2 27 2 2" xfId="20549" xr:uid="{00000000-0005-0000-0000-0000F6340000}"/>
    <cellStyle name="Input 2 27 2 2 2" xfId="38656" xr:uid="{00000000-0005-0000-0000-0000F7340000}"/>
    <cellStyle name="Input 2 27 2 3" xfId="30857" xr:uid="{00000000-0005-0000-0000-0000F8340000}"/>
    <cellStyle name="Input 2 27 3" xfId="15552" xr:uid="{00000000-0005-0000-0000-0000F9340000}"/>
    <cellStyle name="Input 2 27 3 2" xfId="34541" xr:uid="{00000000-0005-0000-0000-0000FA340000}"/>
    <cellStyle name="Input 2 27 4" xfId="25775" xr:uid="{00000000-0005-0000-0000-0000FB340000}"/>
    <cellStyle name="Input 2 28" xfId="7966" xr:uid="{00000000-0005-0000-0000-0000FC340000}"/>
    <cellStyle name="Input 2 28 2" xfId="17959" xr:uid="{00000000-0005-0000-0000-0000FD340000}"/>
    <cellStyle name="Input 2 28 2 2" xfId="36540" xr:uid="{00000000-0005-0000-0000-0000FE340000}"/>
    <cellStyle name="Input 2 28 3" xfId="28331" xr:uid="{00000000-0005-0000-0000-0000FF340000}"/>
    <cellStyle name="Input 2 29" xfId="23234" xr:uid="{00000000-0005-0000-0000-000000350000}"/>
    <cellStyle name="Input 2 3" xfId="2076" xr:uid="{00000000-0005-0000-0000-000001350000}"/>
    <cellStyle name="Input 2 3 2" xfId="3599" xr:uid="{00000000-0005-0000-0000-000002350000}"/>
    <cellStyle name="Input 2 3 2 2" xfId="6729" xr:uid="{00000000-0005-0000-0000-000003350000}"/>
    <cellStyle name="Input 2 3 2 2 2" xfId="12821" xr:uid="{00000000-0005-0000-0000-000004350000}"/>
    <cellStyle name="Input 2 3 2 2 2 2" xfId="22206" xr:uid="{00000000-0005-0000-0000-000005350000}"/>
    <cellStyle name="Input 2 3 2 2 2 2 2" xfId="39936" xr:uid="{00000000-0005-0000-0000-000006350000}"/>
    <cellStyle name="Input 2 3 2 2 2 3" xfId="32276" xr:uid="{00000000-0005-0000-0000-000007350000}"/>
    <cellStyle name="Input 2 3 2 2 3" xfId="17084" xr:uid="{00000000-0005-0000-0000-000008350000}"/>
    <cellStyle name="Input 2 3 2 2 3 2" xfId="35717" xr:uid="{00000000-0005-0000-0000-000009350000}"/>
    <cellStyle name="Input 2 3 2 2 4" xfId="27210" xr:uid="{00000000-0005-0000-0000-00000A350000}"/>
    <cellStyle name="Input 2 3 2 3" xfId="9806" xr:uid="{00000000-0005-0000-0000-00000B350000}"/>
    <cellStyle name="Input 2 3 2 3 2" xfId="29736" xr:uid="{00000000-0005-0000-0000-00000C350000}"/>
    <cellStyle name="Input 2 3 2 4" xfId="24654" xr:uid="{00000000-0005-0000-0000-00000D350000}"/>
    <cellStyle name="Input 2 3 3" xfId="4303" xr:uid="{00000000-0005-0000-0000-00000E350000}"/>
    <cellStyle name="Input 2 3 3 2" xfId="7405" xr:uid="{00000000-0005-0000-0000-00000F350000}"/>
    <cellStyle name="Input 2 3 3 2 2" xfId="13466" xr:uid="{00000000-0005-0000-0000-000010350000}"/>
    <cellStyle name="Input 2 3 3 2 2 2" xfId="22779" xr:uid="{00000000-0005-0000-0000-000011350000}"/>
    <cellStyle name="Input 2 3 3 2 2 2 2" xfId="40507" xr:uid="{00000000-0005-0000-0000-000012350000}"/>
    <cellStyle name="Input 2 3 3 2 2 3" xfId="32917" xr:uid="{00000000-0005-0000-0000-000013350000}"/>
    <cellStyle name="Input 2 3 3 2 3" xfId="17550" xr:uid="{00000000-0005-0000-0000-000014350000}"/>
    <cellStyle name="Input 2 3 3 2 3 2" xfId="36183" xr:uid="{00000000-0005-0000-0000-000015350000}"/>
    <cellStyle name="Input 2 3 3 2 4" xfId="27851" xr:uid="{00000000-0005-0000-0000-000016350000}"/>
    <cellStyle name="Input 2 3 3 3" xfId="10452" xr:uid="{00000000-0005-0000-0000-000017350000}"/>
    <cellStyle name="Input 2 3 3 3 2" xfId="20020" xr:uid="{00000000-0005-0000-0000-000018350000}"/>
    <cellStyle name="Input 2 3 3 3 2 2" xfId="38176" xr:uid="{00000000-0005-0000-0000-000019350000}"/>
    <cellStyle name="Input 2 3 3 3 3" xfId="30377" xr:uid="{00000000-0005-0000-0000-00001A350000}"/>
    <cellStyle name="Input 2 3 3 4" xfId="15149" xr:uid="{00000000-0005-0000-0000-00001B350000}"/>
    <cellStyle name="Input 2 3 3 4 2" xfId="34184" xr:uid="{00000000-0005-0000-0000-00001C350000}"/>
    <cellStyle name="Input 2 3 3 5" xfId="25295" xr:uid="{00000000-0005-0000-0000-00001D350000}"/>
    <cellStyle name="Input 2 3 4" xfId="5286" xr:uid="{00000000-0005-0000-0000-00001E350000}"/>
    <cellStyle name="Input 2 3 4 2" xfId="11422" xr:uid="{00000000-0005-0000-0000-00001F350000}"/>
    <cellStyle name="Input 2 3 4 2 2" xfId="20984" xr:uid="{00000000-0005-0000-0000-000020350000}"/>
    <cellStyle name="Input 2 3 4 2 2 2" xfId="38958" xr:uid="{00000000-0005-0000-0000-000021350000}"/>
    <cellStyle name="Input 2 3 4 2 3" xfId="31164" xr:uid="{00000000-0005-0000-0000-000022350000}"/>
    <cellStyle name="Input 2 3 4 3" xfId="15968" xr:uid="{00000000-0005-0000-0000-000023350000}"/>
    <cellStyle name="Input 2 3 4 3 2" xfId="34825" xr:uid="{00000000-0005-0000-0000-000024350000}"/>
    <cellStyle name="Input 2 3 4 4" xfId="26082" xr:uid="{00000000-0005-0000-0000-000025350000}"/>
    <cellStyle name="Input 2 3 5" xfId="8402" xr:uid="{00000000-0005-0000-0000-000026350000}"/>
    <cellStyle name="Input 2 3 5 2" xfId="18389" xr:uid="{00000000-0005-0000-0000-000027350000}"/>
    <cellStyle name="Input 2 3 5 2 2" xfId="36836" xr:uid="{00000000-0005-0000-0000-000028350000}"/>
    <cellStyle name="Input 2 3 5 3" xfId="28625" xr:uid="{00000000-0005-0000-0000-000029350000}"/>
    <cellStyle name="Input 2 3 6" xfId="23539" xr:uid="{00000000-0005-0000-0000-00002A350000}"/>
    <cellStyle name="Input 2 4" xfId="2245" xr:uid="{00000000-0005-0000-0000-00002B350000}"/>
    <cellStyle name="Input 2 4 2" xfId="3450" xr:uid="{00000000-0005-0000-0000-00002C350000}"/>
    <cellStyle name="Input 2 4 2 2" xfId="6598" xr:uid="{00000000-0005-0000-0000-00002D350000}"/>
    <cellStyle name="Input 2 4 2 2 2" xfId="12701" xr:uid="{00000000-0005-0000-0000-00002E350000}"/>
    <cellStyle name="Input 2 4 2 2 2 2" xfId="22108" xr:uid="{00000000-0005-0000-0000-00002F350000}"/>
    <cellStyle name="Input 2 4 2 2 2 2 2" xfId="39838" xr:uid="{00000000-0005-0000-0000-000030350000}"/>
    <cellStyle name="Input 2 4 2 2 2 3" xfId="32156" xr:uid="{00000000-0005-0000-0000-000031350000}"/>
    <cellStyle name="Input 2 4 2 2 3" xfId="17003" xr:uid="{00000000-0005-0000-0000-000032350000}"/>
    <cellStyle name="Input 2 4 2 2 3 2" xfId="35636" xr:uid="{00000000-0005-0000-0000-000033350000}"/>
    <cellStyle name="Input 2 4 2 2 4" xfId="27090" xr:uid="{00000000-0005-0000-0000-000034350000}"/>
    <cellStyle name="Input 2 4 2 3" xfId="9686" xr:uid="{00000000-0005-0000-0000-000035350000}"/>
    <cellStyle name="Input 2 4 2 3 2" xfId="29618" xr:uid="{00000000-0005-0000-0000-000036350000}"/>
    <cellStyle name="Input 2 4 2 4" xfId="24534" xr:uid="{00000000-0005-0000-0000-000037350000}"/>
    <cellStyle name="Input 2 4 3" xfId="4182" xr:uid="{00000000-0005-0000-0000-000038350000}"/>
    <cellStyle name="Input 2 4 3 2" xfId="7285" xr:uid="{00000000-0005-0000-0000-000039350000}"/>
    <cellStyle name="Input 2 4 3 2 2" xfId="13346" xr:uid="{00000000-0005-0000-0000-00003A350000}"/>
    <cellStyle name="Input 2 4 3 2 2 2" xfId="22681" xr:uid="{00000000-0005-0000-0000-00003B350000}"/>
    <cellStyle name="Input 2 4 3 2 2 2 2" xfId="40409" xr:uid="{00000000-0005-0000-0000-00003C350000}"/>
    <cellStyle name="Input 2 4 3 2 2 3" xfId="32797" xr:uid="{00000000-0005-0000-0000-00003D350000}"/>
    <cellStyle name="Input 2 4 3 2 3" xfId="17469" xr:uid="{00000000-0005-0000-0000-00003E350000}"/>
    <cellStyle name="Input 2 4 3 2 3 2" xfId="36102" xr:uid="{00000000-0005-0000-0000-00003F350000}"/>
    <cellStyle name="Input 2 4 3 2 4" xfId="27731" xr:uid="{00000000-0005-0000-0000-000040350000}"/>
    <cellStyle name="Input 2 4 3 3" xfId="10331" xr:uid="{00000000-0005-0000-0000-000041350000}"/>
    <cellStyle name="Input 2 4 3 3 2" xfId="19900" xr:uid="{00000000-0005-0000-0000-000042350000}"/>
    <cellStyle name="Input 2 4 3 3 2 2" xfId="38056" xr:uid="{00000000-0005-0000-0000-000043350000}"/>
    <cellStyle name="Input 2 4 3 3 3" xfId="30256" xr:uid="{00000000-0005-0000-0000-000044350000}"/>
    <cellStyle name="Input 2 4 3 4" xfId="15068" xr:uid="{00000000-0005-0000-0000-000045350000}"/>
    <cellStyle name="Input 2 4 3 4 2" xfId="34103" xr:uid="{00000000-0005-0000-0000-000046350000}"/>
    <cellStyle name="Input 2 4 3 5" xfId="25175" xr:uid="{00000000-0005-0000-0000-000047350000}"/>
    <cellStyle name="Input 2 4 4" xfId="5454" xr:uid="{00000000-0005-0000-0000-000048350000}"/>
    <cellStyle name="Input 2 4 4 2" xfId="11590" xr:uid="{00000000-0005-0000-0000-000049350000}"/>
    <cellStyle name="Input 2 4 4 2 2" xfId="21147" xr:uid="{00000000-0005-0000-0000-00004A350000}"/>
    <cellStyle name="Input 2 4 4 2 2 2" xfId="39071" xr:uid="{00000000-0005-0000-0000-00004B350000}"/>
    <cellStyle name="Input 2 4 4 2 3" xfId="31281" xr:uid="{00000000-0005-0000-0000-00004C350000}"/>
    <cellStyle name="Input 2 4 4 3" xfId="16125" xr:uid="{00000000-0005-0000-0000-00004D350000}"/>
    <cellStyle name="Input 2 4 4 3 2" xfId="34932" xr:uid="{00000000-0005-0000-0000-00004E350000}"/>
    <cellStyle name="Input 2 4 4 4" xfId="26199" xr:uid="{00000000-0005-0000-0000-00004F350000}"/>
    <cellStyle name="Input 2 4 5" xfId="8570" xr:uid="{00000000-0005-0000-0000-000050350000}"/>
    <cellStyle name="Input 2 4 5 2" xfId="18557" xr:uid="{00000000-0005-0000-0000-000051350000}"/>
    <cellStyle name="Input 2 4 5 2 2" xfId="36953" xr:uid="{00000000-0005-0000-0000-000052350000}"/>
    <cellStyle name="Input 2 4 5 3" xfId="28742" xr:uid="{00000000-0005-0000-0000-000053350000}"/>
    <cellStyle name="Input 2 4 6" xfId="23656" xr:uid="{00000000-0005-0000-0000-000054350000}"/>
    <cellStyle name="Input 2 5" xfId="1999" xr:uid="{00000000-0005-0000-0000-000055350000}"/>
    <cellStyle name="Input 2 5 2" xfId="3456" xr:uid="{00000000-0005-0000-0000-000056350000}"/>
    <cellStyle name="Input 2 5 2 2" xfId="6604" xr:uid="{00000000-0005-0000-0000-000057350000}"/>
    <cellStyle name="Input 2 5 2 2 2" xfId="12706" xr:uid="{00000000-0005-0000-0000-000058350000}"/>
    <cellStyle name="Input 2 5 2 2 2 2" xfId="22113" xr:uid="{00000000-0005-0000-0000-000059350000}"/>
    <cellStyle name="Input 2 5 2 2 2 2 2" xfId="39843" xr:uid="{00000000-0005-0000-0000-00005A350000}"/>
    <cellStyle name="Input 2 5 2 2 2 3" xfId="32161" xr:uid="{00000000-0005-0000-0000-00005B350000}"/>
    <cellStyle name="Input 2 5 2 2 3" xfId="17006" xr:uid="{00000000-0005-0000-0000-00005C350000}"/>
    <cellStyle name="Input 2 5 2 2 3 2" xfId="35639" xr:uid="{00000000-0005-0000-0000-00005D350000}"/>
    <cellStyle name="Input 2 5 2 2 4" xfId="27095" xr:uid="{00000000-0005-0000-0000-00005E350000}"/>
    <cellStyle name="Input 2 5 2 3" xfId="9691" xr:uid="{00000000-0005-0000-0000-00005F350000}"/>
    <cellStyle name="Input 2 5 2 3 2" xfId="29623" xr:uid="{00000000-0005-0000-0000-000060350000}"/>
    <cellStyle name="Input 2 5 2 4" xfId="24539" xr:uid="{00000000-0005-0000-0000-000061350000}"/>
    <cellStyle name="Input 2 5 3" xfId="4187" xr:uid="{00000000-0005-0000-0000-000062350000}"/>
    <cellStyle name="Input 2 5 3 2" xfId="7290" xr:uid="{00000000-0005-0000-0000-000063350000}"/>
    <cellStyle name="Input 2 5 3 2 2" xfId="13351" xr:uid="{00000000-0005-0000-0000-000064350000}"/>
    <cellStyle name="Input 2 5 3 2 2 2" xfId="22686" xr:uid="{00000000-0005-0000-0000-000065350000}"/>
    <cellStyle name="Input 2 5 3 2 2 2 2" xfId="40414" xr:uid="{00000000-0005-0000-0000-000066350000}"/>
    <cellStyle name="Input 2 5 3 2 2 3" xfId="32802" xr:uid="{00000000-0005-0000-0000-000067350000}"/>
    <cellStyle name="Input 2 5 3 2 3" xfId="17472" xr:uid="{00000000-0005-0000-0000-000068350000}"/>
    <cellStyle name="Input 2 5 3 2 3 2" xfId="36105" xr:uid="{00000000-0005-0000-0000-000069350000}"/>
    <cellStyle name="Input 2 5 3 2 4" xfId="27736" xr:uid="{00000000-0005-0000-0000-00006A350000}"/>
    <cellStyle name="Input 2 5 3 3" xfId="10336" xr:uid="{00000000-0005-0000-0000-00006B350000}"/>
    <cellStyle name="Input 2 5 3 3 2" xfId="19905" xr:uid="{00000000-0005-0000-0000-00006C350000}"/>
    <cellStyle name="Input 2 5 3 3 2 2" xfId="38061" xr:uid="{00000000-0005-0000-0000-00006D350000}"/>
    <cellStyle name="Input 2 5 3 3 3" xfId="30261" xr:uid="{00000000-0005-0000-0000-00006E350000}"/>
    <cellStyle name="Input 2 5 3 4" xfId="15071" xr:uid="{00000000-0005-0000-0000-00006F350000}"/>
    <cellStyle name="Input 2 5 3 4 2" xfId="34106" xr:uid="{00000000-0005-0000-0000-000070350000}"/>
    <cellStyle name="Input 2 5 3 5" xfId="25180" xr:uid="{00000000-0005-0000-0000-000071350000}"/>
    <cellStyle name="Input 2 5 4" xfId="5210" xr:uid="{00000000-0005-0000-0000-000072350000}"/>
    <cellStyle name="Input 2 5 4 2" xfId="11350" xr:uid="{00000000-0005-0000-0000-000073350000}"/>
    <cellStyle name="Input 2 5 4 2 2" xfId="20912" xr:uid="{00000000-0005-0000-0000-000074350000}"/>
    <cellStyle name="Input 2 5 4 2 2 2" xfId="38886" xr:uid="{00000000-0005-0000-0000-000075350000}"/>
    <cellStyle name="Input 2 5 4 2 3" xfId="31092" xr:uid="{00000000-0005-0000-0000-000076350000}"/>
    <cellStyle name="Input 2 5 4 3" xfId="15899" xr:uid="{00000000-0005-0000-0000-000077350000}"/>
    <cellStyle name="Input 2 5 4 3 2" xfId="34756" xr:uid="{00000000-0005-0000-0000-000078350000}"/>
    <cellStyle name="Input 2 5 4 4" xfId="26010" xr:uid="{00000000-0005-0000-0000-000079350000}"/>
    <cellStyle name="Input 2 5 5" xfId="8332" xr:uid="{00000000-0005-0000-0000-00007A350000}"/>
    <cellStyle name="Input 2 5 5 2" xfId="18322" xr:uid="{00000000-0005-0000-0000-00007B350000}"/>
    <cellStyle name="Input 2 5 5 2 2" xfId="36769" xr:uid="{00000000-0005-0000-0000-00007C350000}"/>
    <cellStyle name="Input 2 5 5 3" xfId="28558" xr:uid="{00000000-0005-0000-0000-00007D350000}"/>
    <cellStyle name="Input 2 5 6" xfId="23472" xr:uid="{00000000-0005-0000-0000-00007E350000}"/>
    <cellStyle name="Input 2 6" xfId="1757" xr:uid="{00000000-0005-0000-0000-00007F350000}"/>
    <cellStyle name="Input 2 6 2" xfId="3530" xr:uid="{00000000-0005-0000-0000-000080350000}"/>
    <cellStyle name="Input 2 6 2 2" xfId="6667" xr:uid="{00000000-0005-0000-0000-000081350000}"/>
    <cellStyle name="Input 2 6 2 2 2" xfId="12766" xr:uid="{00000000-0005-0000-0000-000082350000}"/>
    <cellStyle name="Input 2 6 2 2 2 2" xfId="22165" xr:uid="{00000000-0005-0000-0000-000083350000}"/>
    <cellStyle name="Input 2 6 2 2 2 2 2" xfId="39895" xr:uid="{00000000-0005-0000-0000-000084350000}"/>
    <cellStyle name="Input 2 6 2 2 2 3" xfId="32221" xr:uid="{00000000-0005-0000-0000-000085350000}"/>
    <cellStyle name="Input 2 6 2 2 3" xfId="17047" xr:uid="{00000000-0005-0000-0000-000086350000}"/>
    <cellStyle name="Input 2 6 2 2 3 2" xfId="35680" xr:uid="{00000000-0005-0000-0000-000087350000}"/>
    <cellStyle name="Input 2 6 2 2 4" xfId="27155" xr:uid="{00000000-0005-0000-0000-000088350000}"/>
    <cellStyle name="Input 2 6 2 3" xfId="9751" xr:uid="{00000000-0005-0000-0000-000089350000}"/>
    <cellStyle name="Input 2 6 2 3 2" xfId="19635" xr:uid="{00000000-0005-0000-0000-00008A350000}"/>
    <cellStyle name="Input 2 6 2 3 2 2" xfId="37795" xr:uid="{00000000-0005-0000-0000-00008B350000}"/>
    <cellStyle name="Input 2 6 2 3 3" xfId="29682" xr:uid="{00000000-0005-0000-0000-00008C350000}"/>
    <cellStyle name="Input 2 6 2 4" xfId="14961" xr:uid="{00000000-0005-0000-0000-00008D350000}"/>
    <cellStyle name="Input 2 6 2 4 2" xfId="33996" xr:uid="{00000000-0005-0000-0000-00008E350000}"/>
    <cellStyle name="Input 2 6 2 5" xfId="24599" xr:uid="{00000000-0005-0000-0000-00008F350000}"/>
    <cellStyle name="Input 2 6 3" xfId="4247" xr:uid="{00000000-0005-0000-0000-000090350000}"/>
    <cellStyle name="Input 2 6 3 2" xfId="7350" xr:uid="{00000000-0005-0000-0000-000091350000}"/>
    <cellStyle name="Input 2 6 3 2 2" xfId="13411" xr:uid="{00000000-0005-0000-0000-000092350000}"/>
    <cellStyle name="Input 2 6 3 2 2 2" xfId="22738" xr:uid="{00000000-0005-0000-0000-000093350000}"/>
    <cellStyle name="Input 2 6 3 2 2 2 2" xfId="40466" xr:uid="{00000000-0005-0000-0000-000094350000}"/>
    <cellStyle name="Input 2 6 3 2 2 3" xfId="32862" xr:uid="{00000000-0005-0000-0000-000095350000}"/>
    <cellStyle name="Input 2 6 3 2 3" xfId="17513" xr:uid="{00000000-0005-0000-0000-000096350000}"/>
    <cellStyle name="Input 2 6 3 2 3 2" xfId="36146" xr:uid="{00000000-0005-0000-0000-000097350000}"/>
    <cellStyle name="Input 2 6 3 2 4" xfId="27796" xr:uid="{00000000-0005-0000-0000-000098350000}"/>
    <cellStyle name="Input 2 6 3 3" xfId="10396" xr:uid="{00000000-0005-0000-0000-000099350000}"/>
    <cellStyle name="Input 2 6 3 3 2" xfId="19965" xr:uid="{00000000-0005-0000-0000-00009A350000}"/>
    <cellStyle name="Input 2 6 3 3 2 2" xfId="38121" xr:uid="{00000000-0005-0000-0000-00009B350000}"/>
    <cellStyle name="Input 2 6 3 3 3" xfId="30321" xr:uid="{00000000-0005-0000-0000-00009C350000}"/>
    <cellStyle name="Input 2 6 3 4" xfId="15112" xr:uid="{00000000-0005-0000-0000-00009D350000}"/>
    <cellStyle name="Input 2 6 3 4 2" xfId="34147" xr:uid="{00000000-0005-0000-0000-00009E350000}"/>
    <cellStyle name="Input 2 6 3 5" xfId="25240" xr:uid="{00000000-0005-0000-0000-00009F350000}"/>
    <cellStyle name="Input 2 6 4" xfId="4974" xr:uid="{00000000-0005-0000-0000-0000A0350000}"/>
    <cellStyle name="Input 2 6 4 2" xfId="11114" xr:uid="{00000000-0005-0000-0000-0000A1350000}"/>
    <cellStyle name="Input 2 6 4 2 2" xfId="20676" xr:uid="{00000000-0005-0000-0000-0000A2350000}"/>
    <cellStyle name="Input 2 6 4 2 2 2" xfId="38696" xr:uid="{00000000-0005-0000-0000-0000A3350000}"/>
    <cellStyle name="Input 2 6 4 2 3" xfId="30902" xr:uid="{00000000-0005-0000-0000-0000A4350000}"/>
    <cellStyle name="Input 2 6 4 3" xfId="15673" xr:uid="{00000000-0005-0000-0000-0000A5350000}"/>
    <cellStyle name="Input 2 6 4 3 2" xfId="34576" xr:uid="{00000000-0005-0000-0000-0000A6350000}"/>
    <cellStyle name="Input 2 6 4 4" xfId="25820" xr:uid="{00000000-0005-0000-0000-0000A7350000}"/>
    <cellStyle name="Input 2 6 5" xfId="8097" xr:uid="{00000000-0005-0000-0000-0000A8350000}"/>
    <cellStyle name="Input 2 6 5 2" xfId="18087" xr:uid="{00000000-0005-0000-0000-0000A9350000}"/>
    <cellStyle name="Input 2 6 5 2 2" xfId="36580" xr:uid="{00000000-0005-0000-0000-0000AA350000}"/>
    <cellStyle name="Input 2 6 5 3" xfId="28369" xr:uid="{00000000-0005-0000-0000-0000AB350000}"/>
    <cellStyle name="Input 2 6 6" xfId="14087" xr:uid="{00000000-0005-0000-0000-0000AC350000}"/>
    <cellStyle name="Input 2 6 6 2" xfId="33395" xr:uid="{00000000-0005-0000-0000-0000AD350000}"/>
    <cellStyle name="Input 2 6 7" xfId="23279" xr:uid="{00000000-0005-0000-0000-0000AE350000}"/>
    <cellStyle name="Input 2 7" xfId="2252" xr:uid="{00000000-0005-0000-0000-0000AF350000}"/>
    <cellStyle name="Input 2 7 2" xfId="3463" xr:uid="{00000000-0005-0000-0000-0000B0350000}"/>
    <cellStyle name="Input 2 7 2 2" xfId="6610" xr:uid="{00000000-0005-0000-0000-0000B1350000}"/>
    <cellStyle name="Input 2 7 2 2 2" xfId="12711" xr:uid="{00000000-0005-0000-0000-0000B2350000}"/>
    <cellStyle name="Input 2 7 2 2 2 2" xfId="22118" xr:uid="{00000000-0005-0000-0000-0000B3350000}"/>
    <cellStyle name="Input 2 7 2 2 2 2 2" xfId="39848" xr:uid="{00000000-0005-0000-0000-0000B4350000}"/>
    <cellStyle name="Input 2 7 2 2 2 3" xfId="32166" xr:uid="{00000000-0005-0000-0000-0000B5350000}"/>
    <cellStyle name="Input 2 7 2 2 3" xfId="17011" xr:uid="{00000000-0005-0000-0000-0000B6350000}"/>
    <cellStyle name="Input 2 7 2 2 3 2" xfId="35644" xr:uid="{00000000-0005-0000-0000-0000B7350000}"/>
    <cellStyle name="Input 2 7 2 2 4" xfId="27100" xr:uid="{00000000-0005-0000-0000-0000B8350000}"/>
    <cellStyle name="Input 2 7 2 3" xfId="9696" xr:uid="{00000000-0005-0000-0000-0000B9350000}"/>
    <cellStyle name="Input 2 7 2 3 2" xfId="29628" xr:uid="{00000000-0005-0000-0000-0000BA350000}"/>
    <cellStyle name="Input 2 7 2 4" xfId="24544" xr:uid="{00000000-0005-0000-0000-0000BB350000}"/>
    <cellStyle name="Input 2 7 3" xfId="4192" xr:uid="{00000000-0005-0000-0000-0000BC350000}"/>
    <cellStyle name="Input 2 7 3 2" xfId="7295" xr:uid="{00000000-0005-0000-0000-0000BD350000}"/>
    <cellStyle name="Input 2 7 3 2 2" xfId="13356" xr:uid="{00000000-0005-0000-0000-0000BE350000}"/>
    <cellStyle name="Input 2 7 3 2 2 2" xfId="22691" xr:uid="{00000000-0005-0000-0000-0000BF350000}"/>
    <cellStyle name="Input 2 7 3 2 2 2 2" xfId="40419" xr:uid="{00000000-0005-0000-0000-0000C0350000}"/>
    <cellStyle name="Input 2 7 3 2 2 3" xfId="32807" xr:uid="{00000000-0005-0000-0000-0000C1350000}"/>
    <cellStyle name="Input 2 7 3 2 3" xfId="17477" xr:uid="{00000000-0005-0000-0000-0000C2350000}"/>
    <cellStyle name="Input 2 7 3 2 3 2" xfId="36110" xr:uid="{00000000-0005-0000-0000-0000C3350000}"/>
    <cellStyle name="Input 2 7 3 2 4" xfId="27741" xr:uid="{00000000-0005-0000-0000-0000C4350000}"/>
    <cellStyle name="Input 2 7 3 3" xfId="10341" xr:uid="{00000000-0005-0000-0000-0000C5350000}"/>
    <cellStyle name="Input 2 7 3 3 2" xfId="19910" xr:uid="{00000000-0005-0000-0000-0000C6350000}"/>
    <cellStyle name="Input 2 7 3 3 2 2" xfId="38066" xr:uid="{00000000-0005-0000-0000-0000C7350000}"/>
    <cellStyle name="Input 2 7 3 3 3" xfId="30266" xr:uid="{00000000-0005-0000-0000-0000C8350000}"/>
    <cellStyle name="Input 2 7 3 4" xfId="15076" xr:uid="{00000000-0005-0000-0000-0000C9350000}"/>
    <cellStyle name="Input 2 7 3 4 2" xfId="34111" xr:uid="{00000000-0005-0000-0000-0000CA350000}"/>
    <cellStyle name="Input 2 7 3 5" xfId="25185" xr:uid="{00000000-0005-0000-0000-0000CB350000}"/>
    <cellStyle name="Input 2 7 4" xfId="5461" xr:uid="{00000000-0005-0000-0000-0000CC350000}"/>
    <cellStyle name="Input 2 7 4 2" xfId="11597" xr:uid="{00000000-0005-0000-0000-0000CD350000}"/>
    <cellStyle name="Input 2 7 4 2 2" xfId="21154" xr:uid="{00000000-0005-0000-0000-0000CE350000}"/>
    <cellStyle name="Input 2 7 4 2 2 2" xfId="39078" xr:uid="{00000000-0005-0000-0000-0000CF350000}"/>
    <cellStyle name="Input 2 7 4 2 3" xfId="31288" xr:uid="{00000000-0005-0000-0000-0000D0350000}"/>
    <cellStyle name="Input 2 7 4 3" xfId="16132" xr:uid="{00000000-0005-0000-0000-0000D1350000}"/>
    <cellStyle name="Input 2 7 4 3 2" xfId="34939" xr:uid="{00000000-0005-0000-0000-0000D2350000}"/>
    <cellStyle name="Input 2 7 4 4" xfId="26206" xr:uid="{00000000-0005-0000-0000-0000D3350000}"/>
    <cellStyle name="Input 2 7 5" xfId="8577" xr:uid="{00000000-0005-0000-0000-0000D4350000}"/>
    <cellStyle name="Input 2 7 5 2" xfId="18564" xr:uid="{00000000-0005-0000-0000-0000D5350000}"/>
    <cellStyle name="Input 2 7 5 2 2" xfId="36960" xr:uid="{00000000-0005-0000-0000-0000D6350000}"/>
    <cellStyle name="Input 2 7 5 3" xfId="28749" xr:uid="{00000000-0005-0000-0000-0000D7350000}"/>
    <cellStyle name="Input 2 7 6" xfId="23663" xr:uid="{00000000-0005-0000-0000-0000D8350000}"/>
    <cellStyle name="Input 2 8" xfId="2022" xr:uid="{00000000-0005-0000-0000-0000D9350000}"/>
    <cellStyle name="Input 2 8 2" xfId="3802" xr:uid="{00000000-0005-0000-0000-0000DA350000}"/>
    <cellStyle name="Input 2 8 2 2" xfId="6913" xr:uid="{00000000-0005-0000-0000-0000DB350000}"/>
    <cellStyle name="Input 2 8 2 2 2" xfId="12986" xr:uid="{00000000-0005-0000-0000-0000DC350000}"/>
    <cellStyle name="Input 2 8 2 2 2 2" xfId="22348" xr:uid="{00000000-0005-0000-0000-0000DD350000}"/>
    <cellStyle name="Input 2 8 2 2 2 2 2" xfId="40077" xr:uid="{00000000-0005-0000-0000-0000DE350000}"/>
    <cellStyle name="Input 2 8 2 2 2 3" xfId="32439" xr:uid="{00000000-0005-0000-0000-0000DF350000}"/>
    <cellStyle name="Input 2 8 2 2 3" xfId="17198" xr:uid="{00000000-0005-0000-0000-0000E0350000}"/>
    <cellStyle name="Input 2 8 2 2 3 2" xfId="35831" xr:uid="{00000000-0005-0000-0000-0000E1350000}"/>
    <cellStyle name="Input 2 8 2 2 4" xfId="27373" xr:uid="{00000000-0005-0000-0000-0000E2350000}"/>
    <cellStyle name="Input 2 8 2 3" xfId="9971" xr:uid="{00000000-0005-0000-0000-0000E3350000}"/>
    <cellStyle name="Input 2 8 2 3 2" xfId="29898" xr:uid="{00000000-0005-0000-0000-0000E4350000}"/>
    <cellStyle name="Input 2 8 2 4" xfId="24817" xr:uid="{00000000-0005-0000-0000-0000E5350000}"/>
    <cellStyle name="Input 2 8 3" xfId="4468" xr:uid="{00000000-0005-0000-0000-0000E6350000}"/>
    <cellStyle name="Input 2 8 3 2" xfId="7570" xr:uid="{00000000-0005-0000-0000-0000E7350000}"/>
    <cellStyle name="Input 2 8 3 2 2" xfId="13631" xr:uid="{00000000-0005-0000-0000-0000E8350000}"/>
    <cellStyle name="Input 2 8 3 2 2 2" xfId="22920" xr:uid="{00000000-0005-0000-0000-0000E9350000}"/>
    <cellStyle name="Input 2 8 3 2 2 2 2" xfId="40648" xr:uid="{00000000-0005-0000-0000-0000EA350000}"/>
    <cellStyle name="Input 2 8 3 2 2 3" xfId="33080" xr:uid="{00000000-0005-0000-0000-0000EB350000}"/>
    <cellStyle name="Input 2 8 3 2 3" xfId="17664" xr:uid="{00000000-0005-0000-0000-0000EC350000}"/>
    <cellStyle name="Input 2 8 3 2 3 2" xfId="36297" xr:uid="{00000000-0005-0000-0000-0000ED350000}"/>
    <cellStyle name="Input 2 8 3 2 4" xfId="28014" xr:uid="{00000000-0005-0000-0000-0000EE350000}"/>
    <cellStyle name="Input 2 8 3 3" xfId="10617" xr:uid="{00000000-0005-0000-0000-0000EF350000}"/>
    <cellStyle name="Input 2 8 3 3 2" xfId="20185" xr:uid="{00000000-0005-0000-0000-0000F0350000}"/>
    <cellStyle name="Input 2 8 3 3 2 2" xfId="38339" xr:uid="{00000000-0005-0000-0000-0000F1350000}"/>
    <cellStyle name="Input 2 8 3 3 3" xfId="30540" xr:uid="{00000000-0005-0000-0000-0000F2350000}"/>
    <cellStyle name="Input 2 8 3 4" xfId="15263" xr:uid="{00000000-0005-0000-0000-0000F3350000}"/>
    <cellStyle name="Input 2 8 3 4 2" xfId="34298" xr:uid="{00000000-0005-0000-0000-0000F4350000}"/>
    <cellStyle name="Input 2 8 3 5" xfId="25458" xr:uid="{00000000-0005-0000-0000-0000F5350000}"/>
    <cellStyle name="Input 2 8 4" xfId="5233" xr:uid="{00000000-0005-0000-0000-0000F6350000}"/>
    <cellStyle name="Input 2 8 4 2" xfId="11373" xr:uid="{00000000-0005-0000-0000-0000F7350000}"/>
    <cellStyle name="Input 2 8 4 2 2" xfId="20935" xr:uid="{00000000-0005-0000-0000-0000F8350000}"/>
    <cellStyle name="Input 2 8 4 2 2 2" xfId="38909" xr:uid="{00000000-0005-0000-0000-0000F9350000}"/>
    <cellStyle name="Input 2 8 4 2 3" xfId="31115" xr:uid="{00000000-0005-0000-0000-0000FA350000}"/>
    <cellStyle name="Input 2 8 4 3" xfId="15922" xr:uid="{00000000-0005-0000-0000-0000FB350000}"/>
    <cellStyle name="Input 2 8 4 3 2" xfId="34779" xr:uid="{00000000-0005-0000-0000-0000FC350000}"/>
    <cellStyle name="Input 2 8 4 4" xfId="26033" xr:uid="{00000000-0005-0000-0000-0000FD350000}"/>
    <cellStyle name="Input 2 8 5" xfId="8352" xr:uid="{00000000-0005-0000-0000-0000FE350000}"/>
    <cellStyle name="Input 2 8 5 2" xfId="18342" xr:uid="{00000000-0005-0000-0000-0000FF350000}"/>
    <cellStyle name="Input 2 8 5 2 2" xfId="36789" xr:uid="{00000000-0005-0000-0000-000000360000}"/>
    <cellStyle name="Input 2 8 5 3" xfId="28578" xr:uid="{00000000-0005-0000-0000-000001360000}"/>
    <cellStyle name="Input 2 8 6" xfId="23492" xr:uid="{00000000-0005-0000-0000-000002360000}"/>
    <cellStyle name="Input 2 9" xfId="2274" xr:uid="{00000000-0005-0000-0000-000003360000}"/>
    <cellStyle name="Input 2 9 2" xfId="3442" xr:uid="{00000000-0005-0000-0000-000004360000}"/>
    <cellStyle name="Input 2 9 2 2" xfId="6591" xr:uid="{00000000-0005-0000-0000-000005360000}"/>
    <cellStyle name="Input 2 9 2 2 2" xfId="12695" xr:uid="{00000000-0005-0000-0000-000006360000}"/>
    <cellStyle name="Input 2 9 2 2 2 2" xfId="22102" xr:uid="{00000000-0005-0000-0000-000007360000}"/>
    <cellStyle name="Input 2 9 2 2 2 2 2" xfId="39832" xr:uid="{00000000-0005-0000-0000-000008360000}"/>
    <cellStyle name="Input 2 9 2 2 2 3" xfId="32150" xr:uid="{00000000-0005-0000-0000-000009360000}"/>
    <cellStyle name="Input 2 9 2 2 3" xfId="16997" xr:uid="{00000000-0005-0000-0000-00000A360000}"/>
    <cellStyle name="Input 2 9 2 2 3 2" xfId="35630" xr:uid="{00000000-0005-0000-0000-00000B360000}"/>
    <cellStyle name="Input 2 9 2 2 4" xfId="27084" xr:uid="{00000000-0005-0000-0000-00000C360000}"/>
    <cellStyle name="Input 2 9 2 3" xfId="9680" xr:uid="{00000000-0005-0000-0000-00000D360000}"/>
    <cellStyle name="Input 2 9 2 3 2" xfId="29612" xr:uid="{00000000-0005-0000-0000-00000E360000}"/>
    <cellStyle name="Input 2 9 2 4" xfId="24528" xr:uid="{00000000-0005-0000-0000-00000F360000}"/>
    <cellStyle name="Input 2 9 3" xfId="4176" xr:uid="{00000000-0005-0000-0000-000010360000}"/>
    <cellStyle name="Input 2 9 3 2" xfId="7279" xr:uid="{00000000-0005-0000-0000-000011360000}"/>
    <cellStyle name="Input 2 9 3 2 2" xfId="13340" xr:uid="{00000000-0005-0000-0000-000012360000}"/>
    <cellStyle name="Input 2 9 3 2 2 2" xfId="22675" xr:uid="{00000000-0005-0000-0000-000013360000}"/>
    <cellStyle name="Input 2 9 3 2 2 2 2" xfId="40403" xr:uid="{00000000-0005-0000-0000-000014360000}"/>
    <cellStyle name="Input 2 9 3 2 2 3" xfId="32791" xr:uid="{00000000-0005-0000-0000-000015360000}"/>
    <cellStyle name="Input 2 9 3 2 3" xfId="17463" xr:uid="{00000000-0005-0000-0000-000016360000}"/>
    <cellStyle name="Input 2 9 3 2 3 2" xfId="36096" xr:uid="{00000000-0005-0000-0000-000017360000}"/>
    <cellStyle name="Input 2 9 3 2 4" xfId="27725" xr:uid="{00000000-0005-0000-0000-000018360000}"/>
    <cellStyle name="Input 2 9 3 3" xfId="10325" xr:uid="{00000000-0005-0000-0000-000019360000}"/>
    <cellStyle name="Input 2 9 3 3 2" xfId="19894" xr:uid="{00000000-0005-0000-0000-00001A360000}"/>
    <cellStyle name="Input 2 9 3 3 2 2" xfId="38050" xr:uid="{00000000-0005-0000-0000-00001B360000}"/>
    <cellStyle name="Input 2 9 3 3 3" xfId="30250" xr:uid="{00000000-0005-0000-0000-00001C360000}"/>
    <cellStyle name="Input 2 9 3 4" xfId="15062" xr:uid="{00000000-0005-0000-0000-00001D360000}"/>
    <cellStyle name="Input 2 9 3 4 2" xfId="34097" xr:uid="{00000000-0005-0000-0000-00001E360000}"/>
    <cellStyle name="Input 2 9 3 5" xfId="25169" xr:uid="{00000000-0005-0000-0000-00001F360000}"/>
    <cellStyle name="Input 2 9 4" xfId="5481" xr:uid="{00000000-0005-0000-0000-000020360000}"/>
    <cellStyle name="Input 2 9 4 2" xfId="11616" xr:uid="{00000000-0005-0000-0000-000021360000}"/>
    <cellStyle name="Input 2 9 4 2 2" xfId="21173" xr:uid="{00000000-0005-0000-0000-000022360000}"/>
    <cellStyle name="Input 2 9 4 2 2 2" xfId="39097" xr:uid="{00000000-0005-0000-0000-000023360000}"/>
    <cellStyle name="Input 2 9 4 2 3" xfId="31307" xr:uid="{00000000-0005-0000-0000-000024360000}"/>
    <cellStyle name="Input 2 9 4 3" xfId="16148" xr:uid="{00000000-0005-0000-0000-000025360000}"/>
    <cellStyle name="Input 2 9 4 3 2" xfId="34955" xr:uid="{00000000-0005-0000-0000-000026360000}"/>
    <cellStyle name="Input 2 9 4 4" xfId="26225" xr:uid="{00000000-0005-0000-0000-000027360000}"/>
    <cellStyle name="Input 2 9 5" xfId="8598" xr:uid="{00000000-0005-0000-0000-000028360000}"/>
    <cellStyle name="Input 2 9 5 2" xfId="18585" xr:uid="{00000000-0005-0000-0000-000029360000}"/>
    <cellStyle name="Input 2 9 5 2 2" xfId="36981" xr:uid="{00000000-0005-0000-0000-00002A360000}"/>
    <cellStyle name="Input 2 9 5 3" xfId="28769" xr:uid="{00000000-0005-0000-0000-00002B360000}"/>
    <cellStyle name="Input 2 9 6" xfId="23684" xr:uid="{00000000-0005-0000-0000-00002C360000}"/>
    <cellStyle name="Input 3" xfId="1326" xr:uid="{00000000-0005-0000-0000-00002D360000}"/>
    <cellStyle name="Input 3 10" xfId="2087" xr:uid="{00000000-0005-0000-0000-00002E360000}"/>
    <cellStyle name="Input 3 10 2" xfId="3596" xr:uid="{00000000-0005-0000-0000-00002F360000}"/>
    <cellStyle name="Input 3 10 2 2" xfId="6726" xr:uid="{00000000-0005-0000-0000-000030360000}"/>
    <cellStyle name="Input 3 10 2 2 2" xfId="12819" xr:uid="{00000000-0005-0000-0000-000031360000}"/>
    <cellStyle name="Input 3 10 2 2 2 2" xfId="22204" xr:uid="{00000000-0005-0000-0000-000032360000}"/>
    <cellStyle name="Input 3 10 2 2 2 2 2" xfId="39934" xr:uid="{00000000-0005-0000-0000-000033360000}"/>
    <cellStyle name="Input 3 10 2 2 2 3" xfId="32274" xr:uid="{00000000-0005-0000-0000-000034360000}"/>
    <cellStyle name="Input 3 10 2 2 3" xfId="17083" xr:uid="{00000000-0005-0000-0000-000035360000}"/>
    <cellStyle name="Input 3 10 2 2 3 2" xfId="35716" xr:uid="{00000000-0005-0000-0000-000036360000}"/>
    <cellStyle name="Input 3 10 2 2 4" xfId="27208" xr:uid="{00000000-0005-0000-0000-000037360000}"/>
    <cellStyle name="Input 3 10 2 3" xfId="9804" xr:uid="{00000000-0005-0000-0000-000038360000}"/>
    <cellStyle name="Input 3 10 2 3 2" xfId="29734" xr:uid="{00000000-0005-0000-0000-000039360000}"/>
    <cellStyle name="Input 3 10 2 4" xfId="24652" xr:uid="{00000000-0005-0000-0000-00003A360000}"/>
    <cellStyle name="Input 3 10 3" xfId="4300" xr:uid="{00000000-0005-0000-0000-00003B360000}"/>
    <cellStyle name="Input 3 10 3 2" xfId="7403" xr:uid="{00000000-0005-0000-0000-00003C360000}"/>
    <cellStyle name="Input 3 10 3 2 2" xfId="13464" xr:uid="{00000000-0005-0000-0000-00003D360000}"/>
    <cellStyle name="Input 3 10 3 2 2 2" xfId="22777" xr:uid="{00000000-0005-0000-0000-00003E360000}"/>
    <cellStyle name="Input 3 10 3 2 2 2 2" xfId="40505" xr:uid="{00000000-0005-0000-0000-00003F360000}"/>
    <cellStyle name="Input 3 10 3 2 2 3" xfId="32915" xr:uid="{00000000-0005-0000-0000-000040360000}"/>
    <cellStyle name="Input 3 10 3 2 3" xfId="17549" xr:uid="{00000000-0005-0000-0000-000041360000}"/>
    <cellStyle name="Input 3 10 3 2 3 2" xfId="36182" xr:uid="{00000000-0005-0000-0000-000042360000}"/>
    <cellStyle name="Input 3 10 3 2 4" xfId="27849" xr:uid="{00000000-0005-0000-0000-000043360000}"/>
    <cellStyle name="Input 3 10 3 3" xfId="10449" xr:uid="{00000000-0005-0000-0000-000044360000}"/>
    <cellStyle name="Input 3 10 3 3 2" xfId="20018" xr:uid="{00000000-0005-0000-0000-000045360000}"/>
    <cellStyle name="Input 3 10 3 3 2 2" xfId="38174" xr:uid="{00000000-0005-0000-0000-000046360000}"/>
    <cellStyle name="Input 3 10 3 3 3" xfId="30374" xr:uid="{00000000-0005-0000-0000-000047360000}"/>
    <cellStyle name="Input 3 10 3 4" xfId="15148" xr:uid="{00000000-0005-0000-0000-000048360000}"/>
    <cellStyle name="Input 3 10 3 4 2" xfId="34183" xr:uid="{00000000-0005-0000-0000-000049360000}"/>
    <cellStyle name="Input 3 10 3 5" xfId="25293" xr:uid="{00000000-0005-0000-0000-00004A360000}"/>
    <cellStyle name="Input 3 10 4" xfId="5297" xr:uid="{00000000-0005-0000-0000-00004B360000}"/>
    <cellStyle name="Input 3 10 4 2" xfId="11433" xr:uid="{00000000-0005-0000-0000-00004C360000}"/>
    <cellStyle name="Input 3 10 4 2 2" xfId="20995" xr:uid="{00000000-0005-0000-0000-00004D360000}"/>
    <cellStyle name="Input 3 10 4 2 2 2" xfId="38969" xr:uid="{00000000-0005-0000-0000-00004E360000}"/>
    <cellStyle name="Input 3 10 4 2 3" xfId="31175" xr:uid="{00000000-0005-0000-0000-00004F360000}"/>
    <cellStyle name="Input 3 10 4 3" xfId="15977" xr:uid="{00000000-0005-0000-0000-000050360000}"/>
    <cellStyle name="Input 3 10 4 3 2" xfId="34834" xr:uid="{00000000-0005-0000-0000-000051360000}"/>
    <cellStyle name="Input 3 10 4 4" xfId="26093" xr:uid="{00000000-0005-0000-0000-000052360000}"/>
    <cellStyle name="Input 3 10 5" xfId="8413" xr:uid="{00000000-0005-0000-0000-000053360000}"/>
    <cellStyle name="Input 3 10 5 2" xfId="18400" xr:uid="{00000000-0005-0000-0000-000054360000}"/>
    <cellStyle name="Input 3 10 5 2 2" xfId="36847" xr:uid="{00000000-0005-0000-0000-000055360000}"/>
    <cellStyle name="Input 3 10 5 3" xfId="28636" xr:uid="{00000000-0005-0000-0000-000056360000}"/>
    <cellStyle name="Input 3 10 6" xfId="23550" xr:uid="{00000000-0005-0000-0000-000057360000}"/>
    <cellStyle name="Input 3 11" xfId="1771" xr:uid="{00000000-0005-0000-0000-000058360000}"/>
    <cellStyle name="Input 3 11 2" xfId="3514" xr:uid="{00000000-0005-0000-0000-000059360000}"/>
    <cellStyle name="Input 3 11 2 2" xfId="6653" xr:uid="{00000000-0005-0000-0000-00005A360000}"/>
    <cellStyle name="Input 3 11 2 2 2" xfId="12752" xr:uid="{00000000-0005-0000-0000-00005B360000}"/>
    <cellStyle name="Input 3 11 2 2 2 2" xfId="22152" xr:uid="{00000000-0005-0000-0000-00005C360000}"/>
    <cellStyle name="Input 3 11 2 2 2 2 2" xfId="39882" xr:uid="{00000000-0005-0000-0000-00005D360000}"/>
    <cellStyle name="Input 3 11 2 2 2 3" xfId="32207" xr:uid="{00000000-0005-0000-0000-00005E360000}"/>
    <cellStyle name="Input 3 11 2 2 3" xfId="17038" xr:uid="{00000000-0005-0000-0000-00005F360000}"/>
    <cellStyle name="Input 3 11 2 2 3 2" xfId="35671" xr:uid="{00000000-0005-0000-0000-000060360000}"/>
    <cellStyle name="Input 3 11 2 2 4" xfId="27141" xr:uid="{00000000-0005-0000-0000-000061360000}"/>
    <cellStyle name="Input 3 11 2 3" xfId="9737" xr:uid="{00000000-0005-0000-0000-000062360000}"/>
    <cellStyle name="Input 3 11 2 3 2" xfId="29668" xr:uid="{00000000-0005-0000-0000-000063360000}"/>
    <cellStyle name="Input 3 11 2 4" xfId="24585" xr:uid="{00000000-0005-0000-0000-000064360000}"/>
    <cellStyle name="Input 3 11 3" xfId="4233" xr:uid="{00000000-0005-0000-0000-000065360000}"/>
    <cellStyle name="Input 3 11 3 2" xfId="7336" xr:uid="{00000000-0005-0000-0000-000066360000}"/>
    <cellStyle name="Input 3 11 3 2 2" xfId="13397" xr:uid="{00000000-0005-0000-0000-000067360000}"/>
    <cellStyle name="Input 3 11 3 2 2 2" xfId="22725" xr:uid="{00000000-0005-0000-0000-000068360000}"/>
    <cellStyle name="Input 3 11 3 2 2 2 2" xfId="40453" xr:uid="{00000000-0005-0000-0000-000069360000}"/>
    <cellStyle name="Input 3 11 3 2 2 3" xfId="32848" xr:uid="{00000000-0005-0000-0000-00006A360000}"/>
    <cellStyle name="Input 3 11 3 2 3" xfId="17504" xr:uid="{00000000-0005-0000-0000-00006B360000}"/>
    <cellStyle name="Input 3 11 3 2 3 2" xfId="36137" xr:uid="{00000000-0005-0000-0000-00006C360000}"/>
    <cellStyle name="Input 3 11 3 2 4" xfId="27782" xr:uid="{00000000-0005-0000-0000-00006D360000}"/>
    <cellStyle name="Input 3 11 3 3" xfId="10382" xr:uid="{00000000-0005-0000-0000-00006E360000}"/>
    <cellStyle name="Input 3 11 3 3 2" xfId="19951" xr:uid="{00000000-0005-0000-0000-00006F360000}"/>
    <cellStyle name="Input 3 11 3 3 2 2" xfId="38107" xr:uid="{00000000-0005-0000-0000-000070360000}"/>
    <cellStyle name="Input 3 11 3 3 3" xfId="30307" xr:uid="{00000000-0005-0000-0000-000071360000}"/>
    <cellStyle name="Input 3 11 3 4" xfId="15103" xr:uid="{00000000-0005-0000-0000-000072360000}"/>
    <cellStyle name="Input 3 11 3 4 2" xfId="34138" xr:uid="{00000000-0005-0000-0000-000073360000}"/>
    <cellStyle name="Input 3 11 3 5" xfId="25226" xr:uid="{00000000-0005-0000-0000-000074360000}"/>
    <cellStyle name="Input 3 11 4" xfId="4985" xr:uid="{00000000-0005-0000-0000-000075360000}"/>
    <cellStyle name="Input 3 11 4 2" xfId="11125" xr:uid="{00000000-0005-0000-0000-000076360000}"/>
    <cellStyle name="Input 3 11 4 2 2" xfId="20687" xr:uid="{00000000-0005-0000-0000-000077360000}"/>
    <cellStyle name="Input 3 11 4 2 2 2" xfId="38707" xr:uid="{00000000-0005-0000-0000-000078360000}"/>
    <cellStyle name="Input 3 11 4 2 3" xfId="30913" xr:uid="{00000000-0005-0000-0000-000079360000}"/>
    <cellStyle name="Input 3 11 4 3" xfId="15683" xr:uid="{00000000-0005-0000-0000-00007A360000}"/>
    <cellStyle name="Input 3 11 4 3 2" xfId="34586" xr:uid="{00000000-0005-0000-0000-00007B360000}"/>
    <cellStyle name="Input 3 11 4 4" xfId="25831" xr:uid="{00000000-0005-0000-0000-00007C360000}"/>
    <cellStyle name="Input 3 11 5" xfId="8108" xr:uid="{00000000-0005-0000-0000-00007D360000}"/>
    <cellStyle name="Input 3 11 5 2" xfId="18098" xr:uid="{00000000-0005-0000-0000-00007E360000}"/>
    <cellStyle name="Input 3 11 5 2 2" xfId="36591" xr:uid="{00000000-0005-0000-0000-00007F360000}"/>
    <cellStyle name="Input 3 11 5 3" xfId="28380" xr:uid="{00000000-0005-0000-0000-000080360000}"/>
    <cellStyle name="Input 3 11 6" xfId="23293" xr:uid="{00000000-0005-0000-0000-000081360000}"/>
    <cellStyle name="Input 3 12" xfId="2232" xr:uid="{00000000-0005-0000-0000-000082360000}"/>
    <cellStyle name="Input 3 12 2" xfId="3858" xr:uid="{00000000-0005-0000-0000-000083360000}"/>
    <cellStyle name="Input 3 12 2 2" xfId="6964" xr:uid="{00000000-0005-0000-0000-000084360000}"/>
    <cellStyle name="Input 3 12 2 2 2" xfId="13035" xr:uid="{00000000-0005-0000-0000-000085360000}"/>
    <cellStyle name="Input 3 12 2 2 2 2" xfId="22390" xr:uid="{00000000-0005-0000-0000-000086360000}"/>
    <cellStyle name="Input 3 12 2 2 2 2 2" xfId="40118" xr:uid="{00000000-0005-0000-0000-000087360000}"/>
    <cellStyle name="Input 3 12 2 2 2 3" xfId="32487" xr:uid="{00000000-0005-0000-0000-000088360000}"/>
    <cellStyle name="Input 3 12 2 2 3" xfId="17227" xr:uid="{00000000-0005-0000-0000-000089360000}"/>
    <cellStyle name="Input 3 12 2 2 3 2" xfId="35860" xr:uid="{00000000-0005-0000-0000-00008A360000}"/>
    <cellStyle name="Input 3 12 2 2 4" xfId="27421" xr:uid="{00000000-0005-0000-0000-00008B360000}"/>
    <cellStyle name="Input 3 12 2 3" xfId="10020" xr:uid="{00000000-0005-0000-0000-00008C360000}"/>
    <cellStyle name="Input 3 12 2 3 2" xfId="29946" xr:uid="{00000000-0005-0000-0000-00008D360000}"/>
    <cellStyle name="Input 3 12 2 4" xfId="24865" xr:uid="{00000000-0005-0000-0000-00008E360000}"/>
    <cellStyle name="Input 3 12 3" xfId="4517" xr:uid="{00000000-0005-0000-0000-00008F360000}"/>
    <cellStyle name="Input 3 12 3 2" xfId="7619" xr:uid="{00000000-0005-0000-0000-000090360000}"/>
    <cellStyle name="Input 3 12 3 2 2" xfId="13680" xr:uid="{00000000-0005-0000-0000-000091360000}"/>
    <cellStyle name="Input 3 12 3 2 2 2" xfId="22961" xr:uid="{00000000-0005-0000-0000-000092360000}"/>
    <cellStyle name="Input 3 12 3 2 2 2 2" xfId="40689" xr:uid="{00000000-0005-0000-0000-000093360000}"/>
    <cellStyle name="Input 3 12 3 2 2 3" xfId="33128" xr:uid="{00000000-0005-0000-0000-000094360000}"/>
    <cellStyle name="Input 3 12 3 2 3" xfId="17693" xr:uid="{00000000-0005-0000-0000-000095360000}"/>
    <cellStyle name="Input 3 12 3 2 3 2" xfId="36326" xr:uid="{00000000-0005-0000-0000-000096360000}"/>
    <cellStyle name="Input 3 12 3 2 4" xfId="28062" xr:uid="{00000000-0005-0000-0000-000097360000}"/>
    <cellStyle name="Input 3 12 3 3" xfId="10666" xr:uid="{00000000-0005-0000-0000-000098360000}"/>
    <cellStyle name="Input 3 12 3 3 2" xfId="20234" xr:uid="{00000000-0005-0000-0000-000099360000}"/>
    <cellStyle name="Input 3 12 3 3 2 2" xfId="38387" xr:uid="{00000000-0005-0000-0000-00009A360000}"/>
    <cellStyle name="Input 3 12 3 3 3" xfId="30588" xr:uid="{00000000-0005-0000-0000-00009B360000}"/>
    <cellStyle name="Input 3 12 3 4" xfId="15292" xr:uid="{00000000-0005-0000-0000-00009C360000}"/>
    <cellStyle name="Input 3 12 3 4 2" xfId="34327" xr:uid="{00000000-0005-0000-0000-00009D360000}"/>
    <cellStyle name="Input 3 12 3 5" xfId="25506" xr:uid="{00000000-0005-0000-0000-00009E360000}"/>
    <cellStyle name="Input 3 12 4" xfId="5441" xr:uid="{00000000-0005-0000-0000-00009F360000}"/>
    <cellStyle name="Input 3 12 4 2" xfId="11577" xr:uid="{00000000-0005-0000-0000-0000A0360000}"/>
    <cellStyle name="Input 3 12 4 2 2" xfId="21134" xr:uid="{00000000-0005-0000-0000-0000A1360000}"/>
    <cellStyle name="Input 3 12 4 2 2 2" xfId="39058" xr:uid="{00000000-0005-0000-0000-0000A2360000}"/>
    <cellStyle name="Input 3 12 4 2 3" xfId="31268" xr:uid="{00000000-0005-0000-0000-0000A3360000}"/>
    <cellStyle name="Input 3 12 4 3" xfId="16113" xr:uid="{00000000-0005-0000-0000-0000A4360000}"/>
    <cellStyle name="Input 3 12 4 3 2" xfId="34920" xr:uid="{00000000-0005-0000-0000-0000A5360000}"/>
    <cellStyle name="Input 3 12 4 4" xfId="26186" xr:uid="{00000000-0005-0000-0000-0000A6360000}"/>
    <cellStyle name="Input 3 12 5" xfId="8557" xr:uid="{00000000-0005-0000-0000-0000A7360000}"/>
    <cellStyle name="Input 3 12 5 2" xfId="18544" xr:uid="{00000000-0005-0000-0000-0000A8360000}"/>
    <cellStyle name="Input 3 12 5 2 2" xfId="36940" xr:uid="{00000000-0005-0000-0000-0000A9360000}"/>
    <cellStyle name="Input 3 12 5 3" xfId="28729" xr:uid="{00000000-0005-0000-0000-0000AA360000}"/>
    <cellStyle name="Input 3 12 6" xfId="23643" xr:uid="{00000000-0005-0000-0000-0000AB360000}"/>
    <cellStyle name="Input 3 13" xfId="2238" xr:uid="{00000000-0005-0000-0000-0000AC360000}"/>
    <cellStyle name="Input 3 13 2" xfId="4001" xr:uid="{00000000-0005-0000-0000-0000AD360000}"/>
    <cellStyle name="Input 3 13 2 2" xfId="7105" xr:uid="{00000000-0005-0000-0000-0000AE360000}"/>
    <cellStyle name="Input 3 13 2 2 2" xfId="13171" xr:uid="{00000000-0005-0000-0000-0000AF360000}"/>
    <cellStyle name="Input 3 13 2 2 2 2" xfId="22517" xr:uid="{00000000-0005-0000-0000-0000B0360000}"/>
    <cellStyle name="Input 3 13 2 2 2 2 2" xfId="40245" xr:uid="{00000000-0005-0000-0000-0000B1360000}"/>
    <cellStyle name="Input 3 13 2 2 2 3" xfId="32623" xr:uid="{00000000-0005-0000-0000-0000B2360000}"/>
    <cellStyle name="Input 3 13 2 2 3" xfId="17332" xr:uid="{00000000-0005-0000-0000-0000B3360000}"/>
    <cellStyle name="Input 3 13 2 2 3 2" xfId="35965" xr:uid="{00000000-0005-0000-0000-0000B4360000}"/>
    <cellStyle name="Input 3 13 2 2 4" xfId="27557" xr:uid="{00000000-0005-0000-0000-0000B5360000}"/>
    <cellStyle name="Input 3 13 2 3" xfId="10156" xr:uid="{00000000-0005-0000-0000-0000B6360000}"/>
    <cellStyle name="Input 3 13 2 3 2" xfId="30082" xr:uid="{00000000-0005-0000-0000-0000B7360000}"/>
    <cellStyle name="Input 3 13 2 4" xfId="25001" xr:uid="{00000000-0005-0000-0000-0000B8360000}"/>
    <cellStyle name="Input 3 13 3" xfId="4653" xr:uid="{00000000-0005-0000-0000-0000B9360000}"/>
    <cellStyle name="Input 3 13 3 2" xfId="7755" xr:uid="{00000000-0005-0000-0000-0000BA360000}"/>
    <cellStyle name="Input 3 13 3 2 2" xfId="13816" xr:uid="{00000000-0005-0000-0000-0000BB360000}"/>
    <cellStyle name="Input 3 13 3 2 2 2" xfId="23088" xr:uid="{00000000-0005-0000-0000-0000BC360000}"/>
    <cellStyle name="Input 3 13 3 2 2 2 2" xfId="40816" xr:uid="{00000000-0005-0000-0000-0000BD360000}"/>
    <cellStyle name="Input 3 13 3 2 2 3" xfId="33264" xr:uid="{00000000-0005-0000-0000-0000BE360000}"/>
    <cellStyle name="Input 3 13 3 2 3" xfId="17798" xr:uid="{00000000-0005-0000-0000-0000BF360000}"/>
    <cellStyle name="Input 3 13 3 2 3 2" xfId="36431" xr:uid="{00000000-0005-0000-0000-0000C0360000}"/>
    <cellStyle name="Input 3 13 3 2 4" xfId="28198" xr:uid="{00000000-0005-0000-0000-0000C1360000}"/>
    <cellStyle name="Input 3 13 3 3" xfId="10802" xr:uid="{00000000-0005-0000-0000-0000C2360000}"/>
    <cellStyle name="Input 3 13 3 3 2" xfId="20370" xr:uid="{00000000-0005-0000-0000-0000C3360000}"/>
    <cellStyle name="Input 3 13 3 3 2 2" xfId="38523" xr:uid="{00000000-0005-0000-0000-0000C4360000}"/>
    <cellStyle name="Input 3 13 3 3 3" xfId="30724" xr:uid="{00000000-0005-0000-0000-0000C5360000}"/>
    <cellStyle name="Input 3 13 3 4" xfId="15397" xr:uid="{00000000-0005-0000-0000-0000C6360000}"/>
    <cellStyle name="Input 3 13 3 4 2" xfId="34432" xr:uid="{00000000-0005-0000-0000-0000C7360000}"/>
    <cellStyle name="Input 3 13 3 5" xfId="25642" xr:uid="{00000000-0005-0000-0000-0000C8360000}"/>
    <cellStyle name="Input 3 13 4" xfId="5447" xr:uid="{00000000-0005-0000-0000-0000C9360000}"/>
    <cellStyle name="Input 3 13 4 2" xfId="11583" xr:uid="{00000000-0005-0000-0000-0000CA360000}"/>
    <cellStyle name="Input 3 13 4 2 2" xfId="21140" xr:uid="{00000000-0005-0000-0000-0000CB360000}"/>
    <cellStyle name="Input 3 13 4 2 2 2" xfId="39064" xr:uid="{00000000-0005-0000-0000-0000CC360000}"/>
    <cellStyle name="Input 3 13 4 2 3" xfId="31274" xr:uid="{00000000-0005-0000-0000-0000CD360000}"/>
    <cellStyle name="Input 3 13 4 3" xfId="16119" xr:uid="{00000000-0005-0000-0000-0000CE360000}"/>
    <cellStyle name="Input 3 13 4 3 2" xfId="34926" xr:uid="{00000000-0005-0000-0000-0000CF360000}"/>
    <cellStyle name="Input 3 13 4 4" xfId="26192" xr:uid="{00000000-0005-0000-0000-0000D0360000}"/>
    <cellStyle name="Input 3 13 5" xfId="8563" xr:uid="{00000000-0005-0000-0000-0000D1360000}"/>
    <cellStyle name="Input 3 13 5 2" xfId="18550" xr:uid="{00000000-0005-0000-0000-0000D2360000}"/>
    <cellStyle name="Input 3 13 5 2 2" xfId="36946" xr:uid="{00000000-0005-0000-0000-0000D3360000}"/>
    <cellStyle name="Input 3 13 5 3" xfId="28735" xr:uid="{00000000-0005-0000-0000-0000D4360000}"/>
    <cellStyle name="Input 3 13 6" xfId="23649" xr:uid="{00000000-0005-0000-0000-0000D5360000}"/>
    <cellStyle name="Input 3 14" xfId="2006" xr:uid="{00000000-0005-0000-0000-0000D6360000}"/>
    <cellStyle name="Input 3 14 2" xfId="4023" xr:uid="{00000000-0005-0000-0000-0000D7360000}"/>
    <cellStyle name="Input 3 14 2 2" xfId="7127" xr:uid="{00000000-0005-0000-0000-0000D8360000}"/>
    <cellStyle name="Input 3 14 2 2 2" xfId="13191" xr:uid="{00000000-0005-0000-0000-0000D9360000}"/>
    <cellStyle name="Input 3 14 2 2 2 2" xfId="22537" xr:uid="{00000000-0005-0000-0000-0000DA360000}"/>
    <cellStyle name="Input 3 14 2 2 2 2 2" xfId="40265" xr:uid="{00000000-0005-0000-0000-0000DB360000}"/>
    <cellStyle name="Input 3 14 2 2 2 3" xfId="32643" xr:uid="{00000000-0005-0000-0000-0000DC360000}"/>
    <cellStyle name="Input 3 14 2 2 3" xfId="17349" xr:uid="{00000000-0005-0000-0000-0000DD360000}"/>
    <cellStyle name="Input 3 14 2 2 3 2" xfId="35982" xr:uid="{00000000-0005-0000-0000-0000DE360000}"/>
    <cellStyle name="Input 3 14 2 2 4" xfId="27577" xr:uid="{00000000-0005-0000-0000-0000DF360000}"/>
    <cellStyle name="Input 3 14 2 3" xfId="10176" xr:uid="{00000000-0005-0000-0000-0000E0360000}"/>
    <cellStyle name="Input 3 14 2 3 2" xfId="30102" xr:uid="{00000000-0005-0000-0000-0000E1360000}"/>
    <cellStyle name="Input 3 14 2 4" xfId="25021" xr:uid="{00000000-0005-0000-0000-0000E2360000}"/>
    <cellStyle name="Input 3 14 3" xfId="4673" xr:uid="{00000000-0005-0000-0000-0000E3360000}"/>
    <cellStyle name="Input 3 14 3 2" xfId="7775" xr:uid="{00000000-0005-0000-0000-0000E4360000}"/>
    <cellStyle name="Input 3 14 3 2 2" xfId="13836" xr:uid="{00000000-0005-0000-0000-0000E5360000}"/>
    <cellStyle name="Input 3 14 3 2 2 2" xfId="23108" xr:uid="{00000000-0005-0000-0000-0000E6360000}"/>
    <cellStyle name="Input 3 14 3 2 2 2 2" xfId="40836" xr:uid="{00000000-0005-0000-0000-0000E7360000}"/>
    <cellStyle name="Input 3 14 3 2 2 3" xfId="33284" xr:uid="{00000000-0005-0000-0000-0000E8360000}"/>
    <cellStyle name="Input 3 14 3 2 3" xfId="17815" xr:uid="{00000000-0005-0000-0000-0000E9360000}"/>
    <cellStyle name="Input 3 14 3 2 3 2" xfId="36448" xr:uid="{00000000-0005-0000-0000-0000EA360000}"/>
    <cellStyle name="Input 3 14 3 2 4" xfId="28218" xr:uid="{00000000-0005-0000-0000-0000EB360000}"/>
    <cellStyle name="Input 3 14 3 3" xfId="10822" xr:uid="{00000000-0005-0000-0000-0000EC360000}"/>
    <cellStyle name="Input 3 14 3 3 2" xfId="20390" xr:uid="{00000000-0005-0000-0000-0000ED360000}"/>
    <cellStyle name="Input 3 14 3 3 2 2" xfId="38543" xr:uid="{00000000-0005-0000-0000-0000EE360000}"/>
    <cellStyle name="Input 3 14 3 3 3" xfId="30744" xr:uid="{00000000-0005-0000-0000-0000EF360000}"/>
    <cellStyle name="Input 3 14 3 4" xfId="15414" xr:uid="{00000000-0005-0000-0000-0000F0360000}"/>
    <cellStyle name="Input 3 14 3 4 2" xfId="34449" xr:uid="{00000000-0005-0000-0000-0000F1360000}"/>
    <cellStyle name="Input 3 14 3 5" xfId="25662" xr:uid="{00000000-0005-0000-0000-0000F2360000}"/>
    <cellStyle name="Input 3 14 4" xfId="5217" xr:uid="{00000000-0005-0000-0000-0000F3360000}"/>
    <cellStyle name="Input 3 14 4 2" xfId="11357" xr:uid="{00000000-0005-0000-0000-0000F4360000}"/>
    <cellStyle name="Input 3 14 4 2 2" xfId="20919" xr:uid="{00000000-0005-0000-0000-0000F5360000}"/>
    <cellStyle name="Input 3 14 4 2 2 2" xfId="38893" xr:uid="{00000000-0005-0000-0000-0000F6360000}"/>
    <cellStyle name="Input 3 14 4 2 3" xfId="31099" xr:uid="{00000000-0005-0000-0000-0000F7360000}"/>
    <cellStyle name="Input 3 14 4 3" xfId="15906" xr:uid="{00000000-0005-0000-0000-0000F8360000}"/>
    <cellStyle name="Input 3 14 4 3 2" xfId="34763" xr:uid="{00000000-0005-0000-0000-0000F9360000}"/>
    <cellStyle name="Input 3 14 4 4" xfId="26017" xr:uid="{00000000-0005-0000-0000-0000FA360000}"/>
    <cellStyle name="Input 3 14 5" xfId="8339" xr:uid="{00000000-0005-0000-0000-0000FB360000}"/>
    <cellStyle name="Input 3 14 5 2" xfId="18329" xr:uid="{00000000-0005-0000-0000-0000FC360000}"/>
    <cellStyle name="Input 3 14 5 2 2" xfId="36776" xr:uid="{00000000-0005-0000-0000-0000FD360000}"/>
    <cellStyle name="Input 3 14 5 3" xfId="28565" xr:uid="{00000000-0005-0000-0000-0000FE360000}"/>
    <cellStyle name="Input 3 14 6" xfId="23479" xr:uid="{00000000-0005-0000-0000-0000FF360000}"/>
    <cellStyle name="Input 3 15" xfId="2039" xr:uid="{00000000-0005-0000-0000-000000370000}"/>
    <cellStyle name="Input 3 15 2" xfId="3915" xr:uid="{00000000-0005-0000-0000-000001370000}"/>
    <cellStyle name="Input 3 15 2 2" xfId="7020" xr:uid="{00000000-0005-0000-0000-000002370000}"/>
    <cellStyle name="Input 3 15 2 2 2" xfId="13088" xr:uid="{00000000-0005-0000-0000-000003370000}"/>
    <cellStyle name="Input 3 15 2 2 2 2" xfId="22438" xr:uid="{00000000-0005-0000-0000-000004370000}"/>
    <cellStyle name="Input 3 15 2 2 2 2 2" xfId="40166" xr:uid="{00000000-0005-0000-0000-000005370000}"/>
    <cellStyle name="Input 3 15 2 2 2 3" xfId="32540" xr:uid="{00000000-0005-0000-0000-000006370000}"/>
    <cellStyle name="Input 3 15 2 2 3" xfId="17267" xr:uid="{00000000-0005-0000-0000-000007370000}"/>
    <cellStyle name="Input 3 15 2 2 3 2" xfId="35900" xr:uid="{00000000-0005-0000-0000-000008370000}"/>
    <cellStyle name="Input 3 15 2 2 4" xfId="27474" xr:uid="{00000000-0005-0000-0000-000009370000}"/>
    <cellStyle name="Input 3 15 2 3" xfId="10073" xr:uid="{00000000-0005-0000-0000-00000A370000}"/>
    <cellStyle name="Input 3 15 2 3 2" xfId="29999" xr:uid="{00000000-0005-0000-0000-00000B370000}"/>
    <cellStyle name="Input 3 15 2 4" xfId="24918" xr:uid="{00000000-0005-0000-0000-00000C370000}"/>
    <cellStyle name="Input 3 15 3" xfId="4570" xr:uid="{00000000-0005-0000-0000-00000D370000}"/>
    <cellStyle name="Input 3 15 3 2" xfId="7672" xr:uid="{00000000-0005-0000-0000-00000E370000}"/>
    <cellStyle name="Input 3 15 3 2 2" xfId="13733" xr:uid="{00000000-0005-0000-0000-00000F370000}"/>
    <cellStyle name="Input 3 15 3 2 2 2" xfId="23009" xr:uid="{00000000-0005-0000-0000-000010370000}"/>
    <cellStyle name="Input 3 15 3 2 2 2 2" xfId="40737" xr:uid="{00000000-0005-0000-0000-000011370000}"/>
    <cellStyle name="Input 3 15 3 2 2 3" xfId="33181" xr:uid="{00000000-0005-0000-0000-000012370000}"/>
    <cellStyle name="Input 3 15 3 2 3" xfId="17733" xr:uid="{00000000-0005-0000-0000-000013370000}"/>
    <cellStyle name="Input 3 15 3 2 3 2" xfId="36366" xr:uid="{00000000-0005-0000-0000-000014370000}"/>
    <cellStyle name="Input 3 15 3 2 4" xfId="28115" xr:uid="{00000000-0005-0000-0000-000015370000}"/>
    <cellStyle name="Input 3 15 3 3" xfId="10719" xr:uid="{00000000-0005-0000-0000-000016370000}"/>
    <cellStyle name="Input 3 15 3 3 2" xfId="20287" xr:uid="{00000000-0005-0000-0000-000017370000}"/>
    <cellStyle name="Input 3 15 3 3 2 2" xfId="38440" xr:uid="{00000000-0005-0000-0000-000018370000}"/>
    <cellStyle name="Input 3 15 3 3 3" xfId="30641" xr:uid="{00000000-0005-0000-0000-000019370000}"/>
    <cellStyle name="Input 3 15 3 4" xfId="15332" xr:uid="{00000000-0005-0000-0000-00001A370000}"/>
    <cellStyle name="Input 3 15 3 4 2" xfId="34367" xr:uid="{00000000-0005-0000-0000-00001B370000}"/>
    <cellStyle name="Input 3 15 3 5" xfId="25559" xr:uid="{00000000-0005-0000-0000-00001C370000}"/>
    <cellStyle name="Input 3 15 4" xfId="5250" xr:uid="{00000000-0005-0000-0000-00001D370000}"/>
    <cellStyle name="Input 3 15 4 2" xfId="11390" xr:uid="{00000000-0005-0000-0000-00001E370000}"/>
    <cellStyle name="Input 3 15 4 2 2" xfId="20952" xr:uid="{00000000-0005-0000-0000-00001F370000}"/>
    <cellStyle name="Input 3 15 4 2 2 2" xfId="38926" xr:uid="{00000000-0005-0000-0000-000020370000}"/>
    <cellStyle name="Input 3 15 4 2 3" xfId="31132" xr:uid="{00000000-0005-0000-0000-000021370000}"/>
    <cellStyle name="Input 3 15 4 3" xfId="15939" xr:uid="{00000000-0005-0000-0000-000022370000}"/>
    <cellStyle name="Input 3 15 4 3 2" xfId="34796" xr:uid="{00000000-0005-0000-0000-000023370000}"/>
    <cellStyle name="Input 3 15 4 4" xfId="26050" xr:uid="{00000000-0005-0000-0000-000024370000}"/>
    <cellStyle name="Input 3 15 5" xfId="8369" xr:uid="{00000000-0005-0000-0000-000025370000}"/>
    <cellStyle name="Input 3 15 5 2" xfId="18359" xr:uid="{00000000-0005-0000-0000-000026370000}"/>
    <cellStyle name="Input 3 15 5 2 2" xfId="36806" xr:uid="{00000000-0005-0000-0000-000027370000}"/>
    <cellStyle name="Input 3 15 5 3" xfId="28595" xr:uid="{00000000-0005-0000-0000-000028370000}"/>
    <cellStyle name="Input 3 15 6" xfId="23509" xr:uid="{00000000-0005-0000-0000-000029370000}"/>
    <cellStyle name="Input 3 16" xfId="2382" xr:uid="{00000000-0005-0000-0000-00002A370000}"/>
    <cellStyle name="Input 3 16 2" xfId="3860" xr:uid="{00000000-0005-0000-0000-00002B370000}"/>
    <cellStyle name="Input 3 16 2 2" xfId="6966" xr:uid="{00000000-0005-0000-0000-00002C370000}"/>
    <cellStyle name="Input 3 16 2 2 2" xfId="13037" xr:uid="{00000000-0005-0000-0000-00002D370000}"/>
    <cellStyle name="Input 3 16 2 2 2 2" xfId="22392" xr:uid="{00000000-0005-0000-0000-00002E370000}"/>
    <cellStyle name="Input 3 16 2 2 2 2 2" xfId="40120" xr:uid="{00000000-0005-0000-0000-00002F370000}"/>
    <cellStyle name="Input 3 16 2 2 2 3" xfId="32489" xr:uid="{00000000-0005-0000-0000-000030370000}"/>
    <cellStyle name="Input 3 16 2 2 3" xfId="17229" xr:uid="{00000000-0005-0000-0000-000031370000}"/>
    <cellStyle name="Input 3 16 2 2 3 2" xfId="35862" xr:uid="{00000000-0005-0000-0000-000032370000}"/>
    <cellStyle name="Input 3 16 2 2 4" xfId="27423" xr:uid="{00000000-0005-0000-0000-000033370000}"/>
    <cellStyle name="Input 3 16 2 3" xfId="10022" xr:uid="{00000000-0005-0000-0000-000034370000}"/>
    <cellStyle name="Input 3 16 2 3 2" xfId="29948" xr:uid="{00000000-0005-0000-0000-000035370000}"/>
    <cellStyle name="Input 3 16 2 4" xfId="24867" xr:uid="{00000000-0005-0000-0000-000036370000}"/>
    <cellStyle name="Input 3 16 3" xfId="4519" xr:uid="{00000000-0005-0000-0000-000037370000}"/>
    <cellStyle name="Input 3 16 3 2" xfId="7621" xr:uid="{00000000-0005-0000-0000-000038370000}"/>
    <cellStyle name="Input 3 16 3 2 2" xfId="13682" xr:uid="{00000000-0005-0000-0000-000039370000}"/>
    <cellStyle name="Input 3 16 3 2 2 2" xfId="22963" xr:uid="{00000000-0005-0000-0000-00003A370000}"/>
    <cellStyle name="Input 3 16 3 2 2 2 2" xfId="40691" xr:uid="{00000000-0005-0000-0000-00003B370000}"/>
    <cellStyle name="Input 3 16 3 2 2 3" xfId="33130" xr:uid="{00000000-0005-0000-0000-00003C370000}"/>
    <cellStyle name="Input 3 16 3 2 3" xfId="17695" xr:uid="{00000000-0005-0000-0000-00003D370000}"/>
    <cellStyle name="Input 3 16 3 2 3 2" xfId="36328" xr:uid="{00000000-0005-0000-0000-00003E370000}"/>
    <cellStyle name="Input 3 16 3 2 4" xfId="28064" xr:uid="{00000000-0005-0000-0000-00003F370000}"/>
    <cellStyle name="Input 3 16 3 3" xfId="10668" xr:uid="{00000000-0005-0000-0000-000040370000}"/>
    <cellStyle name="Input 3 16 3 3 2" xfId="20236" xr:uid="{00000000-0005-0000-0000-000041370000}"/>
    <cellStyle name="Input 3 16 3 3 2 2" xfId="38389" xr:uid="{00000000-0005-0000-0000-000042370000}"/>
    <cellStyle name="Input 3 16 3 3 3" xfId="30590" xr:uid="{00000000-0005-0000-0000-000043370000}"/>
    <cellStyle name="Input 3 16 3 4" xfId="15294" xr:uid="{00000000-0005-0000-0000-000044370000}"/>
    <cellStyle name="Input 3 16 3 4 2" xfId="34329" xr:uid="{00000000-0005-0000-0000-000045370000}"/>
    <cellStyle name="Input 3 16 3 5" xfId="25508" xr:uid="{00000000-0005-0000-0000-000046370000}"/>
    <cellStyle name="Input 3 16 4" xfId="5588" xr:uid="{00000000-0005-0000-0000-000047370000}"/>
    <cellStyle name="Input 3 16 4 2" xfId="11723" xr:uid="{00000000-0005-0000-0000-000048370000}"/>
    <cellStyle name="Input 3 16 4 2 2" xfId="21278" xr:uid="{00000000-0005-0000-0000-000049370000}"/>
    <cellStyle name="Input 3 16 4 2 2 2" xfId="39166" xr:uid="{00000000-0005-0000-0000-00004A370000}"/>
    <cellStyle name="Input 3 16 4 2 3" xfId="31377" xr:uid="{00000000-0005-0000-0000-00004B370000}"/>
    <cellStyle name="Input 3 16 4 3" xfId="16251" xr:uid="{00000000-0005-0000-0000-00004C370000}"/>
    <cellStyle name="Input 3 16 4 3 2" xfId="35022" xr:uid="{00000000-0005-0000-0000-00004D370000}"/>
    <cellStyle name="Input 3 16 4 4" xfId="26295" xr:uid="{00000000-0005-0000-0000-00004E370000}"/>
    <cellStyle name="Input 3 16 5" xfId="8705" xr:uid="{00000000-0005-0000-0000-00004F370000}"/>
    <cellStyle name="Input 3 16 5 2" xfId="18692" xr:uid="{00000000-0005-0000-0000-000050370000}"/>
    <cellStyle name="Input 3 16 5 2 2" xfId="37051" xr:uid="{00000000-0005-0000-0000-000051370000}"/>
    <cellStyle name="Input 3 16 5 3" xfId="28839" xr:uid="{00000000-0005-0000-0000-000052370000}"/>
    <cellStyle name="Input 3 16 6" xfId="23754" xr:uid="{00000000-0005-0000-0000-000053370000}"/>
    <cellStyle name="Input 3 17" xfId="1777" xr:uid="{00000000-0005-0000-0000-000054370000}"/>
    <cellStyle name="Input 3 17 2" xfId="4990" xr:uid="{00000000-0005-0000-0000-000055370000}"/>
    <cellStyle name="Input 3 17 2 2" xfId="11130" xr:uid="{00000000-0005-0000-0000-000056370000}"/>
    <cellStyle name="Input 3 17 2 2 2" xfId="20692" xr:uid="{00000000-0005-0000-0000-000057370000}"/>
    <cellStyle name="Input 3 17 2 2 2 2" xfId="38711" xr:uid="{00000000-0005-0000-0000-000058370000}"/>
    <cellStyle name="Input 3 17 2 2 3" xfId="30917" xr:uid="{00000000-0005-0000-0000-000059370000}"/>
    <cellStyle name="Input 3 17 2 3" xfId="15688" xr:uid="{00000000-0005-0000-0000-00005A370000}"/>
    <cellStyle name="Input 3 17 2 3 2" xfId="34590" xr:uid="{00000000-0005-0000-0000-00005B370000}"/>
    <cellStyle name="Input 3 17 2 4" xfId="25835" xr:uid="{00000000-0005-0000-0000-00005C370000}"/>
    <cellStyle name="Input 3 17 3" xfId="8113" xr:uid="{00000000-0005-0000-0000-00005D370000}"/>
    <cellStyle name="Input 3 17 3 2" xfId="18103" xr:uid="{00000000-0005-0000-0000-00005E370000}"/>
    <cellStyle name="Input 3 17 3 2 2" xfId="36595" xr:uid="{00000000-0005-0000-0000-00005F370000}"/>
    <cellStyle name="Input 3 17 3 3" xfId="28384" xr:uid="{00000000-0005-0000-0000-000060370000}"/>
    <cellStyle name="Input 3 17 4" xfId="14095" xr:uid="{00000000-0005-0000-0000-000061370000}"/>
    <cellStyle name="Input 3 17 4 2" xfId="33402" xr:uid="{00000000-0005-0000-0000-000062370000}"/>
    <cellStyle name="Input 3 17 5" xfId="23298" xr:uid="{00000000-0005-0000-0000-000063370000}"/>
    <cellStyle name="Input 3 18" xfId="1806" xr:uid="{00000000-0005-0000-0000-000064370000}"/>
    <cellStyle name="Input 3 18 2" xfId="5018" xr:uid="{00000000-0005-0000-0000-000065370000}"/>
    <cellStyle name="Input 3 18 2 2" xfId="11158" xr:uid="{00000000-0005-0000-0000-000066370000}"/>
    <cellStyle name="Input 3 18 2 2 2" xfId="20720" xr:uid="{00000000-0005-0000-0000-000067370000}"/>
    <cellStyle name="Input 3 18 2 2 2 2" xfId="38739" xr:uid="{00000000-0005-0000-0000-000068370000}"/>
    <cellStyle name="Input 3 18 2 2 3" xfId="30945" xr:uid="{00000000-0005-0000-0000-000069370000}"/>
    <cellStyle name="Input 3 18 2 3" xfId="15712" xr:uid="{00000000-0005-0000-0000-00006A370000}"/>
    <cellStyle name="Input 3 18 2 3 2" xfId="34614" xr:uid="{00000000-0005-0000-0000-00006B370000}"/>
    <cellStyle name="Input 3 18 2 4" xfId="25863" xr:uid="{00000000-0005-0000-0000-00006C370000}"/>
    <cellStyle name="Input 3 18 3" xfId="8139" xr:uid="{00000000-0005-0000-0000-00006D370000}"/>
    <cellStyle name="Input 3 18 3 2" xfId="18129" xr:uid="{00000000-0005-0000-0000-00006E370000}"/>
    <cellStyle name="Input 3 18 3 2 2" xfId="36621" xr:uid="{00000000-0005-0000-0000-00006F370000}"/>
    <cellStyle name="Input 3 18 3 3" xfId="28410" xr:uid="{00000000-0005-0000-0000-000070370000}"/>
    <cellStyle name="Input 3 18 4" xfId="14117" xr:uid="{00000000-0005-0000-0000-000071370000}"/>
    <cellStyle name="Input 3 18 4 2" xfId="33424" xr:uid="{00000000-0005-0000-0000-000072370000}"/>
    <cellStyle name="Input 3 18 5" xfId="23324" xr:uid="{00000000-0005-0000-0000-000073370000}"/>
    <cellStyle name="Input 3 19" xfId="1954" xr:uid="{00000000-0005-0000-0000-000074370000}"/>
    <cellStyle name="Input 3 19 2" xfId="5165" xr:uid="{00000000-0005-0000-0000-000075370000}"/>
    <cellStyle name="Input 3 19 2 2" xfId="11305" xr:uid="{00000000-0005-0000-0000-000076370000}"/>
    <cellStyle name="Input 3 19 2 2 2" xfId="20867" xr:uid="{00000000-0005-0000-0000-000077370000}"/>
    <cellStyle name="Input 3 19 2 2 2 2" xfId="38841" xr:uid="{00000000-0005-0000-0000-000078370000}"/>
    <cellStyle name="Input 3 19 2 2 3" xfId="31047" xr:uid="{00000000-0005-0000-0000-000079370000}"/>
    <cellStyle name="Input 3 19 2 3" xfId="15857" xr:uid="{00000000-0005-0000-0000-00007A370000}"/>
    <cellStyle name="Input 3 19 2 3 2" xfId="34714" xr:uid="{00000000-0005-0000-0000-00007B370000}"/>
    <cellStyle name="Input 3 19 2 4" xfId="25965" xr:uid="{00000000-0005-0000-0000-00007C370000}"/>
    <cellStyle name="Input 3 19 3" xfId="8287" xr:uid="{00000000-0005-0000-0000-00007D370000}"/>
    <cellStyle name="Input 3 19 3 2" xfId="18277" xr:uid="{00000000-0005-0000-0000-00007E370000}"/>
    <cellStyle name="Input 3 19 3 2 2" xfId="36724" xr:uid="{00000000-0005-0000-0000-00007F370000}"/>
    <cellStyle name="Input 3 19 3 3" xfId="28513" xr:uid="{00000000-0005-0000-0000-000080370000}"/>
    <cellStyle name="Input 3 19 4" xfId="14210" xr:uid="{00000000-0005-0000-0000-000081370000}"/>
    <cellStyle name="Input 3 19 4 2" xfId="33472" xr:uid="{00000000-0005-0000-0000-000082370000}"/>
    <cellStyle name="Input 3 19 5" xfId="23427" xr:uid="{00000000-0005-0000-0000-000083370000}"/>
    <cellStyle name="Input 3 2" xfId="1733" xr:uid="{00000000-0005-0000-0000-000084370000}"/>
    <cellStyle name="Input 3 2 10" xfId="2338" xr:uid="{00000000-0005-0000-0000-000085370000}"/>
    <cellStyle name="Input 3 2 10 2" xfId="4030" xr:uid="{00000000-0005-0000-0000-000086370000}"/>
    <cellStyle name="Input 3 2 10 2 2" xfId="7133" xr:uid="{00000000-0005-0000-0000-000087370000}"/>
    <cellStyle name="Input 3 2 10 2 2 2" xfId="13197" xr:uid="{00000000-0005-0000-0000-000088370000}"/>
    <cellStyle name="Input 3 2 10 2 2 2 2" xfId="22543" xr:uid="{00000000-0005-0000-0000-000089370000}"/>
    <cellStyle name="Input 3 2 10 2 2 2 2 2" xfId="40271" xr:uid="{00000000-0005-0000-0000-00008A370000}"/>
    <cellStyle name="Input 3 2 10 2 2 2 3" xfId="32649" xr:uid="{00000000-0005-0000-0000-00008B370000}"/>
    <cellStyle name="Input 3 2 10 2 2 3" xfId="17355" xr:uid="{00000000-0005-0000-0000-00008C370000}"/>
    <cellStyle name="Input 3 2 10 2 2 3 2" xfId="35988" xr:uid="{00000000-0005-0000-0000-00008D370000}"/>
    <cellStyle name="Input 3 2 10 2 2 4" xfId="27583" xr:uid="{00000000-0005-0000-0000-00008E370000}"/>
    <cellStyle name="Input 3 2 10 2 3" xfId="10182" xr:uid="{00000000-0005-0000-0000-00008F370000}"/>
    <cellStyle name="Input 3 2 10 2 3 2" xfId="30108" xr:uid="{00000000-0005-0000-0000-000090370000}"/>
    <cellStyle name="Input 3 2 10 2 4" xfId="25027" xr:uid="{00000000-0005-0000-0000-000091370000}"/>
    <cellStyle name="Input 3 2 10 3" xfId="4679" xr:uid="{00000000-0005-0000-0000-000092370000}"/>
    <cellStyle name="Input 3 2 10 3 2" xfId="7781" xr:uid="{00000000-0005-0000-0000-000093370000}"/>
    <cellStyle name="Input 3 2 10 3 2 2" xfId="13842" xr:uid="{00000000-0005-0000-0000-000094370000}"/>
    <cellStyle name="Input 3 2 10 3 2 2 2" xfId="23114" xr:uid="{00000000-0005-0000-0000-000095370000}"/>
    <cellStyle name="Input 3 2 10 3 2 2 2 2" xfId="40842" xr:uid="{00000000-0005-0000-0000-000096370000}"/>
    <cellStyle name="Input 3 2 10 3 2 2 3" xfId="33290" xr:uid="{00000000-0005-0000-0000-000097370000}"/>
    <cellStyle name="Input 3 2 10 3 2 3" xfId="17821" xr:uid="{00000000-0005-0000-0000-000098370000}"/>
    <cellStyle name="Input 3 2 10 3 2 3 2" xfId="36454" xr:uid="{00000000-0005-0000-0000-000099370000}"/>
    <cellStyle name="Input 3 2 10 3 2 4" xfId="28224" xr:uid="{00000000-0005-0000-0000-00009A370000}"/>
    <cellStyle name="Input 3 2 10 3 3" xfId="10828" xr:uid="{00000000-0005-0000-0000-00009B370000}"/>
    <cellStyle name="Input 3 2 10 3 3 2" xfId="20396" xr:uid="{00000000-0005-0000-0000-00009C370000}"/>
    <cellStyle name="Input 3 2 10 3 3 2 2" xfId="38549" xr:uid="{00000000-0005-0000-0000-00009D370000}"/>
    <cellStyle name="Input 3 2 10 3 3 3" xfId="30750" xr:uid="{00000000-0005-0000-0000-00009E370000}"/>
    <cellStyle name="Input 3 2 10 3 4" xfId="15420" xr:uid="{00000000-0005-0000-0000-00009F370000}"/>
    <cellStyle name="Input 3 2 10 3 4 2" xfId="34455" xr:uid="{00000000-0005-0000-0000-0000A0370000}"/>
    <cellStyle name="Input 3 2 10 3 5" xfId="25668" xr:uid="{00000000-0005-0000-0000-0000A1370000}"/>
    <cellStyle name="Input 3 2 10 4" xfId="5545" xr:uid="{00000000-0005-0000-0000-0000A2370000}"/>
    <cellStyle name="Input 3 2 10 4 2" xfId="11680" xr:uid="{00000000-0005-0000-0000-0000A3370000}"/>
    <cellStyle name="Input 3 2 10 4 2 2" xfId="21236" xr:uid="{00000000-0005-0000-0000-0000A4370000}"/>
    <cellStyle name="Input 3 2 10 4 2 2 2" xfId="39134" xr:uid="{00000000-0005-0000-0000-0000A5370000}"/>
    <cellStyle name="Input 3 2 10 4 2 3" xfId="31345" xr:uid="{00000000-0005-0000-0000-0000A6370000}"/>
    <cellStyle name="Input 3 2 10 4 3" xfId="16210" xr:uid="{00000000-0005-0000-0000-0000A7370000}"/>
    <cellStyle name="Input 3 2 10 4 3 2" xfId="34991" xr:uid="{00000000-0005-0000-0000-0000A8370000}"/>
    <cellStyle name="Input 3 2 10 4 4" xfId="26263" xr:uid="{00000000-0005-0000-0000-0000A9370000}"/>
    <cellStyle name="Input 3 2 10 5" xfId="8662" xr:uid="{00000000-0005-0000-0000-0000AA370000}"/>
    <cellStyle name="Input 3 2 10 5 2" xfId="18649" xr:uid="{00000000-0005-0000-0000-0000AB370000}"/>
    <cellStyle name="Input 3 2 10 5 2 2" xfId="37019" xr:uid="{00000000-0005-0000-0000-0000AC370000}"/>
    <cellStyle name="Input 3 2 10 5 3" xfId="28807" xr:uid="{00000000-0005-0000-0000-0000AD370000}"/>
    <cellStyle name="Input 3 2 10 6" xfId="23722" xr:uid="{00000000-0005-0000-0000-0000AE370000}"/>
    <cellStyle name="Input 3 2 11" xfId="2231" xr:uid="{00000000-0005-0000-0000-0000AF370000}"/>
    <cellStyle name="Input 3 2 11 2" xfId="4053" xr:uid="{00000000-0005-0000-0000-0000B0370000}"/>
    <cellStyle name="Input 3 2 11 2 2" xfId="7156" xr:uid="{00000000-0005-0000-0000-0000B1370000}"/>
    <cellStyle name="Input 3 2 11 2 2 2" xfId="13220" xr:uid="{00000000-0005-0000-0000-0000B2370000}"/>
    <cellStyle name="Input 3 2 11 2 2 2 2" xfId="22563" xr:uid="{00000000-0005-0000-0000-0000B3370000}"/>
    <cellStyle name="Input 3 2 11 2 2 2 2 2" xfId="40291" xr:uid="{00000000-0005-0000-0000-0000B4370000}"/>
    <cellStyle name="Input 3 2 11 2 2 2 3" xfId="32672" xr:uid="{00000000-0005-0000-0000-0000B5370000}"/>
    <cellStyle name="Input 3 2 11 2 2 3" xfId="17371" xr:uid="{00000000-0005-0000-0000-0000B6370000}"/>
    <cellStyle name="Input 3 2 11 2 2 3 2" xfId="36004" xr:uid="{00000000-0005-0000-0000-0000B7370000}"/>
    <cellStyle name="Input 3 2 11 2 2 4" xfId="27606" xr:uid="{00000000-0005-0000-0000-0000B8370000}"/>
    <cellStyle name="Input 3 2 11 2 3" xfId="10205" xr:uid="{00000000-0005-0000-0000-0000B9370000}"/>
    <cellStyle name="Input 3 2 11 2 3 2" xfId="30131" xr:uid="{00000000-0005-0000-0000-0000BA370000}"/>
    <cellStyle name="Input 3 2 11 2 4" xfId="25050" xr:uid="{00000000-0005-0000-0000-0000BB370000}"/>
    <cellStyle name="Input 3 2 11 3" xfId="4702" xr:uid="{00000000-0005-0000-0000-0000BC370000}"/>
    <cellStyle name="Input 3 2 11 3 2" xfId="7804" xr:uid="{00000000-0005-0000-0000-0000BD370000}"/>
    <cellStyle name="Input 3 2 11 3 2 2" xfId="13865" xr:uid="{00000000-0005-0000-0000-0000BE370000}"/>
    <cellStyle name="Input 3 2 11 3 2 2 2" xfId="23134" xr:uid="{00000000-0005-0000-0000-0000BF370000}"/>
    <cellStyle name="Input 3 2 11 3 2 2 2 2" xfId="40862" xr:uid="{00000000-0005-0000-0000-0000C0370000}"/>
    <cellStyle name="Input 3 2 11 3 2 2 3" xfId="33313" xr:uid="{00000000-0005-0000-0000-0000C1370000}"/>
    <cellStyle name="Input 3 2 11 3 2 3" xfId="17837" xr:uid="{00000000-0005-0000-0000-0000C2370000}"/>
    <cellStyle name="Input 3 2 11 3 2 3 2" xfId="36470" xr:uid="{00000000-0005-0000-0000-0000C3370000}"/>
    <cellStyle name="Input 3 2 11 3 2 4" xfId="28247" xr:uid="{00000000-0005-0000-0000-0000C4370000}"/>
    <cellStyle name="Input 3 2 11 3 3" xfId="10851" xr:uid="{00000000-0005-0000-0000-0000C5370000}"/>
    <cellStyle name="Input 3 2 11 3 3 2" xfId="20419" xr:uid="{00000000-0005-0000-0000-0000C6370000}"/>
    <cellStyle name="Input 3 2 11 3 3 2 2" xfId="38572" xr:uid="{00000000-0005-0000-0000-0000C7370000}"/>
    <cellStyle name="Input 3 2 11 3 3 3" xfId="30773" xr:uid="{00000000-0005-0000-0000-0000C8370000}"/>
    <cellStyle name="Input 3 2 11 3 4" xfId="15436" xr:uid="{00000000-0005-0000-0000-0000C9370000}"/>
    <cellStyle name="Input 3 2 11 3 4 2" xfId="34471" xr:uid="{00000000-0005-0000-0000-0000CA370000}"/>
    <cellStyle name="Input 3 2 11 3 5" xfId="25691" xr:uid="{00000000-0005-0000-0000-0000CB370000}"/>
    <cellStyle name="Input 3 2 11 4" xfId="5440" xr:uid="{00000000-0005-0000-0000-0000CC370000}"/>
    <cellStyle name="Input 3 2 11 4 2" xfId="11576" xr:uid="{00000000-0005-0000-0000-0000CD370000}"/>
    <cellStyle name="Input 3 2 11 4 2 2" xfId="21133" xr:uid="{00000000-0005-0000-0000-0000CE370000}"/>
    <cellStyle name="Input 3 2 11 4 2 2 2" xfId="39057" xr:uid="{00000000-0005-0000-0000-0000CF370000}"/>
    <cellStyle name="Input 3 2 11 4 2 3" xfId="31267" xr:uid="{00000000-0005-0000-0000-0000D0370000}"/>
    <cellStyle name="Input 3 2 11 4 3" xfId="16112" xr:uid="{00000000-0005-0000-0000-0000D1370000}"/>
    <cellStyle name="Input 3 2 11 4 3 2" xfId="34919" xr:uid="{00000000-0005-0000-0000-0000D2370000}"/>
    <cellStyle name="Input 3 2 11 4 4" xfId="26185" xr:uid="{00000000-0005-0000-0000-0000D3370000}"/>
    <cellStyle name="Input 3 2 11 5" xfId="8556" xr:uid="{00000000-0005-0000-0000-0000D4370000}"/>
    <cellStyle name="Input 3 2 11 5 2" xfId="18543" xr:uid="{00000000-0005-0000-0000-0000D5370000}"/>
    <cellStyle name="Input 3 2 11 5 2 2" xfId="36939" xr:uid="{00000000-0005-0000-0000-0000D6370000}"/>
    <cellStyle name="Input 3 2 11 5 3" xfId="28728" xr:uid="{00000000-0005-0000-0000-0000D7370000}"/>
    <cellStyle name="Input 3 2 11 6" xfId="23642" xr:uid="{00000000-0005-0000-0000-0000D8370000}"/>
    <cellStyle name="Input 3 2 12" xfId="2237" xr:uid="{00000000-0005-0000-0000-0000D9370000}"/>
    <cellStyle name="Input 3 2 12 2" xfId="4071" xr:uid="{00000000-0005-0000-0000-0000DA370000}"/>
    <cellStyle name="Input 3 2 12 2 2" xfId="7174" xr:uid="{00000000-0005-0000-0000-0000DB370000}"/>
    <cellStyle name="Input 3 2 12 2 2 2" xfId="13237" xr:uid="{00000000-0005-0000-0000-0000DC370000}"/>
    <cellStyle name="Input 3 2 12 2 2 2 2" xfId="22580" xr:uid="{00000000-0005-0000-0000-0000DD370000}"/>
    <cellStyle name="Input 3 2 12 2 2 2 2 2" xfId="40308" xr:uid="{00000000-0005-0000-0000-0000DE370000}"/>
    <cellStyle name="Input 3 2 12 2 2 2 3" xfId="32689" xr:uid="{00000000-0005-0000-0000-0000DF370000}"/>
    <cellStyle name="Input 3 2 12 2 2 3" xfId="17385" xr:uid="{00000000-0005-0000-0000-0000E0370000}"/>
    <cellStyle name="Input 3 2 12 2 2 3 2" xfId="36018" xr:uid="{00000000-0005-0000-0000-0000E1370000}"/>
    <cellStyle name="Input 3 2 12 2 2 4" xfId="27623" xr:uid="{00000000-0005-0000-0000-0000E2370000}"/>
    <cellStyle name="Input 3 2 12 2 3" xfId="10222" xr:uid="{00000000-0005-0000-0000-0000E3370000}"/>
    <cellStyle name="Input 3 2 12 2 3 2" xfId="30148" xr:uid="{00000000-0005-0000-0000-0000E4370000}"/>
    <cellStyle name="Input 3 2 12 2 4" xfId="25067" xr:uid="{00000000-0005-0000-0000-0000E5370000}"/>
    <cellStyle name="Input 3 2 12 3" xfId="4719" xr:uid="{00000000-0005-0000-0000-0000E6370000}"/>
    <cellStyle name="Input 3 2 12 3 2" xfId="7821" xr:uid="{00000000-0005-0000-0000-0000E7370000}"/>
    <cellStyle name="Input 3 2 12 3 2 2" xfId="13882" xr:uid="{00000000-0005-0000-0000-0000E8370000}"/>
    <cellStyle name="Input 3 2 12 3 2 2 2" xfId="23151" xr:uid="{00000000-0005-0000-0000-0000E9370000}"/>
    <cellStyle name="Input 3 2 12 3 2 2 2 2" xfId="40879" xr:uid="{00000000-0005-0000-0000-0000EA370000}"/>
    <cellStyle name="Input 3 2 12 3 2 2 3" xfId="33330" xr:uid="{00000000-0005-0000-0000-0000EB370000}"/>
    <cellStyle name="Input 3 2 12 3 2 3" xfId="17851" xr:uid="{00000000-0005-0000-0000-0000EC370000}"/>
    <cellStyle name="Input 3 2 12 3 2 3 2" xfId="36484" xr:uid="{00000000-0005-0000-0000-0000ED370000}"/>
    <cellStyle name="Input 3 2 12 3 2 4" xfId="28264" xr:uid="{00000000-0005-0000-0000-0000EE370000}"/>
    <cellStyle name="Input 3 2 12 3 3" xfId="10868" xr:uid="{00000000-0005-0000-0000-0000EF370000}"/>
    <cellStyle name="Input 3 2 12 3 3 2" xfId="20436" xr:uid="{00000000-0005-0000-0000-0000F0370000}"/>
    <cellStyle name="Input 3 2 12 3 3 2 2" xfId="38589" xr:uid="{00000000-0005-0000-0000-0000F1370000}"/>
    <cellStyle name="Input 3 2 12 3 3 3" xfId="30790" xr:uid="{00000000-0005-0000-0000-0000F2370000}"/>
    <cellStyle name="Input 3 2 12 3 4" xfId="15450" xr:uid="{00000000-0005-0000-0000-0000F3370000}"/>
    <cellStyle name="Input 3 2 12 3 4 2" xfId="34485" xr:uid="{00000000-0005-0000-0000-0000F4370000}"/>
    <cellStyle name="Input 3 2 12 3 5" xfId="25708" xr:uid="{00000000-0005-0000-0000-0000F5370000}"/>
    <cellStyle name="Input 3 2 12 4" xfId="5446" xr:uid="{00000000-0005-0000-0000-0000F6370000}"/>
    <cellStyle name="Input 3 2 12 4 2" xfId="11582" xr:uid="{00000000-0005-0000-0000-0000F7370000}"/>
    <cellStyle name="Input 3 2 12 4 2 2" xfId="21139" xr:uid="{00000000-0005-0000-0000-0000F8370000}"/>
    <cellStyle name="Input 3 2 12 4 2 2 2" xfId="39063" xr:uid="{00000000-0005-0000-0000-0000F9370000}"/>
    <cellStyle name="Input 3 2 12 4 2 3" xfId="31273" xr:uid="{00000000-0005-0000-0000-0000FA370000}"/>
    <cellStyle name="Input 3 2 12 4 3" xfId="16118" xr:uid="{00000000-0005-0000-0000-0000FB370000}"/>
    <cellStyle name="Input 3 2 12 4 3 2" xfId="34925" xr:uid="{00000000-0005-0000-0000-0000FC370000}"/>
    <cellStyle name="Input 3 2 12 4 4" xfId="26191" xr:uid="{00000000-0005-0000-0000-0000FD370000}"/>
    <cellStyle name="Input 3 2 12 5" xfId="8562" xr:uid="{00000000-0005-0000-0000-0000FE370000}"/>
    <cellStyle name="Input 3 2 12 5 2" xfId="18549" xr:uid="{00000000-0005-0000-0000-0000FF370000}"/>
    <cellStyle name="Input 3 2 12 5 2 2" xfId="36945" xr:uid="{00000000-0005-0000-0000-000000380000}"/>
    <cellStyle name="Input 3 2 12 5 3" xfId="28734" xr:uid="{00000000-0005-0000-0000-000001380000}"/>
    <cellStyle name="Input 3 2 12 6" xfId="23648" xr:uid="{00000000-0005-0000-0000-000002380000}"/>
    <cellStyle name="Input 3 2 13" xfId="2005" xr:uid="{00000000-0005-0000-0000-000003380000}"/>
    <cellStyle name="Input 3 2 13 2" xfId="4089" xr:uid="{00000000-0005-0000-0000-000004380000}"/>
    <cellStyle name="Input 3 2 13 2 2" xfId="7192" xr:uid="{00000000-0005-0000-0000-000005380000}"/>
    <cellStyle name="Input 3 2 13 2 2 2" xfId="13254" xr:uid="{00000000-0005-0000-0000-000006380000}"/>
    <cellStyle name="Input 3 2 13 2 2 2 2" xfId="22597" xr:uid="{00000000-0005-0000-0000-000007380000}"/>
    <cellStyle name="Input 3 2 13 2 2 2 2 2" xfId="40325" xr:uid="{00000000-0005-0000-0000-000008380000}"/>
    <cellStyle name="Input 3 2 13 2 2 2 3" xfId="32706" xr:uid="{00000000-0005-0000-0000-000009380000}"/>
    <cellStyle name="Input 3 2 13 2 2 3" xfId="17399" xr:uid="{00000000-0005-0000-0000-00000A380000}"/>
    <cellStyle name="Input 3 2 13 2 2 3 2" xfId="36032" xr:uid="{00000000-0005-0000-0000-00000B380000}"/>
    <cellStyle name="Input 3 2 13 2 2 4" xfId="27640" xr:uid="{00000000-0005-0000-0000-00000C380000}"/>
    <cellStyle name="Input 3 2 13 2 3" xfId="10239" xr:uid="{00000000-0005-0000-0000-00000D380000}"/>
    <cellStyle name="Input 3 2 13 2 3 2" xfId="30165" xr:uid="{00000000-0005-0000-0000-00000E380000}"/>
    <cellStyle name="Input 3 2 13 2 4" xfId="25084" xr:uid="{00000000-0005-0000-0000-00000F380000}"/>
    <cellStyle name="Input 3 2 13 3" xfId="4736" xr:uid="{00000000-0005-0000-0000-000010380000}"/>
    <cellStyle name="Input 3 2 13 3 2" xfId="7838" xr:uid="{00000000-0005-0000-0000-000011380000}"/>
    <cellStyle name="Input 3 2 13 3 2 2" xfId="13899" xr:uid="{00000000-0005-0000-0000-000012380000}"/>
    <cellStyle name="Input 3 2 13 3 2 2 2" xfId="23168" xr:uid="{00000000-0005-0000-0000-000013380000}"/>
    <cellStyle name="Input 3 2 13 3 2 2 2 2" xfId="40896" xr:uid="{00000000-0005-0000-0000-000014380000}"/>
    <cellStyle name="Input 3 2 13 3 2 2 3" xfId="33347" xr:uid="{00000000-0005-0000-0000-000015380000}"/>
    <cellStyle name="Input 3 2 13 3 2 3" xfId="17865" xr:uid="{00000000-0005-0000-0000-000016380000}"/>
    <cellStyle name="Input 3 2 13 3 2 3 2" xfId="36498" xr:uid="{00000000-0005-0000-0000-000017380000}"/>
    <cellStyle name="Input 3 2 13 3 2 4" xfId="28281" xr:uid="{00000000-0005-0000-0000-000018380000}"/>
    <cellStyle name="Input 3 2 13 3 3" xfId="10885" xr:uid="{00000000-0005-0000-0000-000019380000}"/>
    <cellStyle name="Input 3 2 13 3 3 2" xfId="20453" xr:uid="{00000000-0005-0000-0000-00001A380000}"/>
    <cellStyle name="Input 3 2 13 3 3 2 2" xfId="38606" xr:uid="{00000000-0005-0000-0000-00001B380000}"/>
    <cellStyle name="Input 3 2 13 3 3 3" xfId="30807" xr:uid="{00000000-0005-0000-0000-00001C380000}"/>
    <cellStyle name="Input 3 2 13 3 4" xfId="15464" xr:uid="{00000000-0005-0000-0000-00001D380000}"/>
    <cellStyle name="Input 3 2 13 3 4 2" xfId="34499" xr:uid="{00000000-0005-0000-0000-00001E380000}"/>
    <cellStyle name="Input 3 2 13 3 5" xfId="25725" xr:uid="{00000000-0005-0000-0000-00001F380000}"/>
    <cellStyle name="Input 3 2 13 4" xfId="5216" xr:uid="{00000000-0005-0000-0000-000020380000}"/>
    <cellStyle name="Input 3 2 13 4 2" xfId="11356" xr:uid="{00000000-0005-0000-0000-000021380000}"/>
    <cellStyle name="Input 3 2 13 4 2 2" xfId="20918" xr:uid="{00000000-0005-0000-0000-000022380000}"/>
    <cellStyle name="Input 3 2 13 4 2 2 2" xfId="38892" xr:uid="{00000000-0005-0000-0000-000023380000}"/>
    <cellStyle name="Input 3 2 13 4 2 3" xfId="31098" xr:uid="{00000000-0005-0000-0000-000024380000}"/>
    <cellStyle name="Input 3 2 13 4 3" xfId="15905" xr:uid="{00000000-0005-0000-0000-000025380000}"/>
    <cellStyle name="Input 3 2 13 4 3 2" xfId="34762" xr:uid="{00000000-0005-0000-0000-000026380000}"/>
    <cellStyle name="Input 3 2 13 4 4" xfId="26016" xr:uid="{00000000-0005-0000-0000-000027380000}"/>
    <cellStyle name="Input 3 2 13 5" xfId="8338" xr:uid="{00000000-0005-0000-0000-000028380000}"/>
    <cellStyle name="Input 3 2 13 5 2" xfId="18328" xr:uid="{00000000-0005-0000-0000-000029380000}"/>
    <cellStyle name="Input 3 2 13 5 2 2" xfId="36775" xr:uid="{00000000-0005-0000-0000-00002A380000}"/>
    <cellStyle name="Input 3 2 13 5 3" xfId="28564" xr:uid="{00000000-0005-0000-0000-00002B380000}"/>
    <cellStyle name="Input 3 2 13 6" xfId="23478" xr:uid="{00000000-0005-0000-0000-00002C380000}"/>
    <cellStyle name="Input 3 2 14" xfId="2038" xr:uid="{00000000-0005-0000-0000-00002D380000}"/>
    <cellStyle name="Input 3 2 14 2" xfId="4108" xr:uid="{00000000-0005-0000-0000-00002E380000}"/>
    <cellStyle name="Input 3 2 14 2 2" xfId="7211" xr:uid="{00000000-0005-0000-0000-00002F380000}"/>
    <cellStyle name="Input 3 2 14 2 2 2" xfId="13272" xr:uid="{00000000-0005-0000-0000-000030380000}"/>
    <cellStyle name="Input 3 2 14 2 2 2 2" xfId="22615" xr:uid="{00000000-0005-0000-0000-000031380000}"/>
    <cellStyle name="Input 3 2 14 2 2 2 2 2" xfId="40343" xr:uid="{00000000-0005-0000-0000-000032380000}"/>
    <cellStyle name="Input 3 2 14 2 2 2 3" xfId="32724" xr:uid="{00000000-0005-0000-0000-000033380000}"/>
    <cellStyle name="Input 3 2 14 2 2 3" xfId="17414" xr:uid="{00000000-0005-0000-0000-000034380000}"/>
    <cellStyle name="Input 3 2 14 2 2 3 2" xfId="36047" xr:uid="{00000000-0005-0000-0000-000035380000}"/>
    <cellStyle name="Input 3 2 14 2 2 4" xfId="27658" xr:uid="{00000000-0005-0000-0000-000036380000}"/>
    <cellStyle name="Input 3 2 14 2 3" xfId="10257" xr:uid="{00000000-0005-0000-0000-000037380000}"/>
    <cellStyle name="Input 3 2 14 2 3 2" xfId="30183" xr:uid="{00000000-0005-0000-0000-000038380000}"/>
    <cellStyle name="Input 3 2 14 2 4" xfId="25102" xr:uid="{00000000-0005-0000-0000-000039380000}"/>
    <cellStyle name="Input 3 2 14 3" xfId="4754" xr:uid="{00000000-0005-0000-0000-00003A380000}"/>
    <cellStyle name="Input 3 2 14 3 2" xfId="7856" xr:uid="{00000000-0005-0000-0000-00003B380000}"/>
    <cellStyle name="Input 3 2 14 3 2 2" xfId="13917" xr:uid="{00000000-0005-0000-0000-00003C380000}"/>
    <cellStyle name="Input 3 2 14 3 2 2 2" xfId="23186" xr:uid="{00000000-0005-0000-0000-00003D380000}"/>
    <cellStyle name="Input 3 2 14 3 2 2 2 2" xfId="40914" xr:uid="{00000000-0005-0000-0000-00003E380000}"/>
    <cellStyle name="Input 3 2 14 3 2 2 3" xfId="33365" xr:uid="{00000000-0005-0000-0000-00003F380000}"/>
    <cellStyle name="Input 3 2 14 3 2 3" xfId="17880" xr:uid="{00000000-0005-0000-0000-000040380000}"/>
    <cellStyle name="Input 3 2 14 3 2 3 2" xfId="36513" xr:uid="{00000000-0005-0000-0000-000041380000}"/>
    <cellStyle name="Input 3 2 14 3 2 4" xfId="28299" xr:uid="{00000000-0005-0000-0000-000042380000}"/>
    <cellStyle name="Input 3 2 14 3 3" xfId="10903" xr:uid="{00000000-0005-0000-0000-000043380000}"/>
    <cellStyle name="Input 3 2 14 3 3 2" xfId="20471" xr:uid="{00000000-0005-0000-0000-000044380000}"/>
    <cellStyle name="Input 3 2 14 3 3 2 2" xfId="38624" xr:uid="{00000000-0005-0000-0000-000045380000}"/>
    <cellStyle name="Input 3 2 14 3 3 3" xfId="30825" xr:uid="{00000000-0005-0000-0000-000046380000}"/>
    <cellStyle name="Input 3 2 14 3 4" xfId="15479" xr:uid="{00000000-0005-0000-0000-000047380000}"/>
    <cellStyle name="Input 3 2 14 3 4 2" xfId="34514" xr:uid="{00000000-0005-0000-0000-000048380000}"/>
    <cellStyle name="Input 3 2 14 3 5" xfId="25743" xr:uid="{00000000-0005-0000-0000-000049380000}"/>
    <cellStyle name="Input 3 2 14 4" xfId="5249" xr:uid="{00000000-0005-0000-0000-00004A380000}"/>
    <cellStyle name="Input 3 2 14 4 2" xfId="11389" xr:uid="{00000000-0005-0000-0000-00004B380000}"/>
    <cellStyle name="Input 3 2 14 4 2 2" xfId="20951" xr:uid="{00000000-0005-0000-0000-00004C380000}"/>
    <cellStyle name="Input 3 2 14 4 2 2 2" xfId="38925" xr:uid="{00000000-0005-0000-0000-00004D380000}"/>
    <cellStyle name="Input 3 2 14 4 2 3" xfId="31131" xr:uid="{00000000-0005-0000-0000-00004E380000}"/>
    <cellStyle name="Input 3 2 14 4 3" xfId="15938" xr:uid="{00000000-0005-0000-0000-00004F380000}"/>
    <cellStyle name="Input 3 2 14 4 3 2" xfId="34795" xr:uid="{00000000-0005-0000-0000-000050380000}"/>
    <cellStyle name="Input 3 2 14 4 4" xfId="26049" xr:uid="{00000000-0005-0000-0000-000051380000}"/>
    <cellStyle name="Input 3 2 14 5" xfId="8368" xr:uid="{00000000-0005-0000-0000-000052380000}"/>
    <cellStyle name="Input 3 2 14 5 2" xfId="18358" xr:uid="{00000000-0005-0000-0000-000053380000}"/>
    <cellStyle name="Input 3 2 14 5 2 2" xfId="36805" xr:uid="{00000000-0005-0000-0000-000054380000}"/>
    <cellStyle name="Input 3 2 14 5 3" xfId="28594" xr:uid="{00000000-0005-0000-0000-000055380000}"/>
    <cellStyle name="Input 3 2 14 6" xfId="23508" xr:uid="{00000000-0005-0000-0000-000056380000}"/>
    <cellStyle name="Input 3 2 15" xfId="1770" xr:uid="{00000000-0005-0000-0000-000057380000}"/>
    <cellStyle name="Input 3 2 15 2" xfId="4125" xr:uid="{00000000-0005-0000-0000-000058380000}"/>
    <cellStyle name="Input 3 2 15 2 2" xfId="7228" xr:uid="{00000000-0005-0000-0000-000059380000}"/>
    <cellStyle name="Input 3 2 15 2 2 2" xfId="13289" xr:uid="{00000000-0005-0000-0000-00005A380000}"/>
    <cellStyle name="Input 3 2 15 2 2 2 2" xfId="22632" xr:uid="{00000000-0005-0000-0000-00005B380000}"/>
    <cellStyle name="Input 3 2 15 2 2 2 2 2" xfId="40360" xr:uid="{00000000-0005-0000-0000-00005C380000}"/>
    <cellStyle name="Input 3 2 15 2 2 2 3" xfId="32741" xr:uid="{00000000-0005-0000-0000-00005D380000}"/>
    <cellStyle name="Input 3 2 15 2 2 3" xfId="17428" xr:uid="{00000000-0005-0000-0000-00005E380000}"/>
    <cellStyle name="Input 3 2 15 2 2 3 2" xfId="36061" xr:uid="{00000000-0005-0000-0000-00005F380000}"/>
    <cellStyle name="Input 3 2 15 2 2 4" xfId="27675" xr:uid="{00000000-0005-0000-0000-000060380000}"/>
    <cellStyle name="Input 3 2 15 2 3" xfId="10274" xr:uid="{00000000-0005-0000-0000-000061380000}"/>
    <cellStyle name="Input 3 2 15 2 3 2" xfId="30200" xr:uid="{00000000-0005-0000-0000-000062380000}"/>
    <cellStyle name="Input 3 2 15 2 4" xfId="25119" xr:uid="{00000000-0005-0000-0000-000063380000}"/>
    <cellStyle name="Input 3 2 15 3" xfId="4771" xr:uid="{00000000-0005-0000-0000-000064380000}"/>
    <cellStyle name="Input 3 2 15 3 2" xfId="7873" xr:uid="{00000000-0005-0000-0000-000065380000}"/>
    <cellStyle name="Input 3 2 15 3 2 2" xfId="13934" xr:uid="{00000000-0005-0000-0000-000066380000}"/>
    <cellStyle name="Input 3 2 15 3 2 2 2" xfId="23203" xr:uid="{00000000-0005-0000-0000-000067380000}"/>
    <cellStyle name="Input 3 2 15 3 2 2 2 2" xfId="40931" xr:uid="{00000000-0005-0000-0000-000068380000}"/>
    <cellStyle name="Input 3 2 15 3 2 2 3" xfId="33382" xr:uid="{00000000-0005-0000-0000-000069380000}"/>
    <cellStyle name="Input 3 2 15 3 2 3" xfId="17894" xr:uid="{00000000-0005-0000-0000-00006A380000}"/>
    <cellStyle name="Input 3 2 15 3 2 3 2" xfId="36527" xr:uid="{00000000-0005-0000-0000-00006B380000}"/>
    <cellStyle name="Input 3 2 15 3 2 4" xfId="28316" xr:uid="{00000000-0005-0000-0000-00006C380000}"/>
    <cellStyle name="Input 3 2 15 3 3" xfId="10920" xr:uid="{00000000-0005-0000-0000-00006D380000}"/>
    <cellStyle name="Input 3 2 15 3 3 2" xfId="20488" xr:uid="{00000000-0005-0000-0000-00006E380000}"/>
    <cellStyle name="Input 3 2 15 3 3 2 2" xfId="38641" xr:uid="{00000000-0005-0000-0000-00006F380000}"/>
    <cellStyle name="Input 3 2 15 3 3 3" xfId="30842" xr:uid="{00000000-0005-0000-0000-000070380000}"/>
    <cellStyle name="Input 3 2 15 3 4" xfId="15493" xr:uid="{00000000-0005-0000-0000-000071380000}"/>
    <cellStyle name="Input 3 2 15 3 4 2" xfId="34528" xr:uid="{00000000-0005-0000-0000-000072380000}"/>
    <cellStyle name="Input 3 2 15 3 5" xfId="25760" xr:uid="{00000000-0005-0000-0000-000073380000}"/>
    <cellStyle name="Input 3 2 15 4" xfId="4984" xr:uid="{00000000-0005-0000-0000-000074380000}"/>
    <cellStyle name="Input 3 2 15 4 2" xfId="11124" xr:uid="{00000000-0005-0000-0000-000075380000}"/>
    <cellStyle name="Input 3 2 15 4 2 2" xfId="20686" xr:uid="{00000000-0005-0000-0000-000076380000}"/>
    <cellStyle name="Input 3 2 15 4 2 2 2" xfId="38706" xr:uid="{00000000-0005-0000-0000-000077380000}"/>
    <cellStyle name="Input 3 2 15 4 2 3" xfId="30912" xr:uid="{00000000-0005-0000-0000-000078380000}"/>
    <cellStyle name="Input 3 2 15 4 3" xfId="15682" xr:uid="{00000000-0005-0000-0000-000079380000}"/>
    <cellStyle name="Input 3 2 15 4 3 2" xfId="34585" xr:uid="{00000000-0005-0000-0000-00007A380000}"/>
    <cellStyle name="Input 3 2 15 4 4" xfId="25830" xr:uid="{00000000-0005-0000-0000-00007B380000}"/>
    <cellStyle name="Input 3 2 15 5" xfId="8107" xr:uid="{00000000-0005-0000-0000-00007C380000}"/>
    <cellStyle name="Input 3 2 15 5 2" xfId="18097" xr:uid="{00000000-0005-0000-0000-00007D380000}"/>
    <cellStyle name="Input 3 2 15 5 2 2" xfId="36590" xr:uid="{00000000-0005-0000-0000-00007E380000}"/>
    <cellStyle name="Input 3 2 15 5 3" xfId="28379" xr:uid="{00000000-0005-0000-0000-00007F380000}"/>
    <cellStyle name="Input 3 2 15 6" xfId="23292" xr:uid="{00000000-0005-0000-0000-000080380000}"/>
    <cellStyle name="Input 3 2 16" xfId="1752" xr:uid="{00000000-0005-0000-0000-000081380000}"/>
    <cellStyle name="Input 3 2 16 2" xfId="4969" xr:uid="{00000000-0005-0000-0000-000082380000}"/>
    <cellStyle name="Input 3 2 16 2 2" xfId="11109" xr:uid="{00000000-0005-0000-0000-000083380000}"/>
    <cellStyle name="Input 3 2 16 2 2 2" xfId="20671" xr:uid="{00000000-0005-0000-0000-000084380000}"/>
    <cellStyle name="Input 3 2 16 2 2 2 2" xfId="38691" xr:uid="{00000000-0005-0000-0000-000085380000}"/>
    <cellStyle name="Input 3 2 16 2 2 3" xfId="30897" xr:uid="{00000000-0005-0000-0000-000086380000}"/>
    <cellStyle name="Input 3 2 16 2 3" xfId="15669" xr:uid="{00000000-0005-0000-0000-000087380000}"/>
    <cellStyle name="Input 3 2 16 2 3 2" xfId="34572" xr:uid="{00000000-0005-0000-0000-000088380000}"/>
    <cellStyle name="Input 3 2 16 2 4" xfId="25815" xr:uid="{00000000-0005-0000-0000-000089380000}"/>
    <cellStyle name="Input 3 2 16 3" xfId="8093" xr:uid="{00000000-0005-0000-0000-00008A380000}"/>
    <cellStyle name="Input 3 2 16 3 2" xfId="18083" xr:uid="{00000000-0005-0000-0000-00008B380000}"/>
    <cellStyle name="Input 3 2 16 3 2 2" xfId="36576" xr:uid="{00000000-0005-0000-0000-00008C380000}"/>
    <cellStyle name="Input 3 2 16 3 3" xfId="28367" xr:uid="{00000000-0005-0000-0000-00008D380000}"/>
    <cellStyle name="Input 3 2 16 4" xfId="14084" xr:uid="{00000000-0005-0000-0000-00008E380000}"/>
    <cellStyle name="Input 3 2 16 4 2" xfId="33392" xr:uid="{00000000-0005-0000-0000-00008F380000}"/>
    <cellStyle name="Input 3 2 16 5" xfId="23274" xr:uid="{00000000-0005-0000-0000-000090380000}"/>
    <cellStyle name="Input 3 2 17" xfId="2302" xr:uid="{00000000-0005-0000-0000-000091380000}"/>
    <cellStyle name="Input 3 2 17 2" xfId="5509" xr:uid="{00000000-0005-0000-0000-000092380000}"/>
    <cellStyle name="Input 3 2 17 2 2" xfId="11644" xr:uid="{00000000-0005-0000-0000-000093380000}"/>
    <cellStyle name="Input 3 2 17 2 2 2" xfId="21201" xr:uid="{00000000-0005-0000-0000-000094380000}"/>
    <cellStyle name="Input 3 2 17 2 2 2 2" xfId="39107" xr:uid="{00000000-0005-0000-0000-000095380000}"/>
    <cellStyle name="Input 3 2 17 2 2 3" xfId="31317" xr:uid="{00000000-0005-0000-0000-000096380000}"/>
    <cellStyle name="Input 3 2 17 2 3" xfId="16176" xr:uid="{00000000-0005-0000-0000-000097380000}"/>
    <cellStyle name="Input 3 2 17 2 3 2" xfId="34965" xr:uid="{00000000-0005-0000-0000-000098380000}"/>
    <cellStyle name="Input 3 2 17 2 4" xfId="26235" xr:uid="{00000000-0005-0000-0000-000099380000}"/>
    <cellStyle name="Input 3 2 17 3" xfId="8626" xr:uid="{00000000-0005-0000-0000-00009A380000}"/>
    <cellStyle name="Input 3 2 17 3 2" xfId="18613" xr:uid="{00000000-0005-0000-0000-00009B380000}"/>
    <cellStyle name="Input 3 2 17 3 2 2" xfId="36991" xr:uid="{00000000-0005-0000-0000-00009C380000}"/>
    <cellStyle name="Input 3 2 17 3 3" xfId="28779" xr:uid="{00000000-0005-0000-0000-00009D380000}"/>
    <cellStyle name="Input 3 2 17 4" xfId="14365" xr:uid="{00000000-0005-0000-0000-00009E380000}"/>
    <cellStyle name="Input 3 2 17 4 2" xfId="33559" xr:uid="{00000000-0005-0000-0000-00009F380000}"/>
    <cellStyle name="Input 3 2 17 5" xfId="23694" xr:uid="{00000000-0005-0000-0000-0000A0380000}"/>
    <cellStyle name="Input 3 2 18" xfId="1953" xr:uid="{00000000-0005-0000-0000-0000A1380000}"/>
    <cellStyle name="Input 3 2 18 2" xfId="5164" xr:uid="{00000000-0005-0000-0000-0000A2380000}"/>
    <cellStyle name="Input 3 2 18 2 2" xfId="11304" xr:uid="{00000000-0005-0000-0000-0000A3380000}"/>
    <cellStyle name="Input 3 2 18 2 2 2" xfId="20866" xr:uid="{00000000-0005-0000-0000-0000A4380000}"/>
    <cellStyle name="Input 3 2 18 2 2 2 2" xfId="38840" xr:uid="{00000000-0005-0000-0000-0000A5380000}"/>
    <cellStyle name="Input 3 2 18 2 2 3" xfId="31046" xr:uid="{00000000-0005-0000-0000-0000A6380000}"/>
    <cellStyle name="Input 3 2 18 2 3" xfId="15856" xr:uid="{00000000-0005-0000-0000-0000A7380000}"/>
    <cellStyle name="Input 3 2 18 2 3 2" xfId="34713" xr:uid="{00000000-0005-0000-0000-0000A8380000}"/>
    <cellStyle name="Input 3 2 18 2 4" xfId="25964" xr:uid="{00000000-0005-0000-0000-0000A9380000}"/>
    <cellStyle name="Input 3 2 18 3" xfId="8286" xr:uid="{00000000-0005-0000-0000-0000AA380000}"/>
    <cellStyle name="Input 3 2 18 3 2" xfId="18276" xr:uid="{00000000-0005-0000-0000-0000AB380000}"/>
    <cellStyle name="Input 3 2 18 3 2 2" xfId="36723" xr:uid="{00000000-0005-0000-0000-0000AC380000}"/>
    <cellStyle name="Input 3 2 18 3 3" xfId="28512" xr:uid="{00000000-0005-0000-0000-0000AD380000}"/>
    <cellStyle name="Input 3 2 18 4" xfId="14209" xr:uid="{00000000-0005-0000-0000-0000AE380000}"/>
    <cellStyle name="Input 3 2 18 4 2" xfId="33471" xr:uid="{00000000-0005-0000-0000-0000AF380000}"/>
    <cellStyle name="Input 3 2 18 5" xfId="23426" xr:uid="{00000000-0005-0000-0000-0000B0380000}"/>
    <cellStyle name="Input 3 2 19" xfId="1963" xr:uid="{00000000-0005-0000-0000-0000B1380000}"/>
    <cellStyle name="Input 3 2 19 2" xfId="5174" xr:uid="{00000000-0005-0000-0000-0000B2380000}"/>
    <cellStyle name="Input 3 2 19 2 2" xfId="11314" xr:uid="{00000000-0005-0000-0000-0000B3380000}"/>
    <cellStyle name="Input 3 2 19 2 2 2" xfId="20876" xr:uid="{00000000-0005-0000-0000-0000B4380000}"/>
    <cellStyle name="Input 3 2 19 2 2 2 2" xfId="38850" xr:uid="{00000000-0005-0000-0000-0000B5380000}"/>
    <cellStyle name="Input 3 2 19 2 2 3" xfId="31056" xr:uid="{00000000-0005-0000-0000-0000B6380000}"/>
    <cellStyle name="Input 3 2 19 2 3" xfId="15866" xr:uid="{00000000-0005-0000-0000-0000B7380000}"/>
    <cellStyle name="Input 3 2 19 2 3 2" xfId="34723" xr:uid="{00000000-0005-0000-0000-0000B8380000}"/>
    <cellStyle name="Input 3 2 19 2 4" xfId="25974" xr:uid="{00000000-0005-0000-0000-0000B9380000}"/>
    <cellStyle name="Input 3 2 19 3" xfId="8296" xr:uid="{00000000-0005-0000-0000-0000BA380000}"/>
    <cellStyle name="Input 3 2 19 3 2" xfId="18286" xr:uid="{00000000-0005-0000-0000-0000BB380000}"/>
    <cellStyle name="Input 3 2 19 3 2 2" xfId="36733" xr:uid="{00000000-0005-0000-0000-0000BC380000}"/>
    <cellStyle name="Input 3 2 19 3 3" xfId="28522" xr:uid="{00000000-0005-0000-0000-0000BD380000}"/>
    <cellStyle name="Input 3 2 19 4" xfId="14219" xr:uid="{00000000-0005-0000-0000-0000BE380000}"/>
    <cellStyle name="Input 3 2 19 4 2" xfId="33481" xr:uid="{00000000-0005-0000-0000-0000BF380000}"/>
    <cellStyle name="Input 3 2 19 5" xfId="23436" xr:uid="{00000000-0005-0000-0000-0000C0380000}"/>
    <cellStyle name="Input 3 2 2" xfId="2367" xr:uid="{00000000-0005-0000-0000-0000C1380000}"/>
    <cellStyle name="Input 3 2 2 2" xfId="3789" xr:uid="{00000000-0005-0000-0000-0000C2380000}"/>
    <cellStyle name="Input 3 2 2 2 2" xfId="6900" xr:uid="{00000000-0005-0000-0000-0000C3380000}"/>
    <cellStyle name="Input 3 2 2 2 2 2" xfId="12973" xr:uid="{00000000-0005-0000-0000-0000C4380000}"/>
    <cellStyle name="Input 3 2 2 2 2 2 2" xfId="22335" xr:uid="{00000000-0005-0000-0000-0000C5380000}"/>
    <cellStyle name="Input 3 2 2 2 2 2 2 2" xfId="40065" xr:uid="{00000000-0005-0000-0000-0000C6380000}"/>
    <cellStyle name="Input 3 2 2 2 2 2 3" xfId="32427" xr:uid="{00000000-0005-0000-0000-0000C7380000}"/>
    <cellStyle name="Input 3 2 2 2 2 3" xfId="17188" xr:uid="{00000000-0005-0000-0000-0000C8380000}"/>
    <cellStyle name="Input 3 2 2 2 2 3 2" xfId="35821" xr:uid="{00000000-0005-0000-0000-0000C9380000}"/>
    <cellStyle name="Input 3 2 2 2 2 4" xfId="27361" xr:uid="{00000000-0005-0000-0000-0000CA380000}"/>
    <cellStyle name="Input 3 2 2 2 3" xfId="9958" xr:uid="{00000000-0005-0000-0000-0000CB380000}"/>
    <cellStyle name="Input 3 2 2 2 3 2" xfId="29886" xr:uid="{00000000-0005-0000-0000-0000CC380000}"/>
    <cellStyle name="Input 3 2 2 2 4" xfId="24805" xr:uid="{00000000-0005-0000-0000-0000CD380000}"/>
    <cellStyle name="Input 3 2 2 3" xfId="4455" xr:uid="{00000000-0005-0000-0000-0000CE380000}"/>
    <cellStyle name="Input 3 2 2 3 2" xfId="7557" xr:uid="{00000000-0005-0000-0000-0000CF380000}"/>
    <cellStyle name="Input 3 2 2 3 2 2" xfId="13618" xr:uid="{00000000-0005-0000-0000-0000D0380000}"/>
    <cellStyle name="Input 3 2 2 3 2 2 2" xfId="22908" xr:uid="{00000000-0005-0000-0000-0000D1380000}"/>
    <cellStyle name="Input 3 2 2 3 2 2 2 2" xfId="40636" xr:uid="{00000000-0005-0000-0000-0000D2380000}"/>
    <cellStyle name="Input 3 2 2 3 2 2 3" xfId="33068" xr:uid="{00000000-0005-0000-0000-0000D3380000}"/>
    <cellStyle name="Input 3 2 2 3 2 3" xfId="17654" xr:uid="{00000000-0005-0000-0000-0000D4380000}"/>
    <cellStyle name="Input 3 2 2 3 2 3 2" xfId="36287" xr:uid="{00000000-0005-0000-0000-0000D5380000}"/>
    <cellStyle name="Input 3 2 2 3 2 4" xfId="28002" xr:uid="{00000000-0005-0000-0000-0000D6380000}"/>
    <cellStyle name="Input 3 2 2 3 3" xfId="10604" xr:uid="{00000000-0005-0000-0000-0000D7380000}"/>
    <cellStyle name="Input 3 2 2 3 3 2" xfId="20172" xr:uid="{00000000-0005-0000-0000-0000D8380000}"/>
    <cellStyle name="Input 3 2 2 3 3 2 2" xfId="38327" xr:uid="{00000000-0005-0000-0000-0000D9380000}"/>
    <cellStyle name="Input 3 2 2 3 3 3" xfId="30528" xr:uid="{00000000-0005-0000-0000-0000DA380000}"/>
    <cellStyle name="Input 3 2 2 3 4" xfId="15253" xr:uid="{00000000-0005-0000-0000-0000DB380000}"/>
    <cellStyle name="Input 3 2 2 3 4 2" xfId="34288" xr:uid="{00000000-0005-0000-0000-0000DC380000}"/>
    <cellStyle name="Input 3 2 2 3 5" xfId="25446" xr:uid="{00000000-0005-0000-0000-0000DD380000}"/>
    <cellStyle name="Input 3 2 2 4" xfId="5574" xr:uid="{00000000-0005-0000-0000-0000DE380000}"/>
    <cellStyle name="Input 3 2 2 4 2" xfId="11709" xr:uid="{00000000-0005-0000-0000-0000DF380000}"/>
    <cellStyle name="Input 3 2 2 4 2 2" xfId="21265" xr:uid="{00000000-0005-0000-0000-0000E0380000}"/>
    <cellStyle name="Input 3 2 2 4 2 2 2" xfId="39153" xr:uid="{00000000-0005-0000-0000-0000E1380000}"/>
    <cellStyle name="Input 3 2 2 4 2 3" xfId="31364" xr:uid="{00000000-0005-0000-0000-0000E2380000}"/>
    <cellStyle name="Input 3 2 2 4 3" xfId="16238" xr:uid="{00000000-0005-0000-0000-0000E3380000}"/>
    <cellStyle name="Input 3 2 2 4 3 2" xfId="35009" xr:uid="{00000000-0005-0000-0000-0000E4380000}"/>
    <cellStyle name="Input 3 2 2 4 4" xfId="26282" xr:uid="{00000000-0005-0000-0000-0000E5380000}"/>
    <cellStyle name="Input 3 2 2 5" xfId="8690" xr:uid="{00000000-0005-0000-0000-0000E6380000}"/>
    <cellStyle name="Input 3 2 2 5 2" xfId="18677" xr:uid="{00000000-0005-0000-0000-0000E7380000}"/>
    <cellStyle name="Input 3 2 2 5 2 2" xfId="37037" xr:uid="{00000000-0005-0000-0000-0000E8380000}"/>
    <cellStyle name="Input 3 2 2 5 3" xfId="28825" xr:uid="{00000000-0005-0000-0000-0000E9380000}"/>
    <cellStyle name="Input 3 2 2 6" xfId="23740" xr:uid="{00000000-0005-0000-0000-0000EA380000}"/>
    <cellStyle name="Input 3 2 20" xfId="2027" xr:uid="{00000000-0005-0000-0000-0000EB380000}"/>
    <cellStyle name="Input 3 2 20 2" xfId="5238" xr:uid="{00000000-0005-0000-0000-0000EC380000}"/>
    <cellStyle name="Input 3 2 20 2 2" xfId="11378" xr:uid="{00000000-0005-0000-0000-0000ED380000}"/>
    <cellStyle name="Input 3 2 20 2 2 2" xfId="20940" xr:uid="{00000000-0005-0000-0000-0000EE380000}"/>
    <cellStyle name="Input 3 2 20 2 2 2 2" xfId="38914" xr:uid="{00000000-0005-0000-0000-0000EF380000}"/>
    <cellStyle name="Input 3 2 20 2 2 3" xfId="31120" xr:uid="{00000000-0005-0000-0000-0000F0380000}"/>
    <cellStyle name="Input 3 2 20 2 3" xfId="15927" xr:uid="{00000000-0005-0000-0000-0000F1380000}"/>
    <cellStyle name="Input 3 2 20 2 3 2" xfId="34784" xr:uid="{00000000-0005-0000-0000-0000F2380000}"/>
    <cellStyle name="Input 3 2 20 2 4" xfId="26038" xr:uid="{00000000-0005-0000-0000-0000F3380000}"/>
    <cellStyle name="Input 3 2 20 3" xfId="8357" xr:uid="{00000000-0005-0000-0000-0000F4380000}"/>
    <cellStyle name="Input 3 2 20 3 2" xfId="18347" xr:uid="{00000000-0005-0000-0000-0000F5380000}"/>
    <cellStyle name="Input 3 2 20 3 2 2" xfId="36794" xr:uid="{00000000-0005-0000-0000-0000F6380000}"/>
    <cellStyle name="Input 3 2 20 3 3" xfId="28583" xr:uid="{00000000-0005-0000-0000-0000F7380000}"/>
    <cellStyle name="Input 3 2 20 4" xfId="14231" xr:uid="{00000000-0005-0000-0000-0000F8380000}"/>
    <cellStyle name="Input 3 2 20 4 2" xfId="33493" xr:uid="{00000000-0005-0000-0000-0000F9380000}"/>
    <cellStyle name="Input 3 2 20 5" xfId="23497" xr:uid="{00000000-0005-0000-0000-0000FA380000}"/>
    <cellStyle name="Input 3 2 21" xfId="1839" xr:uid="{00000000-0005-0000-0000-0000FB380000}"/>
    <cellStyle name="Input 3 2 21 2" xfId="5051" xr:uid="{00000000-0005-0000-0000-0000FC380000}"/>
    <cellStyle name="Input 3 2 21 2 2" xfId="11191" xr:uid="{00000000-0005-0000-0000-0000FD380000}"/>
    <cellStyle name="Input 3 2 21 2 2 2" xfId="20753" xr:uid="{00000000-0005-0000-0000-0000FE380000}"/>
    <cellStyle name="Input 3 2 21 2 2 2 2" xfId="38761" xr:uid="{00000000-0005-0000-0000-0000FF380000}"/>
    <cellStyle name="Input 3 2 21 2 2 3" xfId="30967" xr:uid="{00000000-0005-0000-0000-000000390000}"/>
    <cellStyle name="Input 3 2 21 2 3" xfId="15745" xr:uid="{00000000-0005-0000-0000-000001390000}"/>
    <cellStyle name="Input 3 2 21 2 3 2" xfId="34636" xr:uid="{00000000-0005-0000-0000-000002390000}"/>
    <cellStyle name="Input 3 2 21 2 4" xfId="25885" xr:uid="{00000000-0005-0000-0000-000003390000}"/>
    <cellStyle name="Input 3 2 21 3" xfId="8172" xr:uid="{00000000-0005-0000-0000-000004390000}"/>
    <cellStyle name="Input 3 2 21 3 2" xfId="18162" xr:uid="{00000000-0005-0000-0000-000005390000}"/>
    <cellStyle name="Input 3 2 21 3 2 2" xfId="36643" xr:uid="{00000000-0005-0000-0000-000006390000}"/>
    <cellStyle name="Input 3 2 21 3 3" xfId="28432" xr:uid="{00000000-0005-0000-0000-000007390000}"/>
    <cellStyle name="Input 3 2 21 4" xfId="14137" xr:uid="{00000000-0005-0000-0000-000008390000}"/>
    <cellStyle name="Input 3 2 21 4 2" xfId="33433" xr:uid="{00000000-0005-0000-0000-000009390000}"/>
    <cellStyle name="Input 3 2 21 5" xfId="23346" xr:uid="{00000000-0005-0000-0000-00000A390000}"/>
    <cellStyle name="Input 3 2 22" xfId="2487" xr:uid="{00000000-0005-0000-0000-00000B390000}"/>
    <cellStyle name="Input 3 2 22 2" xfId="5692" xr:uid="{00000000-0005-0000-0000-00000C390000}"/>
    <cellStyle name="Input 3 2 22 2 2" xfId="11811" xr:uid="{00000000-0005-0000-0000-00000D390000}"/>
    <cellStyle name="Input 3 2 22 2 2 2" xfId="21335" xr:uid="{00000000-0005-0000-0000-00000E390000}"/>
    <cellStyle name="Input 3 2 22 2 2 2 2" xfId="39221" xr:uid="{00000000-0005-0000-0000-00000F390000}"/>
    <cellStyle name="Input 3 2 22 2 2 3" xfId="31457" xr:uid="{00000000-0005-0000-0000-000010390000}"/>
    <cellStyle name="Input 3 2 22 2 3" xfId="16306" xr:uid="{00000000-0005-0000-0000-000011390000}"/>
    <cellStyle name="Input 3 2 22 2 3 2" xfId="35077" xr:uid="{00000000-0005-0000-0000-000012390000}"/>
    <cellStyle name="Input 3 2 22 2 4" xfId="26391" xr:uid="{00000000-0005-0000-0000-000013390000}"/>
    <cellStyle name="Input 3 2 22 3" xfId="8791" xr:uid="{00000000-0005-0000-0000-000014390000}"/>
    <cellStyle name="Input 3 2 22 3 2" xfId="18778" xr:uid="{00000000-0005-0000-0000-000015390000}"/>
    <cellStyle name="Input 3 2 22 3 2 2" xfId="37129" xr:uid="{00000000-0005-0000-0000-000016390000}"/>
    <cellStyle name="Input 3 2 22 3 3" xfId="28917" xr:uid="{00000000-0005-0000-0000-000017390000}"/>
    <cellStyle name="Input 3 2 22 4" xfId="14419" xr:uid="{00000000-0005-0000-0000-000018390000}"/>
    <cellStyle name="Input 3 2 22 4 2" xfId="33594" xr:uid="{00000000-0005-0000-0000-000019390000}"/>
    <cellStyle name="Input 3 2 22 5" xfId="23832" xr:uid="{00000000-0005-0000-0000-00001A390000}"/>
    <cellStyle name="Input 3 2 23" xfId="2334" xr:uid="{00000000-0005-0000-0000-00001B390000}"/>
    <cellStyle name="Input 3 2 23 2" xfId="5541" xr:uid="{00000000-0005-0000-0000-00001C390000}"/>
    <cellStyle name="Input 3 2 23 2 2" xfId="11676" xr:uid="{00000000-0005-0000-0000-00001D390000}"/>
    <cellStyle name="Input 3 2 23 2 2 2" xfId="21232" xr:uid="{00000000-0005-0000-0000-00001E390000}"/>
    <cellStyle name="Input 3 2 23 2 2 2 2" xfId="39130" xr:uid="{00000000-0005-0000-0000-00001F390000}"/>
    <cellStyle name="Input 3 2 23 2 2 3" xfId="31341" xr:uid="{00000000-0005-0000-0000-000020390000}"/>
    <cellStyle name="Input 3 2 23 2 3" xfId="16207" xr:uid="{00000000-0005-0000-0000-000021390000}"/>
    <cellStyle name="Input 3 2 23 2 3 2" xfId="34988" xr:uid="{00000000-0005-0000-0000-000022390000}"/>
    <cellStyle name="Input 3 2 23 2 4" xfId="26259" xr:uid="{00000000-0005-0000-0000-000023390000}"/>
    <cellStyle name="Input 3 2 23 3" xfId="8658" xr:uid="{00000000-0005-0000-0000-000024390000}"/>
    <cellStyle name="Input 3 2 23 3 2" xfId="18645" xr:uid="{00000000-0005-0000-0000-000025390000}"/>
    <cellStyle name="Input 3 2 23 3 2 2" xfId="37015" xr:uid="{00000000-0005-0000-0000-000026390000}"/>
    <cellStyle name="Input 3 2 23 3 3" xfId="28803" xr:uid="{00000000-0005-0000-0000-000027390000}"/>
    <cellStyle name="Input 3 2 23 4" xfId="14376" xr:uid="{00000000-0005-0000-0000-000028390000}"/>
    <cellStyle name="Input 3 2 23 4 2" xfId="33562" xr:uid="{00000000-0005-0000-0000-000029390000}"/>
    <cellStyle name="Input 3 2 23 5" xfId="23718" xr:uid="{00000000-0005-0000-0000-00002A390000}"/>
    <cellStyle name="Input 3 2 24" xfId="2511" xr:uid="{00000000-0005-0000-0000-00002B390000}"/>
    <cellStyle name="Input 3 2 24 2" xfId="5716" xr:uid="{00000000-0005-0000-0000-00002C390000}"/>
    <cellStyle name="Input 3 2 24 2 2" xfId="11835" xr:uid="{00000000-0005-0000-0000-00002D390000}"/>
    <cellStyle name="Input 3 2 24 2 2 2" xfId="21359" xr:uid="{00000000-0005-0000-0000-00002E390000}"/>
    <cellStyle name="Input 3 2 24 2 2 2 2" xfId="39245" xr:uid="{00000000-0005-0000-0000-00002F390000}"/>
    <cellStyle name="Input 3 2 24 2 2 3" xfId="31481" xr:uid="{00000000-0005-0000-0000-000030390000}"/>
    <cellStyle name="Input 3 2 24 2 3" xfId="16328" xr:uid="{00000000-0005-0000-0000-000031390000}"/>
    <cellStyle name="Input 3 2 24 2 3 2" xfId="35099" xr:uid="{00000000-0005-0000-0000-000032390000}"/>
    <cellStyle name="Input 3 2 24 2 4" xfId="26415" xr:uid="{00000000-0005-0000-0000-000033390000}"/>
    <cellStyle name="Input 3 2 24 3" xfId="8815" xr:uid="{00000000-0005-0000-0000-000034390000}"/>
    <cellStyle name="Input 3 2 24 3 2" xfId="18802" xr:uid="{00000000-0005-0000-0000-000035390000}"/>
    <cellStyle name="Input 3 2 24 3 2 2" xfId="37153" xr:uid="{00000000-0005-0000-0000-000036390000}"/>
    <cellStyle name="Input 3 2 24 3 3" xfId="28941" xr:uid="{00000000-0005-0000-0000-000037390000}"/>
    <cellStyle name="Input 3 2 24 4" xfId="14441" xr:uid="{00000000-0005-0000-0000-000038390000}"/>
    <cellStyle name="Input 3 2 24 4 2" xfId="33616" xr:uid="{00000000-0005-0000-0000-000039390000}"/>
    <cellStyle name="Input 3 2 24 5" xfId="23854" xr:uid="{00000000-0005-0000-0000-00003A390000}"/>
    <cellStyle name="Input 3 2 25" xfId="3375" xr:uid="{00000000-0005-0000-0000-00003B390000}"/>
    <cellStyle name="Input 3 2 25 2" xfId="6532" xr:uid="{00000000-0005-0000-0000-00003C390000}"/>
    <cellStyle name="Input 3 2 25 2 2" xfId="12644" xr:uid="{00000000-0005-0000-0000-00003D390000}"/>
    <cellStyle name="Input 3 2 25 2 2 2" xfId="22058" xr:uid="{00000000-0005-0000-0000-00003E390000}"/>
    <cellStyle name="Input 3 2 25 2 2 2 2" xfId="39788" xr:uid="{00000000-0005-0000-0000-00003F390000}"/>
    <cellStyle name="Input 3 2 25 2 2 3" xfId="32099" xr:uid="{00000000-0005-0000-0000-000040390000}"/>
    <cellStyle name="Input 3 2 25 2 3" xfId="16963" xr:uid="{00000000-0005-0000-0000-000041390000}"/>
    <cellStyle name="Input 3 2 25 2 3 2" xfId="35596" xr:uid="{00000000-0005-0000-0000-000042390000}"/>
    <cellStyle name="Input 3 2 25 2 4" xfId="27033" xr:uid="{00000000-0005-0000-0000-000043390000}"/>
    <cellStyle name="Input 3 2 25 3" xfId="9629" xr:uid="{00000000-0005-0000-0000-000044390000}"/>
    <cellStyle name="Input 3 2 25 3 2" xfId="29563" xr:uid="{00000000-0005-0000-0000-000045390000}"/>
    <cellStyle name="Input 3 2 25 4" xfId="24477" xr:uid="{00000000-0005-0000-0000-000046390000}"/>
    <cellStyle name="Input 3 2 26" xfId="4956" xr:uid="{00000000-0005-0000-0000-000047390000}"/>
    <cellStyle name="Input 3 2 26 2" xfId="11096" xr:uid="{00000000-0005-0000-0000-000048390000}"/>
    <cellStyle name="Input 3 2 26 2 2" xfId="20659" xr:uid="{00000000-0005-0000-0000-000049390000}"/>
    <cellStyle name="Input 3 2 26 2 2 2" xfId="38679" xr:uid="{00000000-0005-0000-0000-00004A390000}"/>
    <cellStyle name="Input 3 2 26 2 3" xfId="30885" xr:uid="{00000000-0005-0000-0000-00004B390000}"/>
    <cellStyle name="Input 3 2 26 3" xfId="15659" xr:uid="{00000000-0005-0000-0000-00004C390000}"/>
    <cellStyle name="Input 3 2 26 3 2" xfId="34562" xr:uid="{00000000-0005-0000-0000-00004D390000}"/>
    <cellStyle name="Input 3 2 26 4" xfId="25803" xr:uid="{00000000-0005-0000-0000-00004E390000}"/>
    <cellStyle name="Input 3 2 27" xfId="8082" xr:uid="{00000000-0005-0000-0000-00004F390000}"/>
    <cellStyle name="Input 3 2 27 2" xfId="18072" xr:uid="{00000000-0005-0000-0000-000050390000}"/>
    <cellStyle name="Input 3 2 27 2 2" xfId="36566" xr:uid="{00000000-0005-0000-0000-000051390000}"/>
    <cellStyle name="Input 3 2 27 3" xfId="28357" xr:uid="{00000000-0005-0000-0000-000052390000}"/>
    <cellStyle name="Input 3 2 28" xfId="23262" xr:uid="{00000000-0005-0000-0000-000053390000}"/>
    <cellStyle name="Input 3 2 3" xfId="1979" xr:uid="{00000000-0005-0000-0000-000054390000}"/>
    <cellStyle name="Input 3 2 3 2" xfId="3446" xr:uid="{00000000-0005-0000-0000-000055390000}"/>
    <cellStyle name="Input 3 2 3 2 2" xfId="6595" xr:uid="{00000000-0005-0000-0000-000056390000}"/>
    <cellStyle name="Input 3 2 3 2 2 2" xfId="12698" xr:uid="{00000000-0005-0000-0000-000057390000}"/>
    <cellStyle name="Input 3 2 3 2 2 2 2" xfId="22105" xr:uid="{00000000-0005-0000-0000-000058390000}"/>
    <cellStyle name="Input 3 2 3 2 2 2 2 2" xfId="39835" xr:uid="{00000000-0005-0000-0000-000059390000}"/>
    <cellStyle name="Input 3 2 3 2 2 2 3" xfId="32153" xr:uid="{00000000-0005-0000-0000-00005A390000}"/>
    <cellStyle name="Input 3 2 3 2 2 3" xfId="17000" xr:uid="{00000000-0005-0000-0000-00005B390000}"/>
    <cellStyle name="Input 3 2 3 2 2 3 2" xfId="35633" xr:uid="{00000000-0005-0000-0000-00005C390000}"/>
    <cellStyle name="Input 3 2 3 2 2 4" xfId="27087" xr:uid="{00000000-0005-0000-0000-00005D390000}"/>
    <cellStyle name="Input 3 2 3 2 3" xfId="9683" xr:uid="{00000000-0005-0000-0000-00005E390000}"/>
    <cellStyle name="Input 3 2 3 2 3 2" xfId="29615" xr:uid="{00000000-0005-0000-0000-00005F390000}"/>
    <cellStyle name="Input 3 2 3 2 4" xfId="24531" xr:uid="{00000000-0005-0000-0000-000060390000}"/>
    <cellStyle name="Input 3 2 3 3" xfId="4179" xr:uid="{00000000-0005-0000-0000-000061390000}"/>
    <cellStyle name="Input 3 2 3 3 2" xfId="7282" xr:uid="{00000000-0005-0000-0000-000062390000}"/>
    <cellStyle name="Input 3 2 3 3 2 2" xfId="13343" xr:uid="{00000000-0005-0000-0000-000063390000}"/>
    <cellStyle name="Input 3 2 3 3 2 2 2" xfId="22678" xr:uid="{00000000-0005-0000-0000-000064390000}"/>
    <cellStyle name="Input 3 2 3 3 2 2 2 2" xfId="40406" xr:uid="{00000000-0005-0000-0000-000065390000}"/>
    <cellStyle name="Input 3 2 3 3 2 2 3" xfId="32794" xr:uid="{00000000-0005-0000-0000-000066390000}"/>
    <cellStyle name="Input 3 2 3 3 2 3" xfId="17466" xr:uid="{00000000-0005-0000-0000-000067390000}"/>
    <cellStyle name="Input 3 2 3 3 2 3 2" xfId="36099" xr:uid="{00000000-0005-0000-0000-000068390000}"/>
    <cellStyle name="Input 3 2 3 3 2 4" xfId="27728" xr:uid="{00000000-0005-0000-0000-000069390000}"/>
    <cellStyle name="Input 3 2 3 3 3" xfId="10328" xr:uid="{00000000-0005-0000-0000-00006A390000}"/>
    <cellStyle name="Input 3 2 3 3 3 2" xfId="19897" xr:uid="{00000000-0005-0000-0000-00006B390000}"/>
    <cellStyle name="Input 3 2 3 3 3 2 2" xfId="38053" xr:uid="{00000000-0005-0000-0000-00006C390000}"/>
    <cellStyle name="Input 3 2 3 3 3 3" xfId="30253" xr:uid="{00000000-0005-0000-0000-00006D390000}"/>
    <cellStyle name="Input 3 2 3 3 4" xfId="15065" xr:uid="{00000000-0005-0000-0000-00006E390000}"/>
    <cellStyle name="Input 3 2 3 3 4 2" xfId="34100" xr:uid="{00000000-0005-0000-0000-00006F390000}"/>
    <cellStyle name="Input 3 2 3 3 5" xfId="25172" xr:uid="{00000000-0005-0000-0000-000070390000}"/>
    <cellStyle name="Input 3 2 3 4" xfId="5190" xr:uid="{00000000-0005-0000-0000-000071390000}"/>
    <cellStyle name="Input 3 2 3 4 2" xfId="11330" xr:uid="{00000000-0005-0000-0000-000072390000}"/>
    <cellStyle name="Input 3 2 3 4 2 2" xfId="20892" xr:uid="{00000000-0005-0000-0000-000073390000}"/>
    <cellStyle name="Input 3 2 3 4 2 2 2" xfId="38866" xr:uid="{00000000-0005-0000-0000-000074390000}"/>
    <cellStyle name="Input 3 2 3 4 2 3" xfId="31072" xr:uid="{00000000-0005-0000-0000-000075390000}"/>
    <cellStyle name="Input 3 2 3 4 3" xfId="15881" xr:uid="{00000000-0005-0000-0000-000076390000}"/>
    <cellStyle name="Input 3 2 3 4 3 2" xfId="34738" xr:uid="{00000000-0005-0000-0000-000077390000}"/>
    <cellStyle name="Input 3 2 3 4 4" xfId="25990" xr:uid="{00000000-0005-0000-0000-000078390000}"/>
    <cellStyle name="Input 3 2 3 5" xfId="8312" xr:uid="{00000000-0005-0000-0000-000079390000}"/>
    <cellStyle name="Input 3 2 3 5 2" xfId="18302" xr:uid="{00000000-0005-0000-0000-00007A390000}"/>
    <cellStyle name="Input 3 2 3 5 2 2" xfId="36749" xr:uid="{00000000-0005-0000-0000-00007B390000}"/>
    <cellStyle name="Input 3 2 3 5 3" xfId="28538" xr:uid="{00000000-0005-0000-0000-00007C390000}"/>
    <cellStyle name="Input 3 2 3 6" xfId="23452" xr:uid="{00000000-0005-0000-0000-00007D390000}"/>
    <cellStyle name="Input 3 2 4" xfId="1996" xr:uid="{00000000-0005-0000-0000-00007E390000}"/>
    <cellStyle name="Input 3 2 4 2" xfId="3874" xr:uid="{00000000-0005-0000-0000-00007F390000}"/>
    <cellStyle name="Input 3 2 4 2 2" xfId="6980" xr:uid="{00000000-0005-0000-0000-000080390000}"/>
    <cellStyle name="Input 3 2 4 2 2 2" xfId="13050" xr:uid="{00000000-0005-0000-0000-000081390000}"/>
    <cellStyle name="Input 3 2 4 2 2 2 2" xfId="22404" xr:uid="{00000000-0005-0000-0000-000082390000}"/>
    <cellStyle name="Input 3 2 4 2 2 2 2 2" xfId="40132" xr:uid="{00000000-0005-0000-0000-000083390000}"/>
    <cellStyle name="Input 3 2 4 2 2 2 3" xfId="32502" xr:uid="{00000000-0005-0000-0000-000084390000}"/>
    <cellStyle name="Input 3 2 4 2 2 3" xfId="17241" xr:uid="{00000000-0005-0000-0000-000085390000}"/>
    <cellStyle name="Input 3 2 4 2 2 3 2" xfId="35874" xr:uid="{00000000-0005-0000-0000-000086390000}"/>
    <cellStyle name="Input 3 2 4 2 2 4" xfId="27436" xr:uid="{00000000-0005-0000-0000-000087390000}"/>
    <cellStyle name="Input 3 2 4 2 3" xfId="10035" xr:uid="{00000000-0005-0000-0000-000088390000}"/>
    <cellStyle name="Input 3 2 4 2 3 2" xfId="29961" xr:uid="{00000000-0005-0000-0000-000089390000}"/>
    <cellStyle name="Input 3 2 4 2 4" xfId="24880" xr:uid="{00000000-0005-0000-0000-00008A390000}"/>
    <cellStyle name="Input 3 2 4 3" xfId="4532" xr:uid="{00000000-0005-0000-0000-00008B390000}"/>
    <cellStyle name="Input 3 2 4 3 2" xfId="7634" xr:uid="{00000000-0005-0000-0000-00008C390000}"/>
    <cellStyle name="Input 3 2 4 3 2 2" xfId="13695" xr:uid="{00000000-0005-0000-0000-00008D390000}"/>
    <cellStyle name="Input 3 2 4 3 2 2 2" xfId="22975" xr:uid="{00000000-0005-0000-0000-00008E390000}"/>
    <cellStyle name="Input 3 2 4 3 2 2 2 2" xfId="40703" xr:uid="{00000000-0005-0000-0000-00008F390000}"/>
    <cellStyle name="Input 3 2 4 3 2 2 3" xfId="33143" xr:uid="{00000000-0005-0000-0000-000090390000}"/>
    <cellStyle name="Input 3 2 4 3 2 3" xfId="17707" xr:uid="{00000000-0005-0000-0000-000091390000}"/>
    <cellStyle name="Input 3 2 4 3 2 3 2" xfId="36340" xr:uid="{00000000-0005-0000-0000-000092390000}"/>
    <cellStyle name="Input 3 2 4 3 2 4" xfId="28077" xr:uid="{00000000-0005-0000-0000-000093390000}"/>
    <cellStyle name="Input 3 2 4 3 3" xfId="10681" xr:uid="{00000000-0005-0000-0000-000094390000}"/>
    <cellStyle name="Input 3 2 4 3 3 2" xfId="20249" xr:uid="{00000000-0005-0000-0000-000095390000}"/>
    <cellStyle name="Input 3 2 4 3 3 2 2" xfId="38402" xr:uid="{00000000-0005-0000-0000-000096390000}"/>
    <cellStyle name="Input 3 2 4 3 3 3" xfId="30603" xr:uid="{00000000-0005-0000-0000-000097390000}"/>
    <cellStyle name="Input 3 2 4 3 4" xfId="15306" xr:uid="{00000000-0005-0000-0000-000098390000}"/>
    <cellStyle name="Input 3 2 4 3 4 2" xfId="34341" xr:uid="{00000000-0005-0000-0000-000099390000}"/>
    <cellStyle name="Input 3 2 4 3 5" xfId="25521" xr:uid="{00000000-0005-0000-0000-00009A390000}"/>
    <cellStyle name="Input 3 2 4 4" xfId="5207" xr:uid="{00000000-0005-0000-0000-00009B390000}"/>
    <cellStyle name="Input 3 2 4 4 2" xfId="11347" xr:uid="{00000000-0005-0000-0000-00009C390000}"/>
    <cellStyle name="Input 3 2 4 4 2 2" xfId="20909" xr:uid="{00000000-0005-0000-0000-00009D390000}"/>
    <cellStyle name="Input 3 2 4 4 2 2 2" xfId="38883" xr:uid="{00000000-0005-0000-0000-00009E390000}"/>
    <cellStyle name="Input 3 2 4 4 2 3" xfId="31089" xr:uid="{00000000-0005-0000-0000-00009F390000}"/>
    <cellStyle name="Input 3 2 4 4 3" xfId="15896" xr:uid="{00000000-0005-0000-0000-0000A0390000}"/>
    <cellStyle name="Input 3 2 4 4 3 2" xfId="34753" xr:uid="{00000000-0005-0000-0000-0000A1390000}"/>
    <cellStyle name="Input 3 2 4 4 4" xfId="26007" xr:uid="{00000000-0005-0000-0000-0000A2390000}"/>
    <cellStyle name="Input 3 2 4 5" xfId="8329" xr:uid="{00000000-0005-0000-0000-0000A3390000}"/>
    <cellStyle name="Input 3 2 4 5 2" xfId="18319" xr:uid="{00000000-0005-0000-0000-0000A4390000}"/>
    <cellStyle name="Input 3 2 4 5 2 2" xfId="36766" xr:uid="{00000000-0005-0000-0000-0000A5390000}"/>
    <cellStyle name="Input 3 2 4 5 3" xfId="28555" xr:uid="{00000000-0005-0000-0000-0000A6390000}"/>
    <cellStyle name="Input 3 2 4 6" xfId="23469" xr:uid="{00000000-0005-0000-0000-0000A7390000}"/>
    <cellStyle name="Input 3 2 5" xfId="2264" xr:uid="{00000000-0005-0000-0000-0000A8390000}"/>
    <cellStyle name="Input 3 2 5 2" xfId="3774" xr:uid="{00000000-0005-0000-0000-0000A9390000}"/>
    <cellStyle name="Input 3 2 5 2 2" xfId="6886" xr:uid="{00000000-0005-0000-0000-0000AA390000}"/>
    <cellStyle name="Input 3 2 5 2 2 2" xfId="12960" xr:uid="{00000000-0005-0000-0000-0000AB390000}"/>
    <cellStyle name="Input 3 2 5 2 2 2 2" xfId="22322" xr:uid="{00000000-0005-0000-0000-0000AC390000}"/>
    <cellStyle name="Input 3 2 5 2 2 2 2 2" xfId="40052" xr:uid="{00000000-0005-0000-0000-0000AD390000}"/>
    <cellStyle name="Input 3 2 5 2 2 2 3" xfId="32414" xr:uid="{00000000-0005-0000-0000-0000AE390000}"/>
    <cellStyle name="Input 3 2 5 2 2 3" xfId="17176" xr:uid="{00000000-0005-0000-0000-0000AF390000}"/>
    <cellStyle name="Input 3 2 5 2 2 3 2" xfId="35809" xr:uid="{00000000-0005-0000-0000-0000B0390000}"/>
    <cellStyle name="Input 3 2 5 2 2 4" xfId="27348" xr:uid="{00000000-0005-0000-0000-0000B1390000}"/>
    <cellStyle name="Input 3 2 5 2 3" xfId="9945" xr:uid="{00000000-0005-0000-0000-0000B2390000}"/>
    <cellStyle name="Input 3 2 5 2 3 2" xfId="19745" xr:uid="{00000000-0005-0000-0000-0000B3390000}"/>
    <cellStyle name="Input 3 2 5 2 3 2 2" xfId="37904" xr:uid="{00000000-0005-0000-0000-0000B4390000}"/>
    <cellStyle name="Input 3 2 5 2 3 3" xfId="29873" xr:uid="{00000000-0005-0000-0000-0000B5390000}"/>
    <cellStyle name="Input 3 2 5 2 4" xfId="15006" xr:uid="{00000000-0005-0000-0000-0000B6390000}"/>
    <cellStyle name="Input 3 2 5 2 4 2" xfId="34041" xr:uid="{00000000-0005-0000-0000-0000B7390000}"/>
    <cellStyle name="Input 3 2 5 2 5" xfId="24792" xr:uid="{00000000-0005-0000-0000-0000B8390000}"/>
    <cellStyle name="Input 3 2 5 3" xfId="4442" xr:uid="{00000000-0005-0000-0000-0000B9390000}"/>
    <cellStyle name="Input 3 2 5 3 2" xfId="7544" xr:uid="{00000000-0005-0000-0000-0000BA390000}"/>
    <cellStyle name="Input 3 2 5 3 2 2" xfId="13605" xr:uid="{00000000-0005-0000-0000-0000BB390000}"/>
    <cellStyle name="Input 3 2 5 3 2 2 2" xfId="22895" xr:uid="{00000000-0005-0000-0000-0000BC390000}"/>
    <cellStyle name="Input 3 2 5 3 2 2 2 2" xfId="40623" xr:uid="{00000000-0005-0000-0000-0000BD390000}"/>
    <cellStyle name="Input 3 2 5 3 2 2 3" xfId="33055" xr:uid="{00000000-0005-0000-0000-0000BE390000}"/>
    <cellStyle name="Input 3 2 5 3 2 3" xfId="17642" xr:uid="{00000000-0005-0000-0000-0000BF390000}"/>
    <cellStyle name="Input 3 2 5 3 2 3 2" xfId="36275" xr:uid="{00000000-0005-0000-0000-0000C0390000}"/>
    <cellStyle name="Input 3 2 5 3 2 4" xfId="27989" xr:uid="{00000000-0005-0000-0000-0000C1390000}"/>
    <cellStyle name="Input 3 2 5 3 3" xfId="10591" xr:uid="{00000000-0005-0000-0000-0000C2390000}"/>
    <cellStyle name="Input 3 2 5 3 3 2" xfId="20159" xr:uid="{00000000-0005-0000-0000-0000C3390000}"/>
    <cellStyle name="Input 3 2 5 3 3 2 2" xfId="38314" xr:uid="{00000000-0005-0000-0000-0000C4390000}"/>
    <cellStyle name="Input 3 2 5 3 3 3" xfId="30515" xr:uid="{00000000-0005-0000-0000-0000C5390000}"/>
    <cellStyle name="Input 3 2 5 3 4" xfId="15241" xr:uid="{00000000-0005-0000-0000-0000C6390000}"/>
    <cellStyle name="Input 3 2 5 3 4 2" xfId="34276" xr:uid="{00000000-0005-0000-0000-0000C7390000}"/>
    <cellStyle name="Input 3 2 5 3 5" xfId="25433" xr:uid="{00000000-0005-0000-0000-0000C8390000}"/>
    <cellStyle name="Input 3 2 5 4" xfId="5471" xr:uid="{00000000-0005-0000-0000-0000C9390000}"/>
    <cellStyle name="Input 3 2 5 4 2" xfId="11607" xr:uid="{00000000-0005-0000-0000-0000CA390000}"/>
    <cellStyle name="Input 3 2 5 4 2 2" xfId="21164" xr:uid="{00000000-0005-0000-0000-0000CB390000}"/>
    <cellStyle name="Input 3 2 5 4 2 2 2" xfId="39088" xr:uid="{00000000-0005-0000-0000-0000CC390000}"/>
    <cellStyle name="Input 3 2 5 4 2 3" xfId="31298" xr:uid="{00000000-0005-0000-0000-0000CD390000}"/>
    <cellStyle name="Input 3 2 5 4 3" xfId="16139" xr:uid="{00000000-0005-0000-0000-0000CE390000}"/>
    <cellStyle name="Input 3 2 5 4 3 2" xfId="34946" xr:uid="{00000000-0005-0000-0000-0000CF390000}"/>
    <cellStyle name="Input 3 2 5 4 4" xfId="26216" xr:uid="{00000000-0005-0000-0000-0000D0390000}"/>
    <cellStyle name="Input 3 2 5 5" xfId="8589" xr:uid="{00000000-0005-0000-0000-0000D1390000}"/>
    <cellStyle name="Input 3 2 5 5 2" xfId="18576" xr:uid="{00000000-0005-0000-0000-0000D2390000}"/>
    <cellStyle name="Input 3 2 5 5 2 2" xfId="36972" xr:uid="{00000000-0005-0000-0000-0000D3390000}"/>
    <cellStyle name="Input 3 2 5 5 3" xfId="28760" xr:uid="{00000000-0005-0000-0000-0000D4390000}"/>
    <cellStyle name="Input 3 2 5 6" xfId="14344" xr:uid="{00000000-0005-0000-0000-0000D5390000}"/>
    <cellStyle name="Input 3 2 5 6 2" xfId="33556" xr:uid="{00000000-0005-0000-0000-0000D6390000}"/>
    <cellStyle name="Input 3 2 5 7" xfId="23675" xr:uid="{00000000-0005-0000-0000-0000D7390000}"/>
    <cellStyle name="Input 3 2 6" xfId="1990" xr:uid="{00000000-0005-0000-0000-0000D8390000}"/>
    <cellStyle name="Input 3 2 6 2" xfId="3926" xr:uid="{00000000-0005-0000-0000-0000D9390000}"/>
    <cellStyle name="Input 3 2 6 2 2" xfId="7031" xr:uid="{00000000-0005-0000-0000-0000DA390000}"/>
    <cellStyle name="Input 3 2 6 2 2 2" xfId="13099" xr:uid="{00000000-0005-0000-0000-0000DB390000}"/>
    <cellStyle name="Input 3 2 6 2 2 2 2" xfId="22449" xr:uid="{00000000-0005-0000-0000-0000DC390000}"/>
    <cellStyle name="Input 3 2 6 2 2 2 2 2" xfId="40177" xr:uid="{00000000-0005-0000-0000-0000DD390000}"/>
    <cellStyle name="Input 3 2 6 2 2 2 3" xfId="32551" xr:uid="{00000000-0005-0000-0000-0000DE390000}"/>
    <cellStyle name="Input 3 2 6 2 2 3" xfId="17277" xr:uid="{00000000-0005-0000-0000-0000DF390000}"/>
    <cellStyle name="Input 3 2 6 2 2 3 2" xfId="35910" xr:uid="{00000000-0005-0000-0000-0000E0390000}"/>
    <cellStyle name="Input 3 2 6 2 2 4" xfId="27485" xr:uid="{00000000-0005-0000-0000-0000E1390000}"/>
    <cellStyle name="Input 3 2 6 2 3" xfId="10084" xr:uid="{00000000-0005-0000-0000-0000E2390000}"/>
    <cellStyle name="Input 3 2 6 2 3 2" xfId="30010" xr:uid="{00000000-0005-0000-0000-0000E3390000}"/>
    <cellStyle name="Input 3 2 6 2 4" xfId="24929" xr:uid="{00000000-0005-0000-0000-0000E4390000}"/>
    <cellStyle name="Input 3 2 6 3" xfId="4581" xr:uid="{00000000-0005-0000-0000-0000E5390000}"/>
    <cellStyle name="Input 3 2 6 3 2" xfId="7683" xr:uid="{00000000-0005-0000-0000-0000E6390000}"/>
    <cellStyle name="Input 3 2 6 3 2 2" xfId="13744" xr:uid="{00000000-0005-0000-0000-0000E7390000}"/>
    <cellStyle name="Input 3 2 6 3 2 2 2" xfId="23020" xr:uid="{00000000-0005-0000-0000-0000E8390000}"/>
    <cellStyle name="Input 3 2 6 3 2 2 2 2" xfId="40748" xr:uid="{00000000-0005-0000-0000-0000E9390000}"/>
    <cellStyle name="Input 3 2 6 3 2 2 3" xfId="33192" xr:uid="{00000000-0005-0000-0000-0000EA390000}"/>
    <cellStyle name="Input 3 2 6 3 2 3" xfId="17743" xr:uid="{00000000-0005-0000-0000-0000EB390000}"/>
    <cellStyle name="Input 3 2 6 3 2 3 2" xfId="36376" xr:uid="{00000000-0005-0000-0000-0000EC390000}"/>
    <cellStyle name="Input 3 2 6 3 2 4" xfId="28126" xr:uid="{00000000-0005-0000-0000-0000ED390000}"/>
    <cellStyle name="Input 3 2 6 3 3" xfId="10730" xr:uid="{00000000-0005-0000-0000-0000EE390000}"/>
    <cellStyle name="Input 3 2 6 3 3 2" xfId="20298" xr:uid="{00000000-0005-0000-0000-0000EF390000}"/>
    <cellStyle name="Input 3 2 6 3 3 2 2" xfId="38451" xr:uid="{00000000-0005-0000-0000-0000F0390000}"/>
    <cellStyle name="Input 3 2 6 3 3 3" xfId="30652" xr:uid="{00000000-0005-0000-0000-0000F1390000}"/>
    <cellStyle name="Input 3 2 6 3 4" xfId="15342" xr:uid="{00000000-0005-0000-0000-0000F2390000}"/>
    <cellStyle name="Input 3 2 6 3 4 2" xfId="34377" xr:uid="{00000000-0005-0000-0000-0000F3390000}"/>
    <cellStyle name="Input 3 2 6 3 5" xfId="25570" xr:uid="{00000000-0005-0000-0000-0000F4390000}"/>
    <cellStyle name="Input 3 2 6 4" xfId="5201" xr:uid="{00000000-0005-0000-0000-0000F5390000}"/>
    <cellStyle name="Input 3 2 6 4 2" xfId="11341" xr:uid="{00000000-0005-0000-0000-0000F6390000}"/>
    <cellStyle name="Input 3 2 6 4 2 2" xfId="20903" xr:uid="{00000000-0005-0000-0000-0000F7390000}"/>
    <cellStyle name="Input 3 2 6 4 2 2 2" xfId="38877" xr:uid="{00000000-0005-0000-0000-0000F8390000}"/>
    <cellStyle name="Input 3 2 6 4 2 3" xfId="31083" xr:uid="{00000000-0005-0000-0000-0000F9390000}"/>
    <cellStyle name="Input 3 2 6 4 3" xfId="15890" xr:uid="{00000000-0005-0000-0000-0000FA390000}"/>
    <cellStyle name="Input 3 2 6 4 3 2" xfId="34747" xr:uid="{00000000-0005-0000-0000-0000FB390000}"/>
    <cellStyle name="Input 3 2 6 4 4" xfId="26001" xr:uid="{00000000-0005-0000-0000-0000FC390000}"/>
    <cellStyle name="Input 3 2 6 5" xfId="8323" xr:uid="{00000000-0005-0000-0000-0000FD390000}"/>
    <cellStyle name="Input 3 2 6 5 2" xfId="18313" xr:uid="{00000000-0005-0000-0000-0000FE390000}"/>
    <cellStyle name="Input 3 2 6 5 2 2" xfId="36760" xr:uid="{00000000-0005-0000-0000-0000FF390000}"/>
    <cellStyle name="Input 3 2 6 5 3" xfId="28549" xr:uid="{00000000-0005-0000-0000-0000003A0000}"/>
    <cellStyle name="Input 3 2 6 6" xfId="23463" xr:uid="{00000000-0005-0000-0000-0000013A0000}"/>
    <cellStyle name="Input 3 2 7" xfId="2016" xr:uid="{00000000-0005-0000-0000-0000023A0000}"/>
    <cellStyle name="Input 3 2 7 2" xfId="3956" xr:uid="{00000000-0005-0000-0000-0000033A0000}"/>
    <cellStyle name="Input 3 2 7 2 2" xfId="7061" xr:uid="{00000000-0005-0000-0000-0000043A0000}"/>
    <cellStyle name="Input 3 2 7 2 2 2" xfId="13127" xr:uid="{00000000-0005-0000-0000-0000053A0000}"/>
    <cellStyle name="Input 3 2 7 2 2 2 2" xfId="22476" xr:uid="{00000000-0005-0000-0000-0000063A0000}"/>
    <cellStyle name="Input 3 2 7 2 2 2 2 2" xfId="40204" xr:uid="{00000000-0005-0000-0000-0000073A0000}"/>
    <cellStyle name="Input 3 2 7 2 2 2 3" xfId="32579" xr:uid="{00000000-0005-0000-0000-0000083A0000}"/>
    <cellStyle name="Input 3 2 7 2 2 3" xfId="17298" xr:uid="{00000000-0005-0000-0000-0000093A0000}"/>
    <cellStyle name="Input 3 2 7 2 2 3 2" xfId="35931" xr:uid="{00000000-0005-0000-0000-00000A3A0000}"/>
    <cellStyle name="Input 3 2 7 2 2 4" xfId="27513" xr:uid="{00000000-0005-0000-0000-00000B3A0000}"/>
    <cellStyle name="Input 3 2 7 2 3" xfId="10112" xr:uid="{00000000-0005-0000-0000-00000C3A0000}"/>
    <cellStyle name="Input 3 2 7 2 3 2" xfId="30038" xr:uid="{00000000-0005-0000-0000-00000D3A0000}"/>
    <cellStyle name="Input 3 2 7 2 4" xfId="24957" xr:uid="{00000000-0005-0000-0000-00000E3A0000}"/>
    <cellStyle name="Input 3 2 7 3" xfId="4609" xr:uid="{00000000-0005-0000-0000-00000F3A0000}"/>
    <cellStyle name="Input 3 2 7 3 2" xfId="7711" xr:uid="{00000000-0005-0000-0000-0000103A0000}"/>
    <cellStyle name="Input 3 2 7 3 2 2" xfId="13772" xr:uid="{00000000-0005-0000-0000-0000113A0000}"/>
    <cellStyle name="Input 3 2 7 3 2 2 2" xfId="23047" xr:uid="{00000000-0005-0000-0000-0000123A0000}"/>
    <cellStyle name="Input 3 2 7 3 2 2 2 2" xfId="40775" xr:uid="{00000000-0005-0000-0000-0000133A0000}"/>
    <cellStyle name="Input 3 2 7 3 2 2 3" xfId="33220" xr:uid="{00000000-0005-0000-0000-0000143A0000}"/>
    <cellStyle name="Input 3 2 7 3 2 3" xfId="17764" xr:uid="{00000000-0005-0000-0000-0000153A0000}"/>
    <cellStyle name="Input 3 2 7 3 2 3 2" xfId="36397" xr:uid="{00000000-0005-0000-0000-0000163A0000}"/>
    <cellStyle name="Input 3 2 7 3 2 4" xfId="28154" xr:uid="{00000000-0005-0000-0000-0000173A0000}"/>
    <cellStyle name="Input 3 2 7 3 3" xfId="10758" xr:uid="{00000000-0005-0000-0000-0000183A0000}"/>
    <cellStyle name="Input 3 2 7 3 3 2" xfId="20326" xr:uid="{00000000-0005-0000-0000-0000193A0000}"/>
    <cellStyle name="Input 3 2 7 3 3 2 2" xfId="38479" xr:uid="{00000000-0005-0000-0000-00001A3A0000}"/>
    <cellStyle name="Input 3 2 7 3 3 3" xfId="30680" xr:uid="{00000000-0005-0000-0000-00001B3A0000}"/>
    <cellStyle name="Input 3 2 7 3 4" xfId="15363" xr:uid="{00000000-0005-0000-0000-00001C3A0000}"/>
    <cellStyle name="Input 3 2 7 3 4 2" xfId="34398" xr:uid="{00000000-0005-0000-0000-00001D3A0000}"/>
    <cellStyle name="Input 3 2 7 3 5" xfId="25598" xr:uid="{00000000-0005-0000-0000-00001E3A0000}"/>
    <cellStyle name="Input 3 2 7 4" xfId="5227" xr:uid="{00000000-0005-0000-0000-00001F3A0000}"/>
    <cellStyle name="Input 3 2 7 4 2" xfId="11367" xr:uid="{00000000-0005-0000-0000-0000203A0000}"/>
    <cellStyle name="Input 3 2 7 4 2 2" xfId="20929" xr:uid="{00000000-0005-0000-0000-0000213A0000}"/>
    <cellStyle name="Input 3 2 7 4 2 2 2" xfId="38903" xr:uid="{00000000-0005-0000-0000-0000223A0000}"/>
    <cellStyle name="Input 3 2 7 4 2 3" xfId="31109" xr:uid="{00000000-0005-0000-0000-0000233A0000}"/>
    <cellStyle name="Input 3 2 7 4 3" xfId="15916" xr:uid="{00000000-0005-0000-0000-0000243A0000}"/>
    <cellStyle name="Input 3 2 7 4 3 2" xfId="34773" xr:uid="{00000000-0005-0000-0000-0000253A0000}"/>
    <cellStyle name="Input 3 2 7 4 4" xfId="26027" xr:uid="{00000000-0005-0000-0000-0000263A0000}"/>
    <cellStyle name="Input 3 2 7 5" xfId="8349" xr:uid="{00000000-0005-0000-0000-0000273A0000}"/>
    <cellStyle name="Input 3 2 7 5 2" xfId="18339" xr:uid="{00000000-0005-0000-0000-0000283A0000}"/>
    <cellStyle name="Input 3 2 7 5 2 2" xfId="36786" xr:uid="{00000000-0005-0000-0000-0000293A0000}"/>
    <cellStyle name="Input 3 2 7 5 3" xfId="28575" xr:uid="{00000000-0005-0000-0000-00002A3A0000}"/>
    <cellStyle name="Input 3 2 7 6" xfId="23489" xr:uid="{00000000-0005-0000-0000-00002B3A0000}"/>
    <cellStyle name="Input 3 2 8" xfId="2277" xr:uid="{00000000-0005-0000-0000-00002C3A0000}"/>
    <cellStyle name="Input 3 2 8 2" xfId="3979" xr:uid="{00000000-0005-0000-0000-00002D3A0000}"/>
    <cellStyle name="Input 3 2 8 2 2" xfId="7083" xr:uid="{00000000-0005-0000-0000-00002E3A0000}"/>
    <cellStyle name="Input 3 2 8 2 2 2" xfId="13149" xr:uid="{00000000-0005-0000-0000-00002F3A0000}"/>
    <cellStyle name="Input 3 2 8 2 2 2 2" xfId="22496" xr:uid="{00000000-0005-0000-0000-0000303A0000}"/>
    <cellStyle name="Input 3 2 8 2 2 2 2 2" xfId="40224" xr:uid="{00000000-0005-0000-0000-0000313A0000}"/>
    <cellStyle name="Input 3 2 8 2 2 2 3" xfId="32601" xr:uid="{00000000-0005-0000-0000-0000323A0000}"/>
    <cellStyle name="Input 3 2 8 2 2 3" xfId="17314" xr:uid="{00000000-0005-0000-0000-0000333A0000}"/>
    <cellStyle name="Input 3 2 8 2 2 3 2" xfId="35947" xr:uid="{00000000-0005-0000-0000-0000343A0000}"/>
    <cellStyle name="Input 3 2 8 2 2 4" xfId="27535" xr:uid="{00000000-0005-0000-0000-0000353A0000}"/>
    <cellStyle name="Input 3 2 8 2 3" xfId="10134" xr:uid="{00000000-0005-0000-0000-0000363A0000}"/>
    <cellStyle name="Input 3 2 8 2 3 2" xfId="30060" xr:uid="{00000000-0005-0000-0000-0000373A0000}"/>
    <cellStyle name="Input 3 2 8 2 4" xfId="24979" xr:uid="{00000000-0005-0000-0000-0000383A0000}"/>
    <cellStyle name="Input 3 2 8 3" xfId="4631" xr:uid="{00000000-0005-0000-0000-0000393A0000}"/>
    <cellStyle name="Input 3 2 8 3 2" xfId="7733" xr:uid="{00000000-0005-0000-0000-00003A3A0000}"/>
    <cellStyle name="Input 3 2 8 3 2 2" xfId="13794" xr:uid="{00000000-0005-0000-0000-00003B3A0000}"/>
    <cellStyle name="Input 3 2 8 3 2 2 2" xfId="23067" xr:uid="{00000000-0005-0000-0000-00003C3A0000}"/>
    <cellStyle name="Input 3 2 8 3 2 2 2 2" xfId="40795" xr:uid="{00000000-0005-0000-0000-00003D3A0000}"/>
    <cellStyle name="Input 3 2 8 3 2 2 3" xfId="33242" xr:uid="{00000000-0005-0000-0000-00003E3A0000}"/>
    <cellStyle name="Input 3 2 8 3 2 3" xfId="17780" xr:uid="{00000000-0005-0000-0000-00003F3A0000}"/>
    <cellStyle name="Input 3 2 8 3 2 3 2" xfId="36413" xr:uid="{00000000-0005-0000-0000-0000403A0000}"/>
    <cellStyle name="Input 3 2 8 3 2 4" xfId="28176" xr:uid="{00000000-0005-0000-0000-0000413A0000}"/>
    <cellStyle name="Input 3 2 8 3 3" xfId="10780" xr:uid="{00000000-0005-0000-0000-0000423A0000}"/>
    <cellStyle name="Input 3 2 8 3 3 2" xfId="20348" xr:uid="{00000000-0005-0000-0000-0000433A0000}"/>
    <cellStyle name="Input 3 2 8 3 3 2 2" xfId="38501" xr:uid="{00000000-0005-0000-0000-0000443A0000}"/>
    <cellStyle name="Input 3 2 8 3 3 3" xfId="30702" xr:uid="{00000000-0005-0000-0000-0000453A0000}"/>
    <cellStyle name="Input 3 2 8 3 4" xfId="15379" xr:uid="{00000000-0005-0000-0000-0000463A0000}"/>
    <cellStyle name="Input 3 2 8 3 4 2" xfId="34414" xr:uid="{00000000-0005-0000-0000-0000473A0000}"/>
    <cellStyle name="Input 3 2 8 3 5" xfId="25620" xr:uid="{00000000-0005-0000-0000-0000483A0000}"/>
    <cellStyle name="Input 3 2 8 4" xfId="5484" xr:uid="{00000000-0005-0000-0000-0000493A0000}"/>
    <cellStyle name="Input 3 2 8 4 2" xfId="11619" xr:uid="{00000000-0005-0000-0000-00004A3A0000}"/>
    <cellStyle name="Input 3 2 8 4 2 2" xfId="21176" xr:uid="{00000000-0005-0000-0000-00004B3A0000}"/>
    <cellStyle name="Input 3 2 8 4 2 2 2" xfId="39100" xr:uid="{00000000-0005-0000-0000-00004C3A0000}"/>
    <cellStyle name="Input 3 2 8 4 2 3" xfId="31310" xr:uid="{00000000-0005-0000-0000-00004D3A0000}"/>
    <cellStyle name="Input 3 2 8 4 3" xfId="16151" xr:uid="{00000000-0005-0000-0000-00004E3A0000}"/>
    <cellStyle name="Input 3 2 8 4 3 2" xfId="34958" xr:uid="{00000000-0005-0000-0000-00004F3A0000}"/>
    <cellStyle name="Input 3 2 8 4 4" xfId="26228" xr:uid="{00000000-0005-0000-0000-0000503A0000}"/>
    <cellStyle name="Input 3 2 8 5" xfId="8601" xr:uid="{00000000-0005-0000-0000-0000513A0000}"/>
    <cellStyle name="Input 3 2 8 5 2" xfId="18588" xr:uid="{00000000-0005-0000-0000-0000523A0000}"/>
    <cellStyle name="Input 3 2 8 5 2 2" xfId="36984" xr:uid="{00000000-0005-0000-0000-0000533A0000}"/>
    <cellStyle name="Input 3 2 8 5 3" xfId="28772" xr:uid="{00000000-0005-0000-0000-0000543A0000}"/>
    <cellStyle name="Input 3 2 8 6" xfId="23687" xr:uid="{00000000-0005-0000-0000-0000553A0000}"/>
    <cellStyle name="Input 3 2 9" xfId="1759" xr:uid="{00000000-0005-0000-0000-0000563A0000}"/>
    <cellStyle name="Input 3 2 9 2" xfId="4004" xr:uid="{00000000-0005-0000-0000-0000573A0000}"/>
    <cellStyle name="Input 3 2 9 2 2" xfId="7108" xr:uid="{00000000-0005-0000-0000-0000583A0000}"/>
    <cellStyle name="Input 3 2 9 2 2 2" xfId="13173" xr:uid="{00000000-0005-0000-0000-0000593A0000}"/>
    <cellStyle name="Input 3 2 9 2 2 2 2" xfId="22519" xr:uid="{00000000-0005-0000-0000-00005A3A0000}"/>
    <cellStyle name="Input 3 2 9 2 2 2 2 2" xfId="40247" xr:uid="{00000000-0005-0000-0000-00005B3A0000}"/>
    <cellStyle name="Input 3 2 9 2 2 2 3" xfId="32625" xr:uid="{00000000-0005-0000-0000-00005C3A0000}"/>
    <cellStyle name="Input 3 2 9 2 2 3" xfId="17334" xr:uid="{00000000-0005-0000-0000-00005D3A0000}"/>
    <cellStyle name="Input 3 2 9 2 2 3 2" xfId="35967" xr:uid="{00000000-0005-0000-0000-00005E3A0000}"/>
    <cellStyle name="Input 3 2 9 2 2 4" xfId="27559" xr:uid="{00000000-0005-0000-0000-00005F3A0000}"/>
    <cellStyle name="Input 3 2 9 2 3" xfId="10158" xr:uid="{00000000-0005-0000-0000-0000603A0000}"/>
    <cellStyle name="Input 3 2 9 2 3 2" xfId="30084" xr:uid="{00000000-0005-0000-0000-0000613A0000}"/>
    <cellStyle name="Input 3 2 9 2 4" xfId="25003" xr:uid="{00000000-0005-0000-0000-0000623A0000}"/>
    <cellStyle name="Input 3 2 9 3" xfId="4655" xr:uid="{00000000-0005-0000-0000-0000633A0000}"/>
    <cellStyle name="Input 3 2 9 3 2" xfId="7757" xr:uid="{00000000-0005-0000-0000-0000643A0000}"/>
    <cellStyle name="Input 3 2 9 3 2 2" xfId="13818" xr:uid="{00000000-0005-0000-0000-0000653A0000}"/>
    <cellStyle name="Input 3 2 9 3 2 2 2" xfId="23090" xr:uid="{00000000-0005-0000-0000-0000663A0000}"/>
    <cellStyle name="Input 3 2 9 3 2 2 2 2" xfId="40818" xr:uid="{00000000-0005-0000-0000-0000673A0000}"/>
    <cellStyle name="Input 3 2 9 3 2 2 3" xfId="33266" xr:uid="{00000000-0005-0000-0000-0000683A0000}"/>
    <cellStyle name="Input 3 2 9 3 2 3" xfId="17800" xr:uid="{00000000-0005-0000-0000-0000693A0000}"/>
    <cellStyle name="Input 3 2 9 3 2 3 2" xfId="36433" xr:uid="{00000000-0005-0000-0000-00006A3A0000}"/>
    <cellStyle name="Input 3 2 9 3 2 4" xfId="28200" xr:uid="{00000000-0005-0000-0000-00006B3A0000}"/>
    <cellStyle name="Input 3 2 9 3 3" xfId="10804" xr:uid="{00000000-0005-0000-0000-00006C3A0000}"/>
    <cellStyle name="Input 3 2 9 3 3 2" xfId="20372" xr:uid="{00000000-0005-0000-0000-00006D3A0000}"/>
    <cellStyle name="Input 3 2 9 3 3 2 2" xfId="38525" xr:uid="{00000000-0005-0000-0000-00006E3A0000}"/>
    <cellStyle name="Input 3 2 9 3 3 3" xfId="30726" xr:uid="{00000000-0005-0000-0000-00006F3A0000}"/>
    <cellStyle name="Input 3 2 9 3 4" xfId="15399" xr:uid="{00000000-0005-0000-0000-0000703A0000}"/>
    <cellStyle name="Input 3 2 9 3 4 2" xfId="34434" xr:uid="{00000000-0005-0000-0000-0000713A0000}"/>
    <cellStyle name="Input 3 2 9 3 5" xfId="25644" xr:uid="{00000000-0005-0000-0000-0000723A0000}"/>
    <cellStyle name="Input 3 2 9 4" xfId="4976" xr:uid="{00000000-0005-0000-0000-0000733A0000}"/>
    <cellStyle name="Input 3 2 9 4 2" xfId="11116" xr:uid="{00000000-0005-0000-0000-0000743A0000}"/>
    <cellStyle name="Input 3 2 9 4 2 2" xfId="20678" xr:uid="{00000000-0005-0000-0000-0000753A0000}"/>
    <cellStyle name="Input 3 2 9 4 2 2 2" xfId="38698" xr:uid="{00000000-0005-0000-0000-0000763A0000}"/>
    <cellStyle name="Input 3 2 9 4 2 3" xfId="30904" xr:uid="{00000000-0005-0000-0000-0000773A0000}"/>
    <cellStyle name="Input 3 2 9 4 3" xfId="15675" xr:uid="{00000000-0005-0000-0000-0000783A0000}"/>
    <cellStyle name="Input 3 2 9 4 3 2" xfId="34578" xr:uid="{00000000-0005-0000-0000-0000793A0000}"/>
    <cellStyle name="Input 3 2 9 4 4" xfId="25822" xr:uid="{00000000-0005-0000-0000-00007A3A0000}"/>
    <cellStyle name="Input 3 2 9 5" xfId="8099" xr:uid="{00000000-0005-0000-0000-00007B3A0000}"/>
    <cellStyle name="Input 3 2 9 5 2" xfId="18089" xr:uid="{00000000-0005-0000-0000-00007C3A0000}"/>
    <cellStyle name="Input 3 2 9 5 2 2" xfId="36582" xr:uid="{00000000-0005-0000-0000-00007D3A0000}"/>
    <cellStyle name="Input 3 2 9 5 3" xfId="28371" xr:uid="{00000000-0005-0000-0000-00007E3A0000}"/>
    <cellStyle name="Input 3 2 9 6" xfId="23281" xr:uid="{00000000-0005-0000-0000-00007F3A0000}"/>
    <cellStyle name="Input 3 20" xfId="1964" xr:uid="{00000000-0005-0000-0000-0000803A0000}"/>
    <cellStyle name="Input 3 20 2" xfId="5175" xr:uid="{00000000-0005-0000-0000-0000813A0000}"/>
    <cellStyle name="Input 3 20 2 2" xfId="11315" xr:uid="{00000000-0005-0000-0000-0000823A0000}"/>
    <cellStyle name="Input 3 20 2 2 2" xfId="20877" xr:uid="{00000000-0005-0000-0000-0000833A0000}"/>
    <cellStyle name="Input 3 20 2 2 2 2" xfId="38851" xr:uid="{00000000-0005-0000-0000-0000843A0000}"/>
    <cellStyle name="Input 3 20 2 2 3" xfId="31057" xr:uid="{00000000-0005-0000-0000-0000853A0000}"/>
    <cellStyle name="Input 3 20 2 3" xfId="15867" xr:uid="{00000000-0005-0000-0000-0000863A0000}"/>
    <cellStyle name="Input 3 20 2 3 2" xfId="34724" xr:uid="{00000000-0005-0000-0000-0000873A0000}"/>
    <cellStyle name="Input 3 20 2 4" xfId="25975" xr:uid="{00000000-0005-0000-0000-0000883A0000}"/>
    <cellStyle name="Input 3 20 3" xfId="8297" xr:uid="{00000000-0005-0000-0000-0000893A0000}"/>
    <cellStyle name="Input 3 20 3 2" xfId="18287" xr:uid="{00000000-0005-0000-0000-00008A3A0000}"/>
    <cellStyle name="Input 3 20 3 2 2" xfId="36734" xr:uid="{00000000-0005-0000-0000-00008B3A0000}"/>
    <cellStyle name="Input 3 20 3 3" xfId="28523" xr:uid="{00000000-0005-0000-0000-00008C3A0000}"/>
    <cellStyle name="Input 3 20 4" xfId="14220" xr:uid="{00000000-0005-0000-0000-00008D3A0000}"/>
    <cellStyle name="Input 3 20 4 2" xfId="33482" xr:uid="{00000000-0005-0000-0000-00008E3A0000}"/>
    <cellStyle name="Input 3 20 5" xfId="23437" xr:uid="{00000000-0005-0000-0000-00008F3A0000}"/>
    <cellStyle name="Input 3 21" xfId="2028" xr:uid="{00000000-0005-0000-0000-0000903A0000}"/>
    <cellStyle name="Input 3 21 2" xfId="5239" xr:uid="{00000000-0005-0000-0000-0000913A0000}"/>
    <cellStyle name="Input 3 21 2 2" xfId="11379" xr:uid="{00000000-0005-0000-0000-0000923A0000}"/>
    <cellStyle name="Input 3 21 2 2 2" xfId="20941" xr:uid="{00000000-0005-0000-0000-0000933A0000}"/>
    <cellStyle name="Input 3 21 2 2 2 2" xfId="38915" xr:uid="{00000000-0005-0000-0000-0000943A0000}"/>
    <cellStyle name="Input 3 21 2 2 3" xfId="31121" xr:uid="{00000000-0005-0000-0000-0000953A0000}"/>
    <cellStyle name="Input 3 21 2 3" xfId="15928" xr:uid="{00000000-0005-0000-0000-0000963A0000}"/>
    <cellStyle name="Input 3 21 2 3 2" xfId="34785" xr:uid="{00000000-0005-0000-0000-0000973A0000}"/>
    <cellStyle name="Input 3 21 2 4" xfId="26039" xr:uid="{00000000-0005-0000-0000-0000983A0000}"/>
    <cellStyle name="Input 3 21 3" xfId="8358" xr:uid="{00000000-0005-0000-0000-0000993A0000}"/>
    <cellStyle name="Input 3 21 3 2" xfId="18348" xr:uid="{00000000-0005-0000-0000-00009A3A0000}"/>
    <cellStyle name="Input 3 21 3 2 2" xfId="36795" xr:uid="{00000000-0005-0000-0000-00009B3A0000}"/>
    <cellStyle name="Input 3 21 3 3" xfId="28584" xr:uid="{00000000-0005-0000-0000-00009C3A0000}"/>
    <cellStyle name="Input 3 21 4" xfId="14232" xr:uid="{00000000-0005-0000-0000-00009D3A0000}"/>
    <cellStyle name="Input 3 21 4 2" xfId="33494" xr:uid="{00000000-0005-0000-0000-00009E3A0000}"/>
    <cellStyle name="Input 3 21 5" xfId="23498" xr:uid="{00000000-0005-0000-0000-00009F3A0000}"/>
    <cellStyle name="Input 3 22" xfId="1793" xr:uid="{00000000-0005-0000-0000-0000A03A0000}"/>
    <cellStyle name="Input 3 22 2" xfId="5005" xr:uid="{00000000-0005-0000-0000-0000A13A0000}"/>
    <cellStyle name="Input 3 22 2 2" xfId="11145" xr:uid="{00000000-0005-0000-0000-0000A23A0000}"/>
    <cellStyle name="Input 3 22 2 2 2" xfId="20707" xr:uid="{00000000-0005-0000-0000-0000A33A0000}"/>
    <cellStyle name="Input 3 22 2 2 2 2" xfId="38726" xr:uid="{00000000-0005-0000-0000-0000A43A0000}"/>
    <cellStyle name="Input 3 22 2 2 3" xfId="30932" xr:uid="{00000000-0005-0000-0000-0000A53A0000}"/>
    <cellStyle name="Input 3 22 2 3" xfId="15703" xr:uid="{00000000-0005-0000-0000-0000A63A0000}"/>
    <cellStyle name="Input 3 22 2 3 2" xfId="34605" xr:uid="{00000000-0005-0000-0000-0000A73A0000}"/>
    <cellStyle name="Input 3 22 2 4" xfId="25850" xr:uid="{00000000-0005-0000-0000-0000A83A0000}"/>
    <cellStyle name="Input 3 22 3" xfId="8127" xr:uid="{00000000-0005-0000-0000-0000A93A0000}"/>
    <cellStyle name="Input 3 22 3 2" xfId="18117" xr:uid="{00000000-0005-0000-0000-0000AA3A0000}"/>
    <cellStyle name="Input 3 22 3 2 2" xfId="36609" xr:uid="{00000000-0005-0000-0000-0000AB3A0000}"/>
    <cellStyle name="Input 3 22 3 3" xfId="28398" xr:uid="{00000000-0005-0000-0000-0000AC3A0000}"/>
    <cellStyle name="Input 3 22 4" xfId="14108" xr:uid="{00000000-0005-0000-0000-0000AD3A0000}"/>
    <cellStyle name="Input 3 22 4 2" xfId="33415" xr:uid="{00000000-0005-0000-0000-0000AE3A0000}"/>
    <cellStyle name="Input 3 22 5" xfId="23312" xr:uid="{00000000-0005-0000-0000-0000AF3A0000}"/>
    <cellStyle name="Input 3 23" xfId="2139" xr:uid="{00000000-0005-0000-0000-0000B03A0000}"/>
    <cellStyle name="Input 3 23 2" xfId="5349" xr:uid="{00000000-0005-0000-0000-0000B13A0000}"/>
    <cellStyle name="Input 3 23 2 2" xfId="11485" xr:uid="{00000000-0005-0000-0000-0000B23A0000}"/>
    <cellStyle name="Input 3 23 2 2 2" xfId="21042" xr:uid="{00000000-0005-0000-0000-0000B33A0000}"/>
    <cellStyle name="Input 3 23 2 2 2 2" xfId="39014" xr:uid="{00000000-0005-0000-0000-0000B43A0000}"/>
    <cellStyle name="Input 3 23 2 2 3" xfId="31224" xr:uid="{00000000-0005-0000-0000-0000B53A0000}"/>
    <cellStyle name="Input 3 23 2 3" xfId="16023" xr:uid="{00000000-0005-0000-0000-0000B63A0000}"/>
    <cellStyle name="Input 3 23 2 3 2" xfId="34878" xr:uid="{00000000-0005-0000-0000-0000B73A0000}"/>
    <cellStyle name="Input 3 23 2 4" xfId="26142" xr:uid="{00000000-0005-0000-0000-0000B83A0000}"/>
    <cellStyle name="Input 3 23 3" xfId="8465" xr:uid="{00000000-0005-0000-0000-0000B93A0000}"/>
    <cellStyle name="Input 3 23 3 2" xfId="18452" xr:uid="{00000000-0005-0000-0000-0000BA3A0000}"/>
    <cellStyle name="Input 3 23 3 2 2" xfId="36896" xr:uid="{00000000-0005-0000-0000-0000BB3A0000}"/>
    <cellStyle name="Input 3 23 3 3" xfId="28685" xr:uid="{00000000-0005-0000-0000-0000BC3A0000}"/>
    <cellStyle name="Input 3 23 4" xfId="14270" xr:uid="{00000000-0005-0000-0000-0000BD3A0000}"/>
    <cellStyle name="Input 3 23 4 2" xfId="33530" xr:uid="{00000000-0005-0000-0000-0000BE3A0000}"/>
    <cellStyle name="Input 3 23 5" xfId="23599" xr:uid="{00000000-0005-0000-0000-0000BF3A0000}"/>
    <cellStyle name="Input 3 24" xfId="1784" xr:uid="{00000000-0005-0000-0000-0000C03A0000}"/>
    <cellStyle name="Input 3 24 2" xfId="4996" xr:uid="{00000000-0005-0000-0000-0000C13A0000}"/>
    <cellStyle name="Input 3 24 2 2" xfId="11136" xr:uid="{00000000-0005-0000-0000-0000C23A0000}"/>
    <cellStyle name="Input 3 24 2 2 2" xfId="20698" xr:uid="{00000000-0005-0000-0000-0000C33A0000}"/>
    <cellStyle name="Input 3 24 2 2 2 2" xfId="38717" xr:uid="{00000000-0005-0000-0000-0000C43A0000}"/>
    <cellStyle name="Input 3 24 2 2 3" xfId="30923" xr:uid="{00000000-0005-0000-0000-0000C53A0000}"/>
    <cellStyle name="Input 3 24 2 3" xfId="15694" xr:uid="{00000000-0005-0000-0000-0000C63A0000}"/>
    <cellStyle name="Input 3 24 2 3 2" xfId="34596" xr:uid="{00000000-0005-0000-0000-0000C73A0000}"/>
    <cellStyle name="Input 3 24 2 4" xfId="25841" xr:uid="{00000000-0005-0000-0000-0000C83A0000}"/>
    <cellStyle name="Input 3 24 3" xfId="8119" xr:uid="{00000000-0005-0000-0000-0000C93A0000}"/>
    <cellStyle name="Input 3 24 3 2" xfId="18109" xr:uid="{00000000-0005-0000-0000-0000CA3A0000}"/>
    <cellStyle name="Input 3 24 3 2 2" xfId="36601" xr:uid="{00000000-0005-0000-0000-0000CB3A0000}"/>
    <cellStyle name="Input 3 24 3 3" xfId="28390" xr:uid="{00000000-0005-0000-0000-0000CC3A0000}"/>
    <cellStyle name="Input 3 24 4" xfId="14099" xr:uid="{00000000-0005-0000-0000-0000CD3A0000}"/>
    <cellStyle name="Input 3 24 4 2" xfId="33406" xr:uid="{00000000-0005-0000-0000-0000CE3A0000}"/>
    <cellStyle name="Input 3 24 5" xfId="23304" xr:uid="{00000000-0005-0000-0000-0000CF3A0000}"/>
    <cellStyle name="Input 3 25" xfId="2510" xr:uid="{00000000-0005-0000-0000-0000D03A0000}"/>
    <cellStyle name="Input 3 25 2" xfId="5715" xr:uid="{00000000-0005-0000-0000-0000D13A0000}"/>
    <cellStyle name="Input 3 25 2 2" xfId="11834" xr:uid="{00000000-0005-0000-0000-0000D23A0000}"/>
    <cellStyle name="Input 3 25 2 2 2" xfId="21358" xr:uid="{00000000-0005-0000-0000-0000D33A0000}"/>
    <cellStyle name="Input 3 25 2 2 2 2" xfId="39244" xr:uid="{00000000-0005-0000-0000-0000D43A0000}"/>
    <cellStyle name="Input 3 25 2 2 3" xfId="31480" xr:uid="{00000000-0005-0000-0000-0000D53A0000}"/>
    <cellStyle name="Input 3 25 2 3" xfId="16327" xr:uid="{00000000-0005-0000-0000-0000D63A0000}"/>
    <cellStyle name="Input 3 25 2 3 2" xfId="35098" xr:uid="{00000000-0005-0000-0000-0000D73A0000}"/>
    <cellStyle name="Input 3 25 2 4" xfId="26414" xr:uid="{00000000-0005-0000-0000-0000D83A0000}"/>
    <cellStyle name="Input 3 25 3" xfId="8814" xr:uid="{00000000-0005-0000-0000-0000D93A0000}"/>
    <cellStyle name="Input 3 25 3 2" xfId="18801" xr:uid="{00000000-0005-0000-0000-0000DA3A0000}"/>
    <cellStyle name="Input 3 25 3 2 2" xfId="37152" xr:uid="{00000000-0005-0000-0000-0000DB3A0000}"/>
    <cellStyle name="Input 3 25 3 3" xfId="28940" xr:uid="{00000000-0005-0000-0000-0000DC3A0000}"/>
    <cellStyle name="Input 3 25 4" xfId="14440" xr:uid="{00000000-0005-0000-0000-0000DD3A0000}"/>
    <cellStyle name="Input 3 25 4 2" xfId="33615" xr:uid="{00000000-0005-0000-0000-0000DE3A0000}"/>
    <cellStyle name="Input 3 25 5" xfId="23853" xr:uid="{00000000-0005-0000-0000-0000DF3A0000}"/>
    <cellStyle name="Input 3 26" xfId="3258" xr:uid="{00000000-0005-0000-0000-0000E03A0000}"/>
    <cellStyle name="Input 3 26 2" xfId="6415" xr:uid="{00000000-0005-0000-0000-0000E13A0000}"/>
    <cellStyle name="Input 3 26 2 2" xfId="12528" xr:uid="{00000000-0005-0000-0000-0000E23A0000}"/>
    <cellStyle name="Input 3 26 2 2 2" xfId="21948" xr:uid="{00000000-0005-0000-0000-0000E33A0000}"/>
    <cellStyle name="Input 3 26 2 2 2 2" xfId="39767" xr:uid="{00000000-0005-0000-0000-0000E43A0000}"/>
    <cellStyle name="Input 3 26 2 2 3" xfId="32073" xr:uid="{00000000-0005-0000-0000-0000E53A0000}"/>
    <cellStyle name="Input 3 26 2 3" xfId="16854" xr:uid="{00000000-0005-0000-0000-0000E63A0000}"/>
    <cellStyle name="Input 3 26 2 3 2" xfId="35576" xr:uid="{00000000-0005-0000-0000-0000E73A0000}"/>
    <cellStyle name="Input 3 26 2 4" xfId="27007" xr:uid="{00000000-0005-0000-0000-0000E83A0000}"/>
    <cellStyle name="Input 3 26 3" xfId="9513" xr:uid="{00000000-0005-0000-0000-0000E93A0000}"/>
    <cellStyle name="Input 3 26 3 2" xfId="29538" xr:uid="{00000000-0005-0000-0000-0000EA3A0000}"/>
    <cellStyle name="Input 3 26 4" xfId="24451" xr:uid="{00000000-0005-0000-0000-0000EB3A0000}"/>
    <cellStyle name="Input 3 27" xfId="4841" xr:uid="{00000000-0005-0000-0000-0000EC3A0000}"/>
    <cellStyle name="Input 3 27 2" xfId="10982" xr:uid="{00000000-0005-0000-0000-0000ED3A0000}"/>
    <cellStyle name="Input 3 27 2 2" xfId="20550" xr:uid="{00000000-0005-0000-0000-0000EE3A0000}"/>
    <cellStyle name="Input 3 27 2 2 2" xfId="38657" xr:uid="{00000000-0005-0000-0000-0000EF3A0000}"/>
    <cellStyle name="Input 3 27 2 3" xfId="30858" xr:uid="{00000000-0005-0000-0000-0000F03A0000}"/>
    <cellStyle name="Input 3 27 3" xfId="15553" xr:uid="{00000000-0005-0000-0000-0000F13A0000}"/>
    <cellStyle name="Input 3 27 3 2" xfId="34542" xr:uid="{00000000-0005-0000-0000-0000F23A0000}"/>
    <cellStyle name="Input 3 27 4" xfId="25776" xr:uid="{00000000-0005-0000-0000-0000F33A0000}"/>
    <cellStyle name="Input 3 28" xfId="7967" xr:uid="{00000000-0005-0000-0000-0000F43A0000}"/>
    <cellStyle name="Input 3 28 2" xfId="17960" xr:uid="{00000000-0005-0000-0000-0000F53A0000}"/>
    <cellStyle name="Input 3 28 2 2" xfId="36541" xr:uid="{00000000-0005-0000-0000-0000F63A0000}"/>
    <cellStyle name="Input 3 28 3" xfId="28332" xr:uid="{00000000-0005-0000-0000-0000F73A0000}"/>
    <cellStyle name="Input 3 29" xfId="23235" xr:uid="{00000000-0005-0000-0000-0000F83A0000}"/>
    <cellStyle name="Input 3 3" xfId="2077" xr:uid="{00000000-0005-0000-0000-0000F93A0000}"/>
    <cellStyle name="Input 3 3 2" xfId="3600" xr:uid="{00000000-0005-0000-0000-0000FA3A0000}"/>
    <cellStyle name="Input 3 3 2 2" xfId="6730" xr:uid="{00000000-0005-0000-0000-0000FB3A0000}"/>
    <cellStyle name="Input 3 3 2 2 2" xfId="12822" xr:uid="{00000000-0005-0000-0000-0000FC3A0000}"/>
    <cellStyle name="Input 3 3 2 2 2 2" xfId="22207" xr:uid="{00000000-0005-0000-0000-0000FD3A0000}"/>
    <cellStyle name="Input 3 3 2 2 2 2 2" xfId="39937" xr:uid="{00000000-0005-0000-0000-0000FE3A0000}"/>
    <cellStyle name="Input 3 3 2 2 2 3" xfId="32277" xr:uid="{00000000-0005-0000-0000-0000FF3A0000}"/>
    <cellStyle name="Input 3 3 2 2 3" xfId="17085" xr:uid="{00000000-0005-0000-0000-0000003B0000}"/>
    <cellStyle name="Input 3 3 2 2 3 2" xfId="35718" xr:uid="{00000000-0005-0000-0000-0000013B0000}"/>
    <cellStyle name="Input 3 3 2 2 4" xfId="27211" xr:uid="{00000000-0005-0000-0000-0000023B0000}"/>
    <cellStyle name="Input 3 3 2 3" xfId="9807" xr:uid="{00000000-0005-0000-0000-0000033B0000}"/>
    <cellStyle name="Input 3 3 2 3 2" xfId="29737" xr:uid="{00000000-0005-0000-0000-0000043B0000}"/>
    <cellStyle name="Input 3 3 2 4" xfId="24655" xr:uid="{00000000-0005-0000-0000-0000053B0000}"/>
    <cellStyle name="Input 3 3 3" xfId="4304" xr:uid="{00000000-0005-0000-0000-0000063B0000}"/>
    <cellStyle name="Input 3 3 3 2" xfId="7406" xr:uid="{00000000-0005-0000-0000-0000073B0000}"/>
    <cellStyle name="Input 3 3 3 2 2" xfId="13467" xr:uid="{00000000-0005-0000-0000-0000083B0000}"/>
    <cellStyle name="Input 3 3 3 2 2 2" xfId="22780" xr:uid="{00000000-0005-0000-0000-0000093B0000}"/>
    <cellStyle name="Input 3 3 3 2 2 2 2" xfId="40508" xr:uid="{00000000-0005-0000-0000-00000A3B0000}"/>
    <cellStyle name="Input 3 3 3 2 2 3" xfId="32918" xr:uid="{00000000-0005-0000-0000-00000B3B0000}"/>
    <cellStyle name="Input 3 3 3 2 3" xfId="17551" xr:uid="{00000000-0005-0000-0000-00000C3B0000}"/>
    <cellStyle name="Input 3 3 3 2 3 2" xfId="36184" xr:uid="{00000000-0005-0000-0000-00000D3B0000}"/>
    <cellStyle name="Input 3 3 3 2 4" xfId="27852" xr:uid="{00000000-0005-0000-0000-00000E3B0000}"/>
    <cellStyle name="Input 3 3 3 3" xfId="10453" xr:uid="{00000000-0005-0000-0000-00000F3B0000}"/>
    <cellStyle name="Input 3 3 3 3 2" xfId="20021" xr:uid="{00000000-0005-0000-0000-0000103B0000}"/>
    <cellStyle name="Input 3 3 3 3 2 2" xfId="38177" xr:uid="{00000000-0005-0000-0000-0000113B0000}"/>
    <cellStyle name="Input 3 3 3 3 3" xfId="30378" xr:uid="{00000000-0005-0000-0000-0000123B0000}"/>
    <cellStyle name="Input 3 3 3 4" xfId="15150" xr:uid="{00000000-0005-0000-0000-0000133B0000}"/>
    <cellStyle name="Input 3 3 3 4 2" xfId="34185" xr:uid="{00000000-0005-0000-0000-0000143B0000}"/>
    <cellStyle name="Input 3 3 3 5" xfId="25296" xr:uid="{00000000-0005-0000-0000-0000153B0000}"/>
    <cellStyle name="Input 3 3 4" xfId="5287" xr:uid="{00000000-0005-0000-0000-0000163B0000}"/>
    <cellStyle name="Input 3 3 4 2" xfId="11423" xr:uid="{00000000-0005-0000-0000-0000173B0000}"/>
    <cellStyle name="Input 3 3 4 2 2" xfId="20985" xr:uid="{00000000-0005-0000-0000-0000183B0000}"/>
    <cellStyle name="Input 3 3 4 2 2 2" xfId="38959" xr:uid="{00000000-0005-0000-0000-0000193B0000}"/>
    <cellStyle name="Input 3 3 4 2 3" xfId="31165" xr:uid="{00000000-0005-0000-0000-00001A3B0000}"/>
    <cellStyle name="Input 3 3 4 3" xfId="15969" xr:uid="{00000000-0005-0000-0000-00001B3B0000}"/>
    <cellStyle name="Input 3 3 4 3 2" xfId="34826" xr:uid="{00000000-0005-0000-0000-00001C3B0000}"/>
    <cellStyle name="Input 3 3 4 4" xfId="26083" xr:uid="{00000000-0005-0000-0000-00001D3B0000}"/>
    <cellStyle name="Input 3 3 5" xfId="8403" xr:uid="{00000000-0005-0000-0000-00001E3B0000}"/>
    <cellStyle name="Input 3 3 5 2" xfId="18390" xr:uid="{00000000-0005-0000-0000-00001F3B0000}"/>
    <cellStyle name="Input 3 3 5 2 2" xfId="36837" xr:uid="{00000000-0005-0000-0000-0000203B0000}"/>
    <cellStyle name="Input 3 3 5 3" xfId="28626" xr:uid="{00000000-0005-0000-0000-0000213B0000}"/>
    <cellStyle name="Input 3 3 6" xfId="23540" xr:uid="{00000000-0005-0000-0000-0000223B0000}"/>
    <cellStyle name="Input 3 4" xfId="2243" xr:uid="{00000000-0005-0000-0000-0000233B0000}"/>
    <cellStyle name="Input 3 4 2" xfId="3466" xr:uid="{00000000-0005-0000-0000-0000243B0000}"/>
    <cellStyle name="Input 3 4 2 2" xfId="6613" xr:uid="{00000000-0005-0000-0000-0000253B0000}"/>
    <cellStyle name="Input 3 4 2 2 2" xfId="12714" xr:uid="{00000000-0005-0000-0000-0000263B0000}"/>
    <cellStyle name="Input 3 4 2 2 2 2" xfId="22120" xr:uid="{00000000-0005-0000-0000-0000273B0000}"/>
    <cellStyle name="Input 3 4 2 2 2 2 2" xfId="39850" xr:uid="{00000000-0005-0000-0000-0000283B0000}"/>
    <cellStyle name="Input 3 4 2 2 2 3" xfId="32169" xr:uid="{00000000-0005-0000-0000-0000293B0000}"/>
    <cellStyle name="Input 3 4 2 2 3" xfId="17013" xr:uid="{00000000-0005-0000-0000-00002A3B0000}"/>
    <cellStyle name="Input 3 4 2 2 3 2" xfId="35646" xr:uid="{00000000-0005-0000-0000-00002B3B0000}"/>
    <cellStyle name="Input 3 4 2 2 4" xfId="27103" xr:uid="{00000000-0005-0000-0000-00002C3B0000}"/>
    <cellStyle name="Input 3 4 2 3" xfId="9699" xr:uid="{00000000-0005-0000-0000-00002D3B0000}"/>
    <cellStyle name="Input 3 4 2 3 2" xfId="29631" xr:uid="{00000000-0005-0000-0000-00002E3B0000}"/>
    <cellStyle name="Input 3 4 2 4" xfId="24547" xr:uid="{00000000-0005-0000-0000-00002F3B0000}"/>
    <cellStyle name="Input 3 4 3" xfId="4195" xr:uid="{00000000-0005-0000-0000-0000303B0000}"/>
    <cellStyle name="Input 3 4 3 2" xfId="7298" xr:uid="{00000000-0005-0000-0000-0000313B0000}"/>
    <cellStyle name="Input 3 4 3 2 2" xfId="13359" xr:uid="{00000000-0005-0000-0000-0000323B0000}"/>
    <cellStyle name="Input 3 4 3 2 2 2" xfId="22693" xr:uid="{00000000-0005-0000-0000-0000333B0000}"/>
    <cellStyle name="Input 3 4 3 2 2 2 2" xfId="40421" xr:uid="{00000000-0005-0000-0000-0000343B0000}"/>
    <cellStyle name="Input 3 4 3 2 2 3" xfId="32810" xr:uid="{00000000-0005-0000-0000-0000353B0000}"/>
    <cellStyle name="Input 3 4 3 2 3" xfId="17479" xr:uid="{00000000-0005-0000-0000-0000363B0000}"/>
    <cellStyle name="Input 3 4 3 2 3 2" xfId="36112" xr:uid="{00000000-0005-0000-0000-0000373B0000}"/>
    <cellStyle name="Input 3 4 3 2 4" xfId="27744" xr:uid="{00000000-0005-0000-0000-0000383B0000}"/>
    <cellStyle name="Input 3 4 3 3" xfId="10344" xr:uid="{00000000-0005-0000-0000-0000393B0000}"/>
    <cellStyle name="Input 3 4 3 3 2" xfId="19913" xr:uid="{00000000-0005-0000-0000-00003A3B0000}"/>
    <cellStyle name="Input 3 4 3 3 2 2" xfId="38069" xr:uid="{00000000-0005-0000-0000-00003B3B0000}"/>
    <cellStyle name="Input 3 4 3 3 3" xfId="30269" xr:uid="{00000000-0005-0000-0000-00003C3B0000}"/>
    <cellStyle name="Input 3 4 3 4" xfId="15078" xr:uid="{00000000-0005-0000-0000-00003D3B0000}"/>
    <cellStyle name="Input 3 4 3 4 2" xfId="34113" xr:uid="{00000000-0005-0000-0000-00003E3B0000}"/>
    <cellStyle name="Input 3 4 3 5" xfId="25188" xr:uid="{00000000-0005-0000-0000-00003F3B0000}"/>
    <cellStyle name="Input 3 4 4" xfId="5452" xr:uid="{00000000-0005-0000-0000-0000403B0000}"/>
    <cellStyle name="Input 3 4 4 2" xfId="11588" xr:uid="{00000000-0005-0000-0000-0000413B0000}"/>
    <cellStyle name="Input 3 4 4 2 2" xfId="21145" xr:uid="{00000000-0005-0000-0000-0000423B0000}"/>
    <cellStyle name="Input 3 4 4 2 2 2" xfId="39069" xr:uid="{00000000-0005-0000-0000-0000433B0000}"/>
    <cellStyle name="Input 3 4 4 2 3" xfId="31279" xr:uid="{00000000-0005-0000-0000-0000443B0000}"/>
    <cellStyle name="Input 3 4 4 3" xfId="16123" xr:uid="{00000000-0005-0000-0000-0000453B0000}"/>
    <cellStyle name="Input 3 4 4 3 2" xfId="34930" xr:uid="{00000000-0005-0000-0000-0000463B0000}"/>
    <cellStyle name="Input 3 4 4 4" xfId="26197" xr:uid="{00000000-0005-0000-0000-0000473B0000}"/>
    <cellStyle name="Input 3 4 5" xfId="8568" xr:uid="{00000000-0005-0000-0000-0000483B0000}"/>
    <cellStyle name="Input 3 4 5 2" xfId="18555" xr:uid="{00000000-0005-0000-0000-0000493B0000}"/>
    <cellStyle name="Input 3 4 5 2 2" xfId="36951" xr:uid="{00000000-0005-0000-0000-00004A3B0000}"/>
    <cellStyle name="Input 3 4 5 3" xfId="28740" xr:uid="{00000000-0005-0000-0000-00004B3B0000}"/>
    <cellStyle name="Input 3 4 6" xfId="23654" xr:uid="{00000000-0005-0000-0000-00004C3B0000}"/>
    <cellStyle name="Input 3 5" xfId="1997" xr:uid="{00000000-0005-0000-0000-00004D3B0000}"/>
    <cellStyle name="Input 3 5 2" xfId="3476" xr:uid="{00000000-0005-0000-0000-00004E3B0000}"/>
    <cellStyle name="Input 3 5 2 2" xfId="6622" xr:uid="{00000000-0005-0000-0000-00004F3B0000}"/>
    <cellStyle name="Input 3 5 2 2 2" xfId="12723" xr:uid="{00000000-0005-0000-0000-0000503B0000}"/>
    <cellStyle name="Input 3 5 2 2 2 2" xfId="22129" xr:uid="{00000000-0005-0000-0000-0000513B0000}"/>
    <cellStyle name="Input 3 5 2 2 2 2 2" xfId="39859" xr:uid="{00000000-0005-0000-0000-0000523B0000}"/>
    <cellStyle name="Input 3 5 2 2 2 3" xfId="32178" xr:uid="{00000000-0005-0000-0000-0000533B0000}"/>
    <cellStyle name="Input 3 5 2 2 3" xfId="17022" xr:uid="{00000000-0005-0000-0000-0000543B0000}"/>
    <cellStyle name="Input 3 5 2 2 3 2" xfId="35655" xr:uid="{00000000-0005-0000-0000-0000553B0000}"/>
    <cellStyle name="Input 3 5 2 2 4" xfId="27112" xr:uid="{00000000-0005-0000-0000-0000563B0000}"/>
    <cellStyle name="Input 3 5 2 3" xfId="9708" xr:uid="{00000000-0005-0000-0000-0000573B0000}"/>
    <cellStyle name="Input 3 5 2 3 2" xfId="29640" xr:uid="{00000000-0005-0000-0000-0000583B0000}"/>
    <cellStyle name="Input 3 5 2 4" xfId="24556" xr:uid="{00000000-0005-0000-0000-0000593B0000}"/>
    <cellStyle name="Input 3 5 3" xfId="4204" xr:uid="{00000000-0005-0000-0000-00005A3B0000}"/>
    <cellStyle name="Input 3 5 3 2" xfId="7307" xr:uid="{00000000-0005-0000-0000-00005B3B0000}"/>
    <cellStyle name="Input 3 5 3 2 2" xfId="13368" xr:uid="{00000000-0005-0000-0000-00005C3B0000}"/>
    <cellStyle name="Input 3 5 3 2 2 2" xfId="22702" xr:uid="{00000000-0005-0000-0000-00005D3B0000}"/>
    <cellStyle name="Input 3 5 3 2 2 2 2" xfId="40430" xr:uid="{00000000-0005-0000-0000-00005E3B0000}"/>
    <cellStyle name="Input 3 5 3 2 2 3" xfId="32819" xr:uid="{00000000-0005-0000-0000-00005F3B0000}"/>
    <cellStyle name="Input 3 5 3 2 3" xfId="17488" xr:uid="{00000000-0005-0000-0000-0000603B0000}"/>
    <cellStyle name="Input 3 5 3 2 3 2" xfId="36121" xr:uid="{00000000-0005-0000-0000-0000613B0000}"/>
    <cellStyle name="Input 3 5 3 2 4" xfId="27753" xr:uid="{00000000-0005-0000-0000-0000623B0000}"/>
    <cellStyle name="Input 3 5 3 3" xfId="10353" xr:uid="{00000000-0005-0000-0000-0000633B0000}"/>
    <cellStyle name="Input 3 5 3 3 2" xfId="19922" xr:uid="{00000000-0005-0000-0000-0000643B0000}"/>
    <cellStyle name="Input 3 5 3 3 2 2" xfId="38078" xr:uid="{00000000-0005-0000-0000-0000653B0000}"/>
    <cellStyle name="Input 3 5 3 3 3" xfId="30278" xr:uid="{00000000-0005-0000-0000-0000663B0000}"/>
    <cellStyle name="Input 3 5 3 4" xfId="15087" xr:uid="{00000000-0005-0000-0000-0000673B0000}"/>
    <cellStyle name="Input 3 5 3 4 2" xfId="34122" xr:uid="{00000000-0005-0000-0000-0000683B0000}"/>
    <cellStyle name="Input 3 5 3 5" xfId="25197" xr:uid="{00000000-0005-0000-0000-0000693B0000}"/>
    <cellStyle name="Input 3 5 4" xfId="5208" xr:uid="{00000000-0005-0000-0000-00006A3B0000}"/>
    <cellStyle name="Input 3 5 4 2" xfId="11348" xr:uid="{00000000-0005-0000-0000-00006B3B0000}"/>
    <cellStyle name="Input 3 5 4 2 2" xfId="20910" xr:uid="{00000000-0005-0000-0000-00006C3B0000}"/>
    <cellStyle name="Input 3 5 4 2 2 2" xfId="38884" xr:uid="{00000000-0005-0000-0000-00006D3B0000}"/>
    <cellStyle name="Input 3 5 4 2 3" xfId="31090" xr:uid="{00000000-0005-0000-0000-00006E3B0000}"/>
    <cellStyle name="Input 3 5 4 3" xfId="15897" xr:uid="{00000000-0005-0000-0000-00006F3B0000}"/>
    <cellStyle name="Input 3 5 4 3 2" xfId="34754" xr:uid="{00000000-0005-0000-0000-0000703B0000}"/>
    <cellStyle name="Input 3 5 4 4" xfId="26008" xr:uid="{00000000-0005-0000-0000-0000713B0000}"/>
    <cellStyle name="Input 3 5 5" xfId="8330" xr:uid="{00000000-0005-0000-0000-0000723B0000}"/>
    <cellStyle name="Input 3 5 5 2" xfId="18320" xr:uid="{00000000-0005-0000-0000-0000733B0000}"/>
    <cellStyle name="Input 3 5 5 2 2" xfId="36767" xr:uid="{00000000-0005-0000-0000-0000743B0000}"/>
    <cellStyle name="Input 3 5 5 3" xfId="28556" xr:uid="{00000000-0005-0000-0000-0000753B0000}"/>
    <cellStyle name="Input 3 5 6" xfId="23470" xr:uid="{00000000-0005-0000-0000-0000763B0000}"/>
    <cellStyle name="Input 3 6" xfId="2263" xr:uid="{00000000-0005-0000-0000-0000773B0000}"/>
    <cellStyle name="Input 3 6 2" xfId="3905" xr:uid="{00000000-0005-0000-0000-0000783B0000}"/>
    <cellStyle name="Input 3 6 2 2" xfId="7010" xr:uid="{00000000-0005-0000-0000-0000793B0000}"/>
    <cellStyle name="Input 3 6 2 2 2" xfId="13079" xr:uid="{00000000-0005-0000-0000-00007A3B0000}"/>
    <cellStyle name="Input 3 6 2 2 2 2" xfId="22429" xr:uid="{00000000-0005-0000-0000-00007B3B0000}"/>
    <cellStyle name="Input 3 6 2 2 2 2 2" xfId="40157" xr:uid="{00000000-0005-0000-0000-00007C3B0000}"/>
    <cellStyle name="Input 3 6 2 2 2 3" xfId="32531" xr:uid="{00000000-0005-0000-0000-00007D3B0000}"/>
    <cellStyle name="Input 3 6 2 2 3" xfId="17260" xr:uid="{00000000-0005-0000-0000-00007E3B0000}"/>
    <cellStyle name="Input 3 6 2 2 3 2" xfId="35893" xr:uid="{00000000-0005-0000-0000-00007F3B0000}"/>
    <cellStyle name="Input 3 6 2 2 4" xfId="27465" xr:uid="{00000000-0005-0000-0000-0000803B0000}"/>
    <cellStyle name="Input 3 6 2 3" xfId="10064" xr:uid="{00000000-0005-0000-0000-0000813B0000}"/>
    <cellStyle name="Input 3 6 2 3 2" xfId="19802" xr:uid="{00000000-0005-0000-0000-0000823B0000}"/>
    <cellStyle name="Input 3 6 2 3 2 2" xfId="37959" xr:uid="{00000000-0005-0000-0000-0000833B0000}"/>
    <cellStyle name="Input 3 6 2 3 3" xfId="29990" xr:uid="{00000000-0005-0000-0000-0000843B0000}"/>
    <cellStyle name="Input 3 6 2 4" xfId="15028" xr:uid="{00000000-0005-0000-0000-0000853B0000}"/>
    <cellStyle name="Input 3 6 2 4 2" xfId="34063" xr:uid="{00000000-0005-0000-0000-0000863B0000}"/>
    <cellStyle name="Input 3 6 2 5" xfId="24909" xr:uid="{00000000-0005-0000-0000-0000873B0000}"/>
    <cellStyle name="Input 3 6 3" xfId="4561" xr:uid="{00000000-0005-0000-0000-0000883B0000}"/>
    <cellStyle name="Input 3 6 3 2" xfId="7663" xr:uid="{00000000-0005-0000-0000-0000893B0000}"/>
    <cellStyle name="Input 3 6 3 2 2" xfId="13724" xr:uid="{00000000-0005-0000-0000-00008A3B0000}"/>
    <cellStyle name="Input 3 6 3 2 2 2" xfId="23000" xr:uid="{00000000-0005-0000-0000-00008B3B0000}"/>
    <cellStyle name="Input 3 6 3 2 2 2 2" xfId="40728" xr:uid="{00000000-0005-0000-0000-00008C3B0000}"/>
    <cellStyle name="Input 3 6 3 2 2 3" xfId="33172" xr:uid="{00000000-0005-0000-0000-00008D3B0000}"/>
    <cellStyle name="Input 3 6 3 2 3" xfId="17726" xr:uid="{00000000-0005-0000-0000-00008E3B0000}"/>
    <cellStyle name="Input 3 6 3 2 3 2" xfId="36359" xr:uid="{00000000-0005-0000-0000-00008F3B0000}"/>
    <cellStyle name="Input 3 6 3 2 4" xfId="28106" xr:uid="{00000000-0005-0000-0000-0000903B0000}"/>
    <cellStyle name="Input 3 6 3 3" xfId="10710" xr:uid="{00000000-0005-0000-0000-0000913B0000}"/>
    <cellStyle name="Input 3 6 3 3 2" xfId="20278" xr:uid="{00000000-0005-0000-0000-0000923B0000}"/>
    <cellStyle name="Input 3 6 3 3 2 2" xfId="38431" xr:uid="{00000000-0005-0000-0000-0000933B0000}"/>
    <cellStyle name="Input 3 6 3 3 3" xfId="30632" xr:uid="{00000000-0005-0000-0000-0000943B0000}"/>
    <cellStyle name="Input 3 6 3 4" xfId="15325" xr:uid="{00000000-0005-0000-0000-0000953B0000}"/>
    <cellStyle name="Input 3 6 3 4 2" xfId="34360" xr:uid="{00000000-0005-0000-0000-0000963B0000}"/>
    <cellStyle name="Input 3 6 3 5" xfId="25550" xr:uid="{00000000-0005-0000-0000-0000973B0000}"/>
    <cellStyle name="Input 3 6 4" xfId="5470" xr:uid="{00000000-0005-0000-0000-0000983B0000}"/>
    <cellStyle name="Input 3 6 4 2" xfId="11606" xr:uid="{00000000-0005-0000-0000-0000993B0000}"/>
    <cellStyle name="Input 3 6 4 2 2" xfId="21163" xr:uid="{00000000-0005-0000-0000-00009A3B0000}"/>
    <cellStyle name="Input 3 6 4 2 2 2" xfId="39087" xr:uid="{00000000-0005-0000-0000-00009B3B0000}"/>
    <cellStyle name="Input 3 6 4 2 3" xfId="31297" xr:uid="{00000000-0005-0000-0000-00009C3B0000}"/>
    <cellStyle name="Input 3 6 4 3" xfId="16138" xr:uid="{00000000-0005-0000-0000-00009D3B0000}"/>
    <cellStyle name="Input 3 6 4 3 2" xfId="34945" xr:uid="{00000000-0005-0000-0000-00009E3B0000}"/>
    <cellStyle name="Input 3 6 4 4" xfId="26215" xr:uid="{00000000-0005-0000-0000-00009F3B0000}"/>
    <cellStyle name="Input 3 6 5" xfId="8588" xr:uid="{00000000-0005-0000-0000-0000A03B0000}"/>
    <cellStyle name="Input 3 6 5 2" xfId="18575" xr:uid="{00000000-0005-0000-0000-0000A13B0000}"/>
    <cellStyle name="Input 3 6 5 2 2" xfId="36971" xr:uid="{00000000-0005-0000-0000-0000A23B0000}"/>
    <cellStyle name="Input 3 6 5 3" xfId="28759" xr:uid="{00000000-0005-0000-0000-0000A33B0000}"/>
    <cellStyle name="Input 3 6 6" xfId="14343" xr:uid="{00000000-0005-0000-0000-0000A43B0000}"/>
    <cellStyle name="Input 3 6 6 2" xfId="33555" xr:uid="{00000000-0005-0000-0000-0000A53B0000}"/>
    <cellStyle name="Input 3 6 7" xfId="23674" xr:uid="{00000000-0005-0000-0000-0000A63B0000}"/>
    <cellStyle name="Input 3 7" xfId="1991" xr:uid="{00000000-0005-0000-0000-0000A73B0000}"/>
    <cellStyle name="Input 3 7 2" xfId="3475" xr:uid="{00000000-0005-0000-0000-0000A83B0000}"/>
    <cellStyle name="Input 3 7 2 2" xfId="6621" xr:uid="{00000000-0005-0000-0000-0000A93B0000}"/>
    <cellStyle name="Input 3 7 2 2 2" xfId="12722" xr:uid="{00000000-0005-0000-0000-0000AA3B0000}"/>
    <cellStyle name="Input 3 7 2 2 2 2" xfId="22128" xr:uid="{00000000-0005-0000-0000-0000AB3B0000}"/>
    <cellStyle name="Input 3 7 2 2 2 2 2" xfId="39858" xr:uid="{00000000-0005-0000-0000-0000AC3B0000}"/>
    <cellStyle name="Input 3 7 2 2 2 3" xfId="32177" xr:uid="{00000000-0005-0000-0000-0000AD3B0000}"/>
    <cellStyle name="Input 3 7 2 2 3" xfId="17021" xr:uid="{00000000-0005-0000-0000-0000AE3B0000}"/>
    <cellStyle name="Input 3 7 2 2 3 2" xfId="35654" xr:uid="{00000000-0005-0000-0000-0000AF3B0000}"/>
    <cellStyle name="Input 3 7 2 2 4" xfId="27111" xr:uid="{00000000-0005-0000-0000-0000B03B0000}"/>
    <cellStyle name="Input 3 7 2 3" xfId="9707" xr:uid="{00000000-0005-0000-0000-0000B13B0000}"/>
    <cellStyle name="Input 3 7 2 3 2" xfId="29639" xr:uid="{00000000-0005-0000-0000-0000B23B0000}"/>
    <cellStyle name="Input 3 7 2 4" xfId="24555" xr:uid="{00000000-0005-0000-0000-0000B33B0000}"/>
    <cellStyle name="Input 3 7 3" xfId="4203" xr:uid="{00000000-0005-0000-0000-0000B43B0000}"/>
    <cellStyle name="Input 3 7 3 2" xfId="7306" xr:uid="{00000000-0005-0000-0000-0000B53B0000}"/>
    <cellStyle name="Input 3 7 3 2 2" xfId="13367" xr:uid="{00000000-0005-0000-0000-0000B63B0000}"/>
    <cellStyle name="Input 3 7 3 2 2 2" xfId="22701" xr:uid="{00000000-0005-0000-0000-0000B73B0000}"/>
    <cellStyle name="Input 3 7 3 2 2 2 2" xfId="40429" xr:uid="{00000000-0005-0000-0000-0000B83B0000}"/>
    <cellStyle name="Input 3 7 3 2 2 3" xfId="32818" xr:uid="{00000000-0005-0000-0000-0000B93B0000}"/>
    <cellStyle name="Input 3 7 3 2 3" xfId="17487" xr:uid="{00000000-0005-0000-0000-0000BA3B0000}"/>
    <cellStyle name="Input 3 7 3 2 3 2" xfId="36120" xr:uid="{00000000-0005-0000-0000-0000BB3B0000}"/>
    <cellStyle name="Input 3 7 3 2 4" xfId="27752" xr:uid="{00000000-0005-0000-0000-0000BC3B0000}"/>
    <cellStyle name="Input 3 7 3 3" xfId="10352" xr:uid="{00000000-0005-0000-0000-0000BD3B0000}"/>
    <cellStyle name="Input 3 7 3 3 2" xfId="19921" xr:uid="{00000000-0005-0000-0000-0000BE3B0000}"/>
    <cellStyle name="Input 3 7 3 3 2 2" xfId="38077" xr:uid="{00000000-0005-0000-0000-0000BF3B0000}"/>
    <cellStyle name="Input 3 7 3 3 3" xfId="30277" xr:uid="{00000000-0005-0000-0000-0000C03B0000}"/>
    <cellStyle name="Input 3 7 3 4" xfId="15086" xr:uid="{00000000-0005-0000-0000-0000C13B0000}"/>
    <cellStyle name="Input 3 7 3 4 2" xfId="34121" xr:uid="{00000000-0005-0000-0000-0000C23B0000}"/>
    <cellStyle name="Input 3 7 3 5" xfId="25196" xr:uid="{00000000-0005-0000-0000-0000C33B0000}"/>
    <cellStyle name="Input 3 7 4" xfId="5202" xr:uid="{00000000-0005-0000-0000-0000C43B0000}"/>
    <cellStyle name="Input 3 7 4 2" xfId="11342" xr:uid="{00000000-0005-0000-0000-0000C53B0000}"/>
    <cellStyle name="Input 3 7 4 2 2" xfId="20904" xr:uid="{00000000-0005-0000-0000-0000C63B0000}"/>
    <cellStyle name="Input 3 7 4 2 2 2" xfId="38878" xr:uid="{00000000-0005-0000-0000-0000C73B0000}"/>
    <cellStyle name="Input 3 7 4 2 3" xfId="31084" xr:uid="{00000000-0005-0000-0000-0000C83B0000}"/>
    <cellStyle name="Input 3 7 4 3" xfId="15891" xr:uid="{00000000-0005-0000-0000-0000C93B0000}"/>
    <cellStyle name="Input 3 7 4 3 2" xfId="34748" xr:uid="{00000000-0005-0000-0000-0000CA3B0000}"/>
    <cellStyle name="Input 3 7 4 4" xfId="26002" xr:uid="{00000000-0005-0000-0000-0000CB3B0000}"/>
    <cellStyle name="Input 3 7 5" xfId="8324" xr:uid="{00000000-0005-0000-0000-0000CC3B0000}"/>
    <cellStyle name="Input 3 7 5 2" xfId="18314" xr:uid="{00000000-0005-0000-0000-0000CD3B0000}"/>
    <cellStyle name="Input 3 7 5 2 2" xfId="36761" xr:uid="{00000000-0005-0000-0000-0000CE3B0000}"/>
    <cellStyle name="Input 3 7 5 3" xfId="28550" xr:uid="{00000000-0005-0000-0000-0000CF3B0000}"/>
    <cellStyle name="Input 3 7 6" xfId="23464" xr:uid="{00000000-0005-0000-0000-0000D03B0000}"/>
    <cellStyle name="Input 3 8" xfId="2017" xr:uid="{00000000-0005-0000-0000-0000D13B0000}"/>
    <cellStyle name="Input 3 8 2" xfId="3452" xr:uid="{00000000-0005-0000-0000-0000D23B0000}"/>
    <cellStyle name="Input 3 8 2 2" xfId="6600" xr:uid="{00000000-0005-0000-0000-0000D33B0000}"/>
    <cellStyle name="Input 3 8 2 2 2" xfId="12703" xr:uid="{00000000-0005-0000-0000-0000D43B0000}"/>
    <cellStyle name="Input 3 8 2 2 2 2" xfId="22110" xr:uid="{00000000-0005-0000-0000-0000D53B0000}"/>
    <cellStyle name="Input 3 8 2 2 2 2 2" xfId="39840" xr:uid="{00000000-0005-0000-0000-0000D63B0000}"/>
    <cellStyle name="Input 3 8 2 2 2 3" xfId="32158" xr:uid="{00000000-0005-0000-0000-0000D73B0000}"/>
    <cellStyle name="Input 3 8 2 2 3" xfId="17005" xr:uid="{00000000-0005-0000-0000-0000D83B0000}"/>
    <cellStyle name="Input 3 8 2 2 3 2" xfId="35638" xr:uid="{00000000-0005-0000-0000-0000D93B0000}"/>
    <cellStyle name="Input 3 8 2 2 4" xfId="27092" xr:uid="{00000000-0005-0000-0000-0000DA3B0000}"/>
    <cellStyle name="Input 3 8 2 3" xfId="9688" xr:uid="{00000000-0005-0000-0000-0000DB3B0000}"/>
    <cellStyle name="Input 3 8 2 3 2" xfId="29620" xr:uid="{00000000-0005-0000-0000-0000DC3B0000}"/>
    <cellStyle name="Input 3 8 2 4" xfId="24536" xr:uid="{00000000-0005-0000-0000-0000DD3B0000}"/>
    <cellStyle name="Input 3 8 3" xfId="4184" xr:uid="{00000000-0005-0000-0000-0000DE3B0000}"/>
    <cellStyle name="Input 3 8 3 2" xfId="7287" xr:uid="{00000000-0005-0000-0000-0000DF3B0000}"/>
    <cellStyle name="Input 3 8 3 2 2" xfId="13348" xr:uid="{00000000-0005-0000-0000-0000E03B0000}"/>
    <cellStyle name="Input 3 8 3 2 2 2" xfId="22683" xr:uid="{00000000-0005-0000-0000-0000E13B0000}"/>
    <cellStyle name="Input 3 8 3 2 2 2 2" xfId="40411" xr:uid="{00000000-0005-0000-0000-0000E23B0000}"/>
    <cellStyle name="Input 3 8 3 2 2 3" xfId="32799" xr:uid="{00000000-0005-0000-0000-0000E33B0000}"/>
    <cellStyle name="Input 3 8 3 2 3" xfId="17471" xr:uid="{00000000-0005-0000-0000-0000E43B0000}"/>
    <cellStyle name="Input 3 8 3 2 3 2" xfId="36104" xr:uid="{00000000-0005-0000-0000-0000E53B0000}"/>
    <cellStyle name="Input 3 8 3 2 4" xfId="27733" xr:uid="{00000000-0005-0000-0000-0000E63B0000}"/>
    <cellStyle name="Input 3 8 3 3" xfId="10333" xr:uid="{00000000-0005-0000-0000-0000E73B0000}"/>
    <cellStyle name="Input 3 8 3 3 2" xfId="19902" xr:uid="{00000000-0005-0000-0000-0000E83B0000}"/>
    <cellStyle name="Input 3 8 3 3 2 2" xfId="38058" xr:uid="{00000000-0005-0000-0000-0000E93B0000}"/>
    <cellStyle name="Input 3 8 3 3 3" xfId="30258" xr:uid="{00000000-0005-0000-0000-0000EA3B0000}"/>
    <cellStyle name="Input 3 8 3 4" xfId="15070" xr:uid="{00000000-0005-0000-0000-0000EB3B0000}"/>
    <cellStyle name="Input 3 8 3 4 2" xfId="34105" xr:uid="{00000000-0005-0000-0000-0000EC3B0000}"/>
    <cellStyle name="Input 3 8 3 5" xfId="25177" xr:uid="{00000000-0005-0000-0000-0000ED3B0000}"/>
    <cellStyle name="Input 3 8 4" xfId="5228" xr:uid="{00000000-0005-0000-0000-0000EE3B0000}"/>
    <cellStyle name="Input 3 8 4 2" xfId="11368" xr:uid="{00000000-0005-0000-0000-0000EF3B0000}"/>
    <cellStyle name="Input 3 8 4 2 2" xfId="20930" xr:uid="{00000000-0005-0000-0000-0000F03B0000}"/>
    <cellStyle name="Input 3 8 4 2 2 2" xfId="38904" xr:uid="{00000000-0005-0000-0000-0000F13B0000}"/>
    <cellStyle name="Input 3 8 4 2 3" xfId="31110" xr:uid="{00000000-0005-0000-0000-0000F23B0000}"/>
    <cellStyle name="Input 3 8 4 3" xfId="15917" xr:uid="{00000000-0005-0000-0000-0000F33B0000}"/>
    <cellStyle name="Input 3 8 4 3 2" xfId="34774" xr:uid="{00000000-0005-0000-0000-0000F43B0000}"/>
    <cellStyle name="Input 3 8 4 4" xfId="26028" xr:uid="{00000000-0005-0000-0000-0000F53B0000}"/>
    <cellStyle name="Input 3 8 5" xfId="8350" xr:uid="{00000000-0005-0000-0000-0000F63B0000}"/>
    <cellStyle name="Input 3 8 5 2" xfId="18340" xr:uid="{00000000-0005-0000-0000-0000F73B0000}"/>
    <cellStyle name="Input 3 8 5 2 2" xfId="36787" xr:uid="{00000000-0005-0000-0000-0000F83B0000}"/>
    <cellStyle name="Input 3 8 5 3" xfId="28576" xr:uid="{00000000-0005-0000-0000-0000F93B0000}"/>
    <cellStyle name="Input 3 8 6" xfId="23490" xr:uid="{00000000-0005-0000-0000-0000FA3B0000}"/>
    <cellStyle name="Input 3 9" xfId="2276" xr:uid="{00000000-0005-0000-0000-0000FB3B0000}"/>
    <cellStyle name="Input 3 9 2" xfId="3720" xr:uid="{00000000-0005-0000-0000-0000FC3B0000}"/>
    <cellStyle name="Input 3 9 2 2" xfId="6837" xr:uid="{00000000-0005-0000-0000-0000FD3B0000}"/>
    <cellStyle name="Input 3 9 2 2 2" xfId="12918" xr:uid="{00000000-0005-0000-0000-0000FE3B0000}"/>
    <cellStyle name="Input 3 9 2 2 2 2" xfId="22286" xr:uid="{00000000-0005-0000-0000-0000FF3B0000}"/>
    <cellStyle name="Input 3 9 2 2 2 2 2" xfId="40016" xr:uid="{00000000-0005-0000-0000-0000003C0000}"/>
    <cellStyle name="Input 3 9 2 2 2 3" xfId="32372" xr:uid="{00000000-0005-0000-0000-0000013C0000}"/>
    <cellStyle name="Input 3 9 2 2 3" xfId="17149" xr:uid="{00000000-0005-0000-0000-0000023C0000}"/>
    <cellStyle name="Input 3 9 2 2 3 2" xfId="35782" xr:uid="{00000000-0005-0000-0000-0000033C0000}"/>
    <cellStyle name="Input 3 9 2 2 4" xfId="27306" xr:uid="{00000000-0005-0000-0000-0000043C0000}"/>
    <cellStyle name="Input 3 9 2 3" xfId="9903" xr:uid="{00000000-0005-0000-0000-0000053C0000}"/>
    <cellStyle name="Input 3 9 2 3 2" xfId="29831" xr:uid="{00000000-0005-0000-0000-0000063C0000}"/>
    <cellStyle name="Input 3 9 2 4" xfId="24750" xr:uid="{00000000-0005-0000-0000-0000073C0000}"/>
    <cellStyle name="Input 3 9 3" xfId="4400" xr:uid="{00000000-0005-0000-0000-0000083C0000}"/>
    <cellStyle name="Input 3 9 3 2" xfId="7502" xr:uid="{00000000-0005-0000-0000-0000093C0000}"/>
    <cellStyle name="Input 3 9 3 2 2" xfId="13563" xr:uid="{00000000-0005-0000-0000-00000A3C0000}"/>
    <cellStyle name="Input 3 9 3 2 2 2" xfId="22859" xr:uid="{00000000-0005-0000-0000-00000B3C0000}"/>
    <cellStyle name="Input 3 9 3 2 2 2 2" xfId="40587" xr:uid="{00000000-0005-0000-0000-00000C3C0000}"/>
    <cellStyle name="Input 3 9 3 2 2 3" xfId="33013" xr:uid="{00000000-0005-0000-0000-00000D3C0000}"/>
    <cellStyle name="Input 3 9 3 2 3" xfId="17615" xr:uid="{00000000-0005-0000-0000-00000E3C0000}"/>
    <cellStyle name="Input 3 9 3 2 3 2" xfId="36248" xr:uid="{00000000-0005-0000-0000-00000F3C0000}"/>
    <cellStyle name="Input 3 9 3 2 4" xfId="27947" xr:uid="{00000000-0005-0000-0000-0000103C0000}"/>
    <cellStyle name="Input 3 9 3 3" xfId="10549" xr:uid="{00000000-0005-0000-0000-0000113C0000}"/>
    <cellStyle name="Input 3 9 3 3 2" xfId="20117" xr:uid="{00000000-0005-0000-0000-0000123C0000}"/>
    <cellStyle name="Input 3 9 3 3 2 2" xfId="38272" xr:uid="{00000000-0005-0000-0000-0000133C0000}"/>
    <cellStyle name="Input 3 9 3 3 3" xfId="30473" xr:uid="{00000000-0005-0000-0000-0000143C0000}"/>
    <cellStyle name="Input 3 9 3 4" xfId="15214" xr:uid="{00000000-0005-0000-0000-0000153C0000}"/>
    <cellStyle name="Input 3 9 3 4 2" xfId="34249" xr:uid="{00000000-0005-0000-0000-0000163C0000}"/>
    <cellStyle name="Input 3 9 3 5" xfId="25391" xr:uid="{00000000-0005-0000-0000-0000173C0000}"/>
    <cellStyle name="Input 3 9 4" xfId="5483" xr:uid="{00000000-0005-0000-0000-0000183C0000}"/>
    <cellStyle name="Input 3 9 4 2" xfId="11618" xr:uid="{00000000-0005-0000-0000-0000193C0000}"/>
    <cellStyle name="Input 3 9 4 2 2" xfId="21175" xr:uid="{00000000-0005-0000-0000-00001A3C0000}"/>
    <cellStyle name="Input 3 9 4 2 2 2" xfId="39099" xr:uid="{00000000-0005-0000-0000-00001B3C0000}"/>
    <cellStyle name="Input 3 9 4 2 3" xfId="31309" xr:uid="{00000000-0005-0000-0000-00001C3C0000}"/>
    <cellStyle name="Input 3 9 4 3" xfId="16150" xr:uid="{00000000-0005-0000-0000-00001D3C0000}"/>
    <cellStyle name="Input 3 9 4 3 2" xfId="34957" xr:uid="{00000000-0005-0000-0000-00001E3C0000}"/>
    <cellStyle name="Input 3 9 4 4" xfId="26227" xr:uid="{00000000-0005-0000-0000-00001F3C0000}"/>
    <cellStyle name="Input 3 9 5" xfId="8600" xr:uid="{00000000-0005-0000-0000-0000203C0000}"/>
    <cellStyle name="Input 3 9 5 2" xfId="18587" xr:uid="{00000000-0005-0000-0000-0000213C0000}"/>
    <cellStyle name="Input 3 9 5 2 2" xfId="36983" xr:uid="{00000000-0005-0000-0000-0000223C0000}"/>
    <cellStyle name="Input 3 9 5 3" xfId="28771" xr:uid="{00000000-0005-0000-0000-0000233C0000}"/>
    <cellStyle name="Input 3 9 6" xfId="23686" xr:uid="{00000000-0005-0000-0000-0000243C0000}"/>
    <cellStyle name="Input 4" xfId="1327" xr:uid="{00000000-0005-0000-0000-0000253C0000}"/>
    <cellStyle name="Input 4 10" xfId="1763" xr:uid="{00000000-0005-0000-0000-0000263C0000}"/>
    <cellStyle name="Input 4 10 2" xfId="3419" xr:uid="{00000000-0005-0000-0000-0000273C0000}"/>
    <cellStyle name="Input 4 10 2 2" xfId="6570" xr:uid="{00000000-0005-0000-0000-0000283C0000}"/>
    <cellStyle name="Input 4 10 2 2 2" xfId="12680" xr:uid="{00000000-0005-0000-0000-0000293C0000}"/>
    <cellStyle name="Input 4 10 2 2 2 2" xfId="22089" xr:uid="{00000000-0005-0000-0000-00002A3C0000}"/>
    <cellStyle name="Input 4 10 2 2 2 2 2" xfId="39819" xr:uid="{00000000-0005-0000-0000-00002B3C0000}"/>
    <cellStyle name="Input 4 10 2 2 2 3" xfId="32135" xr:uid="{00000000-0005-0000-0000-00002C3C0000}"/>
    <cellStyle name="Input 4 10 2 2 3" xfId="16985" xr:uid="{00000000-0005-0000-0000-00002D3C0000}"/>
    <cellStyle name="Input 4 10 2 2 3 2" xfId="35618" xr:uid="{00000000-0005-0000-0000-00002E3C0000}"/>
    <cellStyle name="Input 4 10 2 2 4" xfId="27069" xr:uid="{00000000-0005-0000-0000-00002F3C0000}"/>
    <cellStyle name="Input 4 10 2 3" xfId="9665" xr:uid="{00000000-0005-0000-0000-0000303C0000}"/>
    <cellStyle name="Input 4 10 2 3 2" xfId="29597" xr:uid="{00000000-0005-0000-0000-0000313C0000}"/>
    <cellStyle name="Input 4 10 2 4" xfId="24513" xr:uid="{00000000-0005-0000-0000-0000323C0000}"/>
    <cellStyle name="Input 4 10 3" xfId="4161" xr:uid="{00000000-0005-0000-0000-0000333C0000}"/>
    <cellStyle name="Input 4 10 3 2" xfId="7264" xr:uid="{00000000-0005-0000-0000-0000343C0000}"/>
    <cellStyle name="Input 4 10 3 2 2" xfId="13325" xr:uid="{00000000-0005-0000-0000-0000353C0000}"/>
    <cellStyle name="Input 4 10 3 2 2 2" xfId="22662" xr:uid="{00000000-0005-0000-0000-0000363C0000}"/>
    <cellStyle name="Input 4 10 3 2 2 2 2" xfId="40390" xr:uid="{00000000-0005-0000-0000-0000373C0000}"/>
    <cellStyle name="Input 4 10 3 2 2 3" xfId="32776" xr:uid="{00000000-0005-0000-0000-0000383C0000}"/>
    <cellStyle name="Input 4 10 3 2 3" xfId="17451" xr:uid="{00000000-0005-0000-0000-0000393C0000}"/>
    <cellStyle name="Input 4 10 3 2 3 2" xfId="36084" xr:uid="{00000000-0005-0000-0000-00003A3C0000}"/>
    <cellStyle name="Input 4 10 3 2 4" xfId="27710" xr:uid="{00000000-0005-0000-0000-00003B3C0000}"/>
    <cellStyle name="Input 4 10 3 3" xfId="10310" xr:uid="{00000000-0005-0000-0000-00003C3C0000}"/>
    <cellStyle name="Input 4 10 3 3 2" xfId="19879" xr:uid="{00000000-0005-0000-0000-00003D3C0000}"/>
    <cellStyle name="Input 4 10 3 3 2 2" xfId="38035" xr:uid="{00000000-0005-0000-0000-00003E3C0000}"/>
    <cellStyle name="Input 4 10 3 3 3" xfId="30235" xr:uid="{00000000-0005-0000-0000-00003F3C0000}"/>
    <cellStyle name="Input 4 10 3 4" xfId="15050" xr:uid="{00000000-0005-0000-0000-0000403C0000}"/>
    <cellStyle name="Input 4 10 3 4 2" xfId="34085" xr:uid="{00000000-0005-0000-0000-0000413C0000}"/>
    <cellStyle name="Input 4 10 3 5" xfId="25154" xr:uid="{00000000-0005-0000-0000-0000423C0000}"/>
    <cellStyle name="Input 4 10 4" xfId="4979" xr:uid="{00000000-0005-0000-0000-0000433C0000}"/>
    <cellStyle name="Input 4 10 4 2" xfId="11119" xr:uid="{00000000-0005-0000-0000-0000443C0000}"/>
    <cellStyle name="Input 4 10 4 2 2" xfId="20681" xr:uid="{00000000-0005-0000-0000-0000453C0000}"/>
    <cellStyle name="Input 4 10 4 2 2 2" xfId="38701" xr:uid="{00000000-0005-0000-0000-0000463C0000}"/>
    <cellStyle name="Input 4 10 4 2 3" xfId="30907" xr:uid="{00000000-0005-0000-0000-0000473C0000}"/>
    <cellStyle name="Input 4 10 4 3" xfId="15678" xr:uid="{00000000-0005-0000-0000-0000483C0000}"/>
    <cellStyle name="Input 4 10 4 3 2" xfId="34581" xr:uid="{00000000-0005-0000-0000-0000493C0000}"/>
    <cellStyle name="Input 4 10 4 4" xfId="25825" xr:uid="{00000000-0005-0000-0000-00004A3C0000}"/>
    <cellStyle name="Input 4 10 5" xfId="8102" xr:uid="{00000000-0005-0000-0000-00004B3C0000}"/>
    <cellStyle name="Input 4 10 5 2" xfId="18092" xr:uid="{00000000-0005-0000-0000-00004C3C0000}"/>
    <cellStyle name="Input 4 10 5 2 2" xfId="36585" xr:uid="{00000000-0005-0000-0000-00004D3C0000}"/>
    <cellStyle name="Input 4 10 5 3" xfId="28374" xr:uid="{00000000-0005-0000-0000-00004E3C0000}"/>
    <cellStyle name="Input 4 10 6" xfId="23285" xr:uid="{00000000-0005-0000-0000-00004F3C0000}"/>
    <cellStyle name="Input 4 11" xfId="2062" xr:uid="{00000000-0005-0000-0000-0000503C0000}"/>
    <cellStyle name="Input 4 11 2" xfId="3820" xr:uid="{00000000-0005-0000-0000-0000513C0000}"/>
    <cellStyle name="Input 4 11 2 2" xfId="6929" xr:uid="{00000000-0005-0000-0000-0000523C0000}"/>
    <cellStyle name="Input 4 11 2 2 2" xfId="13001" xr:uid="{00000000-0005-0000-0000-0000533C0000}"/>
    <cellStyle name="Input 4 11 2 2 2 2" xfId="22359" xr:uid="{00000000-0005-0000-0000-0000543C0000}"/>
    <cellStyle name="Input 4 11 2 2 2 2 2" xfId="40088" xr:uid="{00000000-0005-0000-0000-0000553C0000}"/>
    <cellStyle name="Input 4 11 2 2 2 3" xfId="32454" xr:uid="{00000000-0005-0000-0000-0000563C0000}"/>
    <cellStyle name="Input 4 11 2 2 3" xfId="17206" xr:uid="{00000000-0005-0000-0000-0000573C0000}"/>
    <cellStyle name="Input 4 11 2 2 3 2" xfId="35839" xr:uid="{00000000-0005-0000-0000-0000583C0000}"/>
    <cellStyle name="Input 4 11 2 2 4" xfId="27388" xr:uid="{00000000-0005-0000-0000-0000593C0000}"/>
    <cellStyle name="Input 4 11 2 3" xfId="9986" xr:uid="{00000000-0005-0000-0000-00005A3C0000}"/>
    <cellStyle name="Input 4 11 2 3 2" xfId="29913" xr:uid="{00000000-0005-0000-0000-00005B3C0000}"/>
    <cellStyle name="Input 4 11 2 4" xfId="24832" xr:uid="{00000000-0005-0000-0000-00005C3C0000}"/>
    <cellStyle name="Input 4 11 3" xfId="4483" xr:uid="{00000000-0005-0000-0000-00005D3C0000}"/>
    <cellStyle name="Input 4 11 3 2" xfId="7585" xr:uid="{00000000-0005-0000-0000-00005E3C0000}"/>
    <cellStyle name="Input 4 11 3 2 2" xfId="13646" xr:uid="{00000000-0005-0000-0000-00005F3C0000}"/>
    <cellStyle name="Input 4 11 3 2 2 2" xfId="22931" xr:uid="{00000000-0005-0000-0000-0000603C0000}"/>
    <cellStyle name="Input 4 11 3 2 2 2 2" xfId="40659" xr:uid="{00000000-0005-0000-0000-0000613C0000}"/>
    <cellStyle name="Input 4 11 3 2 2 3" xfId="33095" xr:uid="{00000000-0005-0000-0000-0000623C0000}"/>
    <cellStyle name="Input 4 11 3 2 3" xfId="17672" xr:uid="{00000000-0005-0000-0000-0000633C0000}"/>
    <cellStyle name="Input 4 11 3 2 3 2" xfId="36305" xr:uid="{00000000-0005-0000-0000-0000643C0000}"/>
    <cellStyle name="Input 4 11 3 2 4" xfId="28029" xr:uid="{00000000-0005-0000-0000-0000653C0000}"/>
    <cellStyle name="Input 4 11 3 3" xfId="10632" xr:uid="{00000000-0005-0000-0000-0000663C0000}"/>
    <cellStyle name="Input 4 11 3 3 2" xfId="20200" xr:uid="{00000000-0005-0000-0000-0000673C0000}"/>
    <cellStyle name="Input 4 11 3 3 2 2" xfId="38354" xr:uid="{00000000-0005-0000-0000-0000683C0000}"/>
    <cellStyle name="Input 4 11 3 3 3" xfId="30555" xr:uid="{00000000-0005-0000-0000-0000693C0000}"/>
    <cellStyle name="Input 4 11 3 4" xfId="15271" xr:uid="{00000000-0005-0000-0000-00006A3C0000}"/>
    <cellStyle name="Input 4 11 3 4 2" xfId="34306" xr:uid="{00000000-0005-0000-0000-00006B3C0000}"/>
    <cellStyle name="Input 4 11 3 5" xfId="25473" xr:uid="{00000000-0005-0000-0000-00006C3C0000}"/>
    <cellStyle name="Input 4 11 4" xfId="5272" xr:uid="{00000000-0005-0000-0000-00006D3C0000}"/>
    <cellStyle name="Input 4 11 4 2" xfId="11412" xr:uid="{00000000-0005-0000-0000-00006E3C0000}"/>
    <cellStyle name="Input 4 11 4 2 2" xfId="20974" xr:uid="{00000000-0005-0000-0000-00006F3C0000}"/>
    <cellStyle name="Input 4 11 4 2 2 2" xfId="38948" xr:uid="{00000000-0005-0000-0000-0000703C0000}"/>
    <cellStyle name="Input 4 11 4 2 3" xfId="31154" xr:uid="{00000000-0005-0000-0000-0000713C0000}"/>
    <cellStyle name="Input 4 11 4 3" xfId="15958" xr:uid="{00000000-0005-0000-0000-0000723C0000}"/>
    <cellStyle name="Input 4 11 4 3 2" xfId="34815" xr:uid="{00000000-0005-0000-0000-0000733C0000}"/>
    <cellStyle name="Input 4 11 4 4" xfId="26072" xr:uid="{00000000-0005-0000-0000-0000743C0000}"/>
    <cellStyle name="Input 4 11 5" xfId="8392" xr:uid="{00000000-0005-0000-0000-0000753C0000}"/>
    <cellStyle name="Input 4 11 5 2" xfId="18379" xr:uid="{00000000-0005-0000-0000-0000763C0000}"/>
    <cellStyle name="Input 4 11 5 2 2" xfId="36826" xr:uid="{00000000-0005-0000-0000-0000773C0000}"/>
    <cellStyle name="Input 4 11 5 3" xfId="28615" xr:uid="{00000000-0005-0000-0000-0000783C0000}"/>
    <cellStyle name="Input 4 11 6" xfId="23529" xr:uid="{00000000-0005-0000-0000-0000793C0000}"/>
    <cellStyle name="Input 4 12" xfId="2230" xr:uid="{00000000-0005-0000-0000-00007A3C0000}"/>
    <cellStyle name="Input 4 12 2" xfId="3575" xr:uid="{00000000-0005-0000-0000-00007B3C0000}"/>
    <cellStyle name="Input 4 12 2 2" xfId="6706" xr:uid="{00000000-0005-0000-0000-00007C3C0000}"/>
    <cellStyle name="Input 4 12 2 2 2" xfId="12800" xr:uid="{00000000-0005-0000-0000-00007D3C0000}"/>
    <cellStyle name="Input 4 12 2 2 2 2" xfId="22192" xr:uid="{00000000-0005-0000-0000-00007E3C0000}"/>
    <cellStyle name="Input 4 12 2 2 2 2 2" xfId="39922" xr:uid="{00000000-0005-0000-0000-00007F3C0000}"/>
    <cellStyle name="Input 4 12 2 2 2 3" xfId="32255" xr:uid="{00000000-0005-0000-0000-0000803C0000}"/>
    <cellStyle name="Input 4 12 2 2 3" xfId="17072" xr:uid="{00000000-0005-0000-0000-0000813C0000}"/>
    <cellStyle name="Input 4 12 2 2 3 2" xfId="35705" xr:uid="{00000000-0005-0000-0000-0000823C0000}"/>
    <cellStyle name="Input 4 12 2 2 4" xfId="27189" xr:uid="{00000000-0005-0000-0000-0000833C0000}"/>
    <cellStyle name="Input 4 12 2 3" xfId="9785" xr:uid="{00000000-0005-0000-0000-0000843C0000}"/>
    <cellStyle name="Input 4 12 2 3 2" xfId="29715" xr:uid="{00000000-0005-0000-0000-0000853C0000}"/>
    <cellStyle name="Input 4 12 2 4" xfId="24633" xr:uid="{00000000-0005-0000-0000-0000863C0000}"/>
    <cellStyle name="Input 4 12 3" xfId="4281" xr:uid="{00000000-0005-0000-0000-0000873C0000}"/>
    <cellStyle name="Input 4 12 3 2" xfId="7384" xr:uid="{00000000-0005-0000-0000-0000883C0000}"/>
    <cellStyle name="Input 4 12 3 2 2" xfId="13445" xr:uid="{00000000-0005-0000-0000-0000893C0000}"/>
    <cellStyle name="Input 4 12 3 2 2 2" xfId="22765" xr:uid="{00000000-0005-0000-0000-00008A3C0000}"/>
    <cellStyle name="Input 4 12 3 2 2 2 2" xfId="40493" xr:uid="{00000000-0005-0000-0000-00008B3C0000}"/>
    <cellStyle name="Input 4 12 3 2 2 3" xfId="32896" xr:uid="{00000000-0005-0000-0000-00008C3C0000}"/>
    <cellStyle name="Input 4 12 3 2 3" xfId="17538" xr:uid="{00000000-0005-0000-0000-00008D3C0000}"/>
    <cellStyle name="Input 4 12 3 2 3 2" xfId="36171" xr:uid="{00000000-0005-0000-0000-00008E3C0000}"/>
    <cellStyle name="Input 4 12 3 2 4" xfId="27830" xr:uid="{00000000-0005-0000-0000-00008F3C0000}"/>
    <cellStyle name="Input 4 12 3 3" xfId="10430" xr:uid="{00000000-0005-0000-0000-0000903C0000}"/>
    <cellStyle name="Input 4 12 3 3 2" xfId="19999" xr:uid="{00000000-0005-0000-0000-0000913C0000}"/>
    <cellStyle name="Input 4 12 3 3 2 2" xfId="38155" xr:uid="{00000000-0005-0000-0000-0000923C0000}"/>
    <cellStyle name="Input 4 12 3 3 3" xfId="30355" xr:uid="{00000000-0005-0000-0000-0000933C0000}"/>
    <cellStyle name="Input 4 12 3 4" xfId="15137" xr:uid="{00000000-0005-0000-0000-0000943C0000}"/>
    <cellStyle name="Input 4 12 3 4 2" xfId="34172" xr:uid="{00000000-0005-0000-0000-0000953C0000}"/>
    <cellStyle name="Input 4 12 3 5" xfId="25274" xr:uid="{00000000-0005-0000-0000-0000963C0000}"/>
    <cellStyle name="Input 4 12 4" xfId="5439" xr:uid="{00000000-0005-0000-0000-0000973C0000}"/>
    <cellStyle name="Input 4 12 4 2" xfId="11575" xr:uid="{00000000-0005-0000-0000-0000983C0000}"/>
    <cellStyle name="Input 4 12 4 2 2" xfId="21132" xr:uid="{00000000-0005-0000-0000-0000993C0000}"/>
    <cellStyle name="Input 4 12 4 2 2 2" xfId="39056" xr:uid="{00000000-0005-0000-0000-00009A3C0000}"/>
    <cellStyle name="Input 4 12 4 2 3" xfId="31266" xr:uid="{00000000-0005-0000-0000-00009B3C0000}"/>
    <cellStyle name="Input 4 12 4 3" xfId="16111" xr:uid="{00000000-0005-0000-0000-00009C3C0000}"/>
    <cellStyle name="Input 4 12 4 3 2" xfId="34918" xr:uid="{00000000-0005-0000-0000-00009D3C0000}"/>
    <cellStyle name="Input 4 12 4 4" xfId="26184" xr:uid="{00000000-0005-0000-0000-00009E3C0000}"/>
    <cellStyle name="Input 4 12 5" xfId="8555" xr:uid="{00000000-0005-0000-0000-00009F3C0000}"/>
    <cellStyle name="Input 4 12 5 2" xfId="18542" xr:uid="{00000000-0005-0000-0000-0000A03C0000}"/>
    <cellStyle name="Input 4 12 5 2 2" xfId="36938" xr:uid="{00000000-0005-0000-0000-0000A13C0000}"/>
    <cellStyle name="Input 4 12 5 3" xfId="28727" xr:uid="{00000000-0005-0000-0000-0000A23C0000}"/>
    <cellStyle name="Input 4 12 6" xfId="23641" xr:uid="{00000000-0005-0000-0000-0000A33C0000}"/>
    <cellStyle name="Input 4 13" xfId="2236" xr:uid="{00000000-0005-0000-0000-0000A43C0000}"/>
    <cellStyle name="Input 4 13 2" xfId="3737" xr:uid="{00000000-0005-0000-0000-0000A53C0000}"/>
    <cellStyle name="Input 4 13 2 2" xfId="6852" xr:uid="{00000000-0005-0000-0000-0000A63C0000}"/>
    <cellStyle name="Input 4 13 2 2 2" xfId="12931" xr:uid="{00000000-0005-0000-0000-0000A73C0000}"/>
    <cellStyle name="Input 4 13 2 2 2 2" xfId="22296" xr:uid="{00000000-0005-0000-0000-0000A83C0000}"/>
    <cellStyle name="Input 4 13 2 2 2 2 2" xfId="40026" xr:uid="{00000000-0005-0000-0000-0000A93C0000}"/>
    <cellStyle name="Input 4 13 2 2 2 3" xfId="32385" xr:uid="{00000000-0005-0000-0000-0000AA3C0000}"/>
    <cellStyle name="Input 4 13 2 2 3" xfId="17156" xr:uid="{00000000-0005-0000-0000-0000AB3C0000}"/>
    <cellStyle name="Input 4 13 2 2 3 2" xfId="35789" xr:uid="{00000000-0005-0000-0000-0000AC3C0000}"/>
    <cellStyle name="Input 4 13 2 2 4" xfId="27319" xr:uid="{00000000-0005-0000-0000-0000AD3C0000}"/>
    <cellStyle name="Input 4 13 2 3" xfId="9916" xr:uid="{00000000-0005-0000-0000-0000AE3C0000}"/>
    <cellStyle name="Input 4 13 2 3 2" xfId="29844" xr:uid="{00000000-0005-0000-0000-0000AF3C0000}"/>
    <cellStyle name="Input 4 13 2 4" xfId="24763" xr:uid="{00000000-0005-0000-0000-0000B03C0000}"/>
    <cellStyle name="Input 4 13 3" xfId="4413" xr:uid="{00000000-0005-0000-0000-0000B13C0000}"/>
    <cellStyle name="Input 4 13 3 2" xfId="7515" xr:uid="{00000000-0005-0000-0000-0000B23C0000}"/>
    <cellStyle name="Input 4 13 3 2 2" xfId="13576" xr:uid="{00000000-0005-0000-0000-0000B33C0000}"/>
    <cellStyle name="Input 4 13 3 2 2 2" xfId="22869" xr:uid="{00000000-0005-0000-0000-0000B43C0000}"/>
    <cellStyle name="Input 4 13 3 2 2 2 2" xfId="40597" xr:uid="{00000000-0005-0000-0000-0000B53C0000}"/>
    <cellStyle name="Input 4 13 3 2 2 3" xfId="33026" xr:uid="{00000000-0005-0000-0000-0000B63C0000}"/>
    <cellStyle name="Input 4 13 3 2 3" xfId="17622" xr:uid="{00000000-0005-0000-0000-0000B73C0000}"/>
    <cellStyle name="Input 4 13 3 2 3 2" xfId="36255" xr:uid="{00000000-0005-0000-0000-0000B83C0000}"/>
    <cellStyle name="Input 4 13 3 2 4" xfId="27960" xr:uid="{00000000-0005-0000-0000-0000B93C0000}"/>
    <cellStyle name="Input 4 13 3 3" xfId="10562" xr:uid="{00000000-0005-0000-0000-0000BA3C0000}"/>
    <cellStyle name="Input 4 13 3 3 2" xfId="20130" xr:uid="{00000000-0005-0000-0000-0000BB3C0000}"/>
    <cellStyle name="Input 4 13 3 3 2 2" xfId="38285" xr:uid="{00000000-0005-0000-0000-0000BC3C0000}"/>
    <cellStyle name="Input 4 13 3 3 3" xfId="30486" xr:uid="{00000000-0005-0000-0000-0000BD3C0000}"/>
    <cellStyle name="Input 4 13 3 4" xfId="15221" xr:uid="{00000000-0005-0000-0000-0000BE3C0000}"/>
    <cellStyle name="Input 4 13 3 4 2" xfId="34256" xr:uid="{00000000-0005-0000-0000-0000BF3C0000}"/>
    <cellStyle name="Input 4 13 3 5" xfId="25404" xr:uid="{00000000-0005-0000-0000-0000C03C0000}"/>
    <cellStyle name="Input 4 13 4" xfId="5445" xr:uid="{00000000-0005-0000-0000-0000C13C0000}"/>
    <cellStyle name="Input 4 13 4 2" xfId="11581" xr:uid="{00000000-0005-0000-0000-0000C23C0000}"/>
    <cellStyle name="Input 4 13 4 2 2" xfId="21138" xr:uid="{00000000-0005-0000-0000-0000C33C0000}"/>
    <cellStyle name="Input 4 13 4 2 2 2" xfId="39062" xr:uid="{00000000-0005-0000-0000-0000C43C0000}"/>
    <cellStyle name="Input 4 13 4 2 3" xfId="31272" xr:uid="{00000000-0005-0000-0000-0000C53C0000}"/>
    <cellStyle name="Input 4 13 4 3" xfId="16117" xr:uid="{00000000-0005-0000-0000-0000C63C0000}"/>
    <cellStyle name="Input 4 13 4 3 2" xfId="34924" xr:uid="{00000000-0005-0000-0000-0000C73C0000}"/>
    <cellStyle name="Input 4 13 4 4" xfId="26190" xr:uid="{00000000-0005-0000-0000-0000C83C0000}"/>
    <cellStyle name="Input 4 13 5" xfId="8561" xr:uid="{00000000-0005-0000-0000-0000C93C0000}"/>
    <cellStyle name="Input 4 13 5 2" xfId="18548" xr:uid="{00000000-0005-0000-0000-0000CA3C0000}"/>
    <cellStyle name="Input 4 13 5 2 2" xfId="36944" xr:uid="{00000000-0005-0000-0000-0000CB3C0000}"/>
    <cellStyle name="Input 4 13 5 3" xfId="28733" xr:uid="{00000000-0005-0000-0000-0000CC3C0000}"/>
    <cellStyle name="Input 4 13 6" xfId="23647" xr:uid="{00000000-0005-0000-0000-0000CD3C0000}"/>
    <cellStyle name="Input 4 14" xfId="2004" xr:uid="{00000000-0005-0000-0000-0000CE3C0000}"/>
    <cellStyle name="Input 4 14 2" xfId="3942" xr:uid="{00000000-0005-0000-0000-0000CF3C0000}"/>
    <cellStyle name="Input 4 14 2 2" xfId="7047" xr:uid="{00000000-0005-0000-0000-0000D03C0000}"/>
    <cellStyle name="Input 4 14 2 2 2" xfId="13114" xr:uid="{00000000-0005-0000-0000-0000D13C0000}"/>
    <cellStyle name="Input 4 14 2 2 2 2" xfId="22463" xr:uid="{00000000-0005-0000-0000-0000D23C0000}"/>
    <cellStyle name="Input 4 14 2 2 2 2 2" xfId="40191" xr:uid="{00000000-0005-0000-0000-0000D33C0000}"/>
    <cellStyle name="Input 4 14 2 2 2 3" xfId="32566" xr:uid="{00000000-0005-0000-0000-0000D43C0000}"/>
    <cellStyle name="Input 4 14 2 2 3" xfId="17287" xr:uid="{00000000-0005-0000-0000-0000D53C0000}"/>
    <cellStyle name="Input 4 14 2 2 3 2" xfId="35920" xr:uid="{00000000-0005-0000-0000-0000D63C0000}"/>
    <cellStyle name="Input 4 14 2 2 4" xfId="27500" xr:uid="{00000000-0005-0000-0000-0000D73C0000}"/>
    <cellStyle name="Input 4 14 2 3" xfId="10099" xr:uid="{00000000-0005-0000-0000-0000D83C0000}"/>
    <cellStyle name="Input 4 14 2 3 2" xfId="30025" xr:uid="{00000000-0005-0000-0000-0000D93C0000}"/>
    <cellStyle name="Input 4 14 2 4" xfId="24944" xr:uid="{00000000-0005-0000-0000-0000DA3C0000}"/>
    <cellStyle name="Input 4 14 3" xfId="4596" xr:uid="{00000000-0005-0000-0000-0000DB3C0000}"/>
    <cellStyle name="Input 4 14 3 2" xfId="7698" xr:uid="{00000000-0005-0000-0000-0000DC3C0000}"/>
    <cellStyle name="Input 4 14 3 2 2" xfId="13759" xr:uid="{00000000-0005-0000-0000-0000DD3C0000}"/>
    <cellStyle name="Input 4 14 3 2 2 2" xfId="23034" xr:uid="{00000000-0005-0000-0000-0000DE3C0000}"/>
    <cellStyle name="Input 4 14 3 2 2 2 2" xfId="40762" xr:uid="{00000000-0005-0000-0000-0000DF3C0000}"/>
    <cellStyle name="Input 4 14 3 2 2 3" xfId="33207" xr:uid="{00000000-0005-0000-0000-0000E03C0000}"/>
    <cellStyle name="Input 4 14 3 2 3" xfId="17753" xr:uid="{00000000-0005-0000-0000-0000E13C0000}"/>
    <cellStyle name="Input 4 14 3 2 3 2" xfId="36386" xr:uid="{00000000-0005-0000-0000-0000E23C0000}"/>
    <cellStyle name="Input 4 14 3 2 4" xfId="28141" xr:uid="{00000000-0005-0000-0000-0000E33C0000}"/>
    <cellStyle name="Input 4 14 3 3" xfId="10745" xr:uid="{00000000-0005-0000-0000-0000E43C0000}"/>
    <cellStyle name="Input 4 14 3 3 2" xfId="20313" xr:uid="{00000000-0005-0000-0000-0000E53C0000}"/>
    <cellStyle name="Input 4 14 3 3 2 2" xfId="38466" xr:uid="{00000000-0005-0000-0000-0000E63C0000}"/>
    <cellStyle name="Input 4 14 3 3 3" xfId="30667" xr:uid="{00000000-0005-0000-0000-0000E73C0000}"/>
    <cellStyle name="Input 4 14 3 4" xfId="15352" xr:uid="{00000000-0005-0000-0000-0000E83C0000}"/>
    <cellStyle name="Input 4 14 3 4 2" xfId="34387" xr:uid="{00000000-0005-0000-0000-0000E93C0000}"/>
    <cellStyle name="Input 4 14 3 5" xfId="25585" xr:uid="{00000000-0005-0000-0000-0000EA3C0000}"/>
    <cellStyle name="Input 4 14 4" xfId="5215" xr:uid="{00000000-0005-0000-0000-0000EB3C0000}"/>
    <cellStyle name="Input 4 14 4 2" xfId="11355" xr:uid="{00000000-0005-0000-0000-0000EC3C0000}"/>
    <cellStyle name="Input 4 14 4 2 2" xfId="20917" xr:uid="{00000000-0005-0000-0000-0000ED3C0000}"/>
    <cellStyle name="Input 4 14 4 2 2 2" xfId="38891" xr:uid="{00000000-0005-0000-0000-0000EE3C0000}"/>
    <cellStyle name="Input 4 14 4 2 3" xfId="31097" xr:uid="{00000000-0005-0000-0000-0000EF3C0000}"/>
    <cellStyle name="Input 4 14 4 3" xfId="15904" xr:uid="{00000000-0005-0000-0000-0000F03C0000}"/>
    <cellStyle name="Input 4 14 4 3 2" xfId="34761" xr:uid="{00000000-0005-0000-0000-0000F13C0000}"/>
    <cellStyle name="Input 4 14 4 4" xfId="26015" xr:uid="{00000000-0005-0000-0000-0000F23C0000}"/>
    <cellStyle name="Input 4 14 5" xfId="8337" xr:uid="{00000000-0005-0000-0000-0000F33C0000}"/>
    <cellStyle name="Input 4 14 5 2" xfId="18327" xr:uid="{00000000-0005-0000-0000-0000F43C0000}"/>
    <cellStyle name="Input 4 14 5 2 2" xfId="36774" xr:uid="{00000000-0005-0000-0000-0000F53C0000}"/>
    <cellStyle name="Input 4 14 5 3" xfId="28563" xr:uid="{00000000-0005-0000-0000-0000F63C0000}"/>
    <cellStyle name="Input 4 14 6" xfId="23477" xr:uid="{00000000-0005-0000-0000-0000F73C0000}"/>
    <cellStyle name="Input 4 15" xfId="2037" xr:uid="{00000000-0005-0000-0000-0000F83C0000}"/>
    <cellStyle name="Input 4 15 2" xfId="4021" xr:uid="{00000000-0005-0000-0000-0000F93C0000}"/>
    <cellStyle name="Input 4 15 2 2" xfId="7125" xr:uid="{00000000-0005-0000-0000-0000FA3C0000}"/>
    <cellStyle name="Input 4 15 2 2 2" xfId="13190" xr:uid="{00000000-0005-0000-0000-0000FB3C0000}"/>
    <cellStyle name="Input 4 15 2 2 2 2" xfId="22536" xr:uid="{00000000-0005-0000-0000-0000FC3C0000}"/>
    <cellStyle name="Input 4 15 2 2 2 2 2" xfId="40264" xr:uid="{00000000-0005-0000-0000-0000FD3C0000}"/>
    <cellStyle name="Input 4 15 2 2 2 3" xfId="32642" xr:uid="{00000000-0005-0000-0000-0000FE3C0000}"/>
    <cellStyle name="Input 4 15 2 2 3" xfId="17348" xr:uid="{00000000-0005-0000-0000-0000FF3C0000}"/>
    <cellStyle name="Input 4 15 2 2 3 2" xfId="35981" xr:uid="{00000000-0005-0000-0000-0000003D0000}"/>
    <cellStyle name="Input 4 15 2 2 4" xfId="27576" xr:uid="{00000000-0005-0000-0000-0000013D0000}"/>
    <cellStyle name="Input 4 15 2 3" xfId="10175" xr:uid="{00000000-0005-0000-0000-0000023D0000}"/>
    <cellStyle name="Input 4 15 2 3 2" xfId="30101" xr:uid="{00000000-0005-0000-0000-0000033D0000}"/>
    <cellStyle name="Input 4 15 2 4" xfId="25020" xr:uid="{00000000-0005-0000-0000-0000043D0000}"/>
    <cellStyle name="Input 4 15 3" xfId="4672" xr:uid="{00000000-0005-0000-0000-0000053D0000}"/>
    <cellStyle name="Input 4 15 3 2" xfId="7774" xr:uid="{00000000-0005-0000-0000-0000063D0000}"/>
    <cellStyle name="Input 4 15 3 2 2" xfId="13835" xr:uid="{00000000-0005-0000-0000-0000073D0000}"/>
    <cellStyle name="Input 4 15 3 2 2 2" xfId="23107" xr:uid="{00000000-0005-0000-0000-0000083D0000}"/>
    <cellStyle name="Input 4 15 3 2 2 2 2" xfId="40835" xr:uid="{00000000-0005-0000-0000-0000093D0000}"/>
    <cellStyle name="Input 4 15 3 2 2 3" xfId="33283" xr:uid="{00000000-0005-0000-0000-00000A3D0000}"/>
    <cellStyle name="Input 4 15 3 2 3" xfId="17814" xr:uid="{00000000-0005-0000-0000-00000B3D0000}"/>
    <cellStyle name="Input 4 15 3 2 3 2" xfId="36447" xr:uid="{00000000-0005-0000-0000-00000C3D0000}"/>
    <cellStyle name="Input 4 15 3 2 4" xfId="28217" xr:uid="{00000000-0005-0000-0000-00000D3D0000}"/>
    <cellStyle name="Input 4 15 3 3" xfId="10821" xr:uid="{00000000-0005-0000-0000-00000E3D0000}"/>
    <cellStyle name="Input 4 15 3 3 2" xfId="20389" xr:uid="{00000000-0005-0000-0000-00000F3D0000}"/>
    <cellStyle name="Input 4 15 3 3 2 2" xfId="38542" xr:uid="{00000000-0005-0000-0000-0000103D0000}"/>
    <cellStyle name="Input 4 15 3 3 3" xfId="30743" xr:uid="{00000000-0005-0000-0000-0000113D0000}"/>
    <cellStyle name="Input 4 15 3 4" xfId="15413" xr:uid="{00000000-0005-0000-0000-0000123D0000}"/>
    <cellStyle name="Input 4 15 3 4 2" xfId="34448" xr:uid="{00000000-0005-0000-0000-0000133D0000}"/>
    <cellStyle name="Input 4 15 3 5" xfId="25661" xr:uid="{00000000-0005-0000-0000-0000143D0000}"/>
    <cellStyle name="Input 4 15 4" xfId="5248" xr:uid="{00000000-0005-0000-0000-0000153D0000}"/>
    <cellStyle name="Input 4 15 4 2" xfId="11388" xr:uid="{00000000-0005-0000-0000-0000163D0000}"/>
    <cellStyle name="Input 4 15 4 2 2" xfId="20950" xr:uid="{00000000-0005-0000-0000-0000173D0000}"/>
    <cellStyle name="Input 4 15 4 2 2 2" xfId="38924" xr:uid="{00000000-0005-0000-0000-0000183D0000}"/>
    <cellStyle name="Input 4 15 4 2 3" xfId="31130" xr:uid="{00000000-0005-0000-0000-0000193D0000}"/>
    <cellStyle name="Input 4 15 4 3" xfId="15937" xr:uid="{00000000-0005-0000-0000-00001A3D0000}"/>
    <cellStyle name="Input 4 15 4 3 2" xfId="34794" xr:uid="{00000000-0005-0000-0000-00001B3D0000}"/>
    <cellStyle name="Input 4 15 4 4" xfId="26048" xr:uid="{00000000-0005-0000-0000-00001C3D0000}"/>
    <cellStyle name="Input 4 15 5" xfId="8367" xr:uid="{00000000-0005-0000-0000-00001D3D0000}"/>
    <cellStyle name="Input 4 15 5 2" xfId="18357" xr:uid="{00000000-0005-0000-0000-00001E3D0000}"/>
    <cellStyle name="Input 4 15 5 2 2" xfId="36804" xr:uid="{00000000-0005-0000-0000-00001F3D0000}"/>
    <cellStyle name="Input 4 15 5 3" xfId="28593" xr:uid="{00000000-0005-0000-0000-0000203D0000}"/>
    <cellStyle name="Input 4 15 6" xfId="23507" xr:uid="{00000000-0005-0000-0000-0000213D0000}"/>
    <cellStyle name="Input 4 16" xfId="2352" xr:uid="{00000000-0005-0000-0000-0000223D0000}"/>
    <cellStyle name="Input 4 16 2" xfId="4018" xr:uid="{00000000-0005-0000-0000-0000233D0000}"/>
    <cellStyle name="Input 4 16 2 2" xfId="7122" xr:uid="{00000000-0005-0000-0000-0000243D0000}"/>
    <cellStyle name="Input 4 16 2 2 2" xfId="13187" xr:uid="{00000000-0005-0000-0000-0000253D0000}"/>
    <cellStyle name="Input 4 16 2 2 2 2" xfId="22533" xr:uid="{00000000-0005-0000-0000-0000263D0000}"/>
    <cellStyle name="Input 4 16 2 2 2 2 2" xfId="40261" xr:uid="{00000000-0005-0000-0000-0000273D0000}"/>
    <cellStyle name="Input 4 16 2 2 2 3" xfId="32639" xr:uid="{00000000-0005-0000-0000-0000283D0000}"/>
    <cellStyle name="Input 4 16 2 2 3" xfId="17345" xr:uid="{00000000-0005-0000-0000-0000293D0000}"/>
    <cellStyle name="Input 4 16 2 2 3 2" xfId="35978" xr:uid="{00000000-0005-0000-0000-00002A3D0000}"/>
    <cellStyle name="Input 4 16 2 2 4" xfId="27573" xr:uid="{00000000-0005-0000-0000-00002B3D0000}"/>
    <cellStyle name="Input 4 16 2 3" xfId="10172" xr:uid="{00000000-0005-0000-0000-00002C3D0000}"/>
    <cellStyle name="Input 4 16 2 3 2" xfId="30098" xr:uid="{00000000-0005-0000-0000-00002D3D0000}"/>
    <cellStyle name="Input 4 16 2 4" xfId="25017" xr:uid="{00000000-0005-0000-0000-00002E3D0000}"/>
    <cellStyle name="Input 4 16 3" xfId="4669" xr:uid="{00000000-0005-0000-0000-00002F3D0000}"/>
    <cellStyle name="Input 4 16 3 2" xfId="7771" xr:uid="{00000000-0005-0000-0000-0000303D0000}"/>
    <cellStyle name="Input 4 16 3 2 2" xfId="13832" xr:uid="{00000000-0005-0000-0000-0000313D0000}"/>
    <cellStyle name="Input 4 16 3 2 2 2" xfId="23104" xr:uid="{00000000-0005-0000-0000-0000323D0000}"/>
    <cellStyle name="Input 4 16 3 2 2 2 2" xfId="40832" xr:uid="{00000000-0005-0000-0000-0000333D0000}"/>
    <cellStyle name="Input 4 16 3 2 2 3" xfId="33280" xr:uid="{00000000-0005-0000-0000-0000343D0000}"/>
    <cellStyle name="Input 4 16 3 2 3" xfId="17811" xr:uid="{00000000-0005-0000-0000-0000353D0000}"/>
    <cellStyle name="Input 4 16 3 2 3 2" xfId="36444" xr:uid="{00000000-0005-0000-0000-0000363D0000}"/>
    <cellStyle name="Input 4 16 3 2 4" xfId="28214" xr:uid="{00000000-0005-0000-0000-0000373D0000}"/>
    <cellStyle name="Input 4 16 3 3" xfId="10818" xr:uid="{00000000-0005-0000-0000-0000383D0000}"/>
    <cellStyle name="Input 4 16 3 3 2" xfId="20386" xr:uid="{00000000-0005-0000-0000-0000393D0000}"/>
    <cellStyle name="Input 4 16 3 3 2 2" xfId="38539" xr:uid="{00000000-0005-0000-0000-00003A3D0000}"/>
    <cellStyle name="Input 4 16 3 3 3" xfId="30740" xr:uid="{00000000-0005-0000-0000-00003B3D0000}"/>
    <cellStyle name="Input 4 16 3 4" xfId="15410" xr:uid="{00000000-0005-0000-0000-00003C3D0000}"/>
    <cellStyle name="Input 4 16 3 4 2" xfId="34445" xr:uid="{00000000-0005-0000-0000-00003D3D0000}"/>
    <cellStyle name="Input 4 16 3 5" xfId="25658" xr:uid="{00000000-0005-0000-0000-00003E3D0000}"/>
    <cellStyle name="Input 4 16 4" xfId="5559" xr:uid="{00000000-0005-0000-0000-00003F3D0000}"/>
    <cellStyle name="Input 4 16 4 2" xfId="11694" xr:uid="{00000000-0005-0000-0000-0000403D0000}"/>
    <cellStyle name="Input 4 16 4 2 2" xfId="21250" xr:uid="{00000000-0005-0000-0000-0000413D0000}"/>
    <cellStyle name="Input 4 16 4 2 2 2" xfId="39138" xr:uid="{00000000-0005-0000-0000-0000423D0000}"/>
    <cellStyle name="Input 4 16 4 2 3" xfId="31349" xr:uid="{00000000-0005-0000-0000-0000433D0000}"/>
    <cellStyle name="Input 4 16 4 3" xfId="16224" xr:uid="{00000000-0005-0000-0000-0000443D0000}"/>
    <cellStyle name="Input 4 16 4 3 2" xfId="34995" xr:uid="{00000000-0005-0000-0000-0000453D0000}"/>
    <cellStyle name="Input 4 16 4 4" xfId="26267" xr:uid="{00000000-0005-0000-0000-0000463D0000}"/>
    <cellStyle name="Input 4 16 5" xfId="8676" xr:uid="{00000000-0005-0000-0000-0000473D0000}"/>
    <cellStyle name="Input 4 16 5 2" xfId="18663" xr:uid="{00000000-0005-0000-0000-0000483D0000}"/>
    <cellStyle name="Input 4 16 5 2 2" xfId="37023" xr:uid="{00000000-0005-0000-0000-0000493D0000}"/>
    <cellStyle name="Input 4 16 5 3" xfId="28811" xr:uid="{00000000-0005-0000-0000-00004A3D0000}"/>
    <cellStyle name="Input 4 16 6" xfId="23726" xr:uid="{00000000-0005-0000-0000-00004B3D0000}"/>
    <cellStyle name="Input 4 17" xfId="1760" xr:uid="{00000000-0005-0000-0000-00004C3D0000}"/>
    <cellStyle name="Input 4 17 2" xfId="4977" xr:uid="{00000000-0005-0000-0000-00004D3D0000}"/>
    <cellStyle name="Input 4 17 2 2" xfId="11117" xr:uid="{00000000-0005-0000-0000-00004E3D0000}"/>
    <cellStyle name="Input 4 17 2 2 2" xfId="20679" xr:uid="{00000000-0005-0000-0000-00004F3D0000}"/>
    <cellStyle name="Input 4 17 2 2 2 2" xfId="38699" xr:uid="{00000000-0005-0000-0000-0000503D0000}"/>
    <cellStyle name="Input 4 17 2 2 3" xfId="30905" xr:uid="{00000000-0005-0000-0000-0000513D0000}"/>
    <cellStyle name="Input 4 17 2 3" xfId="15676" xr:uid="{00000000-0005-0000-0000-0000523D0000}"/>
    <cellStyle name="Input 4 17 2 3 2" xfId="34579" xr:uid="{00000000-0005-0000-0000-0000533D0000}"/>
    <cellStyle name="Input 4 17 2 4" xfId="25823" xr:uid="{00000000-0005-0000-0000-0000543D0000}"/>
    <cellStyle name="Input 4 17 3" xfId="8100" xr:uid="{00000000-0005-0000-0000-0000553D0000}"/>
    <cellStyle name="Input 4 17 3 2" xfId="18090" xr:uid="{00000000-0005-0000-0000-0000563D0000}"/>
    <cellStyle name="Input 4 17 3 2 2" xfId="36583" xr:uid="{00000000-0005-0000-0000-0000573D0000}"/>
    <cellStyle name="Input 4 17 3 3" xfId="28372" xr:uid="{00000000-0005-0000-0000-0000583D0000}"/>
    <cellStyle name="Input 4 17 4" xfId="14088" xr:uid="{00000000-0005-0000-0000-0000593D0000}"/>
    <cellStyle name="Input 4 17 4 2" xfId="33396" xr:uid="{00000000-0005-0000-0000-00005A3D0000}"/>
    <cellStyle name="Input 4 17 5" xfId="23282" xr:uid="{00000000-0005-0000-0000-00005B3D0000}"/>
    <cellStyle name="Input 4 18" xfId="1868" xr:uid="{00000000-0005-0000-0000-00005C3D0000}"/>
    <cellStyle name="Input 4 18 2" xfId="5079" xr:uid="{00000000-0005-0000-0000-00005D3D0000}"/>
    <cellStyle name="Input 4 18 2 2" xfId="11219" xr:uid="{00000000-0005-0000-0000-00005E3D0000}"/>
    <cellStyle name="Input 4 18 2 2 2" xfId="20781" xr:uid="{00000000-0005-0000-0000-00005F3D0000}"/>
    <cellStyle name="Input 4 18 2 2 2 2" xfId="38778" xr:uid="{00000000-0005-0000-0000-0000603D0000}"/>
    <cellStyle name="Input 4 18 2 2 3" xfId="30984" xr:uid="{00000000-0005-0000-0000-0000613D0000}"/>
    <cellStyle name="Input 4 18 2 3" xfId="15772" xr:uid="{00000000-0005-0000-0000-0000623D0000}"/>
    <cellStyle name="Input 4 18 2 3 2" xfId="34652" xr:uid="{00000000-0005-0000-0000-0000633D0000}"/>
    <cellStyle name="Input 4 18 2 4" xfId="25902" xr:uid="{00000000-0005-0000-0000-0000643D0000}"/>
    <cellStyle name="Input 4 18 3" xfId="8201" xr:uid="{00000000-0005-0000-0000-0000653D0000}"/>
    <cellStyle name="Input 4 18 3 2" xfId="18191" xr:uid="{00000000-0005-0000-0000-0000663D0000}"/>
    <cellStyle name="Input 4 18 3 2 2" xfId="36661" xr:uid="{00000000-0005-0000-0000-0000673D0000}"/>
    <cellStyle name="Input 4 18 3 3" xfId="28450" xr:uid="{00000000-0005-0000-0000-0000683D0000}"/>
    <cellStyle name="Input 4 18 4" xfId="14151" xr:uid="{00000000-0005-0000-0000-0000693D0000}"/>
    <cellStyle name="Input 4 18 4 2" xfId="33436" xr:uid="{00000000-0005-0000-0000-00006A3D0000}"/>
    <cellStyle name="Input 4 18 5" xfId="23364" xr:uid="{00000000-0005-0000-0000-00006B3D0000}"/>
    <cellStyle name="Input 4 19" xfId="2209" xr:uid="{00000000-0005-0000-0000-00006C3D0000}"/>
    <cellStyle name="Input 4 19 2" xfId="5418" xr:uid="{00000000-0005-0000-0000-00006D3D0000}"/>
    <cellStyle name="Input 4 19 2 2" xfId="11554" xr:uid="{00000000-0005-0000-0000-00006E3D0000}"/>
    <cellStyle name="Input 4 19 2 2 2" xfId="21111" xr:uid="{00000000-0005-0000-0000-00006F3D0000}"/>
    <cellStyle name="Input 4 19 2 2 2 2" xfId="39035" xr:uid="{00000000-0005-0000-0000-0000703D0000}"/>
    <cellStyle name="Input 4 19 2 2 3" xfId="31245" xr:uid="{00000000-0005-0000-0000-0000713D0000}"/>
    <cellStyle name="Input 4 19 2 3" xfId="16092" xr:uid="{00000000-0005-0000-0000-0000723D0000}"/>
    <cellStyle name="Input 4 19 2 3 2" xfId="34899" xr:uid="{00000000-0005-0000-0000-0000733D0000}"/>
    <cellStyle name="Input 4 19 2 4" xfId="26163" xr:uid="{00000000-0005-0000-0000-0000743D0000}"/>
    <cellStyle name="Input 4 19 3" xfId="8534" xr:uid="{00000000-0005-0000-0000-0000753D0000}"/>
    <cellStyle name="Input 4 19 3 2" xfId="18521" xr:uid="{00000000-0005-0000-0000-0000763D0000}"/>
    <cellStyle name="Input 4 19 3 2 2" xfId="36917" xr:uid="{00000000-0005-0000-0000-0000773D0000}"/>
    <cellStyle name="Input 4 19 3 3" xfId="28706" xr:uid="{00000000-0005-0000-0000-0000783D0000}"/>
    <cellStyle name="Input 4 19 4" xfId="14328" xr:uid="{00000000-0005-0000-0000-0000793D0000}"/>
    <cellStyle name="Input 4 19 4 2" xfId="33540" xr:uid="{00000000-0005-0000-0000-00007A3D0000}"/>
    <cellStyle name="Input 4 19 5" xfId="23620" xr:uid="{00000000-0005-0000-0000-00007B3D0000}"/>
    <cellStyle name="Input 4 2" xfId="1734" xr:uid="{00000000-0005-0000-0000-00007C3D0000}"/>
    <cellStyle name="Input 4 2 10" xfId="2267" xr:uid="{00000000-0005-0000-0000-00007D3D0000}"/>
    <cellStyle name="Input 4 2 10 2" xfId="4031" xr:uid="{00000000-0005-0000-0000-00007E3D0000}"/>
    <cellStyle name="Input 4 2 10 2 2" xfId="7134" xr:uid="{00000000-0005-0000-0000-00007F3D0000}"/>
    <cellStyle name="Input 4 2 10 2 2 2" xfId="13198" xr:uid="{00000000-0005-0000-0000-0000803D0000}"/>
    <cellStyle name="Input 4 2 10 2 2 2 2" xfId="22544" xr:uid="{00000000-0005-0000-0000-0000813D0000}"/>
    <cellStyle name="Input 4 2 10 2 2 2 2 2" xfId="40272" xr:uid="{00000000-0005-0000-0000-0000823D0000}"/>
    <cellStyle name="Input 4 2 10 2 2 2 3" xfId="32650" xr:uid="{00000000-0005-0000-0000-0000833D0000}"/>
    <cellStyle name="Input 4 2 10 2 2 3" xfId="17356" xr:uid="{00000000-0005-0000-0000-0000843D0000}"/>
    <cellStyle name="Input 4 2 10 2 2 3 2" xfId="35989" xr:uid="{00000000-0005-0000-0000-0000853D0000}"/>
    <cellStyle name="Input 4 2 10 2 2 4" xfId="27584" xr:uid="{00000000-0005-0000-0000-0000863D0000}"/>
    <cellStyle name="Input 4 2 10 2 3" xfId="10183" xr:uid="{00000000-0005-0000-0000-0000873D0000}"/>
    <cellStyle name="Input 4 2 10 2 3 2" xfId="30109" xr:uid="{00000000-0005-0000-0000-0000883D0000}"/>
    <cellStyle name="Input 4 2 10 2 4" xfId="25028" xr:uid="{00000000-0005-0000-0000-0000893D0000}"/>
    <cellStyle name="Input 4 2 10 3" xfId="4680" xr:uid="{00000000-0005-0000-0000-00008A3D0000}"/>
    <cellStyle name="Input 4 2 10 3 2" xfId="7782" xr:uid="{00000000-0005-0000-0000-00008B3D0000}"/>
    <cellStyle name="Input 4 2 10 3 2 2" xfId="13843" xr:uid="{00000000-0005-0000-0000-00008C3D0000}"/>
    <cellStyle name="Input 4 2 10 3 2 2 2" xfId="23115" xr:uid="{00000000-0005-0000-0000-00008D3D0000}"/>
    <cellStyle name="Input 4 2 10 3 2 2 2 2" xfId="40843" xr:uid="{00000000-0005-0000-0000-00008E3D0000}"/>
    <cellStyle name="Input 4 2 10 3 2 2 3" xfId="33291" xr:uid="{00000000-0005-0000-0000-00008F3D0000}"/>
    <cellStyle name="Input 4 2 10 3 2 3" xfId="17822" xr:uid="{00000000-0005-0000-0000-0000903D0000}"/>
    <cellStyle name="Input 4 2 10 3 2 3 2" xfId="36455" xr:uid="{00000000-0005-0000-0000-0000913D0000}"/>
    <cellStyle name="Input 4 2 10 3 2 4" xfId="28225" xr:uid="{00000000-0005-0000-0000-0000923D0000}"/>
    <cellStyle name="Input 4 2 10 3 3" xfId="10829" xr:uid="{00000000-0005-0000-0000-0000933D0000}"/>
    <cellStyle name="Input 4 2 10 3 3 2" xfId="20397" xr:uid="{00000000-0005-0000-0000-0000943D0000}"/>
    <cellStyle name="Input 4 2 10 3 3 2 2" xfId="38550" xr:uid="{00000000-0005-0000-0000-0000953D0000}"/>
    <cellStyle name="Input 4 2 10 3 3 3" xfId="30751" xr:uid="{00000000-0005-0000-0000-0000963D0000}"/>
    <cellStyle name="Input 4 2 10 3 4" xfId="15421" xr:uid="{00000000-0005-0000-0000-0000973D0000}"/>
    <cellStyle name="Input 4 2 10 3 4 2" xfId="34456" xr:uid="{00000000-0005-0000-0000-0000983D0000}"/>
    <cellStyle name="Input 4 2 10 3 5" xfId="25669" xr:uid="{00000000-0005-0000-0000-0000993D0000}"/>
    <cellStyle name="Input 4 2 10 4" xfId="5474" xr:uid="{00000000-0005-0000-0000-00009A3D0000}"/>
    <cellStyle name="Input 4 2 10 4 2" xfId="11610" xr:uid="{00000000-0005-0000-0000-00009B3D0000}"/>
    <cellStyle name="Input 4 2 10 4 2 2" xfId="21167" xr:uid="{00000000-0005-0000-0000-00009C3D0000}"/>
    <cellStyle name="Input 4 2 10 4 2 2 2" xfId="39091" xr:uid="{00000000-0005-0000-0000-00009D3D0000}"/>
    <cellStyle name="Input 4 2 10 4 2 3" xfId="31301" xr:uid="{00000000-0005-0000-0000-00009E3D0000}"/>
    <cellStyle name="Input 4 2 10 4 3" xfId="16142" xr:uid="{00000000-0005-0000-0000-00009F3D0000}"/>
    <cellStyle name="Input 4 2 10 4 3 2" xfId="34949" xr:uid="{00000000-0005-0000-0000-0000A03D0000}"/>
    <cellStyle name="Input 4 2 10 4 4" xfId="26219" xr:uid="{00000000-0005-0000-0000-0000A13D0000}"/>
    <cellStyle name="Input 4 2 10 5" xfId="8592" xr:uid="{00000000-0005-0000-0000-0000A23D0000}"/>
    <cellStyle name="Input 4 2 10 5 2" xfId="18579" xr:uid="{00000000-0005-0000-0000-0000A33D0000}"/>
    <cellStyle name="Input 4 2 10 5 2 2" xfId="36975" xr:uid="{00000000-0005-0000-0000-0000A43D0000}"/>
    <cellStyle name="Input 4 2 10 5 3" xfId="28763" xr:uid="{00000000-0005-0000-0000-0000A53D0000}"/>
    <cellStyle name="Input 4 2 10 6" xfId="23678" xr:uid="{00000000-0005-0000-0000-0000A63D0000}"/>
    <cellStyle name="Input 4 2 11" xfId="2229" xr:uid="{00000000-0005-0000-0000-0000A73D0000}"/>
    <cellStyle name="Input 4 2 11 2" xfId="4054" xr:uid="{00000000-0005-0000-0000-0000A83D0000}"/>
    <cellStyle name="Input 4 2 11 2 2" xfId="7157" xr:uid="{00000000-0005-0000-0000-0000A93D0000}"/>
    <cellStyle name="Input 4 2 11 2 2 2" xfId="13221" xr:uid="{00000000-0005-0000-0000-0000AA3D0000}"/>
    <cellStyle name="Input 4 2 11 2 2 2 2" xfId="22564" xr:uid="{00000000-0005-0000-0000-0000AB3D0000}"/>
    <cellStyle name="Input 4 2 11 2 2 2 2 2" xfId="40292" xr:uid="{00000000-0005-0000-0000-0000AC3D0000}"/>
    <cellStyle name="Input 4 2 11 2 2 2 3" xfId="32673" xr:uid="{00000000-0005-0000-0000-0000AD3D0000}"/>
    <cellStyle name="Input 4 2 11 2 2 3" xfId="17372" xr:uid="{00000000-0005-0000-0000-0000AE3D0000}"/>
    <cellStyle name="Input 4 2 11 2 2 3 2" xfId="36005" xr:uid="{00000000-0005-0000-0000-0000AF3D0000}"/>
    <cellStyle name="Input 4 2 11 2 2 4" xfId="27607" xr:uid="{00000000-0005-0000-0000-0000B03D0000}"/>
    <cellStyle name="Input 4 2 11 2 3" xfId="10206" xr:uid="{00000000-0005-0000-0000-0000B13D0000}"/>
    <cellStyle name="Input 4 2 11 2 3 2" xfId="30132" xr:uid="{00000000-0005-0000-0000-0000B23D0000}"/>
    <cellStyle name="Input 4 2 11 2 4" xfId="25051" xr:uid="{00000000-0005-0000-0000-0000B33D0000}"/>
    <cellStyle name="Input 4 2 11 3" xfId="4703" xr:uid="{00000000-0005-0000-0000-0000B43D0000}"/>
    <cellStyle name="Input 4 2 11 3 2" xfId="7805" xr:uid="{00000000-0005-0000-0000-0000B53D0000}"/>
    <cellStyle name="Input 4 2 11 3 2 2" xfId="13866" xr:uid="{00000000-0005-0000-0000-0000B63D0000}"/>
    <cellStyle name="Input 4 2 11 3 2 2 2" xfId="23135" xr:uid="{00000000-0005-0000-0000-0000B73D0000}"/>
    <cellStyle name="Input 4 2 11 3 2 2 2 2" xfId="40863" xr:uid="{00000000-0005-0000-0000-0000B83D0000}"/>
    <cellStyle name="Input 4 2 11 3 2 2 3" xfId="33314" xr:uid="{00000000-0005-0000-0000-0000B93D0000}"/>
    <cellStyle name="Input 4 2 11 3 2 3" xfId="17838" xr:uid="{00000000-0005-0000-0000-0000BA3D0000}"/>
    <cellStyle name="Input 4 2 11 3 2 3 2" xfId="36471" xr:uid="{00000000-0005-0000-0000-0000BB3D0000}"/>
    <cellStyle name="Input 4 2 11 3 2 4" xfId="28248" xr:uid="{00000000-0005-0000-0000-0000BC3D0000}"/>
    <cellStyle name="Input 4 2 11 3 3" xfId="10852" xr:uid="{00000000-0005-0000-0000-0000BD3D0000}"/>
    <cellStyle name="Input 4 2 11 3 3 2" xfId="20420" xr:uid="{00000000-0005-0000-0000-0000BE3D0000}"/>
    <cellStyle name="Input 4 2 11 3 3 2 2" xfId="38573" xr:uid="{00000000-0005-0000-0000-0000BF3D0000}"/>
    <cellStyle name="Input 4 2 11 3 3 3" xfId="30774" xr:uid="{00000000-0005-0000-0000-0000C03D0000}"/>
    <cellStyle name="Input 4 2 11 3 4" xfId="15437" xr:uid="{00000000-0005-0000-0000-0000C13D0000}"/>
    <cellStyle name="Input 4 2 11 3 4 2" xfId="34472" xr:uid="{00000000-0005-0000-0000-0000C23D0000}"/>
    <cellStyle name="Input 4 2 11 3 5" xfId="25692" xr:uid="{00000000-0005-0000-0000-0000C33D0000}"/>
    <cellStyle name="Input 4 2 11 4" xfId="5438" xr:uid="{00000000-0005-0000-0000-0000C43D0000}"/>
    <cellStyle name="Input 4 2 11 4 2" xfId="11574" xr:uid="{00000000-0005-0000-0000-0000C53D0000}"/>
    <cellStyle name="Input 4 2 11 4 2 2" xfId="21131" xr:uid="{00000000-0005-0000-0000-0000C63D0000}"/>
    <cellStyle name="Input 4 2 11 4 2 2 2" xfId="39055" xr:uid="{00000000-0005-0000-0000-0000C73D0000}"/>
    <cellStyle name="Input 4 2 11 4 2 3" xfId="31265" xr:uid="{00000000-0005-0000-0000-0000C83D0000}"/>
    <cellStyle name="Input 4 2 11 4 3" xfId="16110" xr:uid="{00000000-0005-0000-0000-0000C93D0000}"/>
    <cellStyle name="Input 4 2 11 4 3 2" xfId="34917" xr:uid="{00000000-0005-0000-0000-0000CA3D0000}"/>
    <cellStyle name="Input 4 2 11 4 4" xfId="26183" xr:uid="{00000000-0005-0000-0000-0000CB3D0000}"/>
    <cellStyle name="Input 4 2 11 5" xfId="8554" xr:uid="{00000000-0005-0000-0000-0000CC3D0000}"/>
    <cellStyle name="Input 4 2 11 5 2" xfId="18541" xr:uid="{00000000-0005-0000-0000-0000CD3D0000}"/>
    <cellStyle name="Input 4 2 11 5 2 2" xfId="36937" xr:uid="{00000000-0005-0000-0000-0000CE3D0000}"/>
    <cellStyle name="Input 4 2 11 5 3" xfId="28726" xr:uid="{00000000-0005-0000-0000-0000CF3D0000}"/>
    <cellStyle name="Input 4 2 11 6" xfId="23640" xr:uid="{00000000-0005-0000-0000-0000D03D0000}"/>
    <cellStyle name="Input 4 2 12" xfId="2235" xr:uid="{00000000-0005-0000-0000-0000D13D0000}"/>
    <cellStyle name="Input 4 2 12 2" xfId="4072" xr:uid="{00000000-0005-0000-0000-0000D23D0000}"/>
    <cellStyle name="Input 4 2 12 2 2" xfId="7175" xr:uid="{00000000-0005-0000-0000-0000D33D0000}"/>
    <cellStyle name="Input 4 2 12 2 2 2" xfId="13238" xr:uid="{00000000-0005-0000-0000-0000D43D0000}"/>
    <cellStyle name="Input 4 2 12 2 2 2 2" xfId="22581" xr:uid="{00000000-0005-0000-0000-0000D53D0000}"/>
    <cellStyle name="Input 4 2 12 2 2 2 2 2" xfId="40309" xr:uid="{00000000-0005-0000-0000-0000D63D0000}"/>
    <cellStyle name="Input 4 2 12 2 2 2 3" xfId="32690" xr:uid="{00000000-0005-0000-0000-0000D73D0000}"/>
    <cellStyle name="Input 4 2 12 2 2 3" xfId="17386" xr:uid="{00000000-0005-0000-0000-0000D83D0000}"/>
    <cellStyle name="Input 4 2 12 2 2 3 2" xfId="36019" xr:uid="{00000000-0005-0000-0000-0000D93D0000}"/>
    <cellStyle name="Input 4 2 12 2 2 4" xfId="27624" xr:uid="{00000000-0005-0000-0000-0000DA3D0000}"/>
    <cellStyle name="Input 4 2 12 2 3" xfId="10223" xr:uid="{00000000-0005-0000-0000-0000DB3D0000}"/>
    <cellStyle name="Input 4 2 12 2 3 2" xfId="30149" xr:uid="{00000000-0005-0000-0000-0000DC3D0000}"/>
    <cellStyle name="Input 4 2 12 2 4" xfId="25068" xr:uid="{00000000-0005-0000-0000-0000DD3D0000}"/>
    <cellStyle name="Input 4 2 12 3" xfId="4720" xr:uid="{00000000-0005-0000-0000-0000DE3D0000}"/>
    <cellStyle name="Input 4 2 12 3 2" xfId="7822" xr:uid="{00000000-0005-0000-0000-0000DF3D0000}"/>
    <cellStyle name="Input 4 2 12 3 2 2" xfId="13883" xr:uid="{00000000-0005-0000-0000-0000E03D0000}"/>
    <cellStyle name="Input 4 2 12 3 2 2 2" xfId="23152" xr:uid="{00000000-0005-0000-0000-0000E13D0000}"/>
    <cellStyle name="Input 4 2 12 3 2 2 2 2" xfId="40880" xr:uid="{00000000-0005-0000-0000-0000E23D0000}"/>
    <cellStyle name="Input 4 2 12 3 2 2 3" xfId="33331" xr:uid="{00000000-0005-0000-0000-0000E33D0000}"/>
    <cellStyle name="Input 4 2 12 3 2 3" xfId="17852" xr:uid="{00000000-0005-0000-0000-0000E43D0000}"/>
    <cellStyle name="Input 4 2 12 3 2 3 2" xfId="36485" xr:uid="{00000000-0005-0000-0000-0000E53D0000}"/>
    <cellStyle name="Input 4 2 12 3 2 4" xfId="28265" xr:uid="{00000000-0005-0000-0000-0000E63D0000}"/>
    <cellStyle name="Input 4 2 12 3 3" xfId="10869" xr:uid="{00000000-0005-0000-0000-0000E73D0000}"/>
    <cellStyle name="Input 4 2 12 3 3 2" xfId="20437" xr:uid="{00000000-0005-0000-0000-0000E83D0000}"/>
    <cellStyle name="Input 4 2 12 3 3 2 2" xfId="38590" xr:uid="{00000000-0005-0000-0000-0000E93D0000}"/>
    <cellStyle name="Input 4 2 12 3 3 3" xfId="30791" xr:uid="{00000000-0005-0000-0000-0000EA3D0000}"/>
    <cellStyle name="Input 4 2 12 3 4" xfId="15451" xr:uid="{00000000-0005-0000-0000-0000EB3D0000}"/>
    <cellStyle name="Input 4 2 12 3 4 2" xfId="34486" xr:uid="{00000000-0005-0000-0000-0000EC3D0000}"/>
    <cellStyle name="Input 4 2 12 3 5" xfId="25709" xr:uid="{00000000-0005-0000-0000-0000ED3D0000}"/>
    <cellStyle name="Input 4 2 12 4" xfId="5444" xr:uid="{00000000-0005-0000-0000-0000EE3D0000}"/>
    <cellStyle name="Input 4 2 12 4 2" xfId="11580" xr:uid="{00000000-0005-0000-0000-0000EF3D0000}"/>
    <cellStyle name="Input 4 2 12 4 2 2" xfId="21137" xr:uid="{00000000-0005-0000-0000-0000F03D0000}"/>
    <cellStyle name="Input 4 2 12 4 2 2 2" xfId="39061" xr:uid="{00000000-0005-0000-0000-0000F13D0000}"/>
    <cellStyle name="Input 4 2 12 4 2 3" xfId="31271" xr:uid="{00000000-0005-0000-0000-0000F23D0000}"/>
    <cellStyle name="Input 4 2 12 4 3" xfId="16116" xr:uid="{00000000-0005-0000-0000-0000F33D0000}"/>
    <cellStyle name="Input 4 2 12 4 3 2" xfId="34923" xr:uid="{00000000-0005-0000-0000-0000F43D0000}"/>
    <cellStyle name="Input 4 2 12 4 4" xfId="26189" xr:uid="{00000000-0005-0000-0000-0000F53D0000}"/>
    <cellStyle name="Input 4 2 12 5" xfId="8560" xr:uid="{00000000-0005-0000-0000-0000F63D0000}"/>
    <cellStyle name="Input 4 2 12 5 2" xfId="18547" xr:uid="{00000000-0005-0000-0000-0000F73D0000}"/>
    <cellStyle name="Input 4 2 12 5 2 2" xfId="36943" xr:uid="{00000000-0005-0000-0000-0000F83D0000}"/>
    <cellStyle name="Input 4 2 12 5 3" xfId="28732" xr:uid="{00000000-0005-0000-0000-0000F93D0000}"/>
    <cellStyle name="Input 4 2 12 6" xfId="23646" xr:uid="{00000000-0005-0000-0000-0000FA3D0000}"/>
    <cellStyle name="Input 4 2 13" xfId="2003" xr:uid="{00000000-0005-0000-0000-0000FB3D0000}"/>
    <cellStyle name="Input 4 2 13 2" xfId="4090" xr:uid="{00000000-0005-0000-0000-0000FC3D0000}"/>
    <cellStyle name="Input 4 2 13 2 2" xfId="7193" xr:uid="{00000000-0005-0000-0000-0000FD3D0000}"/>
    <cellStyle name="Input 4 2 13 2 2 2" xfId="13255" xr:uid="{00000000-0005-0000-0000-0000FE3D0000}"/>
    <cellStyle name="Input 4 2 13 2 2 2 2" xfId="22598" xr:uid="{00000000-0005-0000-0000-0000FF3D0000}"/>
    <cellStyle name="Input 4 2 13 2 2 2 2 2" xfId="40326" xr:uid="{00000000-0005-0000-0000-0000003E0000}"/>
    <cellStyle name="Input 4 2 13 2 2 2 3" xfId="32707" xr:uid="{00000000-0005-0000-0000-0000013E0000}"/>
    <cellStyle name="Input 4 2 13 2 2 3" xfId="17400" xr:uid="{00000000-0005-0000-0000-0000023E0000}"/>
    <cellStyle name="Input 4 2 13 2 2 3 2" xfId="36033" xr:uid="{00000000-0005-0000-0000-0000033E0000}"/>
    <cellStyle name="Input 4 2 13 2 2 4" xfId="27641" xr:uid="{00000000-0005-0000-0000-0000043E0000}"/>
    <cellStyle name="Input 4 2 13 2 3" xfId="10240" xr:uid="{00000000-0005-0000-0000-0000053E0000}"/>
    <cellStyle name="Input 4 2 13 2 3 2" xfId="30166" xr:uid="{00000000-0005-0000-0000-0000063E0000}"/>
    <cellStyle name="Input 4 2 13 2 4" xfId="25085" xr:uid="{00000000-0005-0000-0000-0000073E0000}"/>
    <cellStyle name="Input 4 2 13 3" xfId="4737" xr:uid="{00000000-0005-0000-0000-0000083E0000}"/>
    <cellStyle name="Input 4 2 13 3 2" xfId="7839" xr:uid="{00000000-0005-0000-0000-0000093E0000}"/>
    <cellStyle name="Input 4 2 13 3 2 2" xfId="13900" xr:uid="{00000000-0005-0000-0000-00000A3E0000}"/>
    <cellStyle name="Input 4 2 13 3 2 2 2" xfId="23169" xr:uid="{00000000-0005-0000-0000-00000B3E0000}"/>
    <cellStyle name="Input 4 2 13 3 2 2 2 2" xfId="40897" xr:uid="{00000000-0005-0000-0000-00000C3E0000}"/>
    <cellStyle name="Input 4 2 13 3 2 2 3" xfId="33348" xr:uid="{00000000-0005-0000-0000-00000D3E0000}"/>
    <cellStyle name="Input 4 2 13 3 2 3" xfId="17866" xr:uid="{00000000-0005-0000-0000-00000E3E0000}"/>
    <cellStyle name="Input 4 2 13 3 2 3 2" xfId="36499" xr:uid="{00000000-0005-0000-0000-00000F3E0000}"/>
    <cellStyle name="Input 4 2 13 3 2 4" xfId="28282" xr:uid="{00000000-0005-0000-0000-0000103E0000}"/>
    <cellStyle name="Input 4 2 13 3 3" xfId="10886" xr:uid="{00000000-0005-0000-0000-0000113E0000}"/>
    <cellStyle name="Input 4 2 13 3 3 2" xfId="20454" xr:uid="{00000000-0005-0000-0000-0000123E0000}"/>
    <cellStyle name="Input 4 2 13 3 3 2 2" xfId="38607" xr:uid="{00000000-0005-0000-0000-0000133E0000}"/>
    <cellStyle name="Input 4 2 13 3 3 3" xfId="30808" xr:uid="{00000000-0005-0000-0000-0000143E0000}"/>
    <cellStyle name="Input 4 2 13 3 4" xfId="15465" xr:uid="{00000000-0005-0000-0000-0000153E0000}"/>
    <cellStyle name="Input 4 2 13 3 4 2" xfId="34500" xr:uid="{00000000-0005-0000-0000-0000163E0000}"/>
    <cellStyle name="Input 4 2 13 3 5" xfId="25726" xr:uid="{00000000-0005-0000-0000-0000173E0000}"/>
    <cellStyle name="Input 4 2 13 4" xfId="5214" xr:uid="{00000000-0005-0000-0000-0000183E0000}"/>
    <cellStyle name="Input 4 2 13 4 2" xfId="11354" xr:uid="{00000000-0005-0000-0000-0000193E0000}"/>
    <cellStyle name="Input 4 2 13 4 2 2" xfId="20916" xr:uid="{00000000-0005-0000-0000-00001A3E0000}"/>
    <cellStyle name="Input 4 2 13 4 2 2 2" xfId="38890" xr:uid="{00000000-0005-0000-0000-00001B3E0000}"/>
    <cellStyle name="Input 4 2 13 4 2 3" xfId="31096" xr:uid="{00000000-0005-0000-0000-00001C3E0000}"/>
    <cellStyle name="Input 4 2 13 4 3" xfId="15903" xr:uid="{00000000-0005-0000-0000-00001D3E0000}"/>
    <cellStyle name="Input 4 2 13 4 3 2" xfId="34760" xr:uid="{00000000-0005-0000-0000-00001E3E0000}"/>
    <cellStyle name="Input 4 2 13 4 4" xfId="26014" xr:uid="{00000000-0005-0000-0000-00001F3E0000}"/>
    <cellStyle name="Input 4 2 13 5" xfId="8336" xr:uid="{00000000-0005-0000-0000-0000203E0000}"/>
    <cellStyle name="Input 4 2 13 5 2" xfId="18326" xr:uid="{00000000-0005-0000-0000-0000213E0000}"/>
    <cellStyle name="Input 4 2 13 5 2 2" xfId="36773" xr:uid="{00000000-0005-0000-0000-0000223E0000}"/>
    <cellStyle name="Input 4 2 13 5 3" xfId="28562" xr:uid="{00000000-0005-0000-0000-0000233E0000}"/>
    <cellStyle name="Input 4 2 13 6" xfId="23476" xr:uid="{00000000-0005-0000-0000-0000243E0000}"/>
    <cellStyle name="Input 4 2 14" xfId="2036" xr:uid="{00000000-0005-0000-0000-0000253E0000}"/>
    <cellStyle name="Input 4 2 14 2" xfId="4109" xr:uid="{00000000-0005-0000-0000-0000263E0000}"/>
    <cellStyle name="Input 4 2 14 2 2" xfId="7212" xr:uid="{00000000-0005-0000-0000-0000273E0000}"/>
    <cellStyle name="Input 4 2 14 2 2 2" xfId="13273" xr:uid="{00000000-0005-0000-0000-0000283E0000}"/>
    <cellStyle name="Input 4 2 14 2 2 2 2" xfId="22616" xr:uid="{00000000-0005-0000-0000-0000293E0000}"/>
    <cellStyle name="Input 4 2 14 2 2 2 2 2" xfId="40344" xr:uid="{00000000-0005-0000-0000-00002A3E0000}"/>
    <cellStyle name="Input 4 2 14 2 2 2 3" xfId="32725" xr:uid="{00000000-0005-0000-0000-00002B3E0000}"/>
    <cellStyle name="Input 4 2 14 2 2 3" xfId="17415" xr:uid="{00000000-0005-0000-0000-00002C3E0000}"/>
    <cellStyle name="Input 4 2 14 2 2 3 2" xfId="36048" xr:uid="{00000000-0005-0000-0000-00002D3E0000}"/>
    <cellStyle name="Input 4 2 14 2 2 4" xfId="27659" xr:uid="{00000000-0005-0000-0000-00002E3E0000}"/>
    <cellStyle name="Input 4 2 14 2 3" xfId="10258" xr:uid="{00000000-0005-0000-0000-00002F3E0000}"/>
    <cellStyle name="Input 4 2 14 2 3 2" xfId="30184" xr:uid="{00000000-0005-0000-0000-0000303E0000}"/>
    <cellStyle name="Input 4 2 14 2 4" xfId="25103" xr:uid="{00000000-0005-0000-0000-0000313E0000}"/>
    <cellStyle name="Input 4 2 14 3" xfId="4755" xr:uid="{00000000-0005-0000-0000-0000323E0000}"/>
    <cellStyle name="Input 4 2 14 3 2" xfId="7857" xr:uid="{00000000-0005-0000-0000-0000333E0000}"/>
    <cellStyle name="Input 4 2 14 3 2 2" xfId="13918" xr:uid="{00000000-0005-0000-0000-0000343E0000}"/>
    <cellStyle name="Input 4 2 14 3 2 2 2" xfId="23187" xr:uid="{00000000-0005-0000-0000-0000353E0000}"/>
    <cellStyle name="Input 4 2 14 3 2 2 2 2" xfId="40915" xr:uid="{00000000-0005-0000-0000-0000363E0000}"/>
    <cellStyle name="Input 4 2 14 3 2 2 3" xfId="33366" xr:uid="{00000000-0005-0000-0000-0000373E0000}"/>
    <cellStyle name="Input 4 2 14 3 2 3" xfId="17881" xr:uid="{00000000-0005-0000-0000-0000383E0000}"/>
    <cellStyle name="Input 4 2 14 3 2 3 2" xfId="36514" xr:uid="{00000000-0005-0000-0000-0000393E0000}"/>
    <cellStyle name="Input 4 2 14 3 2 4" xfId="28300" xr:uid="{00000000-0005-0000-0000-00003A3E0000}"/>
    <cellStyle name="Input 4 2 14 3 3" xfId="10904" xr:uid="{00000000-0005-0000-0000-00003B3E0000}"/>
    <cellStyle name="Input 4 2 14 3 3 2" xfId="20472" xr:uid="{00000000-0005-0000-0000-00003C3E0000}"/>
    <cellStyle name="Input 4 2 14 3 3 2 2" xfId="38625" xr:uid="{00000000-0005-0000-0000-00003D3E0000}"/>
    <cellStyle name="Input 4 2 14 3 3 3" xfId="30826" xr:uid="{00000000-0005-0000-0000-00003E3E0000}"/>
    <cellStyle name="Input 4 2 14 3 4" xfId="15480" xr:uid="{00000000-0005-0000-0000-00003F3E0000}"/>
    <cellStyle name="Input 4 2 14 3 4 2" xfId="34515" xr:uid="{00000000-0005-0000-0000-0000403E0000}"/>
    <cellStyle name="Input 4 2 14 3 5" xfId="25744" xr:uid="{00000000-0005-0000-0000-0000413E0000}"/>
    <cellStyle name="Input 4 2 14 4" xfId="5247" xr:uid="{00000000-0005-0000-0000-0000423E0000}"/>
    <cellStyle name="Input 4 2 14 4 2" xfId="11387" xr:uid="{00000000-0005-0000-0000-0000433E0000}"/>
    <cellStyle name="Input 4 2 14 4 2 2" xfId="20949" xr:uid="{00000000-0005-0000-0000-0000443E0000}"/>
    <cellStyle name="Input 4 2 14 4 2 2 2" xfId="38923" xr:uid="{00000000-0005-0000-0000-0000453E0000}"/>
    <cellStyle name="Input 4 2 14 4 2 3" xfId="31129" xr:uid="{00000000-0005-0000-0000-0000463E0000}"/>
    <cellStyle name="Input 4 2 14 4 3" xfId="15936" xr:uid="{00000000-0005-0000-0000-0000473E0000}"/>
    <cellStyle name="Input 4 2 14 4 3 2" xfId="34793" xr:uid="{00000000-0005-0000-0000-0000483E0000}"/>
    <cellStyle name="Input 4 2 14 4 4" xfId="26047" xr:uid="{00000000-0005-0000-0000-0000493E0000}"/>
    <cellStyle name="Input 4 2 14 5" xfId="8366" xr:uid="{00000000-0005-0000-0000-00004A3E0000}"/>
    <cellStyle name="Input 4 2 14 5 2" xfId="18356" xr:uid="{00000000-0005-0000-0000-00004B3E0000}"/>
    <cellStyle name="Input 4 2 14 5 2 2" xfId="36803" xr:uid="{00000000-0005-0000-0000-00004C3E0000}"/>
    <cellStyle name="Input 4 2 14 5 3" xfId="28592" xr:uid="{00000000-0005-0000-0000-00004D3E0000}"/>
    <cellStyle name="Input 4 2 14 6" xfId="23506" xr:uid="{00000000-0005-0000-0000-00004E3E0000}"/>
    <cellStyle name="Input 4 2 15" xfId="2098" xr:uid="{00000000-0005-0000-0000-00004F3E0000}"/>
    <cellStyle name="Input 4 2 15 2" xfId="4126" xr:uid="{00000000-0005-0000-0000-0000503E0000}"/>
    <cellStyle name="Input 4 2 15 2 2" xfId="7229" xr:uid="{00000000-0005-0000-0000-0000513E0000}"/>
    <cellStyle name="Input 4 2 15 2 2 2" xfId="13290" xr:uid="{00000000-0005-0000-0000-0000523E0000}"/>
    <cellStyle name="Input 4 2 15 2 2 2 2" xfId="22633" xr:uid="{00000000-0005-0000-0000-0000533E0000}"/>
    <cellStyle name="Input 4 2 15 2 2 2 2 2" xfId="40361" xr:uid="{00000000-0005-0000-0000-0000543E0000}"/>
    <cellStyle name="Input 4 2 15 2 2 2 3" xfId="32742" xr:uid="{00000000-0005-0000-0000-0000553E0000}"/>
    <cellStyle name="Input 4 2 15 2 2 3" xfId="17429" xr:uid="{00000000-0005-0000-0000-0000563E0000}"/>
    <cellStyle name="Input 4 2 15 2 2 3 2" xfId="36062" xr:uid="{00000000-0005-0000-0000-0000573E0000}"/>
    <cellStyle name="Input 4 2 15 2 2 4" xfId="27676" xr:uid="{00000000-0005-0000-0000-0000583E0000}"/>
    <cellStyle name="Input 4 2 15 2 3" xfId="10275" xr:uid="{00000000-0005-0000-0000-0000593E0000}"/>
    <cellStyle name="Input 4 2 15 2 3 2" xfId="30201" xr:uid="{00000000-0005-0000-0000-00005A3E0000}"/>
    <cellStyle name="Input 4 2 15 2 4" xfId="25120" xr:uid="{00000000-0005-0000-0000-00005B3E0000}"/>
    <cellStyle name="Input 4 2 15 3" xfId="4772" xr:uid="{00000000-0005-0000-0000-00005C3E0000}"/>
    <cellStyle name="Input 4 2 15 3 2" xfId="7874" xr:uid="{00000000-0005-0000-0000-00005D3E0000}"/>
    <cellStyle name="Input 4 2 15 3 2 2" xfId="13935" xr:uid="{00000000-0005-0000-0000-00005E3E0000}"/>
    <cellStyle name="Input 4 2 15 3 2 2 2" xfId="23204" xr:uid="{00000000-0005-0000-0000-00005F3E0000}"/>
    <cellStyle name="Input 4 2 15 3 2 2 2 2" xfId="40932" xr:uid="{00000000-0005-0000-0000-0000603E0000}"/>
    <cellStyle name="Input 4 2 15 3 2 2 3" xfId="33383" xr:uid="{00000000-0005-0000-0000-0000613E0000}"/>
    <cellStyle name="Input 4 2 15 3 2 3" xfId="17895" xr:uid="{00000000-0005-0000-0000-0000623E0000}"/>
    <cellStyle name="Input 4 2 15 3 2 3 2" xfId="36528" xr:uid="{00000000-0005-0000-0000-0000633E0000}"/>
    <cellStyle name="Input 4 2 15 3 2 4" xfId="28317" xr:uid="{00000000-0005-0000-0000-0000643E0000}"/>
    <cellStyle name="Input 4 2 15 3 3" xfId="10921" xr:uid="{00000000-0005-0000-0000-0000653E0000}"/>
    <cellStyle name="Input 4 2 15 3 3 2" xfId="20489" xr:uid="{00000000-0005-0000-0000-0000663E0000}"/>
    <cellStyle name="Input 4 2 15 3 3 2 2" xfId="38642" xr:uid="{00000000-0005-0000-0000-0000673E0000}"/>
    <cellStyle name="Input 4 2 15 3 3 3" xfId="30843" xr:uid="{00000000-0005-0000-0000-0000683E0000}"/>
    <cellStyle name="Input 4 2 15 3 4" xfId="15494" xr:uid="{00000000-0005-0000-0000-0000693E0000}"/>
    <cellStyle name="Input 4 2 15 3 4 2" xfId="34529" xr:uid="{00000000-0005-0000-0000-00006A3E0000}"/>
    <cellStyle name="Input 4 2 15 3 5" xfId="25761" xr:uid="{00000000-0005-0000-0000-00006B3E0000}"/>
    <cellStyle name="Input 4 2 15 4" xfId="5308" xr:uid="{00000000-0005-0000-0000-00006C3E0000}"/>
    <cellStyle name="Input 4 2 15 4 2" xfId="11444" xr:uid="{00000000-0005-0000-0000-00006D3E0000}"/>
    <cellStyle name="Input 4 2 15 4 2 2" xfId="21006" xr:uid="{00000000-0005-0000-0000-00006E3E0000}"/>
    <cellStyle name="Input 4 2 15 4 2 2 2" xfId="38978" xr:uid="{00000000-0005-0000-0000-00006F3E0000}"/>
    <cellStyle name="Input 4 2 15 4 2 3" xfId="31184" xr:uid="{00000000-0005-0000-0000-0000703E0000}"/>
    <cellStyle name="Input 4 2 15 4 3" xfId="15987" xr:uid="{00000000-0005-0000-0000-0000713E0000}"/>
    <cellStyle name="Input 4 2 15 4 3 2" xfId="34842" xr:uid="{00000000-0005-0000-0000-0000723E0000}"/>
    <cellStyle name="Input 4 2 15 4 4" xfId="26102" xr:uid="{00000000-0005-0000-0000-0000733E0000}"/>
    <cellStyle name="Input 4 2 15 5" xfId="8424" xr:uid="{00000000-0005-0000-0000-0000743E0000}"/>
    <cellStyle name="Input 4 2 15 5 2" xfId="18411" xr:uid="{00000000-0005-0000-0000-0000753E0000}"/>
    <cellStyle name="Input 4 2 15 5 2 2" xfId="36856" xr:uid="{00000000-0005-0000-0000-0000763E0000}"/>
    <cellStyle name="Input 4 2 15 5 3" xfId="28645" xr:uid="{00000000-0005-0000-0000-0000773E0000}"/>
    <cellStyle name="Input 4 2 15 6" xfId="23559" xr:uid="{00000000-0005-0000-0000-0000783E0000}"/>
    <cellStyle name="Input 4 2 16" xfId="1764" xr:uid="{00000000-0005-0000-0000-0000793E0000}"/>
    <cellStyle name="Input 4 2 16 2" xfId="4980" xr:uid="{00000000-0005-0000-0000-00007A3E0000}"/>
    <cellStyle name="Input 4 2 16 2 2" xfId="11120" xr:uid="{00000000-0005-0000-0000-00007B3E0000}"/>
    <cellStyle name="Input 4 2 16 2 2 2" xfId="20682" xr:uid="{00000000-0005-0000-0000-00007C3E0000}"/>
    <cellStyle name="Input 4 2 16 2 2 2 2" xfId="38702" xr:uid="{00000000-0005-0000-0000-00007D3E0000}"/>
    <cellStyle name="Input 4 2 16 2 2 3" xfId="30908" xr:uid="{00000000-0005-0000-0000-00007E3E0000}"/>
    <cellStyle name="Input 4 2 16 2 3" xfId="15679" xr:uid="{00000000-0005-0000-0000-00007F3E0000}"/>
    <cellStyle name="Input 4 2 16 2 3 2" xfId="34582" xr:uid="{00000000-0005-0000-0000-0000803E0000}"/>
    <cellStyle name="Input 4 2 16 2 4" xfId="25826" xr:uid="{00000000-0005-0000-0000-0000813E0000}"/>
    <cellStyle name="Input 4 2 16 3" xfId="8103" xr:uid="{00000000-0005-0000-0000-0000823E0000}"/>
    <cellStyle name="Input 4 2 16 3 2" xfId="18093" xr:uid="{00000000-0005-0000-0000-0000833E0000}"/>
    <cellStyle name="Input 4 2 16 3 2 2" xfId="36586" xr:uid="{00000000-0005-0000-0000-0000843E0000}"/>
    <cellStyle name="Input 4 2 16 3 3" xfId="28375" xr:uid="{00000000-0005-0000-0000-0000853E0000}"/>
    <cellStyle name="Input 4 2 16 4" xfId="14090" xr:uid="{00000000-0005-0000-0000-0000863E0000}"/>
    <cellStyle name="Input 4 2 16 4 2" xfId="33398" xr:uid="{00000000-0005-0000-0000-0000873E0000}"/>
    <cellStyle name="Input 4 2 16 5" xfId="23286" xr:uid="{00000000-0005-0000-0000-0000883E0000}"/>
    <cellStyle name="Input 4 2 17" xfId="1899" xr:uid="{00000000-0005-0000-0000-0000893E0000}"/>
    <cellStyle name="Input 4 2 17 2" xfId="5110" xr:uid="{00000000-0005-0000-0000-00008A3E0000}"/>
    <cellStyle name="Input 4 2 17 2 2" xfId="11250" xr:uid="{00000000-0005-0000-0000-00008B3E0000}"/>
    <cellStyle name="Input 4 2 17 2 2 2" xfId="20812" xr:uid="{00000000-0005-0000-0000-00008C3E0000}"/>
    <cellStyle name="Input 4 2 17 2 2 2 2" xfId="38786" xr:uid="{00000000-0005-0000-0000-00008D3E0000}"/>
    <cellStyle name="Input 4 2 17 2 2 3" xfId="30992" xr:uid="{00000000-0005-0000-0000-00008E3E0000}"/>
    <cellStyle name="Input 4 2 17 2 3" xfId="15803" xr:uid="{00000000-0005-0000-0000-00008F3E0000}"/>
    <cellStyle name="Input 4 2 17 2 3 2" xfId="34660" xr:uid="{00000000-0005-0000-0000-0000903E0000}"/>
    <cellStyle name="Input 4 2 17 2 4" xfId="25910" xr:uid="{00000000-0005-0000-0000-0000913E0000}"/>
    <cellStyle name="Input 4 2 17 3" xfId="8232" xr:uid="{00000000-0005-0000-0000-0000923E0000}"/>
    <cellStyle name="Input 4 2 17 3 2" xfId="18222" xr:uid="{00000000-0005-0000-0000-0000933E0000}"/>
    <cellStyle name="Input 4 2 17 3 2 2" xfId="36669" xr:uid="{00000000-0005-0000-0000-0000943E0000}"/>
    <cellStyle name="Input 4 2 17 3 3" xfId="28458" xr:uid="{00000000-0005-0000-0000-0000953E0000}"/>
    <cellStyle name="Input 4 2 17 4" xfId="14181" xr:uid="{00000000-0005-0000-0000-0000963E0000}"/>
    <cellStyle name="Input 4 2 17 4 2" xfId="33443" xr:uid="{00000000-0005-0000-0000-0000973E0000}"/>
    <cellStyle name="Input 4 2 17 5" xfId="23372" xr:uid="{00000000-0005-0000-0000-0000983E0000}"/>
    <cellStyle name="Input 4 2 18" xfId="2208" xr:uid="{00000000-0005-0000-0000-0000993E0000}"/>
    <cellStyle name="Input 4 2 18 2" xfId="5417" xr:uid="{00000000-0005-0000-0000-00009A3E0000}"/>
    <cellStyle name="Input 4 2 18 2 2" xfId="11553" xr:uid="{00000000-0005-0000-0000-00009B3E0000}"/>
    <cellStyle name="Input 4 2 18 2 2 2" xfId="21110" xr:uid="{00000000-0005-0000-0000-00009C3E0000}"/>
    <cellStyle name="Input 4 2 18 2 2 2 2" xfId="39034" xr:uid="{00000000-0005-0000-0000-00009D3E0000}"/>
    <cellStyle name="Input 4 2 18 2 2 3" xfId="31244" xr:uid="{00000000-0005-0000-0000-00009E3E0000}"/>
    <cellStyle name="Input 4 2 18 2 3" xfId="16091" xr:uid="{00000000-0005-0000-0000-00009F3E0000}"/>
    <cellStyle name="Input 4 2 18 2 3 2" xfId="34898" xr:uid="{00000000-0005-0000-0000-0000A03E0000}"/>
    <cellStyle name="Input 4 2 18 2 4" xfId="26162" xr:uid="{00000000-0005-0000-0000-0000A13E0000}"/>
    <cellStyle name="Input 4 2 18 3" xfId="8533" xr:uid="{00000000-0005-0000-0000-0000A23E0000}"/>
    <cellStyle name="Input 4 2 18 3 2" xfId="18520" xr:uid="{00000000-0005-0000-0000-0000A33E0000}"/>
    <cellStyle name="Input 4 2 18 3 2 2" xfId="36916" xr:uid="{00000000-0005-0000-0000-0000A43E0000}"/>
    <cellStyle name="Input 4 2 18 3 3" xfId="28705" xr:uid="{00000000-0005-0000-0000-0000A53E0000}"/>
    <cellStyle name="Input 4 2 18 4" xfId="14327" xr:uid="{00000000-0005-0000-0000-0000A63E0000}"/>
    <cellStyle name="Input 4 2 18 4 2" xfId="33539" xr:uid="{00000000-0005-0000-0000-0000A73E0000}"/>
    <cellStyle name="Input 4 2 18 5" xfId="23619" xr:uid="{00000000-0005-0000-0000-0000A83E0000}"/>
    <cellStyle name="Input 4 2 19" xfId="1961" xr:uid="{00000000-0005-0000-0000-0000A93E0000}"/>
    <cellStyle name="Input 4 2 19 2" xfId="5172" xr:uid="{00000000-0005-0000-0000-0000AA3E0000}"/>
    <cellStyle name="Input 4 2 19 2 2" xfId="11312" xr:uid="{00000000-0005-0000-0000-0000AB3E0000}"/>
    <cellStyle name="Input 4 2 19 2 2 2" xfId="20874" xr:uid="{00000000-0005-0000-0000-0000AC3E0000}"/>
    <cellStyle name="Input 4 2 19 2 2 2 2" xfId="38848" xr:uid="{00000000-0005-0000-0000-0000AD3E0000}"/>
    <cellStyle name="Input 4 2 19 2 2 3" xfId="31054" xr:uid="{00000000-0005-0000-0000-0000AE3E0000}"/>
    <cellStyle name="Input 4 2 19 2 3" xfId="15864" xr:uid="{00000000-0005-0000-0000-0000AF3E0000}"/>
    <cellStyle name="Input 4 2 19 2 3 2" xfId="34721" xr:uid="{00000000-0005-0000-0000-0000B03E0000}"/>
    <cellStyle name="Input 4 2 19 2 4" xfId="25972" xr:uid="{00000000-0005-0000-0000-0000B13E0000}"/>
    <cellStyle name="Input 4 2 19 3" xfId="8294" xr:uid="{00000000-0005-0000-0000-0000B23E0000}"/>
    <cellStyle name="Input 4 2 19 3 2" xfId="18284" xr:uid="{00000000-0005-0000-0000-0000B33E0000}"/>
    <cellStyle name="Input 4 2 19 3 2 2" xfId="36731" xr:uid="{00000000-0005-0000-0000-0000B43E0000}"/>
    <cellStyle name="Input 4 2 19 3 3" xfId="28520" xr:uid="{00000000-0005-0000-0000-0000B53E0000}"/>
    <cellStyle name="Input 4 2 19 4" xfId="14217" xr:uid="{00000000-0005-0000-0000-0000B63E0000}"/>
    <cellStyle name="Input 4 2 19 4 2" xfId="33479" xr:uid="{00000000-0005-0000-0000-0000B73E0000}"/>
    <cellStyle name="Input 4 2 19 5" xfId="23434" xr:uid="{00000000-0005-0000-0000-0000B83E0000}"/>
    <cellStyle name="Input 4 2 2" xfId="2368" xr:uid="{00000000-0005-0000-0000-0000B93E0000}"/>
    <cellStyle name="Input 4 2 2 2" xfId="3790" xr:uid="{00000000-0005-0000-0000-0000BA3E0000}"/>
    <cellStyle name="Input 4 2 2 2 2" xfId="6901" xr:uid="{00000000-0005-0000-0000-0000BB3E0000}"/>
    <cellStyle name="Input 4 2 2 2 2 2" xfId="12974" xr:uid="{00000000-0005-0000-0000-0000BC3E0000}"/>
    <cellStyle name="Input 4 2 2 2 2 2 2" xfId="22336" xr:uid="{00000000-0005-0000-0000-0000BD3E0000}"/>
    <cellStyle name="Input 4 2 2 2 2 2 2 2" xfId="40066" xr:uid="{00000000-0005-0000-0000-0000BE3E0000}"/>
    <cellStyle name="Input 4 2 2 2 2 2 3" xfId="32428" xr:uid="{00000000-0005-0000-0000-0000BF3E0000}"/>
    <cellStyle name="Input 4 2 2 2 2 3" xfId="17189" xr:uid="{00000000-0005-0000-0000-0000C03E0000}"/>
    <cellStyle name="Input 4 2 2 2 2 3 2" xfId="35822" xr:uid="{00000000-0005-0000-0000-0000C13E0000}"/>
    <cellStyle name="Input 4 2 2 2 2 4" xfId="27362" xr:uid="{00000000-0005-0000-0000-0000C23E0000}"/>
    <cellStyle name="Input 4 2 2 2 3" xfId="9959" xr:uid="{00000000-0005-0000-0000-0000C33E0000}"/>
    <cellStyle name="Input 4 2 2 2 3 2" xfId="29887" xr:uid="{00000000-0005-0000-0000-0000C43E0000}"/>
    <cellStyle name="Input 4 2 2 2 4" xfId="24806" xr:uid="{00000000-0005-0000-0000-0000C53E0000}"/>
    <cellStyle name="Input 4 2 2 3" xfId="4456" xr:uid="{00000000-0005-0000-0000-0000C63E0000}"/>
    <cellStyle name="Input 4 2 2 3 2" xfId="7558" xr:uid="{00000000-0005-0000-0000-0000C73E0000}"/>
    <cellStyle name="Input 4 2 2 3 2 2" xfId="13619" xr:uid="{00000000-0005-0000-0000-0000C83E0000}"/>
    <cellStyle name="Input 4 2 2 3 2 2 2" xfId="22909" xr:uid="{00000000-0005-0000-0000-0000C93E0000}"/>
    <cellStyle name="Input 4 2 2 3 2 2 2 2" xfId="40637" xr:uid="{00000000-0005-0000-0000-0000CA3E0000}"/>
    <cellStyle name="Input 4 2 2 3 2 2 3" xfId="33069" xr:uid="{00000000-0005-0000-0000-0000CB3E0000}"/>
    <cellStyle name="Input 4 2 2 3 2 3" xfId="17655" xr:uid="{00000000-0005-0000-0000-0000CC3E0000}"/>
    <cellStyle name="Input 4 2 2 3 2 3 2" xfId="36288" xr:uid="{00000000-0005-0000-0000-0000CD3E0000}"/>
    <cellStyle name="Input 4 2 2 3 2 4" xfId="28003" xr:uid="{00000000-0005-0000-0000-0000CE3E0000}"/>
    <cellStyle name="Input 4 2 2 3 3" xfId="10605" xr:uid="{00000000-0005-0000-0000-0000CF3E0000}"/>
    <cellStyle name="Input 4 2 2 3 3 2" xfId="20173" xr:uid="{00000000-0005-0000-0000-0000D03E0000}"/>
    <cellStyle name="Input 4 2 2 3 3 2 2" xfId="38328" xr:uid="{00000000-0005-0000-0000-0000D13E0000}"/>
    <cellStyle name="Input 4 2 2 3 3 3" xfId="30529" xr:uid="{00000000-0005-0000-0000-0000D23E0000}"/>
    <cellStyle name="Input 4 2 2 3 4" xfId="15254" xr:uid="{00000000-0005-0000-0000-0000D33E0000}"/>
    <cellStyle name="Input 4 2 2 3 4 2" xfId="34289" xr:uid="{00000000-0005-0000-0000-0000D43E0000}"/>
    <cellStyle name="Input 4 2 2 3 5" xfId="25447" xr:uid="{00000000-0005-0000-0000-0000D53E0000}"/>
    <cellStyle name="Input 4 2 2 4" xfId="5575" xr:uid="{00000000-0005-0000-0000-0000D63E0000}"/>
    <cellStyle name="Input 4 2 2 4 2" xfId="11710" xr:uid="{00000000-0005-0000-0000-0000D73E0000}"/>
    <cellStyle name="Input 4 2 2 4 2 2" xfId="21266" xr:uid="{00000000-0005-0000-0000-0000D83E0000}"/>
    <cellStyle name="Input 4 2 2 4 2 2 2" xfId="39154" xr:uid="{00000000-0005-0000-0000-0000D93E0000}"/>
    <cellStyle name="Input 4 2 2 4 2 3" xfId="31365" xr:uid="{00000000-0005-0000-0000-0000DA3E0000}"/>
    <cellStyle name="Input 4 2 2 4 3" xfId="16239" xr:uid="{00000000-0005-0000-0000-0000DB3E0000}"/>
    <cellStyle name="Input 4 2 2 4 3 2" xfId="35010" xr:uid="{00000000-0005-0000-0000-0000DC3E0000}"/>
    <cellStyle name="Input 4 2 2 4 4" xfId="26283" xr:uid="{00000000-0005-0000-0000-0000DD3E0000}"/>
    <cellStyle name="Input 4 2 2 5" xfId="8691" xr:uid="{00000000-0005-0000-0000-0000DE3E0000}"/>
    <cellStyle name="Input 4 2 2 5 2" xfId="18678" xr:uid="{00000000-0005-0000-0000-0000DF3E0000}"/>
    <cellStyle name="Input 4 2 2 5 2 2" xfId="37038" xr:uid="{00000000-0005-0000-0000-0000E03E0000}"/>
    <cellStyle name="Input 4 2 2 5 3" xfId="28826" xr:uid="{00000000-0005-0000-0000-0000E13E0000}"/>
    <cellStyle name="Input 4 2 2 6" xfId="23741" xr:uid="{00000000-0005-0000-0000-0000E23E0000}"/>
    <cellStyle name="Input 4 2 20" xfId="2025" xr:uid="{00000000-0005-0000-0000-0000E33E0000}"/>
    <cellStyle name="Input 4 2 20 2" xfId="5236" xr:uid="{00000000-0005-0000-0000-0000E43E0000}"/>
    <cellStyle name="Input 4 2 20 2 2" xfId="11376" xr:uid="{00000000-0005-0000-0000-0000E53E0000}"/>
    <cellStyle name="Input 4 2 20 2 2 2" xfId="20938" xr:uid="{00000000-0005-0000-0000-0000E63E0000}"/>
    <cellStyle name="Input 4 2 20 2 2 2 2" xfId="38912" xr:uid="{00000000-0005-0000-0000-0000E73E0000}"/>
    <cellStyle name="Input 4 2 20 2 2 3" xfId="31118" xr:uid="{00000000-0005-0000-0000-0000E83E0000}"/>
    <cellStyle name="Input 4 2 20 2 3" xfId="15925" xr:uid="{00000000-0005-0000-0000-0000E93E0000}"/>
    <cellStyle name="Input 4 2 20 2 3 2" xfId="34782" xr:uid="{00000000-0005-0000-0000-0000EA3E0000}"/>
    <cellStyle name="Input 4 2 20 2 4" xfId="26036" xr:uid="{00000000-0005-0000-0000-0000EB3E0000}"/>
    <cellStyle name="Input 4 2 20 3" xfId="8355" xr:uid="{00000000-0005-0000-0000-0000EC3E0000}"/>
    <cellStyle name="Input 4 2 20 3 2" xfId="18345" xr:uid="{00000000-0005-0000-0000-0000ED3E0000}"/>
    <cellStyle name="Input 4 2 20 3 2 2" xfId="36792" xr:uid="{00000000-0005-0000-0000-0000EE3E0000}"/>
    <cellStyle name="Input 4 2 20 3 3" xfId="28581" xr:uid="{00000000-0005-0000-0000-0000EF3E0000}"/>
    <cellStyle name="Input 4 2 20 4" xfId="14229" xr:uid="{00000000-0005-0000-0000-0000F03E0000}"/>
    <cellStyle name="Input 4 2 20 4 2" xfId="33491" xr:uid="{00000000-0005-0000-0000-0000F13E0000}"/>
    <cellStyle name="Input 4 2 20 5" xfId="23495" xr:uid="{00000000-0005-0000-0000-0000F23E0000}"/>
    <cellStyle name="Input 4 2 21" xfId="1791" xr:uid="{00000000-0005-0000-0000-0000F33E0000}"/>
    <cellStyle name="Input 4 2 21 2" xfId="5003" xr:uid="{00000000-0005-0000-0000-0000F43E0000}"/>
    <cellStyle name="Input 4 2 21 2 2" xfId="11143" xr:uid="{00000000-0005-0000-0000-0000F53E0000}"/>
    <cellStyle name="Input 4 2 21 2 2 2" xfId="20705" xr:uid="{00000000-0005-0000-0000-0000F63E0000}"/>
    <cellStyle name="Input 4 2 21 2 2 2 2" xfId="38724" xr:uid="{00000000-0005-0000-0000-0000F73E0000}"/>
    <cellStyle name="Input 4 2 21 2 2 3" xfId="30930" xr:uid="{00000000-0005-0000-0000-0000F83E0000}"/>
    <cellStyle name="Input 4 2 21 2 3" xfId="15701" xr:uid="{00000000-0005-0000-0000-0000F93E0000}"/>
    <cellStyle name="Input 4 2 21 2 3 2" xfId="34603" xr:uid="{00000000-0005-0000-0000-0000FA3E0000}"/>
    <cellStyle name="Input 4 2 21 2 4" xfId="25848" xr:uid="{00000000-0005-0000-0000-0000FB3E0000}"/>
    <cellStyle name="Input 4 2 21 3" xfId="8126" xr:uid="{00000000-0005-0000-0000-0000FC3E0000}"/>
    <cellStyle name="Input 4 2 21 3 2" xfId="18116" xr:uid="{00000000-0005-0000-0000-0000FD3E0000}"/>
    <cellStyle name="Input 4 2 21 3 2 2" xfId="36608" xr:uid="{00000000-0005-0000-0000-0000FE3E0000}"/>
    <cellStyle name="Input 4 2 21 3 3" xfId="28397" xr:uid="{00000000-0005-0000-0000-0000FF3E0000}"/>
    <cellStyle name="Input 4 2 21 4" xfId="14106" xr:uid="{00000000-0005-0000-0000-0000003F0000}"/>
    <cellStyle name="Input 4 2 21 4 2" xfId="33413" xr:uid="{00000000-0005-0000-0000-0000013F0000}"/>
    <cellStyle name="Input 4 2 21 5" xfId="23311" xr:uid="{00000000-0005-0000-0000-0000023F0000}"/>
    <cellStyle name="Input 4 2 22" xfId="2489" xr:uid="{00000000-0005-0000-0000-0000033F0000}"/>
    <cellStyle name="Input 4 2 22 2" xfId="5694" xr:uid="{00000000-0005-0000-0000-0000043F0000}"/>
    <cellStyle name="Input 4 2 22 2 2" xfId="11813" xr:uid="{00000000-0005-0000-0000-0000053F0000}"/>
    <cellStyle name="Input 4 2 22 2 2 2" xfId="21337" xr:uid="{00000000-0005-0000-0000-0000063F0000}"/>
    <cellStyle name="Input 4 2 22 2 2 2 2" xfId="39223" xr:uid="{00000000-0005-0000-0000-0000073F0000}"/>
    <cellStyle name="Input 4 2 22 2 2 3" xfId="31459" xr:uid="{00000000-0005-0000-0000-0000083F0000}"/>
    <cellStyle name="Input 4 2 22 2 3" xfId="16308" xr:uid="{00000000-0005-0000-0000-0000093F0000}"/>
    <cellStyle name="Input 4 2 22 2 3 2" xfId="35079" xr:uid="{00000000-0005-0000-0000-00000A3F0000}"/>
    <cellStyle name="Input 4 2 22 2 4" xfId="26393" xr:uid="{00000000-0005-0000-0000-00000B3F0000}"/>
    <cellStyle name="Input 4 2 22 3" xfId="8793" xr:uid="{00000000-0005-0000-0000-00000C3F0000}"/>
    <cellStyle name="Input 4 2 22 3 2" xfId="18780" xr:uid="{00000000-0005-0000-0000-00000D3F0000}"/>
    <cellStyle name="Input 4 2 22 3 2 2" xfId="37131" xr:uid="{00000000-0005-0000-0000-00000E3F0000}"/>
    <cellStyle name="Input 4 2 22 3 3" xfId="28919" xr:uid="{00000000-0005-0000-0000-00000F3F0000}"/>
    <cellStyle name="Input 4 2 22 4" xfId="14421" xr:uid="{00000000-0005-0000-0000-0000103F0000}"/>
    <cellStyle name="Input 4 2 22 4 2" xfId="33596" xr:uid="{00000000-0005-0000-0000-0000113F0000}"/>
    <cellStyle name="Input 4 2 22 5" xfId="23834" xr:uid="{00000000-0005-0000-0000-0000123F0000}"/>
    <cellStyle name="Input 4 2 23" xfId="1782" xr:uid="{00000000-0005-0000-0000-0000133F0000}"/>
    <cellStyle name="Input 4 2 23 2" xfId="4994" xr:uid="{00000000-0005-0000-0000-0000143F0000}"/>
    <cellStyle name="Input 4 2 23 2 2" xfId="11134" xr:uid="{00000000-0005-0000-0000-0000153F0000}"/>
    <cellStyle name="Input 4 2 23 2 2 2" xfId="20696" xr:uid="{00000000-0005-0000-0000-0000163F0000}"/>
    <cellStyle name="Input 4 2 23 2 2 2 2" xfId="38715" xr:uid="{00000000-0005-0000-0000-0000173F0000}"/>
    <cellStyle name="Input 4 2 23 2 2 3" xfId="30921" xr:uid="{00000000-0005-0000-0000-0000183F0000}"/>
    <cellStyle name="Input 4 2 23 2 3" xfId="15692" xr:uid="{00000000-0005-0000-0000-0000193F0000}"/>
    <cellStyle name="Input 4 2 23 2 3 2" xfId="34594" xr:uid="{00000000-0005-0000-0000-00001A3F0000}"/>
    <cellStyle name="Input 4 2 23 2 4" xfId="25839" xr:uid="{00000000-0005-0000-0000-00001B3F0000}"/>
    <cellStyle name="Input 4 2 23 3" xfId="8117" xr:uid="{00000000-0005-0000-0000-00001C3F0000}"/>
    <cellStyle name="Input 4 2 23 3 2" xfId="18107" xr:uid="{00000000-0005-0000-0000-00001D3F0000}"/>
    <cellStyle name="Input 4 2 23 3 2 2" xfId="36599" xr:uid="{00000000-0005-0000-0000-00001E3F0000}"/>
    <cellStyle name="Input 4 2 23 3 3" xfId="28388" xr:uid="{00000000-0005-0000-0000-00001F3F0000}"/>
    <cellStyle name="Input 4 2 23 4" xfId="14097" xr:uid="{00000000-0005-0000-0000-0000203F0000}"/>
    <cellStyle name="Input 4 2 23 4 2" xfId="33404" xr:uid="{00000000-0005-0000-0000-0000213F0000}"/>
    <cellStyle name="Input 4 2 23 5" xfId="23302" xr:uid="{00000000-0005-0000-0000-0000223F0000}"/>
    <cellStyle name="Input 4 2 24" xfId="2513" xr:uid="{00000000-0005-0000-0000-0000233F0000}"/>
    <cellStyle name="Input 4 2 24 2" xfId="5718" xr:uid="{00000000-0005-0000-0000-0000243F0000}"/>
    <cellStyle name="Input 4 2 24 2 2" xfId="11837" xr:uid="{00000000-0005-0000-0000-0000253F0000}"/>
    <cellStyle name="Input 4 2 24 2 2 2" xfId="21361" xr:uid="{00000000-0005-0000-0000-0000263F0000}"/>
    <cellStyle name="Input 4 2 24 2 2 2 2" xfId="39247" xr:uid="{00000000-0005-0000-0000-0000273F0000}"/>
    <cellStyle name="Input 4 2 24 2 2 3" xfId="31483" xr:uid="{00000000-0005-0000-0000-0000283F0000}"/>
    <cellStyle name="Input 4 2 24 2 3" xfId="16330" xr:uid="{00000000-0005-0000-0000-0000293F0000}"/>
    <cellStyle name="Input 4 2 24 2 3 2" xfId="35101" xr:uid="{00000000-0005-0000-0000-00002A3F0000}"/>
    <cellStyle name="Input 4 2 24 2 4" xfId="26417" xr:uid="{00000000-0005-0000-0000-00002B3F0000}"/>
    <cellStyle name="Input 4 2 24 3" xfId="8817" xr:uid="{00000000-0005-0000-0000-00002C3F0000}"/>
    <cellStyle name="Input 4 2 24 3 2" xfId="18804" xr:uid="{00000000-0005-0000-0000-00002D3F0000}"/>
    <cellStyle name="Input 4 2 24 3 2 2" xfId="37155" xr:uid="{00000000-0005-0000-0000-00002E3F0000}"/>
    <cellStyle name="Input 4 2 24 3 3" xfId="28943" xr:uid="{00000000-0005-0000-0000-00002F3F0000}"/>
    <cellStyle name="Input 4 2 24 4" xfId="14443" xr:uid="{00000000-0005-0000-0000-0000303F0000}"/>
    <cellStyle name="Input 4 2 24 4 2" xfId="33618" xr:uid="{00000000-0005-0000-0000-0000313F0000}"/>
    <cellStyle name="Input 4 2 24 5" xfId="23856" xr:uid="{00000000-0005-0000-0000-0000323F0000}"/>
    <cellStyle name="Input 4 2 25" xfId="3376" xr:uid="{00000000-0005-0000-0000-0000333F0000}"/>
    <cellStyle name="Input 4 2 25 2" xfId="6533" xr:uid="{00000000-0005-0000-0000-0000343F0000}"/>
    <cellStyle name="Input 4 2 25 2 2" xfId="12645" xr:uid="{00000000-0005-0000-0000-0000353F0000}"/>
    <cellStyle name="Input 4 2 25 2 2 2" xfId="22059" xr:uid="{00000000-0005-0000-0000-0000363F0000}"/>
    <cellStyle name="Input 4 2 25 2 2 2 2" xfId="39789" xr:uid="{00000000-0005-0000-0000-0000373F0000}"/>
    <cellStyle name="Input 4 2 25 2 2 3" xfId="32100" xr:uid="{00000000-0005-0000-0000-0000383F0000}"/>
    <cellStyle name="Input 4 2 25 2 3" xfId="16964" xr:uid="{00000000-0005-0000-0000-0000393F0000}"/>
    <cellStyle name="Input 4 2 25 2 3 2" xfId="35597" xr:uid="{00000000-0005-0000-0000-00003A3F0000}"/>
    <cellStyle name="Input 4 2 25 2 4" xfId="27034" xr:uid="{00000000-0005-0000-0000-00003B3F0000}"/>
    <cellStyle name="Input 4 2 25 3" xfId="9630" xr:uid="{00000000-0005-0000-0000-00003C3F0000}"/>
    <cellStyle name="Input 4 2 25 3 2" xfId="29564" xr:uid="{00000000-0005-0000-0000-00003D3F0000}"/>
    <cellStyle name="Input 4 2 25 4" xfId="24478" xr:uid="{00000000-0005-0000-0000-00003E3F0000}"/>
    <cellStyle name="Input 4 2 26" xfId="4957" xr:uid="{00000000-0005-0000-0000-00003F3F0000}"/>
    <cellStyle name="Input 4 2 26 2" xfId="11097" xr:uid="{00000000-0005-0000-0000-0000403F0000}"/>
    <cellStyle name="Input 4 2 26 2 2" xfId="20660" xr:uid="{00000000-0005-0000-0000-0000413F0000}"/>
    <cellStyle name="Input 4 2 26 2 2 2" xfId="38680" xr:uid="{00000000-0005-0000-0000-0000423F0000}"/>
    <cellStyle name="Input 4 2 26 2 3" xfId="30886" xr:uid="{00000000-0005-0000-0000-0000433F0000}"/>
    <cellStyle name="Input 4 2 26 3" xfId="15660" xr:uid="{00000000-0005-0000-0000-0000443F0000}"/>
    <cellStyle name="Input 4 2 26 3 2" xfId="34563" xr:uid="{00000000-0005-0000-0000-0000453F0000}"/>
    <cellStyle name="Input 4 2 26 4" xfId="25804" xr:uid="{00000000-0005-0000-0000-0000463F0000}"/>
    <cellStyle name="Input 4 2 27" xfId="8083" xr:uid="{00000000-0005-0000-0000-0000473F0000}"/>
    <cellStyle name="Input 4 2 27 2" xfId="18073" xr:uid="{00000000-0005-0000-0000-0000483F0000}"/>
    <cellStyle name="Input 4 2 27 2 2" xfId="36567" xr:uid="{00000000-0005-0000-0000-0000493F0000}"/>
    <cellStyle name="Input 4 2 27 3" xfId="28358" xr:uid="{00000000-0005-0000-0000-00004A3F0000}"/>
    <cellStyle name="Input 4 2 28" xfId="23263" xr:uid="{00000000-0005-0000-0000-00004B3F0000}"/>
    <cellStyle name="Input 4 2 3" xfId="1977" xr:uid="{00000000-0005-0000-0000-00004C3F0000}"/>
    <cellStyle name="Input 4 2 3 2" xfId="3639" xr:uid="{00000000-0005-0000-0000-00004D3F0000}"/>
    <cellStyle name="Input 4 2 3 2 2" xfId="6766" xr:uid="{00000000-0005-0000-0000-00004E3F0000}"/>
    <cellStyle name="Input 4 2 3 2 2 2" xfId="12854" xr:uid="{00000000-0005-0000-0000-00004F3F0000}"/>
    <cellStyle name="Input 4 2 3 2 2 2 2" xfId="22232" xr:uid="{00000000-0005-0000-0000-0000503F0000}"/>
    <cellStyle name="Input 4 2 3 2 2 2 2 2" xfId="39962" xr:uid="{00000000-0005-0000-0000-0000513F0000}"/>
    <cellStyle name="Input 4 2 3 2 2 2 3" xfId="32308" xr:uid="{00000000-0005-0000-0000-0000523F0000}"/>
    <cellStyle name="Input 4 2 3 2 2 3" xfId="17107" xr:uid="{00000000-0005-0000-0000-0000533F0000}"/>
    <cellStyle name="Input 4 2 3 2 2 3 2" xfId="35740" xr:uid="{00000000-0005-0000-0000-0000543F0000}"/>
    <cellStyle name="Input 4 2 3 2 2 4" xfId="27242" xr:uid="{00000000-0005-0000-0000-0000553F0000}"/>
    <cellStyle name="Input 4 2 3 2 3" xfId="9839" xr:uid="{00000000-0005-0000-0000-0000563F0000}"/>
    <cellStyle name="Input 4 2 3 2 3 2" xfId="29767" xr:uid="{00000000-0005-0000-0000-0000573F0000}"/>
    <cellStyle name="Input 4 2 3 2 4" xfId="24686" xr:uid="{00000000-0005-0000-0000-0000583F0000}"/>
    <cellStyle name="Input 4 2 3 3" xfId="4336" xr:uid="{00000000-0005-0000-0000-0000593F0000}"/>
    <cellStyle name="Input 4 2 3 3 2" xfId="7438" xr:uid="{00000000-0005-0000-0000-00005A3F0000}"/>
    <cellStyle name="Input 4 2 3 3 2 2" xfId="13499" xr:uid="{00000000-0005-0000-0000-00005B3F0000}"/>
    <cellStyle name="Input 4 2 3 3 2 2 2" xfId="22805" xr:uid="{00000000-0005-0000-0000-00005C3F0000}"/>
    <cellStyle name="Input 4 2 3 3 2 2 2 2" xfId="40533" xr:uid="{00000000-0005-0000-0000-00005D3F0000}"/>
    <cellStyle name="Input 4 2 3 3 2 2 3" xfId="32949" xr:uid="{00000000-0005-0000-0000-00005E3F0000}"/>
    <cellStyle name="Input 4 2 3 3 2 3" xfId="17573" xr:uid="{00000000-0005-0000-0000-00005F3F0000}"/>
    <cellStyle name="Input 4 2 3 3 2 3 2" xfId="36206" xr:uid="{00000000-0005-0000-0000-0000603F0000}"/>
    <cellStyle name="Input 4 2 3 3 2 4" xfId="27883" xr:uid="{00000000-0005-0000-0000-0000613F0000}"/>
    <cellStyle name="Input 4 2 3 3 3" xfId="10485" xr:uid="{00000000-0005-0000-0000-0000623F0000}"/>
    <cellStyle name="Input 4 2 3 3 3 2" xfId="20053" xr:uid="{00000000-0005-0000-0000-0000633F0000}"/>
    <cellStyle name="Input 4 2 3 3 3 2 2" xfId="38208" xr:uid="{00000000-0005-0000-0000-0000643F0000}"/>
    <cellStyle name="Input 4 2 3 3 3 3" xfId="30409" xr:uid="{00000000-0005-0000-0000-0000653F0000}"/>
    <cellStyle name="Input 4 2 3 3 4" xfId="15172" xr:uid="{00000000-0005-0000-0000-0000663F0000}"/>
    <cellStyle name="Input 4 2 3 3 4 2" xfId="34207" xr:uid="{00000000-0005-0000-0000-0000673F0000}"/>
    <cellStyle name="Input 4 2 3 3 5" xfId="25327" xr:uid="{00000000-0005-0000-0000-0000683F0000}"/>
    <cellStyle name="Input 4 2 3 4" xfId="5188" xr:uid="{00000000-0005-0000-0000-0000693F0000}"/>
    <cellStyle name="Input 4 2 3 4 2" xfId="11328" xr:uid="{00000000-0005-0000-0000-00006A3F0000}"/>
    <cellStyle name="Input 4 2 3 4 2 2" xfId="20890" xr:uid="{00000000-0005-0000-0000-00006B3F0000}"/>
    <cellStyle name="Input 4 2 3 4 2 2 2" xfId="38864" xr:uid="{00000000-0005-0000-0000-00006C3F0000}"/>
    <cellStyle name="Input 4 2 3 4 2 3" xfId="31070" xr:uid="{00000000-0005-0000-0000-00006D3F0000}"/>
    <cellStyle name="Input 4 2 3 4 3" xfId="15879" xr:uid="{00000000-0005-0000-0000-00006E3F0000}"/>
    <cellStyle name="Input 4 2 3 4 3 2" xfId="34736" xr:uid="{00000000-0005-0000-0000-00006F3F0000}"/>
    <cellStyle name="Input 4 2 3 4 4" xfId="25988" xr:uid="{00000000-0005-0000-0000-0000703F0000}"/>
    <cellStyle name="Input 4 2 3 5" xfId="8310" xr:uid="{00000000-0005-0000-0000-0000713F0000}"/>
    <cellStyle name="Input 4 2 3 5 2" xfId="18300" xr:uid="{00000000-0005-0000-0000-0000723F0000}"/>
    <cellStyle name="Input 4 2 3 5 2 2" xfId="36747" xr:uid="{00000000-0005-0000-0000-0000733F0000}"/>
    <cellStyle name="Input 4 2 3 5 3" xfId="28536" xr:uid="{00000000-0005-0000-0000-0000743F0000}"/>
    <cellStyle name="Input 4 2 3 6" xfId="23450" xr:uid="{00000000-0005-0000-0000-0000753F0000}"/>
    <cellStyle name="Input 4 2 4" xfId="1994" xr:uid="{00000000-0005-0000-0000-0000763F0000}"/>
    <cellStyle name="Input 4 2 4 2" xfId="3875" xr:uid="{00000000-0005-0000-0000-0000773F0000}"/>
    <cellStyle name="Input 4 2 4 2 2" xfId="6981" xr:uid="{00000000-0005-0000-0000-0000783F0000}"/>
    <cellStyle name="Input 4 2 4 2 2 2" xfId="13051" xr:uid="{00000000-0005-0000-0000-0000793F0000}"/>
    <cellStyle name="Input 4 2 4 2 2 2 2" xfId="22405" xr:uid="{00000000-0005-0000-0000-00007A3F0000}"/>
    <cellStyle name="Input 4 2 4 2 2 2 2 2" xfId="40133" xr:uid="{00000000-0005-0000-0000-00007B3F0000}"/>
    <cellStyle name="Input 4 2 4 2 2 2 3" xfId="32503" xr:uid="{00000000-0005-0000-0000-00007C3F0000}"/>
    <cellStyle name="Input 4 2 4 2 2 3" xfId="17242" xr:uid="{00000000-0005-0000-0000-00007D3F0000}"/>
    <cellStyle name="Input 4 2 4 2 2 3 2" xfId="35875" xr:uid="{00000000-0005-0000-0000-00007E3F0000}"/>
    <cellStyle name="Input 4 2 4 2 2 4" xfId="27437" xr:uid="{00000000-0005-0000-0000-00007F3F0000}"/>
    <cellStyle name="Input 4 2 4 2 3" xfId="10036" xr:uid="{00000000-0005-0000-0000-0000803F0000}"/>
    <cellStyle name="Input 4 2 4 2 3 2" xfId="29962" xr:uid="{00000000-0005-0000-0000-0000813F0000}"/>
    <cellStyle name="Input 4 2 4 2 4" xfId="24881" xr:uid="{00000000-0005-0000-0000-0000823F0000}"/>
    <cellStyle name="Input 4 2 4 3" xfId="4533" xr:uid="{00000000-0005-0000-0000-0000833F0000}"/>
    <cellStyle name="Input 4 2 4 3 2" xfId="7635" xr:uid="{00000000-0005-0000-0000-0000843F0000}"/>
    <cellStyle name="Input 4 2 4 3 2 2" xfId="13696" xr:uid="{00000000-0005-0000-0000-0000853F0000}"/>
    <cellStyle name="Input 4 2 4 3 2 2 2" xfId="22976" xr:uid="{00000000-0005-0000-0000-0000863F0000}"/>
    <cellStyle name="Input 4 2 4 3 2 2 2 2" xfId="40704" xr:uid="{00000000-0005-0000-0000-0000873F0000}"/>
    <cellStyle name="Input 4 2 4 3 2 2 3" xfId="33144" xr:uid="{00000000-0005-0000-0000-0000883F0000}"/>
    <cellStyle name="Input 4 2 4 3 2 3" xfId="17708" xr:uid="{00000000-0005-0000-0000-0000893F0000}"/>
    <cellStyle name="Input 4 2 4 3 2 3 2" xfId="36341" xr:uid="{00000000-0005-0000-0000-00008A3F0000}"/>
    <cellStyle name="Input 4 2 4 3 2 4" xfId="28078" xr:uid="{00000000-0005-0000-0000-00008B3F0000}"/>
    <cellStyle name="Input 4 2 4 3 3" xfId="10682" xr:uid="{00000000-0005-0000-0000-00008C3F0000}"/>
    <cellStyle name="Input 4 2 4 3 3 2" xfId="20250" xr:uid="{00000000-0005-0000-0000-00008D3F0000}"/>
    <cellStyle name="Input 4 2 4 3 3 2 2" xfId="38403" xr:uid="{00000000-0005-0000-0000-00008E3F0000}"/>
    <cellStyle name="Input 4 2 4 3 3 3" xfId="30604" xr:uid="{00000000-0005-0000-0000-00008F3F0000}"/>
    <cellStyle name="Input 4 2 4 3 4" xfId="15307" xr:uid="{00000000-0005-0000-0000-0000903F0000}"/>
    <cellStyle name="Input 4 2 4 3 4 2" xfId="34342" xr:uid="{00000000-0005-0000-0000-0000913F0000}"/>
    <cellStyle name="Input 4 2 4 3 5" xfId="25522" xr:uid="{00000000-0005-0000-0000-0000923F0000}"/>
    <cellStyle name="Input 4 2 4 4" xfId="5205" xr:uid="{00000000-0005-0000-0000-0000933F0000}"/>
    <cellStyle name="Input 4 2 4 4 2" xfId="11345" xr:uid="{00000000-0005-0000-0000-0000943F0000}"/>
    <cellStyle name="Input 4 2 4 4 2 2" xfId="20907" xr:uid="{00000000-0005-0000-0000-0000953F0000}"/>
    <cellStyle name="Input 4 2 4 4 2 2 2" xfId="38881" xr:uid="{00000000-0005-0000-0000-0000963F0000}"/>
    <cellStyle name="Input 4 2 4 4 2 3" xfId="31087" xr:uid="{00000000-0005-0000-0000-0000973F0000}"/>
    <cellStyle name="Input 4 2 4 4 3" xfId="15894" xr:uid="{00000000-0005-0000-0000-0000983F0000}"/>
    <cellStyle name="Input 4 2 4 4 3 2" xfId="34751" xr:uid="{00000000-0005-0000-0000-0000993F0000}"/>
    <cellStyle name="Input 4 2 4 4 4" xfId="26005" xr:uid="{00000000-0005-0000-0000-00009A3F0000}"/>
    <cellStyle name="Input 4 2 4 5" xfId="8327" xr:uid="{00000000-0005-0000-0000-00009B3F0000}"/>
    <cellStyle name="Input 4 2 4 5 2" xfId="18317" xr:uid="{00000000-0005-0000-0000-00009C3F0000}"/>
    <cellStyle name="Input 4 2 4 5 2 2" xfId="36764" xr:uid="{00000000-0005-0000-0000-00009D3F0000}"/>
    <cellStyle name="Input 4 2 4 5 3" xfId="28553" xr:uid="{00000000-0005-0000-0000-00009E3F0000}"/>
    <cellStyle name="Input 4 2 4 6" xfId="23467" xr:uid="{00000000-0005-0000-0000-00009F3F0000}"/>
    <cellStyle name="Input 4 2 5" xfId="2266" xr:uid="{00000000-0005-0000-0000-0000A03F0000}"/>
    <cellStyle name="Input 4 2 5 2" xfId="3494" xr:uid="{00000000-0005-0000-0000-0000A13F0000}"/>
    <cellStyle name="Input 4 2 5 2 2" xfId="6636" xr:uid="{00000000-0005-0000-0000-0000A23F0000}"/>
    <cellStyle name="Input 4 2 5 2 2 2" xfId="12735" xr:uid="{00000000-0005-0000-0000-0000A33F0000}"/>
    <cellStyle name="Input 4 2 5 2 2 2 2" xfId="22138" xr:uid="{00000000-0005-0000-0000-0000A43F0000}"/>
    <cellStyle name="Input 4 2 5 2 2 2 2 2" xfId="39868" xr:uid="{00000000-0005-0000-0000-0000A53F0000}"/>
    <cellStyle name="Input 4 2 5 2 2 2 3" xfId="32190" xr:uid="{00000000-0005-0000-0000-0000A63F0000}"/>
    <cellStyle name="Input 4 2 5 2 2 3" xfId="17028" xr:uid="{00000000-0005-0000-0000-0000A73F0000}"/>
    <cellStyle name="Input 4 2 5 2 2 3 2" xfId="35661" xr:uid="{00000000-0005-0000-0000-0000A83F0000}"/>
    <cellStyle name="Input 4 2 5 2 2 4" xfId="27124" xr:uid="{00000000-0005-0000-0000-0000A93F0000}"/>
    <cellStyle name="Input 4 2 5 2 3" xfId="9720" xr:uid="{00000000-0005-0000-0000-0000AA3F0000}"/>
    <cellStyle name="Input 4 2 5 2 3 2" xfId="19617" xr:uid="{00000000-0005-0000-0000-0000AB3F0000}"/>
    <cellStyle name="Input 4 2 5 2 3 2 2" xfId="37777" xr:uid="{00000000-0005-0000-0000-0000AC3F0000}"/>
    <cellStyle name="Input 4 2 5 2 3 3" xfId="29651" xr:uid="{00000000-0005-0000-0000-0000AD3F0000}"/>
    <cellStyle name="Input 4 2 5 2 4" xfId="14955" xr:uid="{00000000-0005-0000-0000-0000AE3F0000}"/>
    <cellStyle name="Input 4 2 5 2 4 2" xfId="33990" xr:uid="{00000000-0005-0000-0000-0000AF3F0000}"/>
    <cellStyle name="Input 4 2 5 2 5" xfId="24568" xr:uid="{00000000-0005-0000-0000-0000B03F0000}"/>
    <cellStyle name="Input 4 2 5 3" xfId="4216" xr:uid="{00000000-0005-0000-0000-0000B13F0000}"/>
    <cellStyle name="Input 4 2 5 3 2" xfId="7319" xr:uid="{00000000-0005-0000-0000-0000B23F0000}"/>
    <cellStyle name="Input 4 2 5 3 2 2" xfId="13380" xr:uid="{00000000-0005-0000-0000-0000B33F0000}"/>
    <cellStyle name="Input 4 2 5 3 2 2 2" xfId="22711" xr:uid="{00000000-0005-0000-0000-0000B43F0000}"/>
    <cellStyle name="Input 4 2 5 3 2 2 2 2" xfId="40439" xr:uid="{00000000-0005-0000-0000-0000B53F0000}"/>
    <cellStyle name="Input 4 2 5 3 2 2 3" xfId="32831" xr:uid="{00000000-0005-0000-0000-0000B63F0000}"/>
    <cellStyle name="Input 4 2 5 3 2 3" xfId="17494" xr:uid="{00000000-0005-0000-0000-0000B73F0000}"/>
    <cellStyle name="Input 4 2 5 3 2 3 2" xfId="36127" xr:uid="{00000000-0005-0000-0000-0000B83F0000}"/>
    <cellStyle name="Input 4 2 5 3 2 4" xfId="27765" xr:uid="{00000000-0005-0000-0000-0000B93F0000}"/>
    <cellStyle name="Input 4 2 5 3 3" xfId="10365" xr:uid="{00000000-0005-0000-0000-0000BA3F0000}"/>
    <cellStyle name="Input 4 2 5 3 3 2" xfId="19934" xr:uid="{00000000-0005-0000-0000-0000BB3F0000}"/>
    <cellStyle name="Input 4 2 5 3 3 2 2" xfId="38090" xr:uid="{00000000-0005-0000-0000-0000BC3F0000}"/>
    <cellStyle name="Input 4 2 5 3 3 3" xfId="30290" xr:uid="{00000000-0005-0000-0000-0000BD3F0000}"/>
    <cellStyle name="Input 4 2 5 3 4" xfId="15093" xr:uid="{00000000-0005-0000-0000-0000BE3F0000}"/>
    <cellStyle name="Input 4 2 5 3 4 2" xfId="34128" xr:uid="{00000000-0005-0000-0000-0000BF3F0000}"/>
    <cellStyle name="Input 4 2 5 3 5" xfId="25209" xr:uid="{00000000-0005-0000-0000-0000C03F0000}"/>
    <cellStyle name="Input 4 2 5 4" xfId="5473" xr:uid="{00000000-0005-0000-0000-0000C13F0000}"/>
    <cellStyle name="Input 4 2 5 4 2" xfId="11609" xr:uid="{00000000-0005-0000-0000-0000C23F0000}"/>
    <cellStyle name="Input 4 2 5 4 2 2" xfId="21166" xr:uid="{00000000-0005-0000-0000-0000C33F0000}"/>
    <cellStyle name="Input 4 2 5 4 2 2 2" xfId="39090" xr:uid="{00000000-0005-0000-0000-0000C43F0000}"/>
    <cellStyle name="Input 4 2 5 4 2 3" xfId="31300" xr:uid="{00000000-0005-0000-0000-0000C53F0000}"/>
    <cellStyle name="Input 4 2 5 4 3" xfId="16141" xr:uid="{00000000-0005-0000-0000-0000C63F0000}"/>
    <cellStyle name="Input 4 2 5 4 3 2" xfId="34948" xr:uid="{00000000-0005-0000-0000-0000C73F0000}"/>
    <cellStyle name="Input 4 2 5 4 4" xfId="26218" xr:uid="{00000000-0005-0000-0000-0000C83F0000}"/>
    <cellStyle name="Input 4 2 5 5" xfId="8591" xr:uid="{00000000-0005-0000-0000-0000C93F0000}"/>
    <cellStyle name="Input 4 2 5 5 2" xfId="18578" xr:uid="{00000000-0005-0000-0000-0000CA3F0000}"/>
    <cellStyle name="Input 4 2 5 5 2 2" xfId="36974" xr:uid="{00000000-0005-0000-0000-0000CB3F0000}"/>
    <cellStyle name="Input 4 2 5 5 3" xfId="28762" xr:uid="{00000000-0005-0000-0000-0000CC3F0000}"/>
    <cellStyle name="Input 4 2 5 6" xfId="14346" xr:uid="{00000000-0005-0000-0000-0000CD3F0000}"/>
    <cellStyle name="Input 4 2 5 6 2" xfId="33558" xr:uid="{00000000-0005-0000-0000-0000CE3F0000}"/>
    <cellStyle name="Input 4 2 5 7" xfId="23677" xr:uid="{00000000-0005-0000-0000-0000CF3F0000}"/>
    <cellStyle name="Input 4 2 6" xfId="2251" xr:uid="{00000000-0005-0000-0000-0000D03F0000}"/>
    <cellStyle name="Input 4 2 6 2" xfId="3927" xr:uid="{00000000-0005-0000-0000-0000D13F0000}"/>
    <cellStyle name="Input 4 2 6 2 2" xfId="7032" xr:uid="{00000000-0005-0000-0000-0000D23F0000}"/>
    <cellStyle name="Input 4 2 6 2 2 2" xfId="13100" xr:uid="{00000000-0005-0000-0000-0000D33F0000}"/>
    <cellStyle name="Input 4 2 6 2 2 2 2" xfId="22450" xr:uid="{00000000-0005-0000-0000-0000D43F0000}"/>
    <cellStyle name="Input 4 2 6 2 2 2 2 2" xfId="40178" xr:uid="{00000000-0005-0000-0000-0000D53F0000}"/>
    <cellStyle name="Input 4 2 6 2 2 2 3" xfId="32552" xr:uid="{00000000-0005-0000-0000-0000D63F0000}"/>
    <cellStyle name="Input 4 2 6 2 2 3" xfId="17278" xr:uid="{00000000-0005-0000-0000-0000D73F0000}"/>
    <cellStyle name="Input 4 2 6 2 2 3 2" xfId="35911" xr:uid="{00000000-0005-0000-0000-0000D83F0000}"/>
    <cellStyle name="Input 4 2 6 2 2 4" xfId="27486" xr:uid="{00000000-0005-0000-0000-0000D93F0000}"/>
    <cellStyle name="Input 4 2 6 2 3" xfId="10085" xr:uid="{00000000-0005-0000-0000-0000DA3F0000}"/>
    <cellStyle name="Input 4 2 6 2 3 2" xfId="30011" xr:uid="{00000000-0005-0000-0000-0000DB3F0000}"/>
    <cellStyle name="Input 4 2 6 2 4" xfId="24930" xr:uid="{00000000-0005-0000-0000-0000DC3F0000}"/>
    <cellStyle name="Input 4 2 6 3" xfId="4582" xr:uid="{00000000-0005-0000-0000-0000DD3F0000}"/>
    <cellStyle name="Input 4 2 6 3 2" xfId="7684" xr:uid="{00000000-0005-0000-0000-0000DE3F0000}"/>
    <cellStyle name="Input 4 2 6 3 2 2" xfId="13745" xr:uid="{00000000-0005-0000-0000-0000DF3F0000}"/>
    <cellStyle name="Input 4 2 6 3 2 2 2" xfId="23021" xr:uid="{00000000-0005-0000-0000-0000E03F0000}"/>
    <cellStyle name="Input 4 2 6 3 2 2 2 2" xfId="40749" xr:uid="{00000000-0005-0000-0000-0000E13F0000}"/>
    <cellStyle name="Input 4 2 6 3 2 2 3" xfId="33193" xr:uid="{00000000-0005-0000-0000-0000E23F0000}"/>
    <cellStyle name="Input 4 2 6 3 2 3" xfId="17744" xr:uid="{00000000-0005-0000-0000-0000E33F0000}"/>
    <cellStyle name="Input 4 2 6 3 2 3 2" xfId="36377" xr:uid="{00000000-0005-0000-0000-0000E43F0000}"/>
    <cellStyle name="Input 4 2 6 3 2 4" xfId="28127" xr:uid="{00000000-0005-0000-0000-0000E53F0000}"/>
    <cellStyle name="Input 4 2 6 3 3" xfId="10731" xr:uid="{00000000-0005-0000-0000-0000E63F0000}"/>
    <cellStyle name="Input 4 2 6 3 3 2" xfId="20299" xr:uid="{00000000-0005-0000-0000-0000E73F0000}"/>
    <cellStyle name="Input 4 2 6 3 3 2 2" xfId="38452" xr:uid="{00000000-0005-0000-0000-0000E83F0000}"/>
    <cellStyle name="Input 4 2 6 3 3 3" xfId="30653" xr:uid="{00000000-0005-0000-0000-0000E93F0000}"/>
    <cellStyle name="Input 4 2 6 3 4" xfId="15343" xr:uid="{00000000-0005-0000-0000-0000EA3F0000}"/>
    <cellStyle name="Input 4 2 6 3 4 2" xfId="34378" xr:uid="{00000000-0005-0000-0000-0000EB3F0000}"/>
    <cellStyle name="Input 4 2 6 3 5" xfId="25571" xr:uid="{00000000-0005-0000-0000-0000EC3F0000}"/>
    <cellStyle name="Input 4 2 6 4" xfId="5460" xr:uid="{00000000-0005-0000-0000-0000ED3F0000}"/>
    <cellStyle name="Input 4 2 6 4 2" xfId="11596" xr:uid="{00000000-0005-0000-0000-0000EE3F0000}"/>
    <cellStyle name="Input 4 2 6 4 2 2" xfId="21153" xr:uid="{00000000-0005-0000-0000-0000EF3F0000}"/>
    <cellStyle name="Input 4 2 6 4 2 2 2" xfId="39077" xr:uid="{00000000-0005-0000-0000-0000F03F0000}"/>
    <cellStyle name="Input 4 2 6 4 2 3" xfId="31287" xr:uid="{00000000-0005-0000-0000-0000F13F0000}"/>
    <cellStyle name="Input 4 2 6 4 3" xfId="16131" xr:uid="{00000000-0005-0000-0000-0000F23F0000}"/>
    <cellStyle name="Input 4 2 6 4 3 2" xfId="34938" xr:uid="{00000000-0005-0000-0000-0000F33F0000}"/>
    <cellStyle name="Input 4 2 6 4 4" xfId="26205" xr:uid="{00000000-0005-0000-0000-0000F43F0000}"/>
    <cellStyle name="Input 4 2 6 5" xfId="8576" xr:uid="{00000000-0005-0000-0000-0000F53F0000}"/>
    <cellStyle name="Input 4 2 6 5 2" xfId="18563" xr:uid="{00000000-0005-0000-0000-0000F63F0000}"/>
    <cellStyle name="Input 4 2 6 5 2 2" xfId="36959" xr:uid="{00000000-0005-0000-0000-0000F73F0000}"/>
    <cellStyle name="Input 4 2 6 5 3" xfId="28748" xr:uid="{00000000-0005-0000-0000-0000F83F0000}"/>
    <cellStyle name="Input 4 2 6 6" xfId="23662" xr:uid="{00000000-0005-0000-0000-0000F93F0000}"/>
    <cellStyle name="Input 4 2 7" xfId="2014" xr:uid="{00000000-0005-0000-0000-0000FA3F0000}"/>
    <cellStyle name="Input 4 2 7 2" xfId="3957" xr:uid="{00000000-0005-0000-0000-0000FB3F0000}"/>
    <cellStyle name="Input 4 2 7 2 2" xfId="7062" xr:uid="{00000000-0005-0000-0000-0000FC3F0000}"/>
    <cellStyle name="Input 4 2 7 2 2 2" xfId="13128" xr:uid="{00000000-0005-0000-0000-0000FD3F0000}"/>
    <cellStyle name="Input 4 2 7 2 2 2 2" xfId="22477" xr:uid="{00000000-0005-0000-0000-0000FE3F0000}"/>
    <cellStyle name="Input 4 2 7 2 2 2 2 2" xfId="40205" xr:uid="{00000000-0005-0000-0000-0000FF3F0000}"/>
    <cellStyle name="Input 4 2 7 2 2 2 3" xfId="32580" xr:uid="{00000000-0005-0000-0000-000000400000}"/>
    <cellStyle name="Input 4 2 7 2 2 3" xfId="17299" xr:uid="{00000000-0005-0000-0000-000001400000}"/>
    <cellStyle name="Input 4 2 7 2 2 3 2" xfId="35932" xr:uid="{00000000-0005-0000-0000-000002400000}"/>
    <cellStyle name="Input 4 2 7 2 2 4" xfId="27514" xr:uid="{00000000-0005-0000-0000-000003400000}"/>
    <cellStyle name="Input 4 2 7 2 3" xfId="10113" xr:uid="{00000000-0005-0000-0000-000004400000}"/>
    <cellStyle name="Input 4 2 7 2 3 2" xfId="30039" xr:uid="{00000000-0005-0000-0000-000005400000}"/>
    <cellStyle name="Input 4 2 7 2 4" xfId="24958" xr:uid="{00000000-0005-0000-0000-000006400000}"/>
    <cellStyle name="Input 4 2 7 3" xfId="4610" xr:uid="{00000000-0005-0000-0000-000007400000}"/>
    <cellStyle name="Input 4 2 7 3 2" xfId="7712" xr:uid="{00000000-0005-0000-0000-000008400000}"/>
    <cellStyle name="Input 4 2 7 3 2 2" xfId="13773" xr:uid="{00000000-0005-0000-0000-000009400000}"/>
    <cellStyle name="Input 4 2 7 3 2 2 2" xfId="23048" xr:uid="{00000000-0005-0000-0000-00000A400000}"/>
    <cellStyle name="Input 4 2 7 3 2 2 2 2" xfId="40776" xr:uid="{00000000-0005-0000-0000-00000B400000}"/>
    <cellStyle name="Input 4 2 7 3 2 2 3" xfId="33221" xr:uid="{00000000-0005-0000-0000-00000C400000}"/>
    <cellStyle name="Input 4 2 7 3 2 3" xfId="17765" xr:uid="{00000000-0005-0000-0000-00000D400000}"/>
    <cellStyle name="Input 4 2 7 3 2 3 2" xfId="36398" xr:uid="{00000000-0005-0000-0000-00000E400000}"/>
    <cellStyle name="Input 4 2 7 3 2 4" xfId="28155" xr:uid="{00000000-0005-0000-0000-00000F400000}"/>
    <cellStyle name="Input 4 2 7 3 3" xfId="10759" xr:uid="{00000000-0005-0000-0000-000010400000}"/>
    <cellStyle name="Input 4 2 7 3 3 2" xfId="20327" xr:uid="{00000000-0005-0000-0000-000011400000}"/>
    <cellStyle name="Input 4 2 7 3 3 2 2" xfId="38480" xr:uid="{00000000-0005-0000-0000-000012400000}"/>
    <cellStyle name="Input 4 2 7 3 3 3" xfId="30681" xr:uid="{00000000-0005-0000-0000-000013400000}"/>
    <cellStyle name="Input 4 2 7 3 4" xfId="15364" xr:uid="{00000000-0005-0000-0000-000014400000}"/>
    <cellStyle name="Input 4 2 7 3 4 2" xfId="34399" xr:uid="{00000000-0005-0000-0000-000015400000}"/>
    <cellStyle name="Input 4 2 7 3 5" xfId="25599" xr:uid="{00000000-0005-0000-0000-000016400000}"/>
    <cellStyle name="Input 4 2 7 4" xfId="5225" xr:uid="{00000000-0005-0000-0000-000017400000}"/>
    <cellStyle name="Input 4 2 7 4 2" xfId="11365" xr:uid="{00000000-0005-0000-0000-000018400000}"/>
    <cellStyle name="Input 4 2 7 4 2 2" xfId="20927" xr:uid="{00000000-0005-0000-0000-000019400000}"/>
    <cellStyle name="Input 4 2 7 4 2 2 2" xfId="38901" xr:uid="{00000000-0005-0000-0000-00001A400000}"/>
    <cellStyle name="Input 4 2 7 4 2 3" xfId="31107" xr:uid="{00000000-0005-0000-0000-00001B400000}"/>
    <cellStyle name="Input 4 2 7 4 3" xfId="15914" xr:uid="{00000000-0005-0000-0000-00001C400000}"/>
    <cellStyle name="Input 4 2 7 4 3 2" xfId="34771" xr:uid="{00000000-0005-0000-0000-00001D400000}"/>
    <cellStyle name="Input 4 2 7 4 4" xfId="26025" xr:uid="{00000000-0005-0000-0000-00001E400000}"/>
    <cellStyle name="Input 4 2 7 5" xfId="8347" xr:uid="{00000000-0005-0000-0000-00001F400000}"/>
    <cellStyle name="Input 4 2 7 5 2" xfId="18337" xr:uid="{00000000-0005-0000-0000-000020400000}"/>
    <cellStyle name="Input 4 2 7 5 2 2" xfId="36784" xr:uid="{00000000-0005-0000-0000-000021400000}"/>
    <cellStyle name="Input 4 2 7 5 3" xfId="28573" xr:uid="{00000000-0005-0000-0000-000022400000}"/>
    <cellStyle name="Input 4 2 7 6" xfId="23487" xr:uid="{00000000-0005-0000-0000-000023400000}"/>
    <cellStyle name="Input 4 2 8" xfId="2278" xr:uid="{00000000-0005-0000-0000-000024400000}"/>
    <cellStyle name="Input 4 2 8 2" xfId="3980" xr:uid="{00000000-0005-0000-0000-000025400000}"/>
    <cellStyle name="Input 4 2 8 2 2" xfId="7084" xr:uid="{00000000-0005-0000-0000-000026400000}"/>
    <cellStyle name="Input 4 2 8 2 2 2" xfId="13150" xr:uid="{00000000-0005-0000-0000-000027400000}"/>
    <cellStyle name="Input 4 2 8 2 2 2 2" xfId="22497" xr:uid="{00000000-0005-0000-0000-000028400000}"/>
    <cellStyle name="Input 4 2 8 2 2 2 2 2" xfId="40225" xr:uid="{00000000-0005-0000-0000-000029400000}"/>
    <cellStyle name="Input 4 2 8 2 2 2 3" xfId="32602" xr:uid="{00000000-0005-0000-0000-00002A400000}"/>
    <cellStyle name="Input 4 2 8 2 2 3" xfId="17315" xr:uid="{00000000-0005-0000-0000-00002B400000}"/>
    <cellStyle name="Input 4 2 8 2 2 3 2" xfId="35948" xr:uid="{00000000-0005-0000-0000-00002C400000}"/>
    <cellStyle name="Input 4 2 8 2 2 4" xfId="27536" xr:uid="{00000000-0005-0000-0000-00002D400000}"/>
    <cellStyle name="Input 4 2 8 2 3" xfId="10135" xr:uid="{00000000-0005-0000-0000-00002E400000}"/>
    <cellStyle name="Input 4 2 8 2 3 2" xfId="30061" xr:uid="{00000000-0005-0000-0000-00002F400000}"/>
    <cellStyle name="Input 4 2 8 2 4" xfId="24980" xr:uid="{00000000-0005-0000-0000-000030400000}"/>
    <cellStyle name="Input 4 2 8 3" xfId="4632" xr:uid="{00000000-0005-0000-0000-000031400000}"/>
    <cellStyle name="Input 4 2 8 3 2" xfId="7734" xr:uid="{00000000-0005-0000-0000-000032400000}"/>
    <cellStyle name="Input 4 2 8 3 2 2" xfId="13795" xr:uid="{00000000-0005-0000-0000-000033400000}"/>
    <cellStyle name="Input 4 2 8 3 2 2 2" xfId="23068" xr:uid="{00000000-0005-0000-0000-000034400000}"/>
    <cellStyle name="Input 4 2 8 3 2 2 2 2" xfId="40796" xr:uid="{00000000-0005-0000-0000-000035400000}"/>
    <cellStyle name="Input 4 2 8 3 2 2 3" xfId="33243" xr:uid="{00000000-0005-0000-0000-000036400000}"/>
    <cellStyle name="Input 4 2 8 3 2 3" xfId="17781" xr:uid="{00000000-0005-0000-0000-000037400000}"/>
    <cellStyle name="Input 4 2 8 3 2 3 2" xfId="36414" xr:uid="{00000000-0005-0000-0000-000038400000}"/>
    <cellStyle name="Input 4 2 8 3 2 4" xfId="28177" xr:uid="{00000000-0005-0000-0000-000039400000}"/>
    <cellStyle name="Input 4 2 8 3 3" xfId="10781" xr:uid="{00000000-0005-0000-0000-00003A400000}"/>
    <cellStyle name="Input 4 2 8 3 3 2" xfId="20349" xr:uid="{00000000-0005-0000-0000-00003B400000}"/>
    <cellStyle name="Input 4 2 8 3 3 2 2" xfId="38502" xr:uid="{00000000-0005-0000-0000-00003C400000}"/>
    <cellStyle name="Input 4 2 8 3 3 3" xfId="30703" xr:uid="{00000000-0005-0000-0000-00003D400000}"/>
    <cellStyle name="Input 4 2 8 3 4" xfId="15380" xr:uid="{00000000-0005-0000-0000-00003E400000}"/>
    <cellStyle name="Input 4 2 8 3 4 2" xfId="34415" xr:uid="{00000000-0005-0000-0000-00003F400000}"/>
    <cellStyle name="Input 4 2 8 3 5" xfId="25621" xr:uid="{00000000-0005-0000-0000-000040400000}"/>
    <cellStyle name="Input 4 2 8 4" xfId="5485" xr:uid="{00000000-0005-0000-0000-000041400000}"/>
    <cellStyle name="Input 4 2 8 4 2" xfId="11620" xr:uid="{00000000-0005-0000-0000-000042400000}"/>
    <cellStyle name="Input 4 2 8 4 2 2" xfId="21177" xr:uid="{00000000-0005-0000-0000-000043400000}"/>
    <cellStyle name="Input 4 2 8 4 2 2 2" xfId="39101" xr:uid="{00000000-0005-0000-0000-000044400000}"/>
    <cellStyle name="Input 4 2 8 4 2 3" xfId="31311" xr:uid="{00000000-0005-0000-0000-000045400000}"/>
    <cellStyle name="Input 4 2 8 4 3" xfId="16152" xr:uid="{00000000-0005-0000-0000-000046400000}"/>
    <cellStyle name="Input 4 2 8 4 3 2" xfId="34959" xr:uid="{00000000-0005-0000-0000-000047400000}"/>
    <cellStyle name="Input 4 2 8 4 4" xfId="26229" xr:uid="{00000000-0005-0000-0000-000048400000}"/>
    <cellStyle name="Input 4 2 8 5" xfId="8602" xr:uid="{00000000-0005-0000-0000-000049400000}"/>
    <cellStyle name="Input 4 2 8 5 2" xfId="18589" xr:uid="{00000000-0005-0000-0000-00004A400000}"/>
    <cellStyle name="Input 4 2 8 5 2 2" xfId="36985" xr:uid="{00000000-0005-0000-0000-00004B400000}"/>
    <cellStyle name="Input 4 2 8 5 3" xfId="28773" xr:uid="{00000000-0005-0000-0000-00004C400000}"/>
    <cellStyle name="Input 4 2 8 6" xfId="23688" xr:uid="{00000000-0005-0000-0000-00004D400000}"/>
    <cellStyle name="Input 4 2 9" xfId="2141" xr:uid="{00000000-0005-0000-0000-00004E400000}"/>
    <cellStyle name="Input 4 2 9 2" xfId="4005" xr:uid="{00000000-0005-0000-0000-00004F400000}"/>
    <cellStyle name="Input 4 2 9 2 2" xfId="7109" xr:uid="{00000000-0005-0000-0000-000050400000}"/>
    <cellStyle name="Input 4 2 9 2 2 2" xfId="13174" xr:uid="{00000000-0005-0000-0000-000051400000}"/>
    <cellStyle name="Input 4 2 9 2 2 2 2" xfId="22520" xr:uid="{00000000-0005-0000-0000-000052400000}"/>
    <cellStyle name="Input 4 2 9 2 2 2 2 2" xfId="40248" xr:uid="{00000000-0005-0000-0000-000053400000}"/>
    <cellStyle name="Input 4 2 9 2 2 2 3" xfId="32626" xr:uid="{00000000-0005-0000-0000-000054400000}"/>
    <cellStyle name="Input 4 2 9 2 2 3" xfId="17335" xr:uid="{00000000-0005-0000-0000-000055400000}"/>
    <cellStyle name="Input 4 2 9 2 2 3 2" xfId="35968" xr:uid="{00000000-0005-0000-0000-000056400000}"/>
    <cellStyle name="Input 4 2 9 2 2 4" xfId="27560" xr:uid="{00000000-0005-0000-0000-000057400000}"/>
    <cellStyle name="Input 4 2 9 2 3" xfId="10159" xr:uid="{00000000-0005-0000-0000-000058400000}"/>
    <cellStyle name="Input 4 2 9 2 3 2" xfId="30085" xr:uid="{00000000-0005-0000-0000-000059400000}"/>
    <cellStyle name="Input 4 2 9 2 4" xfId="25004" xr:uid="{00000000-0005-0000-0000-00005A400000}"/>
    <cellStyle name="Input 4 2 9 3" xfId="4656" xr:uid="{00000000-0005-0000-0000-00005B400000}"/>
    <cellStyle name="Input 4 2 9 3 2" xfId="7758" xr:uid="{00000000-0005-0000-0000-00005C400000}"/>
    <cellStyle name="Input 4 2 9 3 2 2" xfId="13819" xr:uid="{00000000-0005-0000-0000-00005D400000}"/>
    <cellStyle name="Input 4 2 9 3 2 2 2" xfId="23091" xr:uid="{00000000-0005-0000-0000-00005E400000}"/>
    <cellStyle name="Input 4 2 9 3 2 2 2 2" xfId="40819" xr:uid="{00000000-0005-0000-0000-00005F400000}"/>
    <cellStyle name="Input 4 2 9 3 2 2 3" xfId="33267" xr:uid="{00000000-0005-0000-0000-000060400000}"/>
    <cellStyle name="Input 4 2 9 3 2 3" xfId="17801" xr:uid="{00000000-0005-0000-0000-000061400000}"/>
    <cellStyle name="Input 4 2 9 3 2 3 2" xfId="36434" xr:uid="{00000000-0005-0000-0000-000062400000}"/>
    <cellStyle name="Input 4 2 9 3 2 4" xfId="28201" xr:uid="{00000000-0005-0000-0000-000063400000}"/>
    <cellStyle name="Input 4 2 9 3 3" xfId="10805" xr:uid="{00000000-0005-0000-0000-000064400000}"/>
    <cellStyle name="Input 4 2 9 3 3 2" xfId="20373" xr:uid="{00000000-0005-0000-0000-000065400000}"/>
    <cellStyle name="Input 4 2 9 3 3 2 2" xfId="38526" xr:uid="{00000000-0005-0000-0000-000066400000}"/>
    <cellStyle name="Input 4 2 9 3 3 3" xfId="30727" xr:uid="{00000000-0005-0000-0000-000067400000}"/>
    <cellStyle name="Input 4 2 9 3 4" xfId="15400" xr:uid="{00000000-0005-0000-0000-000068400000}"/>
    <cellStyle name="Input 4 2 9 3 4 2" xfId="34435" xr:uid="{00000000-0005-0000-0000-000069400000}"/>
    <cellStyle name="Input 4 2 9 3 5" xfId="25645" xr:uid="{00000000-0005-0000-0000-00006A400000}"/>
    <cellStyle name="Input 4 2 9 4" xfId="5350" xr:uid="{00000000-0005-0000-0000-00006B400000}"/>
    <cellStyle name="Input 4 2 9 4 2" xfId="11486" xr:uid="{00000000-0005-0000-0000-00006C400000}"/>
    <cellStyle name="Input 4 2 9 4 2 2" xfId="21043" xr:uid="{00000000-0005-0000-0000-00006D400000}"/>
    <cellStyle name="Input 4 2 9 4 2 2 2" xfId="39015" xr:uid="{00000000-0005-0000-0000-00006E400000}"/>
    <cellStyle name="Input 4 2 9 4 2 3" xfId="31225" xr:uid="{00000000-0005-0000-0000-00006F400000}"/>
    <cellStyle name="Input 4 2 9 4 3" xfId="16024" xr:uid="{00000000-0005-0000-0000-000070400000}"/>
    <cellStyle name="Input 4 2 9 4 3 2" xfId="34879" xr:uid="{00000000-0005-0000-0000-000071400000}"/>
    <cellStyle name="Input 4 2 9 4 4" xfId="26143" xr:uid="{00000000-0005-0000-0000-000072400000}"/>
    <cellStyle name="Input 4 2 9 5" xfId="8466" xr:uid="{00000000-0005-0000-0000-000073400000}"/>
    <cellStyle name="Input 4 2 9 5 2" xfId="18453" xr:uid="{00000000-0005-0000-0000-000074400000}"/>
    <cellStyle name="Input 4 2 9 5 2 2" xfId="36897" xr:uid="{00000000-0005-0000-0000-000075400000}"/>
    <cellStyle name="Input 4 2 9 5 3" xfId="28686" xr:uid="{00000000-0005-0000-0000-000076400000}"/>
    <cellStyle name="Input 4 2 9 6" xfId="23600" xr:uid="{00000000-0005-0000-0000-000077400000}"/>
    <cellStyle name="Input 4 20" xfId="1962" xr:uid="{00000000-0005-0000-0000-000078400000}"/>
    <cellStyle name="Input 4 20 2" xfId="5173" xr:uid="{00000000-0005-0000-0000-000079400000}"/>
    <cellStyle name="Input 4 20 2 2" xfId="11313" xr:uid="{00000000-0005-0000-0000-00007A400000}"/>
    <cellStyle name="Input 4 20 2 2 2" xfId="20875" xr:uid="{00000000-0005-0000-0000-00007B400000}"/>
    <cellStyle name="Input 4 20 2 2 2 2" xfId="38849" xr:uid="{00000000-0005-0000-0000-00007C400000}"/>
    <cellStyle name="Input 4 20 2 2 3" xfId="31055" xr:uid="{00000000-0005-0000-0000-00007D400000}"/>
    <cellStyle name="Input 4 20 2 3" xfId="15865" xr:uid="{00000000-0005-0000-0000-00007E400000}"/>
    <cellStyle name="Input 4 20 2 3 2" xfId="34722" xr:uid="{00000000-0005-0000-0000-00007F400000}"/>
    <cellStyle name="Input 4 20 2 4" xfId="25973" xr:uid="{00000000-0005-0000-0000-000080400000}"/>
    <cellStyle name="Input 4 20 3" xfId="8295" xr:uid="{00000000-0005-0000-0000-000081400000}"/>
    <cellStyle name="Input 4 20 3 2" xfId="18285" xr:uid="{00000000-0005-0000-0000-000082400000}"/>
    <cellStyle name="Input 4 20 3 2 2" xfId="36732" xr:uid="{00000000-0005-0000-0000-000083400000}"/>
    <cellStyle name="Input 4 20 3 3" xfId="28521" xr:uid="{00000000-0005-0000-0000-000084400000}"/>
    <cellStyle name="Input 4 20 4" xfId="14218" xr:uid="{00000000-0005-0000-0000-000085400000}"/>
    <cellStyle name="Input 4 20 4 2" xfId="33480" xr:uid="{00000000-0005-0000-0000-000086400000}"/>
    <cellStyle name="Input 4 20 5" xfId="23435" xr:uid="{00000000-0005-0000-0000-000087400000}"/>
    <cellStyle name="Input 4 21" xfId="2026" xr:uid="{00000000-0005-0000-0000-000088400000}"/>
    <cellStyle name="Input 4 21 2" xfId="5237" xr:uid="{00000000-0005-0000-0000-000089400000}"/>
    <cellStyle name="Input 4 21 2 2" xfId="11377" xr:uid="{00000000-0005-0000-0000-00008A400000}"/>
    <cellStyle name="Input 4 21 2 2 2" xfId="20939" xr:uid="{00000000-0005-0000-0000-00008B400000}"/>
    <cellStyle name="Input 4 21 2 2 2 2" xfId="38913" xr:uid="{00000000-0005-0000-0000-00008C400000}"/>
    <cellStyle name="Input 4 21 2 2 3" xfId="31119" xr:uid="{00000000-0005-0000-0000-00008D400000}"/>
    <cellStyle name="Input 4 21 2 3" xfId="15926" xr:uid="{00000000-0005-0000-0000-00008E400000}"/>
    <cellStyle name="Input 4 21 2 3 2" xfId="34783" xr:uid="{00000000-0005-0000-0000-00008F400000}"/>
    <cellStyle name="Input 4 21 2 4" xfId="26037" xr:uid="{00000000-0005-0000-0000-000090400000}"/>
    <cellStyle name="Input 4 21 3" xfId="8356" xr:uid="{00000000-0005-0000-0000-000091400000}"/>
    <cellStyle name="Input 4 21 3 2" xfId="18346" xr:uid="{00000000-0005-0000-0000-000092400000}"/>
    <cellStyle name="Input 4 21 3 2 2" xfId="36793" xr:uid="{00000000-0005-0000-0000-000093400000}"/>
    <cellStyle name="Input 4 21 3 3" xfId="28582" xr:uid="{00000000-0005-0000-0000-000094400000}"/>
    <cellStyle name="Input 4 21 4" xfId="14230" xr:uid="{00000000-0005-0000-0000-000095400000}"/>
    <cellStyle name="Input 4 21 4 2" xfId="33492" xr:uid="{00000000-0005-0000-0000-000096400000}"/>
    <cellStyle name="Input 4 21 5" xfId="23496" xr:uid="{00000000-0005-0000-0000-000097400000}"/>
    <cellStyle name="Input 4 22" xfId="1838" xr:uid="{00000000-0005-0000-0000-000098400000}"/>
    <cellStyle name="Input 4 22 2" xfId="5050" xr:uid="{00000000-0005-0000-0000-000099400000}"/>
    <cellStyle name="Input 4 22 2 2" xfId="11190" xr:uid="{00000000-0005-0000-0000-00009A400000}"/>
    <cellStyle name="Input 4 22 2 2 2" xfId="20752" xr:uid="{00000000-0005-0000-0000-00009B400000}"/>
    <cellStyle name="Input 4 22 2 2 2 2" xfId="38760" xr:uid="{00000000-0005-0000-0000-00009C400000}"/>
    <cellStyle name="Input 4 22 2 2 3" xfId="30966" xr:uid="{00000000-0005-0000-0000-00009D400000}"/>
    <cellStyle name="Input 4 22 2 3" xfId="15744" xr:uid="{00000000-0005-0000-0000-00009E400000}"/>
    <cellStyle name="Input 4 22 2 3 2" xfId="34635" xr:uid="{00000000-0005-0000-0000-00009F400000}"/>
    <cellStyle name="Input 4 22 2 4" xfId="25884" xr:uid="{00000000-0005-0000-0000-0000A0400000}"/>
    <cellStyle name="Input 4 22 3" xfId="8171" xr:uid="{00000000-0005-0000-0000-0000A1400000}"/>
    <cellStyle name="Input 4 22 3 2" xfId="18161" xr:uid="{00000000-0005-0000-0000-0000A2400000}"/>
    <cellStyle name="Input 4 22 3 2 2" xfId="36642" xr:uid="{00000000-0005-0000-0000-0000A3400000}"/>
    <cellStyle name="Input 4 22 3 3" xfId="28431" xr:uid="{00000000-0005-0000-0000-0000A4400000}"/>
    <cellStyle name="Input 4 22 4" xfId="14136" xr:uid="{00000000-0005-0000-0000-0000A5400000}"/>
    <cellStyle name="Input 4 22 4 2" xfId="33432" xr:uid="{00000000-0005-0000-0000-0000A6400000}"/>
    <cellStyle name="Input 4 22 5" xfId="23345" xr:uid="{00000000-0005-0000-0000-0000A7400000}"/>
    <cellStyle name="Input 4 23" xfId="2488" xr:uid="{00000000-0005-0000-0000-0000A8400000}"/>
    <cellStyle name="Input 4 23 2" xfId="5693" xr:uid="{00000000-0005-0000-0000-0000A9400000}"/>
    <cellStyle name="Input 4 23 2 2" xfId="11812" xr:uid="{00000000-0005-0000-0000-0000AA400000}"/>
    <cellStyle name="Input 4 23 2 2 2" xfId="21336" xr:uid="{00000000-0005-0000-0000-0000AB400000}"/>
    <cellStyle name="Input 4 23 2 2 2 2" xfId="39222" xr:uid="{00000000-0005-0000-0000-0000AC400000}"/>
    <cellStyle name="Input 4 23 2 2 3" xfId="31458" xr:uid="{00000000-0005-0000-0000-0000AD400000}"/>
    <cellStyle name="Input 4 23 2 3" xfId="16307" xr:uid="{00000000-0005-0000-0000-0000AE400000}"/>
    <cellStyle name="Input 4 23 2 3 2" xfId="35078" xr:uid="{00000000-0005-0000-0000-0000AF400000}"/>
    <cellStyle name="Input 4 23 2 4" xfId="26392" xr:uid="{00000000-0005-0000-0000-0000B0400000}"/>
    <cellStyle name="Input 4 23 3" xfId="8792" xr:uid="{00000000-0005-0000-0000-0000B1400000}"/>
    <cellStyle name="Input 4 23 3 2" xfId="18779" xr:uid="{00000000-0005-0000-0000-0000B2400000}"/>
    <cellStyle name="Input 4 23 3 2 2" xfId="37130" xr:uid="{00000000-0005-0000-0000-0000B3400000}"/>
    <cellStyle name="Input 4 23 3 3" xfId="28918" xr:uid="{00000000-0005-0000-0000-0000B4400000}"/>
    <cellStyle name="Input 4 23 4" xfId="14420" xr:uid="{00000000-0005-0000-0000-0000B5400000}"/>
    <cellStyle name="Input 4 23 4 2" xfId="33595" xr:uid="{00000000-0005-0000-0000-0000B6400000}"/>
    <cellStyle name="Input 4 23 5" xfId="23833" xr:uid="{00000000-0005-0000-0000-0000B7400000}"/>
    <cellStyle name="Input 4 24" xfId="1783" xr:uid="{00000000-0005-0000-0000-0000B8400000}"/>
    <cellStyle name="Input 4 24 2" xfId="4995" xr:uid="{00000000-0005-0000-0000-0000B9400000}"/>
    <cellStyle name="Input 4 24 2 2" xfId="11135" xr:uid="{00000000-0005-0000-0000-0000BA400000}"/>
    <cellStyle name="Input 4 24 2 2 2" xfId="20697" xr:uid="{00000000-0005-0000-0000-0000BB400000}"/>
    <cellStyle name="Input 4 24 2 2 2 2" xfId="38716" xr:uid="{00000000-0005-0000-0000-0000BC400000}"/>
    <cellStyle name="Input 4 24 2 2 3" xfId="30922" xr:uid="{00000000-0005-0000-0000-0000BD400000}"/>
    <cellStyle name="Input 4 24 2 3" xfId="15693" xr:uid="{00000000-0005-0000-0000-0000BE400000}"/>
    <cellStyle name="Input 4 24 2 3 2" xfId="34595" xr:uid="{00000000-0005-0000-0000-0000BF400000}"/>
    <cellStyle name="Input 4 24 2 4" xfId="25840" xr:uid="{00000000-0005-0000-0000-0000C0400000}"/>
    <cellStyle name="Input 4 24 3" xfId="8118" xr:uid="{00000000-0005-0000-0000-0000C1400000}"/>
    <cellStyle name="Input 4 24 3 2" xfId="18108" xr:uid="{00000000-0005-0000-0000-0000C2400000}"/>
    <cellStyle name="Input 4 24 3 2 2" xfId="36600" xr:uid="{00000000-0005-0000-0000-0000C3400000}"/>
    <cellStyle name="Input 4 24 3 3" xfId="28389" xr:uid="{00000000-0005-0000-0000-0000C4400000}"/>
    <cellStyle name="Input 4 24 4" xfId="14098" xr:uid="{00000000-0005-0000-0000-0000C5400000}"/>
    <cellStyle name="Input 4 24 4 2" xfId="33405" xr:uid="{00000000-0005-0000-0000-0000C6400000}"/>
    <cellStyle name="Input 4 24 5" xfId="23303" xr:uid="{00000000-0005-0000-0000-0000C7400000}"/>
    <cellStyle name="Input 4 25" xfId="2512" xr:uid="{00000000-0005-0000-0000-0000C8400000}"/>
    <cellStyle name="Input 4 25 2" xfId="5717" xr:uid="{00000000-0005-0000-0000-0000C9400000}"/>
    <cellStyle name="Input 4 25 2 2" xfId="11836" xr:uid="{00000000-0005-0000-0000-0000CA400000}"/>
    <cellStyle name="Input 4 25 2 2 2" xfId="21360" xr:uid="{00000000-0005-0000-0000-0000CB400000}"/>
    <cellStyle name="Input 4 25 2 2 2 2" xfId="39246" xr:uid="{00000000-0005-0000-0000-0000CC400000}"/>
    <cellStyle name="Input 4 25 2 2 3" xfId="31482" xr:uid="{00000000-0005-0000-0000-0000CD400000}"/>
    <cellStyle name="Input 4 25 2 3" xfId="16329" xr:uid="{00000000-0005-0000-0000-0000CE400000}"/>
    <cellStyle name="Input 4 25 2 3 2" xfId="35100" xr:uid="{00000000-0005-0000-0000-0000CF400000}"/>
    <cellStyle name="Input 4 25 2 4" xfId="26416" xr:uid="{00000000-0005-0000-0000-0000D0400000}"/>
    <cellStyle name="Input 4 25 3" xfId="8816" xr:uid="{00000000-0005-0000-0000-0000D1400000}"/>
    <cellStyle name="Input 4 25 3 2" xfId="18803" xr:uid="{00000000-0005-0000-0000-0000D2400000}"/>
    <cellStyle name="Input 4 25 3 2 2" xfId="37154" xr:uid="{00000000-0005-0000-0000-0000D3400000}"/>
    <cellStyle name="Input 4 25 3 3" xfId="28942" xr:uid="{00000000-0005-0000-0000-0000D4400000}"/>
    <cellStyle name="Input 4 25 4" xfId="14442" xr:uid="{00000000-0005-0000-0000-0000D5400000}"/>
    <cellStyle name="Input 4 25 4 2" xfId="33617" xr:uid="{00000000-0005-0000-0000-0000D6400000}"/>
    <cellStyle name="Input 4 25 5" xfId="23855" xr:uid="{00000000-0005-0000-0000-0000D7400000}"/>
    <cellStyle name="Input 4 26" xfId="3259" xr:uid="{00000000-0005-0000-0000-0000D8400000}"/>
    <cellStyle name="Input 4 26 2" xfId="6416" xr:uid="{00000000-0005-0000-0000-0000D9400000}"/>
    <cellStyle name="Input 4 26 2 2" xfId="12529" xr:uid="{00000000-0005-0000-0000-0000DA400000}"/>
    <cellStyle name="Input 4 26 2 2 2" xfId="21949" xr:uid="{00000000-0005-0000-0000-0000DB400000}"/>
    <cellStyle name="Input 4 26 2 2 2 2" xfId="39768" xr:uid="{00000000-0005-0000-0000-0000DC400000}"/>
    <cellStyle name="Input 4 26 2 2 3" xfId="32074" xr:uid="{00000000-0005-0000-0000-0000DD400000}"/>
    <cellStyle name="Input 4 26 2 3" xfId="16855" xr:uid="{00000000-0005-0000-0000-0000DE400000}"/>
    <cellStyle name="Input 4 26 2 3 2" xfId="35577" xr:uid="{00000000-0005-0000-0000-0000DF400000}"/>
    <cellStyle name="Input 4 26 2 4" xfId="27008" xr:uid="{00000000-0005-0000-0000-0000E0400000}"/>
    <cellStyle name="Input 4 26 3" xfId="9514" xr:uid="{00000000-0005-0000-0000-0000E1400000}"/>
    <cellStyle name="Input 4 26 3 2" xfId="29539" xr:uid="{00000000-0005-0000-0000-0000E2400000}"/>
    <cellStyle name="Input 4 26 4" xfId="24452" xr:uid="{00000000-0005-0000-0000-0000E3400000}"/>
    <cellStyle name="Input 4 27" xfId="4842" xr:uid="{00000000-0005-0000-0000-0000E4400000}"/>
    <cellStyle name="Input 4 27 2" xfId="10983" xr:uid="{00000000-0005-0000-0000-0000E5400000}"/>
    <cellStyle name="Input 4 27 2 2" xfId="20551" xr:uid="{00000000-0005-0000-0000-0000E6400000}"/>
    <cellStyle name="Input 4 27 2 2 2" xfId="38658" xr:uid="{00000000-0005-0000-0000-0000E7400000}"/>
    <cellStyle name="Input 4 27 2 3" xfId="30859" xr:uid="{00000000-0005-0000-0000-0000E8400000}"/>
    <cellStyle name="Input 4 27 3" xfId="15554" xr:uid="{00000000-0005-0000-0000-0000E9400000}"/>
    <cellStyle name="Input 4 27 3 2" xfId="34543" xr:uid="{00000000-0005-0000-0000-0000EA400000}"/>
    <cellStyle name="Input 4 27 4" xfId="25777" xr:uid="{00000000-0005-0000-0000-0000EB400000}"/>
    <cellStyle name="Input 4 28" xfId="7968" xr:uid="{00000000-0005-0000-0000-0000EC400000}"/>
    <cellStyle name="Input 4 28 2" xfId="17961" xr:uid="{00000000-0005-0000-0000-0000ED400000}"/>
    <cellStyle name="Input 4 28 2 2" xfId="36542" xr:uid="{00000000-0005-0000-0000-0000EE400000}"/>
    <cellStyle name="Input 4 28 3" xfId="28333" xr:uid="{00000000-0005-0000-0000-0000EF400000}"/>
    <cellStyle name="Input 4 29" xfId="23236" xr:uid="{00000000-0005-0000-0000-0000F0400000}"/>
    <cellStyle name="Input 4 3" xfId="2078" xr:uid="{00000000-0005-0000-0000-0000F1400000}"/>
    <cellStyle name="Input 4 3 2" xfId="3601" xr:uid="{00000000-0005-0000-0000-0000F2400000}"/>
    <cellStyle name="Input 4 3 2 2" xfId="6731" xr:uid="{00000000-0005-0000-0000-0000F3400000}"/>
    <cellStyle name="Input 4 3 2 2 2" xfId="12823" xr:uid="{00000000-0005-0000-0000-0000F4400000}"/>
    <cellStyle name="Input 4 3 2 2 2 2" xfId="22208" xr:uid="{00000000-0005-0000-0000-0000F5400000}"/>
    <cellStyle name="Input 4 3 2 2 2 2 2" xfId="39938" xr:uid="{00000000-0005-0000-0000-0000F6400000}"/>
    <cellStyle name="Input 4 3 2 2 2 3" xfId="32278" xr:uid="{00000000-0005-0000-0000-0000F7400000}"/>
    <cellStyle name="Input 4 3 2 2 3" xfId="17086" xr:uid="{00000000-0005-0000-0000-0000F8400000}"/>
    <cellStyle name="Input 4 3 2 2 3 2" xfId="35719" xr:uid="{00000000-0005-0000-0000-0000F9400000}"/>
    <cellStyle name="Input 4 3 2 2 4" xfId="27212" xr:uid="{00000000-0005-0000-0000-0000FA400000}"/>
    <cellStyle name="Input 4 3 2 3" xfId="9808" xr:uid="{00000000-0005-0000-0000-0000FB400000}"/>
    <cellStyle name="Input 4 3 2 3 2" xfId="29738" xr:uid="{00000000-0005-0000-0000-0000FC400000}"/>
    <cellStyle name="Input 4 3 2 4" xfId="24656" xr:uid="{00000000-0005-0000-0000-0000FD400000}"/>
    <cellStyle name="Input 4 3 3" xfId="4305" xr:uid="{00000000-0005-0000-0000-0000FE400000}"/>
    <cellStyle name="Input 4 3 3 2" xfId="7407" xr:uid="{00000000-0005-0000-0000-0000FF400000}"/>
    <cellStyle name="Input 4 3 3 2 2" xfId="13468" xr:uid="{00000000-0005-0000-0000-000000410000}"/>
    <cellStyle name="Input 4 3 3 2 2 2" xfId="22781" xr:uid="{00000000-0005-0000-0000-000001410000}"/>
    <cellStyle name="Input 4 3 3 2 2 2 2" xfId="40509" xr:uid="{00000000-0005-0000-0000-000002410000}"/>
    <cellStyle name="Input 4 3 3 2 2 3" xfId="32919" xr:uid="{00000000-0005-0000-0000-000003410000}"/>
    <cellStyle name="Input 4 3 3 2 3" xfId="17552" xr:uid="{00000000-0005-0000-0000-000004410000}"/>
    <cellStyle name="Input 4 3 3 2 3 2" xfId="36185" xr:uid="{00000000-0005-0000-0000-000005410000}"/>
    <cellStyle name="Input 4 3 3 2 4" xfId="27853" xr:uid="{00000000-0005-0000-0000-000006410000}"/>
    <cellStyle name="Input 4 3 3 3" xfId="10454" xr:uid="{00000000-0005-0000-0000-000007410000}"/>
    <cellStyle name="Input 4 3 3 3 2" xfId="20022" xr:uid="{00000000-0005-0000-0000-000008410000}"/>
    <cellStyle name="Input 4 3 3 3 2 2" xfId="38178" xr:uid="{00000000-0005-0000-0000-000009410000}"/>
    <cellStyle name="Input 4 3 3 3 3" xfId="30379" xr:uid="{00000000-0005-0000-0000-00000A410000}"/>
    <cellStyle name="Input 4 3 3 4" xfId="15151" xr:uid="{00000000-0005-0000-0000-00000B410000}"/>
    <cellStyle name="Input 4 3 3 4 2" xfId="34186" xr:uid="{00000000-0005-0000-0000-00000C410000}"/>
    <cellStyle name="Input 4 3 3 5" xfId="25297" xr:uid="{00000000-0005-0000-0000-00000D410000}"/>
    <cellStyle name="Input 4 3 4" xfId="5288" xr:uid="{00000000-0005-0000-0000-00000E410000}"/>
    <cellStyle name="Input 4 3 4 2" xfId="11424" xr:uid="{00000000-0005-0000-0000-00000F410000}"/>
    <cellStyle name="Input 4 3 4 2 2" xfId="20986" xr:uid="{00000000-0005-0000-0000-000010410000}"/>
    <cellStyle name="Input 4 3 4 2 2 2" xfId="38960" xr:uid="{00000000-0005-0000-0000-000011410000}"/>
    <cellStyle name="Input 4 3 4 2 3" xfId="31166" xr:uid="{00000000-0005-0000-0000-000012410000}"/>
    <cellStyle name="Input 4 3 4 3" xfId="15970" xr:uid="{00000000-0005-0000-0000-000013410000}"/>
    <cellStyle name="Input 4 3 4 3 2" xfId="34827" xr:uid="{00000000-0005-0000-0000-000014410000}"/>
    <cellStyle name="Input 4 3 4 4" xfId="26084" xr:uid="{00000000-0005-0000-0000-000015410000}"/>
    <cellStyle name="Input 4 3 5" xfId="8404" xr:uid="{00000000-0005-0000-0000-000016410000}"/>
    <cellStyle name="Input 4 3 5 2" xfId="18391" xr:uid="{00000000-0005-0000-0000-000017410000}"/>
    <cellStyle name="Input 4 3 5 2 2" xfId="36838" xr:uid="{00000000-0005-0000-0000-000018410000}"/>
    <cellStyle name="Input 4 3 5 3" xfId="28627" xr:uid="{00000000-0005-0000-0000-000019410000}"/>
    <cellStyle name="Input 4 3 6" xfId="23541" xr:uid="{00000000-0005-0000-0000-00001A410000}"/>
    <cellStyle name="Input 4 4" xfId="1978" xr:uid="{00000000-0005-0000-0000-00001B410000}"/>
    <cellStyle name="Input 4 4 2" xfId="3782" xr:uid="{00000000-0005-0000-0000-00001C410000}"/>
    <cellStyle name="Input 4 4 2 2" xfId="6893" xr:uid="{00000000-0005-0000-0000-00001D410000}"/>
    <cellStyle name="Input 4 4 2 2 2" xfId="12966" xr:uid="{00000000-0005-0000-0000-00001E410000}"/>
    <cellStyle name="Input 4 4 2 2 2 2" xfId="22328" xr:uid="{00000000-0005-0000-0000-00001F410000}"/>
    <cellStyle name="Input 4 4 2 2 2 2 2" xfId="40058" xr:uid="{00000000-0005-0000-0000-000020410000}"/>
    <cellStyle name="Input 4 4 2 2 2 3" xfId="32420" xr:uid="{00000000-0005-0000-0000-000021410000}"/>
    <cellStyle name="Input 4 4 2 2 3" xfId="17182" xr:uid="{00000000-0005-0000-0000-000022410000}"/>
    <cellStyle name="Input 4 4 2 2 3 2" xfId="35815" xr:uid="{00000000-0005-0000-0000-000023410000}"/>
    <cellStyle name="Input 4 4 2 2 4" xfId="27354" xr:uid="{00000000-0005-0000-0000-000024410000}"/>
    <cellStyle name="Input 4 4 2 3" xfId="9951" xr:uid="{00000000-0005-0000-0000-000025410000}"/>
    <cellStyle name="Input 4 4 2 3 2" xfId="29879" xr:uid="{00000000-0005-0000-0000-000026410000}"/>
    <cellStyle name="Input 4 4 2 4" xfId="24798" xr:uid="{00000000-0005-0000-0000-000027410000}"/>
    <cellStyle name="Input 4 4 3" xfId="4448" xr:uid="{00000000-0005-0000-0000-000028410000}"/>
    <cellStyle name="Input 4 4 3 2" xfId="7550" xr:uid="{00000000-0005-0000-0000-000029410000}"/>
    <cellStyle name="Input 4 4 3 2 2" xfId="13611" xr:uid="{00000000-0005-0000-0000-00002A410000}"/>
    <cellStyle name="Input 4 4 3 2 2 2" xfId="22901" xr:uid="{00000000-0005-0000-0000-00002B410000}"/>
    <cellStyle name="Input 4 4 3 2 2 2 2" xfId="40629" xr:uid="{00000000-0005-0000-0000-00002C410000}"/>
    <cellStyle name="Input 4 4 3 2 2 3" xfId="33061" xr:uid="{00000000-0005-0000-0000-00002D410000}"/>
    <cellStyle name="Input 4 4 3 2 3" xfId="17648" xr:uid="{00000000-0005-0000-0000-00002E410000}"/>
    <cellStyle name="Input 4 4 3 2 3 2" xfId="36281" xr:uid="{00000000-0005-0000-0000-00002F410000}"/>
    <cellStyle name="Input 4 4 3 2 4" xfId="27995" xr:uid="{00000000-0005-0000-0000-000030410000}"/>
    <cellStyle name="Input 4 4 3 3" xfId="10597" xr:uid="{00000000-0005-0000-0000-000031410000}"/>
    <cellStyle name="Input 4 4 3 3 2" xfId="20165" xr:uid="{00000000-0005-0000-0000-000032410000}"/>
    <cellStyle name="Input 4 4 3 3 2 2" xfId="38320" xr:uid="{00000000-0005-0000-0000-000033410000}"/>
    <cellStyle name="Input 4 4 3 3 3" xfId="30521" xr:uid="{00000000-0005-0000-0000-000034410000}"/>
    <cellStyle name="Input 4 4 3 4" xfId="15247" xr:uid="{00000000-0005-0000-0000-000035410000}"/>
    <cellStyle name="Input 4 4 3 4 2" xfId="34282" xr:uid="{00000000-0005-0000-0000-000036410000}"/>
    <cellStyle name="Input 4 4 3 5" xfId="25439" xr:uid="{00000000-0005-0000-0000-000037410000}"/>
    <cellStyle name="Input 4 4 4" xfId="5189" xr:uid="{00000000-0005-0000-0000-000038410000}"/>
    <cellStyle name="Input 4 4 4 2" xfId="11329" xr:uid="{00000000-0005-0000-0000-000039410000}"/>
    <cellStyle name="Input 4 4 4 2 2" xfId="20891" xr:uid="{00000000-0005-0000-0000-00003A410000}"/>
    <cellStyle name="Input 4 4 4 2 2 2" xfId="38865" xr:uid="{00000000-0005-0000-0000-00003B410000}"/>
    <cellStyle name="Input 4 4 4 2 3" xfId="31071" xr:uid="{00000000-0005-0000-0000-00003C410000}"/>
    <cellStyle name="Input 4 4 4 3" xfId="15880" xr:uid="{00000000-0005-0000-0000-00003D410000}"/>
    <cellStyle name="Input 4 4 4 3 2" xfId="34737" xr:uid="{00000000-0005-0000-0000-00003E410000}"/>
    <cellStyle name="Input 4 4 4 4" xfId="25989" xr:uid="{00000000-0005-0000-0000-00003F410000}"/>
    <cellStyle name="Input 4 4 5" xfId="8311" xr:uid="{00000000-0005-0000-0000-000040410000}"/>
    <cellStyle name="Input 4 4 5 2" xfId="18301" xr:uid="{00000000-0005-0000-0000-000041410000}"/>
    <cellStyle name="Input 4 4 5 2 2" xfId="36748" xr:uid="{00000000-0005-0000-0000-000042410000}"/>
    <cellStyle name="Input 4 4 5 3" xfId="28537" xr:uid="{00000000-0005-0000-0000-000043410000}"/>
    <cellStyle name="Input 4 4 6" xfId="23451" xr:uid="{00000000-0005-0000-0000-000044410000}"/>
    <cellStyle name="Input 4 5" xfId="1995" xr:uid="{00000000-0005-0000-0000-000045410000}"/>
    <cellStyle name="Input 4 5 2" xfId="3586" xr:uid="{00000000-0005-0000-0000-000046410000}"/>
    <cellStyle name="Input 4 5 2 2" xfId="6716" xr:uid="{00000000-0005-0000-0000-000047410000}"/>
    <cellStyle name="Input 4 5 2 2 2" xfId="12809" xr:uid="{00000000-0005-0000-0000-000048410000}"/>
    <cellStyle name="Input 4 5 2 2 2 2" xfId="22198" xr:uid="{00000000-0005-0000-0000-000049410000}"/>
    <cellStyle name="Input 4 5 2 2 2 2 2" xfId="39928" xr:uid="{00000000-0005-0000-0000-00004A410000}"/>
    <cellStyle name="Input 4 5 2 2 2 3" xfId="32264" xr:uid="{00000000-0005-0000-0000-00004B410000}"/>
    <cellStyle name="Input 4 5 2 2 3" xfId="17078" xr:uid="{00000000-0005-0000-0000-00004C410000}"/>
    <cellStyle name="Input 4 5 2 2 3 2" xfId="35711" xr:uid="{00000000-0005-0000-0000-00004D410000}"/>
    <cellStyle name="Input 4 5 2 2 4" xfId="27198" xr:uid="{00000000-0005-0000-0000-00004E410000}"/>
    <cellStyle name="Input 4 5 2 3" xfId="9794" xr:uid="{00000000-0005-0000-0000-00004F410000}"/>
    <cellStyle name="Input 4 5 2 3 2" xfId="29724" xr:uid="{00000000-0005-0000-0000-000050410000}"/>
    <cellStyle name="Input 4 5 2 4" xfId="24642" xr:uid="{00000000-0005-0000-0000-000051410000}"/>
    <cellStyle name="Input 4 5 3" xfId="4290" xr:uid="{00000000-0005-0000-0000-000052410000}"/>
    <cellStyle name="Input 4 5 3 2" xfId="7393" xr:uid="{00000000-0005-0000-0000-000053410000}"/>
    <cellStyle name="Input 4 5 3 2 2" xfId="13454" xr:uid="{00000000-0005-0000-0000-000054410000}"/>
    <cellStyle name="Input 4 5 3 2 2 2" xfId="22771" xr:uid="{00000000-0005-0000-0000-000055410000}"/>
    <cellStyle name="Input 4 5 3 2 2 2 2" xfId="40499" xr:uid="{00000000-0005-0000-0000-000056410000}"/>
    <cellStyle name="Input 4 5 3 2 2 3" xfId="32905" xr:uid="{00000000-0005-0000-0000-000057410000}"/>
    <cellStyle name="Input 4 5 3 2 3" xfId="17544" xr:uid="{00000000-0005-0000-0000-000058410000}"/>
    <cellStyle name="Input 4 5 3 2 3 2" xfId="36177" xr:uid="{00000000-0005-0000-0000-000059410000}"/>
    <cellStyle name="Input 4 5 3 2 4" xfId="27839" xr:uid="{00000000-0005-0000-0000-00005A410000}"/>
    <cellStyle name="Input 4 5 3 3" xfId="10439" xr:uid="{00000000-0005-0000-0000-00005B410000}"/>
    <cellStyle name="Input 4 5 3 3 2" xfId="20008" xr:uid="{00000000-0005-0000-0000-00005C410000}"/>
    <cellStyle name="Input 4 5 3 3 2 2" xfId="38164" xr:uid="{00000000-0005-0000-0000-00005D410000}"/>
    <cellStyle name="Input 4 5 3 3 3" xfId="30364" xr:uid="{00000000-0005-0000-0000-00005E410000}"/>
    <cellStyle name="Input 4 5 3 4" xfId="15143" xr:uid="{00000000-0005-0000-0000-00005F410000}"/>
    <cellStyle name="Input 4 5 3 4 2" xfId="34178" xr:uid="{00000000-0005-0000-0000-000060410000}"/>
    <cellStyle name="Input 4 5 3 5" xfId="25283" xr:uid="{00000000-0005-0000-0000-000061410000}"/>
    <cellStyle name="Input 4 5 4" xfId="5206" xr:uid="{00000000-0005-0000-0000-000062410000}"/>
    <cellStyle name="Input 4 5 4 2" xfId="11346" xr:uid="{00000000-0005-0000-0000-000063410000}"/>
    <cellStyle name="Input 4 5 4 2 2" xfId="20908" xr:uid="{00000000-0005-0000-0000-000064410000}"/>
    <cellStyle name="Input 4 5 4 2 2 2" xfId="38882" xr:uid="{00000000-0005-0000-0000-000065410000}"/>
    <cellStyle name="Input 4 5 4 2 3" xfId="31088" xr:uid="{00000000-0005-0000-0000-000066410000}"/>
    <cellStyle name="Input 4 5 4 3" xfId="15895" xr:uid="{00000000-0005-0000-0000-000067410000}"/>
    <cellStyle name="Input 4 5 4 3 2" xfId="34752" xr:uid="{00000000-0005-0000-0000-000068410000}"/>
    <cellStyle name="Input 4 5 4 4" xfId="26006" xr:uid="{00000000-0005-0000-0000-000069410000}"/>
    <cellStyle name="Input 4 5 5" xfId="8328" xr:uid="{00000000-0005-0000-0000-00006A410000}"/>
    <cellStyle name="Input 4 5 5 2" xfId="18318" xr:uid="{00000000-0005-0000-0000-00006B410000}"/>
    <cellStyle name="Input 4 5 5 2 2" xfId="36765" xr:uid="{00000000-0005-0000-0000-00006C410000}"/>
    <cellStyle name="Input 4 5 5 3" xfId="28554" xr:uid="{00000000-0005-0000-0000-00006D410000}"/>
    <cellStyle name="Input 4 5 6" xfId="23468" xr:uid="{00000000-0005-0000-0000-00006E410000}"/>
    <cellStyle name="Input 4 6" xfId="2265" xr:uid="{00000000-0005-0000-0000-00006F410000}"/>
    <cellStyle name="Input 4 6 2" xfId="3830" xr:uid="{00000000-0005-0000-0000-000070410000}"/>
    <cellStyle name="Input 4 6 2 2" xfId="6938" xr:uid="{00000000-0005-0000-0000-000071410000}"/>
    <cellStyle name="Input 4 6 2 2 2" xfId="13009" xr:uid="{00000000-0005-0000-0000-000072410000}"/>
    <cellStyle name="Input 4 6 2 2 2 2" xfId="22365" xr:uid="{00000000-0005-0000-0000-000073410000}"/>
    <cellStyle name="Input 4 6 2 2 2 2 2" xfId="40093" xr:uid="{00000000-0005-0000-0000-000074410000}"/>
    <cellStyle name="Input 4 6 2 2 2 3" xfId="32461" xr:uid="{00000000-0005-0000-0000-000075410000}"/>
    <cellStyle name="Input 4 6 2 2 3" xfId="17211" xr:uid="{00000000-0005-0000-0000-000076410000}"/>
    <cellStyle name="Input 4 6 2 2 3 2" xfId="35844" xr:uid="{00000000-0005-0000-0000-000077410000}"/>
    <cellStyle name="Input 4 6 2 2 4" xfId="27395" xr:uid="{00000000-0005-0000-0000-000078410000}"/>
    <cellStyle name="Input 4 6 2 3" xfId="9994" xr:uid="{00000000-0005-0000-0000-000079410000}"/>
    <cellStyle name="Input 4 6 2 3 2" xfId="19769" xr:uid="{00000000-0005-0000-0000-00007A410000}"/>
    <cellStyle name="Input 4 6 2 3 2 2" xfId="37926" xr:uid="{00000000-0005-0000-0000-00007B410000}"/>
    <cellStyle name="Input 4 6 2 3 3" xfId="29920" xr:uid="{00000000-0005-0000-0000-00007C410000}"/>
    <cellStyle name="Input 4 6 2 4" xfId="15016" xr:uid="{00000000-0005-0000-0000-00007D410000}"/>
    <cellStyle name="Input 4 6 2 4 2" xfId="34051" xr:uid="{00000000-0005-0000-0000-00007E410000}"/>
    <cellStyle name="Input 4 6 2 5" xfId="24839" xr:uid="{00000000-0005-0000-0000-00007F410000}"/>
    <cellStyle name="Input 4 6 3" xfId="4491" xr:uid="{00000000-0005-0000-0000-000080410000}"/>
    <cellStyle name="Input 4 6 3 2" xfId="7593" xr:uid="{00000000-0005-0000-0000-000081410000}"/>
    <cellStyle name="Input 4 6 3 2 2" xfId="13654" xr:uid="{00000000-0005-0000-0000-000082410000}"/>
    <cellStyle name="Input 4 6 3 2 2 2" xfId="22936" xr:uid="{00000000-0005-0000-0000-000083410000}"/>
    <cellStyle name="Input 4 6 3 2 2 2 2" xfId="40664" xr:uid="{00000000-0005-0000-0000-000084410000}"/>
    <cellStyle name="Input 4 6 3 2 2 3" xfId="33102" xr:uid="{00000000-0005-0000-0000-000085410000}"/>
    <cellStyle name="Input 4 6 3 2 3" xfId="17677" xr:uid="{00000000-0005-0000-0000-000086410000}"/>
    <cellStyle name="Input 4 6 3 2 3 2" xfId="36310" xr:uid="{00000000-0005-0000-0000-000087410000}"/>
    <cellStyle name="Input 4 6 3 2 4" xfId="28036" xr:uid="{00000000-0005-0000-0000-000088410000}"/>
    <cellStyle name="Input 4 6 3 3" xfId="10640" xr:uid="{00000000-0005-0000-0000-000089410000}"/>
    <cellStyle name="Input 4 6 3 3 2" xfId="20208" xr:uid="{00000000-0005-0000-0000-00008A410000}"/>
    <cellStyle name="Input 4 6 3 3 2 2" xfId="38361" xr:uid="{00000000-0005-0000-0000-00008B410000}"/>
    <cellStyle name="Input 4 6 3 3 3" xfId="30562" xr:uid="{00000000-0005-0000-0000-00008C410000}"/>
    <cellStyle name="Input 4 6 3 4" xfId="15276" xr:uid="{00000000-0005-0000-0000-00008D410000}"/>
    <cellStyle name="Input 4 6 3 4 2" xfId="34311" xr:uid="{00000000-0005-0000-0000-00008E410000}"/>
    <cellStyle name="Input 4 6 3 5" xfId="25480" xr:uid="{00000000-0005-0000-0000-00008F410000}"/>
    <cellStyle name="Input 4 6 4" xfId="5472" xr:uid="{00000000-0005-0000-0000-000090410000}"/>
    <cellStyle name="Input 4 6 4 2" xfId="11608" xr:uid="{00000000-0005-0000-0000-000091410000}"/>
    <cellStyle name="Input 4 6 4 2 2" xfId="21165" xr:uid="{00000000-0005-0000-0000-000092410000}"/>
    <cellStyle name="Input 4 6 4 2 2 2" xfId="39089" xr:uid="{00000000-0005-0000-0000-000093410000}"/>
    <cellStyle name="Input 4 6 4 2 3" xfId="31299" xr:uid="{00000000-0005-0000-0000-000094410000}"/>
    <cellStyle name="Input 4 6 4 3" xfId="16140" xr:uid="{00000000-0005-0000-0000-000095410000}"/>
    <cellStyle name="Input 4 6 4 3 2" xfId="34947" xr:uid="{00000000-0005-0000-0000-000096410000}"/>
    <cellStyle name="Input 4 6 4 4" xfId="26217" xr:uid="{00000000-0005-0000-0000-000097410000}"/>
    <cellStyle name="Input 4 6 5" xfId="8590" xr:uid="{00000000-0005-0000-0000-000098410000}"/>
    <cellStyle name="Input 4 6 5 2" xfId="18577" xr:uid="{00000000-0005-0000-0000-000099410000}"/>
    <cellStyle name="Input 4 6 5 2 2" xfId="36973" xr:uid="{00000000-0005-0000-0000-00009A410000}"/>
    <cellStyle name="Input 4 6 5 3" xfId="28761" xr:uid="{00000000-0005-0000-0000-00009B410000}"/>
    <cellStyle name="Input 4 6 6" xfId="14345" xr:uid="{00000000-0005-0000-0000-00009C410000}"/>
    <cellStyle name="Input 4 6 6 2" xfId="33557" xr:uid="{00000000-0005-0000-0000-00009D410000}"/>
    <cellStyle name="Input 4 6 7" xfId="23676" xr:uid="{00000000-0005-0000-0000-00009E410000}"/>
    <cellStyle name="Input 4 7" xfId="1989" xr:uid="{00000000-0005-0000-0000-00009F410000}"/>
    <cellStyle name="Input 4 7 2" xfId="3665" xr:uid="{00000000-0005-0000-0000-0000A0410000}"/>
    <cellStyle name="Input 4 7 2 2" xfId="6789" xr:uid="{00000000-0005-0000-0000-0000A1410000}"/>
    <cellStyle name="Input 4 7 2 2 2" xfId="12874" xr:uid="{00000000-0005-0000-0000-0000A2410000}"/>
    <cellStyle name="Input 4 7 2 2 2 2" xfId="22248" xr:uid="{00000000-0005-0000-0000-0000A3410000}"/>
    <cellStyle name="Input 4 7 2 2 2 2 2" xfId="39978" xr:uid="{00000000-0005-0000-0000-0000A4410000}"/>
    <cellStyle name="Input 4 7 2 2 2 3" xfId="32328" xr:uid="{00000000-0005-0000-0000-0000A5410000}"/>
    <cellStyle name="Input 4 7 2 2 3" xfId="17119" xr:uid="{00000000-0005-0000-0000-0000A6410000}"/>
    <cellStyle name="Input 4 7 2 2 3 2" xfId="35752" xr:uid="{00000000-0005-0000-0000-0000A7410000}"/>
    <cellStyle name="Input 4 7 2 2 4" xfId="27262" xr:uid="{00000000-0005-0000-0000-0000A8410000}"/>
    <cellStyle name="Input 4 7 2 3" xfId="9859" xr:uid="{00000000-0005-0000-0000-0000A9410000}"/>
    <cellStyle name="Input 4 7 2 3 2" xfId="29787" xr:uid="{00000000-0005-0000-0000-0000AA410000}"/>
    <cellStyle name="Input 4 7 2 4" xfId="24706" xr:uid="{00000000-0005-0000-0000-0000AB410000}"/>
    <cellStyle name="Input 4 7 3" xfId="4356" xr:uid="{00000000-0005-0000-0000-0000AC410000}"/>
    <cellStyle name="Input 4 7 3 2" xfId="7458" xr:uid="{00000000-0005-0000-0000-0000AD410000}"/>
    <cellStyle name="Input 4 7 3 2 2" xfId="13519" xr:uid="{00000000-0005-0000-0000-0000AE410000}"/>
    <cellStyle name="Input 4 7 3 2 2 2" xfId="22821" xr:uid="{00000000-0005-0000-0000-0000AF410000}"/>
    <cellStyle name="Input 4 7 3 2 2 2 2" xfId="40549" xr:uid="{00000000-0005-0000-0000-0000B0410000}"/>
    <cellStyle name="Input 4 7 3 2 2 3" xfId="32969" xr:uid="{00000000-0005-0000-0000-0000B1410000}"/>
    <cellStyle name="Input 4 7 3 2 3" xfId="17585" xr:uid="{00000000-0005-0000-0000-0000B2410000}"/>
    <cellStyle name="Input 4 7 3 2 3 2" xfId="36218" xr:uid="{00000000-0005-0000-0000-0000B3410000}"/>
    <cellStyle name="Input 4 7 3 2 4" xfId="27903" xr:uid="{00000000-0005-0000-0000-0000B4410000}"/>
    <cellStyle name="Input 4 7 3 3" xfId="10505" xr:uid="{00000000-0005-0000-0000-0000B5410000}"/>
    <cellStyle name="Input 4 7 3 3 2" xfId="20073" xr:uid="{00000000-0005-0000-0000-0000B6410000}"/>
    <cellStyle name="Input 4 7 3 3 2 2" xfId="38228" xr:uid="{00000000-0005-0000-0000-0000B7410000}"/>
    <cellStyle name="Input 4 7 3 3 3" xfId="30429" xr:uid="{00000000-0005-0000-0000-0000B8410000}"/>
    <cellStyle name="Input 4 7 3 4" xfId="15184" xr:uid="{00000000-0005-0000-0000-0000B9410000}"/>
    <cellStyle name="Input 4 7 3 4 2" xfId="34219" xr:uid="{00000000-0005-0000-0000-0000BA410000}"/>
    <cellStyle name="Input 4 7 3 5" xfId="25347" xr:uid="{00000000-0005-0000-0000-0000BB410000}"/>
    <cellStyle name="Input 4 7 4" xfId="5200" xr:uid="{00000000-0005-0000-0000-0000BC410000}"/>
    <cellStyle name="Input 4 7 4 2" xfId="11340" xr:uid="{00000000-0005-0000-0000-0000BD410000}"/>
    <cellStyle name="Input 4 7 4 2 2" xfId="20902" xr:uid="{00000000-0005-0000-0000-0000BE410000}"/>
    <cellStyle name="Input 4 7 4 2 2 2" xfId="38876" xr:uid="{00000000-0005-0000-0000-0000BF410000}"/>
    <cellStyle name="Input 4 7 4 2 3" xfId="31082" xr:uid="{00000000-0005-0000-0000-0000C0410000}"/>
    <cellStyle name="Input 4 7 4 3" xfId="15889" xr:uid="{00000000-0005-0000-0000-0000C1410000}"/>
    <cellStyle name="Input 4 7 4 3 2" xfId="34746" xr:uid="{00000000-0005-0000-0000-0000C2410000}"/>
    <cellStyle name="Input 4 7 4 4" xfId="26000" xr:uid="{00000000-0005-0000-0000-0000C3410000}"/>
    <cellStyle name="Input 4 7 5" xfId="8322" xr:uid="{00000000-0005-0000-0000-0000C4410000}"/>
    <cellStyle name="Input 4 7 5 2" xfId="18312" xr:uid="{00000000-0005-0000-0000-0000C5410000}"/>
    <cellStyle name="Input 4 7 5 2 2" xfId="36759" xr:uid="{00000000-0005-0000-0000-0000C6410000}"/>
    <cellStyle name="Input 4 7 5 3" xfId="28548" xr:uid="{00000000-0005-0000-0000-0000C7410000}"/>
    <cellStyle name="Input 4 7 6" xfId="23462" xr:uid="{00000000-0005-0000-0000-0000C8410000}"/>
    <cellStyle name="Input 4 8" xfId="2015" xr:uid="{00000000-0005-0000-0000-0000C9410000}"/>
    <cellStyle name="Input 4 8 2" xfId="3776" xr:uid="{00000000-0005-0000-0000-0000CA410000}"/>
    <cellStyle name="Input 4 8 2 2" xfId="6888" xr:uid="{00000000-0005-0000-0000-0000CB410000}"/>
    <cellStyle name="Input 4 8 2 2 2" xfId="12962" xr:uid="{00000000-0005-0000-0000-0000CC410000}"/>
    <cellStyle name="Input 4 8 2 2 2 2" xfId="22324" xr:uid="{00000000-0005-0000-0000-0000CD410000}"/>
    <cellStyle name="Input 4 8 2 2 2 2 2" xfId="40054" xr:uid="{00000000-0005-0000-0000-0000CE410000}"/>
    <cellStyle name="Input 4 8 2 2 2 3" xfId="32416" xr:uid="{00000000-0005-0000-0000-0000CF410000}"/>
    <cellStyle name="Input 4 8 2 2 3" xfId="17178" xr:uid="{00000000-0005-0000-0000-0000D0410000}"/>
    <cellStyle name="Input 4 8 2 2 3 2" xfId="35811" xr:uid="{00000000-0005-0000-0000-0000D1410000}"/>
    <cellStyle name="Input 4 8 2 2 4" xfId="27350" xr:uid="{00000000-0005-0000-0000-0000D2410000}"/>
    <cellStyle name="Input 4 8 2 3" xfId="9947" xr:uid="{00000000-0005-0000-0000-0000D3410000}"/>
    <cellStyle name="Input 4 8 2 3 2" xfId="29875" xr:uid="{00000000-0005-0000-0000-0000D4410000}"/>
    <cellStyle name="Input 4 8 2 4" xfId="24794" xr:uid="{00000000-0005-0000-0000-0000D5410000}"/>
    <cellStyle name="Input 4 8 3" xfId="4444" xr:uid="{00000000-0005-0000-0000-0000D6410000}"/>
    <cellStyle name="Input 4 8 3 2" xfId="7546" xr:uid="{00000000-0005-0000-0000-0000D7410000}"/>
    <cellStyle name="Input 4 8 3 2 2" xfId="13607" xr:uid="{00000000-0005-0000-0000-0000D8410000}"/>
    <cellStyle name="Input 4 8 3 2 2 2" xfId="22897" xr:uid="{00000000-0005-0000-0000-0000D9410000}"/>
    <cellStyle name="Input 4 8 3 2 2 2 2" xfId="40625" xr:uid="{00000000-0005-0000-0000-0000DA410000}"/>
    <cellStyle name="Input 4 8 3 2 2 3" xfId="33057" xr:uid="{00000000-0005-0000-0000-0000DB410000}"/>
    <cellStyle name="Input 4 8 3 2 3" xfId="17644" xr:uid="{00000000-0005-0000-0000-0000DC410000}"/>
    <cellStyle name="Input 4 8 3 2 3 2" xfId="36277" xr:uid="{00000000-0005-0000-0000-0000DD410000}"/>
    <cellStyle name="Input 4 8 3 2 4" xfId="27991" xr:uid="{00000000-0005-0000-0000-0000DE410000}"/>
    <cellStyle name="Input 4 8 3 3" xfId="10593" xr:uid="{00000000-0005-0000-0000-0000DF410000}"/>
    <cellStyle name="Input 4 8 3 3 2" xfId="20161" xr:uid="{00000000-0005-0000-0000-0000E0410000}"/>
    <cellStyle name="Input 4 8 3 3 2 2" xfId="38316" xr:uid="{00000000-0005-0000-0000-0000E1410000}"/>
    <cellStyle name="Input 4 8 3 3 3" xfId="30517" xr:uid="{00000000-0005-0000-0000-0000E2410000}"/>
    <cellStyle name="Input 4 8 3 4" xfId="15243" xr:uid="{00000000-0005-0000-0000-0000E3410000}"/>
    <cellStyle name="Input 4 8 3 4 2" xfId="34278" xr:uid="{00000000-0005-0000-0000-0000E4410000}"/>
    <cellStyle name="Input 4 8 3 5" xfId="25435" xr:uid="{00000000-0005-0000-0000-0000E5410000}"/>
    <cellStyle name="Input 4 8 4" xfId="5226" xr:uid="{00000000-0005-0000-0000-0000E6410000}"/>
    <cellStyle name="Input 4 8 4 2" xfId="11366" xr:uid="{00000000-0005-0000-0000-0000E7410000}"/>
    <cellStyle name="Input 4 8 4 2 2" xfId="20928" xr:uid="{00000000-0005-0000-0000-0000E8410000}"/>
    <cellStyle name="Input 4 8 4 2 2 2" xfId="38902" xr:uid="{00000000-0005-0000-0000-0000E9410000}"/>
    <cellStyle name="Input 4 8 4 2 3" xfId="31108" xr:uid="{00000000-0005-0000-0000-0000EA410000}"/>
    <cellStyle name="Input 4 8 4 3" xfId="15915" xr:uid="{00000000-0005-0000-0000-0000EB410000}"/>
    <cellStyle name="Input 4 8 4 3 2" xfId="34772" xr:uid="{00000000-0005-0000-0000-0000EC410000}"/>
    <cellStyle name="Input 4 8 4 4" xfId="26026" xr:uid="{00000000-0005-0000-0000-0000ED410000}"/>
    <cellStyle name="Input 4 8 5" xfId="8348" xr:uid="{00000000-0005-0000-0000-0000EE410000}"/>
    <cellStyle name="Input 4 8 5 2" xfId="18338" xr:uid="{00000000-0005-0000-0000-0000EF410000}"/>
    <cellStyle name="Input 4 8 5 2 2" xfId="36785" xr:uid="{00000000-0005-0000-0000-0000F0410000}"/>
    <cellStyle name="Input 4 8 5 3" xfId="28574" xr:uid="{00000000-0005-0000-0000-0000F1410000}"/>
    <cellStyle name="Input 4 8 6" xfId="23488" xr:uid="{00000000-0005-0000-0000-0000F2410000}"/>
    <cellStyle name="Input 4 9" xfId="2082" xr:uid="{00000000-0005-0000-0000-0000F3410000}"/>
    <cellStyle name="Input 4 9 2" xfId="3495" xr:uid="{00000000-0005-0000-0000-0000F4410000}"/>
    <cellStyle name="Input 4 9 2 2" xfId="6637" xr:uid="{00000000-0005-0000-0000-0000F5410000}"/>
    <cellStyle name="Input 4 9 2 2 2" xfId="12736" xr:uid="{00000000-0005-0000-0000-0000F6410000}"/>
    <cellStyle name="Input 4 9 2 2 2 2" xfId="22139" xr:uid="{00000000-0005-0000-0000-0000F7410000}"/>
    <cellStyle name="Input 4 9 2 2 2 2 2" xfId="39869" xr:uid="{00000000-0005-0000-0000-0000F8410000}"/>
    <cellStyle name="Input 4 9 2 2 2 3" xfId="32191" xr:uid="{00000000-0005-0000-0000-0000F9410000}"/>
    <cellStyle name="Input 4 9 2 2 3" xfId="17029" xr:uid="{00000000-0005-0000-0000-0000FA410000}"/>
    <cellStyle name="Input 4 9 2 2 3 2" xfId="35662" xr:uid="{00000000-0005-0000-0000-0000FB410000}"/>
    <cellStyle name="Input 4 9 2 2 4" xfId="27125" xr:uid="{00000000-0005-0000-0000-0000FC410000}"/>
    <cellStyle name="Input 4 9 2 3" xfId="9721" xr:uid="{00000000-0005-0000-0000-0000FD410000}"/>
    <cellStyle name="Input 4 9 2 3 2" xfId="29652" xr:uid="{00000000-0005-0000-0000-0000FE410000}"/>
    <cellStyle name="Input 4 9 2 4" xfId="24569" xr:uid="{00000000-0005-0000-0000-0000FF410000}"/>
    <cellStyle name="Input 4 9 3" xfId="4217" xr:uid="{00000000-0005-0000-0000-000000420000}"/>
    <cellStyle name="Input 4 9 3 2" xfId="7320" xr:uid="{00000000-0005-0000-0000-000001420000}"/>
    <cellStyle name="Input 4 9 3 2 2" xfId="13381" xr:uid="{00000000-0005-0000-0000-000002420000}"/>
    <cellStyle name="Input 4 9 3 2 2 2" xfId="22712" xr:uid="{00000000-0005-0000-0000-000003420000}"/>
    <cellStyle name="Input 4 9 3 2 2 2 2" xfId="40440" xr:uid="{00000000-0005-0000-0000-000004420000}"/>
    <cellStyle name="Input 4 9 3 2 2 3" xfId="32832" xr:uid="{00000000-0005-0000-0000-000005420000}"/>
    <cellStyle name="Input 4 9 3 2 3" xfId="17495" xr:uid="{00000000-0005-0000-0000-000006420000}"/>
    <cellStyle name="Input 4 9 3 2 3 2" xfId="36128" xr:uid="{00000000-0005-0000-0000-000007420000}"/>
    <cellStyle name="Input 4 9 3 2 4" xfId="27766" xr:uid="{00000000-0005-0000-0000-000008420000}"/>
    <cellStyle name="Input 4 9 3 3" xfId="10366" xr:uid="{00000000-0005-0000-0000-000009420000}"/>
    <cellStyle name="Input 4 9 3 3 2" xfId="19935" xr:uid="{00000000-0005-0000-0000-00000A420000}"/>
    <cellStyle name="Input 4 9 3 3 2 2" xfId="38091" xr:uid="{00000000-0005-0000-0000-00000B420000}"/>
    <cellStyle name="Input 4 9 3 3 3" xfId="30291" xr:uid="{00000000-0005-0000-0000-00000C420000}"/>
    <cellStyle name="Input 4 9 3 4" xfId="15094" xr:uid="{00000000-0005-0000-0000-00000D420000}"/>
    <cellStyle name="Input 4 9 3 4 2" xfId="34129" xr:uid="{00000000-0005-0000-0000-00000E420000}"/>
    <cellStyle name="Input 4 9 3 5" xfId="25210" xr:uid="{00000000-0005-0000-0000-00000F420000}"/>
    <cellStyle name="Input 4 9 4" xfId="5292" xr:uid="{00000000-0005-0000-0000-000010420000}"/>
    <cellStyle name="Input 4 9 4 2" xfId="11428" xr:uid="{00000000-0005-0000-0000-000011420000}"/>
    <cellStyle name="Input 4 9 4 2 2" xfId="20990" xr:uid="{00000000-0005-0000-0000-000012420000}"/>
    <cellStyle name="Input 4 9 4 2 2 2" xfId="38964" xr:uid="{00000000-0005-0000-0000-000013420000}"/>
    <cellStyle name="Input 4 9 4 2 3" xfId="31170" xr:uid="{00000000-0005-0000-0000-000014420000}"/>
    <cellStyle name="Input 4 9 4 3" xfId="15972" xr:uid="{00000000-0005-0000-0000-000015420000}"/>
    <cellStyle name="Input 4 9 4 3 2" xfId="34829" xr:uid="{00000000-0005-0000-0000-000016420000}"/>
    <cellStyle name="Input 4 9 4 4" xfId="26088" xr:uid="{00000000-0005-0000-0000-000017420000}"/>
    <cellStyle name="Input 4 9 5" xfId="8408" xr:uid="{00000000-0005-0000-0000-000018420000}"/>
    <cellStyle name="Input 4 9 5 2" xfId="18395" xr:uid="{00000000-0005-0000-0000-000019420000}"/>
    <cellStyle name="Input 4 9 5 2 2" xfId="36842" xr:uid="{00000000-0005-0000-0000-00001A420000}"/>
    <cellStyle name="Input 4 9 5 3" xfId="28631" xr:uid="{00000000-0005-0000-0000-00001B420000}"/>
    <cellStyle name="Input 4 9 6" xfId="23545" xr:uid="{00000000-0005-0000-0000-00001C420000}"/>
    <cellStyle name="Input 5" xfId="1328" xr:uid="{00000000-0005-0000-0000-00001D420000}"/>
    <cellStyle name="Input 5 10" xfId="1767" xr:uid="{00000000-0005-0000-0000-00001E420000}"/>
    <cellStyle name="Input 5 10 2" xfId="3429" xr:uid="{00000000-0005-0000-0000-00001F420000}"/>
    <cellStyle name="Input 5 10 2 2" xfId="6580" xr:uid="{00000000-0005-0000-0000-000020420000}"/>
    <cellStyle name="Input 5 10 2 2 2" xfId="12686" xr:uid="{00000000-0005-0000-0000-000021420000}"/>
    <cellStyle name="Input 5 10 2 2 2 2" xfId="22094" xr:uid="{00000000-0005-0000-0000-000022420000}"/>
    <cellStyle name="Input 5 10 2 2 2 2 2" xfId="39824" xr:uid="{00000000-0005-0000-0000-000023420000}"/>
    <cellStyle name="Input 5 10 2 2 2 3" xfId="32141" xr:uid="{00000000-0005-0000-0000-000024420000}"/>
    <cellStyle name="Input 5 10 2 2 3" xfId="16990" xr:uid="{00000000-0005-0000-0000-000025420000}"/>
    <cellStyle name="Input 5 10 2 2 3 2" xfId="35623" xr:uid="{00000000-0005-0000-0000-000026420000}"/>
    <cellStyle name="Input 5 10 2 2 4" xfId="27075" xr:uid="{00000000-0005-0000-0000-000027420000}"/>
    <cellStyle name="Input 5 10 2 3" xfId="9671" xr:uid="{00000000-0005-0000-0000-000028420000}"/>
    <cellStyle name="Input 5 10 2 3 2" xfId="29603" xr:uid="{00000000-0005-0000-0000-000029420000}"/>
    <cellStyle name="Input 5 10 2 4" xfId="24519" xr:uid="{00000000-0005-0000-0000-00002A420000}"/>
    <cellStyle name="Input 5 10 3" xfId="4167" xr:uid="{00000000-0005-0000-0000-00002B420000}"/>
    <cellStyle name="Input 5 10 3 2" xfId="7270" xr:uid="{00000000-0005-0000-0000-00002C420000}"/>
    <cellStyle name="Input 5 10 3 2 2" xfId="13331" xr:uid="{00000000-0005-0000-0000-00002D420000}"/>
    <cellStyle name="Input 5 10 3 2 2 2" xfId="22667" xr:uid="{00000000-0005-0000-0000-00002E420000}"/>
    <cellStyle name="Input 5 10 3 2 2 2 2" xfId="40395" xr:uid="{00000000-0005-0000-0000-00002F420000}"/>
    <cellStyle name="Input 5 10 3 2 2 3" xfId="32782" xr:uid="{00000000-0005-0000-0000-000030420000}"/>
    <cellStyle name="Input 5 10 3 2 3" xfId="17456" xr:uid="{00000000-0005-0000-0000-000031420000}"/>
    <cellStyle name="Input 5 10 3 2 3 2" xfId="36089" xr:uid="{00000000-0005-0000-0000-000032420000}"/>
    <cellStyle name="Input 5 10 3 2 4" xfId="27716" xr:uid="{00000000-0005-0000-0000-000033420000}"/>
    <cellStyle name="Input 5 10 3 3" xfId="10316" xr:uid="{00000000-0005-0000-0000-000034420000}"/>
    <cellStyle name="Input 5 10 3 3 2" xfId="19885" xr:uid="{00000000-0005-0000-0000-000035420000}"/>
    <cellStyle name="Input 5 10 3 3 2 2" xfId="38041" xr:uid="{00000000-0005-0000-0000-000036420000}"/>
    <cellStyle name="Input 5 10 3 3 3" xfId="30241" xr:uid="{00000000-0005-0000-0000-000037420000}"/>
    <cellStyle name="Input 5 10 3 4" xfId="15055" xr:uid="{00000000-0005-0000-0000-000038420000}"/>
    <cellStyle name="Input 5 10 3 4 2" xfId="34090" xr:uid="{00000000-0005-0000-0000-000039420000}"/>
    <cellStyle name="Input 5 10 3 5" xfId="25160" xr:uid="{00000000-0005-0000-0000-00003A420000}"/>
    <cellStyle name="Input 5 10 4" xfId="4982" xr:uid="{00000000-0005-0000-0000-00003B420000}"/>
    <cellStyle name="Input 5 10 4 2" xfId="11122" xr:uid="{00000000-0005-0000-0000-00003C420000}"/>
    <cellStyle name="Input 5 10 4 2 2" xfId="20684" xr:uid="{00000000-0005-0000-0000-00003D420000}"/>
    <cellStyle name="Input 5 10 4 2 2 2" xfId="38704" xr:uid="{00000000-0005-0000-0000-00003E420000}"/>
    <cellStyle name="Input 5 10 4 2 3" xfId="30910" xr:uid="{00000000-0005-0000-0000-00003F420000}"/>
    <cellStyle name="Input 5 10 4 3" xfId="15680" xr:uid="{00000000-0005-0000-0000-000040420000}"/>
    <cellStyle name="Input 5 10 4 3 2" xfId="34583" xr:uid="{00000000-0005-0000-0000-000041420000}"/>
    <cellStyle name="Input 5 10 4 4" xfId="25828" xr:uid="{00000000-0005-0000-0000-000042420000}"/>
    <cellStyle name="Input 5 10 5" xfId="8105" xr:uid="{00000000-0005-0000-0000-000043420000}"/>
    <cellStyle name="Input 5 10 5 2" xfId="18095" xr:uid="{00000000-0005-0000-0000-000044420000}"/>
    <cellStyle name="Input 5 10 5 2 2" xfId="36588" xr:uid="{00000000-0005-0000-0000-000045420000}"/>
    <cellStyle name="Input 5 10 5 3" xfId="28377" xr:uid="{00000000-0005-0000-0000-000046420000}"/>
    <cellStyle name="Input 5 10 6" xfId="23289" xr:uid="{00000000-0005-0000-0000-000047420000}"/>
    <cellStyle name="Input 5 11" xfId="2268" xr:uid="{00000000-0005-0000-0000-000048420000}"/>
    <cellStyle name="Input 5 11 2" xfId="3948" xr:uid="{00000000-0005-0000-0000-000049420000}"/>
    <cellStyle name="Input 5 11 2 2" xfId="7053" xr:uid="{00000000-0005-0000-0000-00004A420000}"/>
    <cellStyle name="Input 5 11 2 2 2" xfId="13120" xr:uid="{00000000-0005-0000-0000-00004B420000}"/>
    <cellStyle name="Input 5 11 2 2 2 2" xfId="22469" xr:uid="{00000000-0005-0000-0000-00004C420000}"/>
    <cellStyle name="Input 5 11 2 2 2 2 2" xfId="40197" xr:uid="{00000000-0005-0000-0000-00004D420000}"/>
    <cellStyle name="Input 5 11 2 2 2 3" xfId="32572" xr:uid="{00000000-0005-0000-0000-00004E420000}"/>
    <cellStyle name="Input 5 11 2 2 3" xfId="17292" xr:uid="{00000000-0005-0000-0000-00004F420000}"/>
    <cellStyle name="Input 5 11 2 2 3 2" xfId="35925" xr:uid="{00000000-0005-0000-0000-000050420000}"/>
    <cellStyle name="Input 5 11 2 2 4" xfId="27506" xr:uid="{00000000-0005-0000-0000-000051420000}"/>
    <cellStyle name="Input 5 11 2 3" xfId="10105" xr:uid="{00000000-0005-0000-0000-000052420000}"/>
    <cellStyle name="Input 5 11 2 3 2" xfId="30031" xr:uid="{00000000-0005-0000-0000-000053420000}"/>
    <cellStyle name="Input 5 11 2 4" xfId="24950" xr:uid="{00000000-0005-0000-0000-000054420000}"/>
    <cellStyle name="Input 5 11 3" xfId="4602" xr:uid="{00000000-0005-0000-0000-000055420000}"/>
    <cellStyle name="Input 5 11 3 2" xfId="7704" xr:uid="{00000000-0005-0000-0000-000056420000}"/>
    <cellStyle name="Input 5 11 3 2 2" xfId="13765" xr:uid="{00000000-0005-0000-0000-000057420000}"/>
    <cellStyle name="Input 5 11 3 2 2 2" xfId="23040" xr:uid="{00000000-0005-0000-0000-000058420000}"/>
    <cellStyle name="Input 5 11 3 2 2 2 2" xfId="40768" xr:uid="{00000000-0005-0000-0000-000059420000}"/>
    <cellStyle name="Input 5 11 3 2 2 3" xfId="33213" xr:uid="{00000000-0005-0000-0000-00005A420000}"/>
    <cellStyle name="Input 5 11 3 2 3" xfId="17758" xr:uid="{00000000-0005-0000-0000-00005B420000}"/>
    <cellStyle name="Input 5 11 3 2 3 2" xfId="36391" xr:uid="{00000000-0005-0000-0000-00005C420000}"/>
    <cellStyle name="Input 5 11 3 2 4" xfId="28147" xr:uid="{00000000-0005-0000-0000-00005D420000}"/>
    <cellStyle name="Input 5 11 3 3" xfId="10751" xr:uid="{00000000-0005-0000-0000-00005E420000}"/>
    <cellStyle name="Input 5 11 3 3 2" xfId="20319" xr:uid="{00000000-0005-0000-0000-00005F420000}"/>
    <cellStyle name="Input 5 11 3 3 2 2" xfId="38472" xr:uid="{00000000-0005-0000-0000-000060420000}"/>
    <cellStyle name="Input 5 11 3 3 3" xfId="30673" xr:uid="{00000000-0005-0000-0000-000061420000}"/>
    <cellStyle name="Input 5 11 3 4" xfId="15357" xr:uid="{00000000-0005-0000-0000-000062420000}"/>
    <cellStyle name="Input 5 11 3 4 2" xfId="34392" xr:uid="{00000000-0005-0000-0000-000063420000}"/>
    <cellStyle name="Input 5 11 3 5" xfId="25591" xr:uid="{00000000-0005-0000-0000-000064420000}"/>
    <cellStyle name="Input 5 11 4" xfId="5475" xr:uid="{00000000-0005-0000-0000-000065420000}"/>
    <cellStyle name="Input 5 11 4 2" xfId="11611" xr:uid="{00000000-0005-0000-0000-000066420000}"/>
    <cellStyle name="Input 5 11 4 2 2" xfId="21168" xr:uid="{00000000-0005-0000-0000-000067420000}"/>
    <cellStyle name="Input 5 11 4 2 2 2" xfId="39092" xr:uid="{00000000-0005-0000-0000-000068420000}"/>
    <cellStyle name="Input 5 11 4 2 3" xfId="31302" xr:uid="{00000000-0005-0000-0000-000069420000}"/>
    <cellStyle name="Input 5 11 4 3" xfId="16143" xr:uid="{00000000-0005-0000-0000-00006A420000}"/>
    <cellStyle name="Input 5 11 4 3 2" xfId="34950" xr:uid="{00000000-0005-0000-0000-00006B420000}"/>
    <cellStyle name="Input 5 11 4 4" xfId="26220" xr:uid="{00000000-0005-0000-0000-00006C420000}"/>
    <cellStyle name="Input 5 11 5" xfId="8593" xr:uid="{00000000-0005-0000-0000-00006D420000}"/>
    <cellStyle name="Input 5 11 5 2" xfId="18580" xr:uid="{00000000-0005-0000-0000-00006E420000}"/>
    <cellStyle name="Input 5 11 5 2 2" xfId="36976" xr:uid="{00000000-0005-0000-0000-00006F420000}"/>
    <cellStyle name="Input 5 11 5 3" xfId="28764" xr:uid="{00000000-0005-0000-0000-000070420000}"/>
    <cellStyle name="Input 5 11 6" xfId="23679" xr:uid="{00000000-0005-0000-0000-000071420000}"/>
    <cellStyle name="Input 5 12" xfId="1968" xr:uid="{00000000-0005-0000-0000-000072420000}"/>
    <cellStyle name="Input 5 12 2" xfId="3994" xr:uid="{00000000-0005-0000-0000-000073420000}"/>
    <cellStyle name="Input 5 12 2 2" xfId="7098" xr:uid="{00000000-0005-0000-0000-000074420000}"/>
    <cellStyle name="Input 5 12 2 2 2" xfId="13164" xr:uid="{00000000-0005-0000-0000-000075420000}"/>
    <cellStyle name="Input 5 12 2 2 2 2" xfId="22510" xr:uid="{00000000-0005-0000-0000-000076420000}"/>
    <cellStyle name="Input 5 12 2 2 2 2 2" xfId="40238" xr:uid="{00000000-0005-0000-0000-000077420000}"/>
    <cellStyle name="Input 5 12 2 2 2 3" xfId="32616" xr:uid="{00000000-0005-0000-0000-000078420000}"/>
    <cellStyle name="Input 5 12 2 2 3" xfId="17325" xr:uid="{00000000-0005-0000-0000-000079420000}"/>
    <cellStyle name="Input 5 12 2 2 3 2" xfId="35958" xr:uid="{00000000-0005-0000-0000-00007A420000}"/>
    <cellStyle name="Input 5 12 2 2 4" xfId="27550" xr:uid="{00000000-0005-0000-0000-00007B420000}"/>
    <cellStyle name="Input 5 12 2 3" xfId="10149" xr:uid="{00000000-0005-0000-0000-00007C420000}"/>
    <cellStyle name="Input 5 12 2 3 2" xfId="30075" xr:uid="{00000000-0005-0000-0000-00007D420000}"/>
    <cellStyle name="Input 5 12 2 4" xfId="24994" xr:uid="{00000000-0005-0000-0000-00007E420000}"/>
    <cellStyle name="Input 5 12 3" xfId="4646" xr:uid="{00000000-0005-0000-0000-00007F420000}"/>
    <cellStyle name="Input 5 12 3 2" xfId="7748" xr:uid="{00000000-0005-0000-0000-000080420000}"/>
    <cellStyle name="Input 5 12 3 2 2" xfId="13809" xr:uid="{00000000-0005-0000-0000-000081420000}"/>
    <cellStyle name="Input 5 12 3 2 2 2" xfId="23081" xr:uid="{00000000-0005-0000-0000-000082420000}"/>
    <cellStyle name="Input 5 12 3 2 2 2 2" xfId="40809" xr:uid="{00000000-0005-0000-0000-000083420000}"/>
    <cellStyle name="Input 5 12 3 2 2 3" xfId="33257" xr:uid="{00000000-0005-0000-0000-000084420000}"/>
    <cellStyle name="Input 5 12 3 2 3" xfId="17791" xr:uid="{00000000-0005-0000-0000-000085420000}"/>
    <cellStyle name="Input 5 12 3 2 3 2" xfId="36424" xr:uid="{00000000-0005-0000-0000-000086420000}"/>
    <cellStyle name="Input 5 12 3 2 4" xfId="28191" xr:uid="{00000000-0005-0000-0000-000087420000}"/>
    <cellStyle name="Input 5 12 3 3" xfId="10795" xr:uid="{00000000-0005-0000-0000-000088420000}"/>
    <cellStyle name="Input 5 12 3 3 2" xfId="20363" xr:uid="{00000000-0005-0000-0000-000089420000}"/>
    <cellStyle name="Input 5 12 3 3 2 2" xfId="38516" xr:uid="{00000000-0005-0000-0000-00008A420000}"/>
    <cellStyle name="Input 5 12 3 3 3" xfId="30717" xr:uid="{00000000-0005-0000-0000-00008B420000}"/>
    <cellStyle name="Input 5 12 3 4" xfId="15390" xr:uid="{00000000-0005-0000-0000-00008C420000}"/>
    <cellStyle name="Input 5 12 3 4 2" xfId="34425" xr:uid="{00000000-0005-0000-0000-00008D420000}"/>
    <cellStyle name="Input 5 12 3 5" xfId="25635" xr:uid="{00000000-0005-0000-0000-00008E420000}"/>
    <cellStyle name="Input 5 12 4" xfId="5179" xr:uid="{00000000-0005-0000-0000-00008F420000}"/>
    <cellStyle name="Input 5 12 4 2" xfId="11319" xr:uid="{00000000-0005-0000-0000-000090420000}"/>
    <cellStyle name="Input 5 12 4 2 2" xfId="20881" xr:uid="{00000000-0005-0000-0000-000091420000}"/>
    <cellStyle name="Input 5 12 4 2 2 2" xfId="38855" xr:uid="{00000000-0005-0000-0000-000092420000}"/>
    <cellStyle name="Input 5 12 4 2 3" xfId="31061" xr:uid="{00000000-0005-0000-0000-000093420000}"/>
    <cellStyle name="Input 5 12 4 3" xfId="15871" xr:uid="{00000000-0005-0000-0000-000094420000}"/>
    <cellStyle name="Input 5 12 4 3 2" xfId="34728" xr:uid="{00000000-0005-0000-0000-000095420000}"/>
    <cellStyle name="Input 5 12 4 4" xfId="25979" xr:uid="{00000000-0005-0000-0000-000096420000}"/>
    <cellStyle name="Input 5 12 5" xfId="8301" xr:uid="{00000000-0005-0000-0000-000097420000}"/>
    <cellStyle name="Input 5 12 5 2" xfId="18291" xr:uid="{00000000-0005-0000-0000-000098420000}"/>
    <cellStyle name="Input 5 12 5 2 2" xfId="36738" xr:uid="{00000000-0005-0000-0000-000099420000}"/>
    <cellStyle name="Input 5 12 5 3" xfId="28527" xr:uid="{00000000-0005-0000-0000-00009A420000}"/>
    <cellStyle name="Input 5 12 6" xfId="23441" xr:uid="{00000000-0005-0000-0000-00009B420000}"/>
    <cellStyle name="Input 5 13" xfId="2234" xr:uid="{00000000-0005-0000-0000-00009C420000}"/>
    <cellStyle name="Input 5 13 2" xfId="3656" xr:uid="{00000000-0005-0000-0000-00009D420000}"/>
    <cellStyle name="Input 5 13 2 2" xfId="6780" xr:uid="{00000000-0005-0000-0000-00009E420000}"/>
    <cellStyle name="Input 5 13 2 2 2" xfId="12866" xr:uid="{00000000-0005-0000-0000-00009F420000}"/>
    <cellStyle name="Input 5 13 2 2 2 2" xfId="22241" xr:uid="{00000000-0005-0000-0000-0000A0420000}"/>
    <cellStyle name="Input 5 13 2 2 2 2 2" xfId="39971" xr:uid="{00000000-0005-0000-0000-0000A1420000}"/>
    <cellStyle name="Input 5 13 2 2 2 3" xfId="32320" xr:uid="{00000000-0005-0000-0000-0000A2420000}"/>
    <cellStyle name="Input 5 13 2 2 3" xfId="17115" xr:uid="{00000000-0005-0000-0000-0000A3420000}"/>
    <cellStyle name="Input 5 13 2 2 3 2" xfId="35748" xr:uid="{00000000-0005-0000-0000-0000A4420000}"/>
    <cellStyle name="Input 5 13 2 2 4" xfId="27254" xr:uid="{00000000-0005-0000-0000-0000A5420000}"/>
    <cellStyle name="Input 5 13 2 3" xfId="9851" xr:uid="{00000000-0005-0000-0000-0000A6420000}"/>
    <cellStyle name="Input 5 13 2 3 2" xfId="29779" xr:uid="{00000000-0005-0000-0000-0000A7420000}"/>
    <cellStyle name="Input 5 13 2 4" xfId="24698" xr:uid="{00000000-0005-0000-0000-0000A8420000}"/>
    <cellStyle name="Input 5 13 3" xfId="4348" xr:uid="{00000000-0005-0000-0000-0000A9420000}"/>
    <cellStyle name="Input 5 13 3 2" xfId="7450" xr:uid="{00000000-0005-0000-0000-0000AA420000}"/>
    <cellStyle name="Input 5 13 3 2 2" xfId="13511" xr:uid="{00000000-0005-0000-0000-0000AB420000}"/>
    <cellStyle name="Input 5 13 3 2 2 2" xfId="22814" xr:uid="{00000000-0005-0000-0000-0000AC420000}"/>
    <cellStyle name="Input 5 13 3 2 2 2 2" xfId="40542" xr:uid="{00000000-0005-0000-0000-0000AD420000}"/>
    <cellStyle name="Input 5 13 3 2 2 3" xfId="32961" xr:uid="{00000000-0005-0000-0000-0000AE420000}"/>
    <cellStyle name="Input 5 13 3 2 3" xfId="17581" xr:uid="{00000000-0005-0000-0000-0000AF420000}"/>
    <cellStyle name="Input 5 13 3 2 3 2" xfId="36214" xr:uid="{00000000-0005-0000-0000-0000B0420000}"/>
    <cellStyle name="Input 5 13 3 2 4" xfId="27895" xr:uid="{00000000-0005-0000-0000-0000B1420000}"/>
    <cellStyle name="Input 5 13 3 3" xfId="10497" xr:uid="{00000000-0005-0000-0000-0000B2420000}"/>
    <cellStyle name="Input 5 13 3 3 2" xfId="20065" xr:uid="{00000000-0005-0000-0000-0000B3420000}"/>
    <cellStyle name="Input 5 13 3 3 2 2" xfId="38220" xr:uid="{00000000-0005-0000-0000-0000B4420000}"/>
    <cellStyle name="Input 5 13 3 3 3" xfId="30421" xr:uid="{00000000-0005-0000-0000-0000B5420000}"/>
    <cellStyle name="Input 5 13 3 4" xfId="15180" xr:uid="{00000000-0005-0000-0000-0000B6420000}"/>
    <cellStyle name="Input 5 13 3 4 2" xfId="34215" xr:uid="{00000000-0005-0000-0000-0000B7420000}"/>
    <cellStyle name="Input 5 13 3 5" xfId="25339" xr:uid="{00000000-0005-0000-0000-0000B8420000}"/>
    <cellStyle name="Input 5 13 4" xfId="5443" xr:uid="{00000000-0005-0000-0000-0000B9420000}"/>
    <cellStyle name="Input 5 13 4 2" xfId="11579" xr:uid="{00000000-0005-0000-0000-0000BA420000}"/>
    <cellStyle name="Input 5 13 4 2 2" xfId="21136" xr:uid="{00000000-0005-0000-0000-0000BB420000}"/>
    <cellStyle name="Input 5 13 4 2 2 2" xfId="39060" xr:uid="{00000000-0005-0000-0000-0000BC420000}"/>
    <cellStyle name="Input 5 13 4 2 3" xfId="31270" xr:uid="{00000000-0005-0000-0000-0000BD420000}"/>
    <cellStyle name="Input 5 13 4 3" xfId="16115" xr:uid="{00000000-0005-0000-0000-0000BE420000}"/>
    <cellStyle name="Input 5 13 4 3 2" xfId="34922" xr:uid="{00000000-0005-0000-0000-0000BF420000}"/>
    <cellStyle name="Input 5 13 4 4" xfId="26188" xr:uid="{00000000-0005-0000-0000-0000C0420000}"/>
    <cellStyle name="Input 5 13 5" xfId="8559" xr:uid="{00000000-0005-0000-0000-0000C1420000}"/>
    <cellStyle name="Input 5 13 5 2" xfId="18546" xr:uid="{00000000-0005-0000-0000-0000C2420000}"/>
    <cellStyle name="Input 5 13 5 2 2" xfId="36942" xr:uid="{00000000-0005-0000-0000-0000C3420000}"/>
    <cellStyle name="Input 5 13 5 3" xfId="28731" xr:uid="{00000000-0005-0000-0000-0000C4420000}"/>
    <cellStyle name="Input 5 13 6" xfId="23645" xr:uid="{00000000-0005-0000-0000-0000C5420000}"/>
    <cellStyle name="Input 5 14" xfId="2002" xr:uid="{00000000-0005-0000-0000-0000C6420000}"/>
    <cellStyle name="Input 5 14 2" xfId="3888" xr:uid="{00000000-0005-0000-0000-0000C7420000}"/>
    <cellStyle name="Input 5 14 2 2" xfId="6994" xr:uid="{00000000-0005-0000-0000-0000C8420000}"/>
    <cellStyle name="Input 5 14 2 2 2" xfId="13063" xr:uid="{00000000-0005-0000-0000-0000C9420000}"/>
    <cellStyle name="Input 5 14 2 2 2 2" xfId="22417" xr:uid="{00000000-0005-0000-0000-0000CA420000}"/>
    <cellStyle name="Input 5 14 2 2 2 2 2" xfId="40145" xr:uid="{00000000-0005-0000-0000-0000CB420000}"/>
    <cellStyle name="Input 5 14 2 2 2 3" xfId="32515" xr:uid="{00000000-0005-0000-0000-0000CC420000}"/>
    <cellStyle name="Input 5 14 2 2 3" xfId="17251" xr:uid="{00000000-0005-0000-0000-0000CD420000}"/>
    <cellStyle name="Input 5 14 2 2 3 2" xfId="35884" xr:uid="{00000000-0005-0000-0000-0000CE420000}"/>
    <cellStyle name="Input 5 14 2 2 4" xfId="27449" xr:uid="{00000000-0005-0000-0000-0000CF420000}"/>
    <cellStyle name="Input 5 14 2 3" xfId="10048" xr:uid="{00000000-0005-0000-0000-0000D0420000}"/>
    <cellStyle name="Input 5 14 2 3 2" xfId="29974" xr:uid="{00000000-0005-0000-0000-0000D1420000}"/>
    <cellStyle name="Input 5 14 2 4" xfId="24893" xr:uid="{00000000-0005-0000-0000-0000D2420000}"/>
    <cellStyle name="Input 5 14 3" xfId="4545" xr:uid="{00000000-0005-0000-0000-0000D3420000}"/>
    <cellStyle name="Input 5 14 3 2" xfId="7647" xr:uid="{00000000-0005-0000-0000-0000D4420000}"/>
    <cellStyle name="Input 5 14 3 2 2" xfId="13708" xr:uid="{00000000-0005-0000-0000-0000D5420000}"/>
    <cellStyle name="Input 5 14 3 2 2 2" xfId="22988" xr:uid="{00000000-0005-0000-0000-0000D6420000}"/>
    <cellStyle name="Input 5 14 3 2 2 2 2" xfId="40716" xr:uid="{00000000-0005-0000-0000-0000D7420000}"/>
    <cellStyle name="Input 5 14 3 2 2 3" xfId="33156" xr:uid="{00000000-0005-0000-0000-0000D8420000}"/>
    <cellStyle name="Input 5 14 3 2 3" xfId="17717" xr:uid="{00000000-0005-0000-0000-0000D9420000}"/>
    <cellStyle name="Input 5 14 3 2 3 2" xfId="36350" xr:uid="{00000000-0005-0000-0000-0000DA420000}"/>
    <cellStyle name="Input 5 14 3 2 4" xfId="28090" xr:uid="{00000000-0005-0000-0000-0000DB420000}"/>
    <cellStyle name="Input 5 14 3 3" xfId="10694" xr:uid="{00000000-0005-0000-0000-0000DC420000}"/>
    <cellStyle name="Input 5 14 3 3 2" xfId="20262" xr:uid="{00000000-0005-0000-0000-0000DD420000}"/>
    <cellStyle name="Input 5 14 3 3 2 2" xfId="38415" xr:uid="{00000000-0005-0000-0000-0000DE420000}"/>
    <cellStyle name="Input 5 14 3 3 3" xfId="30616" xr:uid="{00000000-0005-0000-0000-0000DF420000}"/>
    <cellStyle name="Input 5 14 3 4" xfId="15316" xr:uid="{00000000-0005-0000-0000-0000E0420000}"/>
    <cellStyle name="Input 5 14 3 4 2" xfId="34351" xr:uid="{00000000-0005-0000-0000-0000E1420000}"/>
    <cellStyle name="Input 5 14 3 5" xfId="25534" xr:uid="{00000000-0005-0000-0000-0000E2420000}"/>
    <cellStyle name="Input 5 14 4" xfId="5213" xr:uid="{00000000-0005-0000-0000-0000E3420000}"/>
    <cellStyle name="Input 5 14 4 2" xfId="11353" xr:uid="{00000000-0005-0000-0000-0000E4420000}"/>
    <cellStyle name="Input 5 14 4 2 2" xfId="20915" xr:uid="{00000000-0005-0000-0000-0000E5420000}"/>
    <cellStyle name="Input 5 14 4 2 2 2" xfId="38889" xr:uid="{00000000-0005-0000-0000-0000E6420000}"/>
    <cellStyle name="Input 5 14 4 2 3" xfId="31095" xr:uid="{00000000-0005-0000-0000-0000E7420000}"/>
    <cellStyle name="Input 5 14 4 3" xfId="15902" xr:uid="{00000000-0005-0000-0000-0000E8420000}"/>
    <cellStyle name="Input 5 14 4 3 2" xfId="34759" xr:uid="{00000000-0005-0000-0000-0000E9420000}"/>
    <cellStyle name="Input 5 14 4 4" xfId="26013" xr:uid="{00000000-0005-0000-0000-0000EA420000}"/>
    <cellStyle name="Input 5 14 5" xfId="8335" xr:uid="{00000000-0005-0000-0000-0000EB420000}"/>
    <cellStyle name="Input 5 14 5 2" xfId="18325" xr:uid="{00000000-0005-0000-0000-0000EC420000}"/>
    <cellStyle name="Input 5 14 5 2 2" xfId="36772" xr:uid="{00000000-0005-0000-0000-0000ED420000}"/>
    <cellStyle name="Input 5 14 5 3" xfId="28561" xr:uid="{00000000-0005-0000-0000-0000EE420000}"/>
    <cellStyle name="Input 5 14 6" xfId="23475" xr:uid="{00000000-0005-0000-0000-0000EF420000}"/>
    <cellStyle name="Input 5 15" xfId="2035" xr:uid="{00000000-0005-0000-0000-0000F0420000}"/>
    <cellStyle name="Input 5 15 2" xfId="3823" xr:uid="{00000000-0005-0000-0000-0000F1420000}"/>
    <cellStyle name="Input 5 15 2 2" xfId="6932" xr:uid="{00000000-0005-0000-0000-0000F2420000}"/>
    <cellStyle name="Input 5 15 2 2 2" xfId="13004" xr:uid="{00000000-0005-0000-0000-0000F3420000}"/>
    <cellStyle name="Input 5 15 2 2 2 2" xfId="22361" xr:uid="{00000000-0005-0000-0000-0000F4420000}"/>
    <cellStyle name="Input 5 15 2 2 2 2 2" xfId="40090" xr:uid="{00000000-0005-0000-0000-0000F5420000}"/>
    <cellStyle name="Input 5 15 2 2 2 3" xfId="32457" xr:uid="{00000000-0005-0000-0000-0000F6420000}"/>
    <cellStyle name="Input 5 15 2 2 3" xfId="17208" xr:uid="{00000000-0005-0000-0000-0000F7420000}"/>
    <cellStyle name="Input 5 15 2 2 3 2" xfId="35841" xr:uid="{00000000-0005-0000-0000-0000F8420000}"/>
    <cellStyle name="Input 5 15 2 2 4" xfId="27391" xr:uid="{00000000-0005-0000-0000-0000F9420000}"/>
    <cellStyle name="Input 5 15 2 3" xfId="9989" xr:uid="{00000000-0005-0000-0000-0000FA420000}"/>
    <cellStyle name="Input 5 15 2 3 2" xfId="29916" xr:uid="{00000000-0005-0000-0000-0000FB420000}"/>
    <cellStyle name="Input 5 15 2 4" xfId="24835" xr:uid="{00000000-0005-0000-0000-0000FC420000}"/>
    <cellStyle name="Input 5 15 3" xfId="4486" xr:uid="{00000000-0005-0000-0000-0000FD420000}"/>
    <cellStyle name="Input 5 15 3 2" xfId="7588" xr:uid="{00000000-0005-0000-0000-0000FE420000}"/>
    <cellStyle name="Input 5 15 3 2 2" xfId="13649" xr:uid="{00000000-0005-0000-0000-0000FF420000}"/>
    <cellStyle name="Input 5 15 3 2 2 2" xfId="22933" xr:uid="{00000000-0005-0000-0000-000000430000}"/>
    <cellStyle name="Input 5 15 3 2 2 2 2" xfId="40661" xr:uid="{00000000-0005-0000-0000-000001430000}"/>
    <cellStyle name="Input 5 15 3 2 2 3" xfId="33098" xr:uid="{00000000-0005-0000-0000-000002430000}"/>
    <cellStyle name="Input 5 15 3 2 3" xfId="17674" xr:uid="{00000000-0005-0000-0000-000003430000}"/>
    <cellStyle name="Input 5 15 3 2 3 2" xfId="36307" xr:uid="{00000000-0005-0000-0000-000004430000}"/>
    <cellStyle name="Input 5 15 3 2 4" xfId="28032" xr:uid="{00000000-0005-0000-0000-000005430000}"/>
    <cellStyle name="Input 5 15 3 3" xfId="10635" xr:uid="{00000000-0005-0000-0000-000006430000}"/>
    <cellStyle name="Input 5 15 3 3 2" xfId="20203" xr:uid="{00000000-0005-0000-0000-000007430000}"/>
    <cellStyle name="Input 5 15 3 3 2 2" xfId="38357" xr:uid="{00000000-0005-0000-0000-000008430000}"/>
    <cellStyle name="Input 5 15 3 3 3" xfId="30558" xr:uid="{00000000-0005-0000-0000-000009430000}"/>
    <cellStyle name="Input 5 15 3 4" xfId="15273" xr:uid="{00000000-0005-0000-0000-00000A430000}"/>
    <cellStyle name="Input 5 15 3 4 2" xfId="34308" xr:uid="{00000000-0005-0000-0000-00000B430000}"/>
    <cellStyle name="Input 5 15 3 5" xfId="25476" xr:uid="{00000000-0005-0000-0000-00000C430000}"/>
    <cellStyle name="Input 5 15 4" xfId="5246" xr:uid="{00000000-0005-0000-0000-00000D430000}"/>
    <cellStyle name="Input 5 15 4 2" xfId="11386" xr:uid="{00000000-0005-0000-0000-00000E430000}"/>
    <cellStyle name="Input 5 15 4 2 2" xfId="20948" xr:uid="{00000000-0005-0000-0000-00000F430000}"/>
    <cellStyle name="Input 5 15 4 2 2 2" xfId="38922" xr:uid="{00000000-0005-0000-0000-000010430000}"/>
    <cellStyle name="Input 5 15 4 2 3" xfId="31128" xr:uid="{00000000-0005-0000-0000-000011430000}"/>
    <cellStyle name="Input 5 15 4 3" xfId="15935" xr:uid="{00000000-0005-0000-0000-000012430000}"/>
    <cellStyle name="Input 5 15 4 3 2" xfId="34792" xr:uid="{00000000-0005-0000-0000-000013430000}"/>
    <cellStyle name="Input 5 15 4 4" xfId="26046" xr:uid="{00000000-0005-0000-0000-000014430000}"/>
    <cellStyle name="Input 5 15 5" xfId="8365" xr:uid="{00000000-0005-0000-0000-000015430000}"/>
    <cellStyle name="Input 5 15 5 2" xfId="18355" xr:uid="{00000000-0005-0000-0000-000016430000}"/>
    <cellStyle name="Input 5 15 5 2 2" xfId="36802" xr:uid="{00000000-0005-0000-0000-000017430000}"/>
    <cellStyle name="Input 5 15 5 3" xfId="28591" xr:uid="{00000000-0005-0000-0000-000018430000}"/>
    <cellStyle name="Input 5 15 6" xfId="23505" xr:uid="{00000000-0005-0000-0000-000019430000}"/>
    <cellStyle name="Input 5 16" xfId="2100" xr:uid="{00000000-0005-0000-0000-00001A430000}"/>
    <cellStyle name="Input 5 16 2" xfId="3918" xr:uid="{00000000-0005-0000-0000-00001B430000}"/>
    <cellStyle name="Input 5 16 2 2" xfId="7023" xr:uid="{00000000-0005-0000-0000-00001C430000}"/>
    <cellStyle name="Input 5 16 2 2 2" xfId="13091" xr:uid="{00000000-0005-0000-0000-00001D430000}"/>
    <cellStyle name="Input 5 16 2 2 2 2" xfId="22441" xr:uid="{00000000-0005-0000-0000-00001E430000}"/>
    <cellStyle name="Input 5 16 2 2 2 2 2" xfId="40169" xr:uid="{00000000-0005-0000-0000-00001F430000}"/>
    <cellStyle name="Input 5 16 2 2 2 3" xfId="32543" xr:uid="{00000000-0005-0000-0000-000020430000}"/>
    <cellStyle name="Input 5 16 2 2 3" xfId="17270" xr:uid="{00000000-0005-0000-0000-000021430000}"/>
    <cellStyle name="Input 5 16 2 2 3 2" xfId="35903" xr:uid="{00000000-0005-0000-0000-000022430000}"/>
    <cellStyle name="Input 5 16 2 2 4" xfId="27477" xr:uid="{00000000-0005-0000-0000-000023430000}"/>
    <cellStyle name="Input 5 16 2 3" xfId="10076" xr:uid="{00000000-0005-0000-0000-000024430000}"/>
    <cellStyle name="Input 5 16 2 3 2" xfId="30002" xr:uid="{00000000-0005-0000-0000-000025430000}"/>
    <cellStyle name="Input 5 16 2 4" xfId="24921" xr:uid="{00000000-0005-0000-0000-000026430000}"/>
    <cellStyle name="Input 5 16 3" xfId="4573" xr:uid="{00000000-0005-0000-0000-000027430000}"/>
    <cellStyle name="Input 5 16 3 2" xfId="7675" xr:uid="{00000000-0005-0000-0000-000028430000}"/>
    <cellStyle name="Input 5 16 3 2 2" xfId="13736" xr:uid="{00000000-0005-0000-0000-000029430000}"/>
    <cellStyle name="Input 5 16 3 2 2 2" xfId="23012" xr:uid="{00000000-0005-0000-0000-00002A430000}"/>
    <cellStyle name="Input 5 16 3 2 2 2 2" xfId="40740" xr:uid="{00000000-0005-0000-0000-00002B430000}"/>
    <cellStyle name="Input 5 16 3 2 2 3" xfId="33184" xr:uid="{00000000-0005-0000-0000-00002C430000}"/>
    <cellStyle name="Input 5 16 3 2 3" xfId="17736" xr:uid="{00000000-0005-0000-0000-00002D430000}"/>
    <cellStyle name="Input 5 16 3 2 3 2" xfId="36369" xr:uid="{00000000-0005-0000-0000-00002E430000}"/>
    <cellStyle name="Input 5 16 3 2 4" xfId="28118" xr:uid="{00000000-0005-0000-0000-00002F430000}"/>
    <cellStyle name="Input 5 16 3 3" xfId="10722" xr:uid="{00000000-0005-0000-0000-000030430000}"/>
    <cellStyle name="Input 5 16 3 3 2" xfId="20290" xr:uid="{00000000-0005-0000-0000-000031430000}"/>
    <cellStyle name="Input 5 16 3 3 2 2" xfId="38443" xr:uid="{00000000-0005-0000-0000-000032430000}"/>
    <cellStyle name="Input 5 16 3 3 3" xfId="30644" xr:uid="{00000000-0005-0000-0000-000033430000}"/>
    <cellStyle name="Input 5 16 3 4" xfId="15335" xr:uid="{00000000-0005-0000-0000-000034430000}"/>
    <cellStyle name="Input 5 16 3 4 2" xfId="34370" xr:uid="{00000000-0005-0000-0000-000035430000}"/>
    <cellStyle name="Input 5 16 3 5" xfId="25562" xr:uid="{00000000-0005-0000-0000-000036430000}"/>
    <cellStyle name="Input 5 16 4" xfId="5310" xr:uid="{00000000-0005-0000-0000-000037430000}"/>
    <cellStyle name="Input 5 16 4 2" xfId="11446" xr:uid="{00000000-0005-0000-0000-000038430000}"/>
    <cellStyle name="Input 5 16 4 2 2" xfId="21008" xr:uid="{00000000-0005-0000-0000-000039430000}"/>
    <cellStyle name="Input 5 16 4 2 2 2" xfId="38980" xr:uid="{00000000-0005-0000-0000-00003A430000}"/>
    <cellStyle name="Input 5 16 4 2 3" xfId="31186" xr:uid="{00000000-0005-0000-0000-00003B430000}"/>
    <cellStyle name="Input 5 16 4 3" xfId="15989" xr:uid="{00000000-0005-0000-0000-00003C430000}"/>
    <cellStyle name="Input 5 16 4 3 2" xfId="34844" xr:uid="{00000000-0005-0000-0000-00003D430000}"/>
    <cellStyle name="Input 5 16 4 4" xfId="26104" xr:uid="{00000000-0005-0000-0000-00003E430000}"/>
    <cellStyle name="Input 5 16 5" xfId="8426" xr:uid="{00000000-0005-0000-0000-00003F430000}"/>
    <cellStyle name="Input 5 16 5 2" xfId="18413" xr:uid="{00000000-0005-0000-0000-000040430000}"/>
    <cellStyle name="Input 5 16 5 2 2" xfId="36858" xr:uid="{00000000-0005-0000-0000-000041430000}"/>
    <cellStyle name="Input 5 16 5 3" xfId="28647" xr:uid="{00000000-0005-0000-0000-000042430000}"/>
    <cellStyle name="Input 5 16 6" xfId="23561" xr:uid="{00000000-0005-0000-0000-000043430000}"/>
    <cellStyle name="Input 5 17" xfId="1768" xr:uid="{00000000-0005-0000-0000-000044430000}"/>
    <cellStyle name="Input 5 17 2" xfId="4983" xr:uid="{00000000-0005-0000-0000-000045430000}"/>
    <cellStyle name="Input 5 17 2 2" xfId="11123" xr:uid="{00000000-0005-0000-0000-000046430000}"/>
    <cellStyle name="Input 5 17 2 2 2" xfId="20685" xr:uid="{00000000-0005-0000-0000-000047430000}"/>
    <cellStyle name="Input 5 17 2 2 2 2" xfId="38705" xr:uid="{00000000-0005-0000-0000-000048430000}"/>
    <cellStyle name="Input 5 17 2 2 3" xfId="30911" xr:uid="{00000000-0005-0000-0000-000049430000}"/>
    <cellStyle name="Input 5 17 2 3" xfId="15681" xr:uid="{00000000-0005-0000-0000-00004A430000}"/>
    <cellStyle name="Input 5 17 2 3 2" xfId="34584" xr:uid="{00000000-0005-0000-0000-00004B430000}"/>
    <cellStyle name="Input 5 17 2 4" xfId="25829" xr:uid="{00000000-0005-0000-0000-00004C430000}"/>
    <cellStyle name="Input 5 17 3" xfId="8106" xr:uid="{00000000-0005-0000-0000-00004D430000}"/>
    <cellStyle name="Input 5 17 3 2" xfId="18096" xr:uid="{00000000-0005-0000-0000-00004E430000}"/>
    <cellStyle name="Input 5 17 3 2 2" xfId="36589" xr:uid="{00000000-0005-0000-0000-00004F430000}"/>
    <cellStyle name="Input 5 17 3 3" xfId="28378" xr:uid="{00000000-0005-0000-0000-000050430000}"/>
    <cellStyle name="Input 5 17 4" xfId="14091" xr:uid="{00000000-0005-0000-0000-000051430000}"/>
    <cellStyle name="Input 5 17 4 2" xfId="33399" xr:uid="{00000000-0005-0000-0000-000052430000}"/>
    <cellStyle name="Input 5 17 5" xfId="23290" xr:uid="{00000000-0005-0000-0000-000053430000}"/>
    <cellStyle name="Input 5 18" xfId="1870" xr:uid="{00000000-0005-0000-0000-000054430000}"/>
    <cellStyle name="Input 5 18 2" xfId="5081" xr:uid="{00000000-0005-0000-0000-000055430000}"/>
    <cellStyle name="Input 5 18 2 2" xfId="11221" xr:uid="{00000000-0005-0000-0000-000056430000}"/>
    <cellStyle name="Input 5 18 2 2 2" xfId="20783" xr:uid="{00000000-0005-0000-0000-000057430000}"/>
    <cellStyle name="Input 5 18 2 2 2 2" xfId="38780" xr:uid="{00000000-0005-0000-0000-000058430000}"/>
    <cellStyle name="Input 5 18 2 2 3" xfId="30986" xr:uid="{00000000-0005-0000-0000-000059430000}"/>
    <cellStyle name="Input 5 18 2 3" xfId="15774" xr:uid="{00000000-0005-0000-0000-00005A430000}"/>
    <cellStyle name="Input 5 18 2 3 2" xfId="34654" xr:uid="{00000000-0005-0000-0000-00005B430000}"/>
    <cellStyle name="Input 5 18 2 4" xfId="25904" xr:uid="{00000000-0005-0000-0000-00005C430000}"/>
    <cellStyle name="Input 5 18 3" xfId="8203" xr:uid="{00000000-0005-0000-0000-00005D430000}"/>
    <cellStyle name="Input 5 18 3 2" xfId="18193" xr:uid="{00000000-0005-0000-0000-00005E430000}"/>
    <cellStyle name="Input 5 18 3 2 2" xfId="36663" xr:uid="{00000000-0005-0000-0000-00005F430000}"/>
    <cellStyle name="Input 5 18 3 3" xfId="28452" xr:uid="{00000000-0005-0000-0000-000060430000}"/>
    <cellStyle name="Input 5 18 4" xfId="14152" xr:uid="{00000000-0005-0000-0000-000061430000}"/>
    <cellStyle name="Input 5 18 4 2" xfId="33437" xr:uid="{00000000-0005-0000-0000-000062430000}"/>
    <cellStyle name="Input 5 18 5" xfId="23366" xr:uid="{00000000-0005-0000-0000-000063430000}"/>
    <cellStyle name="Input 5 19" xfId="2207" xr:uid="{00000000-0005-0000-0000-000064430000}"/>
    <cellStyle name="Input 5 19 2" xfId="5416" xr:uid="{00000000-0005-0000-0000-000065430000}"/>
    <cellStyle name="Input 5 19 2 2" xfId="11552" xr:uid="{00000000-0005-0000-0000-000066430000}"/>
    <cellStyle name="Input 5 19 2 2 2" xfId="21109" xr:uid="{00000000-0005-0000-0000-000067430000}"/>
    <cellStyle name="Input 5 19 2 2 2 2" xfId="39033" xr:uid="{00000000-0005-0000-0000-000068430000}"/>
    <cellStyle name="Input 5 19 2 2 3" xfId="31243" xr:uid="{00000000-0005-0000-0000-000069430000}"/>
    <cellStyle name="Input 5 19 2 3" xfId="16090" xr:uid="{00000000-0005-0000-0000-00006A430000}"/>
    <cellStyle name="Input 5 19 2 3 2" xfId="34897" xr:uid="{00000000-0005-0000-0000-00006B430000}"/>
    <cellStyle name="Input 5 19 2 4" xfId="26161" xr:uid="{00000000-0005-0000-0000-00006C430000}"/>
    <cellStyle name="Input 5 19 3" xfId="8532" xr:uid="{00000000-0005-0000-0000-00006D430000}"/>
    <cellStyle name="Input 5 19 3 2" xfId="18519" xr:uid="{00000000-0005-0000-0000-00006E430000}"/>
    <cellStyle name="Input 5 19 3 2 2" xfId="36915" xr:uid="{00000000-0005-0000-0000-00006F430000}"/>
    <cellStyle name="Input 5 19 3 3" xfId="28704" xr:uid="{00000000-0005-0000-0000-000070430000}"/>
    <cellStyle name="Input 5 19 4" xfId="14326" xr:uid="{00000000-0005-0000-0000-000071430000}"/>
    <cellStyle name="Input 5 19 4 2" xfId="33538" xr:uid="{00000000-0005-0000-0000-000072430000}"/>
    <cellStyle name="Input 5 19 5" xfId="23618" xr:uid="{00000000-0005-0000-0000-000073430000}"/>
    <cellStyle name="Input 5 2" xfId="1735" xr:uid="{00000000-0005-0000-0000-000074430000}"/>
    <cellStyle name="Input 5 2 10" xfId="2269" xr:uid="{00000000-0005-0000-0000-000075430000}"/>
    <cellStyle name="Input 5 2 10 2" xfId="4032" xr:uid="{00000000-0005-0000-0000-000076430000}"/>
    <cellStyle name="Input 5 2 10 2 2" xfId="7135" xr:uid="{00000000-0005-0000-0000-000077430000}"/>
    <cellStyle name="Input 5 2 10 2 2 2" xfId="13199" xr:uid="{00000000-0005-0000-0000-000078430000}"/>
    <cellStyle name="Input 5 2 10 2 2 2 2" xfId="22545" xr:uid="{00000000-0005-0000-0000-000079430000}"/>
    <cellStyle name="Input 5 2 10 2 2 2 2 2" xfId="40273" xr:uid="{00000000-0005-0000-0000-00007A430000}"/>
    <cellStyle name="Input 5 2 10 2 2 2 3" xfId="32651" xr:uid="{00000000-0005-0000-0000-00007B430000}"/>
    <cellStyle name="Input 5 2 10 2 2 3" xfId="17357" xr:uid="{00000000-0005-0000-0000-00007C430000}"/>
    <cellStyle name="Input 5 2 10 2 2 3 2" xfId="35990" xr:uid="{00000000-0005-0000-0000-00007D430000}"/>
    <cellStyle name="Input 5 2 10 2 2 4" xfId="27585" xr:uid="{00000000-0005-0000-0000-00007E430000}"/>
    <cellStyle name="Input 5 2 10 2 3" xfId="10184" xr:uid="{00000000-0005-0000-0000-00007F430000}"/>
    <cellStyle name="Input 5 2 10 2 3 2" xfId="30110" xr:uid="{00000000-0005-0000-0000-000080430000}"/>
    <cellStyle name="Input 5 2 10 2 4" xfId="25029" xr:uid="{00000000-0005-0000-0000-000081430000}"/>
    <cellStyle name="Input 5 2 10 3" xfId="4681" xr:uid="{00000000-0005-0000-0000-000082430000}"/>
    <cellStyle name="Input 5 2 10 3 2" xfId="7783" xr:uid="{00000000-0005-0000-0000-000083430000}"/>
    <cellStyle name="Input 5 2 10 3 2 2" xfId="13844" xr:uid="{00000000-0005-0000-0000-000084430000}"/>
    <cellStyle name="Input 5 2 10 3 2 2 2" xfId="23116" xr:uid="{00000000-0005-0000-0000-000085430000}"/>
    <cellStyle name="Input 5 2 10 3 2 2 2 2" xfId="40844" xr:uid="{00000000-0005-0000-0000-000086430000}"/>
    <cellStyle name="Input 5 2 10 3 2 2 3" xfId="33292" xr:uid="{00000000-0005-0000-0000-000087430000}"/>
    <cellStyle name="Input 5 2 10 3 2 3" xfId="17823" xr:uid="{00000000-0005-0000-0000-000088430000}"/>
    <cellStyle name="Input 5 2 10 3 2 3 2" xfId="36456" xr:uid="{00000000-0005-0000-0000-000089430000}"/>
    <cellStyle name="Input 5 2 10 3 2 4" xfId="28226" xr:uid="{00000000-0005-0000-0000-00008A430000}"/>
    <cellStyle name="Input 5 2 10 3 3" xfId="10830" xr:uid="{00000000-0005-0000-0000-00008B430000}"/>
    <cellStyle name="Input 5 2 10 3 3 2" xfId="20398" xr:uid="{00000000-0005-0000-0000-00008C430000}"/>
    <cellStyle name="Input 5 2 10 3 3 2 2" xfId="38551" xr:uid="{00000000-0005-0000-0000-00008D430000}"/>
    <cellStyle name="Input 5 2 10 3 3 3" xfId="30752" xr:uid="{00000000-0005-0000-0000-00008E430000}"/>
    <cellStyle name="Input 5 2 10 3 4" xfId="15422" xr:uid="{00000000-0005-0000-0000-00008F430000}"/>
    <cellStyle name="Input 5 2 10 3 4 2" xfId="34457" xr:uid="{00000000-0005-0000-0000-000090430000}"/>
    <cellStyle name="Input 5 2 10 3 5" xfId="25670" xr:uid="{00000000-0005-0000-0000-000091430000}"/>
    <cellStyle name="Input 5 2 10 4" xfId="5476" xr:uid="{00000000-0005-0000-0000-000092430000}"/>
    <cellStyle name="Input 5 2 10 4 2" xfId="11612" xr:uid="{00000000-0005-0000-0000-000093430000}"/>
    <cellStyle name="Input 5 2 10 4 2 2" xfId="21169" xr:uid="{00000000-0005-0000-0000-000094430000}"/>
    <cellStyle name="Input 5 2 10 4 2 2 2" xfId="39093" xr:uid="{00000000-0005-0000-0000-000095430000}"/>
    <cellStyle name="Input 5 2 10 4 2 3" xfId="31303" xr:uid="{00000000-0005-0000-0000-000096430000}"/>
    <cellStyle name="Input 5 2 10 4 3" xfId="16144" xr:uid="{00000000-0005-0000-0000-000097430000}"/>
    <cellStyle name="Input 5 2 10 4 3 2" xfId="34951" xr:uid="{00000000-0005-0000-0000-000098430000}"/>
    <cellStyle name="Input 5 2 10 4 4" xfId="26221" xr:uid="{00000000-0005-0000-0000-000099430000}"/>
    <cellStyle name="Input 5 2 10 5" xfId="8594" xr:uid="{00000000-0005-0000-0000-00009A430000}"/>
    <cellStyle name="Input 5 2 10 5 2" xfId="18581" xr:uid="{00000000-0005-0000-0000-00009B430000}"/>
    <cellStyle name="Input 5 2 10 5 2 2" xfId="36977" xr:uid="{00000000-0005-0000-0000-00009C430000}"/>
    <cellStyle name="Input 5 2 10 5 3" xfId="28765" xr:uid="{00000000-0005-0000-0000-00009D430000}"/>
    <cellStyle name="Input 5 2 10 6" xfId="23680" xr:uid="{00000000-0005-0000-0000-00009E430000}"/>
    <cellStyle name="Input 5 2 11" xfId="1967" xr:uid="{00000000-0005-0000-0000-00009F430000}"/>
    <cellStyle name="Input 5 2 11 2" xfId="4055" xr:uid="{00000000-0005-0000-0000-0000A0430000}"/>
    <cellStyle name="Input 5 2 11 2 2" xfId="7158" xr:uid="{00000000-0005-0000-0000-0000A1430000}"/>
    <cellStyle name="Input 5 2 11 2 2 2" xfId="13222" xr:uid="{00000000-0005-0000-0000-0000A2430000}"/>
    <cellStyle name="Input 5 2 11 2 2 2 2" xfId="22565" xr:uid="{00000000-0005-0000-0000-0000A3430000}"/>
    <cellStyle name="Input 5 2 11 2 2 2 2 2" xfId="40293" xr:uid="{00000000-0005-0000-0000-0000A4430000}"/>
    <cellStyle name="Input 5 2 11 2 2 2 3" xfId="32674" xr:uid="{00000000-0005-0000-0000-0000A5430000}"/>
    <cellStyle name="Input 5 2 11 2 2 3" xfId="17373" xr:uid="{00000000-0005-0000-0000-0000A6430000}"/>
    <cellStyle name="Input 5 2 11 2 2 3 2" xfId="36006" xr:uid="{00000000-0005-0000-0000-0000A7430000}"/>
    <cellStyle name="Input 5 2 11 2 2 4" xfId="27608" xr:uid="{00000000-0005-0000-0000-0000A8430000}"/>
    <cellStyle name="Input 5 2 11 2 3" xfId="10207" xr:uid="{00000000-0005-0000-0000-0000A9430000}"/>
    <cellStyle name="Input 5 2 11 2 3 2" xfId="30133" xr:uid="{00000000-0005-0000-0000-0000AA430000}"/>
    <cellStyle name="Input 5 2 11 2 4" xfId="25052" xr:uid="{00000000-0005-0000-0000-0000AB430000}"/>
    <cellStyle name="Input 5 2 11 3" xfId="4704" xr:uid="{00000000-0005-0000-0000-0000AC430000}"/>
    <cellStyle name="Input 5 2 11 3 2" xfId="7806" xr:uid="{00000000-0005-0000-0000-0000AD430000}"/>
    <cellStyle name="Input 5 2 11 3 2 2" xfId="13867" xr:uid="{00000000-0005-0000-0000-0000AE430000}"/>
    <cellStyle name="Input 5 2 11 3 2 2 2" xfId="23136" xr:uid="{00000000-0005-0000-0000-0000AF430000}"/>
    <cellStyle name="Input 5 2 11 3 2 2 2 2" xfId="40864" xr:uid="{00000000-0005-0000-0000-0000B0430000}"/>
    <cellStyle name="Input 5 2 11 3 2 2 3" xfId="33315" xr:uid="{00000000-0005-0000-0000-0000B1430000}"/>
    <cellStyle name="Input 5 2 11 3 2 3" xfId="17839" xr:uid="{00000000-0005-0000-0000-0000B2430000}"/>
    <cellStyle name="Input 5 2 11 3 2 3 2" xfId="36472" xr:uid="{00000000-0005-0000-0000-0000B3430000}"/>
    <cellStyle name="Input 5 2 11 3 2 4" xfId="28249" xr:uid="{00000000-0005-0000-0000-0000B4430000}"/>
    <cellStyle name="Input 5 2 11 3 3" xfId="10853" xr:uid="{00000000-0005-0000-0000-0000B5430000}"/>
    <cellStyle name="Input 5 2 11 3 3 2" xfId="20421" xr:uid="{00000000-0005-0000-0000-0000B6430000}"/>
    <cellStyle name="Input 5 2 11 3 3 2 2" xfId="38574" xr:uid="{00000000-0005-0000-0000-0000B7430000}"/>
    <cellStyle name="Input 5 2 11 3 3 3" xfId="30775" xr:uid="{00000000-0005-0000-0000-0000B8430000}"/>
    <cellStyle name="Input 5 2 11 3 4" xfId="15438" xr:uid="{00000000-0005-0000-0000-0000B9430000}"/>
    <cellStyle name="Input 5 2 11 3 4 2" xfId="34473" xr:uid="{00000000-0005-0000-0000-0000BA430000}"/>
    <cellStyle name="Input 5 2 11 3 5" xfId="25693" xr:uid="{00000000-0005-0000-0000-0000BB430000}"/>
    <cellStyle name="Input 5 2 11 4" xfId="5178" xr:uid="{00000000-0005-0000-0000-0000BC430000}"/>
    <cellStyle name="Input 5 2 11 4 2" xfId="11318" xr:uid="{00000000-0005-0000-0000-0000BD430000}"/>
    <cellStyle name="Input 5 2 11 4 2 2" xfId="20880" xr:uid="{00000000-0005-0000-0000-0000BE430000}"/>
    <cellStyle name="Input 5 2 11 4 2 2 2" xfId="38854" xr:uid="{00000000-0005-0000-0000-0000BF430000}"/>
    <cellStyle name="Input 5 2 11 4 2 3" xfId="31060" xr:uid="{00000000-0005-0000-0000-0000C0430000}"/>
    <cellStyle name="Input 5 2 11 4 3" xfId="15870" xr:uid="{00000000-0005-0000-0000-0000C1430000}"/>
    <cellStyle name="Input 5 2 11 4 3 2" xfId="34727" xr:uid="{00000000-0005-0000-0000-0000C2430000}"/>
    <cellStyle name="Input 5 2 11 4 4" xfId="25978" xr:uid="{00000000-0005-0000-0000-0000C3430000}"/>
    <cellStyle name="Input 5 2 11 5" xfId="8300" xr:uid="{00000000-0005-0000-0000-0000C4430000}"/>
    <cellStyle name="Input 5 2 11 5 2" xfId="18290" xr:uid="{00000000-0005-0000-0000-0000C5430000}"/>
    <cellStyle name="Input 5 2 11 5 2 2" xfId="36737" xr:uid="{00000000-0005-0000-0000-0000C6430000}"/>
    <cellStyle name="Input 5 2 11 5 3" xfId="28526" xr:uid="{00000000-0005-0000-0000-0000C7430000}"/>
    <cellStyle name="Input 5 2 11 6" xfId="23440" xr:uid="{00000000-0005-0000-0000-0000C8430000}"/>
    <cellStyle name="Input 5 2 12" xfId="1972" xr:uid="{00000000-0005-0000-0000-0000C9430000}"/>
    <cellStyle name="Input 5 2 12 2" xfId="4073" xr:uid="{00000000-0005-0000-0000-0000CA430000}"/>
    <cellStyle name="Input 5 2 12 2 2" xfId="7176" xr:uid="{00000000-0005-0000-0000-0000CB430000}"/>
    <cellStyle name="Input 5 2 12 2 2 2" xfId="13239" xr:uid="{00000000-0005-0000-0000-0000CC430000}"/>
    <cellStyle name="Input 5 2 12 2 2 2 2" xfId="22582" xr:uid="{00000000-0005-0000-0000-0000CD430000}"/>
    <cellStyle name="Input 5 2 12 2 2 2 2 2" xfId="40310" xr:uid="{00000000-0005-0000-0000-0000CE430000}"/>
    <cellStyle name="Input 5 2 12 2 2 2 3" xfId="32691" xr:uid="{00000000-0005-0000-0000-0000CF430000}"/>
    <cellStyle name="Input 5 2 12 2 2 3" xfId="17387" xr:uid="{00000000-0005-0000-0000-0000D0430000}"/>
    <cellStyle name="Input 5 2 12 2 2 3 2" xfId="36020" xr:uid="{00000000-0005-0000-0000-0000D1430000}"/>
    <cellStyle name="Input 5 2 12 2 2 4" xfId="27625" xr:uid="{00000000-0005-0000-0000-0000D2430000}"/>
    <cellStyle name="Input 5 2 12 2 3" xfId="10224" xr:uid="{00000000-0005-0000-0000-0000D3430000}"/>
    <cellStyle name="Input 5 2 12 2 3 2" xfId="30150" xr:uid="{00000000-0005-0000-0000-0000D4430000}"/>
    <cellStyle name="Input 5 2 12 2 4" xfId="25069" xr:uid="{00000000-0005-0000-0000-0000D5430000}"/>
    <cellStyle name="Input 5 2 12 3" xfId="4721" xr:uid="{00000000-0005-0000-0000-0000D6430000}"/>
    <cellStyle name="Input 5 2 12 3 2" xfId="7823" xr:uid="{00000000-0005-0000-0000-0000D7430000}"/>
    <cellStyle name="Input 5 2 12 3 2 2" xfId="13884" xr:uid="{00000000-0005-0000-0000-0000D8430000}"/>
    <cellStyle name="Input 5 2 12 3 2 2 2" xfId="23153" xr:uid="{00000000-0005-0000-0000-0000D9430000}"/>
    <cellStyle name="Input 5 2 12 3 2 2 2 2" xfId="40881" xr:uid="{00000000-0005-0000-0000-0000DA430000}"/>
    <cellStyle name="Input 5 2 12 3 2 2 3" xfId="33332" xr:uid="{00000000-0005-0000-0000-0000DB430000}"/>
    <cellStyle name="Input 5 2 12 3 2 3" xfId="17853" xr:uid="{00000000-0005-0000-0000-0000DC430000}"/>
    <cellStyle name="Input 5 2 12 3 2 3 2" xfId="36486" xr:uid="{00000000-0005-0000-0000-0000DD430000}"/>
    <cellStyle name="Input 5 2 12 3 2 4" xfId="28266" xr:uid="{00000000-0005-0000-0000-0000DE430000}"/>
    <cellStyle name="Input 5 2 12 3 3" xfId="10870" xr:uid="{00000000-0005-0000-0000-0000DF430000}"/>
    <cellStyle name="Input 5 2 12 3 3 2" xfId="20438" xr:uid="{00000000-0005-0000-0000-0000E0430000}"/>
    <cellStyle name="Input 5 2 12 3 3 2 2" xfId="38591" xr:uid="{00000000-0005-0000-0000-0000E1430000}"/>
    <cellStyle name="Input 5 2 12 3 3 3" xfId="30792" xr:uid="{00000000-0005-0000-0000-0000E2430000}"/>
    <cellStyle name="Input 5 2 12 3 4" xfId="15452" xr:uid="{00000000-0005-0000-0000-0000E3430000}"/>
    <cellStyle name="Input 5 2 12 3 4 2" xfId="34487" xr:uid="{00000000-0005-0000-0000-0000E4430000}"/>
    <cellStyle name="Input 5 2 12 3 5" xfId="25710" xr:uid="{00000000-0005-0000-0000-0000E5430000}"/>
    <cellStyle name="Input 5 2 12 4" xfId="5183" xr:uid="{00000000-0005-0000-0000-0000E6430000}"/>
    <cellStyle name="Input 5 2 12 4 2" xfId="11323" xr:uid="{00000000-0005-0000-0000-0000E7430000}"/>
    <cellStyle name="Input 5 2 12 4 2 2" xfId="20885" xr:uid="{00000000-0005-0000-0000-0000E8430000}"/>
    <cellStyle name="Input 5 2 12 4 2 2 2" xfId="38859" xr:uid="{00000000-0005-0000-0000-0000E9430000}"/>
    <cellStyle name="Input 5 2 12 4 2 3" xfId="31065" xr:uid="{00000000-0005-0000-0000-0000EA430000}"/>
    <cellStyle name="Input 5 2 12 4 3" xfId="15875" xr:uid="{00000000-0005-0000-0000-0000EB430000}"/>
    <cellStyle name="Input 5 2 12 4 3 2" xfId="34732" xr:uid="{00000000-0005-0000-0000-0000EC430000}"/>
    <cellStyle name="Input 5 2 12 4 4" xfId="25983" xr:uid="{00000000-0005-0000-0000-0000ED430000}"/>
    <cellStyle name="Input 5 2 12 5" xfId="8305" xr:uid="{00000000-0005-0000-0000-0000EE430000}"/>
    <cellStyle name="Input 5 2 12 5 2" xfId="18295" xr:uid="{00000000-0005-0000-0000-0000EF430000}"/>
    <cellStyle name="Input 5 2 12 5 2 2" xfId="36742" xr:uid="{00000000-0005-0000-0000-0000F0430000}"/>
    <cellStyle name="Input 5 2 12 5 3" xfId="28531" xr:uid="{00000000-0005-0000-0000-0000F1430000}"/>
    <cellStyle name="Input 5 2 12 6" xfId="23445" xr:uid="{00000000-0005-0000-0000-0000F2430000}"/>
    <cellStyle name="Input 5 2 13" xfId="2001" xr:uid="{00000000-0005-0000-0000-0000F3430000}"/>
    <cellStyle name="Input 5 2 13 2" xfId="4091" xr:uid="{00000000-0005-0000-0000-0000F4430000}"/>
    <cellStyle name="Input 5 2 13 2 2" xfId="7194" xr:uid="{00000000-0005-0000-0000-0000F5430000}"/>
    <cellStyle name="Input 5 2 13 2 2 2" xfId="13256" xr:uid="{00000000-0005-0000-0000-0000F6430000}"/>
    <cellStyle name="Input 5 2 13 2 2 2 2" xfId="22599" xr:uid="{00000000-0005-0000-0000-0000F7430000}"/>
    <cellStyle name="Input 5 2 13 2 2 2 2 2" xfId="40327" xr:uid="{00000000-0005-0000-0000-0000F8430000}"/>
    <cellStyle name="Input 5 2 13 2 2 2 3" xfId="32708" xr:uid="{00000000-0005-0000-0000-0000F9430000}"/>
    <cellStyle name="Input 5 2 13 2 2 3" xfId="17401" xr:uid="{00000000-0005-0000-0000-0000FA430000}"/>
    <cellStyle name="Input 5 2 13 2 2 3 2" xfId="36034" xr:uid="{00000000-0005-0000-0000-0000FB430000}"/>
    <cellStyle name="Input 5 2 13 2 2 4" xfId="27642" xr:uid="{00000000-0005-0000-0000-0000FC430000}"/>
    <cellStyle name="Input 5 2 13 2 3" xfId="10241" xr:uid="{00000000-0005-0000-0000-0000FD430000}"/>
    <cellStyle name="Input 5 2 13 2 3 2" xfId="30167" xr:uid="{00000000-0005-0000-0000-0000FE430000}"/>
    <cellStyle name="Input 5 2 13 2 4" xfId="25086" xr:uid="{00000000-0005-0000-0000-0000FF430000}"/>
    <cellStyle name="Input 5 2 13 3" xfId="4738" xr:uid="{00000000-0005-0000-0000-000000440000}"/>
    <cellStyle name="Input 5 2 13 3 2" xfId="7840" xr:uid="{00000000-0005-0000-0000-000001440000}"/>
    <cellStyle name="Input 5 2 13 3 2 2" xfId="13901" xr:uid="{00000000-0005-0000-0000-000002440000}"/>
    <cellStyle name="Input 5 2 13 3 2 2 2" xfId="23170" xr:uid="{00000000-0005-0000-0000-000003440000}"/>
    <cellStyle name="Input 5 2 13 3 2 2 2 2" xfId="40898" xr:uid="{00000000-0005-0000-0000-000004440000}"/>
    <cellStyle name="Input 5 2 13 3 2 2 3" xfId="33349" xr:uid="{00000000-0005-0000-0000-000005440000}"/>
    <cellStyle name="Input 5 2 13 3 2 3" xfId="17867" xr:uid="{00000000-0005-0000-0000-000006440000}"/>
    <cellStyle name="Input 5 2 13 3 2 3 2" xfId="36500" xr:uid="{00000000-0005-0000-0000-000007440000}"/>
    <cellStyle name="Input 5 2 13 3 2 4" xfId="28283" xr:uid="{00000000-0005-0000-0000-000008440000}"/>
    <cellStyle name="Input 5 2 13 3 3" xfId="10887" xr:uid="{00000000-0005-0000-0000-000009440000}"/>
    <cellStyle name="Input 5 2 13 3 3 2" xfId="20455" xr:uid="{00000000-0005-0000-0000-00000A440000}"/>
    <cellStyle name="Input 5 2 13 3 3 2 2" xfId="38608" xr:uid="{00000000-0005-0000-0000-00000B440000}"/>
    <cellStyle name="Input 5 2 13 3 3 3" xfId="30809" xr:uid="{00000000-0005-0000-0000-00000C440000}"/>
    <cellStyle name="Input 5 2 13 3 4" xfId="15466" xr:uid="{00000000-0005-0000-0000-00000D440000}"/>
    <cellStyle name="Input 5 2 13 3 4 2" xfId="34501" xr:uid="{00000000-0005-0000-0000-00000E440000}"/>
    <cellStyle name="Input 5 2 13 3 5" xfId="25727" xr:uid="{00000000-0005-0000-0000-00000F440000}"/>
    <cellStyle name="Input 5 2 13 4" xfId="5212" xr:uid="{00000000-0005-0000-0000-000010440000}"/>
    <cellStyle name="Input 5 2 13 4 2" xfId="11352" xr:uid="{00000000-0005-0000-0000-000011440000}"/>
    <cellStyle name="Input 5 2 13 4 2 2" xfId="20914" xr:uid="{00000000-0005-0000-0000-000012440000}"/>
    <cellStyle name="Input 5 2 13 4 2 2 2" xfId="38888" xr:uid="{00000000-0005-0000-0000-000013440000}"/>
    <cellStyle name="Input 5 2 13 4 2 3" xfId="31094" xr:uid="{00000000-0005-0000-0000-000014440000}"/>
    <cellStyle name="Input 5 2 13 4 3" xfId="15901" xr:uid="{00000000-0005-0000-0000-000015440000}"/>
    <cellStyle name="Input 5 2 13 4 3 2" xfId="34758" xr:uid="{00000000-0005-0000-0000-000016440000}"/>
    <cellStyle name="Input 5 2 13 4 4" xfId="26012" xr:uid="{00000000-0005-0000-0000-000017440000}"/>
    <cellStyle name="Input 5 2 13 5" xfId="8334" xr:uid="{00000000-0005-0000-0000-000018440000}"/>
    <cellStyle name="Input 5 2 13 5 2" xfId="18324" xr:uid="{00000000-0005-0000-0000-000019440000}"/>
    <cellStyle name="Input 5 2 13 5 2 2" xfId="36771" xr:uid="{00000000-0005-0000-0000-00001A440000}"/>
    <cellStyle name="Input 5 2 13 5 3" xfId="28560" xr:uid="{00000000-0005-0000-0000-00001B440000}"/>
    <cellStyle name="Input 5 2 13 6" xfId="23474" xr:uid="{00000000-0005-0000-0000-00001C440000}"/>
    <cellStyle name="Input 5 2 14" xfId="2034" xr:uid="{00000000-0005-0000-0000-00001D440000}"/>
    <cellStyle name="Input 5 2 14 2" xfId="4110" xr:uid="{00000000-0005-0000-0000-00001E440000}"/>
    <cellStyle name="Input 5 2 14 2 2" xfId="7213" xr:uid="{00000000-0005-0000-0000-00001F440000}"/>
    <cellStyle name="Input 5 2 14 2 2 2" xfId="13274" xr:uid="{00000000-0005-0000-0000-000020440000}"/>
    <cellStyle name="Input 5 2 14 2 2 2 2" xfId="22617" xr:uid="{00000000-0005-0000-0000-000021440000}"/>
    <cellStyle name="Input 5 2 14 2 2 2 2 2" xfId="40345" xr:uid="{00000000-0005-0000-0000-000022440000}"/>
    <cellStyle name="Input 5 2 14 2 2 2 3" xfId="32726" xr:uid="{00000000-0005-0000-0000-000023440000}"/>
    <cellStyle name="Input 5 2 14 2 2 3" xfId="17416" xr:uid="{00000000-0005-0000-0000-000024440000}"/>
    <cellStyle name="Input 5 2 14 2 2 3 2" xfId="36049" xr:uid="{00000000-0005-0000-0000-000025440000}"/>
    <cellStyle name="Input 5 2 14 2 2 4" xfId="27660" xr:uid="{00000000-0005-0000-0000-000026440000}"/>
    <cellStyle name="Input 5 2 14 2 3" xfId="10259" xr:uid="{00000000-0005-0000-0000-000027440000}"/>
    <cellStyle name="Input 5 2 14 2 3 2" xfId="30185" xr:uid="{00000000-0005-0000-0000-000028440000}"/>
    <cellStyle name="Input 5 2 14 2 4" xfId="25104" xr:uid="{00000000-0005-0000-0000-000029440000}"/>
    <cellStyle name="Input 5 2 14 3" xfId="4756" xr:uid="{00000000-0005-0000-0000-00002A440000}"/>
    <cellStyle name="Input 5 2 14 3 2" xfId="7858" xr:uid="{00000000-0005-0000-0000-00002B440000}"/>
    <cellStyle name="Input 5 2 14 3 2 2" xfId="13919" xr:uid="{00000000-0005-0000-0000-00002C440000}"/>
    <cellStyle name="Input 5 2 14 3 2 2 2" xfId="23188" xr:uid="{00000000-0005-0000-0000-00002D440000}"/>
    <cellStyle name="Input 5 2 14 3 2 2 2 2" xfId="40916" xr:uid="{00000000-0005-0000-0000-00002E440000}"/>
    <cellStyle name="Input 5 2 14 3 2 2 3" xfId="33367" xr:uid="{00000000-0005-0000-0000-00002F440000}"/>
    <cellStyle name="Input 5 2 14 3 2 3" xfId="17882" xr:uid="{00000000-0005-0000-0000-000030440000}"/>
    <cellStyle name="Input 5 2 14 3 2 3 2" xfId="36515" xr:uid="{00000000-0005-0000-0000-000031440000}"/>
    <cellStyle name="Input 5 2 14 3 2 4" xfId="28301" xr:uid="{00000000-0005-0000-0000-000032440000}"/>
    <cellStyle name="Input 5 2 14 3 3" xfId="10905" xr:uid="{00000000-0005-0000-0000-000033440000}"/>
    <cellStyle name="Input 5 2 14 3 3 2" xfId="20473" xr:uid="{00000000-0005-0000-0000-000034440000}"/>
    <cellStyle name="Input 5 2 14 3 3 2 2" xfId="38626" xr:uid="{00000000-0005-0000-0000-000035440000}"/>
    <cellStyle name="Input 5 2 14 3 3 3" xfId="30827" xr:uid="{00000000-0005-0000-0000-000036440000}"/>
    <cellStyle name="Input 5 2 14 3 4" xfId="15481" xr:uid="{00000000-0005-0000-0000-000037440000}"/>
    <cellStyle name="Input 5 2 14 3 4 2" xfId="34516" xr:uid="{00000000-0005-0000-0000-000038440000}"/>
    <cellStyle name="Input 5 2 14 3 5" xfId="25745" xr:uid="{00000000-0005-0000-0000-000039440000}"/>
    <cellStyle name="Input 5 2 14 4" xfId="5245" xr:uid="{00000000-0005-0000-0000-00003A440000}"/>
    <cellStyle name="Input 5 2 14 4 2" xfId="11385" xr:uid="{00000000-0005-0000-0000-00003B440000}"/>
    <cellStyle name="Input 5 2 14 4 2 2" xfId="20947" xr:uid="{00000000-0005-0000-0000-00003C440000}"/>
    <cellStyle name="Input 5 2 14 4 2 2 2" xfId="38921" xr:uid="{00000000-0005-0000-0000-00003D440000}"/>
    <cellStyle name="Input 5 2 14 4 2 3" xfId="31127" xr:uid="{00000000-0005-0000-0000-00003E440000}"/>
    <cellStyle name="Input 5 2 14 4 3" xfId="15934" xr:uid="{00000000-0005-0000-0000-00003F440000}"/>
    <cellStyle name="Input 5 2 14 4 3 2" xfId="34791" xr:uid="{00000000-0005-0000-0000-000040440000}"/>
    <cellStyle name="Input 5 2 14 4 4" xfId="26045" xr:uid="{00000000-0005-0000-0000-000041440000}"/>
    <cellStyle name="Input 5 2 14 5" xfId="8364" xr:uid="{00000000-0005-0000-0000-000042440000}"/>
    <cellStyle name="Input 5 2 14 5 2" xfId="18354" xr:uid="{00000000-0005-0000-0000-000043440000}"/>
    <cellStyle name="Input 5 2 14 5 2 2" xfId="36801" xr:uid="{00000000-0005-0000-0000-000044440000}"/>
    <cellStyle name="Input 5 2 14 5 3" xfId="28590" xr:uid="{00000000-0005-0000-0000-000045440000}"/>
    <cellStyle name="Input 5 2 14 6" xfId="23504" xr:uid="{00000000-0005-0000-0000-000046440000}"/>
    <cellStyle name="Input 5 2 15" xfId="1823" xr:uid="{00000000-0005-0000-0000-000047440000}"/>
    <cellStyle name="Input 5 2 15 2" xfId="4127" xr:uid="{00000000-0005-0000-0000-000048440000}"/>
    <cellStyle name="Input 5 2 15 2 2" xfId="7230" xr:uid="{00000000-0005-0000-0000-000049440000}"/>
    <cellStyle name="Input 5 2 15 2 2 2" xfId="13291" xr:uid="{00000000-0005-0000-0000-00004A440000}"/>
    <cellStyle name="Input 5 2 15 2 2 2 2" xfId="22634" xr:uid="{00000000-0005-0000-0000-00004B440000}"/>
    <cellStyle name="Input 5 2 15 2 2 2 2 2" xfId="40362" xr:uid="{00000000-0005-0000-0000-00004C440000}"/>
    <cellStyle name="Input 5 2 15 2 2 2 3" xfId="32743" xr:uid="{00000000-0005-0000-0000-00004D440000}"/>
    <cellStyle name="Input 5 2 15 2 2 3" xfId="17430" xr:uid="{00000000-0005-0000-0000-00004E440000}"/>
    <cellStyle name="Input 5 2 15 2 2 3 2" xfId="36063" xr:uid="{00000000-0005-0000-0000-00004F440000}"/>
    <cellStyle name="Input 5 2 15 2 2 4" xfId="27677" xr:uid="{00000000-0005-0000-0000-000050440000}"/>
    <cellStyle name="Input 5 2 15 2 3" xfId="10276" xr:uid="{00000000-0005-0000-0000-000051440000}"/>
    <cellStyle name="Input 5 2 15 2 3 2" xfId="30202" xr:uid="{00000000-0005-0000-0000-000052440000}"/>
    <cellStyle name="Input 5 2 15 2 4" xfId="25121" xr:uid="{00000000-0005-0000-0000-000053440000}"/>
    <cellStyle name="Input 5 2 15 3" xfId="4773" xr:uid="{00000000-0005-0000-0000-000054440000}"/>
    <cellStyle name="Input 5 2 15 3 2" xfId="7875" xr:uid="{00000000-0005-0000-0000-000055440000}"/>
    <cellStyle name="Input 5 2 15 3 2 2" xfId="13936" xr:uid="{00000000-0005-0000-0000-000056440000}"/>
    <cellStyle name="Input 5 2 15 3 2 2 2" xfId="23205" xr:uid="{00000000-0005-0000-0000-000057440000}"/>
    <cellStyle name="Input 5 2 15 3 2 2 2 2" xfId="40933" xr:uid="{00000000-0005-0000-0000-000058440000}"/>
    <cellStyle name="Input 5 2 15 3 2 2 3" xfId="33384" xr:uid="{00000000-0005-0000-0000-000059440000}"/>
    <cellStyle name="Input 5 2 15 3 2 3" xfId="17896" xr:uid="{00000000-0005-0000-0000-00005A440000}"/>
    <cellStyle name="Input 5 2 15 3 2 3 2" xfId="36529" xr:uid="{00000000-0005-0000-0000-00005B440000}"/>
    <cellStyle name="Input 5 2 15 3 2 4" xfId="28318" xr:uid="{00000000-0005-0000-0000-00005C440000}"/>
    <cellStyle name="Input 5 2 15 3 3" xfId="10922" xr:uid="{00000000-0005-0000-0000-00005D440000}"/>
    <cellStyle name="Input 5 2 15 3 3 2" xfId="20490" xr:uid="{00000000-0005-0000-0000-00005E440000}"/>
    <cellStyle name="Input 5 2 15 3 3 2 2" xfId="38643" xr:uid="{00000000-0005-0000-0000-00005F440000}"/>
    <cellStyle name="Input 5 2 15 3 3 3" xfId="30844" xr:uid="{00000000-0005-0000-0000-000060440000}"/>
    <cellStyle name="Input 5 2 15 3 4" xfId="15495" xr:uid="{00000000-0005-0000-0000-000061440000}"/>
    <cellStyle name="Input 5 2 15 3 4 2" xfId="34530" xr:uid="{00000000-0005-0000-0000-000062440000}"/>
    <cellStyle name="Input 5 2 15 3 5" xfId="25762" xr:uid="{00000000-0005-0000-0000-000063440000}"/>
    <cellStyle name="Input 5 2 15 4" xfId="5035" xr:uid="{00000000-0005-0000-0000-000064440000}"/>
    <cellStyle name="Input 5 2 15 4 2" xfId="11175" xr:uid="{00000000-0005-0000-0000-000065440000}"/>
    <cellStyle name="Input 5 2 15 4 2 2" xfId="20737" xr:uid="{00000000-0005-0000-0000-000066440000}"/>
    <cellStyle name="Input 5 2 15 4 2 2 2" xfId="38748" xr:uid="{00000000-0005-0000-0000-000067440000}"/>
    <cellStyle name="Input 5 2 15 4 2 3" xfId="30954" xr:uid="{00000000-0005-0000-0000-000068440000}"/>
    <cellStyle name="Input 5 2 15 4 3" xfId="15729" xr:uid="{00000000-0005-0000-0000-000069440000}"/>
    <cellStyle name="Input 5 2 15 4 3 2" xfId="34623" xr:uid="{00000000-0005-0000-0000-00006A440000}"/>
    <cellStyle name="Input 5 2 15 4 4" xfId="25872" xr:uid="{00000000-0005-0000-0000-00006B440000}"/>
    <cellStyle name="Input 5 2 15 5" xfId="8156" xr:uid="{00000000-0005-0000-0000-00006C440000}"/>
    <cellStyle name="Input 5 2 15 5 2" xfId="18146" xr:uid="{00000000-0005-0000-0000-00006D440000}"/>
    <cellStyle name="Input 5 2 15 5 2 2" xfId="36630" xr:uid="{00000000-0005-0000-0000-00006E440000}"/>
    <cellStyle name="Input 5 2 15 5 3" xfId="28419" xr:uid="{00000000-0005-0000-0000-00006F440000}"/>
    <cellStyle name="Input 5 2 15 6" xfId="23333" xr:uid="{00000000-0005-0000-0000-000070440000}"/>
    <cellStyle name="Input 5 2 16" xfId="1773" xr:uid="{00000000-0005-0000-0000-000071440000}"/>
    <cellStyle name="Input 5 2 16 2" xfId="4987" xr:uid="{00000000-0005-0000-0000-000072440000}"/>
    <cellStyle name="Input 5 2 16 2 2" xfId="11127" xr:uid="{00000000-0005-0000-0000-000073440000}"/>
    <cellStyle name="Input 5 2 16 2 2 2" xfId="20689" xr:uid="{00000000-0005-0000-0000-000074440000}"/>
    <cellStyle name="Input 5 2 16 2 2 2 2" xfId="38709" xr:uid="{00000000-0005-0000-0000-000075440000}"/>
    <cellStyle name="Input 5 2 16 2 2 3" xfId="30915" xr:uid="{00000000-0005-0000-0000-000076440000}"/>
    <cellStyle name="Input 5 2 16 2 3" xfId="15685" xr:uid="{00000000-0005-0000-0000-000077440000}"/>
    <cellStyle name="Input 5 2 16 2 3 2" xfId="34588" xr:uid="{00000000-0005-0000-0000-000078440000}"/>
    <cellStyle name="Input 5 2 16 2 4" xfId="25833" xr:uid="{00000000-0005-0000-0000-000079440000}"/>
    <cellStyle name="Input 5 2 16 3" xfId="8110" xr:uid="{00000000-0005-0000-0000-00007A440000}"/>
    <cellStyle name="Input 5 2 16 3 2" xfId="18100" xr:uid="{00000000-0005-0000-0000-00007B440000}"/>
    <cellStyle name="Input 5 2 16 3 2 2" xfId="36593" xr:uid="{00000000-0005-0000-0000-00007C440000}"/>
    <cellStyle name="Input 5 2 16 3 3" xfId="28382" xr:uid="{00000000-0005-0000-0000-00007D440000}"/>
    <cellStyle name="Input 5 2 16 4" xfId="14092" xr:uid="{00000000-0005-0000-0000-00007E440000}"/>
    <cellStyle name="Input 5 2 16 4 2" xfId="33400" xr:uid="{00000000-0005-0000-0000-00007F440000}"/>
    <cellStyle name="Input 5 2 16 5" xfId="23295" xr:uid="{00000000-0005-0000-0000-000080440000}"/>
    <cellStyle name="Input 5 2 17" xfId="1900" xr:uid="{00000000-0005-0000-0000-000081440000}"/>
    <cellStyle name="Input 5 2 17 2" xfId="5111" xr:uid="{00000000-0005-0000-0000-000082440000}"/>
    <cellStyle name="Input 5 2 17 2 2" xfId="11251" xr:uid="{00000000-0005-0000-0000-000083440000}"/>
    <cellStyle name="Input 5 2 17 2 2 2" xfId="20813" xr:uid="{00000000-0005-0000-0000-000084440000}"/>
    <cellStyle name="Input 5 2 17 2 2 2 2" xfId="38787" xr:uid="{00000000-0005-0000-0000-000085440000}"/>
    <cellStyle name="Input 5 2 17 2 2 3" xfId="30993" xr:uid="{00000000-0005-0000-0000-000086440000}"/>
    <cellStyle name="Input 5 2 17 2 3" xfId="15804" xr:uid="{00000000-0005-0000-0000-000087440000}"/>
    <cellStyle name="Input 5 2 17 2 3 2" xfId="34661" xr:uid="{00000000-0005-0000-0000-000088440000}"/>
    <cellStyle name="Input 5 2 17 2 4" xfId="25911" xr:uid="{00000000-0005-0000-0000-000089440000}"/>
    <cellStyle name="Input 5 2 17 3" xfId="8233" xr:uid="{00000000-0005-0000-0000-00008A440000}"/>
    <cellStyle name="Input 5 2 17 3 2" xfId="18223" xr:uid="{00000000-0005-0000-0000-00008B440000}"/>
    <cellStyle name="Input 5 2 17 3 2 2" xfId="36670" xr:uid="{00000000-0005-0000-0000-00008C440000}"/>
    <cellStyle name="Input 5 2 17 3 3" xfId="28459" xr:uid="{00000000-0005-0000-0000-00008D440000}"/>
    <cellStyle name="Input 5 2 17 4" xfId="14182" xr:uid="{00000000-0005-0000-0000-00008E440000}"/>
    <cellStyle name="Input 5 2 17 4 2" xfId="33444" xr:uid="{00000000-0005-0000-0000-00008F440000}"/>
    <cellStyle name="Input 5 2 17 5" xfId="23373" xr:uid="{00000000-0005-0000-0000-000090440000}"/>
    <cellStyle name="Input 5 2 18" xfId="2206" xr:uid="{00000000-0005-0000-0000-000091440000}"/>
    <cellStyle name="Input 5 2 18 2" xfId="5415" xr:uid="{00000000-0005-0000-0000-000092440000}"/>
    <cellStyle name="Input 5 2 18 2 2" xfId="11551" xr:uid="{00000000-0005-0000-0000-000093440000}"/>
    <cellStyle name="Input 5 2 18 2 2 2" xfId="21108" xr:uid="{00000000-0005-0000-0000-000094440000}"/>
    <cellStyle name="Input 5 2 18 2 2 2 2" xfId="39032" xr:uid="{00000000-0005-0000-0000-000095440000}"/>
    <cellStyle name="Input 5 2 18 2 2 3" xfId="31242" xr:uid="{00000000-0005-0000-0000-000096440000}"/>
    <cellStyle name="Input 5 2 18 2 3" xfId="16089" xr:uid="{00000000-0005-0000-0000-000097440000}"/>
    <cellStyle name="Input 5 2 18 2 3 2" xfId="34896" xr:uid="{00000000-0005-0000-0000-000098440000}"/>
    <cellStyle name="Input 5 2 18 2 4" xfId="26160" xr:uid="{00000000-0005-0000-0000-000099440000}"/>
    <cellStyle name="Input 5 2 18 3" xfId="8531" xr:uid="{00000000-0005-0000-0000-00009A440000}"/>
    <cellStyle name="Input 5 2 18 3 2" xfId="18518" xr:uid="{00000000-0005-0000-0000-00009B440000}"/>
    <cellStyle name="Input 5 2 18 3 2 2" xfId="36914" xr:uid="{00000000-0005-0000-0000-00009C440000}"/>
    <cellStyle name="Input 5 2 18 3 3" xfId="28703" xr:uid="{00000000-0005-0000-0000-00009D440000}"/>
    <cellStyle name="Input 5 2 18 4" xfId="14325" xr:uid="{00000000-0005-0000-0000-00009E440000}"/>
    <cellStyle name="Input 5 2 18 4 2" xfId="33537" xr:uid="{00000000-0005-0000-0000-00009F440000}"/>
    <cellStyle name="Input 5 2 18 5" xfId="23617" xr:uid="{00000000-0005-0000-0000-0000A0440000}"/>
    <cellStyle name="Input 5 2 19" xfId="2223" xr:uid="{00000000-0005-0000-0000-0000A1440000}"/>
    <cellStyle name="Input 5 2 19 2" xfId="5432" xr:uid="{00000000-0005-0000-0000-0000A2440000}"/>
    <cellStyle name="Input 5 2 19 2 2" xfId="11568" xr:uid="{00000000-0005-0000-0000-0000A3440000}"/>
    <cellStyle name="Input 5 2 19 2 2 2" xfId="21125" xr:uid="{00000000-0005-0000-0000-0000A4440000}"/>
    <cellStyle name="Input 5 2 19 2 2 2 2" xfId="39049" xr:uid="{00000000-0005-0000-0000-0000A5440000}"/>
    <cellStyle name="Input 5 2 19 2 2 3" xfId="31259" xr:uid="{00000000-0005-0000-0000-0000A6440000}"/>
    <cellStyle name="Input 5 2 19 2 3" xfId="16106" xr:uid="{00000000-0005-0000-0000-0000A7440000}"/>
    <cellStyle name="Input 5 2 19 2 3 2" xfId="34913" xr:uid="{00000000-0005-0000-0000-0000A8440000}"/>
    <cellStyle name="Input 5 2 19 2 4" xfId="26177" xr:uid="{00000000-0005-0000-0000-0000A9440000}"/>
    <cellStyle name="Input 5 2 19 3" xfId="8548" xr:uid="{00000000-0005-0000-0000-0000AA440000}"/>
    <cellStyle name="Input 5 2 19 3 2" xfId="18535" xr:uid="{00000000-0005-0000-0000-0000AB440000}"/>
    <cellStyle name="Input 5 2 19 3 2 2" xfId="36931" xr:uid="{00000000-0005-0000-0000-0000AC440000}"/>
    <cellStyle name="Input 5 2 19 3 3" xfId="28720" xr:uid="{00000000-0005-0000-0000-0000AD440000}"/>
    <cellStyle name="Input 5 2 19 4" xfId="14337" xr:uid="{00000000-0005-0000-0000-0000AE440000}"/>
    <cellStyle name="Input 5 2 19 4 2" xfId="33549" xr:uid="{00000000-0005-0000-0000-0000AF440000}"/>
    <cellStyle name="Input 5 2 19 5" xfId="23634" xr:uid="{00000000-0005-0000-0000-0000B0440000}"/>
    <cellStyle name="Input 5 2 2" xfId="2369" xr:uid="{00000000-0005-0000-0000-0000B1440000}"/>
    <cellStyle name="Input 5 2 2 2" xfId="3791" xr:uid="{00000000-0005-0000-0000-0000B2440000}"/>
    <cellStyle name="Input 5 2 2 2 2" xfId="6902" xr:uid="{00000000-0005-0000-0000-0000B3440000}"/>
    <cellStyle name="Input 5 2 2 2 2 2" xfId="12975" xr:uid="{00000000-0005-0000-0000-0000B4440000}"/>
    <cellStyle name="Input 5 2 2 2 2 2 2" xfId="22337" xr:uid="{00000000-0005-0000-0000-0000B5440000}"/>
    <cellStyle name="Input 5 2 2 2 2 2 2 2" xfId="40067" xr:uid="{00000000-0005-0000-0000-0000B6440000}"/>
    <cellStyle name="Input 5 2 2 2 2 2 3" xfId="32429" xr:uid="{00000000-0005-0000-0000-0000B7440000}"/>
    <cellStyle name="Input 5 2 2 2 2 3" xfId="17190" xr:uid="{00000000-0005-0000-0000-0000B8440000}"/>
    <cellStyle name="Input 5 2 2 2 2 3 2" xfId="35823" xr:uid="{00000000-0005-0000-0000-0000B9440000}"/>
    <cellStyle name="Input 5 2 2 2 2 4" xfId="27363" xr:uid="{00000000-0005-0000-0000-0000BA440000}"/>
    <cellStyle name="Input 5 2 2 2 3" xfId="9960" xr:uid="{00000000-0005-0000-0000-0000BB440000}"/>
    <cellStyle name="Input 5 2 2 2 3 2" xfId="29888" xr:uid="{00000000-0005-0000-0000-0000BC440000}"/>
    <cellStyle name="Input 5 2 2 2 4" xfId="24807" xr:uid="{00000000-0005-0000-0000-0000BD440000}"/>
    <cellStyle name="Input 5 2 2 3" xfId="4457" xr:uid="{00000000-0005-0000-0000-0000BE440000}"/>
    <cellStyle name="Input 5 2 2 3 2" xfId="7559" xr:uid="{00000000-0005-0000-0000-0000BF440000}"/>
    <cellStyle name="Input 5 2 2 3 2 2" xfId="13620" xr:uid="{00000000-0005-0000-0000-0000C0440000}"/>
    <cellStyle name="Input 5 2 2 3 2 2 2" xfId="22910" xr:uid="{00000000-0005-0000-0000-0000C1440000}"/>
    <cellStyle name="Input 5 2 2 3 2 2 2 2" xfId="40638" xr:uid="{00000000-0005-0000-0000-0000C2440000}"/>
    <cellStyle name="Input 5 2 2 3 2 2 3" xfId="33070" xr:uid="{00000000-0005-0000-0000-0000C3440000}"/>
    <cellStyle name="Input 5 2 2 3 2 3" xfId="17656" xr:uid="{00000000-0005-0000-0000-0000C4440000}"/>
    <cellStyle name="Input 5 2 2 3 2 3 2" xfId="36289" xr:uid="{00000000-0005-0000-0000-0000C5440000}"/>
    <cellStyle name="Input 5 2 2 3 2 4" xfId="28004" xr:uid="{00000000-0005-0000-0000-0000C6440000}"/>
    <cellStyle name="Input 5 2 2 3 3" xfId="10606" xr:uid="{00000000-0005-0000-0000-0000C7440000}"/>
    <cellStyle name="Input 5 2 2 3 3 2" xfId="20174" xr:uid="{00000000-0005-0000-0000-0000C8440000}"/>
    <cellStyle name="Input 5 2 2 3 3 2 2" xfId="38329" xr:uid="{00000000-0005-0000-0000-0000C9440000}"/>
    <cellStyle name="Input 5 2 2 3 3 3" xfId="30530" xr:uid="{00000000-0005-0000-0000-0000CA440000}"/>
    <cellStyle name="Input 5 2 2 3 4" xfId="15255" xr:uid="{00000000-0005-0000-0000-0000CB440000}"/>
    <cellStyle name="Input 5 2 2 3 4 2" xfId="34290" xr:uid="{00000000-0005-0000-0000-0000CC440000}"/>
    <cellStyle name="Input 5 2 2 3 5" xfId="25448" xr:uid="{00000000-0005-0000-0000-0000CD440000}"/>
    <cellStyle name="Input 5 2 2 4" xfId="5576" xr:uid="{00000000-0005-0000-0000-0000CE440000}"/>
    <cellStyle name="Input 5 2 2 4 2" xfId="11711" xr:uid="{00000000-0005-0000-0000-0000CF440000}"/>
    <cellStyle name="Input 5 2 2 4 2 2" xfId="21267" xr:uid="{00000000-0005-0000-0000-0000D0440000}"/>
    <cellStyle name="Input 5 2 2 4 2 2 2" xfId="39155" xr:uid="{00000000-0005-0000-0000-0000D1440000}"/>
    <cellStyle name="Input 5 2 2 4 2 3" xfId="31366" xr:uid="{00000000-0005-0000-0000-0000D2440000}"/>
    <cellStyle name="Input 5 2 2 4 3" xfId="16240" xr:uid="{00000000-0005-0000-0000-0000D3440000}"/>
    <cellStyle name="Input 5 2 2 4 3 2" xfId="35011" xr:uid="{00000000-0005-0000-0000-0000D4440000}"/>
    <cellStyle name="Input 5 2 2 4 4" xfId="26284" xr:uid="{00000000-0005-0000-0000-0000D5440000}"/>
    <cellStyle name="Input 5 2 2 5" xfId="8692" xr:uid="{00000000-0005-0000-0000-0000D6440000}"/>
    <cellStyle name="Input 5 2 2 5 2" xfId="18679" xr:uid="{00000000-0005-0000-0000-0000D7440000}"/>
    <cellStyle name="Input 5 2 2 5 2 2" xfId="37039" xr:uid="{00000000-0005-0000-0000-0000D8440000}"/>
    <cellStyle name="Input 5 2 2 5 3" xfId="28827" xr:uid="{00000000-0005-0000-0000-0000D9440000}"/>
    <cellStyle name="Input 5 2 2 6" xfId="23742" xr:uid="{00000000-0005-0000-0000-0000DA440000}"/>
    <cellStyle name="Input 5 2 20" xfId="2023" xr:uid="{00000000-0005-0000-0000-0000DB440000}"/>
    <cellStyle name="Input 5 2 20 2" xfId="5234" xr:uid="{00000000-0005-0000-0000-0000DC440000}"/>
    <cellStyle name="Input 5 2 20 2 2" xfId="11374" xr:uid="{00000000-0005-0000-0000-0000DD440000}"/>
    <cellStyle name="Input 5 2 20 2 2 2" xfId="20936" xr:uid="{00000000-0005-0000-0000-0000DE440000}"/>
    <cellStyle name="Input 5 2 20 2 2 2 2" xfId="38910" xr:uid="{00000000-0005-0000-0000-0000DF440000}"/>
    <cellStyle name="Input 5 2 20 2 2 3" xfId="31116" xr:uid="{00000000-0005-0000-0000-0000E0440000}"/>
    <cellStyle name="Input 5 2 20 2 3" xfId="15923" xr:uid="{00000000-0005-0000-0000-0000E1440000}"/>
    <cellStyle name="Input 5 2 20 2 3 2" xfId="34780" xr:uid="{00000000-0005-0000-0000-0000E2440000}"/>
    <cellStyle name="Input 5 2 20 2 4" xfId="26034" xr:uid="{00000000-0005-0000-0000-0000E3440000}"/>
    <cellStyle name="Input 5 2 20 3" xfId="8353" xr:uid="{00000000-0005-0000-0000-0000E4440000}"/>
    <cellStyle name="Input 5 2 20 3 2" xfId="18343" xr:uid="{00000000-0005-0000-0000-0000E5440000}"/>
    <cellStyle name="Input 5 2 20 3 2 2" xfId="36790" xr:uid="{00000000-0005-0000-0000-0000E6440000}"/>
    <cellStyle name="Input 5 2 20 3 3" xfId="28579" xr:uid="{00000000-0005-0000-0000-0000E7440000}"/>
    <cellStyle name="Input 5 2 20 4" xfId="14227" xr:uid="{00000000-0005-0000-0000-0000E8440000}"/>
    <cellStyle name="Input 5 2 20 4 2" xfId="33489" xr:uid="{00000000-0005-0000-0000-0000E9440000}"/>
    <cellStyle name="Input 5 2 20 5" xfId="23493" xr:uid="{00000000-0005-0000-0000-0000EA440000}"/>
    <cellStyle name="Input 5 2 21" xfId="1790" xr:uid="{00000000-0005-0000-0000-0000EB440000}"/>
    <cellStyle name="Input 5 2 21 2" xfId="5002" xr:uid="{00000000-0005-0000-0000-0000EC440000}"/>
    <cellStyle name="Input 5 2 21 2 2" xfId="11142" xr:uid="{00000000-0005-0000-0000-0000ED440000}"/>
    <cellStyle name="Input 5 2 21 2 2 2" xfId="20704" xr:uid="{00000000-0005-0000-0000-0000EE440000}"/>
    <cellStyle name="Input 5 2 21 2 2 2 2" xfId="38723" xr:uid="{00000000-0005-0000-0000-0000EF440000}"/>
    <cellStyle name="Input 5 2 21 2 2 3" xfId="30929" xr:uid="{00000000-0005-0000-0000-0000F0440000}"/>
    <cellStyle name="Input 5 2 21 2 3" xfId="15700" xr:uid="{00000000-0005-0000-0000-0000F1440000}"/>
    <cellStyle name="Input 5 2 21 2 3 2" xfId="34602" xr:uid="{00000000-0005-0000-0000-0000F2440000}"/>
    <cellStyle name="Input 5 2 21 2 4" xfId="25847" xr:uid="{00000000-0005-0000-0000-0000F3440000}"/>
    <cellStyle name="Input 5 2 21 3" xfId="8125" xr:uid="{00000000-0005-0000-0000-0000F4440000}"/>
    <cellStyle name="Input 5 2 21 3 2" xfId="18115" xr:uid="{00000000-0005-0000-0000-0000F5440000}"/>
    <cellStyle name="Input 5 2 21 3 2 2" xfId="36607" xr:uid="{00000000-0005-0000-0000-0000F6440000}"/>
    <cellStyle name="Input 5 2 21 3 3" xfId="28396" xr:uid="{00000000-0005-0000-0000-0000F7440000}"/>
    <cellStyle name="Input 5 2 21 4" xfId="14105" xr:uid="{00000000-0005-0000-0000-0000F8440000}"/>
    <cellStyle name="Input 5 2 21 4 2" xfId="33412" xr:uid="{00000000-0005-0000-0000-0000F9440000}"/>
    <cellStyle name="Input 5 2 21 5" xfId="23310" xr:uid="{00000000-0005-0000-0000-0000FA440000}"/>
    <cellStyle name="Input 5 2 22" xfId="2501" xr:uid="{00000000-0005-0000-0000-0000FB440000}"/>
    <cellStyle name="Input 5 2 22 2" xfId="5706" xr:uid="{00000000-0005-0000-0000-0000FC440000}"/>
    <cellStyle name="Input 5 2 22 2 2" xfId="11825" xr:uid="{00000000-0005-0000-0000-0000FD440000}"/>
    <cellStyle name="Input 5 2 22 2 2 2" xfId="21349" xr:uid="{00000000-0005-0000-0000-0000FE440000}"/>
    <cellStyle name="Input 5 2 22 2 2 2 2" xfId="39235" xr:uid="{00000000-0005-0000-0000-0000FF440000}"/>
    <cellStyle name="Input 5 2 22 2 2 3" xfId="31471" xr:uid="{00000000-0005-0000-0000-000000450000}"/>
    <cellStyle name="Input 5 2 22 2 3" xfId="16320" xr:uid="{00000000-0005-0000-0000-000001450000}"/>
    <cellStyle name="Input 5 2 22 2 3 2" xfId="35091" xr:uid="{00000000-0005-0000-0000-000002450000}"/>
    <cellStyle name="Input 5 2 22 2 4" xfId="26405" xr:uid="{00000000-0005-0000-0000-000003450000}"/>
    <cellStyle name="Input 5 2 22 3" xfId="8805" xr:uid="{00000000-0005-0000-0000-000004450000}"/>
    <cellStyle name="Input 5 2 22 3 2" xfId="18792" xr:uid="{00000000-0005-0000-0000-000005450000}"/>
    <cellStyle name="Input 5 2 22 3 2 2" xfId="37143" xr:uid="{00000000-0005-0000-0000-000006450000}"/>
    <cellStyle name="Input 5 2 22 3 3" xfId="28931" xr:uid="{00000000-0005-0000-0000-000007450000}"/>
    <cellStyle name="Input 5 2 22 4" xfId="14433" xr:uid="{00000000-0005-0000-0000-000008450000}"/>
    <cellStyle name="Input 5 2 22 4 2" xfId="33608" xr:uid="{00000000-0005-0000-0000-000009450000}"/>
    <cellStyle name="Input 5 2 22 5" xfId="23846" xr:uid="{00000000-0005-0000-0000-00000A450000}"/>
    <cellStyle name="Input 5 2 23" xfId="2042" xr:uid="{00000000-0005-0000-0000-00000B450000}"/>
    <cellStyle name="Input 5 2 23 2" xfId="5253" xr:uid="{00000000-0005-0000-0000-00000C450000}"/>
    <cellStyle name="Input 5 2 23 2 2" xfId="11393" xr:uid="{00000000-0005-0000-0000-00000D450000}"/>
    <cellStyle name="Input 5 2 23 2 2 2" xfId="20955" xr:uid="{00000000-0005-0000-0000-00000E450000}"/>
    <cellStyle name="Input 5 2 23 2 2 2 2" xfId="38929" xr:uid="{00000000-0005-0000-0000-00000F450000}"/>
    <cellStyle name="Input 5 2 23 2 2 3" xfId="31135" xr:uid="{00000000-0005-0000-0000-000010450000}"/>
    <cellStyle name="Input 5 2 23 2 3" xfId="15942" xr:uid="{00000000-0005-0000-0000-000011450000}"/>
    <cellStyle name="Input 5 2 23 2 3 2" xfId="34799" xr:uid="{00000000-0005-0000-0000-000012450000}"/>
    <cellStyle name="Input 5 2 23 2 4" xfId="26053" xr:uid="{00000000-0005-0000-0000-000013450000}"/>
    <cellStyle name="Input 5 2 23 3" xfId="8372" xr:uid="{00000000-0005-0000-0000-000014450000}"/>
    <cellStyle name="Input 5 2 23 3 2" xfId="18362" xr:uid="{00000000-0005-0000-0000-000015450000}"/>
    <cellStyle name="Input 5 2 23 3 2 2" xfId="36809" xr:uid="{00000000-0005-0000-0000-000016450000}"/>
    <cellStyle name="Input 5 2 23 3 3" xfId="28598" xr:uid="{00000000-0005-0000-0000-000017450000}"/>
    <cellStyle name="Input 5 2 23 4" xfId="14236" xr:uid="{00000000-0005-0000-0000-000018450000}"/>
    <cellStyle name="Input 5 2 23 4 2" xfId="33498" xr:uid="{00000000-0005-0000-0000-000019450000}"/>
    <cellStyle name="Input 5 2 23 5" xfId="23512" xr:uid="{00000000-0005-0000-0000-00001A450000}"/>
    <cellStyle name="Input 5 2 24" xfId="2522" xr:uid="{00000000-0005-0000-0000-00001B450000}"/>
    <cellStyle name="Input 5 2 24 2" xfId="5727" xr:uid="{00000000-0005-0000-0000-00001C450000}"/>
    <cellStyle name="Input 5 2 24 2 2" xfId="11846" xr:uid="{00000000-0005-0000-0000-00001D450000}"/>
    <cellStyle name="Input 5 2 24 2 2 2" xfId="21365" xr:uid="{00000000-0005-0000-0000-00001E450000}"/>
    <cellStyle name="Input 5 2 24 2 2 2 2" xfId="39249" xr:uid="{00000000-0005-0000-0000-00001F450000}"/>
    <cellStyle name="Input 5 2 24 2 2 3" xfId="31490" xr:uid="{00000000-0005-0000-0000-000020450000}"/>
    <cellStyle name="Input 5 2 24 2 3" xfId="16334" xr:uid="{00000000-0005-0000-0000-000021450000}"/>
    <cellStyle name="Input 5 2 24 2 3 2" xfId="35105" xr:uid="{00000000-0005-0000-0000-000022450000}"/>
    <cellStyle name="Input 5 2 24 2 4" xfId="26424" xr:uid="{00000000-0005-0000-0000-000023450000}"/>
    <cellStyle name="Input 5 2 24 3" xfId="8826" xr:uid="{00000000-0005-0000-0000-000024450000}"/>
    <cellStyle name="Input 5 2 24 3 2" xfId="18813" xr:uid="{00000000-0005-0000-0000-000025450000}"/>
    <cellStyle name="Input 5 2 24 3 2 2" xfId="37162" xr:uid="{00000000-0005-0000-0000-000026450000}"/>
    <cellStyle name="Input 5 2 24 3 3" xfId="28950" xr:uid="{00000000-0005-0000-0000-000027450000}"/>
    <cellStyle name="Input 5 2 24 4" xfId="14447" xr:uid="{00000000-0005-0000-0000-000028450000}"/>
    <cellStyle name="Input 5 2 24 4 2" xfId="33620" xr:uid="{00000000-0005-0000-0000-000029450000}"/>
    <cellStyle name="Input 5 2 24 5" xfId="23863" xr:uid="{00000000-0005-0000-0000-00002A450000}"/>
    <cellStyle name="Input 5 2 25" xfId="3377" xr:uid="{00000000-0005-0000-0000-00002B450000}"/>
    <cellStyle name="Input 5 2 25 2" xfId="6534" xr:uid="{00000000-0005-0000-0000-00002C450000}"/>
    <cellStyle name="Input 5 2 25 2 2" xfId="12646" xr:uid="{00000000-0005-0000-0000-00002D450000}"/>
    <cellStyle name="Input 5 2 25 2 2 2" xfId="22060" xr:uid="{00000000-0005-0000-0000-00002E450000}"/>
    <cellStyle name="Input 5 2 25 2 2 2 2" xfId="39790" xr:uid="{00000000-0005-0000-0000-00002F450000}"/>
    <cellStyle name="Input 5 2 25 2 2 3" xfId="32101" xr:uid="{00000000-0005-0000-0000-000030450000}"/>
    <cellStyle name="Input 5 2 25 2 3" xfId="16965" xr:uid="{00000000-0005-0000-0000-000031450000}"/>
    <cellStyle name="Input 5 2 25 2 3 2" xfId="35598" xr:uid="{00000000-0005-0000-0000-000032450000}"/>
    <cellStyle name="Input 5 2 25 2 4" xfId="27035" xr:uid="{00000000-0005-0000-0000-000033450000}"/>
    <cellStyle name="Input 5 2 25 3" xfId="9631" xr:uid="{00000000-0005-0000-0000-000034450000}"/>
    <cellStyle name="Input 5 2 25 3 2" xfId="29565" xr:uid="{00000000-0005-0000-0000-000035450000}"/>
    <cellStyle name="Input 5 2 25 4" xfId="24479" xr:uid="{00000000-0005-0000-0000-000036450000}"/>
    <cellStyle name="Input 5 2 26" xfId="4958" xr:uid="{00000000-0005-0000-0000-000037450000}"/>
    <cellStyle name="Input 5 2 26 2" xfId="11098" xr:uid="{00000000-0005-0000-0000-000038450000}"/>
    <cellStyle name="Input 5 2 26 2 2" xfId="20661" xr:uid="{00000000-0005-0000-0000-000039450000}"/>
    <cellStyle name="Input 5 2 26 2 2 2" xfId="38681" xr:uid="{00000000-0005-0000-0000-00003A450000}"/>
    <cellStyle name="Input 5 2 26 2 3" xfId="30887" xr:uid="{00000000-0005-0000-0000-00003B450000}"/>
    <cellStyle name="Input 5 2 26 3" xfId="15661" xr:uid="{00000000-0005-0000-0000-00003C450000}"/>
    <cellStyle name="Input 5 2 26 3 2" xfId="34564" xr:uid="{00000000-0005-0000-0000-00003D450000}"/>
    <cellStyle name="Input 5 2 26 4" xfId="25805" xr:uid="{00000000-0005-0000-0000-00003E450000}"/>
    <cellStyle name="Input 5 2 27" xfId="8084" xr:uid="{00000000-0005-0000-0000-00003F450000}"/>
    <cellStyle name="Input 5 2 27 2" xfId="18074" xr:uid="{00000000-0005-0000-0000-000040450000}"/>
    <cellStyle name="Input 5 2 27 2 2" xfId="36568" xr:uid="{00000000-0005-0000-0000-000041450000}"/>
    <cellStyle name="Input 5 2 27 3" xfId="28359" xr:uid="{00000000-0005-0000-0000-000042450000}"/>
    <cellStyle name="Input 5 2 28" xfId="23264" xr:uid="{00000000-0005-0000-0000-000043450000}"/>
    <cellStyle name="Input 5 2 3" xfId="2242" xr:uid="{00000000-0005-0000-0000-000044450000}"/>
    <cellStyle name="Input 5 2 3 2" xfId="3433" xr:uid="{00000000-0005-0000-0000-000045450000}"/>
    <cellStyle name="Input 5 2 3 2 2" xfId="6583" xr:uid="{00000000-0005-0000-0000-000046450000}"/>
    <cellStyle name="Input 5 2 3 2 2 2" xfId="12689" xr:uid="{00000000-0005-0000-0000-000047450000}"/>
    <cellStyle name="Input 5 2 3 2 2 2 2" xfId="22096" xr:uid="{00000000-0005-0000-0000-000048450000}"/>
    <cellStyle name="Input 5 2 3 2 2 2 2 2" xfId="39826" xr:uid="{00000000-0005-0000-0000-000049450000}"/>
    <cellStyle name="Input 5 2 3 2 2 2 3" xfId="32144" xr:uid="{00000000-0005-0000-0000-00004A450000}"/>
    <cellStyle name="Input 5 2 3 2 2 3" xfId="16992" xr:uid="{00000000-0005-0000-0000-00004B450000}"/>
    <cellStyle name="Input 5 2 3 2 2 3 2" xfId="35625" xr:uid="{00000000-0005-0000-0000-00004C450000}"/>
    <cellStyle name="Input 5 2 3 2 2 4" xfId="27078" xr:uid="{00000000-0005-0000-0000-00004D450000}"/>
    <cellStyle name="Input 5 2 3 2 3" xfId="9674" xr:uid="{00000000-0005-0000-0000-00004E450000}"/>
    <cellStyle name="Input 5 2 3 2 3 2" xfId="29606" xr:uid="{00000000-0005-0000-0000-00004F450000}"/>
    <cellStyle name="Input 5 2 3 2 4" xfId="24522" xr:uid="{00000000-0005-0000-0000-000050450000}"/>
    <cellStyle name="Input 5 2 3 3" xfId="4170" xr:uid="{00000000-0005-0000-0000-000051450000}"/>
    <cellStyle name="Input 5 2 3 3 2" xfId="7273" xr:uid="{00000000-0005-0000-0000-000052450000}"/>
    <cellStyle name="Input 5 2 3 3 2 2" xfId="13334" xr:uid="{00000000-0005-0000-0000-000053450000}"/>
    <cellStyle name="Input 5 2 3 3 2 2 2" xfId="22669" xr:uid="{00000000-0005-0000-0000-000054450000}"/>
    <cellStyle name="Input 5 2 3 3 2 2 2 2" xfId="40397" xr:uid="{00000000-0005-0000-0000-000055450000}"/>
    <cellStyle name="Input 5 2 3 3 2 2 3" xfId="32785" xr:uid="{00000000-0005-0000-0000-000056450000}"/>
    <cellStyle name="Input 5 2 3 3 2 3" xfId="17458" xr:uid="{00000000-0005-0000-0000-000057450000}"/>
    <cellStyle name="Input 5 2 3 3 2 3 2" xfId="36091" xr:uid="{00000000-0005-0000-0000-000058450000}"/>
    <cellStyle name="Input 5 2 3 3 2 4" xfId="27719" xr:uid="{00000000-0005-0000-0000-000059450000}"/>
    <cellStyle name="Input 5 2 3 3 3" xfId="10319" xr:uid="{00000000-0005-0000-0000-00005A450000}"/>
    <cellStyle name="Input 5 2 3 3 3 2" xfId="19888" xr:uid="{00000000-0005-0000-0000-00005B450000}"/>
    <cellStyle name="Input 5 2 3 3 3 2 2" xfId="38044" xr:uid="{00000000-0005-0000-0000-00005C450000}"/>
    <cellStyle name="Input 5 2 3 3 3 3" xfId="30244" xr:uid="{00000000-0005-0000-0000-00005D450000}"/>
    <cellStyle name="Input 5 2 3 3 4" xfId="15057" xr:uid="{00000000-0005-0000-0000-00005E450000}"/>
    <cellStyle name="Input 5 2 3 3 4 2" xfId="34092" xr:uid="{00000000-0005-0000-0000-00005F450000}"/>
    <cellStyle name="Input 5 2 3 3 5" xfId="25163" xr:uid="{00000000-0005-0000-0000-000060450000}"/>
    <cellStyle name="Input 5 2 3 4" xfId="5451" xr:uid="{00000000-0005-0000-0000-000061450000}"/>
    <cellStyle name="Input 5 2 3 4 2" xfId="11587" xr:uid="{00000000-0005-0000-0000-000062450000}"/>
    <cellStyle name="Input 5 2 3 4 2 2" xfId="21144" xr:uid="{00000000-0005-0000-0000-000063450000}"/>
    <cellStyle name="Input 5 2 3 4 2 2 2" xfId="39068" xr:uid="{00000000-0005-0000-0000-000064450000}"/>
    <cellStyle name="Input 5 2 3 4 2 3" xfId="31278" xr:uid="{00000000-0005-0000-0000-000065450000}"/>
    <cellStyle name="Input 5 2 3 4 3" xfId="16122" xr:uid="{00000000-0005-0000-0000-000066450000}"/>
    <cellStyle name="Input 5 2 3 4 3 2" xfId="34929" xr:uid="{00000000-0005-0000-0000-000067450000}"/>
    <cellStyle name="Input 5 2 3 4 4" xfId="26196" xr:uid="{00000000-0005-0000-0000-000068450000}"/>
    <cellStyle name="Input 5 2 3 5" xfId="8567" xr:uid="{00000000-0005-0000-0000-000069450000}"/>
    <cellStyle name="Input 5 2 3 5 2" xfId="18554" xr:uid="{00000000-0005-0000-0000-00006A450000}"/>
    <cellStyle name="Input 5 2 3 5 2 2" xfId="36950" xr:uid="{00000000-0005-0000-0000-00006B450000}"/>
    <cellStyle name="Input 5 2 3 5 3" xfId="28739" xr:uid="{00000000-0005-0000-0000-00006C450000}"/>
    <cellStyle name="Input 5 2 3 6" xfId="23653" xr:uid="{00000000-0005-0000-0000-00006D450000}"/>
    <cellStyle name="Input 5 2 4" xfId="2255" xr:uid="{00000000-0005-0000-0000-00006E450000}"/>
    <cellStyle name="Input 5 2 4 2" xfId="3876" xr:uid="{00000000-0005-0000-0000-00006F450000}"/>
    <cellStyle name="Input 5 2 4 2 2" xfId="6982" xr:uid="{00000000-0005-0000-0000-000070450000}"/>
    <cellStyle name="Input 5 2 4 2 2 2" xfId="13052" xr:uid="{00000000-0005-0000-0000-000071450000}"/>
    <cellStyle name="Input 5 2 4 2 2 2 2" xfId="22406" xr:uid="{00000000-0005-0000-0000-000072450000}"/>
    <cellStyle name="Input 5 2 4 2 2 2 2 2" xfId="40134" xr:uid="{00000000-0005-0000-0000-000073450000}"/>
    <cellStyle name="Input 5 2 4 2 2 2 3" xfId="32504" xr:uid="{00000000-0005-0000-0000-000074450000}"/>
    <cellStyle name="Input 5 2 4 2 2 3" xfId="17243" xr:uid="{00000000-0005-0000-0000-000075450000}"/>
    <cellStyle name="Input 5 2 4 2 2 3 2" xfId="35876" xr:uid="{00000000-0005-0000-0000-000076450000}"/>
    <cellStyle name="Input 5 2 4 2 2 4" xfId="27438" xr:uid="{00000000-0005-0000-0000-000077450000}"/>
    <cellStyle name="Input 5 2 4 2 3" xfId="10037" xr:uid="{00000000-0005-0000-0000-000078450000}"/>
    <cellStyle name="Input 5 2 4 2 3 2" xfId="29963" xr:uid="{00000000-0005-0000-0000-000079450000}"/>
    <cellStyle name="Input 5 2 4 2 4" xfId="24882" xr:uid="{00000000-0005-0000-0000-00007A450000}"/>
    <cellStyle name="Input 5 2 4 3" xfId="4534" xr:uid="{00000000-0005-0000-0000-00007B450000}"/>
    <cellStyle name="Input 5 2 4 3 2" xfId="7636" xr:uid="{00000000-0005-0000-0000-00007C450000}"/>
    <cellStyle name="Input 5 2 4 3 2 2" xfId="13697" xr:uid="{00000000-0005-0000-0000-00007D450000}"/>
    <cellStyle name="Input 5 2 4 3 2 2 2" xfId="22977" xr:uid="{00000000-0005-0000-0000-00007E450000}"/>
    <cellStyle name="Input 5 2 4 3 2 2 2 2" xfId="40705" xr:uid="{00000000-0005-0000-0000-00007F450000}"/>
    <cellStyle name="Input 5 2 4 3 2 2 3" xfId="33145" xr:uid="{00000000-0005-0000-0000-000080450000}"/>
    <cellStyle name="Input 5 2 4 3 2 3" xfId="17709" xr:uid="{00000000-0005-0000-0000-000081450000}"/>
    <cellStyle name="Input 5 2 4 3 2 3 2" xfId="36342" xr:uid="{00000000-0005-0000-0000-000082450000}"/>
    <cellStyle name="Input 5 2 4 3 2 4" xfId="28079" xr:uid="{00000000-0005-0000-0000-000083450000}"/>
    <cellStyle name="Input 5 2 4 3 3" xfId="10683" xr:uid="{00000000-0005-0000-0000-000084450000}"/>
    <cellStyle name="Input 5 2 4 3 3 2" xfId="20251" xr:uid="{00000000-0005-0000-0000-000085450000}"/>
    <cellStyle name="Input 5 2 4 3 3 2 2" xfId="38404" xr:uid="{00000000-0005-0000-0000-000086450000}"/>
    <cellStyle name="Input 5 2 4 3 3 3" xfId="30605" xr:uid="{00000000-0005-0000-0000-000087450000}"/>
    <cellStyle name="Input 5 2 4 3 4" xfId="15308" xr:uid="{00000000-0005-0000-0000-000088450000}"/>
    <cellStyle name="Input 5 2 4 3 4 2" xfId="34343" xr:uid="{00000000-0005-0000-0000-000089450000}"/>
    <cellStyle name="Input 5 2 4 3 5" xfId="25523" xr:uid="{00000000-0005-0000-0000-00008A450000}"/>
    <cellStyle name="Input 5 2 4 4" xfId="5464" xr:uid="{00000000-0005-0000-0000-00008B450000}"/>
    <cellStyle name="Input 5 2 4 4 2" xfId="11600" xr:uid="{00000000-0005-0000-0000-00008C450000}"/>
    <cellStyle name="Input 5 2 4 4 2 2" xfId="21157" xr:uid="{00000000-0005-0000-0000-00008D450000}"/>
    <cellStyle name="Input 5 2 4 4 2 2 2" xfId="39081" xr:uid="{00000000-0005-0000-0000-00008E450000}"/>
    <cellStyle name="Input 5 2 4 4 2 3" xfId="31291" xr:uid="{00000000-0005-0000-0000-00008F450000}"/>
    <cellStyle name="Input 5 2 4 4 3" xfId="16135" xr:uid="{00000000-0005-0000-0000-000090450000}"/>
    <cellStyle name="Input 5 2 4 4 3 2" xfId="34942" xr:uid="{00000000-0005-0000-0000-000091450000}"/>
    <cellStyle name="Input 5 2 4 4 4" xfId="26209" xr:uid="{00000000-0005-0000-0000-000092450000}"/>
    <cellStyle name="Input 5 2 4 5" xfId="8580" xr:uid="{00000000-0005-0000-0000-000093450000}"/>
    <cellStyle name="Input 5 2 4 5 2" xfId="18567" xr:uid="{00000000-0005-0000-0000-000094450000}"/>
    <cellStyle name="Input 5 2 4 5 2 2" xfId="36963" xr:uid="{00000000-0005-0000-0000-000095450000}"/>
    <cellStyle name="Input 5 2 4 5 3" xfId="28752" xr:uid="{00000000-0005-0000-0000-000096450000}"/>
    <cellStyle name="Input 5 2 4 6" xfId="23666" xr:uid="{00000000-0005-0000-0000-000097450000}"/>
    <cellStyle name="Input 5 2 5" xfId="1762" xr:uid="{00000000-0005-0000-0000-000098450000}"/>
    <cellStyle name="Input 5 2 5 2" xfId="3855" xr:uid="{00000000-0005-0000-0000-000099450000}"/>
    <cellStyle name="Input 5 2 5 2 2" xfId="6961" xr:uid="{00000000-0005-0000-0000-00009A450000}"/>
    <cellStyle name="Input 5 2 5 2 2 2" xfId="13032" xr:uid="{00000000-0005-0000-0000-00009B450000}"/>
    <cellStyle name="Input 5 2 5 2 2 2 2" xfId="22387" xr:uid="{00000000-0005-0000-0000-00009C450000}"/>
    <cellStyle name="Input 5 2 5 2 2 2 2 2" xfId="40115" xr:uid="{00000000-0005-0000-0000-00009D450000}"/>
    <cellStyle name="Input 5 2 5 2 2 2 3" xfId="32484" xr:uid="{00000000-0005-0000-0000-00009E450000}"/>
    <cellStyle name="Input 5 2 5 2 2 3" xfId="17224" xr:uid="{00000000-0005-0000-0000-00009F450000}"/>
    <cellStyle name="Input 5 2 5 2 2 3 2" xfId="35857" xr:uid="{00000000-0005-0000-0000-0000A0450000}"/>
    <cellStyle name="Input 5 2 5 2 2 4" xfId="27418" xr:uid="{00000000-0005-0000-0000-0000A1450000}"/>
    <cellStyle name="Input 5 2 5 2 3" xfId="10017" xr:uid="{00000000-0005-0000-0000-0000A2450000}"/>
    <cellStyle name="Input 5 2 5 2 3 2" xfId="19783" xr:uid="{00000000-0005-0000-0000-0000A3450000}"/>
    <cellStyle name="Input 5 2 5 2 3 2 2" xfId="37940" xr:uid="{00000000-0005-0000-0000-0000A4450000}"/>
    <cellStyle name="Input 5 2 5 2 3 3" xfId="29943" xr:uid="{00000000-0005-0000-0000-0000A5450000}"/>
    <cellStyle name="Input 5 2 5 2 4" xfId="15020" xr:uid="{00000000-0005-0000-0000-0000A6450000}"/>
    <cellStyle name="Input 5 2 5 2 4 2" xfId="34055" xr:uid="{00000000-0005-0000-0000-0000A7450000}"/>
    <cellStyle name="Input 5 2 5 2 5" xfId="24862" xr:uid="{00000000-0005-0000-0000-0000A8450000}"/>
    <cellStyle name="Input 5 2 5 3" xfId="4514" xr:uid="{00000000-0005-0000-0000-0000A9450000}"/>
    <cellStyle name="Input 5 2 5 3 2" xfId="7616" xr:uid="{00000000-0005-0000-0000-0000AA450000}"/>
    <cellStyle name="Input 5 2 5 3 2 2" xfId="13677" xr:uid="{00000000-0005-0000-0000-0000AB450000}"/>
    <cellStyle name="Input 5 2 5 3 2 2 2" xfId="22958" xr:uid="{00000000-0005-0000-0000-0000AC450000}"/>
    <cellStyle name="Input 5 2 5 3 2 2 2 2" xfId="40686" xr:uid="{00000000-0005-0000-0000-0000AD450000}"/>
    <cellStyle name="Input 5 2 5 3 2 2 3" xfId="33125" xr:uid="{00000000-0005-0000-0000-0000AE450000}"/>
    <cellStyle name="Input 5 2 5 3 2 3" xfId="17690" xr:uid="{00000000-0005-0000-0000-0000AF450000}"/>
    <cellStyle name="Input 5 2 5 3 2 3 2" xfId="36323" xr:uid="{00000000-0005-0000-0000-0000B0450000}"/>
    <cellStyle name="Input 5 2 5 3 2 4" xfId="28059" xr:uid="{00000000-0005-0000-0000-0000B1450000}"/>
    <cellStyle name="Input 5 2 5 3 3" xfId="10663" xr:uid="{00000000-0005-0000-0000-0000B2450000}"/>
    <cellStyle name="Input 5 2 5 3 3 2" xfId="20231" xr:uid="{00000000-0005-0000-0000-0000B3450000}"/>
    <cellStyle name="Input 5 2 5 3 3 2 2" xfId="38384" xr:uid="{00000000-0005-0000-0000-0000B4450000}"/>
    <cellStyle name="Input 5 2 5 3 3 3" xfId="30585" xr:uid="{00000000-0005-0000-0000-0000B5450000}"/>
    <cellStyle name="Input 5 2 5 3 4" xfId="15289" xr:uid="{00000000-0005-0000-0000-0000B6450000}"/>
    <cellStyle name="Input 5 2 5 3 4 2" xfId="34324" xr:uid="{00000000-0005-0000-0000-0000B7450000}"/>
    <cellStyle name="Input 5 2 5 3 5" xfId="25503" xr:uid="{00000000-0005-0000-0000-0000B8450000}"/>
    <cellStyle name="Input 5 2 5 4" xfId="4978" xr:uid="{00000000-0005-0000-0000-0000B9450000}"/>
    <cellStyle name="Input 5 2 5 4 2" xfId="11118" xr:uid="{00000000-0005-0000-0000-0000BA450000}"/>
    <cellStyle name="Input 5 2 5 4 2 2" xfId="20680" xr:uid="{00000000-0005-0000-0000-0000BB450000}"/>
    <cellStyle name="Input 5 2 5 4 2 2 2" xfId="38700" xr:uid="{00000000-0005-0000-0000-0000BC450000}"/>
    <cellStyle name="Input 5 2 5 4 2 3" xfId="30906" xr:uid="{00000000-0005-0000-0000-0000BD450000}"/>
    <cellStyle name="Input 5 2 5 4 3" xfId="15677" xr:uid="{00000000-0005-0000-0000-0000BE450000}"/>
    <cellStyle name="Input 5 2 5 4 3 2" xfId="34580" xr:uid="{00000000-0005-0000-0000-0000BF450000}"/>
    <cellStyle name="Input 5 2 5 4 4" xfId="25824" xr:uid="{00000000-0005-0000-0000-0000C0450000}"/>
    <cellStyle name="Input 5 2 5 5" xfId="8101" xr:uid="{00000000-0005-0000-0000-0000C1450000}"/>
    <cellStyle name="Input 5 2 5 5 2" xfId="18091" xr:uid="{00000000-0005-0000-0000-0000C2450000}"/>
    <cellStyle name="Input 5 2 5 5 2 2" xfId="36584" xr:uid="{00000000-0005-0000-0000-0000C3450000}"/>
    <cellStyle name="Input 5 2 5 5 3" xfId="28373" xr:uid="{00000000-0005-0000-0000-0000C4450000}"/>
    <cellStyle name="Input 5 2 5 6" xfId="14089" xr:uid="{00000000-0005-0000-0000-0000C5450000}"/>
    <cellStyle name="Input 5 2 5 6 2" xfId="33397" xr:uid="{00000000-0005-0000-0000-0000C6450000}"/>
    <cellStyle name="Input 5 2 5 7" xfId="23284" xr:uid="{00000000-0005-0000-0000-0000C7450000}"/>
    <cellStyle name="Input 5 2 6" xfId="2249" xr:uid="{00000000-0005-0000-0000-0000C8450000}"/>
    <cellStyle name="Input 5 2 6 2" xfId="3928" xr:uid="{00000000-0005-0000-0000-0000C9450000}"/>
    <cellStyle name="Input 5 2 6 2 2" xfId="7033" xr:uid="{00000000-0005-0000-0000-0000CA450000}"/>
    <cellStyle name="Input 5 2 6 2 2 2" xfId="13101" xr:uid="{00000000-0005-0000-0000-0000CB450000}"/>
    <cellStyle name="Input 5 2 6 2 2 2 2" xfId="22451" xr:uid="{00000000-0005-0000-0000-0000CC450000}"/>
    <cellStyle name="Input 5 2 6 2 2 2 2 2" xfId="40179" xr:uid="{00000000-0005-0000-0000-0000CD450000}"/>
    <cellStyle name="Input 5 2 6 2 2 2 3" xfId="32553" xr:uid="{00000000-0005-0000-0000-0000CE450000}"/>
    <cellStyle name="Input 5 2 6 2 2 3" xfId="17279" xr:uid="{00000000-0005-0000-0000-0000CF450000}"/>
    <cellStyle name="Input 5 2 6 2 2 3 2" xfId="35912" xr:uid="{00000000-0005-0000-0000-0000D0450000}"/>
    <cellStyle name="Input 5 2 6 2 2 4" xfId="27487" xr:uid="{00000000-0005-0000-0000-0000D1450000}"/>
    <cellStyle name="Input 5 2 6 2 3" xfId="10086" xr:uid="{00000000-0005-0000-0000-0000D2450000}"/>
    <cellStyle name="Input 5 2 6 2 3 2" xfId="30012" xr:uid="{00000000-0005-0000-0000-0000D3450000}"/>
    <cellStyle name="Input 5 2 6 2 4" xfId="24931" xr:uid="{00000000-0005-0000-0000-0000D4450000}"/>
    <cellStyle name="Input 5 2 6 3" xfId="4583" xr:uid="{00000000-0005-0000-0000-0000D5450000}"/>
    <cellStyle name="Input 5 2 6 3 2" xfId="7685" xr:uid="{00000000-0005-0000-0000-0000D6450000}"/>
    <cellStyle name="Input 5 2 6 3 2 2" xfId="13746" xr:uid="{00000000-0005-0000-0000-0000D7450000}"/>
    <cellStyle name="Input 5 2 6 3 2 2 2" xfId="23022" xr:uid="{00000000-0005-0000-0000-0000D8450000}"/>
    <cellStyle name="Input 5 2 6 3 2 2 2 2" xfId="40750" xr:uid="{00000000-0005-0000-0000-0000D9450000}"/>
    <cellStyle name="Input 5 2 6 3 2 2 3" xfId="33194" xr:uid="{00000000-0005-0000-0000-0000DA450000}"/>
    <cellStyle name="Input 5 2 6 3 2 3" xfId="17745" xr:uid="{00000000-0005-0000-0000-0000DB450000}"/>
    <cellStyle name="Input 5 2 6 3 2 3 2" xfId="36378" xr:uid="{00000000-0005-0000-0000-0000DC450000}"/>
    <cellStyle name="Input 5 2 6 3 2 4" xfId="28128" xr:uid="{00000000-0005-0000-0000-0000DD450000}"/>
    <cellStyle name="Input 5 2 6 3 3" xfId="10732" xr:uid="{00000000-0005-0000-0000-0000DE450000}"/>
    <cellStyle name="Input 5 2 6 3 3 2" xfId="20300" xr:uid="{00000000-0005-0000-0000-0000DF450000}"/>
    <cellStyle name="Input 5 2 6 3 3 2 2" xfId="38453" xr:uid="{00000000-0005-0000-0000-0000E0450000}"/>
    <cellStyle name="Input 5 2 6 3 3 3" xfId="30654" xr:uid="{00000000-0005-0000-0000-0000E1450000}"/>
    <cellStyle name="Input 5 2 6 3 4" xfId="15344" xr:uid="{00000000-0005-0000-0000-0000E2450000}"/>
    <cellStyle name="Input 5 2 6 3 4 2" xfId="34379" xr:uid="{00000000-0005-0000-0000-0000E3450000}"/>
    <cellStyle name="Input 5 2 6 3 5" xfId="25572" xr:uid="{00000000-0005-0000-0000-0000E4450000}"/>
    <cellStyle name="Input 5 2 6 4" xfId="5458" xr:uid="{00000000-0005-0000-0000-0000E5450000}"/>
    <cellStyle name="Input 5 2 6 4 2" xfId="11594" xr:uid="{00000000-0005-0000-0000-0000E6450000}"/>
    <cellStyle name="Input 5 2 6 4 2 2" xfId="21151" xr:uid="{00000000-0005-0000-0000-0000E7450000}"/>
    <cellStyle name="Input 5 2 6 4 2 2 2" xfId="39075" xr:uid="{00000000-0005-0000-0000-0000E8450000}"/>
    <cellStyle name="Input 5 2 6 4 2 3" xfId="31285" xr:uid="{00000000-0005-0000-0000-0000E9450000}"/>
    <cellStyle name="Input 5 2 6 4 3" xfId="16129" xr:uid="{00000000-0005-0000-0000-0000EA450000}"/>
    <cellStyle name="Input 5 2 6 4 3 2" xfId="34936" xr:uid="{00000000-0005-0000-0000-0000EB450000}"/>
    <cellStyle name="Input 5 2 6 4 4" xfId="26203" xr:uid="{00000000-0005-0000-0000-0000EC450000}"/>
    <cellStyle name="Input 5 2 6 5" xfId="8574" xr:uid="{00000000-0005-0000-0000-0000ED450000}"/>
    <cellStyle name="Input 5 2 6 5 2" xfId="18561" xr:uid="{00000000-0005-0000-0000-0000EE450000}"/>
    <cellStyle name="Input 5 2 6 5 2 2" xfId="36957" xr:uid="{00000000-0005-0000-0000-0000EF450000}"/>
    <cellStyle name="Input 5 2 6 5 3" xfId="28746" xr:uid="{00000000-0005-0000-0000-0000F0450000}"/>
    <cellStyle name="Input 5 2 6 6" xfId="23660" xr:uid="{00000000-0005-0000-0000-0000F1450000}"/>
    <cellStyle name="Input 5 2 7" xfId="2012" xr:uid="{00000000-0005-0000-0000-0000F2450000}"/>
    <cellStyle name="Input 5 2 7 2" xfId="3958" xr:uid="{00000000-0005-0000-0000-0000F3450000}"/>
    <cellStyle name="Input 5 2 7 2 2" xfId="7063" xr:uid="{00000000-0005-0000-0000-0000F4450000}"/>
    <cellStyle name="Input 5 2 7 2 2 2" xfId="13129" xr:uid="{00000000-0005-0000-0000-0000F5450000}"/>
    <cellStyle name="Input 5 2 7 2 2 2 2" xfId="22478" xr:uid="{00000000-0005-0000-0000-0000F6450000}"/>
    <cellStyle name="Input 5 2 7 2 2 2 2 2" xfId="40206" xr:uid="{00000000-0005-0000-0000-0000F7450000}"/>
    <cellStyle name="Input 5 2 7 2 2 2 3" xfId="32581" xr:uid="{00000000-0005-0000-0000-0000F8450000}"/>
    <cellStyle name="Input 5 2 7 2 2 3" xfId="17300" xr:uid="{00000000-0005-0000-0000-0000F9450000}"/>
    <cellStyle name="Input 5 2 7 2 2 3 2" xfId="35933" xr:uid="{00000000-0005-0000-0000-0000FA450000}"/>
    <cellStyle name="Input 5 2 7 2 2 4" xfId="27515" xr:uid="{00000000-0005-0000-0000-0000FB450000}"/>
    <cellStyle name="Input 5 2 7 2 3" xfId="10114" xr:uid="{00000000-0005-0000-0000-0000FC450000}"/>
    <cellStyle name="Input 5 2 7 2 3 2" xfId="30040" xr:uid="{00000000-0005-0000-0000-0000FD450000}"/>
    <cellStyle name="Input 5 2 7 2 4" xfId="24959" xr:uid="{00000000-0005-0000-0000-0000FE450000}"/>
    <cellStyle name="Input 5 2 7 3" xfId="4611" xr:uid="{00000000-0005-0000-0000-0000FF450000}"/>
    <cellStyle name="Input 5 2 7 3 2" xfId="7713" xr:uid="{00000000-0005-0000-0000-000000460000}"/>
    <cellStyle name="Input 5 2 7 3 2 2" xfId="13774" xr:uid="{00000000-0005-0000-0000-000001460000}"/>
    <cellStyle name="Input 5 2 7 3 2 2 2" xfId="23049" xr:uid="{00000000-0005-0000-0000-000002460000}"/>
    <cellStyle name="Input 5 2 7 3 2 2 2 2" xfId="40777" xr:uid="{00000000-0005-0000-0000-000003460000}"/>
    <cellStyle name="Input 5 2 7 3 2 2 3" xfId="33222" xr:uid="{00000000-0005-0000-0000-000004460000}"/>
    <cellStyle name="Input 5 2 7 3 2 3" xfId="17766" xr:uid="{00000000-0005-0000-0000-000005460000}"/>
    <cellStyle name="Input 5 2 7 3 2 3 2" xfId="36399" xr:uid="{00000000-0005-0000-0000-000006460000}"/>
    <cellStyle name="Input 5 2 7 3 2 4" xfId="28156" xr:uid="{00000000-0005-0000-0000-000007460000}"/>
    <cellStyle name="Input 5 2 7 3 3" xfId="10760" xr:uid="{00000000-0005-0000-0000-000008460000}"/>
    <cellStyle name="Input 5 2 7 3 3 2" xfId="20328" xr:uid="{00000000-0005-0000-0000-000009460000}"/>
    <cellStyle name="Input 5 2 7 3 3 2 2" xfId="38481" xr:uid="{00000000-0005-0000-0000-00000A460000}"/>
    <cellStyle name="Input 5 2 7 3 3 3" xfId="30682" xr:uid="{00000000-0005-0000-0000-00000B460000}"/>
    <cellStyle name="Input 5 2 7 3 4" xfId="15365" xr:uid="{00000000-0005-0000-0000-00000C460000}"/>
    <cellStyle name="Input 5 2 7 3 4 2" xfId="34400" xr:uid="{00000000-0005-0000-0000-00000D460000}"/>
    <cellStyle name="Input 5 2 7 3 5" xfId="25600" xr:uid="{00000000-0005-0000-0000-00000E460000}"/>
    <cellStyle name="Input 5 2 7 4" xfId="5223" xr:uid="{00000000-0005-0000-0000-00000F460000}"/>
    <cellStyle name="Input 5 2 7 4 2" xfId="11363" xr:uid="{00000000-0005-0000-0000-000010460000}"/>
    <cellStyle name="Input 5 2 7 4 2 2" xfId="20925" xr:uid="{00000000-0005-0000-0000-000011460000}"/>
    <cellStyle name="Input 5 2 7 4 2 2 2" xfId="38899" xr:uid="{00000000-0005-0000-0000-000012460000}"/>
    <cellStyle name="Input 5 2 7 4 2 3" xfId="31105" xr:uid="{00000000-0005-0000-0000-000013460000}"/>
    <cellStyle name="Input 5 2 7 4 3" xfId="15912" xr:uid="{00000000-0005-0000-0000-000014460000}"/>
    <cellStyle name="Input 5 2 7 4 3 2" xfId="34769" xr:uid="{00000000-0005-0000-0000-000015460000}"/>
    <cellStyle name="Input 5 2 7 4 4" xfId="26023" xr:uid="{00000000-0005-0000-0000-000016460000}"/>
    <cellStyle name="Input 5 2 7 5" xfId="8345" xr:uid="{00000000-0005-0000-0000-000017460000}"/>
    <cellStyle name="Input 5 2 7 5 2" xfId="18335" xr:uid="{00000000-0005-0000-0000-000018460000}"/>
    <cellStyle name="Input 5 2 7 5 2 2" xfId="36782" xr:uid="{00000000-0005-0000-0000-000019460000}"/>
    <cellStyle name="Input 5 2 7 5 3" xfId="28571" xr:uid="{00000000-0005-0000-0000-00001A460000}"/>
    <cellStyle name="Input 5 2 7 6" xfId="23485" xr:uid="{00000000-0005-0000-0000-00001B460000}"/>
    <cellStyle name="Input 5 2 8" xfId="2084" xr:uid="{00000000-0005-0000-0000-00001C460000}"/>
    <cellStyle name="Input 5 2 8 2" xfId="3981" xr:uid="{00000000-0005-0000-0000-00001D460000}"/>
    <cellStyle name="Input 5 2 8 2 2" xfId="7085" xr:uid="{00000000-0005-0000-0000-00001E460000}"/>
    <cellStyle name="Input 5 2 8 2 2 2" xfId="13151" xr:uid="{00000000-0005-0000-0000-00001F460000}"/>
    <cellStyle name="Input 5 2 8 2 2 2 2" xfId="22498" xr:uid="{00000000-0005-0000-0000-000020460000}"/>
    <cellStyle name="Input 5 2 8 2 2 2 2 2" xfId="40226" xr:uid="{00000000-0005-0000-0000-000021460000}"/>
    <cellStyle name="Input 5 2 8 2 2 2 3" xfId="32603" xr:uid="{00000000-0005-0000-0000-000022460000}"/>
    <cellStyle name="Input 5 2 8 2 2 3" xfId="17316" xr:uid="{00000000-0005-0000-0000-000023460000}"/>
    <cellStyle name="Input 5 2 8 2 2 3 2" xfId="35949" xr:uid="{00000000-0005-0000-0000-000024460000}"/>
    <cellStyle name="Input 5 2 8 2 2 4" xfId="27537" xr:uid="{00000000-0005-0000-0000-000025460000}"/>
    <cellStyle name="Input 5 2 8 2 3" xfId="10136" xr:uid="{00000000-0005-0000-0000-000026460000}"/>
    <cellStyle name="Input 5 2 8 2 3 2" xfId="30062" xr:uid="{00000000-0005-0000-0000-000027460000}"/>
    <cellStyle name="Input 5 2 8 2 4" xfId="24981" xr:uid="{00000000-0005-0000-0000-000028460000}"/>
    <cellStyle name="Input 5 2 8 3" xfId="4633" xr:uid="{00000000-0005-0000-0000-000029460000}"/>
    <cellStyle name="Input 5 2 8 3 2" xfId="7735" xr:uid="{00000000-0005-0000-0000-00002A460000}"/>
    <cellStyle name="Input 5 2 8 3 2 2" xfId="13796" xr:uid="{00000000-0005-0000-0000-00002B460000}"/>
    <cellStyle name="Input 5 2 8 3 2 2 2" xfId="23069" xr:uid="{00000000-0005-0000-0000-00002C460000}"/>
    <cellStyle name="Input 5 2 8 3 2 2 2 2" xfId="40797" xr:uid="{00000000-0005-0000-0000-00002D460000}"/>
    <cellStyle name="Input 5 2 8 3 2 2 3" xfId="33244" xr:uid="{00000000-0005-0000-0000-00002E460000}"/>
    <cellStyle name="Input 5 2 8 3 2 3" xfId="17782" xr:uid="{00000000-0005-0000-0000-00002F460000}"/>
    <cellStyle name="Input 5 2 8 3 2 3 2" xfId="36415" xr:uid="{00000000-0005-0000-0000-000030460000}"/>
    <cellStyle name="Input 5 2 8 3 2 4" xfId="28178" xr:uid="{00000000-0005-0000-0000-000031460000}"/>
    <cellStyle name="Input 5 2 8 3 3" xfId="10782" xr:uid="{00000000-0005-0000-0000-000032460000}"/>
    <cellStyle name="Input 5 2 8 3 3 2" xfId="20350" xr:uid="{00000000-0005-0000-0000-000033460000}"/>
    <cellStyle name="Input 5 2 8 3 3 2 2" xfId="38503" xr:uid="{00000000-0005-0000-0000-000034460000}"/>
    <cellStyle name="Input 5 2 8 3 3 3" xfId="30704" xr:uid="{00000000-0005-0000-0000-000035460000}"/>
    <cellStyle name="Input 5 2 8 3 4" xfId="15381" xr:uid="{00000000-0005-0000-0000-000036460000}"/>
    <cellStyle name="Input 5 2 8 3 4 2" xfId="34416" xr:uid="{00000000-0005-0000-0000-000037460000}"/>
    <cellStyle name="Input 5 2 8 3 5" xfId="25622" xr:uid="{00000000-0005-0000-0000-000038460000}"/>
    <cellStyle name="Input 5 2 8 4" xfId="5294" xr:uid="{00000000-0005-0000-0000-000039460000}"/>
    <cellStyle name="Input 5 2 8 4 2" xfId="11430" xr:uid="{00000000-0005-0000-0000-00003A460000}"/>
    <cellStyle name="Input 5 2 8 4 2 2" xfId="20992" xr:uid="{00000000-0005-0000-0000-00003B460000}"/>
    <cellStyle name="Input 5 2 8 4 2 2 2" xfId="38966" xr:uid="{00000000-0005-0000-0000-00003C460000}"/>
    <cellStyle name="Input 5 2 8 4 2 3" xfId="31172" xr:uid="{00000000-0005-0000-0000-00003D460000}"/>
    <cellStyle name="Input 5 2 8 4 3" xfId="15974" xr:uid="{00000000-0005-0000-0000-00003E460000}"/>
    <cellStyle name="Input 5 2 8 4 3 2" xfId="34831" xr:uid="{00000000-0005-0000-0000-00003F460000}"/>
    <cellStyle name="Input 5 2 8 4 4" xfId="26090" xr:uid="{00000000-0005-0000-0000-000040460000}"/>
    <cellStyle name="Input 5 2 8 5" xfId="8410" xr:uid="{00000000-0005-0000-0000-000041460000}"/>
    <cellStyle name="Input 5 2 8 5 2" xfId="18397" xr:uid="{00000000-0005-0000-0000-000042460000}"/>
    <cellStyle name="Input 5 2 8 5 2 2" xfId="36844" xr:uid="{00000000-0005-0000-0000-000043460000}"/>
    <cellStyle name="Input 5 2 8 5 3" xfId="28633" xr:uid="{00000000-0005-0000-0000-000044460000}"/>
    <cellStyle name="Input 5 2 8 6" xfId="23547" xr:uid="{00000000-0005-0000-0000-000045460000}"/>
    <cellStyle name="Input 5 2 9" xfId="2281" xr:uid="{00000000-0005-0000-0000-000046460000}"/>
    <cellStyle name="Input 5 2 9 2" xfId="4006" xr:uid="{00000000-0005-0000-0000-000047460000}"/>
    <cellStyle name="Input 5 2 9 2 2" xfId="7110" xr:uid="{00000000-0005-0000-0000-000048460000}"/>
    <cellStyle name="Input 5 2 9 2 2 2" xfId="13175" xr:uid="{00000000-0005-0000-0000-000049460000}"/>
    <cellStyle name="Input 5 2 9 2 2 2 2" xfId="22521" xr:uid="{00000000-0005-0000-0000-00004A460000}"/>
    <cellStyle name="Input 5 2 9 2 2 2 2 2" xfId="40249" xr:uid="{00000000-0005-0000-0000-00004B460000}"/>
    <cellStyle name="Input 5 2 9 2 2 2 3" xfId="32627" xr:uid="{00000000-0005-0000-0000-00004C460000}"/>
    <cellStyle name="Input 5 2 9 2 2 3" xfId="17336" xr:uid="{00000000-0005-0000-0000-00004D460000}"/>
    <cellStyle name="Input 5 2 9 2 2 3 2" xfId="35969" xr:uid="{00000000-0005-0000-0000-00004E460000}"/>
    <cellStyle name="Input 5 2 9 2 2 4" xfId="27561" xr:uid="{00000000-0005-0000-0000-00004F460000}"/>
    <cellStyle name="Input 5 2 9 2 3" xfId="10160" xr:uid="{00000000-0005-0000-0000-000050460000}"/>
    <cellStyle name="Input 5 2 9 2 3 2" xfId="30086" xr:uid="{00000000-0005-0000-0000-000051460000}"/>
    <cellStyle name="Input 5 2 9 2 4" xfId="25005" xr:uid="{00000000-0005-0000-0000-000052460000}"/>
    <cellStyle name="Input 5 2 9 3" xfId="4657" xr:uid="{00000000-0005-0000-0000-000053460000}"/>
    <cellStyle name="Input 5 2 9 3 2" xfId="7759" xr:uid="{00000000-0005-0000-0000-000054460000}"/>
    <cellStyle name="Input 5 2 9 3 2 2" xfId="13820" xr:uid="{00000000-0005-0000-0000-000055460000}"/>
    <cellStyle name="Input 5 2 9 3 2 2 2" xfId="23092" xr:uid="{00000000-0005-0000-0000-000056460000}"/>
    <cellStyle name="Input 5 2 9 3 2 2 2 2" xfId="40820" xr:uid="{00000000-0005-0000-0000-000057460000}"/>
    <cellStyle name="Input 5 2 9 3 2 2 3" xfId="33268" xr:uid="{00000000-0005-0000-0000-000058460000}"/>
    <cellStyle name="Input 5 2 9 3 2 3" xfId="17802" xr:uid="{00000000-0005-0000-0000-000059460000}"/>
    <cellStyle name="Input 5 2 9 3 2 3 2" xfId="36435" xr:uid="{00000000-0005-0000-0000-00005A460000}"/>
    <cellStyle name="Input 5 2 9 3 2 4" xfId="28202" xr:uid="{00000000-0005-0000-0000-00005B460000}"/>
    <cellStyle name="Input 5 2 9 3 3" xfId="10806" xr:uid="{00000000-0005-0000-0000-00005C460000}"/>
    <cellStyle name="Input 5 2 9 3 3 2" xfId="20374" xr:uid="{00000000-0005-0000-0000-00005D460000}"/>
    <cellStyle name="Input 5 2 9 3 3 2 2" xfId="38527" xr:uid="{00000000-0005-0000-0000-00005E460000}"/>
    <cellStyle name="Input 5 2 9 3 3 3" xfId="30728" xr:uid="{00000000-0005-0000-0000-00005F460000}"/>
    <cellStyle name="Input 5 2 9 3 4" xfId="15401" xr:uid="{00000000-0005-0000-0000-000060460000}"/>
    <cellStyle name="Input 5 2 9 3 4 2" xfId="34436" xr:uid="{00000000-0005-0000-0000-000061460000}"/>
    <cellStyle name="Input 5 2 9 3 5" xfId="25646" xr:uid="{00000000-0005-0000-0000-000062460000}"/>
    <cellStyle name="Input 5 2 9 4" xfId="5488" xr:uid="{00000000-0005-0000-0000-000063460000}"/>
    <cellStyle name="Input 5 2 9 4 2" xfId="11623" xr:uid="{00000000-0005-0000-0000-000064460000}"/>
    <cellStyle name="Input 5 2 9 4 2 2" xfId="21180" xr:uid="{00000000-0005-0000-0000-000065460000}"/>
    <cellStyle name="Input 5 2 9 4 2 2 2" xfId="39104" xr:uid="{00000000-0005-0000-0000-000066460000}"/>
    <cellStyle name="Input 5 2 9 4 2 3" xfId="31314" xr:uid="{00000000-0005-0000-0000-000067460000}"/>
    <cellStyle name="Input 5 2 9 4 3" xfId="16155" xr:uid="{00000000-0005-0000-0000-000068460000}"/>
    <cellStyle name="Input 5 2 9 4 3 2" xfId="34962" xr:uid="{00000000-0005-0000-0000-000069460000}"/>
    <cellStyle name="Input 5 2 9 4 4" xfId="26232" xr:uid="{00000000-0005-0000-0000-00006A460000}"/>
    <cellStyle name="Input 5 2 9 5" xfId="8605" xr:uid="{00000000-0005-0000-0000-00006B460000}"/>
    <cellStyle name="Input 5 2 9 5 2" xfId="18592" xr:uid="{00000000-0005-0000-0000-00006C460000}"/>
    <cellStyle name="Input 5 2 9 5 2 2" xfId="36988" xr:uid="{00000000-0005-0000-0000-00006D460000}"/>
    <cellStyle name="Input 5 2 9 5 3" xfId="28776" xr:uid="{00000000-0005-0000-0000-00006E460000}"/>
    <cellStyle name="Input 5 2 9 6" xfId="23691" xr:uid="{00000000-0005-0000-0000-00006F460000}"/>
    <cellStyle name="Input 5 20" xfId="2224" xr:uid="{00000000-0005-0000-0000-000070460000}"/>
    <cellStyle name="Input 5 20 2" xfId="5433" xr:uid="{00000000-0005-0000-0000-000071460000}"/>
    <cellStyle name="Input 5 20 2 2" xfId="11569" xr:uid="{00000000-0005-0000-0000-000072460000}"/>
    <cellStyle name="Input 5 20 2 2 2" xfId="21126" xr:uid="{00000000-0005-0000-0000-000073460000}"/>
    <cellStyle name="Input 5 20 2 2 2 2" xfId="39050" xr:uid="{00000000-0005-0000-0000-000074460000}"/>
    <cellStyle name="Input 5 20 2 2 3" xfId="31260" xr:uid="{00000000-0005-0000-0000-000075460000}"/>
    <cellStyle name="Input 5 20 2 3" xfId="16107" xr:uid="{00000000-0005-0000-0000-000076460000}"/>
    <cellStyle name="Input 5 20 2 3 2" xfId="34914" xr:uid="{00000000-0005-0000-0000-000077460000}"/>
    <cellStyle name="Input 5 20 2 4" xfId="26178" xr:uid="{00000000-0005-0000-0000-000078460000}"/>
    <cellStyle name="Input 5 20 3" xfId="8549" xr:uid="{00000000-0005-0000-0000-000079460000}"/>
    <cellStyle name="Input 5 20 3 2" xfId="18536" xr:uid="{00000000-0005-0000-0000-00007A460000}"/>
    <cellStyle name="Input 5 20 3 2 2" xfId="36932" xr:uid="{00000000-0005-0000-0000-00007B460000}"/>
    <cellStyle name="Input 5 20 3 3" xfId="28721" xr:uid="{00000000-0005-0000-0000-00007C460000}"/>
    <cellStyle name="Input 5 20 4" xfId="14338" xr:uid="{00000000-0005-0000-0000-00007D460000}"/>
    <cellStyle name="Input 5 20 4 2" xfId="33550" xr:uid="{00000000-0005-0000-0000-00007E460000}"/>
    <cellStyle name="Input 5 20 5" xfId="23635" xr:uid="{00000000-0005-0000-0000-00007F460000}"/>
    <cellStyle name="Input 5 21" xfId="2024" xr:uid="{00000000-0005-0000-0000-000080460000}"/>
    <cellStyle name="Input 5 21 2" xfId="5235" xr:uid="{00000000-0005-0000-0000-000081460000}"/>
    <cellStyle name="Input 5 21 2 2" xfId="11375" xr:uid="{00000000-0005-0000-0000-000082460000}"/>
    <cellStyle name="Input 5 21 2 2 2" xfId="20937" xr:uid="{00000000-0005-0000-0000-000083460000}"/>
    <cellStyle name="Input 5 21 2 2 2 2" xfId="38911" xr:uid="{00000000-0005-0000-0000-000084460000}"/>
    <cellStyle name="Input 5 21 2 2 3" xfId="31117" xr:uid="{00000000-0005-0000-0000-000085460000}"/>
    <cellStyle name="Input 5 21 2 3" xfId="15924" xr:uid="{00000000-0005-0000-0000-000086460000}"/>
    <cellStyle name="Input 5 21 2 3 2" xfId="34781" xr:uid="{00000000-0005-0000-0000-000087460000}"/>
    <cellStyle name="Input 5 21 2 4" xfId="26035" xr:uid="{00000000-0005-0000-0000-000088460000}"/>
    <cellStyle name="Input 5 21 3" xfId="8354" xr:uid="{00000000-0005-0000-0000-000089460000}"/>
    <cellStyle name="Input 5 21 3 2" xfId="18344" xr:uid="{00000000-0005-0000-0000-00008A460000}"/>
    <cellStyle name="Input 5 21 3 2 2" xfId="36791" xr:uid="{00000000-0005-0000-0000-00008B460000}"/>
    <cellStyle name="Input 5 21 3 3" xfId="28580" xr:uid="{00000000-0005-0000-0000-00008C460000}"/>
    <cellStyle name="Input 5 21 4" xfId="14228" xr:uid="{00000000-0005-0000-0000-00008D460000}"/>
    <cellStyle name="Input 5 21 4 2" xfId="33490" xr:uid="{00000000-0005-0000-0000-00008E460000}"/>
    <cellStyle name="Input 5 21 5" xfId="23494" xr:uid="{00000000-0005-0000-0000-00008F460000}"/>
    <cellStyle name="Input 5 22" xfId="1837" xr:uid="{00000000-0005-0000-0000-000090460000}"/>
    <cellStyle name="Input 5 22 2" xfId="5049" xr:uid="{00000000-0005-0000-0000-000091460000}"/>
    <cellStyle name="Input 5 22 2 2" xfId="11189" xr:uid="{00000000-0005-0000-0000-000092460000}"/>
    <cellStyle name="Input 5 22 2 2 2" xfId="20751" xr:uid="{00000000-0005-0000-0000-000093460000}"/>
    <cellStyle name="Input 5 22 2 2 2 2" xfId="38759" xr:uid="{00000000-0005-0000-0000-000094460000}"/>
    <cellStyle name="Input 5 22 2 2 3" xfId="30965" xr:uid="{00000000-0005-0000-0000-000095460000}"/>
    <cellStyle name="Input 5 22 2 3" xfId="15743" xr:uid="{00000000-0005-0000-0000-000096460000}"/>
    <cellStyle name="Input 5 22 2 3 2" xfId="34634" xr:uid="{00000000-0005-0000-0000-000097460000}"/>
    <cellStyle name="Input 5 22 2 4" xfId="25883" xr:uid="{00000000-0005-0000-0000-000098460000}"/>
    <cellStyle name="Input 5 22 3" xfId="8170" xr:uid="{00000000-0005-0000-0000-000099460000}"/>
    <cellStyle name="Input 5 22 3 2" xfId="18160" xr:uid="{00000000-0005-0000-0000-00009A460000}"/>
    <cellStyle name="Input 5 22 3 2 2" xfId="36641" xr:uid="{00000000-0005-0000-0000-00009B460000}"/>
    <cellStyle name="Input 5 22 3 3" xfId="28430" xr:uid="{00000000-0005-0000-0000-00009C460000}"/>
    <cellStyle name="Input 5 22 4" xfId="14135" xr:uid="{00000000-0005-0000-0000-00009D460000}"/>
    <cellStyle name="Input 5 22 4 2" xfId="33431" xr:uid="{00000000-0005-0000-0000-00009E460000}"/>
    <cellStyle name="Input 5 22 5" xfId="23344" xr:uid="{00000000-0005-0000-0000-00009F460000}"/>
    <cellStyle name="Input 5 23" xfId="2500" xr:uid="{00000000-0005-0000-0000-0000A0460000}"/>
    <cellStyle name="Input 5 23 2" xfId="5705" xr:uid="{00000000-0005-0000-0000-0000A1460000}"/>
    <cellStyle name="Input 5 23 2 2" xfId="11824" xr:uid="{00000000-0005-0000-0000-0000A2460000}"/>
    <cellStyle name="Input 5 23 2 2 2" xfId="21348" xr:uid="{00000000-0005-0000-0000-0000A3460000}"/>
    <cellStyle name="Input 5 23 2 2 2 2" xfId="39234" xr:uid="{00000000-0005-0000-0000-0000A4460000}"/>
    <cellStyle name="Input 5 23 2 2 3" xfId="31470" xr:uid="{00000000-0005-0000-0000-0000A5460000}"/>
    <cellStyle name="Input 5 23 2 3" xfId="16319" xr:uid="{00000000-0005-0000-0000-0000A6460000}"/>
    <cellStyle name="Input 5 23 2 3 2" xfId="35090" xr:uid="{00000000-0005-0000-0000-0000A7460000}"/>
    <cellStyle name="Input 5 23 2 4" xfId="26404" xr:uid="{00000000-0005-0000-0000-0000A8460000}"/>
    <cellStyle name="Input 5 23 3" xfId="8804" xr:uid="{00000000-0005-0000-0000-0000A9460000}"/>
    <cellStyle name="Input 5 23 3 2" xfId="18791" xr:uid="{00000000-0005-0000-0000-0000AA460000}"/>
    <cellStyle name="Input 5 23 3 2 2" xfId="37142" xr:uid="{00000000-0005-0000-0000-0000AB460000}"/>
    <cellStyle name="Input 5 23 3 3" xfId="28930" xr:uid="{00000000-0005-0000-0000-0000AC460000}"/>
    <cellStyle name="Input 5 23 4" xfId="14432" xr:uid="{00000000-0005-0000-0000-0000AD460000}"/>
    <cellStyle name="Input 5 23 4 2" xfId="33607" xr:uid="{00000000-0005-0000-0000-0000AE460000}"/>
    <cellStyle name="Input 5 23 5" xfId="23845" xr:uid="{00000000-0005-0000-0000-0000AF460000}"/>
    <cellStyle name="Input 5 24" xfId="1775" xr:uid="{00000000-0005-0000-0000-0000B0460000}"/>
    <cellStyle name="Input 5 24 2" xfId="4988" xr:uid="{00000000-0005-0000-0000-0000B1460000}"/>
    <cellStyle name="Input 5 24 2 2" xfId="11128" xr:uid="{00000000-0005-0000-0000-0000B2460000}"/>
    <cellStyle name="Input 5 24 2 2 2" xfId="20690" xr:uid="{00000000-0005-0000-0000-0000B3460000}"/>
    <cellStyle name="Input 5 24 2 2 2 2" xfId="38710" xr:uid="{00000000-0005-0000-0000-0000B4460000}"/>
    <cellStyle name="Input 5 24 2 2 3" xfId="30916" xr:uid="{00000000-0005-0000-0000-0000B5460000}"/>
    <cellStyle name="Input 5 24 2 3" xfId="15686" xr:uid="{00000000-0005-0000-0000-0000B6460000}"/>
    <cellStyle name="Input 5 24 2 3 2" xfId="34589" xr:uid="{00000000-0005-0000-0000-0000B7460000}"/>
    <cellStyle name="Input 5 24 2 4" xfId="25834" xr:uid="{00000000-0005-0000-0000-0000B8460000}"/>
    <cellStyle name="Input 5 24 3" xfId="8111" xr:uid="{00000000-0005-0000-0000-0000B9460000}"/>
    <cellStyle name="Input 5 24 3 2" xfId="18101" xr:uid="{00000000-0005-0000-0000-0000BA460000}"/>
    <cellStyle name="Input 5 24 3 2 2" xfId="36594" xr:uid="{00000000-0005-0000-0000-0000BB460000}"/>
    <cellStyle name="Input 5 24 3 3" xfId="28383" xr:uid="{00000000-0005-0000-0000-0000BC460000}"/>
    <cellStyle name="Input 5 24 4" xfId="14093" xr:uid="{00000000-0005-0000-0000-0000BD460000}"/>
    <cellStyle name="Input 5 24 4 2" xfId="33401" xr:uid="{00000000-0005-0000-0000-0000BE460000}"/>
    <cellStyle name="Input 5 24 5" xfId="23297" xr:uid="{00000000-0005-0000-0000-0000BF460000}"/>
    <cellStyle name="Input 5 25" xfId="2521" xr:uid="{00000000-0005-0000-0000-0000C0460000}"/>
    <cellStyle name="Input 5 25 2" xfId="5726" xr:uid="{00000000-0005-0000-0000-0000C1460000}"/>
    <cellStyle name="Input 5 25 2 2" xfId="11845" xr:uid="{00000000-0005-0000-0000-0000C2460000}"/>
    <cellStyle name="Input 5 25 2 2 2" xfId="21364" xr:uid="{00000000-0005-0000-0000-0000C3460000}"/>
    <cellStyle name="Input 5 25 2 2 2 2" xfId="39248" xr:uid="{00000000-0005-0000-0000-0000C4460000}"/>
    <cellStyle name="Input 5 25 2 2 3" xfId="31489" xr:uid="{00000000-0005-0000-0000-0000C5460000}"/>
    <cellStyle name="Input 5 25 2 3" xfId="16333" xr:uid="{00000000-0005-0000-0000-0000C6460000}"/>
    <cellStyle name="Input 5 25 2 3 2" xfId="35104" xr:uid="{00000000-0005-0000-0000-0000C7460000}"/>
    <cellStyle name="Input 5 25 2 4" xfId="26423" xr:uid="{00000000-0005-0000-0000-0000C8460000}"/>
    <cellStyle name="Input 5 25 3" xfId="8825" xr:uid="{00000000-0005-0000-0000-0000C9460000}"/>
    <cellStyle name="Input 5 25 3 2" xfId="18812" xr:uid="{00000000-0005-0000-0000-0000CA460000}"/>
    <cellStyle name="Input 5 25 3 2 2" xfId="37161" xr:uid="{00000000-0005-0000-0000-0000CB460000}"/>
    <cellStyle name="Input 5 25 3 3" xfId="28949" xr:uid="{00000000-0005-0000-0000-0000CC460000}"/>
    <cellStyle name="Input 5 25 4" xfId="14446" xr:uid="{00000000-0005-0000-0000-0000CD460000}"/>
    <cellStyle name="Input 5 25 4 2" xfId="33619" xr:uid="{00000000-0005-0000-0000-0000CE460000}"/>
    <cellStyle name="Input 5 25 5" xfId="23862" xr:uid="{00000000-0005-0000-0000-0000CF460000}"/>
    <cellStyle name="Input 5 26" xfId="3260" xr:uid="{00000000-0005-0000-0000-0000D0460000}"/>
    <cellStyle name="Input 5 26 2" xfId="6417" xr:uid="{00000000-0005-0000-0000-0000D1460000}"/>
    <cellStyle name="Input 5 26 2 2" xfId="12530" xr:uid="{00000000-0005-0000-0000-0000D2460000}"/>
    <cellStyle name="Input 5 26 2 2 2" xfId="21950" xr:uid="{00000000-0005-0000-0000-0000D3460000}"/>
    <cellStyle name="Input 5 26 2 2 2 2" xfId="39769" xr:uid="{00000000-0005-0000-0000-0000D4460000}"/>
    <cellStyle name="Input 5 26 2 2 3" xfId="32075" xr:uid="{00000000-0005-0000-0000-0000D5460000}"/>
    <cellStyle name="Input 5 26 2 3" xfId="16856" xr:uid="{00000000-0005-0000-0000-0000D6460000}"/>
    <cellStyle name="Input 5 26 2 3 2" xfId="35578" xr:uid="{00000000-0005-0000-0000-0000D7460000}"/>
    <cellStyle name="Input 5 26 2 4" xfId="27009" xr:uid="{00000000-0005-0000-0000-0000D8460000}"/>
    <cellStyle name="Input 5 26 3" xfId="9515" xr:uid="{00000000-0005-0000-0000-0000D9460000}"/>
    <cellStyle name="Input 5 26 3 2" xfId="29540" xr:uid="{00000000-0005-0000-0000-0000DA460000}"/>
    <cellStyle name="Input 5 26 4" xfId="24453" xr:uid="{00000000-0005-0000-0000-0000DB460000}"/>
    <cellStyle name="Input 5 27" xfId="4843" xr:uid="{00000000-0005-0000-0000-0000DC460000}"/>
    <cellStyle name="Input 5 27 2" xfId="10984" xr:uid="{00000000-0005-0000-0000-0000DD460000}"/>
    <cellStyle name="Input 5 27 2 2" xfId="20552" xr:uid="{00000000-0005-0000-0000-0000DE460000}"/>
    <cellStyle name="Input 5 27 2 2 2" xfId="38659" xr:uid="{00000000-0005-0000-0000-0000DF460000}"/>
    <cellStyle name="Input 5 27 2 3" xfId="30860" xr:uid="{00000000-0005-0000-0000-0000E0460000}"/>
    <cellStyle name="Input 5 27 3" xfId="15555" xr:uid="{00000000-0005-0000-0000-0000E1460000}"/>
    <cellStyle name="Input 5 27 3 2" xfId="34544" xr:uid="{00000000-0005-0000-0000-0000E2460000}"/>
    <cellStyle name="Input 5 27 4" xfId="25778" xr:uid="{00000000-0005-0000-0000-0000E3460000}"/>
    <cellStyle name="Input 5 28" xfId="7969" xr:uid="{00000000-0005-0000-0000-0000E4460000}"/>
    <cellStyle name="Input 5 28 2" xfId="17962" xr:uid="{00000000-0005-0000-0000-0000E5460000}"/>
    <cellStyle name="Input 5 28 2 2" xfId="36543" xr:uid="{00000000-0005-0000-0000-0000E6460000}"/>
    <cellStyle name="Input 5 28 3" xfId="28334" xr:uid="{00000000-0005-0000-0000-0000E7460000}"/>
    <cellStyle name="Input 5 29" xfId="23237" xr:uid="{00000000-0005-0000-0000-0000E8460000}"/>
    <cellStyle name="Input 5 3" xfId="2079" xr:uid="{00000000-0005-0000-0000-0000E9460000}"/>
    <cellStyle name="Input 5 3 2" xfId="3602" xr:uid="{00000000-0005-0000-0000-0000EA460000}"/>
    <cellStyle name="Input 5 3 2 2" xfId="6732" xr:uid="{00000000-0005-0000-0000-0000EB460000}"/>
    <cellStyle name="Input 5 3 2 2 2" xfId="12824" xr:uid="{00000000-0005-0000-0000-0000EC460000}"/>
    <cellStyle name="Input 5 3 2 2 2 2" xfId="22209" xr:uid="{00000000-0005-0000-0000-0000ED460000}"/>
    <cellStyle name="Input 5 3 2 2 2 2 2" xfId="39939" xr:uid="{00000000-0005-0000-0000-0000EE460000}"/>
    <cellStyle name="Input 5 3 2 2 2 3" xfId="32279" xr:uid="{00000000-0005-0000-0000-0000EF460000}"/>
    <cellStyle name="Input 5 3 2 2 3" xfId="17087" xr:uid="{00000000-0005-0000-0000-0000F0460000}"/>
    <cellStyle name="Input 5 3 2 2 3 2" xfId="35720" xr:uid="{00000000-0005-0000-0000-0000F1460000}"/>
    <cellStyle name="Input 5 3 2 2 4" xfId="27213" xr:uid="{00000000-0005-0000-0000-0000F2460000}"/>
    <cellStyle name="Input 5 3 2 3" xfId="9809" xr:uid="{00000000-0005-0000-0000-0000F3460000}"/>
    <cellStyle name="Input 5 3 2 3 2" xfId="29739" xr:uid="{00000000-0005-0000-0000-0000F4460000}"/>
    <cellStyle name="Input 5 3 2 4" xfId="24657" xr:uid="{00000000-0005-0000-0000-0000F5460000}"/>
    <cellStyle name="Input 5 3 3" xfId="4306" xr:uid="{00000000-0005-0000-0000-0000F6460000}"/>
    <cellStyle name="Input 5 3 3 2" xfId="7408" xr:uid="{00000000-0005-0000-0000-0000F7460000}"/>
    <cellStyle name="Input 5 3 3 2 2" xfId="13469" xr:uid="{00000000-0005-0000-0000-0000F8460000}"/>
    <cellStyle name="Input 5 3 3 2 2 2" xfId="22782" xr:uid="{00000000-0005-0000-0000-0000F9460000}"/>
    <cellStyle name="Input 5 3 3 2 2 2 2" xfId="40510" xr:uid="{00000000-0005-0000-0000-0000FA460000}"/>
    <cellStyle name="Input 5 3 3 2 2 3" xfId="32920" xr:uid="{00000000-0005-0000-0000-0000FB460000}"/>
    <cellStyle name="Input 5 3 3 2 3" xfId="17553" xr:uid="{00000000-0005-0000-0000-0000FC460000}"/>
    <cellStyle name="Input 5 3 3 2 3 2" xfId="36186" xr:uid="{00000000-0005-0000-0000-0000FD460000}"/>
    <cellStyle name="Input 5 3 3 2 4" xfId="27854" xr:uid="{00000000-0005-0000-0000-0000FE460000}"/>
    <cellStyle name="Input 5 3 3 3" xfId="10455" xr:uid="{00000000-0005-0000-0000-0000FF460000}"/>
    <cellStyle name="Input 5 3 3 3 2" xfId="20023" xr:uid="{00000000-0005-0000-0000-000000470000}"/>
    <cellStyle name="Input 5 3 3 3 2 2" xfId="38179" xr:uid="{00000000-0005-0000-0000-000001470000}"/>
    <cellStyle name="Input 5 3 3 3 3" xfId="30380" xr:uid="{00000000-0005-0000-0000-000002470000}"/>
    <cellStyle name="Input 5 3 3 4" xfId="15152" xr:uid="{00000000-0005-0000-0000-000003470000}"/>
    <cellStyle name="Input 5 3 3 4 2" xfId="34187" xr:uid="{00000000-0005-0000-0000-000004470000}"/>
    <cellStyle name="Input 5 3 3 5" xfId="25298" xr:uid="{00000000-0005-0000-0000-000005470000}"/>
    <cellStyle name="Input 5 3 4" xfId="5289" xr:uid="{00000000-0005-0000-0000-000006470000}"/>
    <cellStyle name="Input 5 3 4 2" xfId="11425" xr:uid="{00000000-0005-0000-0000-000007470000}"/>
    <cellStyle name="Input 5 3 4 2 2" xfId="20987" xr:uid="{00000000-0005-0000-0000-000008470000}"/>
    <cellStyle name="Input 5 3 4 2 2 2" xfId="38961" xr:uid="{00000000-0005-0000-0000-000009470000}"/>
    <cellStyle name="Input 5 3 4 2 3" xfId="31167" xr:uid="{00000000-0005-0000-0000-00000A470000}"/>
    <cellStyle name="Input 5 3 4 3" xfId="15971" xr:uid="{00000000-0005-0000-0000-00000B470000}"/>
    <cellStyle name="Input 5 3 4 3 2" xfId="34828" xr:uid="{00000000-0005-0000-0000-00000C470000}"/>
    <cellStyle name="Input 5 3 4 4" xfId="26085" xr:uid="{00000000-0005-0000-0000-00000D470000}"/>
    <cellStyle name="Input 5 3 5" xfId="8405" xr:uid="{00000000-0005-0000-0000-00000E470000}"/>
    <cellStyle name="Input 5 3 5 2" xfId="18392" xr:uid="{00000000-0005-0000-0000-00000F470000}"/>
    <cellStyle name="Input 5 3 5 2 2" xfId="36839" xr:uid="{00000000-0005-0000-0000-000010470000}"/>
    <cellStyle name="Input 5 3 5 3" xfId="28628" xr:uid="{00000000-0005-0000-0000-000011470000}"/>
    <cellStyle name="Input 5 3 6" xfId="23542" xr:uid="{00000000-0005-0000-0000-000012470000}"/>
    <cellStyle name="Input 5 4" xfId="1976" xr:uid="{00000000-0005-0000-0000-000013470000}"/>
    <cellStyle name="Input 5 4 2" xfId="3777" xr:uid="{00000000-0005-0000-0000-000014470000}"/>
    <cellStyle name="Input 5 4 2 2" xfId="6889" xr:uid="{00000000-0005-0000-0000-000015470000}"/>
    <cellStyle name="Input 5 4 2 2 2" xfId="12963" xr:uid="{00000000-0005-0000-0000-000016470000}"/>
    <cellStyle name="Input 5 4 2 2 2 2" xfId="22325" xr:uid="{00000000-0005-0000-0000-000017470000}"/>
    <cellStyle name="Input 5 4 2 2 2 2 2" xfId="40055" xr:uid="{00000000-0005-0000-0000-000018470000}"/>
    <cellStyle name="Input 5 4 2 2 2 3" xfId="32417" xr:uid="{00000000-0005-0000-0000-000019470000}"/>
    <cellStyle name="Input 5 4 2 2 3" xfId="17179" xr:uid="{00000000-0005-0000-0000-00001A470000}"/>
    <cellStyle name="Input 5 4 2 2 3 2" xfId="35812" xr:uid="{00000000-0005-0000-0000-00001B470000}"/>
    <cellStyle name="Input 5 4 2 2 4" xfId="27351" xr:uid="{00000000-0005-0000-0000-00001C470000}"/>
    <cellStyle name="Input 5 4 2 3" xfId="9948" xr:uid="{00000000-0005-0000-0000-00001D470000}"/>
    <cellStyle name="Input 5 4 2 3 2" xfId="29876" xr:uid="{00000000-0005-0000-0000-00001E470000}"/>
    <cellStyle name="Input 5 4 2 4" xfId="24795" xr:uid="{00000000-0005-0000-0000-00001F470000}"/>
    <cellStyle name="Input 5 4 3" xfId="4445" xr:uid="{00000000-0005-0000-0000-000020470000}"/>
    <cellStyle name="Input 5 4 3 2" xfId="7547" xr:uid="{00000000-0005-0000-0000-000021470000}"/>
    <cellStyle name="Input 5 4 3 2 2" xfId="13608" xr:uid="{00000000-0005-0000-0000-000022470000}"/>
    <cellStyle name="Input 5 4 3 2 2 2" xfId="22898" xr:uid="{00000000-0005-0000-0000-000023470000}"/>
    <cellStyle name="Input 5 4 3 2 2 2 2" xfId="40626" xr:uid="{00000000-0005-0000-0000-000024470000}"/>
    <cellStyle name="Input 5 4 3 2 2 3" xfId="33058" xr:uid="{00000000-0005-0000-0000-000025470000}"/>
    <cellStyle name="Input 5 4 3 2 3" xfId="17645" xr:uid="{00000000-0005-0000-0000-000026470000}"/>
    <cellStyle name="Input 5 4 3 2 3 2" xfId="36278" xr:uid="{00000000-0005-0000-0000-000027470000}"/>
    <cellStyle name="Input 5 4 3 2 4" xfId="27992" xr:uid="{00000000-0005-0000-0000-000028470000}"/>
    <cellStyle name="Input 5 4 3 3" xfId="10594" xr:uid="{00000000-0005-0000-0000-000029470000}"/>
    <cellStyle name="Input 5 4 3 3 2" xfId="20162" xr:uid="{00000000-0005-0000-0000-00002A470000}"/>
    <cellStyle name="Input 5 4 3 3 2 2" xfId="38317" xr:uid="{00000000-0005-0000-0000-00002B470000}"/>
    <cellStyle name="Input 5 4 3 3 3" xfId="30518" xr:uid="{00000000-0005-0000-0000-00002C470000}"/>
    <cellStyle name="Input 5 4 3 4" xfId="15244" xr:uid="{00000000-0005-0000-0000-00002D470000}"/>
    <cellStyle name="Input 5 4 3 4 2" xfId="34279" xr:uid="{00000000-0005-0000-0000-00002E470000}"/>
    <cellStyle name="Input 5 4 3 5" xfId="25436" xr:uid="{00000000-0005-0000-0000-00002F470000}"/>
    <cellStyle name="Input 5 4 4" xfId="5187" xr:uid="{00000000-0005-0000-0000-000030470000}"/>
    <cellStyle name="Input 5 4 4 2" xfId="11327" xr:uid="{00000000-0005-0000-0000-000031470000}"/>
    <cellStyle name="Input 5 4 4 2 2" xfId="20889" xr:uid="{00000000-0005-0000-0000-000032470000}"/>
    <cellStyle name="Input 5 4 4 2 2 2" xfId="38863" xr:uid="{00000000-0005-0000-0000-000033470000}"/>
    <cellStyle name="Input 5 4 4 2 3" xfId="31069" xr:uid="{00000000-0005-0000-0000-000034470000}"/>
    <cellStyle name="Input 5 4 4 3" xfId="15878" xr:uid="{00000000-0005-0000-0000-000035470000}"/>
    <cellStyle name="Input 5 4 4 3 2" xfId="34735" xr:uid="{00000000-0005-0000-0000-000036470000}"/>
    <cellStyle name="Input 5 4 4 4" xfId="25987" xr:uid="{00000000-0005-0000-0000-000037470000}"/>
    <cellStyle name="Input 5 4 5" xfId="8309" xr:uid="{00000000-0005-0000-0000-000038470000}"/>
    <cellStyle name="Input 5 4 5 2" xfId="18299" xr:uid="{00000000-0005-0000-0000-000039470000}"/>
    <cellStyle name="Input 5 4 5 2 2" xfId="36746" xr:uid="{00000000-0005-0000-0000-00003A470000}"/>
    <cellStyle name="Input 5 4 5 3" xfId="28535" xr:uid="{00000000-0005-0000-0000-00003B470000}"/>
    <cellStyle name="Input 5 4 6" xfId="23449" xr:uid="{00000000-0005-0000-0000-00003C470000}"/>
    <cellStyle name="Input 5 5" xfId="1993" xr:uid="{00000000-0005-0000-0000-00003D470000}"/>
    <cellStyle name="Input 5 5 2" xfId="3642" xr:uid="{00000000-0005-0000-0000-00003E470000}"/>
    <cellStyle name="Input 5 5 2 2" xfId="6769" xr:uid="{00000000-0005-0000-0000-00003F470000}"/>
    <cellStyle name="Input 5 5 2 2 2" xfId="12857" xr:uid="{00000000-0005-0000-0000-000040470000}"/>
    <cellStyle name="Input 5 5 2 2 2 2" xfId="22235" xr:uid="{00000000-0005-0000-0000-000041470000}"/>
    <cellStyle name="Input 5 5 2 2 2 2 2" xfId="39965" xr:uid="{00000000-0005-0000-0000-000042470000}"/>
    <cellStyle name="Input 5 5 2 2 2 3" xfId="32311" xr:uid="{00000000-0005-0000-0000-000043470000}"/>
    <cellStyle name="Input 5 5 2 2 3" xfId="17110" xr:uid="{00000000-0005-0000-0000-000044470000}"/>
    <cellStyle name="Input 5 5 2 2 3 2" xfId="35743" xr:uid="{00000000-0005-0000-0000-000045470000}"/>
    <cellStyle name="Input 5 5 2 2 4" xfId="27245" xr:uid="{00000000-0005-0000-0000-000046470000}"/>
    <cellStyle name="Input 5 5 2 3" xfId="9842" xr:uid="{00000000-0005-0000-0000-000047470000}"/>
    <cellStyle name="Input 5 5 2 3 2" xfId="29770" xr:uid="{00000000-0005-0000-0000-000048470000}"/>
    <cellStyle name="Input 5 5 2 4" xfId="24689" xr:uid="{00000000-0005-0000-0000-000049470000}"/>
    <cellStyle name="Input 5 5 3" xfId="4339" xr:uid="{00000000-0005-0000-0000-00004A470000}"/>
    <cellStyle name="Input 5 5 3 2" xfId="7441" xr:uid="{00000000-0005-0000-0000-00004B470000}"/>
    <cellStyle name="Input 5 5 3 2 2" xfId="13502" xr:uid="{00000000-0005-0000-0000-00004C470000}"/>
    <cellStyle name="Input 5 5 3 2 2 2" xfId="22808" xr:uid="{00000000-0005-0000-0000-00004D470000}"/>
    <cellStyle name="Input 5 5 3 2 2 2 2" xfId="40536" xr:uid="{00000000-0005-0000-0000-00004E470000}"/>
    <cellStyle name="Input 5 5 3 2 2 3" xfId="32952" xr:uid="{00000000-0005-0000-0000-00004F470000}"/>
    <cellStyle name="Input 5 5 3 2 3" xfId="17576" xr:uid="{00000000-0005-0000-0000-000050470000}"/>
    <cellStyle name="Input 5 5 3 2 3 2" xfId="36209" xr:uid="{00000000-0005-0000-0000-000051470000}"/>
    <cellStyle name="Input 5 5 3 2 4" xfId="27886" xr:uid="{00000000-0005-0000-0000-000052470000}"/>
    <cellStyle name="Input 5 5 3 3" xfId="10488" xr:uid="{00000000-0005-0000-0000-000053470000}"/>
    <cellStyle name="Input 5 5 3 3 2" xfId="20056" xr:uid="{00000000-0005-0000-0000-000054470000}"/>
    <cellStyle name="Input 5 5 3 3 2 2" xfId="38211" xr:uid="{00000000-0005-0000-0000-000055470000}"/>
    <cellStyle name="Input 5 5 3 3 3" xfId="30412" xr:uid="{00000000-0005-0000-0000-000056470000}"/>
    <cellStyle name="Input 5 5 3 4" xfId="15175" xr:uid="{00000000-0005-0000-0000-000057470000}"/>
    <cellStyle name="Input 5 5 3 4 2" xfId="34210" xr:uid="{00000000-0005-0000-0000-000058470000}"/>
    <cellStyle name="Input 5 5 3 5" xfId="25330" xr:uid="{00000000-0005-0000-0000-000059470000}"/>
    <cellStyle name="Input 5 5 4" xfId="5204" xr:uid="{00000000-0005-0000-0000-00005A470000}"/>
    <cellStyle name="Input 5 5 4 2" xfId="11344" xr:uid="{00000000-0005-0000-0000-00005B470000}"/>
    <cellStyle name="Input 5 5 4 2 2" xfId="20906" xr:uid="{00000000-0005-0000-0000-00005C470000}"/>
    <cellStyle name="Input 5 5 4 2 2 2" xfId="38880" xr:uid="{00000000-0005-0000-0000-00005D470000}"/>
    <cellStyle name="Input 5 5 4 2 3" xfId="31086" xr:uid="{00000000-0005-0000-0000-00005E470000}"/>
    <cellStyle name="Input 5 5 4 3" xfId="15893" xr:uid="{00000000-0005-0000-0000-00005F470000}"/>
    <cellStyle name="Input 5 5 4 3 2" xfId="34750" xr:uid="{00000000-0005-0000-0000-000060470000}"/>
    <cellStyle name="Input 5 5 4 4" xfId="26004" xr:uid="{00000000-0005-0000-0000-000061470000}"/>
    <cellStyle name="Input 5 5 5" xfId="8326" xr:uid="{00000000-0005-0000-0000-000062470000}"/>
    <cellStyle name="Input 5 5 5 2" xfId="18316" xr:uid="{00000000-0005-0000-0000-000063470000}"/>
    <cellStyle name="Input 5 5 5 2 2" xfId="36763" xr:uid="{00000000-0005-0000-0000-000064470000}"/>
    <cellStyle name="Input 5 5 5 3" xfId="28552" xr:uid="{00000000-0005-0000-0000-000065470000}"/>
    <cellStyle name="Input 5 5 6" xfId="23466" xr:uid="{00000000-0005-0000-0000-000066470000}"/>
    <cellStyle name="Input 5 6" xfId="2059" xr:uid="{00000000-0005-0000-0000-000067470000}"/>
    <cellStyle name="Input 5 6 2" xfId="3903" xr:uid="{00000000-0005-0000-0000-000068470000}"/>
    <cellStyle name="Input 5 6 2 2" xfId="7008" xr:uid="{00000000-0005-0000-0000-000069470000}"/>
    <cellStyle name="Input 5 6 2 2 2" xfId="13077" xr:uid="{00000000-0005-0000-0000-00006A470000}"/>
    <cellStyle name="Input 5 6 2 2 2 2" xfId="22428" xr:uid="{00000000-0005-0000-0000-00006B470000}"/>
    <cellStyle name="Input 5 6 2 2 2 2 2" xfId="40156" xr:uid="{00000000-0005-0000-0000-00006C470000}"/>
    <cellStyle name="Input 5 6 2 2 2 3" xfId="32529" xr:uid="{00000000-0005-0000-0000-00006D470000}"/>
    <cellStyle name="Input 5 6 2 2 3" xfId="17259" xr:uid="{00000000-0005-0000-0000-00006E470000}"/>
    <cellStyle name="Input 5 6 2 2 3 2" xfId="35892" xr:uid="{00000000-0005-0000-0000-00006F470000}"/>
    <cellStyle name="Input 5 6 2 2 4" xfId="27463" xr:uid="{00000000-0005-0000-0000-000070470000}"/>
    <cellStyle name="Input 5 6 2 3" xfId="10062" xr:uid="{00000000-0005-0000-0000-000071470000}"/>
    <cellStyle name="Input 5 6 2 3 2" xfId="19800" xr:uid="{00000000-0005-0000-0000-000072470000}"/>
    <cellStyle name="Input 5 6 2 3 2 2" xfId="37957" xr:uid="{00000000-0005-0000-0000-000073470000}"/>
    <cellStyle name="Input 5 6 2 3 3" xfId="29988" xr:uid="{00000000-0005-0000-0000-000074470000}"/>
    <cellStyle name="Input 5 6 2 4" xfId="15027" xr:uid="{00000000-0005-0000-0000-000075470000}"/>
    <cellStyle name="Input 5 6 2 4 2" xfId="34062" xr:uid="{00000000-0005-0000-0000-000076470000}"/>
    <cellStyle name="Input 5 6 2 5" xfId="24907" xr:uid="{00000000-0005-0000-0000-000077470000}"/>
    <cellStyle name="Input 5 6 3" xfId="4559" xr:uid="{00000000-0005-0000-0000-000078470000}"/>
    <cellStyle name="Input 5 6 3 2" xfId="7661" xr:uid="{00000000-0005-0000-0000-000079470000}"/>
    <cellStyle name="Input 5 6 3 2 2" xfId="13722" xr:uid="{00000000-0005-0000-0000-00007A470000}"/>
    <cellStyle name="Input 5 6 3 2 2 2" xfId="22999" xr:uid="{00000000-0005-0000-0000-00007B470000}"/>
    <cellStyle name="Input 5 6 3 2 2 2 2" xfId="40727" xr:uid="{00000000-0005-0000-0000-00007C470000}"/>
    <cellStyle name="Input 5 6 3 2 2 3" xfId="33170" xr:uid="{00000000-0005-0000-0000-00007D470000}"/>
    <cellStyle name="Input 5 6 3 2 3" xfId="17725" xr:uid="{00000000-0005-0000-0000-00007E470000}"/>
    <cellStyle name="Input 5 6 3 2 3 2" xfId="36358" xr:uid="{00000000-0005-0000-0000-00007F470000}"/>
    <cellStyle name="Input 5 6 3 2 4" xfId="28104" xr:uid="{00000000-0005-0000-0000-000080470000}"/>
    <cellStyle name="Input 5 6 3 3" xfId="10708" xr:uid="{00000000-0005-0000-0000-000081470000}"/>
    <cellStyle name="Input 5 6 3 3 2" xfId="20276" xr:uid="{00000000-0005-0000-0000-000082470000}"/>
    <cellStyle name="Input 5 6 3 3 2 2" xfId="38429" xr:uid="{00000000-0005-0000-0000-000083470000}"/>
    <cellStyle name="Input 5 6 3 3 3" xfId="30630" xr:uid="{00000000-0005-0000-0000-000084470000}"/>
    <cellStyle name="Input 5 6 3 4" xfId="15324" xr:uid="{00000000-0005-0000-0000-000085470000}"/>
    <cellStyle name="Input 5 6 3 4 2" xfId="34359" xr:uid="{00000000-0005-0000-0000-000086470000}"/>
    <cellStyle name="Input 5 6 3 5" xfId="25548" xr:uid="{00000000-0005-0000-0000-000087470000}"/>
    <cellStyle name="Input 5 6 4" xfId="5269" xr:uid="{00000000-0005-0000-0000-000088470000}"/>
    <cellStyle name="Input 5 6 4 2" xfId="11409" xr:uid="{00000000-0005-0000-0000-000089470000}"/>
    <cellStyle name="Input 5 6 4 2 2" xfId="20971" xr:uid="{00000000-0005-0000-0000-00008A470000}"/>
    <cellStyle name="Input 5 6 4 2 2 2" xfId="38945" xr:uid="{00000000-0005-0000-0000-00008B470000}"/>
    <cellStyle name="Input 5 6 4 2 3" xfId="31151" xr:uid="{00000000-0005-0000-0000-00008C470000}"/>
    <cellStyle name="Input 5 6 4 3" xfId="15955" xr:uid="{00000000-0005-0000-0000-00008D470000}"/>
    <cellStyle name="Input 5 6 4 3 2" xfId="34812" xr:uid="{00000000-0005-0000-0000-00008E470000}"/>
    <cellStyle name="Input 5 6 4 4" xfId="26069" xr:uid="{00000000-0005-0000-0000-00008F470000}"/>
    <cellStyle name="Input 5 6 5" xfId="8389" xr:uid="{00000000-0005-0000-0000-000090470000}"/>
    <cellStyle name="Input 5 6 5 2" xfId="18376" xr:uid="{00000000-0005-0000-0000-000091470000}"/>
    <cellStyle name="Input 5 6 5 2 2" xfId="36823" xr:uid="{00000000-0005-0000-0000-000092470000}"/>
    <cellStyle name="Input 5 6 5 3" xfId="28612" xr:uid="{00000000-0005-0000-0000-000093470000}"/>
    <cellStyle name="Input 5 6 6" xfId="14247" xr:uid="{00000000-0005-0000-0000-000094470000}"/>
    <cellStyle name="Input 5 6 6 2" xfId="33509" xr:uid="{00000000-0005-0000-0000-000095470000}"/>
    <cellStyle name="Input 5 6 7" xfId="23526" xr:uid="{00000000-0005-0000-0000-000096470000}"/>
    <cellStyle name="Input 5 7" xfId="2250" xr:uid="{00000000-0005-0000-0000-000097470000}"/>
    <cellStyle name="Input 5 7 2" xfId="3863" xr:uid="{00000000-0005-0000-0000-000098470000}"/>
    <cellStyle name="Input 5 7 2 2" xfId="6969" xr:uid="{00000000-0005-0000-0000-000099470000}"/>
    <cellStyle name="Input 5 7 2 2 2" xfId="13039" xr:uid="{00000000-0005-0000-0000-00009A470000}"/>
    <cellStyle name="Input 5 7 2 2 2 2" xfId="22394" xr:uid="{00000000-0005-0000-0000-00009B470000}"/>
    <cellStyle name="Input 5 7 2 2 2 2 2" xfId="40122" xr:uid="{00000000-0005-0000-0000-00009C470000}"/>
    <cellStyle name="Input 5 7 2 2 2 3" xfId="32491" xr:uid="{00000000-0005-0000-0000-00009D470000}"/>
    <cellStyle name="Input 5 7 2 2 3" xfId="17231" xr:uid="{00000000-0005-0000-0000-00009E470000}"/>
    <cellStyle name="Input 5 7 2 2 3 2" xfId="35864" xr:uid="{00000000-0005-0000-0000-00009F470000}"/>
    <cellStyle name="Input 5 7 2 2 4" xfId="27425" xr:uid="{00000000-0005-0000-0000-0000A0470000}"/>
    <cellStyle name="Input 5 7 2 3" xfId="10024" xr:uid="{00000000-0005-0000-0000-0000A1470000}"/>
    <cellStyle name="Input 5 7 2 3 2" xfId="29950" xr:uid="{00000000-0005-0000-0000-0000A2470000}"/>
    <cellStyle name="Input 5 7 2 4" xfId="24869" xr:uid="{00000000-0005-0000-0000-0000A3470000}"/>
    <cellStyle name="Input 5 7 3" xfId="4521" xr:uid="{00000000-0005-0000-0000-0000A4470000}"/>
    <cellStyle name="Input 5 7 3 2" xfId="7623" xr:uid="{00000000-0005-0000-0000-0000A5470000}"/>
    <cellStyle name="Input 5 7 3 2 2" xfId="13684" xr:uid="{00000000-0005-0000-0000-0000A6470000}"/>
    <cellStyle name="Input 5 7 3 2 2 2" xfId="22965" xr:uid="{00000000-0005-0000-0000-0000A7470000}"/>
    <cellStyle name="Input 5 7 3 2 2 2 2" xfId="40693" xr:uid="{00000000-0005-0000-0000-0000A8470000}"/>
    <cellStyle name="Input 5 7 3 2 2 3" xfId="33132" xr:uid="{00000000-0005-0000-0000-0000A9470000}"/>
    <cellStyle name="Input 5 7 3 2 3" xfId="17697" xr:uid="{00000000-0005-0000-0000-0000AA470000}"/>
    <cellStyle name="Input 5 7 3 2 3 2" xfId="36330" xr:uid="{00000000-0005-0000-0000-0000AB470000}"/>
    <cellStyle name="Input 5 7 3 2 4" xfId="28066" xr:uid="{00000000-0005-0000-0000-0000AC470000}"/>
    <cellStyle name="Input 5 7 3 3" xfId="10670" xr:uid="{00000000-0005-0000-0000-0000AD470000}"/>
    <cellStyle name="Input 5 7 3 3 2" xfId="20238" xr:uid="{00000000-0005-0000-0000-0000AE470000}"/>
    <cellStyle name="Input 5 7 3 3 2 2" xfId="38391" xr:uid="{00000000-0005-0000-0000-0000AF470000}"/>
    <cellStyle name="Input 5 7 3 3 3" xfId="30592" xr:uid="{00000000-0005-0000-0000-0000B0470000}"/>
    <cellStyle name="Input 5 7 3 4" xfId="15296" xr:uid="{00000000-0005-0000-0000-0000B1470000}"/>
    <cellStyle name="Input 5 7 3 4 2" xfId="34331" xr:uid="{00000000-0005-0000-0000-0000B2470000}"/>
    <cellStyle name="Input 5 7 3 5" xfId="25510" xr:uid="{00000000-0005-0000-0000-0000B3470000}"/>
    <cellStyle name="Input 5 7 4" xfId="5459" xr:uid="{00000000-0005-0000-0000-0000B4470000}"/>
    <cellStyle name="Input 5 7 4 2" xfId="11595" xr:uid="{00000000-0005-0000-0000-0000B5470000}"/>
    <cellStyle name="Input 5 7 4 2 2" xfId="21152" xr:uid="{00000000-0005-0000-0000-0000B6470000}"/>
    <cellStyle name="Input 5 7 4 2 2 2" xfId="39076" xr:uid="{00000000-0005-0000-0000-0000B7470000}"/>
    <cellStyle name="Input 5 7 4 2 3" xfId="31286" xr:uid="{00000000-0005-0000-0000-0000B8470000}"/>
    <cellStyle name="Input 5 7 4 3" xfId="16130" xr:uid="{00000000-0005-0000-0000-0000B9470000}"/>
    <cellStyle name="Input 5 7 4 3 2" xfId="34937" xr:uid="{00000000-0005-0000-0000-0000BA470000}"/>
    <cellStyle name="Input 5 7 4 4" xfId="26204" xr:uid="{00000000-0005-0000-0000-0000BB470000}"/>
    <cellStyle name="Input 5 7 5" xfId="8575" xr:uid="{00000000-0005-0000-0000-0000BC470000}"/>
    <cellStyle name="Input 5 7 5 2" xfId="18562" xr:uid="{00000000-0005-0000-0000-0000BD470000}"/>
    <cellStyle name="Input 5 7 5 2 2" xfId="36958" xr:uid="{00000000-0005-0000-0000-0000BE470000}"/>
    <cellStyle name="Input 5 7 5 3" xfId="28747" xr:uid="{00000000-0005-0000-0000-0000BF470000}"/>
    <cellStyle name="Input 5 7 6" xfId="23661" xr:uid="{00000000-0005-0000-0000-0000C0470000}"/>
    <cellStyle name="Input 5 8" xfId="2013" xr:uid="{00000000-0005-0000-0000-0000C1470000}"/>
    <cellStyle name="Input 5 8 2" xfId="3856" xr:uid="{00000000-0005-0000-0000-0000C2470000}"/>
    <cellStyle name="Input 5 8 2 2" xfId="6962" xr:uid="{00000000-0005-0000-0000-0000C3470000}"/>
    <cellStyle name="Input 5 8 2 2 2" xfId="13033" xr:uid="{00000000-0005-0000-0000-0000C4470000}"/>
    <cellStyle name="Input 5 8 2 2 2 2" xfId="22388" xr:uid="{00000000-0005-0000-0000-0000C5470000}"/>
    <cellStyle name="Input 5 8 2 2 2 2 2" xfId="40116" xr:uid="{00000000-0005-0000-0000-0000C6470000}"/>
    <cellStyle name="Input 5 8 2 2 2 3" xfId="32485" xr:uid="{00000000-0005-0000-0000-0000C7470000}"/>
    <cellStyle name="Input 5 8 2 2 3" xfId="17225" xr:uid="{00000000-0005-0000-0000-0000C8470000}"/>
    <cellStyle name="Input 5 8 2 2 3 2" xfId="35858" xr:uid="{00000000-0005-0000-0000-0000C9470000}"/>
    <cellStyle name="Input 5 8 2 2 4" xfId="27419" xr:uid="{00000000-0005-0000-0000-0000CA470000}"/>
    <cellStyle name="Input 5 8 2 3" xfId="10018" xr:uid="{00000000-0005-0000-0000-0000CB470000}"/>
    <cellStyle name="Input 5 8 2 3 2" xfId="29944" xr:uid="{00000000-0005-0000-0000-0000CC470000}"/>
    <cellStyle name="Input 5 8 2 4" xfId="24863" xr:uid="{00000000-0005-0000-0000-0000CD470000}"/>
    <cellStyle name="Input 5 8 3" xfId="4515" xr:uid="{00000000-0005-0000-0000-0000CE470000}"/>
    <cellStyle name="Input 5 8 3 2" xfId="7617" xr:uid="{00000000-0005-0000-0000-0000CF470000}"/>
    <cellStyle name="Input 5 8 3 2 2" xfId="13678" xr:uid="{00000000-0005-0000-0000-0000D0470000}"/>
    <cellStyle name="Input 5 8 3 2 2 2" xfId="22959" xr:uid="{00000000-0005-0000-0000-0000D1470000}"/>
    <cellStyle name="Input 5 8 3 2 2 2 2" xfId="40687" xr:uid="{00000000-0005-0000-0000-0000D2470000}"/>
    <cellStyle name="Input 5 8 3 2 2 3" xfId="33126" xr:uid="{00000000-0005-0000-0000-0000D3470000}"/>
    <cellStyle name="Input 5 8 3 2 3" xfId="17691" xr:uid="{00000000-0005-0000-0000-0000D4470000}"/>
    <cellStyle name="Input 5 8 3 2 3 2" xfId="36324" xr:uid="{00000000-0005-0000-0000-0000D5470000}"/>
    <cellStyle name="Input 5 8 3 2 4" xfId="28060" xr:uid="{00000000-0005-0000-0000-0000D6470000}"/>
    <cellStyle name="Input 5 8 3 3" xfId="10664" xr:uid="{00000000-0005-0000-0000-0000D7470000}"/>
    <cellStyle name="Input 5 8 3 3 2" xfId="20232" xr:uid="{00000000-0005-0000-0000-0000D8470000}"/>
    <cellStyle name="Input 5 8 3 3 2 2" xfId="38385" xr:uid="{00000000-0005-0000-0000-0000D9470000}"/>
    <cellStyle name="Input 5 8 3 3 3" xfId="30586" xr:uid="{00000000-0005-0000-0000-0000DA470000}"/>
    <cellStyle name="Input 5 8 3 4" xfId="15290" xr:uid="{00000000-0005-0000-0000-0000DB470000}"/>
    <cellStyle name="Input 5 8 3 4 2" xfId="34325" xr:uid="{00000000-0005-0000-0000-0000DC470000}"/>
    <cellStyle name="Input 5 8 3 5" xfId="25504" xr:uid="{00000000-0005-0000-0000-0000DD470000}"/>
    <cellStyle name="Input 5 8 4" xfId="5224" xr:uid="{00000000-0005-0000-0000-0000DE470000}"/>
    <cellStyle name="Input 5 8 4 2" xfId="11364" xr:uid="{00000000-0005-0000-0000-0000DF470000}"/>
    <cellStyle name="Input 5 8 4 2 2" xfId="20926" xr:uid="{00000000-0005-0000-0000-0000E0470000}"/>
    <cellStyle name="Input 5 8 4 2 2 2" xfId="38900" xr:uid="{00000000-0005-0000-0000-0000E1470000}"/>
    <cellStyle name="Input 5 8 4 2 3" xfId="31106" xr:uid="{00000000-0005-0000-0000-0000E2470000}"/>
    <cellStyle name="Input 5 8 4 3" xfId="15913" xr:uid="{00000000-0005-0000-0000-0000E3470000}"/>
    <cellStyle name="Input 5 8 4 3 2" xfId="34770" xr:uid="{00000000-0005-0000-0000-0000E4470000}"/>
    <cellStyle name="Input 5 8 4 4" xfId="26024" xr:uid="{00000000-0005-0000-0000-0000E5470000}"/>
    <cellStyle name="Input 5 8 5" xfId="8346" xr:uid="{00000000-0005-0000-0000-0000E6470000}"/>
    <cellStyle name="Input 5 8 5 2" xfId="18336" xr:uid="{00000000-0005-0000-0000-0000E7470000}"/>
    <cellStyle name="Input 5 8 5 2 2" xfId="36783" xr:uid="{00000000-0005-0000-0000-0000E8470000}"/>
    <cellStyle name="Input 5 8 5 3" xfId="28572" xr:uid="{00000000-0005-0000-0000-0000E9470000}"/>
    <cellStyle name="Input 5 8 6" xfId="23486" xr:uid="{00000000-0005-0000-0000-0000EA470000}"/>
    <cellStyle name="Input 5 9" xfId="2083" xr:uid="{00000000-0005-0000-0000-0000EB470000}"/>
    <cellStyle name="Input 5 9 2" xfId="3397" xr:uid="{00000000-0005-0000-0000-0000EC470000}"/>
    <cellStyle name="Input 5 9 2 2" xfId="6552" xr:uid="{00000000-0005-0000-0000-0000ED470000}"/>
    <cellStyle name="Input 5 9 2 2 2" xfId="12664" xr:uid="{00000000-0005-0000-0000-0000EE470000}"/>
    <cellStyle name="Input 5 9 2 2 2 2" xfId="22075" xr:uid="{00000000-0005-0000-0000-0000EF470000}"/>
    <cellStyle name="Input 5 9 2 2 2 2 2" xfId="39805" xr:uid="{00000000-0005-0000-0000-0000F0470000}"/>
    <cellStyle name="Input 5 9 2 2 2 3" xfId="32119" xr:uid="{00000000-0005-0000-0000-0000F1470000}"/>
    <cellStyle name="Input 5 9 2 2 3" xfId="16975" xr:uid="{00000000-0005-0000-0000-0000F2470000}"/>
    <cellStyle name="Input 5 9 2 2 3 2" xfId="35608" xr:uid="{00000000-0005-0000-0000-0000F3470000}"/>
    <cellStyle name="Input 5 9 2 2 4" xfId="27053" xr:uid="{00000000-0005-0000-0000-0000F4470000}"/>
    <cellStyle name="Input 5 9 2 3" xfId="9649" xr:uid="{00000000-0005-0000-0000-0000F5470000}"/>
    <cellStyle name="Input 5 9 2 3 2" xfId="29581" xr:uid="{00000000-0005-0000-0000-0000F6470000}"/>
    <cellStyle name="Input 5 9 2 4" xfId="24497" xr:uid="{00000000-0005-0000-0000-0000F7470000}"/>
    <cellStyle name="Input 5 9 3" xfId="4145" xr:uid="{00000000-0005-0000-0000-0000F8470000}"/>
    <cellStyle name="Input 5 9 3 2" xfId="7248" xr:uid="{00000000-0005-0000-0000-0000F9470000}"/>
    <cellStyle name="Input 5 9 3 2 2" xfId="13309" xr:uid="{00000000-0005-0000-0000-0000FA470000}"/>
    <cellStyle name="Input 5 9 3 2 2 2" xfId="22648" xr:uid="{00000000-0005-0000-0000-0000FB470000}"/>
    <cellStyle name="Input 5 9 3 2 2 2 2" xfId="40376" xr:uid="{00000000-0005-0000-0000-0000FC470000}"/>
    <cellStyle name="Input 5 9 3 2 2 3" xfId="32760" xr:uid="{00000000-0005-0000-0000-0000FD470000}"/>
    <cellStyle name="Input 5 9 3 2 3" xfId="17441" xr:uid="{00000000-0005-0000-0000-0000FE470000}"/>
    <cellStyle name="Input 5 9 3 2 3 2" xfId="36074" xr:uid="{00000000-0005-0000-0000-0000FF470000}"/>
    <cellStyle name="Input 5 9 3 2 4" xfId="27694" xr:uid="{00000000-0005-0000-0000-000000480000}"/>
    <cellStyle name="Input 5 9 3 3" xfId="10294" xr:uid="{00000000-0005-0000-0000-000001480000}"/>
    <cellStyle name="Input 5 9 3 3 2" xfId="19863" xr:uid="{00000000-0005-0000-0000-000002480000}"/>
    <cellStyle name="Input 5 9 3 3 2 2" xfId="38019" xr:uid="{00000000-0005-0000-0000-000003480000}"/>
    <cellStyle name="Input 5 9 3 3 3" xfId="30219" xr:uid="{00000000-0005-0000-0000-000004480000}"/>
    <cellStyle name="Input 5 9 3 4" xfId="15040" xr:uid="{00000000-0005-0000-0000-000005480000}"/>
    <cellStyle name="Input 5 9 3 4 2" xfId="34075" xr:uid="{00000000-0005-0000-0000-000006480000}"/>
    <cellStyle name="Input 5 9 3 5" xfId="25138" xr:uid="{00000000-0005-0000-0000-000007480000}"/>
    <cellStyle name="Input 5 9 4" xfId="5293" xr:uid="{00000000-0005-0000-0000-000008480000}"/>
    <cellStyle name="Input 5 9 4 2" xfId="11429" xr:uid="{00000000-0005-0000-0000-000009480000}"/>
    <cellStyle name="Input 5 9 4 2 2" xfId="20991" xr:uid="{00000000-0005-0000-0000-00000A480000}"/>
    <cellStyle name="Input 5 9 4 2 2 2" xfId="38965" xr:uid="{00000000-0005-0000-0000-00000B480000}"/>
    <cellStyle name="Input 5 9 4 2 3" xfId="31171" xr:uid="{00000000-0005-0000-0000-00000C480000}"/>
    <cellStyle name="Input 5 9 4 3" xfId="15973" xr:uid="{00000000-0005-0000-0000-00000D480000}"/>
    <cellStyle name="Input 5 9 4 3 2" xfId="34830" xr:uid="{00000000-0005-0000-0000-00000E480000}"/>
    <cellStyle name="Input 5 9 4 4" xfId="26089" xr:uid="{00000000-0005-0000-0000-00000F480000}"/>
    <cellStyle name="Input 5 9 5" xfId="8409" xr:uid="{00000000-0005-0000-0000-000010480000}"/>
    <cellStyle name="Input 5 9 5 2" xfId="18396" xr:uid="{00000000-0005-0000-0000-000011480000}"/>
    <cellStyle name="Input 5 9 5 2 2" xfId="36843" xr:uid="{00000000-0005-0000-0000-000012480000}"/>
    <cellStyle name="Input 5 9 5 3" xfId="28632" xr:uid="{00000000-0005-0000-0000-000013480000}"/>
    <cellStyle name="Input 5 9 6" xfId="23546" xr:uid="{00000000-0005-0000-0000-000014480000}"/>
    <cellStyle name="Input 6" xfId="1589" xr:uid="{00000000-0005-0000-0000-000015480000}"/>
    <cellStyle name="Input 6 10" xfId="1772" xr:uid="{00000000-0005-0000-0000-000016480000}"/>
    <cellStyle name="Input 6 10 2" xfId="3803" xr:uid="{00000000-0005-0000-0000-000017480000}"/>
    <cellStyle name="Input 6 10 2 2" xfId="6914" xr:uid="{00000000-0005-0000-0000-000018480000}"/>
    <cellStyle name="Input 6 10 2 2 2" xfId="12987" xr:uid="{00000000-0005-0000-0000-000019480000}"/>
    <cellStyle name="Input 6 10 2 2 2 2" xfId="22349" xr:uid="{00000000-0005-0000-0000-00001A480000}"/>
    <cellStyle name="Input 6 10 2 2 2 2 2" xfId="40078" xr:uid="{00000000-0005-0000-0000-00001B480000}"/>
    <cellStyle name="Input 6 10 2 2 2 3" xfId="32440" xr:uid="{00000000-0005-0000-0000-00001C480000}"/>
    <cellStyle name="Input 6 10 2 2 3" xfId="17199" xr:uid="{00000000-0005-0000-0000-00001D480000}"/>
    <cellStyle name="Input 6 10 2 2 3 2" xfId="35832" xr:uid="{00000000-0005-0000-0000-00001E480000}"/>
    <cellStyle name="Input 6 10 2 2 4" xfId="27374" xr:uid="{00000000-0005-0000-0000-00001F480000}"/>
    <cellStyle name="Input 6 10 2 3" xfId="9972" xr:uid="{00000000-0005-0000-0000-000020480000}"/>
    <cellStyle name="Input 6 10 2 3 2" xfId="29899" xr:uid="{00000000-0005-0000-0000-000021480000}"/>
    <cellStyle name="Input 6 10 2 4" xfId="24818" xr:uid="{00000000-0005-0000-0000-000022480000}"/>
    <cellStyle name="Input 6 10 3" xfId="4469" xr:uid="{00000000-0005-0000-0000-000023480000}"/>
    <cellStyle name="Input 6 10 3 2" xfId="7571" xr:uid="{00000000-0005-0000-0000-000024480000}"/>
    <cellStyle name="Input 6 10 3 2 2" xfId="13632" xr:uid="{00000000-0005-0000-0000-000025480000}"/>
    <cellStyle name="Input 6 10 3 2 2 2" xfId="22921" xr:uid="{00000000-0005-0000-0000-000026480000}"/>
    <cellStyle name="Input 6 10 3 2 2 2 2" xfId="40649" xr:uid="{00000000-0005-0000-0000-000027480000}"/>
    <cellStyle name="Input 6 10 3 2 2 3" xfId="33081" xr:uid="{00000000-0005-0000-0000-000028480000}"/>
    <cellStyle name="Input 6 10 3 2 3" xfId="17665" xr:uid="{00000000-0005-0000-0000-000029480000}"/>
    <cellStyle name="Input 6 10 3 2 3 2" xfId="36298" xr:uid="{00000000-0005-0000-0000-00002A480000}"/>
    <cellStyle name="Input 6 10 3 2 4" xfId="28015" xr:uid="{00000000-0005-0000-0000-00002B480000}"/>
    <cellStyle name="Input 6 10 3 3" xfId="10618" xr:uid="{00000000-0005-0000-0000-00002C480000}"/>
    <cellStyle name="Input 6 10 3 3 2" xfId="20186" xr:uid="{00000000-0005-0000-0000-00002D480000}"/>
    <cellStyle name="Input 6 10 3 3 2 2" xfId="38340" xr:uid="{00000000-0005-0000-0000-00002E480000}"/>
    <cellStyle name="Input 6 10 3 3 3" xfId="30541" xr:uid="{00000000-0005-0000-0000-00002F480000}"/>
    <cellStyle name="Input 6 10 3 4" xfId="15264" xr:uid="{00000000-0005-0000-0000-000030480000}"/>
    <cellStyle name="Input 6 10 3 4 2" xfId="34299" xr:uid="{00000000-0005-0000-0000-000031480000}"/>
    <cellStyle name="Input 6 10 3 5" xfId="25459" xr:uid="{00000000-0005-0000-0000-000032480000}"/>
    <cellStyle name="Input 6 10 4" xfId="4986" xr:uid="{00000000-0005-0000-0000-000033480000}"/>
    <cellStyle name="Input 6 10 4 2" xfId="11126" xr:uid="{00000000-0005-0000-0000-000034480000}"/>
    <cellStyle name="Input 6 10 4 2 2" xfId="20688" xr:uid="{00000000-0005-0000-0000-000035480000}"/>
    <cellStyle name="Input 6 10 4 2 2 2" xfId="38708" xr:uid="{00000000-0005-0000-0000-000036480000}"/>
    <cellStyle name="Input 6 10 4 2 3" xfId="30914" xr:uid="{00000000-0005-0000-0000-000037480000}"/>
    <cellStyle name="Input 6 10 4 3" xfId="15684" xr:uid="{00000000-0005-0000-0000-000038480000}"/>
    <cellStyle name="Input 6 10 4 3 2" xfId="34587" xr:uid="{00000000-0005-0000-0000-000039480000}"/>
    <cellStyle name="Input 6 10 4 4" xfId="25832" xr:uid="{00000000-0005-0000-0000-00003A480000}"/>
    <cellStyle name="Input 6 10 5" xfId="8109" xr:uid="{00000000-0005-0000-0000-00003B480000}"/>
    <cellStyle name="Input 6 10 5 2" xfId="18099" xr:uid="{00000000-0005-0000-0000-00003C480000}"/>
    <cellStyle name="Input 6 10 5 2 2" xfId="36592" xr:uid="{00000000-0005-0000-0000-00003D480000}"/>
    <cellStyle name="Input 6 10 5 3" xfId="28381" xr:uid="{00000000-0005-0000-0000-00003E480000}"/>
    <cellStyle name="Input 6 10 6" xfId="23294" xr:uid="{00000000-0005-0000-0000-00003F480000}"/>
    <cellStyle name="Input 6 11" xfId="1758" xr:uid="{00000000-0005-0000-0000-000040480000}"/>
    <cellStyle name="Input 6 11 2" xfId="3608" xr:uid="{00000000-0005-0000-0000-000041480000}"/>
    <cellStyle name="Input 6 11 2 2" xfId="6737" xr:uid="{00000000-0005-0000-0000-000042480000}"/>
    <cellStyle name="Input 6 11 2 2 2" xfId="12827" xr:uid="{00000000-0005-0000-0000-000043480000}"/>
    <cellStyle name="Input 6 11 2 2 2 2" xfId="22212" xr:uid="{00000000-0005-0000-0000-000044480000}"/>
    <cellStyle name="Input 6 11 2 2 2 2 2" xfId="39942" xr:uid="{00000000-0005-0000-0000-000045480000}"/>
    <cellStyle name="Input 6 11 2 2 2 3" xfId="32282" xr:uid="{00000000-0005-0000-0000-000046480000}"/>
    <cellStyle name="Input 6 11 2 2 3" xfId="17089" xr:uid="{00000000-0005-0000-0000-000047480000}"/>
    <cellStyle name="Input 6 11 2 2 3 2" xfId="35722" xr:uid="{00000000-0005-0000-0000-000048480000}"/>
    <cellStyle name="Input 6 11 2 2 4" xfId="27216" xr:uid="{00000000-0005-0000-0000-000049480000}"/>
    <cellStyle name="Input 6 11 2 3" xfId="9812" xr:uid="{00000000-0005-0000-0000-00004A480000}"/>
    <cellStyle name="Input 6 11 2 3 2" xfId="29742" xr:uid="{00000000-0005-0000-0000-00004B480000}"/>
    <cellStyle name="Input 6 11 2 4" xfId="24660" xr:uid="{00000000-0005-0000-0000-00004C480000}"/>
    <cellStyle name="Input 6 11 3" xfId="4309" xr:uid="{00000000-0005-0000-0000-00004D480000}"/>
    <cellStyle name="Input 6 11 3 2" xfId="7411" xr:uid="{00000000-0005-0000-0000-00004E480000}"/>
    <cellStyle name="Input 6 11 3 2 2" xfId="13472" xr:uid="{00000000-0005-0000-0000-00004F480000}"/>
    <cellStyle name="Input 6 11 3 2 2 2" xfId="22785" xr:uid="{00000000-0005-0000-0000-000050480000}"/>
    <cellStyle name="Input 6 11 3 2 2 2 2" xfId="40513" xr:uid="{00000000-0005-0000-0000-000051480000}"/>
    <cellStyle name="Input 6 11 3 2 2 3" xfId="32923" xr:uid="{00000000-0005-0000-0000-000052480000}"/>
    <cellStyle name="Input 6 11 3 2 3" xfId="17555" xr:uid="{00000000-0005-0000-0000-000053480000}"/>
    <cellStyle name="Input 6 11 3 2 3 2" xfId="36188" xr:uid="{00000000-0005-0000-0000-000054480000}"/>
    <cellStyle name="Input 6 11 3 2 4" xfId="27857" xr:uid="{00000000-0005-0000-0000-000055480000}"/>
    <cellStyle name="Input 6 11 3 3" xfId="10458" xr:uid="{00000000-0005-0000-0000-000056480000}"/>
    <cellStyle name="Input 6 11 3 3 2" xfId="20026" xr:uid="{00000000-0005-0000-0000-000057480000}"/>
    <cellStyle name="Input 6 11 3 3 2 2" xfId="38182" xr:uid="{00000000-0005-0000-0000-000058480000}"/>
    <cellStyle name="Input 6 11 3 3 3" xfId="30383" xr:uid="{00000000-0005-0000-0000-000059480000}"/>
    <cellStyle name="Input 6 11 3 4" xfId="15154" xr:uid="{00000000-0005-0000-0000-00005A480000}"/>
    <cellStyle name="Input 6 11 3 4 2" xfId="34189" xr:uid="{00000000-0005-0000-0000-00005B480000}"/>
    <cellStyle name="Input 6 11 3 5" xfId="25301" xr:uid="{00000000-0005-0000-0000-00005C480000}"/>
    <cellStyle name="Input 6 11 4" xfId="4975" xr:uid="{00000000-0005-0000-0000-00005D480000}"/>
    <cellStyle name="Input 6 11 4 2" xfId="11115" xr:uid="{00000000-0005-0000-0000-00005E480000}"/>
    <cellStyle name="Input 6 11 4 2 2" xfId="20677" xr:uid="{00000000-0005-0000-0000-00005F480000}"/>
    <cellStyle name="Input 6 11 4 2 2 2" xfId="38697" xr:uid="{00000000-0005-0000-0000-000060480000}"/>
    <cellStyle name="Input 6 11 4 2 3" xfId="30903" xr:uid="{00000000-0005-0000-0000-000061480000}"/>
    <cellStyle name="Input 6 11 4 3" xfId="15674" xr:uid="{00000000-0005-0000-0000-000062480000}"/>
    <cellStyle name="Input 6 11 4 3 2" xfId="34577" xr:uid="{00000000-0005-0000-0000-000063480000}"/>
    <cellStyle name="Input 6 11 4 4" xfId="25821" xr:uid="{00000000-0005-0000-0000-000064480000}"/>
    <cellStyle name="Input 6 11 5" xfId="8098" xr:uid="{00000000-0005-0000-0000-000065480000}"/>
    <cellStyle name="Input 6 11 5 2" xfId="18088" xr:uid="{00000000-0005-0000-0000-000066480000}"/>
    <cellStyle name="Input 6 11 5 2 2" xfId="36581" xr:uid="{00000000-0005-0000-0000-000067480000}"/>
    <cellStyle name="Input 6 11 5 3" xfId="28370" xr:uid="{00000000-0005-0000-0000-000068480000}"/>
    <cellStyle name="Input 6 11 6" xfId="23280" xr:uid="{00000000-0005-0000-0000-000069480000}"/>
    <cellStyle name="Input 6 12" xfId="1966" xr:uid="{00000000-0005-0000-0000-00006A480000}"/>
    <cellStyle name="Input 6 12 2" xfId="3593" xr:uid="{00000000-0005-0000-0000-00006B480000}"/>
    <cellStyle name="Input 6 12 2 2" xfId="6723" xr:uid="{00000000-0005-0000-0000-00006C480000}"/>
    <cellStyle name="Input 6 12 2 2 2" xfId="12816" xr:uid="{00000000-0005-0000-0000-00006D480000}"/>
    <cellStyle name="Input 6 12 2 2 2 2" xfId="22202" xr:uid="{00000000-0005-0000-0000-00006E480000}"/>
    <cellStyle name="Input 6 12 2 2 2 2 2" xfId="39932" xr:uid="{00000000-0005-0000-0000-00006F480000}"/>
    <cellStyle name="Input 6 12 2 2 2 3" xfId="32271" xr:uid="{00000000-0005-0000-0000-000070480000}"/>
    <cellStyle name="Input 6 12 2 2 3" xfId="17081" xr:uid="{00000000-0005-0000-0000-000071480000}"/>
    <cellStyle name="Input 6 12 2 2 3 2" xfId="35714" xr:uid="{00000000-0005-0000-0000-000072480000}"/>
    <cellStyle name="Input 6 12 2 2 4" xfId="27205" xr:uid="{00000000-0005-0000-0000-000073480000}"/>
    <cellStyle name="Input 6 12 2 3" xfId="9801" xr:uid="{00000000-0005-0000-0000-000074480000}"/>
    <cellStyle name="Input 6 12 2 3 2" xfId="29731" xr:uid="{00000000-0005-0000-0000-000075480000}"/>
    <cellStyle name="Input 6 12 2 4" xfId="24649" xr:uid="{00000000-0005-0000-0000-000076480000}"/>
    <cellStyle name="Input 6 12 3" xfId="4297" xr:uid="{00000000-0005-0000-0000-000077480000}"/>
    <cellStyle name="Input 6 12 3 2" xfId="7400" xr:uid="{00000000-0005-0000-0000-000078480000}"/>
    <cellStyle name="Input 6 12 3 2 2" xfId="13461" xr:uid="{00000000-0005-0000-0000-000079480000}"/>
    <cellStyle name="Input 6 12 3 2 2 2" xfId="22775" xr:uid="{00000000-0005-0000-0000-00007A480000}"/>
    <cellStyle name="Input 6 12 3 2 2 2 2" xfId="40503" xr:uid="{00000000-0005-0000-0000-00007B480000}"/>
    <cellStyle name="Input 6 12 3 2 2 3" xfId="32912" xr:uid="{00000000-0005-0000-0000-00007C480000}"/>
    <cellStyle name="Input 6 12 3 2 3" xfId="17547" xr:uid="{00000000-0005-0000-0000-00007D480000}"/>
    <cellStyle name="Input 6 12 3 2 3 2" xfId="36180" xr:uid="{00000000-0005-0000-0000-00007E480000}"/>
    <cellStyle name="Input 6 12 3 2 4" xfId="27846" xr:uid="{00000000-0005-0000-0000-00007F480000}"/>
    <cellStyle name="Input 6 12 3 3" xfId="10446" xr:uid="{00000000-0005-0000-0000-000080480000}"/>
    <cellStyle name="Input 6 12 3 3 2" xfId="20015" xr:uid="{00000000-0005-0000-0000-000081480000}"/>
    <cellStyle name="Input 6 12 3 3 2 2" xfId="38171" xr:uid="{00000000-0005-0000-0000-000082480000}"/>
    <cellStyle name="Input 6 12 3 3 3" xfId="30371" xr:uid="{00000000-0005-0000-0000-000083480000}"/>
    <cellStyle name="Input 6 12 3 4" xfId="15146" xr:uid="{00000000-0005-0000-0000-000084480000}"/>
    <cellStyle name="Input 6 12 3 4 2" xfId="34181" xr:uid="{00000000-0005-0000-0000-000085480000}"/>
    <cellStyle name="Input 6 12 3 5" xfId="25290" xr:uid="{00000000-0005-0000-0000-000086480000}"/>
    <cellStyle name="Input 6 12 4" xfId="5177" xr:uid="{00000000-0005-0000-0000-000087480000}"/>
    <cellStyle name="Input 6 12 4 2" xfId="11317" xr:uid="{00000000-0005-0000-0000-000088480000}"/>
    <cellStyle name="Input 6 12 4 2 2" xfId="20879" xr:uid="{00000000-0005-0000-0000-000089480000}"/>
    <cellStyle name="Input 6 12 4 2 2 2" xfId="38853" xr:uid="{00000000-0005-0000-0000-00008A480000}"/>
    <cellStyle name="Input 6 12 4 2 3" xfId="31059" xr:uid="{00000000-0005-0000-0000-00008B480000}"/>
    <cellStyle name="Input 6 12 4 3" xfId="15869" xr:uid="{00000000-0005-0000-0000-00008C480000}"/>
    <cellStyle name="Input 6 12 4 3 2" xfId="34726" xr:uid="{00000000-0005-0000-0000-00008D480000}"/>
    <cellStyle name="Input 6 12 4 4" xfId="25977" xr:uid="{00000000-0005-0000-0000-00008E480000}"/>
    <cellStyle name="Input 6 12 5" xfId="8299" xr:uid="{00000000-0005-0000-0000-00008F480000}"/>
    <cellStyle name="Input 6 12 5 2" xfId="18289" xr:uid="{00000000-0005-0000-0000-000090480000}"/>
    <cellStyle name="Input 6 12 5 2 2" xfId="36736" xr:uid="{00000000-0005-0000-0000-000091480000}"/>
    <cellStyle name="Input 6 12 5 3" xfId="28525" xr:uid="{00000000-0005-0000-0000-000092480000}"/>
    <cellStyle name="Input 6 12 6" xfId="23439" xr:uid="{00000000-0005-0000-0000-000093480000}"/>
    <cellStyle name="Input 6 13" xfId="1971" xr:uid="{00000000-0005-0000-0000-000094480000}"/>
    <cellStyle name="Input 6 13 2" xfId="3613" xr:uid="{00000000-0005-0000-0000-000095480000}"/>
    <cellStyle name="Input 6 13 2 2" xfId="6741" xr:uid="{00000000-0005-0000-0000-000096480000}"/>
    <cellStyle name="Input 6 13 2 2 2" xfId="12831" xr:uid="{00000000-0005-0000-0000-000097480000}"/>
    <cellStyle name="Input 6 13 2 2 2 2" xfId="22216" xr:uid="{00000000-0005-0000-0000-000098480000}"/>
    <cellStyle name="Input 6 13 2 2 2 2 2" xfId="39946" xr:uid="{00000000-0005-0000-0000-000099480000}"/>
    <cellStyle name="Input 6 13 2 2 2 3" xfId="32286" xr:uid="{00000000-0005-0000-0000-00009A480000}"/>
    <cellStyle name="Input 6 13 2 2 3" xfId="17093" xr:uid="{00000000-0005-0000-0000-00009B480000}"/>
    <cellStyle name="Input 6 13 2 2 3 2" xfId="35726" xr:uid="{00000000-0005-0000-0000-00009C480000}"/>
    <cellStyle name="Input 6 13 2 2 4" xfId="27220" xr:uid="{00000000-0005-0000-0000-00009D480000}"/>
    <cellStyle name="Input 6 13 2 3" xfId="9816" xr:uid="{00000000-0005-0000-0000-00009E480000}"/>
    <cellStyle name="Input 6 13 2 3 2" xfId="29746" xr:uid="{00000000-0005-0000-0000-00009F480000}"/>
    <cellStyle name="Input 6 13 2 4" xfId="24664" xr:uid="{00000000-0005-0000-0000-0000A0480000}"/>
    <cellStyle name="Input 6 13 3" xfId="4313" xr:uid="{00000000-0005-0000-0000-0000A1480000}"/>
    <cellStyle name="Input 6 13 3 2" xfId="7415" xr:uid="{00000000-0005-0000-0000-0000A2480000}"/>
    <cellStyle name="Input 6 13 3 2 2" xfId="13476" xr:uid="{00000000-0005-0000-0000-0000A3480000}"/>
    <cellStyle name="Input 6 13 3 2 2 2" xfId="22789" xr:uid="{00000000-0005-0000-0000-0000A4480000}"/>
    <cellStyle name="Input 6 13 3 2 2 2 2" xfId="40517" xr:uid="{00000000-0005-0000-0000-0000A5480000}"/>
    <cellStyle name="Input 6 13 3 2 2 3" xfId="32927" xr:uid="{00000000-0005-0000-0000-0000A6480000}"/>
    <cellStyle name="Input 6 13 3 2 3" xfId="17559" xr:uid="{00000000-0005-0000-0000-0000A7480000}"/>
    <cellStyle name="Input 6 13 3 2 3 2" xfId="36192" xr:uid="{00000000-0005-0000-0000-0000A8480000}"/>
    <cellStyle name="Input 6 13 3 2 4" xfId="27861" xr:uid="{00000000-0005-0000-0000-0000A9480000}"/>
    <cellStyle name="Input 6 13 3 3" xfId="10462" xr:uid="{00000000-0005-0000-0000-0000AA480000}"/>
    <cellStyle name="Input 6 13 3 3 2" xfId="20030" xr:uid="{00000000-0005-0000-0000-0000AB480000}"/>
    <cellStyle name="Input 6 13 3 3 2 2" xfId="38186" xr:uid="{00000000-0005-0000-0000-0000AC480000}"/>
    <cellStyle name="Input 6 13 3 3 3" xfId="30387" xr:uid="{00000000-0005-0000-0000-0000AD480000}"/>
    <cellStyle name="Input 6 13 3 4" xfId="15158" xr:uid="{00000000-0005-0000-0000-0000AE480000}"/>
    <cellStyle name="Input 6 13 3 4 2" xfId="34193" xr:uid="{00000000-0005-0000-0000-0000AF480000}"/>
    <cellStyle name="Input 6 13 3 5" xfId="25305" xr:uid="{00000000-0005-0000-0000-0000B0480000}"/>
    <cellStyle name="Input 6 13 4" xfId="5182" xr:uid="{00000000-0005-0000-0000-0000B1480000}"/>
    <cellStyle name="Input 6 13 4 2" xfId="11322" xr:uid="{00000000-0005-0000-0000-0000B2480000}"/>
    <cellStyle name="Input 6 13 4 2 2" xfId="20884" xr:uid="{00000000-0005-0000-0000-0000B3480000}"/>
    <cellStyle name="Input 6 13 4 2 2 2" xfId="38858" xr:uid="{00000000-0005-0000-0000-0000B4480000}"/>
    <cellStyle name="Input 6 13 4 2 3" xfId="31064" xr:uid="{00000000-0005-0000-0000-0000B5480000}"/>
    <cellStyle name="Input 6 13 4 3" xfId="15874" xr:uid="{00000000-0005-0000-0000-0000B6480000}"/>
    <cellStyle name="Input 6 13 4 3 2" xfId="34731" xr:uid="{00000000-0005-0000-0000-0000B7480000}"/>
    <cellStyle name="Input 6 13 4 4" xfId="25982" xr:uid="{00000000-0005-0000-0000-0000B8480000}"/>
    <cellStyle name="Input 6 13 5" xfId="8304" xr:uid="{00000000-0005-0000-0000-0000B9480000}"/>
    <cellStyle name="Input 6 13 5 2" xfId="18294" xr:uid="{00000000-0005-0000-0000-0000BA480000}"/>
    <cellStyle name="Input 6 13 5 2 2" xfId="36741" xr:uid="{00000000-0005-0000-0000-0000BB480000}"/>
    <cellStyle name="Input 6 13 5 3" xfId="28530" xr:uid="{00000000-0005-0000-0000-0000BC480000}"/>
    <cellStyle name="Input 6 13 6" xfId="23444" xr:uid="{00000000-0005-0000-0000-0000BD480000}"/>
    <cellStyle name="Input 6 14" xfId="2000" xr:uid="{00000000-0005-0000-0000-0000BE480000}"/>
    <cellStyle name="Input 6 14 2" xfId="3906" xr:uid="{00000000-0005-0000-0000-0000BF480000}"/>
    <cellStyle name="Input 6 14 2 2" xfId="7011" xr:uid="{00000000-0005-0000-0000-0000C0480000}"/>
    <cellStyle name="Input 6 14 2 2 2" xfId="13080" xr:uid="{00000000-0005-0000-0000-0000C1480000}"/>
    <cellStyle name="Input 6 14 2 2 2 2" xfId="22430" xr:uid="{00000000-0005-0000-0000-0000C2480000}"/>
    <cellStyle name="Input 6 14 2 2 2 2 2" xfId="40158" xr:uid="{00000000-0005-0000-0000-0000C3480000}"/>
    <cellStyle name="Input 6 14 2 2 2 3" xfId="32532" xr:uid="{00000000-0005-0000-0000-0000C4480000}"/>
    <cellStyle name="Input 6 14 2 2 3" xfId="17261" xr:uid="{00000000-0005-0000-0000-0000C5480000}"/>
    <cellStyle name="Input 6 14 2 2 3 2" xfId="35894" xr:uid="{00000000-0005-0000-0000-0000C6480000}"/>
    <cellStyle name="Input 6 14 2 2 4" xfId="27466" xr:uid="{00000000-0005-0000-0000-0000C7480000}"/>
    <cellStyle name="Input 6 14 2 3" xfId="10065" xr:uid="{00000000-0005-0000-0000-0000C8480000}"/>
    <cellStyle name="Input 6 14 2 3 2" xfId="29991" xr:uid="{00000000-0005-0000-0000-0000C9480000}"/>
    <cellStyle name="Input 6 14 2 4" xfId="24910" xr:uid="{00000000-0005-0000-0000-0000CA480000}"/>
    <cellStyle name="Input 6 14 3" xfId="4562" xr:uid="{00000000-0005-0000-0000-0000CB480000}"/>
    <cellStyle name="Input 6 14 3 2" xfId="7664" xr:uid="{00000000-0005-0000-0000-0000CC480000}"/>
    <cellStyle name="Input 6 14 3 2 2" xfId="13725" xr:uid="{00000000-0005-0000-0000-0000CD480000}"/>
    <cellStyle name="Input 6 14 3 2 2 2" xfId="23001" xr:uid="{00000000-0005-0000-0000-0000CE480000}"/>
    <cellStyle name="Input 6 14 3 2 2 2 2" xfId="40729" xr:uid="{00000000-0005-0000-0000-0000CF480000}"/>
    <cellStyle name="Input 6 14 3 2 2 3" xfId="33173" xr:uid="{00000000-0005-0000-0000-0000D0480000}"/>
    <cellStyle name="Input 6 14 3 2 3" xfId="17727" xr:uid="{00000000-0005-0000-0000-0000D1480000}"/>
    <cellStyle name="Input 6 14 3 2 3 2" xfId="36360" xr:uid="{00000000-0005-0000-0000-0000D2480000}"/>
    <cellStyle name="Input 6 14 3 2 4" xfId="28107" xr:uid="{00000000-0005-0000-0000-0000D3480000}"/>
    <cellStyle name="Input 6 14 3 3" xfId="10711" xr:uid="{00000000-0005-0000-0000-0000D4480000}"/>
    <cellStyle name="Input 6 14 3 3 2" xfId="20279" xr:uid="{00000000-0005-0000-0000-0000D5480000}"/>
    <cellStyle name="Input 6 14 3 3 2 2" xfId="38432" xr:uid="{00000000-0005-0000-0000-0000D6480000}"/>
    <cellStyle name="Input 6 14 3 3 3" xfId="30633" xr:uid="{00000000-0005-0000-0000-0000D7480000}"/>
    <cellStyle name="Input 6 14 3 4" xfId="15326" xr:uid="{00000000-0005-0000-0000-0000D8480000}"/>
    <cellStyle name="Input 6 14 3 4 2" xfId="34361" xr:uid="{00000000-0005-0000-0000-0000D9480000}"/>
    <cellStyle name="Input 6 14 3 5" xfId="25551" xr:uid="{00000000-0005-0000-0000-0000DA480000}"/>
    <cellStyle name="Input 6 14 4" xfId="5211" xr:uid="{00000000-0005-0000-0000-0000DB480000}"/>
    <cellStyle name="Input 6 14 4 2" xfId="11351" xr:uid="{00000000-0005-0000-0000-0000DC480000}"/>
    <cellStyle name="Input 6 14 4 2 2" xfId="20913" xr:uid="{00000000-0005-0000-0000-0000DD480000}"/>
    <cellStyle name="Input 6 14 4 2 2 2" xfId="38887" xr:uid="{00000000-0005-0000-0000-0000DE480000}"/>
    <cellStyle name="Input 6 14 4 2 3" xfId="31093" xr:uid="{00000000-0005-0000-0000-0000DF480000}"/>
    <cellStyle name="Input 6 14 4 3" xfId="15900" xr:uid="{00000000-0005-0000-0000-0000E0480000}"/>
    <cellStyle name="Input 6 14 4 3 2" xfId="34757" xr:uid="{00000000-0005-0000-0000-0000E1480000}"/>
    <cellStyle name="Input 6 14 4 4" xfId="26011" xr:uid="{00000000-0005-0000-0000-0000E2480000}"/>
    <cellStyle name="Input 6 14 5" xfId="8333" xr:uid="{00000000-0005-0000-0000-0000E3480000}"/>
    <cellStyle name="Input 6 14 5 2" xfId="18323" xr:uid="{00000000-0005-0000-0000-0000E4480000}"/>
    <cellStyle name="Input 6 14 5 2 2" xfId="36770" xr:uid="{00000000-0005-0000-0000-0000E5480000}"/>
    <cellStyle name="Input 6 14 5 3" xfId="28559" xr:uid="{00000000-0005-0000-0000-0000E6480000}"/>
    <cellStyle name="Input 6 14 6" xfId="23473" xr:uid="{00000000-0005-0000-0000-0000E7480000}"/>
    <cellStyle name="Input 6 15" xfId="2033" xr:uid="{00000000-0005-0000-0000-0000E8480000}"/>
    <cellStyle name="Input 6 15 2" xfId="3550" xr:uid="{00000000-0005-0000-0000-0000E9480000}"/>
    <cellStyle name="Input 6 15 2 2" xfId="6685" xr:uid="{00000000-0005-0000-0000-0000EA480000}"/>
    <cellStyle name="Input 6 15 2 2 2" xfId="12782" xr:uid="{00000000-0005-0000-0000-0000EB480000}"/>
    <cellStyle name="Input 6 15 2 2 2 2" xfId="22178" xr:uid="{00000000-0005-0000-0000-0000EC480000}"/>
    <cellStyle name="Input 6 15 2 2 2 2 2" xfId="39908" xr:uid="{00000000-0005-0000-0000-0000ED480000}"/>
    <cellStyle name="Input 6 15 2 2 2 3" xfId="32237" xr:uid="{00000000-0005-0000-0000-0000EE480000}"/>
    <cellStyle name="Input 6 15 2 2 3" xfId="17060" xr:uid="{00000000-0005-0000-0000-0000EF480000}"/>
    <cellStyle name="Input 6 15 2 2 3 2" xfId="35693" xr:uid="{00000000-0005-0000-0000-0000F0480000}"/>
    <cellStyle name="Input 6 15 2 2 4" xfId="27171" xr:uid="{00000000-0005-0000-0000-0000F1480000}"/>
    <cellStyle name="Input 6 15 2 3" xfId="9767" xr:uid="{00000000-0005-0000-0000-0000F2480000}"/>
    <cellStyle name="Input 6 15 2 3 2" xfId="29698" xr:uid="{00000000-0005-0000-0000-0000F3480000}"/>
    <cellStyle name="Input 6 15 2 4" xfId="24615" xr:uid="{00000000-0005-0000-0000-0000F4480000}"/>
    <cellStyle name="Input 6 15 3" xfId="4263" xr:uid="{00000000-0005-0000-0000-0000F5480000}"/>
    <cellStyle name="Input 6 15 3 2" xfId="7366" xr:uid="{00000000-0005-0000-0000-0000F6480000}"/>
    <cellStyle name="Input 6 15 3 2 2" xfId="13427" xr:uid="{00000000-0005-0000-0000-0000F7480000}"/>
    <cellStyle name="Input 6 15 3 2 2 2" xfId="22751" xr:uid="{00000000-0005-0000-0000-0000F8480000}"/>
    <cellStyle name="Input 6 15 3 2 2 2 2" xfId="40479" xr:uid="{00000000-0005-0000-0000-0000F9480000}"/>
    <cellStyle name="Input 6 15 3 2 2 3" xfId="32878" xr:uid="{00000000-0005-0000-0000-0000FA480000}"/>
    <cellStyle name="Input 6 15 3 2 3" xfId="17526" xr:uid="{00000000-0005-0000-0000-0000FB480000}"/>
    <cellStyle name="Input 6 15 3 2 3 2" xfId="36159" xr:uid="{00000000-0005-0000-0000-0000FC480000}"/>
    <cellStyle name="Input 6 15 3 2 4" xfId="27812" xr:uid="{00000000-0005-0000-0000-0000FD480000}"/>
    <cellStyle name="Input 6 15 3 3" xfId="10412" xr:uid="{00000000-0005-0000-0000-0000FE480000}"/>
    <cellStyle name="Input 6 15 3 3 2" xfId="19981" xr:uid="{00000000-0005-0000-0000-0000FF480000}"/>
    <cellStyle name="Input 6 15 3 3 2 2" xfId="38137" xr:uid="{00000000-0005-0000-0000-000000490000}"/>
    <cellStyle name="Input 6 15 3 3 3" xfId="30337" xr:uid="{00000000-0005-0000-0000-000001490000}"/>
    <cellStyle name="Input 6 15 3 4" xfId="15125" xr:uid="{00000000-0005-0000-0000-000002490000}"/>
    <cellStyle name="Input 6 15 3 4 2" xfId="34160" xr:uid="{00000000-0005-0000-0000-000003490000}"/>
    <cellStyle name="Input 6 15 3 5" xfId="25256" xr:uid="{00000000-0005-0000-0000-000004490000}"/>
    <cellStyle name="Input 6 15 4" xfId="5244" xr:uid="{00000000-0005-0000-0000-000005490000}"/>
    <cellStyle name="Input 6 15 4 2" xfId="11384" xr:uid="{00000000-0005-0000-0000-000006490000}"/>
    <cellStyle name="Input 6 15 4 2 2" xfId="20946" xr:uid="{00000000-0005-0000-0000-000007490000}"/>
    <cellStyle name="Input 6 15 4 2 2 2" xfId="38920" xr:uid="{00000000-0005-0000-0000-000008490000}"/>
    <cellStyle name="Input 6 15 4 2 3" xfId="31126" xr:uid="{00000000-0005-0000-0000-000009490000}"/>
    <cellStyle name="Input 6 15 4 3" xfId="15933" xr:uid="{00000000-0005-0000-0000-00000A490000}"/>
    <cellStyle name="Input 6 15 4 3 2" xfId="34790" xr:uid="{00000000-0005-0000-0000-00000B490000}"/>
    <cellStyle name="Input 6 15 4 4" xfId="26044" xr:uid="{00000000-0005-0000-0000-00000C490000}"/>
    <cellStyle name="Input 6 15 5" xfId="8363" xr:uid="{00000000-0005-0000-0000-00000D490000}"/>
    <cellStyle name="Input 6 15 5 2" xfId="18353" xr:uid="{00000000-0005-0000-0000-00000E490000}"/>
    <cellStyle name="Input 6 15 5 2 2" xfId="36800" xr:uid="{00000000-0005-0000-0000-00000F490000}"/>
    <cellStyle name="Input 6 15 5 3" xfId="28589" xr:uid="{00000000-0005-0000-0000-000010490000}"/>
    <cellStyle name="Input 6 15 6" xfId="23503" xr:uid="{00000000-0005-0000-0000-000011490000}"/>
    <cellStyle name="Input 6 16" xfId="2356" xr:uid="{00000000-0005-0000-0000-000012490000}"/>
    <cellStyle name="Input 6 16 2" xfId="3865" xr:uid="{00000000-0005-0000-0000-000013490000}"/>
    <cellStyle name="Input 6 16 2 2" xfId="6971" xr:uid="{00000000-0005-0000-0000-000014490000}"/>
    <cellStyle name="Input 6 16 2 2 2" xfId="13041" xr:uid="{00000000-0005-0000-0000-000015490000}"/>
    <cellStyle name="Input 6 16 2 2 2 2" xfId="22396" xr:uid="{00000000-0005-0000-0000-000016490000}"/>
    <cellStyle name="Input 6 16 2 2 2 2 2" xfId="40124" xr:uid="{00000000-0005-0000-0000-000017490000}"/>
    <cellStyle name="Input 6 16 2 2 2 3" xfId="32493" xr:uid="{00000000-0005-0000-0000-000018490000}"/>
    <cellStyle name="Input 6 16 2 2 3" xfId="17233" xr:uid="{00000000-0005-0000-0000-000019490000}"/>
    <cellStyle name="Input 6 16 2 2 3 2" xfId="35866" xr:uid="{00000000-0005-0000-0000-00001A490000}"/>
    <cellStyle name="Input 6 16 2 2 4" xfId="27427" xr:uid="{00000000-0005-0000-0000-00001B490000}"/>
    <cellStyle name="Input 6 16 2 3" xfId="10026" xr:uid="{00000000-0005-0000-0000-00001C490000}"/>
    <cellStyle name="Input 6 16 2 3 2" xfId="29952" xr:uid="{00000000-0005-0000-0000-00001D490000}"/>
    <cellStyle name="Input 6 16 2 4" xfId="24871" xr:uid="{00000000-0005-0000-0000-00001E490000}"/>
    <cellStyle name="Input 6 16 3" xfId="4523" xr:uid="{00000000-0005-0000-0000-00001F490000}"/>
    <cellStyle name="Input 6 16 3 2" xfId="7625" xr:uid="{00000000-0005-0000-0000-000020490000}"/>
    <cellStyle name="Input 6 16 3 2 2" xfId="13686" xr:uid="{00000000-0005-0000-0000-000021490000}"/>
    <cellStyle name="Input 6 16 3 2 2 2" xfId="22967" xr:uid="{00000000-0005-0000-0000-000022490000}"/>
    <cellStyle name="Input 6 16 3 2 2 2 2" xfId="40695" xr:uid="{00000000-0005-0000-0000-000023490000}"/>
    <cellStyle name="Input 6 16 3 2 2 3" xfId="33134" xr:uid="{00000000-0005-0000-0000-000024490000}"/>
    <cellStyle name="Input 6 16 3 2 3" xfId="17699" xr:uid="{00000000-0005-0000-0000-000025490000}"/>
    <cellStyle name="Input 6 16 3 2 3 2" xfId="36332" xr:uid="{00000000-0005-0000-0000-000026490000}"/>
    <cellStyle name="Input 6 16 3 2 4" xfId="28068" xr:uid="{00000000-0005-0000-0000-000027490000}"/>
    <cellStyle name="Input 6 16 3 3" xfId="10672" xr:uid="{00000000-0005-0000-0000-000028490000}"/>
    <cellStyle name="Input 6 16 3 3 2" xfId="20240" xr:uid="{00000000-0005-0000-0000-000029490000}"/>
    <cellStyle name="Input 6 16 3 3 2 2" xfId="38393" xr:uid="{00000000-0005-0000-0000-00002A490000}"/>
    <cellStyle name="Input 6 16 3 3 3" xfId="30594" xr:uid="{00000000-0005-0000-0000-00002B490000}"/>
    <cellStyle name="Input 6 16 3 4" xfId="15298" xr:uid="{00000000-0005-0000-0000-00002C490000}"/>
    <cellStyle name="Input 6 16 3 4 2" xfId="34333" xr:uid="{00000000-0005-0000-0000-00002D490000}"/>
    <cellStyle name="Input 6 16 3 5" xfId="25512" xr:uid="{00000000-0005-0000-0000-00002E490000}"/>
    <cellStyle name="Input 6 16 4" xfId="5563" xr:uid="{00000000-0005-0000-0000-00002F490000}"/>
    <cellStyle name="Input 6 16 4 2" xfId="11698" xr:uid="{00000000-0005-0000-0000-000030490000}"/>
    <cellStyle name="Input 6 16 4 2 2" xfId="21254" xr:uid="{00000000-0005-0000-0000-000031490000}"/>
    <cellStyle name="Input 6 16 4 2 2 2" xfId="39142" xr:uid="{00000000-0005-0000-0000-000032490000}"/>
    <cellStyle name="Input 6 16 4 2 3" xfId="31353" xr:uid="{00000000-0005-0000-0000-000033490000}"/>
    <cellStyle name="Input 6 16 4 3" xfId="16228" xr:uid="{00000000-0005-0000-0000-000034490000}"/>
    <cellStyle name="Input 6 16 4 3 2" xfId="34999" xr:uid="{00000000-0005-0000-0000-000035490000}"/>
    <cellStyle name="Input 6 16 4 4" xfId="26271" xr:uid="{00000000-0005-0000-0000-000036490000}"/>
    <cellStyle name="Input 6 16 5" xfId="8680" xr:uid="{00000000-0005-0000-0000-000037490000}"/>
    <cellStyle name="Input 6 16 5 2" xfId="18667" xr:uid="{00000000-0005-0000-0000-000038490000}"/>
    <cellStyle name="Input 6 16 5 2 2" xfId="37027" xr:uid="{00000000-0005-0000-0000-000039490000}"/>
    <cellStyle name="Input 6 16 5 3" xfId="28815" xr:uid="{00000000-0005-0000-0000-00003A490000}"/>
    <cellStyle name="Input 6 16 6" xfId="23730" xr:uid="{00000000-0005-0000-0000-00003B490000}"/>
    <cellStyle name="Input 6 17" xfId="1824" xr:uid="{00000000-0005-0000-0000-00003C490000}"/>
    <cellStyle name="Input 6 17 2" xfId="5036" xr:uid="{00000000-0005-0000-0000-00003D490000}"/>
    <cellStyle name="Input 6 17 2 2" xfId="11176" xr:uid="{00000000-0005-0000-0000-00003E490000}"/>
    <cellStyle name="Input 6 17 2 2 2" xfId="20738" xr:uid="{00000000-0005-0000-0000-00003F490000}"/>
    <cellStyle name="Input 6 17 2 2 2 2" xfId="38749" xr:uid="{00000000-0005-0000-0000-000040490000}"/>
    <cellStyle name="Input 6 17 2 2 3" xfId="30955" xr:uid="{00000000-0005-0000-0000-000041490000}"/>
    <cellStyle name="Input 6 17 2 3" xfId="15730" xr:uid="{00000000-0005-0000-0000-000042490000}"/>
    <cellStyle name="Input 6 17 2 3 2" xfId="34624" xr:uid="{00000000-0005-0000-0000-000043490000}"/>
    <cellStyle name="Input 6 17 2 4" xfId="25873" xr:uid="{00000000-0005-0000-0000-000044490000}"/>
    <cellStyle name="Input 6 17 3" xfId="8157" xr:uid="{00000000-0005-0000-0000-000045490000}"/>
    <cellStyle name="Input 6 17 3 2" xfId="18147" xr:uid="{00000000-0005-0000-0000-000046490000}"/>
    <cellStyle name="Input 6 17 3 2 2" xfId="36631" xr:uid="{00000000-0005-0000-0000-000047490000}"/>
    <cellStyle name="Input 6 17 3 3" xfId="28420" xr:uid="{00000000-0005-0000-0000-000048490000}"/>
    <cellStyle name="Input 6 17 4" xfId="14126" xr:uid="{00000000-0005-0000-0000-000049490000}"/>
    <cellStyle name="Input 6 17 4 2" xfId="33425" xr:uid="{00000000-0005-0000-0000-00004A490000}"/>
    <cellStyle name="Input 6 17 5" xfId="23334" xr:uid="{00000000-0005-0000-0000-00004B490000}"/>
    <cellStyle name="Input 6 18" xfId="1871" xr:uid="{00000000-0005-0000-0000-00004C490000}"/>
    <cellStyle name="Input 6 18 2" xfId="5082" xr:uid="{00000000-0005-0000-0000-00004D490000}"/>
    <cellStyle name="Input 6 18 2 2" xfId="11222" xr:uid="{00000000-0005-0000-0000-00004E490000}"/>
    <cellStyle name="Input 6 18 2 2 2" xfId="20784" xr:uid="{00000000-0005-0000-0000-00004F490000}"/>
    <cellStyle name="Input 6 18 2 2 2 2" xfId="38781" xr:uid="{00000000-0005-0000-0000-000050490000}"/>
    <cellStyle name="Input 6 18 2 2 3" xfId="30987" xr:uid="{00000000-0005-0000-0000-000051490000}"/>
    <cellStyle name="Input 6 18 2 3" xfId="15775" xr:uid="{00000000-0005-0000-0000-000052490000}"/>
    <cellStyle name="Input 6 18 2 3 2" xfId="34655" xr:uid="{00000000-0005-0000-0000-000053490000}"/>
    <cellStyle name="Input 6 18 2 4" xfId="25905" xr:uid="{00000000-0005-0000-0000-000054490000}"/>
    <cellStyle name="Input 6 18 3" xfId="8204" xr:uid="{00000000-0005-0000-0000-000055490000}"/>
    <cellStyle name="Input 6 18 3 2" xfId="18194" xr:uid="{00000000-0005-0000-0000-000056490000}"/>
    <cellStyle name="Input 6 18 3 2 2" xfId="36664" xr:uid="{00000000-0005-0000-0000-000057490000}"/>
    <cellStyle name="Input 6 18 3 3" xfId="28453" xr:uid="{00000000-0005-0000-0000-000058490000}"/>
    <cellStyle name="Input 6 18 4" xfId="14153" xr:uid="{00000000-0005-0000-0000-000059490000}"/>
    <cellStyle name="Input 6 18 4 2" xfId="33438" xr:uid="{00000000-0005-0000-0000-00005A490000}"/>
    <cellStyle name="Input 6 18 5" xfId="23367" xr:uid="{00000000-0005-0000-0000-00005B490000}"/>
    <cellStyle name="Input 6 19" xfId="2205" xr:uid="{00000000-0005-0000-0000-00005C490000}"/>
    <cellStyle name="Input 6 19 2" xfId="5414" xr:uid="{00000000-0005-0000-0000-00005D490000}"/>
    <cellStyle name="Input 6 19 2 2" xfId="11550" xr:uid="{00000000-0005-0000-0000-00005E490000}"/>
    <cellStyle name="Input 6 19 2 2 2" xfId="21107" xr:uid="{00000000-0005-0000-0000-00005F490000}"/>
    <cellStyle name="Input 6 19 2 2 2 2" xfId="39031" xr:uid="{00000000-0005-0000-0000-000060490000}"/>
    <cellStyle name="Input 6 19 2 2 3" xfId="31241" xr:uid="{00000000-0005-0000-0000-000061490000}"/>
    <cellStyle name="Input 6 19 2 3" xfId="16088" xr:uid="{00000000-0005-0000-0000-000062490000}"/>
    <cellStyle name="Input 6 19 2 3 2" xfId="34895" xr:uid="{00000000-0005-0000-0000-000063490000}"/>
    <cellStyle name="Input 6 19 2 4" xfId="26159" xr:uid="{00000000-0005-0000-0000-000064490000}"/>
    <cellStyle name="Input 6 19 3" xfId="8530" xr:uid="{00000000-0005-0000-0000-000065490000}"/>
    <cellStyle name="Input 6 19 3 2" xfId="18517" xr:uid="{00000000-0005-0000-0000-000066490000}"/>
    <cellStyle name="Input 6 19 3 2 2" xfId="36913" xr:uid="{00000000-0005-0000-0000-000067490000}"/>
    <cellStyle name="Input 6 19 3 3" xfId="28702" xr:uid="{00000000-0005-0000-0000-000068490000}"/>
    <cellStyle name="Input 6 19 4" xfId="14324" xr:uid="{00000000-0005-0000-0000-000069490000}"/>
    <cellStyle name="Input 6 19 4 2" xfId="33536" xr:uid="{00000000-0005-0000-0000-00006A490000}"/>
    <cellStyle name="Input 6 19 5" xfId="23616" xr:uid="{00000000-0005-0000-0000-00006B490000}"/>
    <cellStyle name="Input 6 2" xfId="1744" xr:uid="{00000000-0005-0000-0000-00006C490000}"/>
    <cellStyle name="Input 6 2 10" xfId="2075" xr:uid="{00000000-0005-0000-0000-00006D490000}"/>
    <cellStyle name="Input 6 2 10 2" xfId="4041" xr:uid="{00000000-0005-0000-0000-00006E490000}"/>
    <cellStyle name="Input 6 2 10 2 2" xfId="7144" xr:uid="{00000000-0005-0000-0000-00006F490000}"/>
    <cellStyle name="Input 6 2 10 2 2 2" xfId="13208" xr:uid="{00000000-0005-0000-0000-000070490000}"/>
    <cellStyle name="Input 6 2 10 2 2 2 2" xfId="22553" xr:uid="{00000000-0005-0000-0000-000071490000}"/>
    <cellStyle name="Input 6 2 10 2 2 2 2 2" xfId="40281" xr:uid="{00000000-0005-0000-0000-000072490000}"/>
    <cellStyle name="Input 6 2 10 2 2 2 3" xfId="32660" xr:uid="{00000000-0005-0000-0000-000073490000}"/>
    <cellStyle name="Input 6 2 10 2 2 3" xfId="17363" xr:uid="{00000000-0005-0000-0000-000074490000}"/>
    <cellStyle name="Input 6 2 10 2 2 3 2" xfId="35996" xr:uid="{00000000-0005-0000-0000-000075490000}"/>
    <cellStyle name="Input 6 2 10 2 2 4" xfId="27594" xr:uid="{00000000-0005-0000-0000-000076490000}"/>
    <cellStyle name="Input 6 2 10 2 3" xfId="10193" xr:uid="{00000000-0005-0000-0000-000077490000}"/>
    <cellStyle name="Input 6 2 10 2 3 2" xfId="30119" xr:uid="{00000000-0005-0000-0000-000078490000}"/>
    <cellStyle name="Input 6 2 10 2 4" xfId="25038" xr:uid="{00000000-0005-0000-0000-000079490000}"/>
    <cellStyle name="Input 6 2 10 3" xfId="4690" xr:uid="{00000000-0005-0000-0000-00007A490000}"/>
    <cellStyle name="Input 6 2 10 3 2" xfId="7792" xr:uid="{00000000-0005-0000-0000-00007B490000}"/>
    <cellStyle name="Input 6 2 10 3 2 2" xfId="13853" xr:uid="{00000000-0005-0000-0000-00007C490000}"/>
    <cellStyle name="Input 6 2 10 3 2 2 2" xfId="23124" xr:uid="{00000000-0005-0000-0000-00007D490000}"/>
    <cellStyle name="Input 6 2 10 3 2 2 2 2" xfId="40852" xr:uid="{00000000-0005-0000-0000-00007E490000}"/>
    <cellStyle name="Input 6 2 10 3 2 2 3" xfId="33301" xr:uid="{00000000-0005-0000-0000-00007F490000}"/>
    <cellStyle name="Input 6 2 10 3 2 3" xfId="17829" xr:uid="{00000000-0005-0000-0000-000080490000}"/>
    <cellStyle name="Input 6 2 10 3 2 3 2" xfId="36462" xr:uid="{00000000-0005-0000-0000-000081490000}"/>
    <cellStyle name="Input 6 2 10 3 2 4" xfId="28235" xr:uid="{00000000-0005-0000-0000-000082490000}"/>
    <cellStyle name="Input 6 2 10 3 3" xfId="10839" xr:uid="{00000000-0005-0000-0000-000083490000}"/>
    <cellStyle name="Input 6 2 10 3 3 2" xfId="20407" xr:uid="{00000000-0005-0000-0000-000084490000}"/>
    <cellStyle name="Input 6 2 10 3 3 2 2" xfId="38560" xr:uid="{00000000-0005-0000-0000-000085490000}"/>
    <cellStyle name="Input 6 2 10 3 3 3" xfId="30761" xr:uid="{00000000-0005-0000-0000-000086490000}"/>
    <cellStyle name="Input 6 2 10 3 4" xfId="15428" xr:uid="{00000000-0005-0000-0000-000087490000}"/>
    <cellStyle name="Input 6 2 10 3 4 2" xfId="34463" xr:uid="{00000000-0005-0000-0000-000088490000}"/>
    <cellStyle name="Input 6 2 10 3 5" xfId="25679" xr:uid="{00000000-0005-0000-0000-000089490000}"/>
    <cellStyle name="Input 6 2 10 4" xfId="5285" xr:uid="{00000000-0005-0000-0000-00008A490000}"/>
    <cellStyle name="Input 6 2 10 4 2" xfId="11421" xr:uid="{00000000-0005-0000-0000-00008B490000}"/>
    <cellStyle name="Input 6 2 10 4 2 2" xfId="20983" xr:uid="{00000000-0005-0000-0000-00008C490000}"/>
    <cellStyle name="Input 6 2 10 4 2 2 2" xfId="38957" xr:uid="{00000000-0005-0000-0000-00008D490000}"/>
    <cellStyle name="Input 6 2 10 4 2 3" xfId="31163" xr:uid="{00000000-0005-0000-0000-00008E490000}"/>
    <cellStyle name="Input 6 2 10 4 3" xfId="15967" xr:uid="{00000000-0005-0000-0000-00008F490000}"/>
    <cellStyle name="Input 6 2 10 4 3 2" xfId="34824" xr:uid="{00000000-0005-0000-0000-000090490000}"/>
    <cellStyle name="Input 6 2 10 4 4" xfId="26081" xr:uid="{00000000-0005-0000-0000-000091490000}"/>
    <cellStyle name="Input 6 2 10 5" xfId="8401" xr:uid="{00000000-0005-0000-0000-000092490000}"/>
    <cellStyle name="Input 6 2 10 5 2" xfId="18388" xr:uid="{00000000-0005-0000-0000-000093490000}"/>
    <cellStyle name="Input 6 2 10 5 2 2" xfId="36835" xr:uid="{00000000-0005-0000-0000-000094490000}"/>
    <cellStyle name="Input 6 2 10 5 3" xfId="28624" xr:uid="{00000000-0005-0000-0000-000095490000}"/>
    <cellStyle name="Input 6 2 10 6" xfId="23538" xr:uid="{00000000-0005-0000-0000-000096490000}"/>
    <cellStyle name="Input 6 2 11" xfId="1965" xr:uid="{00000000-0005-0000-0000-000097490000}"/>
    <cellStyle name="Input 6 2 11 2" xfId="4063" xr:uid="{00000000-0005-0000-0000-000098490000}"/>
    <cellStyle name="Input 6 2 11 2 2" xfId="7166" xr:uid="{00000000-0005-0000-0000-000099490000}"/>
    <cellStyle name="Input 6 2 11 2 2 2" xfId="13230" xr:uid="{00000000-0005-0000-0000-00009A490000}"/>
    <cellStyle name="Input 6 2 11 2 2 2 2" xfId="22573" xr:uid="{00000000-0005-0000-0000-00009B490000}"/>
    <cellStyle name="Input 6 2 11 2 2 2 2 2" xfId="40301" xr:uid="{00000000-0005-0000-0000-00009C490000}"/>
    <cellStyle name="Input 6 2 11 2 2 2 3" xfId="32682" xr:uid="{00000000-0005-0000-0000-00009D490000}"/>
    <cellStyle name="Input 6 2 11 2 2 3" xfId="17379" xr:uid="{00000000-0005-0000-0000-00009E490000}"/>
    <cellStyle name="Input 6 2 11 2 2 3 2" xfId="36012" xr:uid="{00000000-0005-0000-0000-00009F490000}"/>
    <cellStyle name="Input 6 2 11 2 2 4" xfId="27616" xr:uid="{00000000-0005-0000-0000-0000A0490000}"/>
    <cellStyle name="Input 6 2 11 2 3" xfId="10215" xr:uid="{00000000-0005-0000-0000-0000A1490000}"/>
    <cellStyle name="Input 6 2 11 2 3 2" xfId="30141" xr:uid="{00000000-0005-0000-0000-0000A2490000}"/>
    <cellStyle name="Input 6 2 11 2 4" xfId="25060" xr:uid="{00000000-0005-0000-0000-0000A3490000}"/>
    <cellStyle name="Input 6 2 11 3" xfId="4712" xr:uid="{00000000-0005-0000-0000-0000A4490000}"/>
    <cellStyle name="Input 6 2 11 3 2" xfId="7814" xr:uid="{00000000-0005-0000-0000-0000A5490000}"/>
    <cellStyle name="Input 6 2 11 3 2 2" xfId="13875" xr:uid="{00000000-0005-0000-0000-0000A6490000}"/>
    <cellStyle name="Input 6 2 11 3 2 2 2" xfId="23144" xr:uid="{00000000-0005-0000-0000-0000A7490000}"/>
    <cellStyle name="Input 6 2 11 3 2 2 2 2" xfId="40872" xr:uid="{00000000-0005-0000-0000-0000A8490000}"/>
    <cellStyle name="Input 6 2 11 3 2 2 3" xfId="33323" xr:uid="{00000000-0005-0000-0000-0000A9490000}"/>
    <cellStyle name="Input 6 2 11 3 2 3" xfId="17845" xr:uid="{00000000-0005-0000-0000-0000AA490000}"/>
    <cellStyle name="Input 6 2 11 3 2 3 2" xfId="36478" xr:uid="{00000000-0005-0000-0000-0000AB490000}"/>
    <cellStyle name="Input 6 2 11 3 2 4" xfId="28257" xr:uid="{00000000-0005-0000-0000-0000AC490000}"/>
    <cellStyle name="Input 6 2 11 3 3" xfId="10861" xr:uid="{00000000-0005-0000-0000-0000AD490000}"/>
    <cellStyle name="Input 6 2 11 3 3 2" xfId="20429" xr:uid="{00000000-0005-0000-0000-0000AE490000}"/>
    <cellStyle name="Input 6 2 11 3 3 2 2" xfId="38582" xr:uid="{00000000-0005-0000-0000-0000AF490000}"/>
    <cellStyle name="Input 6 2 11 3 3 3" xfId="30783" xr:uid="{00000000-0005-0000-0000-0000B0490000}"/>
    <cellStyle name="Input 6 2 11 3 4" xfId="15444" xr:uid="{00000000-0005-0000-0000-0000B1490000}"/>
    <cellStyle name="Input 6 2 11 3 4 2" xfId="34479" xr:uid="{00000000-0005-0000-0000-0000B2490000}"/>
    <cellStyle name="Input 6 2 11 3 5" xfId="25701" xr:uid="{00000000-0005-0000-0000-0000B3490000}"/>
    <cellStyle name="Input 6 2 11 4" xfId="5176" xr:uid="{00000000-0005-0000-0000-0000B4490000}"/>
    <cellStyle name="Input 6 2 11 4 2" xfId="11316" xr:uid="{00000000-0005-0000-0000-0000B5490000}"/>
    <cellStyle name="Input 6 2 11 4 2 2" xfId="20878" xr:uid="{00000000-0005-0000-0000-0000B6490000}"/>
    <cellStyle name="Input 6 2 11 4 2 2 2" xfId="38852" xr:uid="{00000000-0005-0000-0000-0000B7490000}"/>
    <cellStyle name="Input 6 2 11 4 2 3" xfId="31058" xr:uid="{00000000-0005-0000-0000-0000B8490000}"/>
    <cellStyle name="Input 6 2 11 4 3" xfId="15868" xr:uid="{00000000-0005-0000-0000-0000B9490000}"/>
    <cellStyle name="Input 6 2 11 4 3 2" xfId="34725" xr:uid="{00000000-0005-0000-0000-0000BA490000}"/>
    <cellStyle name="Input 6 2 11 4 4" xfId="25976" xr:uid="{00000000-0005-0000-0000-0000BB490000}"/>
    <cellStyle name="Input 6 2 11 5" xfId="8298" xr:uid="{00000000-0005-0000-0000-0000BC490000}"/>
    <cellStyle name="Input 6 2 11 5 2" xfId="18288" xr:uid="{00000000-0005-0000-0000-0000BD490000}"/>
    <cellStyle name="Input 6 2 11 5 2 2" xfId="36735" xr:uid="{00000000-0005-0000-0000-0000BE490000}"/>
    <cellStyle name="Input 6 2 11 5 3" xfId="28524" xr:uid="{00000000-0005-0000-0000-0000BF490000}"/>
    <cellStyle name="Input 6 2 11 6" xfId="23438" xr:uid="{00000000-0005-0000-0000-0000C0490000}"/>
    <cellStyle name="Input 6 2 12" xfId="1970" xr:uid="{00000000-0005-0000-0000-0000C1490000}"/>
    <cellStyle name="Input 6 2 12 2" xfId="4081" xr:uid="{00000000-0005-0000-0000-0000C2490000}"/>
    <cellStyle name="Input 6 2 12 2 2" xfId="7184" xr:uid="{00000000-0005-0000-0000-0000C3490000}"/>
    <cellStyle name="Input 6 2 12 2 2 2" xfId="13247" xr:uid="{00000000-0005-0000-0000-0000C4490000}"/>
    <cellStyle name="Input 6 2 12 2 2 2 2" xfId="22590" xr:uid="{00000000-0005-0000-0000-0000C5490000}"/>
    <cellStyle name="Input 6 2 12 2 2 2 2 2" xfId="40318" xr:uid="{00000000-0005-0000-0000-0000C6490000}"/>
    <cellStyle name="Input 6 2 12 2 2 2 3" xfId="32699" xr:uid="{00000000-0005-0000-0000-0000C7490000}"/>
    <cellStyle name="Input 6 2 12 2 2 3" xfId="17393" xr:uid="{00000000-0005-0000-0000-0000C8490000}"/>
    <cellStyle name="Input 6 2 12 2 2 3 2" xfId="36026" xr:uid="{00000000-0005-0000-0000-0000C9490000}"/>
    <cellStyle name="Input 6 2 12 2 2 4" xfId="27633" xr:uid="{00000000-0005-0000-0000-0000CA490000}"/>
    <cellStyle name="Input 6 2 12 2 3" xfId="10232" xr:uid="{00000000-0005-0000-0000-0000CB490000}"/>
    <cellStyle name="Input 6 2 12 2 3 2" xfId="30158" xr:uid="{00000000-0005-0000-0000-0000CC490000}"/>
    <cellStyle name="Input 6 2 12 2 4" xfId="25077" xr:uid="{00000000-0005-0000-0000-0000CD490000}"/>
    <cellStyle name="Input 6 2 12 3" xfId="4729" xr:uid="{00000000-0005-0000-0000-0000CE490000}"/>
    <cellStyle name="Input 6 2 12 3 2" xfId="7831" xr:uid="{00000000-0005-0000-0000-0000CF490000}"/>
    <cellStyle name="Input 6 2 12 3 2 2" xfId="13892" xr:uid="{00000000-0005-0000-0000-0000D0490000}"/>
    <cellStyle name="Input 6 2 12 3 2 2 2" xfId="23161" xr:uid="{00000000-0005-0000-0000-0000D1490000}"/>
    <cellStyle name="Input 6 2 12 3 2 2 2 2" xfId="40889" xr:uid="{00000000-0005-0000-0000-0000D2490000}"/>
    <cellStyle name="Input 6 2 12 3 2 2 3" xfId="33340" xr:uid="{00000000-0005-0000-0000-0000D3490000}"/>
    <cellStyle name="Input 6 2 12 3 2 3" xfId="17859" xr:uid="{00000000-0005-0000-0000-0000D4490000}"/>
    <cellStyle name="Input 6 2 12 3 2 3 2" xfId="36492" xr:uid="{00000000-0005-0000-0000-0000D5490000}"/>
    <cellStyle name="Input 6 2 12 3 2 4" xfId="28274" xr:uid="{00000000-0005-0000-0000-0000D6490000}"/>
    <cellStyle name="Input 6 2 12 3 3" xfId="10878" xr:uid="{00000000-0005-0000-0000-0000D7490000}"/>
    <cellStyle name="Input 6 2 12 3 3 2" xfId="20446" xr:uid="{00000000-0005-0000-0000-0000D8490000}"/>
    <cellStyle name="Input 6 2 12 3 3 2 2" xfId="38599" xr:uid="{00000000-0005-0000-0000-0000D9490000}"/>
    <cellStyle name="Input 6 2 12 3 3 3" xfId="30800" xr:uid="{00000000-0005-0000-0000-0000DA490000}"/>
    <cellStyle name="Input 6 2 12 3 4" xfId="15458" xr:uid="{00000000-0005-0000-0000-0000DB490000}"/>
    <cellStyle name="Input 6 2 12 3 4 2" xfId="34493" xr:uid="{00000000-0005-0000-0000-0000DC490000}"/>
    <cellStyle name="Input 6 2 12 3 5" xfId="25718" xr:uid="{00000000-0005-0000-0000-0000DD490000}"/>
    <cellStyle name="Input 6 2 12 4" xfId="5181" xr:uid="{00000000-0005-0000-0000-0000DE490000}"/>
    <cellStyle name="Input 6 2 12 4 2" xfId="11321" xr:uid="{00000000-0005-0000-0000-0000DF490000}"/>
    <cellStyle name="Input 6 2 12 4 2 2" xfId="20883" xr:uid="{00000000-0005-0000-0000-0000E0490000}"/>
    <cellStyle name="Input 6 2 12 4 2 2 2" xfId="38857" xr:uid="{00000000-0005-0000-0000-0000E1490000}"/>
    <cellStyle name="Input 6 2 12 4 2 3" xfId="31063" xr:uid="{00000000-0005-0000-0000-0000E2490000}"/>
    <cellStyle name="Input 6 2 12 4 3" xfId="15873" xr:uid="{00000000-0005-0000-0000-0000E3490000}"/>
    <cellStyle name="Input 6 2 12 4 3 2" xfId="34730" xr:uid="{00000000-0005-0000-0000-0000E4490000}"/>
    <cellStyle name="Input 6 2 12 4 4" xfId="25981" xr:uid="{00000000-0005-0000-0000-0000E5490000}"/>
    <cellStyle name="Input 6 2 12 5" xfId="8303" xr:uid="{00000000-0005-0000-0000-0000E6490000}"/>
    <cellStyle name="Input 6 2 12 5 2" xfId="18293" xr:uid="{00000000-0005-0000-0000-0000E7490000}"/>
    <cellStyle name="Input 6 2 12 5 2 2" xfId="36740" xr:uid="{00000000-0005-0000-0000-0000E8490000}"/>
    <cellStyle name="Input 6 2 12 5 3" xfId="28529" xr:uid="{00000000-0005-0000-0000-0000E9490000}"/>
    <cellStyle name="Input 6 2 12 6" xfId="23443" xr:uid="{00000000-0005-0000-0000-0000EA490000}"/>
    <cellStyle name="Input 6 2 13" xfId="1984" xr:uid="{00000000-0005-0000-0000-0000EB490000}"/>
    <cellStyle name="Input 6 2 13 2" xfId="4099" xr:uid="{00000000-0005-0000-0000-0000EC490000}"/>
    <cellStyle name="Input 6 2 13 2 2" xfId="7202" xr:uid="{00000000-0005-0000-0000-0000ED490000}"/>
    <cellStyle name="Input 6 2 13 2 2 2" xfId="13264" xr:uid="{00000000-0005-0000-0000-0000EE490000}"/>
    <cellStyle name="Input 6 2 13 2 2 2 2" xfId="22607" xr:uid="{00000000-0005-0000-0000-0000EF490000}"/>
    <cellStyle name="Input 6 2 13 2 2 2 2 2" xfId="40335" xr:uid="{00000000-0005-0000-0000-0000F0490000}"/>
    <cellStyle name="Input 6 2 13 2 2 2 3" xfId="32716" xr:uid="{00000000-0005-0000-0000-0000F1490000}"/>
    <cellStyle name="Input 6 2 13 2 2 3" xfId="17407" xr:uid="{00000000-0005-0000-0000-0000F2490000}"/>
    <cellStyle name="Input 6 2 13 2 2 3 2" xfId="36040" xr:uid="{00000000-0005-0000-0000-0000F3490000}"/>
    <cellStyle name="Input 6 2 13 2 2 4" xfId="27650" xr:uid="{00000000-0005-0000-0000-0000F4490000}"/>
    <cellStyle name="Input 6 2 13 2 3" xfId="10249" xr:uid="{00000000-0005-0000-0000-0000F5490000}"/>
    <cellStyle name="Input 6 2 13 2 3 2" xfId="30175" xr:uid="{00000000-0005-0000-0000-0000F6490000}"/>
    <cellStyle name="Input 6 2 13 2 4" xfId="25094" xr:uid="{00000000-0005-0000-0000-0000F7490000}"/>
    <cellStyle name="Input 6 2 13 3" xfId="4746" xr:uid="{00000000-0005-0000-0000-0000F8490000}"/>
    <cellStyle name="Input 6 2 13 3 2" xfId="7848" xr:uid="{00000000-0005-0000-0000-0000F9490000}"/>
    <cellStyle name="Input 6 2 13 3 2 2" xfId="13909" xr:uid="{00000000-0005-0000-0000-0000FA490000}"/>
    <cellStyle name="Input 6 2 13 3 2 2 2" xfId="23178" xr:uid="{00000000-0005-0000-0000-0000FB490000}"/>
    <cellStyle name="Input 6 2 13 3 2 2 2 2" xfId="40906" xr:uid="{00000000-0005-0000-0000-0000FC490000}"/>
    <cellStyle name="Input 6 2 13 3 2 2 3" xfId="33357" xr:uid="{00000000-0005-0000-0000-0000FD490000}"/>
    <cellStyle name="Input 6 2 13 3 2 3" xfId="17873" xr:uid="{00000000-0005-0000-0000-0000FE490000}"/>
    <cellStyle name="Input 6 2 13 3 2 3 2" xfId="36506" xr:uid="{00000000-0005-0000-0000-0000FF490000}"/>
    <cellStyle name="Input 6 2 13 3 2 4" xfId="28291" xr:uid="{00000000-0005-0000-0000-0000004A0000}"/>
    <cellStyle name="Input 6 2 13 3 3" xfId="10895" xr:uid="{00000000-0005-0000-0000-0000014A0000}"/>
    <cellStyle name="Input 6 2 13 3 3 2" xfId="20463" xr:uid="{00000000-0005-0000-0000-0000024A0000}"/>
    <cellStyle name="Input 6 2 13 3 3 2 2" xfId="38616" xr:uid="{00000000-0005-0000-0000-0000034A0000}"/>
    <cellStyle name="Input 6 2 13 3 3 3" xfId="30817" xr:uid="{00000000-0005-0000-0000-0000044A0000}"/>
    <cellStyle name="Input 6 2 13 3 4" xfId="15472" xr:uid="{00000000-0005-0000-0000-0000054A0000}"/>
    <cellStyle name="Input 6 2 13 3 4 2" xfId="34507" xr:uid="{00000000-0005-0000-0000-0000064A0000}"/>
    <cellStyle name="Input 6 2 13 3 5" xfId="25735" xr:uid="{00000000-0005-0000-0000-0000074A0000}"/>
    <cellStyle name="Input 6 2 13 4" xfId="5195" xr:uid="{00000000-0005-0000-0000-0000084A0000}"/>
    <cellStyle name="Input 6 2 13 4 2" xfId="11335" xr:uid="{00000000-0005-0000-0000-0000094A0000}"/>
    <cellStyle name="Input 6 2 13 4 2 2" xfId="20897" xr:uid="{00000000-0005-0000-0000-00000A4A0000}"/>
    <cellStyle name="Input 6 2 13 4 2 2 2" xfId="38871" xr:uid="{00000000-0005-0000-0000-00000B4A0000}"/>
    <cellStyle name="Input 6 2 13 4 2 3" xfId="31077" xr:uid="{00000000-0005-0000-0000-00000C4A0000}"/>
    <cellStyle name="Input 6 2 13 4 3" xfId="15884" xr:uid="{00000000-0005-0000-0000-00000D4A0000}"/>
    <cellStyle name="Input 6 2 13 4 3 2" xfId="34741" xr:uid="{00000000-0005-0000-0000-00000E4A0000}"/>
    <cellStyle name="Input 6 2 13 4 4" xfId="25995" xr:uid="{00000000-0005-0000-0000-00000F4A0000}"/>
    <cellStyle name="Input 6 2 13 5" xfId="8317" xr:uid="{00000000-0005-0000-0000-0000104A0000}"/>
    <cellStyle name="Input 6 2 13 5 2" xfId="18307" xr:uid="{00000000-0005-0000-0000-0000114A0000}"/>
    <cellStyle name="Input 6 2 13 5 2 2" xfId="36754" xr:uid="{00000000-0005-0000-0000-0000124A0000}"/>
    <cellStyle name="Input 6 2 13 5 3" xfId="28543" xr:uid="{00000000-0005-0000-0000-0000134A0000}"/>
    <cellStyle name="Input 6 2 13 6" xfId="23457" xr:uid="{00000000-0005-0000-0000-0000144A0000}"/>
    <cellStyle name="Input 6 2 14" xfId="2032" xr:uid="{00000000-0005-0000-0000-0000154A0000}"/>
    <cellStyle name="Input 6 2 14 2" xfId="4118" xr:uid="{00000000-0005-0000-0000-0000164A0000}"/>
    <cellStyle name="Input 6 2 14 2 2" xfId="7221" xr:uid="{00000000-0005-0000-0000-0000174A0000}"/>
    <cellStyle name="Input 6 2 14 2 2 2" xfId="13282" xr:uid="{00000000-0005-0000-0000-0000184A0000}"/>
    <cellStyle name="Input 6 2 14 2 2 2 2" xfId="22625" xr:uid="{00000000-0005-0000-0000-0000194A0000}"/>
    <cellStyle name="Input 6 2 14 2 2 2 2 2" xfId="40353" xr:uid="{00000000-0005-0000-0000-00001A4A0000}"/>
    <cellStyle name="Input 6 2 14 2 2 2 3" xfId="32734" xr:uid="{00000000-0005-0000-0000-00001B4A0000}"/>
    <cellStyle name="Input 6 2 14 2 2 3" xfId="17422" xr:uid="{00000000-0005-0000-0000-00001C4A0000}"/>
    <cellStyle name="Input 6 2 14 2 2 3 2" xfId="36055" xr:uid="{00000000-0005-0000-0000-00001D4A0000}"/>
    <cellStyle name="Input 6 2 14 2 2 4" xfId="27668" xr:uid="{00000000-0005-0000-0000-00001E4A0000}"/>
    <cellStyle name="Input 6 2 14 2 3" xfId="10267" xr:uid="{00000000-0005-0000-0000-00001F4A0000}"/>
    <cellStyle name="Input 6 2 14 2 3 2" xfId="30193" xr:uid="{00000000-0005-0000-0000-0000204A0000}"/>
    <cellStyle name="Input 6 2 14 2 4" xfId="25112" xr:uid="{00000000-0005-0000-0000-0000214A0000}"/>
    <cellStyle name="Input 6 2 14 3" xfId="4764" xr:uid="{00000000-0005-0000-0000-0000224A0000}"/>
    <cellStyle name="Input 6 2 14 3 2" xfId="7866" xr:uid="{00000000-0005-0000-0000-0000234A0000}"/>
    <cellStyle name="Input 6 2 14 3 2 2" xfId="13927" xr:uid="{00000000-0005-0000-0000-0000244A0000}"/>
    <cellStyle name="Input 6 2 14 3 2 2 2" xfId="23196" xr:uid="{00000000-0005-0000-0000-0000254A0000}"/>
    <cellStyle name="Input 6 2 14 3 2 2 2 2" xfId="40924" xr:uid="{00000000-0005-0000-0000-0000264A0000}"/>
    <cellStyle name="Input 6 2 14 3 2 2 3" xfId="33375" xr:uid="{00000000-0005-0000-0000-0000274A0000}"/>
    <cellStyle name="Input 6 2 14 3 2 3" xfId="17888" xr:uid="{00000000-0005-0000-0000-0000284A0000}"/>
    <cellStyle name="Input 6 2 14 3 2 3 2" xfId="36521" xr:uid="{00000000-0005-0000-0000-0000294A0000}"/>
    <cellStyle name="Input 6 2 14 3 2 4" xfId="28309" xr:uid="{00000000-0005-0000-0000-00002A4A0000}"/>
    <cellStyle name="Input 6 2 14 3 3" xfId="10913" xr:uid="{00000000-0005-0000-0000-00002B4A0000}"/>
    <cellStyle name="Input 6 2 14 3 3 2" xfId="20481" xr:uid="{00000000-0005-0000-0000-00002C4A0000}"/>
    <cellStyle name="Input 6 2 14 3 3 2 2" xfId="38634" xr:uid="{00000000-0005-0000-0000-00002D4A0000}"/>
    <cellStyle name="Input 6 2 14 3 3 3" xfId="30835" xr:uid="{00000000-0005-0000-0000-00002E4A0000}"/>
    <cellStyle name="Input 6 2 14 3 4" xfId="15487" xr:uid="{00000000-0005-0000-0000-00002F4A0000}"/>
    <cellStyle name="Input 6 2 14 3 4 2" xfId="34522" xr:uid="{00000000-0005-0000-0000-0000304A0000}"/>
    <cellStyle name="Input 6 2 14 3 5" xfId="25753" xr:uid="{00000000-0005-0000-0000-0000314A0000}"/>
    <cellStyle name="Input 6 2 14 4" xfId="5243" xr:uid="{00000000-0005-0000-0000-0000324A0000}"/>
    <cellStyle name="Input 6 2 14 4 2" xfId="11383" xr:uid="{00000000-0005-0000-0000-0000334A0000}"/>
    <cellStyle name="Input 6 2 14 4 2 2" xfId="20945" xr:uid="{00000000-0005-0000-0000-0000344A0000}"/>
    <cellStyle name="Input 6 2 14 4 2 2 2" xfId="38919" xr:uid="{00000000-0005-0000-0000-0000354A0000}"/>
    <cellStyle name="Input 6 2 14 4 2 3" xfId="31125" xr:uid="{00000000-0005-0000-0000-0000364A0000}"/>
    <cellStyle name="Input 6 2 14 4 3" xfId="15932" xr:uid="{00000000-0005-0000-0000-0000374A0000}"/>
    <cellStyle name="Input 6 2 14 4 3 2" xfId="34789" xr:uid="{00000000-0005-0000-0000-0000384A0000}"/>
    <cellStyle name="Input 6 2 14 4 4" xfId="26043" xr:uid="{00000000-0005-0000-0000-0000394A0000}"/>
    <cellStyle name="Input 6 2 14 5" xfId="8362" xr:uid="{00000000-0005-0000-0000-00003A4A0000}"/>
    <cellStyle name="Input 6 2 14 5 2" xfId="18352" xr:uid="{00000000-0005-0000-0000-00003B4A0000}"/>
    <cellStyle name="Input 6 2 14 5 2 2" xfId="36799" xr:uid="{00000000-0005-0000-0000-00003C4A0000}"/>
    <cellStyle name="Input 6 2 14 5 3" xfId="28588" xr:uid="{00000000-0005-0000-0000-00003D4A0000}"/>
    <cellStyle name="Input 6 2 14 6" xfId="23502" xr:uid="{00000000-0005-0000-0000-00003E4A0000}"/>
    <cellStyle name="Input 6 2 15" xfId="2101" xr:uid="{00000000-0005-0000-0000-00003F4A0000}"/>
    <cellStyle name="Input 6 2 15 2" xfId="4134" xr:uid="{00000000-0005-0000-0000-0000404A0000}"/>
    <cellStyle name="Input 6 2 15 2 2" xfId="7237" xr:uid="{00000000-0005-0000-0000-0000414A0000}"/>
    <cellStyle name="Input 6 2 15 2 2 2" xfId="13298" xr:uid="{00000000-0005-0000-0000-0000424A0000}"/>
    <cellStyle name="Input 6 2 15 2 2 2 2" xfId="22641" xr:uid="{00000000-0005-0000-0000-0000434A0000}"/>
    <cellStyle name="Input 6 2 15 2 2 2 2 2" xfId="40369" xr:uid="{00000000-0005-0000-0000-0000444A0000}"/>
    <cellStyle name="Input 6 2 15 2 2 2 3" xfId="32750" xr:uid="{00000000-0005-0000-0000-0000454A0000}"/>
    <cellStyle name="Input 6 2 15 2 2 3" xfId="17436" xr:uid="{00000000-0005-0000-0000-0000464A0000}"/>
    <cellStyle name="Input 6 2 15 2 2 3 2" xfId="36069" xr:uid="{00000000-0005-0000-0000-0000474A0000}"/>
    <cellStyle name="Input 6 2 15 2 2 4" xfId="27684" xr:uid="{00000000-0005-0000-0000-0000484A0000}"/>
    <cellStyle name="Input 6 2 15 2 3" xfId="10283" xr:uid="{00000000-0005-0000-0000-0000494A0000}"/>
    <cellStyle name="Input 6 2 15 2 3 2" xfId="30209" xr:uid="{00000000-0005-0000-0000-00004A4A0000}"/>
    <cellStyle name="Input 6 2 15 2 4" xfId="25128" xr:uid="{00000000-0005-0000-0000-00004B4A0000}"/>
    <cellStyle name="Input 6 2 15 3" xfId="4780" xr:uid="{00000000-0005-0000-0000-00004C4A0000}"/>
    <cellStyle name="Input 6 2 15 3 2" xfId="7882" xr:uid="{00000000-0005-0000-0000-00004D4A0000}"/>
    <cellStyle name="Input 6 2 15 3 2 2" xfId="13943" xr:uid="{00000000-0005-0000-0000-00004E4A0000}"/>
    <cellStyle name="Input 6 2 15 3 2 2 2" xfId="23212" xr:uid="{00000000-0005-0000-0000-00004F4A0000}"/>
    <cellStyle name="Input 6 2 15 3 2 2 2 2" xfId="40940" xr:uid="{00000000-0005-0000-0000-0000504A0000}"/>
    <cellStyle name="Input 6 2 15 3 2 2 3" xfId="33391" xr:uid="{00000000-0005-0000-0000-0000514A0000}"/>
    <cellStyle name="Input 6 2 15 3 2 3" xfId="17902" xr:uid="{00000000-0005-0000-0000-0000524A0000}"/>
    <cellStyle name="Input 6 2 15 3 2 3 2" xfId="36535" xr:uid="{00000000-0005-0000-0000-0000534A0000}"/>
    <cellStyle name="Input 6 2 15 3 2 4" xfId="28325" xr:uid="{00000000-0005-0000-0000-0000544A0000}"/>
    <cellStyle name="Input 6 2 15 3 3" xfId="10929" xr:uid="{00000000-0005-0000-0000-0000554A0000}"/>
    <cellStyle name="Input 6 2 15 3 3 2" xfId="20497" xr:uid="{00000000-0005-0000-0000-0000564A0000}"/>
    <cellStyle name="Input 6 2 15 3 3 2 2" xfId="38650" xr:uid="{00000000-0005-0000-0000-0000574A0000}"/>
    <cellStyle name="Input 6 2 15 3 3 3" xfId="30851" xr:uid="{00000000-0005-0000-0000-0000584A0000}"/>
    <cellStyle name="Input 6 2 15 3 4" xfId="15501" xr:uid="{00000000-0005-0000-0000-0000594A0000}"/>
    <cellStyle name="Input 6 2 15 3 4 2" xfId="34536" xr:uid="{00000000-0005-0000-0000-00005A4A0000}"/>
    <cellStyle name="Input 6 2 15 3 5" xfId="25769" xr:uid="{00000000-0005-0000-0000-00005B4A0000}"/>
    <cellStyle name="Input 6 2 15 4" xfId="5311" xr:uid="{00000000-0005-0000-0000-00005C4A0000}"/>
    <cellStyle name="Input 6 2 15 4 2" xfId="11447" xr:uid="{00000000-0005-0000-0000-00005D4A0000}"/>
    <cellStyle name="Input 6 2 15 4 2 2" xfId="21009" xr:uid="{00000000-0005-0000-0000-00005E4A0000}"/>
    <cellStyle name="Input 6 2 15 4 2 2 2" xfId="38981" xr:uid="{00000000-0005-0000-0000-00005F4A0000}"/>
    <cellStyle name="Input 6 2 15 4 2 3" xfId="31187" xr:uid="{00000000-0005-0000-0000-0000604A0000}"/>
    <cellStyle name="Input 6 2 15 4 3" xfId="15990" xr:uid="{00000000-0005-0000-0000-0000614A0000}"/>
    <cellStyle name="Input 6 2 15 4 3 2" xfId="34845" xr:uid="{00000000-0005-0000-0000-0000624A0000}"/>
    <cellStyle name="Input 6 2 15 4 4" xfId="26105" xr:uid="{00000000-0005-0000-0000-0000634A0000}"/>
    <cellStyle name="Input 6 2 15 5" xfId="8427" xr:uid="{00000000-0005-0000-0000-0000644A0000}"/>
    <cellStyle name="Input 6 2 15 5 2" xfId="18414" xr:uid="{00000000-0005-0000-0000-0000654A0000}"/>
    <cellStyle name="Input 6 2 15 5 2 2" xfId="36859" xr:uid="{00000000-0005-0000-0000-0000664A0000}"/>
    <cellStyle name="Input 6 2 15 5 3" xfId="28648" xr:uid="{00000000-0005-0000-0000-0000674A0000}"/>
    <cellStyle name="Input 6 2 15 6" xfId="23562" xr:uid="{00000000-0005-0000-0000-0000684A0000}"/>
    <cellStyle name="Input 6 2 16" xfId="1825" xr:uid="{00000000-0005-0000-0000-0000694A0000}"/>
    <cellStyle name="Input 6 2 16 2" xfId="5037" xr:uid="{00000000-0005-0000-0000-00006A4A0000}"/>
    <cellStyle name="Input 6 2 16 2 2" xfId="11177" xr:uid="{00000000-0005-0000-0000-00006B4A0000}"/>
    <cellStyle name="Input 6 2 16 2 2 2" xfId="20739" xr:uid="{00000000-0005-0000-0000-00006C4A0000}"/>
    <cellStyle name="Input 6 2 16 2 2 2 2" xfId="38750" xr:uid="{00000000-0005-0000-0000-00006D4A0000}"/>
    <cellStyle name="Input 6 2 16 2 2 3" xfId="30956" xr:uid="{00000000-0005-0000-0000-00006E4A0000}"/>
    <cellStyle name="Input 6 2 16 2 3" xfId="15731" xr:uid="{00000000-0005-0000-0000-00006F4A0000}"/>
    <cellStyle name="Input 6 2 16 2 3 2" xfId="34625" xr:uid="{00000000-0005-0000-0000-0000704A0000}"/>
    <cellStyle name="Input 6 2 16 2 4" xfId="25874" xr:uid="{00000000-0005-0000-0000-0000714A0000}"/>
    <cellStyle name="Input 6 2 16 3" xfId="8158" xr:uid="{00000000-0005-0000-0000-0000724A0000}"/>
    <cellStyle name="Input 6 2 16 3 2" xfId="18148" xr:uid="{00000000-0005-0000-0000-0000734A0000}"/>
    <cellStyle name="Input 6 2 16 3 2 2" xfId="36632" xr:uid="{00000000-0005-0000-0000-0000744A0000}"/>
    <cellStyle name="Input 6 2 16 3 3" xfId="28421" xr:uid="{00000000-0005-0000-0000-0000754A0000}"/>
    <cellStyle name="Input 6 2 16 4" xfId="14127" xr:uid="{00000000-0005-0000-0000-0000764A0000}"/>
    <cellStyle name="Input 6 2 16 4 2" xfId="33426" xr:uid="{00000000-0005-0000-0000-0000774A0000}"/>
    <cellStyle name="Input 6 2 16 5" xfId="23335" xr:uid="{00000000-0005-0000-0000-0000784A0000}"/>
    <cellStyle name="Input 6 2 17" xfId="1901" xr:uid="{00000000-0005-0000-0000-0000794A0000}"/>
    <cellStyle name="Input 6 2 17 2" xfId="5112" xr:uid="{00000000-0005-0000-0000-00007A4A0000}"/>
    <cellStyle name="Input 6 2 17 2 2" xfId="11252" xr:uid="{00000000-0005-0000-0000-00007B4A0000}"/>
    <cellStyle name="Input 6 2 17 2 2 2" xfId="20814" xr:uid="{00000000-0005-0000-0000-00007C4A0000}"/>
    <cellStyle name="Input 6 2 17 2 2 2 2" xfId="38788" xr:uid="{00000000-0005-0000-0000-00007D4A0000}"/>
    <cellStyle name="Input 6 2 17 2 2 3" xfId="30994" xr:uid="{00000000-0005-0000-0000-00007E4A0000}"/>
    <cellStyle name="Input 6 2 17 2 3" xfId="15805" xr:uid="{00000000-0005-0000-0000-00007F4A0000}"/>
    <cellStyle name="Input 6 2 17 2 3 2" xfId="34662" xr:uid="{00000000-0005-0000-0000-0000804A0000}"/>
    <cellStyle name="Input 6 2 17 2 4" xfId="25912" xr:uid="{00000000-0005-0000-0000-0000814A0000}"/>
    <cellStyle name="Input 6 2 17 3" xfId="8234" xr:uid="{00000000-0005-0000-0000-0000824A0000}"/>
    <cellStyle name="Input 6 2 17 3 2" xfId="18224" xr:uid="{00000000-0005-0000-0000-0000834A0000}"/>
    <cellStyle name="Input 6 2 17 3 2 2" xfId="36671" xr:uid="{00000000-0005-0000-0000-0000844A0000}"/>
    <cellStyle name="Input 6 2 17 3 3" xfId="28460" xr:uid="{00000000-0005-0000-0000-0000854A0000}"/>
    <cellStyle name="Input 6 2 17 4" xfId="14183" xr:uid="{00000000-0005-0000-0000-0000864A0000}"/>
    <cellStyle name="Input 6 2 17 4 2" xfId="33445" xr:uid="{00000000-0005-0000-0000-0000874A0000}"/>
    <cellStyle name="Input 6 2 17 5" xfId="23374" xr:uid="{00000000-0005-0000-0000-0000884A0000}"/>
    <cellStyle name="Input 6 2 18" xfId="1947" xr:uid="{00000000-0005-0000-0000-0000894A0000}"/>
    <cellStyle name="Input 6 2 18 2" xfId="5158" xr:uid="{00000000-0005-0000-0000-00008A4A0000}"/>
    <cellStyle name="Input 6 2 18 2 2" xfId="11298" xr:uid="{00000000-0005-0000-0000-00008B4A0000}"/>
    <cellStyle name="Input 6 2 18 2 2 2" xfId="20860" xr:uid="{00000000-0005-0000-0000-00008C4A0000}"/>
    <cellStyle name="Input 6 2 18 2 2 2 2" xfId="38834" xr:uid="{00000000-0005-0000-0000-00008D4A0000}"/>
    <cellStyle name="Input 6 2 18 2 2 3" xfId="31040" xr:uid="{00000000-0005-0000-0000-00008E4A0000}"/>
    <cellStyle name="Input 6 2 18 2 3" xfId="15850" xr:uid="{00000000-0005-0000-0000-00008F4A0000}"/>
    <cellStyle name="Input 6 2 18 2 3 2" xfId="34707" xr:uid="{00000000-0005-0000-0000-0000904A0000}"/>
    <cellStyle name="Input 6 2 18 2 4" xfId="25958" xr:uid="{00000000-0005-0000-0000-0000914A0000}"/>
    <cellStyle name="Input 6 2 18 3" xfId="8280" xr:uid="{00000000-0005-0000-0000-0000924A0000}"/>
    <cellStyle name="Input 6 2 18 3 2" xfId="18270" xr:uid="{00000000-0005-0000-0000-0000934A0000}"/>
    <cellStyle name="Input 6 2 18 3 2 2" xfId="36717" xr:uid="{00000000-0005-0000-0000-0000944A0000}"/>
    <cellStyle name="Input 6 2 18 3 3" xfId="28506" xr:uid="{00000000-0005-0000-0000-0000954A0000}"/>
    <cellStyle name="Input 6 2 18 4" xfId="14208" xr:uid="{00000000-0005-0000-0000-0000964A0000}"/>
    <cellStyle name="Input 6 2 18 4 2" xfId="33470" xr:uid="{00000000-0005-0000-0000-0000974A0000}"/>
    <cellStyle name="Input 6 2 18 5" xfId="23420" xr:uid="{00000000-0005-0000-0000-0000984A0000}"/>
    <cellStyle name="Input 6 2 19" xfId="2216" xr:uid="{00000000-0005-0000-0000-0000994A0000}"/>
    <cellStyle name="Input 6 2 19 2" xfId="5425" xr:uid="{00000000-0005-0000-0000-00009A4A0000}"/>
    <cellStyle name="Input 6 2 19 2 2" xfId="11561" xr:uid="{00000000-0005-0000-0000-00009B4A0000}"/>
    <cellStyle name="Input 6 2 19 2 2 2" xfId="21118" xr:uid="{00000000-0005-0000-0000-00009C4A0000}"/>
    <cellStyle name="Input 6 2 19 2 2 2 2" xfId="39042" xr:uid="{00000000-0005-0000-0000-00009D4A0000}"/>
    <cellStyle name="Input 6 2 19 2 2 3" xfId="31252" xr:uid="{00000000-0005-0000-0000-00009E4A0000}"/>
    <cellStyle name="Input 6 2 19 2 3" xfId="16099" xr:uid="{00000000-0005-0000-0000-00009F4A0000}"/>
    <cellStyle name="Input 6 2 19 2 3 2" xfId="34906" xr:uid="{00000000-0005-0000-0000-0000A04A0000}"/>
    <cellStyle name="Input 6 2 19 2 4" xfId="26170" xr:uid="{00000000-0005-0000-0000-0000A14A0000}"/>
    <cellStyle name="Input 6 2 19 3" xfId="8541" xr:uid="{00000000-0005-0000-0000-0000A24A0000}"/>
    <cellStyle name="Input 6 2 19 3 2" xfId="18528" xr:uid="{00000000-0005-0000-0000-0000A34A0000}"/>
    <cellStyle name="Input 6 2 19 3 2 2" xfId="36924" xr:uid="{00000000-0005-0000-0000-0000A44A0000}"/>
    <cellStyle name="Input 6 2 19 3 3" xfId="28713" xr:uid="{00000000-0005-0000-0000-0000A54A0000}"/>
    <cellStyle name="Input 6 2 19 4" xfId="14330" xr:uid="{00000000-0005-0000-0000-0000A64A0000}"/>
    <cellStyle name="Input 6 2 19 4 2" xfId="33542" xr:uid="{00000000-0005-0000-0000-0000A74A0000}"/>
    <cellStyle name="Input 6 2 19 5" xfId="23627" xr:uid="{00000000-0005-0000-0000-0000A84A0000}"/>
    <cellStyle name="Input 6 2 2" xfId="2378" xr:uid="{00000000-0005-0000-0000-0000A94A0000}"/>
    <cellStyle name="Input 6 2 2 2" xfId="3800" xr:uid="{00000000-0005-0000-0000-0000AA4A0000}"/>
    <cellStyle name="Input 6 2 2 2 2" xfId="6911" xr:uid="{00000000-0005-0000-0000-0000AB4A0000}"/>
    <cellStyle name="Input 6 2 2 2 2 2" xfId="12984" xr:uid="{00000000-0005-0000-0000-0000AC4A0000}"/>
    <cellStyle name="Input 6 2 2 2 2 2 2" xfId="22346" xr:uid="{00000000-0005-0000-0000-0000AD4A0000}"/>
    <cellStyle name="Input 6 2 2 2 2 2 2 2" xfId="40075" xr:uid="{00000000-0005-0000-0000-0000AE4A0000}"/>
    <cellStyle name="Input 6 2 2 2 2 2 3" xfId="32437" xr:uid="{00000000-0005-0000-0000-0000AF4A0000}"/>
    <cellStyle name="Input 6 2 2 2 2 3" xfId="17197" xr:uid="{00000000-0005-0000-0000-0000B04A0000}"/>
    <cellStyle name="Input 6 2 2 2 2 3 2" xfId="35830" xr:uid="{00000000-0005-0000-0000-0000B14A0000}"/>
    <cellStyle name="Input 6 2 2 2 2 4" xfId="27371" xr:uid="{00000000-0005-0000-0000-0000B24A0000}"/>
    <cellStyle name="Input 6 2 2 2 3" xfId="9969" xr:uid="{00000000-0005-0000-0000-0000B34A0000}"/>
    <cellStyle name="Input 6 2 2 2 3 2" xfId="29896" xr:uid="{00000000-0005-0000-0000-0000B44A0000}"/>
    <cellStyle name="Input 6 2 2 2 4" xfId="24815" xr:uid="{00000000-0005-0000-0000-0000B54A0000}"/>
    <cellStyle name="Input 6 2 2 3" xfId="4466" xr:uid="{00000000-0005-0000-0000-0000B64A0000}"/>
    <cellStyle name="Input 6 2 2 3 2" xfId="7568" xr:uid="{00000000-0005-0000-0000-0000B74A0000}"/>
    <cellStyle name="Input 6 2 2 3 2 2" xfId="13629" xr:uid="{00000000-0005-0000-0000-0000B84A0000}"/>
    <cellStyle name="Input 6 2 2 3 2 2 2" xfId="22918" xr:uid="{00000000-0005-0000-0000-0000B94A0000}"/>
    <cellStyle name="Input 6 2 2 3 2 2 2 2" xfId="40646" xr:uid="{00000000-0005-0000-0000-0000BA4A0000}"/>
    <cellStyle name="Input 6 2 2 3 2 2 3" xfId="33078" xr:uid="{00000000-0005-0000-0000-0000BB4A0000}"/>
    <cellStyle name="Input 6 2 2 3 2 3" xfId="17663" xr:uid="{00000000-0005-0000-0000-0000BC4A0000}"/>
    <cellStyle name="Input 6 2 2 3 2 3 2" xfId="36296" xr:uid="{00000000-0005-0000-0000-0000BD4A0000}"/>
    <cellStyle name="Input 6 2 2 3 2 4" xfId="28012" xr:uid="{00000000-0005-0000-0000-0000BE4A0000}"/>
    <cellStyle name="Input 6 2 2 3 3" xfId="10615" xr:uid="{00000000-0005-0000-0000-0000BF4A0000}"/>
    <cellStyle name="Input 6 2 2 3 3 2" xfId="20183" xr:uid="{00000000-0005-0000-0000-0000C04A0000}"/>
    <cellStyle name="Input 6 2 2 3 3 2 2" xfId="38337" xr:uid="{00000000-0005-0000-0000-0000C14A0000}"/>
    <cellStyle name="Input 6 2 2 3 3 3" xfId="30538" xr:uid="{00000000-0005-0000-0000-0000C24A0000}"/>
    <cellStyle name="Input 6 2 2 3 4" xfId="15262" xr:uid="{00000000-0005-0000-0000-0000C34A0000}"/>
    <cellStyle name="Input 6 2 2 3 4 2" xfId="34297" xr:uid="{00000000-0005-0000-0000-0000C44A0000}"/>
    <cellStyle name="Input 6 2 2 3 5" xfId="25456" xr:uid="{00000000-0005-0000-0000-0000C54A0000}"/>
    <cellStyle name="Input 6 2 2 4" xfId="5585" xr:uid="{00000000-0005-0000-0000-0000C64A0000}"/>
    <cellStyle name="Input 6 2 2 4 2" xfId="11720" xr:uid="{00000000-0005-0000-0000-0000C74A0000}"/>
    <cellStyle name="Input 6 2 2 4 2 2" xfId="21275" xr:uid="{00000000-0005-0000-0000-0000C84A0000}"/>
    <cellStyle name="Input 6 2 2 4 2 2 2" xfId="39163" xr:uid="{00000000-0005-0000-0000-0000C94A0000}"/>
    <cellStyle name="Input 6 2 2 4 2 3" xfId="31374" xr:uid="{00000000-0005-0000-0000-0000CA4A0000}"/>
    <cellStyle name="Input 6 2 2 4 3" xfId="16248" xr:uid="{00000000-0005-0000-0000-0000CB4A0000}"/>
    <cellStyle name="Input 6 2 2 4 3 2" xfId="35019" xr:uid="{00000000-0005-0000-0000-0000CC4A0000}"/>
    <cellStyle name="Input 6 2 2 4 4" xfId="26292" xr:uid="{00000000-0005-0000-0000-0000CD4A0000}"/>
    <cellStyle name="Input 6 2 2 5" xfId="8701" xr:uid="{00000000-0005-0000-0000-0000CE4A0000}"/>
    <cellStyle name="Input 6 2 2 5 2" xfId="18688" xr:uid="{00000000-0005-0000-0000-0000CF4A0000}"/>
    <cellStyle name="Input 6 2 2 5 2 2" xfId="37047" xr:uid="{00000000-0005-0000-0000-0000D04A0000}"/>
    <cellStyle name="Input 6 2 2 5 3" xfId="28835" xr:uid="{00000000-0005-0000-0000-0000D14A0000}"/>
    <cellStyle name="Input 6 2 2 6" xfId="23750" xr:uid="{00000000-0005-0000-0000-0000D24A0000}"/>
    <cellStyle name="Input 6 2 20" xfId="1983" xr:uid="{00000000-0005-0000-0000-0000D34A0000}"/>
    <cellStyle name="Input 6 2 20 2" xfId="5194" xr:uid="{00000000-0005-0000-0000-0000D44A0000}"/>
    <cellStyle name="Input 6 2 20 2 2" xfId="11334" xr:uid="{00000000-0005-0000-0000-0000D54A0000}"/>
    <cellStyle name="Input 6 2 20 2 2 2" xfId="20896" xr:uid="{00000000-0005-0000-0000-0000D64A0000}"/>
    <cellStyle name="Input 6 2 20 2 2 2 2" xfId="38870" xr:uid="{00000000-0005-0000-0000-0000D74A0000}"/>
    <cellStyle name="Input 6 2 20 2 2 3" xfId="31076" xr:uid="{00000000-0005-0000-0000-0000D84A0000}"/>
    <cellStyle name="Input 6 2 20 2 3" xfId="15883" xr:uid="{00000000-0005-0000-0000-0000D94A0000}"/>
    <cellStyle name="Input 6 2 20 2 3 2" xfId="34740" xr:uid="{00000000-0005-0000-0000-0000DA4A0000}"/>
    <cellStyle name="Input 6 2 20 2 4" xfId="25994" xr:uid="{00000000-0005-0000-0000-0000DB4A0000}"/>
    <cellStyle name="Input 6 2 20 3" xfId="8316" xr:uid="{00000000-0005-0000-0000-0000DC4A0000}"/>
    <cellStyle name="Input 6 2 20 3 2" xfId="18306" xr:uid="{00000000-0005-0000-0000-0000DD4A0000}"/>
    <cellStyle name="Input 6 2 20 3 2 2" xfId="36753" xr:uid="{00000000-0005-0000-0000-0000DE4A0000}"/>
    <cellStyle name="Input 6 2 20 3 3" xfId="28542" xr:uid="{00000000-0005-0000-0000-0000DF4A0000}"/>
    <cellStyle name="Input 6 2 20 4" xfId="14222" xr:uid="{00000000-0005-0000-0000-0000E04A0000}"/>
    <cellStyle name="Input 6 2 20 4 2" xfId="33484" xr:uid="{00000000-0005-0000-0000-0000E14A0000}"/>
    <cellStyle name="Input 6 2 20 5" xfId="23456" xr:uid="{00000000-0005-0000-0000-0000E24A0000}"/>
    <cellStyle name="Input 6 2 21" xfId="1789" xr:uid="{00000000-0005-0000-0000-0000E34A0000}"/>
    <cellStyle name="Input 6 2 21 2" xfId="5001" xr:uid="{00000000-0005-0000-0000-0000E44A0000}"/>
    <cellStyle name="Input 6 2 21 2 2" xfId="11141" xr:uid="{00000000-0005-0000-0000-0000E54A0000}"/>
    <cellStyle name="Input 6 2 21 2 2 2" xfId="20703" xr:uid="{00000000-0005-0000-0000-0000E64A0000}"/>
    <cellStyle name="Input 6 2 21 2 2 2 2" xfId="38722" xr:uid="{00000000-0005-0000-0000-0000E74A0000}"/>
    <cellStyle name="Input 6 2 21 2 2 3" xfId="30928" xr:uid="{00000000-0005-0000-0000-0000E84A0000}"/>
    <cellStyle name="Input 6 2 21 2 3" xfId="15699" xr:uid="{00000000-0005-0000-0000-0000E94A0000}"/>
    <cellStyle name="Input 6 2 21 2 3 2" xfId="34601" xr:uid="{00000000-0005-0000-0000-0000EA4A0000}"/>
    <cellStyle name="Input 6 2 21 2 4" xfId="25846" xr:uid="{00000000-0005-0000-0000-0000EB4A0000}"/>
    <cellStyle name="Input 6 2 21 3" xfId="8124" xr:uid="{00000000-0005-0000-0000-0000EC4A0000}"/>
    <cellStyle name="Input 6 2 21 3 2" xfId="18114" xr:uid="{00000000-0005-0000-0000-0000ED4A0000}"/>
    <cellStyle name="Input 6 2 21 3 2 2" xfId="36606" xr:uid="{00000000-0005-0000-0000-0000EE4A0000}"/>
    <cellStyle name="Input 6 2 21 3 3" xfId="28395" xr:uid="{00000000-0005-0000-0000-0000EF4A0000}"/>
    <cellStyle name="Input 6 2 21 4" xfId="14104" xr:uid="{00000000-0005-0000-0000-0000F04A0000}"/>
    <cellStyle name="Input 6 2 21 4 2" xfId="33411" xr:uid="{00000000-0005-0000-0000-0000F14A0000}"/>
    <cellStyle name="Input 6 2 21 5" xfId="23309" xr:uid="{00000000-0005-0000-0000-0000F24A0000}"/>
    <cellStyle name="Input 6 2 22" xfId="2503" xr:uid="{00000000-0005-0000-0000-0000F34A0000}"/>
    <cellStyle name="Input 6 2 22 2" xfId="5708" xr:uid="{00000000-0005-0000-0000-0000F44A0000}"/>
    <cellStyle name="Input 6 2 22 2 2" xfId="11827" xr:uid="{00000000-0005-0000-0000-0000F54A0000}"/>
    <cellStyle name="Input 6 2 22 2 2 2" xfId="21351" xr:uid="{00000000-0005-0000-0000-0000F64A0000}"/>
    <cellStyle name="Input 6 2 22 2 2 2 2" xfId="39237" xr:uid="{00000000-0005-0000-0000-0000F74A0000}"/>
    <cellStyle name="Input 6 2 22 2 2 3" xfId="31473" xr:uid="{00000000-0005-0000-0000-0000F84A0000}"/>
    <cellStyle name="Input 6 2 22 2 3" xfId="16322" xr:uid="{00000000-0005-0000-0000-0000F94A0000}"/>
    <cellStyle name="Input 6 2 22 2 3 2" xfId="35093" xr:uid="{00000000-0005-0000-0000-0000FA4A0000}"/>
    <cellStyle name="Input 6 2 22 2 4" xfId="26407" xr:uid="{00000000-0005-0000-0000-0000FB4A0000}"/>
    <cellStyle name="Input 6 2 22 3" xfId="8807" xr:uid="{00000000-0005-0000-0000-0000FC4A0000}"/>
    <cellStyle name="Input 6 2 22 3 2" xfId="18794" xr:uid="{00000000-0005-0000-0000-0000FD4A0000}"/>
    <cellStyle name="Input 6 2 22 3 2 2" xfId="37145" xr:uid="{00000000-0005-0000-0000-0000FE4A0000}"/>
    <cellStyle name="Input 6 2 22 3 3" xfId="28933" xr:uid="{00000000-0005-0000-0000-0000FF4A0000}"/>
    <cellStyle name="Input 6 2 22 4" xfId="14435" xr:uid="{00000000-0005-0000-0000-0000004B0000}"/>
    <cellStyle name="Input 6 2 22 4 2" xfId="33610" xr:uid="{00000000-0005-0000-0000-0000014B0000}"/>
    <cellStyle name="Input 6 2 22 5" xfId="23848" xr:uid="{00000000-0005-0000-0000-0000024B0000}"/>
    <cellStyle name="Input 6 2 23" xfId="1982" xr:uid="{00000000-0005-0000-0000-0000034B0000}"/>
    <cellStyle name="Input 6 2 23 2" xfId="5193" xr:uid="{00000000-0005-0000-0000-0000044B0000}"/>
    <cellStyle name="Input 6 2 23 2 2" xfId="11333" xr:uid="{00000000-0005-0000-0000-0000054B0000}"/>
    <cellStyle name="Input 6 2 23 2 2 2" xfId="20895" xr:uid="{00000000-0005-0000-0000-0000064B0000}"/>
    <cellStyle name="Input 6 2 23 2 2 2 2" xfId="38869" xr:uid="{00000000-0005-0000-0000-0000074B0000}"/>
    <cellStyle name="Input 6 2 23 2 2 3" xfId="31075" xr:uid="{00000000-0005-0000-0000-0000084B0000}"/>
    <cellStyle name="Input 6 2 23 2 3" xfId="15882" xr:uid="{00000000-0005-0000-0000-0000094B0000}"/>
    <cellStyle name="Input 6 2 23 2 3 2" xfId="34739" xr:uid="{00000000-0005-0000-0000-00000A4B0000}"/>
    <cellStyle name="Input 6 2 23 2 4" xfId="25993" xr:uid="{00000000-0005-0000-0000-00000B4B0000}"/>
    <cellStyle name="Input 6 2 23 3" xfId="8315" xr:uid="{00000000-0005-0000-0000-00000C4B0000}"/>
    <cellStyle name="Input 6 2 23 3 2" xfId="18305" xr:uid="{00000000-0005-0000-0000-00000D4B0000}"/>
    <cellStyle name="Input 6 2 23 3 2 2" xfId="36752" xr:uid="{00000000-0005-0000-0000-00000E4B0000}"/>
    <cellStyle name="Input 6 2 23 3 3" xfId="28541" xr:uid="{00000000-0005-0000-0000-00000F4B0000}"/>
    <cellStyle name="Input 6 2 23 4" xfId="14221" xr:uid="{00000000-0005-0000-0000-0000104B0000}"/>
    <cellStyle name="Input 6 2 23 4 2" xfId="33483" xr:uid="{00000000-0005-0000-0000-0000114B0000}"/>
    <cellStyle name="Input 6 2 23 5" xfId="23455" xr:uid="{00000000-0005-0000-0000-0000124B0000}"/>
    <cellStyle name="Input 6 2 24" xfId="2536" xr:uid="{00000000-0005-0000-0000-0000134B0000}"/>
    <cellStyle name="Input 6 2 24 2" xfId="5741" xr:uid="{00000000-0005-0000-0000-0000144B0000}"/>
    <cellStyle name="Input 6 2 24 2 2" xfId="11860" xr:uid="{00000000-0005-0000-0000-0000154B0000}"/>
    <cellStyle name="Input 6 2 24 2 2 2" xfId="21379" xr:uid="{00000000-0005-0000-0000-0000164B0000}"/>
    <cellStyle name="Input 6 2 24 2 2 2 2" xfId="39263" xr:uid="{00000000-0005-0000-0000-0000174B0000}"/>
    <cellStyle name="Input 6 2 24 2 2 3" xfId="31504" xr:uid="{00000000-0005-0000-0000-0000184B0000}"/>
    <cellStyle name="Input 6 2 24 2 3" xfId="16348" xr:uid="{00000000-0005-0000-0000-0000194B0000}"/>
    <cellStyle name="Input 6 2 24 2 3 2" xfId="35119" xr:uid="{00000000-0005-0000-0000-00001A4B0000}"/>
    <cellStyle name="Input 6 2 24 2 4" xfId="26438" xr:uid="{00000000-0005-0000-0000-00001B4B0000}"/>
    <cellStyle name="Input 6 2 24 3" xfId="8840" xr:uid="{00000000-0005-0000-0000-00001C4B0000}"/>
    <cellStyle name="Input 6 2 24 3 2" xfId="18827" xr:uid="{00000000-0005-0000-0000-00001D4B0000}"/>
    <cellStyle name="Input 6 2 24 3 2 2" xfId="37176" xr:uid="{00000000-0005-0000-0000-00001E4B0000}"/>
    <cellStyle name="Input 6 2 24 3 3" xfId="28964" xr:uid="{00000000-0005-0000-0000-00001F4B0000}"/>
    <cellStyle name="Input 6 2 24 4" xfId="14454" xr:uid="{00000000-0005-0000-0000-0000204B0000}"/>
    <cellStyle name="Input 6 2 24 4 2" xfId="33627" xr:uid="{00000000-0005-0000-0000-0000214B0000}"/>
    <cellStyle name="Input 6 2 24 5" xfId="23877" xr:uid="{00000000-0005-0000-0000-0000224B0000}"/>
    <cellStyle name="Input 6 2 25" xfId="3384" xr:uid="{00000000-0005-0000-0000-0000234B0000}"/>
    <cellStyle name="Input 6 2 25 2" xfId="6541" xr:uid="{00000000-0005-0000-0000-0000244B0000}"/>
    <cellStyle name="Input 6 2 25 2 2" xfId="12653" xr:uid="{00000000-0005-0000-0000-0000254B0000}"/>
    <cellStyle name="Input 6 2 25 2 2 2" xfId="22067" xr:uid="{00000000-0005-0000-0000-0000264B0000}"/>
    <cellStyle name="Input 6 2 25 2 2 2 2" xfId="39797" xr:uid="{00000000-0005-0000-0000-0000274B0000}"/>
    <cellStyle name="Input 6 2 25 2 2 3" xfId="32108" xr:uid="{00000000-0005-0000-0000-0000284B0000}"/>
    <cellStyle name="Input 6 2 25 2 3" xfId="16971" xr:uid="{00000000-0005-0000-0000-0000294B0000}"/>
    <cellStyle name="Input 6 2 25 2 3 2" xfId="35604" xr:uid="{00000000-0005-0000-0000-00002A4B0000}"/>
    <cellStyle name="Input 6 2 25 2 4" xfId="27042" xr:uid="{00000000-0005-0000-0000-00002B4B0000}"/>
    <cellStyle name="Input 6 2 25 3" xfId="9638" xr:uid="{00000000-0005-0000-0000-00002C4B0000}"/>
    <cellStyle name="Input 6 2 25 3 2" xfId="29572" xr:uid="{00000000-0005-0000-0000-00002D4B0000}"/>
    <cellStyle name="Input 6 2 25 4" xfId="24486" xr:uid="{00000000-0005-0000-0000-00002E4B0000}"/>
    <cellStyle name="Input 6 2 26" xfId="4967" xr:uid="{00000000-0005-0000-0000-00002F4B0000}"/>
    <cellStyle name="Input 6 2 26 2" xfId="11107" xr:uid="{00000000-0005-0000-0000-0000304B0000}"/>
    <cellStyle name="Input 6 2 26 2 2" xfId="20669" xr:uid="{00000000-0005-0000-0000-0000314B0000}"/>
    <cellStyle name="Input 6 2 26 2 2 2" xfId="38689" xr:uid="{00000000-0005-0000-0000-0000324B0000}"/>
    <cellStyle name="Input 6 2 26 2 3" xfId="30895" xr:uid="{00000000-0005-0000-0000-0000334B0000}"/>
    <cellStyle name="Input 6 2 26 3" xfId="15668" xr:uid="{00000000-0005-0000-0000-0000344B0000}"/>
    <cellStyle name="Input 6 2 26 3 2" xfId="34571" xr:uid="{00000000-0005-0000-0000-0000354B0000}"/>
    <cellStyle name="Input 6 2 26 4" xfId="25813" xr:uid="{00000000-0005-0000-0000-0000364B0000}"/>
    <cellStyle name="Input 6 2 27" xfId="8092" xr:uid="{00000000-0005-0000-0000-0000374B0000}"/>
    <cellStyle name="Input 6 2 27 2" xfId="18082" xr:uid="{00000000-0005-0000-0000-0000384B0000}"/>
    <cellStyle name="Input 6 2 27 2 2" xfId="36575" xr:uid="{00000000-0005-0000-0000-0000394B0000}"/>
    <cellStyle name="Input 6 2 27 3" xfId="28366" xr:uid="{00000000-0005-0000-0000-00003A4B0000}"/>
    <cellStyle name="Input 6 2 28" xfId="23272" xr:uid="{00000000-0005-0000-0000-00003B4B0000}"/>
    <cellStyle name="Input 6 2 3" xfId="2240" xr:uid="{00000000-0005-0000-0000-00003C4B0000}"/>
    <cellStyle name="Input 6 2 3 2" xfId="3850" xr:uid="{00000000-0005-0000-0000-00003D4B0000}"/>
    <cellStyle name="Input 6 2 3 2 2" xfId="6956" xr:uid="{00000000-0005-0000-0000-00003E4B0000}"/>
    <cellStyle name="Input 6 2 3 2 2 2" xfId="13027" xr:uid="{00000000-0005-0000-0000-00003F4B0000}"/>
    <cellStyle name="Input 6 2 3 2 2 2 2" xfId="22382" xr:uid="{00000000-0005-0000-0000-0000404B0000}"/>
    <cellStyle name="Input 6 2 3 2 2 2 2 2" xfId="40110" xr:uid="{00000000-0005-0000-0000-0000414B0000}"/>
    <cellStyle name="Input 6 2 3 2 2 2 3" xfId="32479" xr:uid="{00000000-0005-0000-0000-0000424B0000}"/>
    <cellStyle name="Input 6 2 3 2 2 3" xfId="17222" xr:uid="{00000000-0005-0000-0000-0000434B0000}"/>
    <cellStyle name="Input 6 2 3 2 2 3 2" xfId="35855" xr:uid="{00000000-0005-0000-0000-0000444B0000}"/>
    <cellStyle name="Input 6 2 3 2 2 4" xfId="27413" xr:uid="{00000000-0005-0000-0000-0000454B0000}"/>
    <cellStyle name="Input 6 2 3 2 3" xfId="10012" xr:uid="{00000000-0005-0000-0000-0000464B0000}"/>
    <cellStyle name="Input 6 2 3 2 3 2" xfId="29938" xr:uid="{00000000-0005-0000-0000-0000474B0000}"/>
    <cellStyle name="Input 6 2 3 2 4" xfId="24857" xr:uid="{00000000-0005-0000-0000-0000484B0000}"/>
    <cellStyle name="Input 6 2 3 3" xfId="4509" xr:uid="{00000000-0005-0000-0000-0000494B0000}"/>
    <cellStyle name="Input 6 2 3 3 2" xfId="7611" xr:uid="{00000000-0005-0000-0000-00004A4B0000}"/>
    <cellStyle name="Input 6 2 3 3 2 2" xfId="13672" xr:uid="{00000000-0005-0000-0000-00004B4B0000}"/>
    <cellStyle name="Input 6 2 3 3 2 2 2" xfId="22953" xr:uid="{00000000-0005-0000-0000-00004C4B0000}"/>
    <cellStyle name="Input 6 2 3 3 2 2 2 2" xfId="40681" xr:uid="{00000000-0005-0000-0000-00004D4B0000}"/>
    <cellStyle name="Input 6 2 3 3 2 2 3" xfId="33120" xr:uid="{00000000-0005-0000-0000-00004E4B0000}"/>
    <cellStyle name="Input 6 2 3 3 2 3" xfId="17688" xr:uid="{00000000-0005-0000-0000-00004F4B0000}"/>
    <cellStyle name="Input 6 2 3 3 2 3 2" xfId="36321" xr:uid="{00000000-0005-0000-0000-0000504B0000}"/>
    <cellStyle name="Input 6 2 3 3 2 4" xfId="28054" xr:uid="{00000000-0005-0000-0000-0000514B0000}"/>
    <cellStyle name="Input 6 2 3 3 3" xfId="10658" xr:uid="{00000000-0005-0000-0000-0000524B0000}"/>
    <cellStyle name="Input 6 2 3 3 3 2" xfId="20226" xr:uid="{00000000-0005-0000-0000-0000534B0000}"/>
    <cellStyle name="Input 6 2 3 3 3 2 2" xfId="38379" xr:uid="{00000000-0005-0000-0000-0000544B0000}"/>
    <cellStyle name="Input 6 2 3 3 3 3" xfId="30580" xr:uid="{00000000-0005-0000-0000-0000554B0000}"/>
    <cellStyle name="Input 6 2 3 3 4" xfId="15287" xr:uid="{00000000-0005-0000-0000-0000564B0000}"/>
    <cellStyle name="Input 6 2 3 3 4 2" xfId="34322" xr:uid="{00000000-0005-0000-0000-0000574B0000}"/>
    <cellStyle name="Input 6 2 3 3 5" xfId="25498" xr:uid="{00000000-0005-0000-0000-0000584B0000}"/>
    <cellStyle name="Input 6 2 3 4" xfId="5449" xr:uid="{00000000-0005-0000-0000-0000594B0000}"/>
    <cellStyle name="Input 6 2 3 4 2" xfId="11585" xr:uid="{00000000-0005-0000-0000-00005A4B0000}"/>
    <cellStyle name="Input 6 2 3 4 2 2" xfId="21142" xr:uid="{00000000-0005-0000-0000-00005B4B0000}"/>
    <cellStyle name="Input 6 2 3 4 2 2 2" xfId="39066" xr:uid="{00000000-0005-0000-0000-00005C4B0000}"/>
    <cellStyle name="Input 6 2 3 4 2 3" xfId="31276" xr:uid="{00000000-0005-0000-0000-00005D4B0000}"/>
    <cellStyle name="Input 6 2 3 4 3" xfId="16120" xr:uid="{00000000-0005-0000-0000-00005E4B0000}"/>
    <cellStyle name="Input 6 2 3 4 3 2" xfId="34927" xr:uid="{00000000-0005-0000-0000-00005F4B0000}"/>
    <cellStyle name="Input 6 2 3 4 4" xfId="26194" xr:uid="{00000000-0005-0000-0000-0000604B0000}"/>
    <cellStyle name="Input 6 2 3 5" xfId="8565" xr:uid="{00000000-0005-0000-0000-0000614B0000}"/>
    <cellStyle name="Input 6 2 3 5 2" xfId="18552" xr:uid="{00000000-0005-0000-0000-0000624B0000}"/>
    <cellStyle name="Input 6 2 3 5 2 2" xfId="36948" xr:uid="{00000000-0005-0000-0000-0000634B0000}"/>
    <cellStyle name="Input 6 2 3 5 3" xfId="28737" xr:uid="{00000000-0005-0000-0000-0000644B0000}"/>
    <cellStyle name="Input 6 2 3 6" xfId="23651" xr:uid="{00000000-0005-0000-0000-0000654B0000}"/>
    <cellStyle name="Input 6 2 4" xfId="2253" xr:uid="{00000000-0005-0000-0000-0000664B0000}"/>
    <cellStyle name="Input 6 2 4 2" xfId="3884" xr:uid="{00000000-0005-0000-0000-0000674B0000}"/>
    <cellStyle name="Input 6 2 4 2 2" xfId="6990" xr:uid="{00000000-0005-0000-0000-0000684B0000}"/>
    <cellStyle name="Input 6 2 4 2 2 2" xfId="13060" xr:uid="{00000000-0005-0000-0000-0000694B0000}"/>
    <cellStyle name="Input 6 2 4 2 2 2 2" xfId="22414" xr:uid="{00000000-0005-0000-0000-00006A4B0000}"/>
    <cellStyle name="Input 6 2 4 2 2 2 2 2" xfId="40142" xr:uid="{00000000-0005-0000-0000-00006B4B0000}"/>
    <cellStyle name="Input 6 2 4 2 2 2 3" xfId="32512" xr:uid="{00000000-0005-0000-0000-00006C4B0000}"/>
    <cellStyle name="Input 6 2 4 2 2 3" xfId="17249" xr:uid="{00000000-0005-0000-0000-00006D4B0000}"/>
    <cellStyle name="Input 6 2 4 2 2 3 2" xfId="35882" xr:uid="{00000000-0005-0000-0000-00006E4B0000}"/>
    <cellStyle name="Input 6 2 4 2 2 4" xfId="27446" xr:uid="{00000000-0005-0000-0000-00006F4B0000}"/>
    <cellStyle name="Input 6 2 4 2 3" xfId="10045" xr:uid="{00000000-0005-0000-0000-0000704B0000}"/>
    <cellStyle name="Input 6 2 4 2 3 2" xfId="29971" xr:uid="{00000000-0005-0000-0000-0000714B0000}"/>
    <cellStyle name="Input 6 2 4 2 4" xfId="24890" xr:uid="{00000000-0005-0000-0000-0000724B0000}"/>
    <cellStyle name="Input 6 2 4 3" xfId="4542" xr:uid="{00000000-0005-0000-0000-0000734B0000}"/>
    <cellStyle name="Input 6 2 4 3 2" xfId="7644" xr:uid="{00000000-0005-0000-0000-0000744B0000}"/>
    <cellStyle name="Input 6 2 4 3 2 2" xfId="13705" xr:uid="{00000000-0005-0000-0000-0000754B0000}"/>
    <cellStyle name="Input 6 2 4 3 2 2 2" xfId="22985" xr:uid="{00000000-0005-0000-0000-0000764B0000}"/>
    <cellStyle name="Input 6 2 4 3 2 2 2 2" xfId="40713" xr:uid="{00000000-0005-0000-0000-0000774B0000}"/>
    <cellStyle name="Input 6 2 4 3 2 2 3" xfId="33153" xr:uid="{00000000-0005-0000-0000-0000784B0000}"/>
    <cellStyle name="Input 6 2 4 3 2 3" xfId="17715" xr:uid="{00000000-0005-0000-0000-0000794B0000}"/>
    <cellStyle name="Input 6 2 4 3 2 3 2" xfId="36348" xr:uid="{00000000-0005-0000-0000-00007A4B0000}"/>
    <cellStyle name="Input 6 2 4 3 2 4" xfId="28087" xr:uid="{00000000-0005-0000-0000-00007B4B0000}"/>
    <cellStyle name="Input 6 2 4 3 3" xfId="10691" xr:uid="{00000000-0005-0000-0000-00007C4B0000}"/>
    <cellStyle name="Input 6 2 4 3 3 2" xfId="20259" xr:uid="{00000000-0005-0000-0000-00007D4B0000}"/>
    <cellStyle name="Input 6 2 4 3 3 2 2" xfId="38412" xr:uid="{00000000-0005-0000-0000-00007E4B0000}"/>
    <cellStyle name="Input 6 2 4 3 3 3" xfId="30613" xr:uid="{00000000-0005-0000-0000-00007F4B0000}"/>
    <cellStyle name="Input 6 2 4 3 4" xfId="15314" xr:uid="{00000000-0005-0000-0000-0000804B0000}"/>
    <cellStyle name="Input 6 2 4 3 4 2" xfId="34349" xr:uid="{00000000-0005-0000-0000-0000814B0000}"/>
    <cellStyle name="Input 6 2 4 3 5" xfId="25531" xr:uid="{00000000-0005-0000-0000-0000824B0000}"/>
    <cellStyle name="Input 6 2 4 4" xfId="5462" xr:uid="{00000000-0005-0000-0000-0000834B0000}"/>
    <cellStyle name="Input 6 2 4 4 2" xfId="11598" xr:uid="{00000000-0005-0000-0000-0000844B0000}"/>
    <cellStyle name="Input 6 2 4 4 2 2" xfId="21155" xr:uid="{00000000-0005-0000-0000-0000854B0000}"/>
    <cellStyle name="Input 6 2 4 4 2 2 2" xfId="39079" xr:uid="{00000000-0005-0000-0000-0000864B0000}"/>
    <cellStyle name="Input 6 2 4 4 2 3" xfId="31289" xr:uid="{00000000-0005-0000-0000-0000874B0000}"/>
    <cellStyle name="Input 6 2 4 4 3" xfId="16133" xr:uid="{00000000-0005-0000-0000-0000884B0000}"/>
    <cellStyle name="Input 6 2 4 4 3 2" xfId="34940" xr:uid="{00000000-0005-0000-0000-0000894B0000}"/>
    <cellStyle name="Input 6 2 4 4 4" xfId="26207" xr:uid="{00000000-0005-0000-0000-00008A4B0000}"/>
    <cellStyle name="Input 6 2 4 5" xfId="8578" xr:uid="{00000000-0005-0000-0000-00008B4B0000}"/>
    <cellStyle name="Input 6 2 4 5 2" xfId="18565" xr:uid="{00000000-0005-0000-0000-00008C4B0000}"/>
    <cellStyle name="Input 6 2 4 5 2 2" xfId="36961" xr:uid="{00000000-0005-0000-0000-00008D4B0000}"/>
    <cellStyle name="Input 6 2 4 5 3" xfId="28750" xr:uid="{00000000-0005-0000-0000-00008E4B0000}"/>
    <cellStyle name="Input 6 2 4 6" xfId="23664" xr:uid="{00000000-0005-0000-0000-00008F4B0000}"/>
    <cellStyle name="Input 6 2 5" xfId="2060" xr:uid="{00000000-0005-0000-0000-0000904B0000}"/>
    <cellStyle name="Input 6 2 5 2" xfId="3913" xr:uid="{00000000-0005-0000-0000-0000914B0000}"/>
    <cellStyle name="Input 6 2 5 2 2" xfId="7018" xr:uid="{00000000-0005-0000-0000-0000924B0000}"/>
    <cellStyle name="Input 6 2 5 2 2 2" xfId="13086" xr:uid="{00000000-0005-0000-0000-0000934B0000}"/>
    <cellStyle name="Input 6 2 5 2 2 2 2" xfId="22436" xr:uid="{00000000-0005-0000-0000-0000944B0000}"/>
    <cellStyle name="Input 6 2 5 2 2 2 2 2" xfId="40164" xr:uid="{00000000-0005-0000-0000-0000954B0000}"/>
    <cellStyle name="Input 6 2 5 2 2 2 3" xfId="32538" xr:uid="{00000000-0005-0000-0000-0000964B0000}"/>
    <cellStyle name="Input 6 2 5 2 2 3" xfId="17266" xr:uid="{00000000-0005-0000-0000-0000974B0000}"/>
    <cellStyle name="Input 6 2 5 2 2 3 2" xfId="35899" xr:uid="{00000000-0005-0000-0000-0000984B0000}"/>
    <cellStyle name="Input 6 2 5 2 2 4" xfId="27472" xr:uid="{00000000-0005-0000-0000-0000994B0000}"/>
    <cellStyle name="Input 6 2 5 2 3" xfId="10071" xr:uid="{00000000-0005-0000-0000-00009A4B0000}"/>
    <cellStyle name="Input 6 2 5 2 3 2" xfId="19806" xr:uid="{00000000-0005-0000-0000-00009B4B0000}"/>
    <cellStyle name="Input 6 2 5 2 3 2 2" xfId="37963" xr:uid="{00000000-0005-0000-0000-00009C4B0000}"/>
    <cellStyle name="Input 6 2 5 2 3 3" xfId="29997" xr:uid="{00000000-0005-0000-0000-00009D4B0000}"/>
    <cellStyle name="Input 6 2 5 2 4" xfId="15031" xr:uid="{00000000-0005-0000-0000-00009E4B0000}"/>
    <cellStyle name="Input 6 2 5 2 4 2" xfId="34066" xr:uid="{00000000-0005-0000-0000-00009F4B0000}"/>
    <cellStyle name="Input 6 2 5 2 5" xfId="24916" xr:uid="{00000000-0005-0000-0000-0000A04B0000}"/>
    <cellStyle name="Input 6 2 5 3" xfId="4568" xr:uid="{00000000-0005-0000-0000-0000A14B0000}"/>
    <cellStyle name="Input 6 2 5 3 2" xfId="7670" xr:uid="{00000000-0005-0000-0000-0000A24B0000}"/>
    <cellStyle name="Input 6 2 5 3 2 2" xfId="13731" xr:uid="{00000000-0005-0000-0000-0000A34B0000}"/>
    <cellStyle name="Input 6 2 5 3 2 2 2" xfId="23007" xr:uid="{00000000-0005-0000-0000-0000A44B0000}"/>
    <cellStyle name="Input 6 2 5 3 2 2 2 2" xfId="40735" xr:uid="{00000000-0005-0000-0000-0000A54B0000}"/>
    <cellStyle name="Input 6 2 5 3 2 2 3" xfId="33179" xr:uid="{00000000-0005-0000-0000-0000A64B0000}"/>
    <cellStyle name="Input 6 2 5 3 2 3" xfId="17732" xr:uid="{00000000-0005-0000-0000-0000A74B0000}"/>
    <cellStyle name="Input 6 2 5 3 2 3 2" xfId="36365" xr:uid="{00000000-0005-0000-0000-0000A84B0000}"/>
    <cellStyle name="Input 6 2 5 3 2 4" xfId="28113" xr:uid="{00000000-0005-0000-0000-0000A94B0000}"/>
    <cellStyle name="Input 6 2 5 3 3" xfId="10717" xr:uid="{00000000-0005-0000-0000-0000AA4B0000}"/>
    <cellStyle name="Input 6 2 5 3 3 2" xfId="20285" xr:uid="{00000000-0005-0000-0000-0000AB4B0000}"/>
    <cellStyle name="Input 6 2 5 3 3 2 2" xfId="38438" xr:uid="{00000000-0005-0000-0000-0000AC4B0000}"/>
    <cellStyle name="Input 6 2 5 3 3 3" xfId="30639" xr:uid="{00000000-0005-0000-0000-0000AD4B0000}"/>
    <cellStyle name="Input 6 2 5 3 4" xfId="15331" xr:uid="{00000000-0005-0000-0000-0000AE4B0000}"/>
    <cellStyle name="Input 6 2 5 3 4 2" xfId="34366" xr:uid="{00000000-0005-0000-0000-0000AF4B0000}"/>
    <cellStyle name="Input 6 2 5 3 5" xfId="25557" xr:uid="{00000000-0005-0000-0000-0000B04B0000}"/>
    <cellStyle name="Input 6 2 5 4" xfId="5270" xr:uid="{00000000-0005-0000-0000-0000B14B0000}"/>
    <cellStyle name="Input 6 2 5 4 2" xfId="11410" xr:uid="{00000000-0005-0000-0000-0000B24B0000}"/>
    <cellStyle name="Input 6 2 5 4 2 2" xfId="20972" xr:uid="{00000000-0005-0000-0000-0000B34B0000}"/>
    <cellStyle name="Input 6 2 5 4 2 2 2" xfId="38946" xr:uid="{00000000-0005-0000-0000-0000B44B0000}"/>
    <cellStyle name="Input 6 2 5 4 2 3" xfId="31152" xr:uid="{00000000-0005-0000-0000-0000B54B0000}"/>
    <cellStyle name="Input 6 2 5 4 3" xfId="15956" xr:uid="{00000000-0005-0000-0000-0000B64B0000}"/>
    <cellStyle name="Input 6 2 5 4 3 2" xfId="34813" xr:uid="{00000000-0005-0000-0000-0000B74B0000}"/>
    <cellStyle name="Input 6 2 5 4 4" xfId="26070" xr:uid="{00000000-0005-0000-0000-0000B84B0000}"/>
    <cellStyle name="Input 6 2 5 5" xfId="8390" xr:uid="{00000000-0005-0000-0000-0000B94B0000}"/>
    <cellStyle name="Input 6 2 5 5 2" xfId="18377" xr:uid="{00000000-0005-0000-0000-0000BA4B0000}"/>
    <cellStyle name="Input 6 2 5 5 2 2" xfId="36824" xr:uid="{00000000-0005-0000-0000-0000BB4B0000}"/>
    <cellStyle name="Input 6 2 5 5 3" xfId="28613" xr:uid="{00000000-0005-0000-0000-0000BC4B0000}"/>
    <cellStyle name="Input 6 2 5 6" xfId="14248" xr:uid="{00000000-0005-0000-0000-0000BD4B0000}"/>
    <cellStyle name="Input 6 2 5 6 2" xfId="33510" xr:uid="{00000000-0005-0000-0000-0000BE4B0000}"/>
    <cellStyle name="Input 6 2 5 7" xfId="23527" xr:uid="{00000000-0005-0000-0000-0000BF4B0000}"/>
    <cellStyle name="Input 6 2 6" xfId="2246" xr:uid="{00000000-0005-0000-0000-0000C04B0000}"/>
    <cellStyle name="Input 6 2 6 2" xfId="3936" xr:uid="{00000000-0005-0000-0000-0000C14B0000}"/>
    <cellStyle name="Input 6 2 6 2 2" xfId="7041" xr:uid="{00000000-0005-0000-0000-0000C24B0000}"/>
    <cellStyle name="Input 6 2 6 2 2 2" xfId="13109" xr:uid="{00000000-0005-0000-0000-0000C34B0000}"/>
    <cellStyle name="Input 6 2 6 2 2 2 2" xfId="22459" xr:uid="{00000000-0005-0000-0000-0000C44B0000}"/>
    <cellStyle name="Input 6 2 6 2 2 2 2 2" xfId="40187" xr:uid="{00000000-0005-0000-0000-0000C54B0000}"/>
    <cellStyle name="Input 6 2 6 2 2 2 3" xfId="32561" xr:uid="{00000000-0005-0000-0000-0000C64B0000}"/>
    <cellStyle name="Input 6 2 6 2 2 3" xfId="17285" xr:uid="{00000000-0005-0000-0000-0000C74B0000}"/>
    <cellStyle name="Input 6 2 6 2 2 3 2" xfId="35918" xr:uid="{00000000-0005-0000-0000-0000C84B0000}"/>
    <cellStyle name="Input 6 2 6 2 2 4" xfId="27495" xr:uid="{00000000-0005-0000-0000-0000C94B0000}"/>
    <cellStyle name="Input 6 2 6 2 3" xfId="10094" xr:uid="{00000000-0005-0000-0000-0000CA4B0000}"/>
    <cellStyle name="Input 6 2 6 2 3 2" xfId="30020" xr:uid="{00000000-0005-0000-0000-0000CB4B0000}"/>
    <cellStyle name="Input 6 2 6 2 4" xfId="24939" xr:uid="{00000000-0005-0000-0000-0000CC4B0000}"/>
    <cellStyle name="Input 6 2 6 3" xfId="4591" xr:uid="{00000000-0005-0000-0000-0000CD4B0000}"/>
    <cellStyle name="Input 6 2 6 3 2" xfId="7693" xr:uid="{00000000-0005-0000-0000-0000CE4B0000}"/>
    <cellStyle name="Input 6 2 6 3 2 2" xfId="13754" xr:uid="{00000000-0005-0000-0000-0000CF4B0000}"/>
    <cellStyle name="Input 6 2 6 3 2 2 2" xfId="23030" xr:uid="{00000000-0005-0000-0000-0000D04B0000}"/>
    <cellStyle name="Input 6 2 6 3 2 2 2 2" xfId="40758" xr:uid="{00000000-0005-0000-0000-0000D14B0000}"/>
    <cellStyle name="Input 6 2 6 3 2 2 3" xfId="33202" xr:uid="{00000000-0005-0000-0000-0000D24B0000}"/>
    <cellStyle name="Input 6 2 6 3 2 3" xfId="17751" xr:uid="{00000000-0005-0000-0000-0000D34B0000}"/>
    <cellStyle name="Input 6 2 6 3 2 3 2" xfId="36384" xr:uid="{00000000-0005-0000-0000-0000D44B0000}"/>
    <cellStyle name="Input 6 2 6 3 2 4" xfId="28136" xr:uid="{00000000-0005-0000-0000-0000D54B0000}"/>
    <cellStyle name="Input 6 2 6 3 3" xfId="10740" xr:uid="{00000000-0005-0000-0000-0000D64B0000}"/>
    <cellStyle name="Input 6 2 6 3 3 2" xfId="20308" xr:uid="{00000000-0005-0000-0000-0000D74B0000}"/>
    <cellStyle name="Input 6 2 6 3 3 2 2" xfId="38461" xr:uid="{00000000-0005-0000-0000-0000D84B0000}"/>
    <cellStyle name="Input 6 2 6 3 3 3" xfId="30662" xr:uid="{00000000-0005-0000-0000-0000D94B0000}"/>
    <cellStyle name="Input 6 2 6 3 4" xfId="15350" xr:uid="{00000000-0005-0000-0000-0000DA4B0000}"/>
    <cellStyle name="Input 6 2 6 3 4 2" xfId="34385" xr:uid="{00000000-0005-0000-0000-0000DB4B0000}"/>
    <cellStyle name="Input 6 2 6 3 5" xfId="25580" xr:uid="{00000000-0005-0000-0000-0000DC4B0000}"/>
    <cellStyle name="Input 6 2 6 4" xfId="5455" xr:uid="{00000000-0005-0000-0000-0000DD4B0000}"/>
    <cellStyle name="Input 6 2 6 4 2" xfId="11591" xr:uid="{00000000-0005-0000-0000-0000DE4B0000}"/>
    <cellStyle name="Input 6 2 6 4 2 2" xfId="21148" xr:uid="{00000000-0005-0000-0000-0000DF4B0000}"/>
    <cellStyle name="Input 6 2 6 4 2 2 2" xfId="39072" xr:uid="{00000000-0005-0000-0000-0000E04B0000}"/>
    <cellStyle name="Input 6 2 6 4 2 3" xfId="31282" xr:uid="{00000000-0005-0000-0000-0000E14B0000}"/>
    <cellStyle name="Input 6 2 6 4 3" xfId="16126" xr:uid="{00000000-0005-0000-0000-0000E24B0000}"/>
    <cellStyle name="Input 6 2 6 4 3 2" xfId="34933" xr:uid="{00000000-0005-0000-0000-0000E34B0000}"/>
    <cellStyle name="Input 6 2 6 4 4" xfId="26200" xr:uid="{00000000-0005-0000-0000-0000E44B0000}"/>
    <cellStyle name="Input 6 2 6 5" xfId="8571" xr:uid="{00000000-0005-0000-0000-0000E54B0000}"/>
    <cellStyle name="Input 6 2 6 5 2" xfId="18558" xr:uid="{00000000-0005-0000-0000-0000E64B0000}"/>
    <cellStyle name="Input 6 2 6 5 2 2" xfId="36954" xr:uid="{00000000-0005-0000-0000-0000E74B0000}"/>
    <cellStyle name="Input 6 2 6 5 3" xfId="28743" xr:uid="{00000000-0005-0000-0000-0000E84B0000}"/>
    <cellStyle name="Input 6 2 6 6" xfId="23657" xr:uid="{00000000-0005-0000-0000-0000E94B0000}"/>
    <cellStyle name="Input 6 2 7" xfId="2010" xr:uid="{00000000-0005-0000-0000-0000EA4B0000}"/>
    <cellStyle name="Input 6 2 7 2" xfId="3966" xr:uid="{00000000-0005-0000-0000-0000EB4B0000}"/>
    <cellStyle name="Input 6 2 7 2 2" xfId="7071" xr:uid="{00000000-0005-0000-0000-0000EC4B0000}"/>
    <cellStyle name="Input 6 2 7 2 2 2" xfId="13137" xr:uid="{00000000-0005-0000-0000-0000ED4B0000}"/>
    <cellStyle name="Input 6 2 7 2 2 2 2" xfId="22486" xr:uid="{00000000-0005-0000-0000-0000EE4B0000}"/>
    <cellStyle name="Input 6 2 7 2 2 2 2 2" xfId="40214" xr:uid="{00000000-0005-0000-0000-0000EF4B0000}"/>
    <cellStyle name="Input 6 2 7 2 2 2 3" xfId="32589" xr:uid="{00000000-0005-0000-0000-0000F04B0000}"/>
    <cellStyle name="Input 6 2 7 2 2 3" xfId="17306" xr:uid="{00000000-0005-0000-0000-0000F14B0000}"/>
    <cellStyle name="Input 6 2 7 2 2 3 2" xfId="35939" xr:uid="{00000000-0005-0000-0000-0000F24B0000}"/>
    <cellStyle name="Input 6 2 7 2 2 4" xfId="27523" xr:uid="{00000000-0005-0000-0000-0000F34B0000}"/>
    <cellStyle name="Input 6 2 7 2 3" xfId="10122" xr:uid="{00000000-0005-0000-0000-0000F44B0000}"/>
    <cellStyle name="Input 6 2 7 2 3 2" xfId="30048" xr:uid="{00000000-0005-0000-0000-0000F54B0000}"/>
    <cellStyle name="Input 6 2 7 2 4" xfId="24967" xr:uid="{00000000-0005-0000-0000-0000F64B0000}"/>
    <cellStyle name="Input 6 2 7 3" xfId="4619" xr:uid="{00000000-0005-0000-0000-0000F74B0000}"/>
    <cellStyle name="Input 6 2 7 3 2" xfId="7721" xr:uid="{00000000-0005-0000-0000-0000F84B0000}"/>
    <cellStyle name="Input 6 2 7 3 2 2" xfId="13782" xr:uid="{00000000-0005-0000-0000-0000F94B0000}"/>
    <cellStyle name="Input 6 2 7 3 2 2 2" xfId="23057" xr:uid="{00000000-0005-0000-0000-0000FA4B0000}"/>
    <cellStyle name="Input 6 2 7 3 2 2 2 2" xfId="40785" xr:uid="{00000000-0005-0000-0000-0000FB4B0000}"/>
    <cellStyle name="Input 6 2 7 3 2 2 3" xfId="33230" xr:uid="{00000000-0005-0000-0000-0000FC4B0000}"/>
    <cellStyle name="Input 6 2 7 3 2 3" xfId="17772" xr:uid="{00000000-0005-0000-0000-0000FD4B0000}"/>
    <cellStyle name="Input 6 2 7 3 2 3 2" xfId="36405" xr:uid="{00000000-0005-0000-0000-0000FE4B0000}"/>
    <cellStyle name="Input 6 2 7 3 2 4" xfId="28164" xr:uid="{00000000-0005-0000-0000-0000FF4B0000}"/>
    <cellStyle name="Input 6 2 7 3 3" xfId="10768" xr:uid="{00000000-0005-0000-0000-0000004C0000}"/>
    <cellStyle name="Input 6 2 7 3 3 2" xfId="20336" xr:uid="{00000000-0005-0000-0000-0000014C0000}"/>
    <cellStyle name="Input 6 2 7 3 3 2 2" xfId="38489" xr:uid="{00000000-0005-0000-0000-0000024C0000}"/>
    <cellStyle name="Input 6 2 7 3 3 3" xfId="30690" xr:uid="{00000000-0005-0000-0000-0000034C0000}"/>
    <cellStyle name="Input 6 2 7 3 4" xfId="15371" xr:uid="{00000000-0005-0000-0000-0000044C0000}"/>
    <cellStyle name="Input 6 2 7 3 4 2" xfId="34406" xr:uid="{00000000-0005-0000-0000-0000054C0000}"/>
    <cellStyle name="Input 6 2 7 3 5" xfId="25608" xr:uid="{00000000-0005-0000-0000-0000064C0000}"/>
    <cellStyle name="Input 6 2 7 4" xfId="5221" xr:uid="{00000000-0005-0000-0000-0000074C0000}"/>
    <cellStyle name="Input 6 2 7 4 2" xfId="11361" xr:uid="{00000000-0005-0000-0000-0000084C0000}"/>
    <cellStyle name="Input 6 2 7 4 2 2" xfId="20923" xr:uid="{00000000-0005-0000-0000-0000094C0000}"/>
    <cellStyle name="Input 6 2 7 4 2 2 2" xfId="38897" xr:uid="{00000000-0005-0000-0000-00000A4C0000}"/>
    <cellStyle name="Input 6 2 7 4 2 3" xfId="31103" xr:uid="{00000000-0005-0000-0000-00000B4C0000}"/>
    <cellStyle name="Input 6 2 7 4 3" xfId="15910" xr:uid="{00000000-0005-0000-0000-00000C4C0000}"/>
    <cellStyle name="Input 6 2 7 4 3 2" xfId="34767" xr:uid="{00000000-0005-0000-0000-00000D4C0000}"/>
    <cellStyle name="Input 6 2 7 4 4" xfId="26021" xr:uid="{00000000-0005-0000-0000-00000E4C0000}"/>
    <cellStyle name="Input 6 2 7 5" xfId="8343" xr:uid="{00000000-0005-0000-0000-00000F4C0000}"/>
    <cellStyle name="Input 6 2 7 5 2" xfId="18333" xr:uid="{00000000-0005-0000-0000-0000104C0000}"/>
    <cellStyle name="Input 6 2 7 5 2 2" xfId="36780" xr:uid="{00000000-0005-0000-0000-0000114C0000}"/>
    <cellStyle name="Input 6 2 7 5 3" xfId="28569" xr:uid="{00000000-0005-0000-0000-0000124C0000}"/>
    <cellStyle name="Input 6 2 7 6" xfId="23483" xr:uid="{00000000-0005-0000-0000-0000134C0000}"/>
    <cellStyle name="Input 6 2 8" xfId="2086" xr:uid="{00000000-0005-0000-0000-0000144C0000}"/>
    <cellStyle name="Input 6 2 8 2" xfId="3989" xr:uid="{00000000-0005-0000-0000-0000154C0000}"/>
    <cellStyle name="Input 6 2 8 2 2" xfId="7093" xr:uid="{00000000-0005-0000-0000-0000164C0000}"/>
    <cellStyle name="Input 6 2 8 2 2 2" xfId="13159" xr:uid="{00000000-0005-0000-0000-0000174C0000}"/>
    <cellStyle name="Input 6 2 8 2 2 2 2" xfId="22506" xr:uid="{00000000-0005-0000-0000-0000184C0000}"/>
    <cellStyle name="Input 6 2 8 2 2 2 2 2" xfId="40234" xr:uid="{00000000-0005-0000-0000-0000194C0000}"/>
    <cellStyle name="Input 6 2 8 2 2 2 3" xfId="32611" xr:uid="{00000000-0005-0000-0000-00001A4C0000}"/>
    <cellStyle name="Input 6 2 8 2 2 3" xfId="17322" xr:uid="{00000000-0005-0000-0000-00001B4C0000}"/>
    <cellStyle name="Input 6 2 8 2 2 3 2" xfId="35955" xr:uid="{00000000-0005-0000-0000-00001C4C0000}"/>
    <cellStyle name="Input 6 2 8 2 2 4" xfId="27545" xr:uid="{00000000-0005-0000-0000-00001D4C0000}"/>
    <cellStyle name="Input 6 2 8 2 3" xfId="10144" xr:uid="{00000000-0005-0000-0000-00001E4C0000}"/>
    <cellStyle name="Input 6 2 8 2 3 2" xfId="30070" xr:uid="{00000000-0005-0000-0000-00001F4C0000}"/>
    <cellStyle name="Input 6 2 8 2 4" xfId="24989" xr:uid="{00000000-0005-0000-0000-0000204C0000}"/>
    <cellStyle name="Input 6 2 8 3" xfId="4641" xr:uid="{00000000-0005-0000-0000-0000214C0000}"/>
    <cellStyle name="Input 6 2 8 3 2" xfId="7743" xr:uid="{00000000-0005-0000-0000-0000224C0000}"/>
    <cellStyle name="Input 6 2 8 3 2 2" xfId="13804" xr:uid="{00000000-0005-0000-0000-0000234C0000}"/>
    <cellStyle name="Input 6 2 8 3 2 2 2" xfId="23077" xr:uid="{00000000-0005-0000-0000-0000244C0000}"/>
    <cellStyle name="Input 6 2 8 3 2 2 2 2" xfId="40805" xr:uid="{00000000-0005-0000-0000-0000254C0000}"/>
    <cellStyle name="Input 6 2 8 3 2 2 3" xfId="33252" xr:uid="{00000000-0005-0000-0000-0000264C0000}"/>
    <cellStyle name="Input 6 2 8 3 2 3" xfId="17788" xr:uid="{00000000-0005-0000-0000-0000274C0000}"/>
    <cellStyle name="Input 6 2 8 3 2 3 2" xfId="36421" xr:uid="{00000000-0005-0000-0000-0000284C0000}"/>
    <cellStyle name="Input 6 2 8 3 2 4" xfId="28186" xr:uid="{00000000-0005-0000-0000-0000294C0000}"/>
    <cellStyle name="Input 6 2 8 3 3" xfId="10790" xr:uid="{00000000-0005-0000-0000-00002A4C0000}"/>
    <cellStyle name="Input 6 2 8 3 3 2" xfId="20358" xr:uid="{00000000-0005-0000-0000-00002B4C0000}"/>
    <cellStyle name="Input 6 2 8 3 3 2 2" xfId="38511" xr:uid="{00000000-0005-0000-0000-00002C4C0000}"/>
    <cellStyle name="Input 6 2 8 3 3 3" xfId="30712" xr:uid="{00000000-0005-0000-0000-00002D4C0000}"/>
    <cellStyle name="Input 6 2 8 3 4" xfId="15387" xr:uid="{00000000-0005-0000-0000-00002E4C0000}"/>
    <cellStyle name="Input 6 2 8 3 4 2" xfId="34422" xr:uid="{00000000-0005-0000-0000-00002F4C0000}"/>
    <cellStyle name="Input 6 2 8 3 5" xfId="25630" xr:uid="{00000000-0005-0000-0000-0000304C0000}"/>
    <cellStyle name="Input 6 2 8 4" xfId="5296" xr:uid="{00000000-0005-0000-0000-0000314C0000}"/>
    <cellStyle name="Input 6 2 8 4 2" xfId="11432" xr:uid="{00000000-0005-0000-0000-0000324C0000}"/>
    <cellStyle name="Input 6 2 8 4 2 2" xfId="20994" xr:uid="{00000000-0005-0000-0000-0000334C0000}"/>
    <cellStyle name="Input 6 2 8 4 2 2 2" xfId="38968" xr:uid="{00000000-0005-0000-0000-0000344C0000}"/>
    <cellStyle name="Input 6 2 8 4 2 3" xfId="31174" xr:uid="{00000000-0005-0000-0000-0000354C0000}"/>
    <cellStyle name="Input 6 2 8 4 3" xfId="15976" xr:uid="{00000000-0005-0000-0000-0000364C0000}"/>
    <cellStyle name="Input 6 2 8 4 3 2" xfId="34833" xr:uid="{00000000-0005-0000-0000-0000374C0000}"/>
    <cellStyle name="Input 6 2 8 4 4" xfId="26092" xr:uid="{00000000-0005-0000-0000-0000384C0000}"/>
    <cellStyle name="Input 6 2 8 5" xfId="8412" xr:uid="{00000000-0005-0000-0000-0000394C0000}"/>
    <cellStyle name="Input 6 2 8 5 2" xfId="18399" xr:uid="{00000000-0005-0000-0000-00003A4C0000}"/>
    <cellStyle name="Input 6 2 8 5 2 2" xfId="36846" xr:uid="{00000000-0005-0000-0000-00003B4C0000}"/>
    <cellStyle name="Input 6 2 8 5 3" xfId="28635" xr:uid="{00000000-0005-0000-0000-00003C4C0000}"/>
    <cellStyle name="Input 6 2 8 6" xfId="23549" xr:uid="{00000000-0005-0000-0000-00003D4C0000}"/>
    <cellStyle name="Input 6 2 9" xfId="2282" xr:uid="{00000000-0005-0000-0000-00003E4C0000}"/>
    <cellStyle name="Input 6 2 9 2" xfId="4014" xr:uid="{00000000-0005-0000-0000-00003F4C0000}"/>
    <cellStyle name="Input 6 2 9 2 2" xfId="7118" xr:uid="{00000000-0005-0000-0000-0000404C0000}"/>
    <cellStyle name="Input 6 2 9 2 2 2" xfId="13183" xr:uid="{00000000-0005-0000-0000-0000414C0000}"/>
    <cellStyle name="Input 6 2 9 2 2 2 2" xfId="22529" xr:uid="{00000000-0005-0000-0000-0000424C0000}"/>
    <cellStyle name="Input 6 2 9 2 2 2 2 2" xfId="40257" xr:uid="{00000000-0005-0000-0000-0000434C0000}"/>
    <cellStyle name="Input 6 2 9 2 2 2 3" xfId="32635" xr:uid="{00000000-0005-0000-0000-0000444C0000}"/>
    <cellStyle name="Input 6 2 9 2 2 3" xfId="17342" xr:uid="{00000000-0005-0000-0000-0000454C0000}"/>
    <cellStyle name="Input 6 2 9 2 2 3 2" xfId="35975" xr:uid="{00000000-0005-0000-0000-0000464C0000}"/>
    <cellStyle name="Input 6 2 9 2 2 4" xfId="27569" xr:uid="{00000000-0005-0000-0000-0000474C0000}"/>
    <cellStyle name="Input 6 2 9 2 3" xfId="10168" xr:uid="{00000000-0005-0000-0000-0000484C0000}"/>
    <cellStyle name="Input 6 2 9 2 3 2" xfId="30094" xr:uid="{00000000-0005-0000-0000-0000494C0000}"/>
    <cellStyle name="Input 6 2 9 2 4" xfId="25013" xr:uid="{00000000-0005-0000-0000-00004A4C0000}"/>
    <cellStyle name="Input 6 2 9 3" xfId="4665" xr:uid="{00000000-0005-0000-0000-00004B4C0000}"/>
    <cellStyle name="Input 6 2 9 3 2" xfId="7767" xr:uid="{00000000-0005-0000-0000-00004C4C0000}"/>
    <cellStyle name="Input 6 2 9 3 2 2" xfId="13828" xr:uid="{00000000-0005-0000-0000-00004D4C0000}"/>
    <cellStyle name="Input 6 2 9 3 2 2 2" xfId="23100" xr:uid="{00000000-0005-0000-0000-00004E4C0000}"/>
    <cellStyle name="Input 6 2 9 3 2 2 2 2" xfId="40828" xr:uid="{00000000-0005-0000-0000-00004F4C0000}"/>
    <cellStyle name="Input 6 2 9 3 2 2 3" xfId="33276" xr:uid="{00000000-0005-0000-0000-0000504C0000}"/>
    <cellStyle name="Input 6 2 9 3 2 3" xfId="17808" xr:uid="{00000000-0005-0000-0000-0000514C0000}"/>
    <cellStyle name="Input 6 2 9 3 2 3 2" xfId="36441" xr:uid="{00000000-0005-0000-0000-0000524C0000}"/>
    <cellStyle name="Input 6 2 9 3 2 4" xfId="28210" xr:uid="{00000000-0005-0000-0000-0000534C0000}"/>
    <cellStyle name="Input 6 2 9 3 3" xfId="10814" xr:uid="{00000000-0005-0000-0000-0000544C0000}"/>
    <cellStyle name="Input 6 2 9 3 3 2" xfId="20382" xr:uid="{00000000-0005-0000-0000-0000554C0000}"/>
    <cellStyle name="Input 6 2 9 3 3 2 2" xfId="38535" xr:uid="{00000000-0005-0000-0000-0000564C0000}"/>
    <cellStyle name="Input 6 2 9 3 3 3" xfId="30736" xr:uid="{00000000-0005-0000-0000-0000574C0000}"/>
    <cellStyle name="Input 6 2 9 3 4" xfId="15407" xr:uid="{00000000-0005-0000-0000-0000584C0000}"/>
    <cellStyle name="Input 6 2 9 3 4 2" xfId="34442" xr:uid="{00000000-0005-0000-0000-0000594C0000}"/>
    <cellStyle name="Input 6 2 9 3 5" xfId="25654" xr:uid="{00000000-0005-0000-0000-00005A4C0000}"/>
    <cellStyle name="Input 6 2 9 4" xfId="5489" xr:uid="{00000000-0005-0000-0000-00005B4C0000}"/>
    <cellStyle name="Input 6 2 9 4 2" xfId="11624" xr:uid="{00000000-0005-0000-0000-00005C4C0000}"/>
    <cellStyle name="Input 6 2 9 4 2 2" xfId="21181" xr:uid="{00000000-0005-0000-0000-00005D4C0000}"/>
    <cellStyle name="Input 6 2 9 4 2 2 2" xfId="39105" xr:uid="{00000000-0005-0000-0000-00005E4C0000}"/>
    <cellStyle name="Input 6 2 9 4 2 3" xfId="31315" xr:uid="{00000000-0005-0000-0000-00005F4C0000}"/>
    <cellStyle name="Input 6 2 9 4 3" xfId="16156" xr:uid="{00000000-0005-0000-0000-0000604C0000}"/>
    <cellStyle name="Input 6 2 9 4 3 2" xfId="34963" xr:uid="{00000000-0005-0000-0000-0000614C0000}"/>
    <cellStyle name="Input 6 2 9 4 4" xfId="26233" xr:uid="{00000000-0005-0000-0000-0000624C0000}"/>
    <cellStyle name="Input 6 2 9 5" xfId="8606" xr:uid="{00000000-0005-0000-0000-0000634C0000}"/>
    <cellStyle name="Input 6 2 9 5 2" xfId="18593" xr:uid="{00000000-0005-0000-0000-0000644C0000}"/>
    <cellStyle name="Input 6 2 9 5 2 2" xfId="36989" xr:uid="{00000000-0005-0000-0000-0000654C0000}"/>
    <cellStyle name="Input 6 2 9 5 3" xfId="28777" xr:uid="{00000000-0005-0000-0000-0000664C0000}"/>
    <cellStyle name="Input 6 2 9 6" xfId="23692" xr:uid="{00000000-0005-0000-0000-0000674C0000}"/>
    <cellStyle name="Input 6 20" xfId="2222" xr:uid="{00000000-0005-0000-0000-0000684C0000}"/>
    <cellStyle name="Input 6 20 2" xfId="5431" xr:uid="{00000000-0005-0000-0000-0000694C0000}"/>
    <cellStyle name="Input 6 20 2 2" xfId="11567" xr:uid="{00000000-0005-0000-0000-00006A4C0000}"/>
    <cellStyle name="Input 6 20 2 2 2" xfId="21124" xr:uid="{00000000-0005-0000-0000-00006B4C0000}"/>
    <cellStyle name="Input 6 20 2 2 2 2" xfId="39048" xr:uid="{00000000-0005-0000-0000-00006C4C0000}"/>
    <cellStyle name="Input 6 20 2 2 3" xfId="31258" xr:uid="{00000000-0005-0000-0000-00006D4C0000}"/>
    <cellStyle name="Input 6 20 2 3" xfId="16105" xr:uid="{00000000-0005-0000-0000-00006E4C0000}"/>
    <cellStyle name="Input 6 20 2 3 2" xfId="34912" xr:uid="{00000000-0005-0000-0000-00006F4C0000}"/>
    <cellStyle name="Input 6 20 2 4" xfId="26176" xr:uid="{00000000-0005-0000-0000-0000704C0000}"/>
    <cellStyle name="Input 6 20 3" xfId="8547" xr:uid="{00000000-0005-0000-0000-0000714C0000}"/>
    <cellStyle name="Input 6 20 3 2" xfId="18534" xr:uid="{00000000-0005-0000-0000-0000724C0000}"/>
    <cellStyle name="Input 6 20 3 2 2" xfId="36930" xr:uid="{00000000-0005-0000-0000-0000734C0000}"/>
    <cellStyle name="Input 6 20 3 3" xfId="28719" xr:uid="{00000000-0005-0000-0000-0000744C0000}"/>
    <cellStyle name="Input 6 20 4" xfId="14336" xr:uid="{00000000-0005-0000-0000-0000754C0000}"/>
    <cellStyle name="Input 6 20 4 2" xfId="33548" xr:uid="{00000000-0005-0000-0000-0000764C0000}"/>
    <cellStyle name="Input 6 20 5" xfId="23633" xr:uid="{00000000-0005-0000-0000-0000774C0000}"/>
    <cellStyle name="Input 6 21" xfId="2009" xr:uid="{00000000-0005-0000-0000-0000784C0000}"/>
    <cellStyle name="Input 6 21 2" xfId="5220" xr:uid="{00000000-0005-0000-0000-0000794C0000}"/>
    <cellStyle name="Input 6 21 2 2" xfId="11360" xr:uid="{00000000-0005-0000-0000-00007A4C0000}"/>
    <cellStyle name="Input 6 21 2 2 2" xfId="20922" xr:uid="{00000000-0005-0000-0000-00007B4C0000}"/>
    <cellStyle name="Input 6 21 2 2 2 2" xfId="38896" xr:uid="{00000000-0005-0000-0000-00007C4C0000}"/>
    <cellStyle name="Input 6 21 2 2 3" xfId="31102" xr:uid="{00000000-0005-0000-0000-00007D4C0000}"/>
    <cellStyle name="Input 6 21 2 3" xfId="15909" xr:uid="{00000000-0005-0000-0000-00007E4C0000}"/>
    <cellStyle name="Input 6 21 2 3 2" xfId="34766" xr:uid="{00000000-0005-0000-0000-00007F4C0000}"/>
    <cellStyle name="Input 6 21 2 4" xfId="26020" xr:uid="{00000000-0005-0000-0000-0000804C0000}"/>
    <cellStyle name="Input 6 21 3" xfId="8342" xr:uid="{00000000-0005-0000-0000-0000814C0000}"/>
    <cellStyle name="Input 6 21 3 2" xfId="18332" xr:uid="{00000000-0005-0000-0000-0000824C0000}"/>
    <cellStyle name="Input 6 21 3 2 2" xfId="36779" xr:uid="{00000000-0005-0000-0000-0000834C0000}"/>
    <cellStyle name="Input 6 21 3 3" xfId="28568" xr:uid="{00000000-0005-0000-0000-0000844C0000}"/>
    <cellStyle name="Input 6 21 4" xfId="14223" xr:uid="{00000000-0005-0000-0000-0000854C0000}"/>
    <cellStyle name="Input 6 21 4 2" xfId="33485" xr:uid="{00000000-0005-0000-0000-0000864C0000}"/>
    <cellStyle name="Input 6 21 5" xfId="23482" xr:uid="{00000000-0005-0000-0000-0000874C0000}"/>
    <cellStyle name="Input 6 22" xfId="1836" xr:uid="{00000000-0005-0000-0000-0000884C0000}"/>
    <cellStyle name="Input 6 22 2" xfId="5048" xr:uid="{00000000-0005-0000-0000-0000894C0000}"/>
    <cellStyle name="Input 6 22 2 2" xfId="11188" xr:uid="{00000000-0005-0000-0000-00008A4C0000}"/>
    <cellStyle name="Input 6 22 2 2 2" xfId="20750" xr:uid="{00000000-0005-0000-0000-00008B4C0000}"/>
    <cellStyle name="Input 6 22 2 2 2 2" xfId="38758" xr:uid="{00000000-0005-0000-0000-00008C4C0000}"/>
    <cellStyle name="Input 6 22 2 2 3" xfId="30964" xr:uid="{00000000-0005-0000-0000-00008D4C0000}"/>
    <cellStyle name="Input 6 22 2 3" xfId="15742" xr:uid="{00000000-0005-0000-0000-00008E4C0000}"/>
    <cellStyle name="Input 6 22 2 3 2" xfId="34633" xr:uid="{00000000-0005-0000-0000-00008F4C0000}"/>
    <cellStyle name="Input 6 22 2 4" xfId="25882" xr:uid="{00000000-0005-0000-0000-0000904C0000}"/>
    <cellStyle name="Input 6 22 3" xfId="8169" xr:uid="{00000000-0005-0000-0000-0000914C0000}"/>
    <cellStyle name="Input 6 22 3 2" xfId="18159" xr:uid="{00000000-0005-0000-0000-0000924C0000}"/>
    <cellStyle name="Input 6 22 3 2 2" xfId="36640" xr:uid="{00000000-0005-0000-0000-0000934C0000}"/>
    <cellStyle name="Input 6 22 3 3" xfId="28429" xr:uid="{00000000-0005-0000-0000-0000944C0000}"/>
    <cellStyle name="Input 6 22 4" xfId="14134" xr:uid="{00000000-0005-0000-0000-0000954C0000}"/>
    <cellStyle name="Input 6 22 4 2" xfId="33430" xr:uid="{00000000-0005-0000-0000-0000964C0000}"/>
    <cellStyle name="Input 6 22 5" xfId="23343" xr:uid="{00000000-0005-0000-0000-0000974C0000}"/>
    <cellStyle name="Input 6 23" xfId="2502" xr:uid="{00000000-0005-0000-0000-0000984C0000}"/>
    <cellStyle name="Input 6 23 2" xfId="5707" xr:uid="{00000000-0005-0000-0000-0000994C0000}"/>
    <cellStyle name="Input 6 23 2 2" xfId="11826" xr:uid="{00000000-0005-0000-0000-00009A4C0000}"/>
    <cellStyle name="Input 6 23 2 2 2" xfId="21350" xr:uid="{00000000-0005-0000-0000-00009B4C0000}"/>
    <cellStyle name="Input 6 23 2 2 2 2" xfId="39236" xr:uid="{00000000-0005-0000-0000-00009C4C0000}"/>
    <cellStyle name="Input 6 23 2 2 3" xfId="31472" xr:uid="{00000000-0005-0000-0000-00009D4C0000}"/>
    <cellStyle name="Input 6 23 2 3" xfId="16321" xr:uid="{00000000-0005-0000-0000-00009E4C0000}"/>
    <cellStyle name="Input 6 23 2 3 2" xfId="35092" xr:uid="{00000000-0005-0000-0000-00009F4C0000}"/>
    <cellStyle name="Input 6 23 2 4" xfId="26406" xr:uid="{00000000-0005-0000-0000-0000A04C0000}"/>
    <cellStyle name="Input 6 23 3" xfId="8806" xr:uid="{00000000-0005-0000-0000-0000A14C0000}"/>
    <cellStyle name="Input 6 23 3 2" xfId="18793" xr:uid="{00000000-0005-0000-0000-0000A24C0000}"/>
    <cellStyle name="Input 6 23 3 2 2" xfId="37144" xr:uid="{00000000-0005-0000-0000-0000A34C0000}"/>
    <cellStyle name="Input 6 23 3 3" xfId="28932" xr:uid="{00000000-0005-0000-0000-0000A44C0000}"/>
    <cellStyle name="Input 6 23 4" xfId="14434" xr:uid="{00000000-0005-0000-0000-0000A54C0000}"/>
    <cellStyle name="Input 6 23 4 2" xfId="33609" xr:uid="{00000000-0005-0000-0000-0000A64C0000}"/>
    <cellStyle name="Input 6 23 5" xfId="23847" xr:uid="{00000000-0005-0000-0000-0000A74C0000}"/>
    <cellStyle name="Input 6 24" xfId="2031" xr:uid="{00000000-0005-0000-0000-0000A84C0000}"/>
    <cellStyle name="Input 6 24 2" xfId="5242" xr:uid="{00000000-0005-0000-0000-0000A94C0000}"/>
    <cellStyle name="Input 6 24 2 2" xfId="11382" xr:uid="{00000000-0005-0000-0000-0000AA4C0000}"/>
    <cellStyle name="Input 6 24 2 2 2" xfId="20944" xr:uid="{00000000-0005-0000-0000-0000AB4C0000}"/>
    <cellStyle name="Input 6 24 2 2 2 2" xfId="38918" xr:uid="{00000000-0005-0000-0000-0000AC4C0000}"/>
    <cellStyle name="Input 6 24 2 2 3" xfId="31124" xr:uid="{00000000-0005-0000-0000-0000AD4C0000}"/>
    <cellStyle name="Input 6 24 2 3" xfId="15931" xr:uid="{00000000-0005-0000-0000-0000AE4C0000}"/>
    <cellStyle name="Input 6 24 2 3 2" xfId="34788" xr:uid="{00000000-0005-0000-0000-0000AF4C0000}"/>
    <cellStyle name="Input 6 24 2 4" xfId="26042" xr:uid="{00000000-0005-0000-0000-0000B04C0000}"/>
    <cellStyle name="Input 6 24 3" xfId="8361" xr:uid="{00000000-0005-0000-0000-0000B14C0000}"/>
    <cellStyle name="Input 6 24 3 2" xfId="18351" xr:uid="{00000000-0005-0000-0000-0000B24C0000}"/>
    <cellStyle name="Input 6 24 3 2 2" xfId="36798" xr:uid="{00000000-0005-0000-0000-0000B34C0000}"/>
    <cellStyle name="Input 6 24 3 3" xfId="28587" xr:uid="{00000000-0005-0000-0000-0000B44C0000}"/>
    <cellStyle name="Input 6 24 4" xfId="14235" xr:uid="{00000000-0005-0000-0000-0000B54C0000}"/>
    <cellStyle name="Input 6 24 4 2" xfId="33497" xr:uid="{00000000-0005-0000-0000-0000B64C0000}"/>
    <cellStyle name="Input 6 24 5" xfId="23501" xr:uid="{00000000-0005-0000-0000-0000B74C0000}"/>
    <cellStyle name="Input 6 25" xfId="2535" xr:uid="{00000000-0005-0000-0000-0000B84C0000}"/>
    <cellStyle name="Input 6 25 2" xfId="5740" xr:uid="{00000000-0005-0000-0000-0000B94C0000}"/>
    <cellStyle name="Input 6 25 2 2" xfId="11859" xr:uid="{00000000-0005-0000-0000-0000BA4C0000}"/>
    <cellStyle name="Input 6 25 2 2 2" xfId="21378" xr:uid="{00000000-0005-0000-0000-0000BB4C0000}"/>
    <cellStyle name="Input 6 25 2 2 2 2" xfId="39262" xr:uid="{00000000-0005-0000-0000-0000BC4C0000}"/>
    <cellStyle name="Input 6 25 2 2 3" xfId="31503" xr:uid="{00000000-0005-0000-0000-0000BD4C0000}"/>
    <cellStyle name="Input 6 25 2 3" xfId="16347" xr:uid="{00000000-0005-0000-0000-0000BE4C0000}"/>
    <cellStyle name="Input 6 25 2 3 2" xfId="35118" xr:uid="{00000000-0005-0000-0000-0000BF4C0000}"/>
    <cellStyle name="Input 6 25 2 4" xfId="26437" xr:uid="{00000000-0005-0000-0000-0000C04C0000}"/>
    <cellStyle name="Input 6 25 3" xfId="8839" xr:uid="{00000000-0005-0000-0000-0000C14C0000}"/>
    <cellStyle name="Input 6 25 3 2" xfId="18826" xr:uid="{00000000-0005-0000-0000-0000C24C0000}"/>
    <cellStyle name="Input 6 25 3 2 2" xfId="37175" xr:uid="{00000000-0005-0000-0000-0000C34C0000}"/>
    <cellStyle name="Input 6 25 3 3" xfId="28963" xr:uid="{00000000-0005-0000-0000-0000C44C0000}"/>
    <cellStyle name="Input 6 25 4" xfId="14453" xr:uid="{00000000-0005-0000-0000-0000C54C0000}"/>
    <cellStyle name="Input 6 25 4 2" xfId="33626" xr:uid="{00000000-0005-0000-0000-0000C64C0000}"/>
    <cellStyle name="Input 6 25 5" xfId="23876" xr:uid="{00000000-0005-0000-0000-0000C74C0000}"/>
    <cellStyle name="Input 6 26" xfId="3330" xr:uid="{00000000-0005-0000-0000-0000C84C0000}"/>
    <cellStyle name="Input 6 26 2" xfId="6487" xr:uid="{00000000-0005-0000-0000-0000C94C0000}"/>
    <cellStyle name="Input 6 26 2 2" xfId="12599" xr:uid="{00000000-0005-0000-0000-0000CA4C0000}"/>
    <cellStyle name="Input 6 26 2 2 2" xfId="22014" xr:uid="{00000000-0005-0000-0000-0000CB4C0000}"/>
    <cellStyle name="Input 6 26 2 2 2 2" xfId="39780" xr:uid="{00000000-0005-0000-0000-0000CC4C0000}"/>
    <cellStyle name="Input 6 26 2 2 3" xfId="32090" xr:uid="{00000000-0005-0000-0000-0000CD4C0000}"/>
    <cellStyle name="Input 6 26 2 3" xfId="16920" xr:uid="{00000000-0005-0000-0000-0000CE4C0000}"/>
    <cellStyle name="Input 6 26 2 3 2" xfId="35589" xr:uid="{00000000-0005-0000-0000-0000CF4C0000}"/>
    <cellStyle name="Input 6 26 2 4" xfId="27024" xr:uid="{00000000-0005-0000-0000-0000D04C0000}"/>
    <cellStyle name="Input 6 26 3" xfId="9584" xr:uid="{00000000-0005-0000-0000-0000D14C0000}"/>
    <cellStyle name="Input 6 26 3 2" xfId="29555" xr:uid="{00000000-0005-0000-0000-0000D24C0000}"/>
    <cellStyle name="Input 6 26 4" xfId="24468" xr:uid="{00000000-0005-0000-0000-0000D34C0000}"/>
    <cellStyle name="Input 6 27" xfId="4911" xr:uid="{00000000-0005-0000-0000-0000D44C0000}"/>
    <cellStyle name="Input 6 27 2" xfId="11051" xr:uid="{00000000-0005-0000-0000-0000D54C0000}"/>
    <cellStyle name="Input 6 27 2 2" xfId="20615" xr:uid="{00000000-0005-0000-0000-0000D64C0000}"/>
    <cellStyle name="Input 6 27 2 2 2" xfId="38671" xr:uid="{00000000-0005-0000-0000-0000D74C0000}"/>
    <cellStyle name="Input 6 27 2 3" xfId="30876" xr:uid="{00000000-0005-0000-0000-0000D84C0000}"/>
    <cellStyle name="Input 6 27 3" xfId="15616" xr:uid="{00000000-0005-0000-0000-0000D94C0000}"/>
    <cellStyle name="Input 6 27 3 2" xfId="34555" xr:uid="{00000000-0005-0000-0000-0000DA4C0000}"/>
    <cellStyle name="Input 6 27 4" xfId="25794" xr:uid="{00000000-0005-0000-0000-0000DB4C0000}"/>
    <cellStyle name="Input 6 28" xfId="8036" xr:uid="{00000000-0005-0000-0000-0000DC4C0000}"/>
    <cellStyle name="Input 6 28 2" xfId="18028" xr:uid="{00000000-0005-0000-0000-0000DD4C0000}"/>
    <cellStyle name="Input 6 28 2 2" xfId="36558" xr:uid="{00000000-0005-0000-0000-0000DE4C0000}"/>
    <cellStyle name="Input 6 28 3" xfId="28349" xr:uid="{00000000-0005-0000-0000-0000DF4C0000}"/>
    <cellStyle name="Input 6 29" xfId="23253" xr:uid="{00000000-0005-0000-0000-0000E04C0000}"/>
    <cellStyle name="Input 6 3" xfId="2273" xr:uid="{00000000-0005-0000-0000-0000E14C0000}"/>
    <cellStyle name="Input 6 3 2" xfId="3719" xr:uid="{00000000-0005-0000-0000-0000E24C0000}"/>
    <cellStyle name="Input 6 3 2 2" xfId="6836" xr:uid="{00000000-0005-0000-0000-0000E34C0000}"/>
    <cellStyle name="Input 6 3 2 2 2" xfId="12917" xr:uid="{00000000-0005-0000-0000-0000E44C0000}"/>
    <cellStyle name="Input 6 3 2 2 2 2" xfId="22285" xr:uid="{00000000-0005-0000-0000-0000E54C0000}"/>
    <cellStyle name="Input 6 3 2 2 2 2 2" xfId="40015" xr:uid="{00000000-0005-0000-0000-0000E64C0000}"/>
    <cellStyle name="Input 6 3 2 2 2 3" xfId="32371" xr:uid="{00000000-0005-0000-0000-0000E74C0000}"/>
    <cellStyle name="Input 6 3 2 2 3" xfId="17148" xr:uid="{00000000-0005-0000-0000-0000E84C0000}"/>
    <cellStyle name="Input 6 3 2 2 3 2" xfId="35781" xr:uid="{00000000-0005-0000-0000-0000E94C0000}"/>
    <cellStyle name="Input 6 3 2 2 4" xfId="27305" xr:uid="{00000000-0005-0000-0000-0000EA4C0000}"/>
    <cellStyle name="Input 6 3 2 3" xfId="9902" xr:uid="{00000000-0005-0000-0000-0000EB4C0000}"/>
    <cellStyle name="Input 6 3 2 3 2" xfId="29830" xr:uid="{00000000-0005-0000-0000-0000EC4C0000}"/>
    <cellStyle name="Input 6 3 2 4" xfId="24749" xr:uid="{00000000-0005-0000-0000-0000ED4C0000}"/>
    <cellStyle name="Input 6 3 3" xfId="4399" xr:uid="{00000000-0005-0000-0000-0000EE4C0000}"/>
    <cellStyle name="Input 6 3 3 2" xfId="7501" xr:uid="{00000000-0005-0000-0000-0000EF4C0000}"/>
    <cellStyle name="Input 6 3 3 2 2" xfId="13562" xr:uid="{00000000-0005-0000-0000-0000F04C0000}"/>
    <cellStyle name="Input 6 3 3 2 2 2" xfId="22858" xr:uid="{00000000-0005-0000-0000-0000F14C0000}"/>
    <cellStyle name="Input 6 3 3 2 2 2 2" xfId="40586" xr:uid="{00000000-0005-0000-0000-0000F24C0000}"/>
    <cellStyle name="Input 6 3 3 2 2 3" xfId="33012" xr:uid="{00000000-0005-0000-0000-0000F34C0000}"/>
    <cellStyle name="Input 6 3 3 2 3" xfId="17614" xr:uid="{00000000-0005-0000-0000-0000F44C0000}"/>
    <cellStyle name="Input 6 3 3 2 3 2" xfId="36247" xr:uid="{00000000-0005-0000-0000-0000F54C0000}"/>
    <cellStyle name="Input 6 3 3 2 4" xfId="27946" xr:uid="{00000000-0005-0000-0000-0000F64C0000}"/>
    <cellStyle name="Input 6 3 3 3" xfId="10548" xr:uid="{00000000-0005-0000-0000-0000F74C0000}"/>
    <cellStyle name="Input 6 3 3 3 2" xfId="20116" xr:uid="{00000000-0005-0000-0000-0000F84C0000}"/>
    <cellStyle name="Input 6 3 3 3 2 2" xfId="38271" xr:uid="{00000000-0005-0000-0000-0000F94C0000}"/>
    <cellStyle name="Input 6 3 3 3 3" xfId="30472" xr:uid="{00000000-0005-0000-0000-0000FA4C0000}"/>
    <cellStyle name="Input 6 3 3 4" xfId="15213" xr:uid="{00000000-0005-0000-0000-0000FB4C0000}"/>
    <cellStyle name="Input 6 3 3 4 2" xfId="34248" xr:uid="{00000000-0005-0000-0000-0000FC4C0000}"/>
    <cellStyle name="Input 6 3 3 5" xfId="25390" xr:uid="{00000000-0005-0000-0000-0000FD4C0000}"/>
    <cellStyle name="Input 6 3 4" xfId="5480" xr:uid="{00000000-0005-0000-0000-0000FE4C0000}"/>
    <cellStyle name="Input 6 3 4 2" xfId="11615" xr:uid="{00000000-0005-0000-0000-0000FF4C0000}"/>
    <cellStyle name="Input 6 3 4 2 2" xfId="21172" xr:uid="{00000000-0005-0000-0000-0000004D0000}"/>
    <cellStyle name="Input 6 3 4 2 2 2" xfId="39096" xr:uid="{00000000-0005-0000-0000-0000014D0000}"/>
    <cellStyle name="Input 6 3 4 2 3" xfId="31306" xr:uid="{00000000-0005-0000-0000-0000024D0000}"/>
    <cellStyle name="Input 6 3 4 3" xfId="16147" xr:uid="{00000000-0005-0000-0000-0000034D0000}"/>
    <cellStyle name="Input 6 3 4 3 2" xfId="34954" xr:uid="{00000000-0005-0000-0000-0000044D0000}"/>
    <cellStyle name="Input 6 3 4 4" xfId="26224" xr:uid="{00000000-0005-0000-0000-0000054D0000}"/>
    <cellStyle name="Input 6 3 5" xfId="8597" xr:uid="{00000000-0005-0000-0000-0000064D0000}"/>
    <cellStyle name="Input 6 3 5 2" xfId="18584" xr:uid="{00000000-0005-0000-0000-0000074D0000}"/>
    <cellStyle name="Input 6 3 5 2 2" xfId="36980" xr:uid="{00000000-0005-0000-0000-0000084D0000}"/>
    <cellStyle name="Input 6 3 5 3" xfId="28768" xr:uid="{00000000-0005-0000-0000-0000094D0000}"/>
    <cellStyle name="Input 6 3 6" xfId="23683" xr:uid="{00000000-0005-0000-0000-00000A4D0000}"/>
    <cellStyle name="Input 6 4" xfId="2241" xr:uid="{00000000-0005-0000-0000-00000B4D0000}"/>
    <cellStyle name="Input 6 4 2" xfId="3555" xr:uid="{00000000-0005-0000-0000-00000C4D0000}"/>
    <cellStyle name="Input 6 4 2 2" xfId="6689" xr:uid="{00000000-0005-0000-0000-00000D4D0000}"/>
    <cellStyle name="Input 6 4 2 2 2" xfId="12786" xr:uid="{00000000-0005-0000-0000-00000E4D0000}"/>
    <cellStyle name="Input 6 4 2 2 2 2" xfId="22181" xr:uid="{00000000-0005-0000-0000-00000F4D0000}"/>
    <cellStyle name="Input 6 4 2 2 2 2 2" xfId="39911" xr:uid="{00000000-0005-0000-0000-0000104D0000}"/>
    <cellStyle name="Input 6 4 2 2 2 3" xfId="32241" xr:uid="{00000000-0005-0000-0000-0000114D0000}"/>
    <cellStyle name="Input 6 4 2 2 3" xfId="17063" xr:uid="{00000000-0005-0000-0000-0000124D0000}"/>
    <cellStyle name="Input 6 4 2 2 3 2" xfId="35696" xr:uid="{00000000-0005-0000-0000-0000134D0000}"/>
    <cellStyle name="Input 6 4 2 2 4" xfId="27175" xr:uid="{00000000-0005-0000-0000-0000144D0000}"/>
    <cellStyle name="Input 6 4 2 3" xfId="9771" xr:uid="{00000000-0005-0000-0000-0000154D0000}"/>
    <cellStyle name="Input 6 4 2 3 2" xfId="29702" xr:uid="{00000000-0005-0000-0000-0000164D0000}"/>
    <cellStyle name="Input 6 4 2 4" xfId="24619" xr:uid="{00000000-0005-0000-0000-0000174D0000}"/>
    <cellStyle name="Input 6 4 3" xfId="4267" xr:uid="{00000000-0005-0000-0000-0000184D0000}"/>
    <cellStyle name="Input 6 4 3 2" xfId="7370" xr:uid="{00000000-0005-0000-0000-0000194D0000}"/>
    <cellStyle name="Input 6 4 3 2 2" xfId="13431" xr:uid="{00000000-0005-0000-0000-00001A4D0000}"/>
    <cellStyle name="Input 6 4 3 2 2 2" xfId="22754" xr:uid="{00000000-0005-0000-0000-00001B4D0000}"/>
    <cellStyle name="Input 6 4 3 2 2 2 2" xfId="40482" xr:uid="{00000000-0005-0000-0000-00001C4D0000}"/>
    <cellStyle name="Input 6 4 3 2 2 3" xfId="32882" xr:uid="{00000000-0005-0000-0000-00001D4D0000}"/>
    <cellStyle name="Input 6 4 3 2 3" xfId="17529" xr:uid="{00000000-0005-0000-0000-00001E4D0000}"/>
    <cellStyle name="Input 6 4 3 2 3 2" xfId="36162" xr:uid="{00000000-0005-0000-0000-00001F4D0000}"/>
    <cellStyle name="Input 6 4 3 2 4" xfId="27816" xr:uid="{00000000-0005-0000-0000-0000204D0000}"/>
    <cellStyle name="Input 6 4 3 3" xfId="10416" xr:uid="{00000000-0005-0000-0000-0000214D0000}"/>
    <cellStyle name="Input 6 4 3 3 2" xfId="19985" xr:uid="{00000000-0005-0000-0000-0000224D0000}"/>
    <cellStyle name="Input 6 4 3 3 2 2" xfId="38141" xr:uid="{00000000-0005-0000-0000-0000234D0000}"/>
    <cellStyle name="Input 6 4 3 3 3" xfId="30341" xr:uid="{00000000-0005-0000-0000-0000244D0000}"/>
    <cellStyle name="Input 6 4 3 4" xfId="15128" xr:uid="{00000000-0005-0000-0000-0000254D0000}"/>
    <cellStyle name="Input 6 4 3 4 2" xfId="34163" xr:uid="{00000000-0005-0000-0000-0000264D0000}"/>
    <cellStyle name="Input 6 4 3 5" xfId="25260" xr:uid="{00000000-0005-0000-0000-0000274D0000}"/>
    <cellStyle name="Input 6 4 4" xfId="5450" xr:uid="{00000000-0005-0000-0000-0000284D0000}"/>
    <cellStyle name="Input 6 4 4 2" xfId="11586" xr:uid="{00000000-0005-0000-0000-0000294D0000}"/>
    <cellStyle name="Input 6 4 4 2 2" xfId="21143" xr:uid="{00000000-0005-0000-0000-00002A4D0000}"/>
    <cellStyle name="Input 6 4 4 2 2 2" xfId="39067" xr:uid="{00000000-0005-0000-0000-00002B4D0000}"/>
    <cellStyle name="Input 6 4 4 2 3" xfId="31277" xr:uid="{00000000-0005-0000-0000-00002C4D0000}"/>
    <cellStyle name="Input 6 4 4 3" xfId="16121" xr:uid="{00000000-0005-0000-0000-00002D4D0000}"/>
    <cellStyle name="Input 6 4 4 3 2" xfId="34928" xr:uid="{00000000-0005-0000-0000-00002E4D0000}"/>
    <cellStyle name="Input 6 4 4 4" xfId="26195" xr:uid="{00000000-0005-0000-0000-00002F4D0000}"/>
    <cellStyle name="Input 6 4 5" xfId="8566" xr:uid="{00000000-0005-0000-0000-0000304D0000}"/>
    <cellStyle name="Input 6 4 5 2" xfId="18553" xr:uid="{00000000-0005-0000-0000-0000314D0000}"/>
    <cellStyle name="Input 6 4 5 2 2" xfId="36949" xr:uid="{00000000-0005-0000-0000-0000324D0000}"/>
    <cellStyle name="Input 6 4 5 3" xfId="28738" xr:uid="{00000000-0005-0000-0000-0000334D0000}"/>
    <cellStyle name="Input 6 4 6" xfId="23652" xr:uid="{00000000-0005-0000-0000-0000344D0000}"/>
    <cellStyle name="Input 6 5" xfId="2254" xr:uid="{00000000-0005-0000-0000-0000354D0000}"/>
    <cellStyle name="Input 6 5 2" xfId="3415" xr:uid="{00000000-0005-0000-0000-0000364D0000}"/>
    <cellStyle name="Input 6 5 2 2" xfId="6567" xr:uid="{00000000-0005-0000-0000-0000374D0000}"/>
    <cellStyle name="Input 6 5 2 2 2" xfId="12677" xr:uid="{00000000-0005-0000-0000-0000384D0000}"/>
    <cellStyle name="Input 6 5 2 2 2 2" xfId="22086" xr:uid="{00000000-0005-0000-0000-0000394D0000}"/>
    <cellStyle name="Input 6 5 2 2 2 2 2" xfId="39816" xr:uid="{00000000-0005-0000-0000-00003A4D0000}"/>
    <cellStyle name="Input 6 5 2 2 2 3" xfId="32132" xr:uid="{00000000-0005-0000-0000-00003B4D0000}"/>
    <cellStyle name="Input 6 5 2 2 3" xfId="16983" xr:uid="{00000000-0005-0000-0000-00003C4D0000}"/>
    <cellStyle name="Input 6 5 2 2 3 2" xfId="35616" xr:uid="{00000000-0005-0000-0000-00003D4D0000}"/>
    <cellStyle name="Input 6 5 2 2 4" xfId="27066" xr:uid="{00000000-0005-0000-0000-00003E4D0000}"/>
    <cellStyle name="Input 6 5 2 3" xfId="9662" xr:uid="{00000000-0005-0000-0000-00003F4D0000}"/>
    <cellStyle name="Input 6 5 2 3 2" xfId="29594" xr:uid="{00000000-0005-0000-0000-0000404D0000}"/>
    <cellStyle name="Input 6 5 2 4" xfId="24510" xr:uid="{00000000-0005-0000-0000-0000414D0000}"/>
    <cellStyle name="Input 6 5 3" xfId="4158" xr:uid="{00000000-0005-0000-0000-0000424D0000}"/>
    <cellStyle name="Input 6 5 3 2" xfId="7261" xr:uid="{00000000-0005-0000-0000-0000434D0000}"/>
    <cellStyle name="Input 6 5 3 2 2" xfId="13322" xr:uid="{00000000-0005-0000-0000-0000444D0000}"/>
    <cellStyle name="Input 6 5 3 2 2 2" xfId="22659" xr:uid="{00000000-0005-0000-0000-0000454D0000}"/>
    <cellStyle name="Input 6 5 3 2 2 2 2" xfId="40387" xr:uid="{00000000-0005-0000-0000-0000464D0000}"/>
    <cellStyle name="Input 6 5 3 2 2 3" xfId="32773" xr:uid="{00000000-0005-0000-0000-0000474D0000}"/>
    <cellStyle name="Input 6 5 3 2 3" xfId="17449" xr:uid="{00000000-0005-0000-0000-0000484D0000}"/>
    <cellStyle name="Input 6 5 3 2 3 2" xfId="36082" xr:uid="{00000000-0005-0000-0000-0000494D0000}"/>
    <cellStyle name="Input 6 5 3 2 4" xfId="27707" xr:uid="{00000000-0005-0000-0000-00004A4D0000}"/>
    <cellStyle name="Input 6 5 3 3" xfId="10307" xr:uid="{00000000-0005-0000-0000-00004B4D0000}"/>
    <cellStyle name="Input 6 5 3 3 2" xfId="19876" xr:uid="{00000000-0005-0000-0000-00004C4D0000}"/>
    <cellStyle name="Input 6 5 3 3 2 2" xfId="38032" xr:uid="{00000000-0005-0000-0000-00004D4D0000}"/>
    <cellStyle name="Input 6 5 3 3 3" xfId="30232" xr:uid="{00000000-0005-0000-0000-00004E4D0000}"/>
    <cellStyle name="Input 6 5 3 4" xfId="15048" xr:uid="{00000000-0005-0000-0000-00004F4D0000}"/>
    <cellStyle name="Input 6 5 3 4 2" xfId="34083" xr:uid="{00000000-0005-0000-0000-0000504D0000}"/>
    <cellStyle name="Input 6 5 3 5" xfId="25151" xr:uid="{00000000-0005-0000-0000-0000514D0000}"/>
    <cellStyle name="Input 6 5 4" xfId="5463" xr:uid="{00000000-0005-0000-0000-0000524D0000}"/>
    <cellStyle name="Input 6 5 4 2" xfId="11599" xr:uid="{00000000-0005-0000-0000-0000534D0000}"/>
    <cellStyle name="Input 6 5 4 2 2" xfId="21156" xr:uid="{00000000-0005-0000-0000-0000544D0000}"/>
    <cellStyle name="Input 6 5 4 2 2 2" xfId="39080" xr:uid="{00000000-0005-0000-0000-0000554D0000}"/>
    <cellStyle name="Input 6 5 4 2 3" xfId="31290" xr:uid="{00000000-0005-0000-0000-0000564D0000}"/>
    <cellStyle name="Input 6 5 4 3" xfId="16134" xr:uid="{00000000-0005-0000-0000-0000574D0000}"/>
    <cellStyle name="Input 6 5 4 3 2" xfId="34941" xr:uid="{00000000-0005-0000-0000-0000584D0000}"/>
    <cellStyle name="Input 6 5 4 4" xfId="26208" xr:uid="{00000000-0005-0000-0000-0000594D0000}"/>
    <cellStyle name="Input 6 5 5" xfId="8579" xr:uid="{00000000-0005-0000-0000-00005A4D0000}"/>
    <cellStyle name="Input 6 5 5 2" xfId="18566" xr:uid="{00000000-0005-0000-0000-00005B4D0000}"/>
    <cellStyle name="Input 6 5 5 2 2" xfId="36962" xr:uid="{00000000-0005-0000-0000-00005C4D0000}"/>
    <cellStyle name="Input 6 5 5 3" xfId="28751" xr:uid="{00000000-0005-0000-0000-00005D4D0000}"/>
    <cellStyle name="Input 6 5 6" xfId="23665" xr:uid="{00000000-0005-0000-0000-00005E4D0000}"/>
    <cellStyle name="Input 6 6" xfId="2336" xr:uid="{00000000-0005-0000-0000-00005F4D0000}"/>
    <cellStyle name="Input 6 6 2" xfId="3417" xr:uid="{00000000-0005-0000-0000-0000604D0000}"/>
    <cellStyle name="Input 6 6 2 2" xfId="6568" xr:uid="{00000000-0005-0000-0000-0000614D0000}"/>
    <cellStyle name="Input 6 6 2 2 2" xfId="12678" xr:uid="{00000000-0005-0000-0000-0000624D0000}"/>
    <cellStyle name="Input 6 6 2 2 2 2" xfId="22087" xr:uid="{00000000-0005-0000-0000-0000634D0000}"/>
    <cellStyle name="Input 6 6 2 2 2 2 2" xfId="39817" xr:uid="{00000000-0005-0000-0000-0000644D0000}"/>
    <cellStyle name="Input 6 6 2 2 2 3" xfId="32133" xr:uid="{00000000-0005-0000-0000-0000654D0000}"/>
    <cellStyle name="Input 6 6 2 2 3" xfId="16984" xr:uid="{00000000-0005-0000-0000-0000664D0000}"/>
    <cellStyle name="Input 6 6 2 2 3 2" xfId="35617" xr:uid="{00000000-0005-0000-0000-0000674D0000}"/>
    <cellStyle name="Input 6 6 2 2 4" xfId="27067" xr:uid="{00000000-0005-0000-0000-0000684D0000}"/>
    <cellStyle name="Input 6 6 2 3" xfId="9663" xr:uid="{00000000-0005-0000-0000-0000694D0000}"/>
    <cellStyle name="Input 6 6 2 3 2" xfId="19595" xr:uid="{00000000-0005-0000-0000-00006A4D0000}"/>
    <cellStyle name="Input 6 6 2 3 2 2" xfId="37755" xr:uid="{00000000-0005-0000-0000-00006B4D0000}"/>
    <cellStyle name="Input 6 6 2 3 3" xfId="29595" xr:uid="{00000000-0005-0000-0000-00006C4D0000}"/>
    <cellStyle name="Input 6 6 2 4" xfId="14946" xr:uid="{00000000-0005-0000-0000-00006D4D0000}"/>
    <cellStyle name="Input 6 6 2 4 2" xfId="33981" xr:uid="{00000000-0005-0000-0000-00006E4D0000}"/>
    <cellStyle name="Input 6 6 2 5" xfId="24511" xr:uid="{00000000-0005-0000-0000-00006F4D0000}"/>
    <cellStyle name="Input 6 6 3" xfId="4159" xr:uid="{00000000-0005-0000-0000-0000704D0000}"/>
    <cellStyle name="Input 6 6 3 2" xfId="7262" xr:uid="{00000000-0005-0000-0000-0000714D0000}"/>
    <cellStyle name="Input 6 6 3 2 2" xfId="13323" xr:uid="{00000000-0005-0000-0000-0000724D0000}"/>
    <cellStyle name="Input 6 6 3 2 2 2" xfId="22660" xr:uid="{00000000-0005-0000-0000-0000734D0000}"/>
    <cellStyle name="Input 6 6 3 2 2 2 2" xfId="40388" xr:uid="{00000000-0005-0000-0000-0000744D0000}"/>
    <cellStyle name="Input 6 6 3 2 2 3" xfId="32774" xr:uid="{00000000-0005-0000-0000-0000754D0000}"/>
    <cellStyle name="Input 6 6 3 2 3" xfId="17450" xr:uid="{00000000-0005-0000-0000-0000764D0000}"/>
    <cellStyle name="Input 6 6 3 2 3 2" xfId="36083" xr:uid="{00000000-0005-0000-0000-0000774D0000}"/>
    <cellStyle name="Input 6 6 3 2 4" xfId="27708" xr:uid="{00000000-0005-0000-0000-0000784D0000}"/>
    <cellStyle name="Input 6 6 3 3" xfId="10308" xr:uid="{00000000-0005-0000-0000-0000794D0000}"/>
    <cellStyle name="Input 6 6 3 3 2" xfId="19877" xr:uid="{00000000-0005-0000-0000-00007A4D0000}"/>
    <cellStyle name="Input 6 6 3 3 2 2" xfId="38033" xr:uid="{00000000-0005-0000-0000-00007B4D0000}"/>
    <cellStyle name="Input 6 6 3 3 3" xfId="30233" xr:uid="{00000000-0005-0000-0000-00007C4D0000}"/>
    <cellStyle name="Input 6 6 3 4" xfId="15049" xr:uid="{00000000-0005-0000-0000-00007D4D0000}"/>
    <cellStyle name="Input 6 6 3 4 2" xfId="34084" xr:uid="{00000000-0005-0000-0000-00007E4D0000}"/>
    <cellStyle name="Input 6 6 3 5" xfId="25152" xr:uid="{00000000-0005-0000-0000-00007F4D0000}"/>
    <cellStyle name="Input 6 6 4" xfId="5543" xr:uid="{00000000-0005-0000-0000-0000804D0000}"/>
    <cellStyle name="Input 6 6 4 2" xfId="11678" xr:uid="{00000000-0005-0000-0000-0000814D0000}"/>
    <cellStyle name="Input 6 6 4 2 2" xfId="21234" xr:uid="{00000000-0005-0000-0000-0000824D0000}"/>
    <cellStyle name="Input 6 6 4 2 2 2" xfId="39132" xr:uid="{00000000-0005-0000-0000-0000834D0000}"/>
    <cellStyle name="Input 6 6 4 2 3" xfId="31343" xr:uid="{00000000-0005-0000-0000-0000844D0000}"/>
    <cellStyle name="Input 6 6 4 3" xfId="16208" xr:uid="{00000000-0005-0000-0000-0000854D0000}"/>
    <cellStyle name="Input 6 6 4 3 2" xfId="34989" xr:uid="{00000000-0005-0000-0000-0000864D0000}"/>
    <cellStyle name="Input 6 6 4 4" xfId="26261" xr:uid="{00000000-0005-0000-0000-0000874D0000}"/>
    <cellStyle name="Input 6 6 5" xfId="8660" xr:uid="{00000000-0005-0000-0000-0000884D0000}"/>
    <cellStyle name="Input 6 6 5 2" xfId="18647" xr:uid="{00000000-0005-0000-0000-0000894D0000}"/>
    <cellStyle name="Input 6 6 5 2 2" xfId="37017" xr:uid="{00000000-0005-0000-0000-00008A4D0000}"/>
    <cellStyle name="Input 6 6 5 3" xfId="28805" xr:uid="{00000000-0005-0000-0000-00008B4D0000}"/>
    <cellStyle name="Input 6 6 6" xfId="14377" xr:uid="{00000000-0005-0000-0000-00008C4D0000}"/>
    <cellStyle name="Input 6 6 6 2" xfId="33563" xr:uid="{00000000-0005-0000-0000-00008D4D0000}"/>
    <cellStyle name="Input 6 6 7" xfId="23720" xr:uid="{00000000-0005-0000-0000-00008E4D0000}"/>
    <cellStyle name="Input 6 7" xfId="2248" xr:uid="{00000000-0005-0000-0000-00008F4D0000}"/>
    <cellStyle name="Input 6 7 2" xfId="3435" xr:uid="{00000000-0005-0000-0000-0000904D0000}"/>
    <cellStyle name="Input 6 7 2 2" xfId="6585" xr:uid="{00000000-0005-0000-0000-0000914D0000}"/>
    <cellStyle name="Input 6 7 2 2 2" xfId="12690" xr:uid="{00000000-0005-0000-0000-0000924D0000}"/>
    <cellStyle name="Input 6 7 2 2 2 2" xfId="22097" xr:uid="{00000000-0005-0000-0000-0000934D0000}"/>
    <cellStyle name="Input 6 7 2 2 2 2 2" xfId="39827" xr:uid="{00000000-0005-0000-0000-0000944D0000}"/>
    <cellStyle name="Input 6 7 2 2 2 3" xfId="32145" xr:uid="{00000000-0005-0000-0000-0000954D0000}"/>
    <cellStyle name="Input 6 7 2 2 3" xfId="16993" xr:uid="{00000000-0005-0000-0000-0000964D0000}"/>
    <cellStyle name="Input 6 7 2 2 3 2" xfId="35626" xr:uid="{00000000-0005-0000-0000-0000974D0000}"/>
    <cellStyle name="Input 6 7 2 2 4" xfId="27079" xr:uid="{00000000-0005-0000-0000-0000984D0000}"/>
    <cellStyle name="Input 6 7 2 3" xfId="9675" xr:uid="{00000000-0005-0000-0000-0000994D0000}"/>
    <cellStyle name="Input 6 7 2 3 2" xfId="29607" xr:uid="{00000000-0005-0000-0000-00009A4D0000}"/>
    <cellStyle name="Input 6 7 2 4" xfId="24523" xr:uid="{00000000-0005-0000-0000-00009B4D0000}"/>
    <cellStyle name="Input 6 7 3" xfId="4171" xr:uid="{00000000-0005-0000-0000-00009C4D0000}"/>
    <cellStyle name="Input 6 7 3 2" xfId="7274" xr:uid="{00000000-0005-0000-0000-00009D4D0000}"/>
    <cellStyle name="Input 6 7 3 2 2" xfId="13335" xr:uid="{00000000-0005-0000-0000-00009E4D0000}"/>
    <cellStyle name="Input 6 7 3 2 2 2" xfId="22670" xr:uid="{00000000-0005-0000-0000-00009F4D0000}"/>
    <cellStyle name="Input 6 7 3 2 2 2 2" xfId="40398" xr:uid="{00000000-0005-0000-0000-0000A04D0000}"/>
    <cellStyle name="Input 6 7 3 2 2 3" xfId="32786" xr:uid="{00000000-0005-0000-0000-0000A14D0000}"/>
    <cellStyle name="Input 6 7 3 2 3" xfId="17459" xr:uid="{00000000-0005-0000-0000-0000A24D0000}"/>
    <cellStyle name="Input 6 7 3 2 3 2" xfId="36092" xr:uid="{00000000-0005-0000-0000-0000A34D0000}"/>
    <cellStyle name="Input 6 7 3 2 4" xfId="27720" xr:uid="{00000000-0005-0000-0000-0000A44D0000}"/>
    <cellStyle name="Input 6 7 3 3" xfId="10320" xr:uid="{00000000-0005-0000-0000-0000A54D0000}"/>
    <cellStyle name="Input 6 7 3 3 2" xfId="19889" xr:uid="{00000000-0005-0000-0000-0000A64D0000}"/>
    <cellStyle name="Input 6 7 3 3 2 2" xfId="38045" xr:uid="{00000000-0005-0000-0000-0000A74D0000}"/>
    <cellStyle name="Input 6 7 3 3 3" xfId="30245" xr:uid="{00000000-0005-0000-0000-0000A84D0000}"/>
    <cellStyle name="Input 6 7 3 4" xfId="15058" xr:uid="{00000000-0005-0000-0000-0000A94D0000}"/>
    <cellStyle name="Input 6 7 3 4 2" xfId="34093" xr:uid="{00000000-0005-0000-0000-0000AA4D0000}"/>
    <cellStyle name="Input 6 7 3 5" xfId="25164" xr:uid="{00000000-0005-0000-0000-0000AB4D0000}"/>
    <cellStyle name="Input 6 7 4" xfId="5457" xr:uid="{00000000-0005-0000-0000-0000AC4D0000}"/>
    <cellStyle name="Input 6 7 4 2" xfId="11593" xr:uid="{00000000-0005-0000-0000-0000AD4D0000}"/>
    <cellStyle name="Input 6 7 4 2 2" xfId="21150" xr:uid="{00000000-0005-0000-0000-0000AE4D0000}"/>
    <cellStyle name="Input 6 7 4 2 2 2" xfId="39074" xr:uid="{00000000-0005-0000-0000-0000AF4D0000}"/>
    <cellStyle name="Input 6 7 4 2 3" xfId="31284" xr:uid="{00000000-0005-0000-0000-0000B04D0000}"/>
    <cellStyle name="Input 6 7 4 3" xfId="16128" xr:uid="{00000000-0005-0000-0000-0000B14D0000}"/>
    <cellStyle name="Input 6 7 4 3 2" xfId="34935" xr:uid="{00000000-0005-0000-0000-0000B24D0000}"/>
    <cellStyle name="Input 6 7 4 4" xfId="26202" xr:uid="{00000000-0005-0000-0000-0000B34D0000}"/>
    <cellStyle name="Input 6 7 5" xfId="8573" xr:uid="{00000000-0005-0000-0000-0000B44D0000}"/>
    <cellStyle name="Input 6 7 5 2" xfId="18560" xr:uid="{00000000-0005-0000-0000-0000B54D0000}"/>
    <cellStyle name="Input 6 7 5 2 2" xfId="36956" xr:uid="{00000000-0005-0000-0000-0000B64D0000}"/>
    <cellStyle name="Input 6 7 5 3" xfId="28745" xr:uid="{00000000-0005-0000-0000-0000B74D0000}"/>
    <cellStyle name="Input 6 7 6" xfId="23659" xr:uid="{00000000-0005-0000-0000-0000B84D0000}"/>
    <cellStyle name="Input 6 8" xfId="2011" xr:uid="{00000000-0005-0000-0000-0000B94D0000}"/>
    <cellStyle name="Input 6 8 2" xfId="3899" xr:uid="{00000000-0005-0000-0000-0000BA4D0000}"/>
    <cellStyle name="Input 6 8 2 2" xfId="7004" xr:uid="{00000000-0005-0000-0000-0000BB4D0000}"/>
    <cellStyle name="Input 6 8 2 2 2" xfId="13073" xr:uid="{00000000-0005-0000-0000-0000BC4D0000}"/>
    <cellStyle name="Input 6 8 2 2 2 2" xfId="22426" xr:uid="{00000000-0005-0000-0000-0000BD4D0000}"/>
    <cellStyle name="Input 6 8 2 2 2 2 2" xfId="40154" xr:uid="{00000000-0005-0000-0000-0000BE4D0000}"/>
    <cellStyle name="Input 6 8 2 2 2 3" xfId="32525" xr:uid="{00000000-0005-0000-0000-0000BF4D0000}"/>
    <cellStyle name="Input 6 8 2 2 3" xfId="17258" xr:uid="{00000000-0005-0000-0000-0000C04D0000}"/>
    <cellStyle name="Input 6 8 2 2 3 2" xfId="35891" xr:uid="{00000000-0005-0000-0000-0000C14D0000}"/>
    <cellStyle name="Input 6 8 2 2 4" xfId="27459" xr:uid="{00000000-0005-0000-0000-0000C24D0000}"/>
    <cellStyle name="Input 6 8 2 3" xfId="10058" xr:uid="{00000000-0005-0000-0000-0000C34D0000}"/>
    <cellStyle name="Input 6 8 2 3 2" xfId="29984" xr:uid="{00000000-0005-0000-0000-0000C44D0000}"/>
    <cellStyle name="Input 6 8 2 4" xfId="24903" xr:uid="{00000000-0005-0000-0000-0000C54D0000}"/>
    <cellStyle name="Input 6 8 3" xfId="4555" xr:uid="{00000000-0005-0000-0000-0000C64D0000}"/>
    <cellStyle name="Input 6 8 3 2" xfId="7657" xr:uid="{00000000-0005-0000-0000-0000C74D0000}"/>
    <cellStyle name="Input 6 8 3 2 2" xfId="13718" xr:uid="{00000000-0005-0000-0000-0000C84D0000}"/>
    <cellStyle name="Input 6 8 3 2 2 2" xfId="22997" xr:uid="{00000000-0005-0000-0000-0000C94D0000}"/>
    <cellStyle name="Input 6 8 3 2 2 2 2" xfId="40725" xr:uid="{00000000-0005-0000-0000-0000CA4D0000}"/>
    <cellStyle name="Input 6 8 3 2 2 3" xfId="33166" xr:uid="{00000000-0005-0000-0000-0000CB4D0000}"/>
    <cellStyle name="Input 6 8 3 2 3" xfId="17724" xr:uid="{00000000-0005-0000-0000-0000CC4D0000}"/>
    <cellStyle name="Input 6 8 3 2 3 2" xfId="36357" xr:uid="{00000000-0005-0000-0000-0000CD4D0000}"/>
    <cellStyle name="Input 6 8 3 2 4" xfId="28100" xr:uid="{00000000-0005-0000-0000-0000CE4D0000}"/>
    <cellStyle name="Input 6 8 3 3" xfId="10704" xr:uid="{00000000-0005-0000-0000-0000CF4D0000}"/>
    <cellStyle name="Input 6 8 3 3 2" xfId="20272" xr:uid="{00000000-0005-0000-0000-0000D04D0000}"/>
    <cellStyle name="Input 6 8 3 3 2 2" xfId="38425" xr:uid="{00000000-0005-0000-0000-0000D14D0000}"/>
    <cellStyle name="Input 6 8 3 3 3" xfId="30626" xr:uid="{00000000-0005-0000-0000-0000D24D0000}"/>
    <cellStyle name="Input 6 8 3 4" xfId="15323" xr:uid="{00000000-0005-0000-0000-0000D34D0000}"/>
    <cellStyle name="Input 6 8 3 4 2" xfId="34358" xr:uid="{00000000-0005-0000-0000-0000D44D0000}"/>
    <cellStyle name="Input 6 8 3 5" xfId="25544" xr:uid="{00000000-0005-0000-0000-0000D54D0000}"/>
    <cellStyle name="Input 6 8 4" xfId="5222" xr:uid="{00000000-0005-0000-0000-0000D64D0000}"/>
    <cellStyle name="Input 6 8 4 2" xfId="11362" xr:uid="{00000000-0005-0000-0000-0000D74D0000}"/>
    <cellStyle name="Input 6 8 4 2 2" xfId="20924" xr:uid="{00000000-0005-0000-0000-0000D84D0000}"/>
    <cellStyle name="Input 6 8 4 2 2 2" xfId="38898" xr:uid="{00000000-0005-0000-0000-0000D94D0000}"/>
    <cellStyle name="Input 6 8 4 2 3" xfId="31104" xr:uid="{00000000-0005-0000-0000-0000DA4D0000}"/>
    <cellStyle name="Input 6 8 4 3" xfId="15911" xr:uid="{00000000-0005-0000-0000-0000DB4D0000}"/>
    <cellStyle name="Input 6 8 4 3 2" xfId="34768" xr:uid="{00000000-0005-0000-0000-0000DC4D0000}"/>
    <cellStyle name="Input 6 8 4 4" xfId="26022" xr:uid="{00000000-0005-0000-0000-0000DD4D0000}"/>
    <cellStyle name="Input 6 8 5" xfId="8344" xr:uid="{00000000-0005-0000-0000-0000DE4D0000}"/>
    <cellStyle name="Input 6 8 5 2" xfId="18334" xr:uid="{00000000-0005-0000-0000-0000DF4D0000}"/>
    <cellStyle name="Input 6 8 5 2 2" xfId="36781" xr:uid="{00000000-0005-0000-0000-0000E04D0000}"/>
    <cellStyle name="Input 6 8 5 3" xfId="28570" xr:uid="{00000000-0005-0000-0000-0000E14D0000}"/>
    <cellStyle name="Input 6 8 6" xfId="23484" xr:uid="{00000000-0005-0000-0000-0000E24D0000}"/>
    <cellStyle name="Input 6 9" xfId="2085" xr:uid="{00000000-0005-0000-0000-0000E34D0000}"/>
    <cellStyle name="Input 6 9 2" xfId="3832" xr:uid="{00000000-0005-0000-0000-0000E44D0000}"/>
    <cellStyle name="Input 6 9 2 2" xfId="6940" xr:uid="{00000000-0005-0000-0000-0000E54D0000}"/>
    <cellStyle name="Input 6 9 2 2 2" xfId="13011" xr:uid="{00000000-0005-0000-0000-0000E64D0000}"/>
    <cellStyle name="Input 6 9 2 2 2 2" xfId="22367" xr:uid="{00000000-0005-0000-0000-0000E74D0000}"/>
    <cellStyle name="Input 6 9 2 2 2 2 2" xfId="40095" xr:uid="{00000000-0005-0000-0000-0000E84D0000}"/>
    <cellStyle name="Input 6 9 2 2 2 3" xfId="32463" xr:uid="{00000000-0005-0000-0000-0000E94D0000}"/>
    <cellStyle name="Input 6 9 2 2 3" xfId="17213" xr:uid="{00000000-0005-0000-0000-0000EA4D0000}"/>
    <cellStyle name="Input 6 9 2 2 3 2" xfId="35846" xr:uid="{00000000-0005-0000-0000-0000EB4D0000}"/>
    <cellStyle name="Input 6 9 2 2 4" xfId="27397" xr:uid="{00000000-0005-0000-0000-0000EC4D0000}"/>
    <cellStyle name="Input 6 9 2 3" xfId="9996" xr:uid="{00000000-0005-0000-0000-0000ED4D0000}"/>
    <cellStyle name="Input 6 9 2 3 2" xfId="29922" xr:uid="{00000000-0005-0000-0000-0000EE4D0000}"/>
    <cellStyle name="Input 6 9 2 4" xfId="24841" xr:uid="{00000000-0005-0000-0000-0000EF4D0000}"/>
    <cellStyle name="Input 6 9 3" xfId="4493" xr:uid="{00000000-0005-0000-0000-0000F04D0000}"/>
    <cellStyle name="Input 6 9 3 2" xfId="7595" xr:uid="{00000000-0005-0000-0000-0000F14D0000}"/>
    <cellStyle name="Input 6 9 3 2 2" xfId="13656" xr:uid="{00000000-0005-0000-0000-0000F24D0000}"/>
    <cellStyle name="Input 6 9 3 2 2 2" xfId="22938" xr:uid="{00000000-0005-0000-0000-0000F34D0000}"/>
    <cellStyle name="Input 6 9 3 2 2 2 2" xfId="40666" xr:uid="{00000000-0005-0000-0000-0000F44D0000}"/>
    <cellStyle name="Input 6 9 3 2 2 3" xfId="33104" xr:uid="{00000000-0005-0000-0000-0000F54D0000}"/>
    <cellStyle name="Input 6 9 3 2 3" xfId="17679" xr:uid="{00000000-0005-0000-0000-0000F64D0000}"/>
    <cellStyle name="Input 6 9 3 2 3 2" xfId="36312" xr:uid="{00000000-0005-0000-0000-0000F74D0000}"/>
    <cellStyle name="Input 6 9 3 2 4" xfId="28038" xr:uid="{00000000-0005-0000-0000-0000F84D0000}"/>
    <cellStyle name="Input 6 9 3 3" xfId="10642" xr:uid="{00000000-0005-0000-0000-0000F94D0000}"/>
    <cellStyle name="Input 6 9 3 3 2" xfId="20210" xr:uid="{00000000-0005-0000-0000-0000FA4D0000}"/>
    <cellStyle name="Input 6 9 3 3 2 2" xfId="38363" xr:uid="{00000000-0005-0000-0000-0000FB4D0000}"/>
    <cellStyle name="Input 6 9 3 3 3" xfId="30564" xr:uid="{00000000-0005-0000-0000-0000FC4D0000}"/>
    <cellStyle name="Input 6 9 3 4" xfId="15278" xr:uid="{00000000-0005-0000-0000-0000FD4D0000}"/>
    <cellStyle name="Input 6 9 3 4 2" xfId="34313" xr:uid="{00000000-0005-0000-0000-0000FE4D0000}"/>
    <cellStyle name="Input 6 9 3 5" xfId="25482" xr:uid="{00000000-0005-0000-0000-0000FF4D0000}"/>
    <cellStyle name="Input 6 9 4" xfId="5295" xr:uid="{00000000-0005-0000-0000-0000004E0000}"/>
    <cellStyle name="Input 6 9 4 2" xfId="11431" xr:uid="{00000000-0005-0000-0000-0000014E0000}"/>
    <cellStyle name="Input 6 9 4 2 2" xfId="20993" xr:uid="{00000000-0005-0000-0000-0000024E0000}"/>
    <cellStyle name="Input 6 9 4 2 2 2" xfId="38967" xr:uid="{00000000-0005-0000-0000-0000034E0000}"/>
    <cellStyle name="Input 6 9 4 2 3" xfId="31173" xr:uid="{00000000-0005-0000-0000-0000044E0000}"/>
    <cellStyle name="Input 6 9 4 3" xfId="15975" xr:uid="{00000000-0005-0000-0000-0000054E0000}"/>
    <cellStyle name="Input 6 9 4 3 2" xfId="34832" xr:uid="{00000000-0005-0000-0000-0000064E0000}"/>
    <cellStyle name="Input 6 9 4 4" xfId="26091" xr:uid="{00000000-0005-0000-0000-0000074E0000}"/>
    <cellStyle name="Input 6 9 5" xfId="8411" xr:uid="{00000000-0005-0000-0000-0000084E0000}"/>
    <cellStyle name="Input 6 9 5 2" xfId="18398" xr:uid="{00000000-0005-0000-0000-0000094E0000}"/>
    <cellStyle name="Input 6 9 5 2 2" xfId="36845" xr:uid="{00000000-0005-0000-0000-00000A4E0000}"/>
    <cellStyle name="Input 6 9 5 3" xfId="28634" xr:uid="{00000000-0005-0000-0000-00000B4E0000}"/>
    <cellStyle name="Input 6 9 6" xfId="23548" xr:uid="{00000000-0005-0000-0000-00000C4E0000}"/>
    <cellStyle name="Input 7" xfId="1590" xr:uid="{00000000-0005-0000-0000-00000D4E0000}"/>
    <cellStyle name="Input 8" xfId="1591" xr:uid="{00000000-0005-0000-0000-00000E4E0000}"/>
    <cellStyle name="Input 9" xfId="1592" xr:uid="{00000000-0005-0000-0000-00000F4E0000}"/>
    <cellStyle name="Kundenl._ausgew._Daten" xfId="1329" xr:uid="{00000000-0005-0000-0000-0000104E0000}"/>
    <cellStyle name="left" xfId="1330" xr:uid="{00000000-0005-0000-0000-0000114E0000}"/>
    <cellStyle name="Linked Cell 10" xfId="1593" xr:uid="{00000000-0005-0000-0000-0000124E0000}"/>
    <cellStyle name="Linked Cell 2" xfId="1331" xr:uid="{00000000-0005-0000-0000-0000134E0000}"/>
    <cellStyle name="Linked Cell 3" xfId="1332" xr:uid="{00000000-0005-0000-0000-0000144E0000}"/>
    <cellStyle name="Linked Cell 4" xfId="1333" xr:uid="{00000000-0005-0000-0000-0000154E0000}"/>
    <cellStyle name="Linked Cell 5" xfId="1334" xr:uid="{00000000-0005-0000-0000-0000164E0000}"/>
    <cellStyle name="Linked Cell 6" xfId="1594" xr:uid="{00000000-0005-0000-0000-0000174E0000}"/>
    <cellStyle name="Linked Cell 7" xfId="1595" xr:uid="{00000000-0005-0000-0000-0000184E0000}"/>
    <cellStyle name="Linked Cell 8" xfId="1596" xr:uid="{00000000-0005-0000-0000-0000194E0000}"/>
    <cellStyle name="Linked Cell 9" xfId="1597" xr:uid="{00000000-0005-0000-0000-00001A4E0000}"/>
    <cellStyle name="m" xfId="1335" xr:uid="{00000000-0005-0000-0000-00001B4E0000}"/>
    <cellStyle name="Milliers 2" xfId="41199" xr:uid="{00000000-0005-0000-0000-00001C4E0000}"/>
    <cellStyle name="Neutral 10" xfId="1598" xr:uid="{00000000-0005-0000-0000-00001D4E0000}"/>
    <cellStyle name="Neutral 2" xfId="1336" xr:uid="{00000000-0005-0000-0000-00001E4E0000}"/>
    <cellStyle name="Neutral 3" xfId="1337" xr:uid="{00000000-0005-0000-0000-00001F4E0000}"/>
    <cellStyle name="Neutral 4" xfId="1338" xr:uid="{00000000-0005-0000-0000-0000204E0000}"/>
    <cellStyle name="Neutral 5" xfId="1339" xr:uid="{00000000-0005-0000-0000-0000214E0000}"/>
    <cellStyle name="Neutral 6" xfId="1599" xr:uid="{00000000-0005-0000-0000-0000224E0000}"/>
    <cellStyle name="Neutral 7" xfId="1600" xr:uid="{00000000-0005-0000-0000-0000234E0000}"/>
    <cellStyle name="Neutral 8" xfId="1601" xr:uid="{00000000-0005-0000-0000-0000244E0000}"/>
    <cellStyle name="Neutral 9" xfId="1602" xr:uid="{00000000-0005-0000-0000-0000254E0000}"/>
    <cellStyle name="no dec" xfId="1340" xr:uid="{00000000-0005-0000-0000-0000264E0000}"/>
    <cellStyle name="Normal" xfId="0" builtinId="0"/>
    <cellStyle name="Normal - Style1" xfId="863" xr:uid="{00000000-0005-0000-0000-0000284E0000}"/>
    <cellStyle name="Normal - Style1 2" xfId="869" xr:uid="{00000000-0005-0000-0000-0000294E0000}"/>
    <cellStyle name="Normal - Style1 2 2" xfId="1414" xr:uid="{00000000-0005-0000-0000-00002A4E0000}"/>
    <cellStyle name="Normal - Style1 3" xfId="875" xr:uid="{00000000-0005-0000-0000-00002B4E0000}"/>
    <cellStyle name="Normal - Style1 3 2" xfId="1603" xr:uid="{00000000-0005-0000-0000-00002C4E0000}"/>
    <cellStyle name="Normal - Style1 4" xfId="881" xr:uid="{00000000-0005-0000-0000-00002D4E0000}"/>
    <cellStyle name="Normal - Style1 4 2" xfId="1604" xr:uid="{00000000-0005-0000-0000-00002E4E0000}"/>
    <cellStyle name="Normal - Style1 5" xfId="941" xr:uid="{00000000-0005-0000-0000-00002F4E0000}"/>
    <cellStyle name="Normal - Style1 5 2" xfId="1695" xr:uid="{00000000-0005-0000-0000-0000304E0000}"/>
    <cellStyle name="Normal - Style1 6" xfId="942" xr:uid="{00000000-0005-0000-0000-0000314E0000}"/>
    <cellStyle name="Normal - Style1 6 2" xfId="1696" xr:uid="{00000000-0005-0000-0000-0000324E0000}"/>
    <cellStyle name="Normal - Style1 7" xfId="943" xr:uid="{00000000-0005-0000-0000-0000334E0000}"/>
    <cellStyle name="Normal - Style1 7 2" xfId="1697" xr:uid="{00000000-0005-0000-0000-0000344E0000}"/>
    <cellStyle name="Normal - Style1 8" xfId="944" xr:uid="{00000000-0005-0000-0000-0000354E0000}"/>
    <cellStyle name="Normal - Style1 8 2" xfId="1698" xr:uid="{00000000-0005-0000-0000-0000364E0000}"/>
    <cellStyle name="Normal - Style1 9" xfId="1341" xr:uid="{00000000-0005-0000-0000-0000374E0000}"/>
    <cellStyle name="Normal 10" xfId="23" xr:uid="{00000000-0005-0000-0000-0000384E0000}"/>
    <cellStyle name="Normal 10 2" xfId="74" xr:uid="{00000000-0005-0000-0000-0000394E0000}"/>
    <cellStyle name="Normal 10 2 2" xfId="218" xr:uid="{00000000-0005-0000-0000-00003A4E0000}"/>
    <cellStyle name="Normal 10 2 2 2" xfId="617" xr:uid="{00000000-0005-0000-0000-00003B4E0000}"/>
    <cellStyle name="Normal 10 2 3" xfId="353" xr:uid="{00000000-0005-0000-0000-00003C4E0000}"/>
    <cellStyle name="Normal 10 2 3 2" xfId="752" xr:uid="{00000000-0005-0000-0000-00003D4E0000}"/>
    <cellStyle name="Normal 10 2 4" xfId="491" xr:uid="{00000000-0005-0000-0000-00003E4E0000}"/>
    <cellStyle name="Normal 10 2 5" xfId="1342" xr:uid="{00000000-0005-0000-0000-00003F4E0000}"/>
    <cellStyle name="Normal 10 2 6" xfId="41018" xr:uid="{00000000-0005-0000-0000-0000404E0000}"/>
    <cellStyle name="Normal 10 2 7" xfId="41258" xr:uid="{00000000-0005-0000-0000-0000414E0000}"/>
    <cellStyle name="Normal 10 3" xfId="174" xr:uid="{00000000-0005-0000-0000-0000424E0000}"/>
    <cellStyle name="Normal 10 3 2" xfId="573" xr:uid="{00000000-0005-0000-0000-0000434E0000}"/>
    <cellStyle name="Normal 10 3 3" xfId="1018" xr:uid="{00000000-0005-0000-0000-0000444E0000}"/>
    <cellStyle name="Normal 10 4" xfId="309" xr:uid="{00000000-0005-0000-0000-0000454E0000}"/>
    <cellStyle name="Normal 10 4 2" xfId="708" xr:uid="{00000000-0005-0000-0000-0000464E0000}"/>
    <cellStyle name="Normal 10 5" xfId="447" xr:uid="{00000000-0005-0000-0000-0000474E0000}"/>
    <cellStyle name="Normal 10 6" xfId="849" xr:uid="{00000000-0005-0000-0000-0000484E0000}"/>
    <cellStyle name="Normal 10 7" xfId="40972" xr:uid="{00000000-0005-0000-0000-0000494E0000}"/>
    <cellStyle name="Normal 10 8" xfId="41213" xr:uid="{00000000-0005-0000-0000-00004A4E0000}"/>
    <cellStyle name="Normal 100" xfId="41116" xr:uid="{00000000-0005-0000-0000-00004B4E0000}"/>
    <cellStyle name="Normal 101" xfId="22" xr:uid="{00000000-0005-0000-0000-00004C4E0000}"/>
    <cellStyle name="Normal 101 10" xfId="41212" xr:uid="{00000000-0005-0000-0000-00004D4E0000}"/>
    <cellStyle name="Normal 101 11" xfId="41376" xr:uid="{ADC2DBB3-753F-4CF8-99E6-6100BC250D8F}"/>
    <cellStyle name="Normal 101 2" xfId="73" xr:uid="{00000000-0005-0000-0000-00004E4E0000}"/>
    <cellStyle name="Normal 101 2 2" xfId="217" xr:uid="{00000000-0005-0000-0000-00004F4E0000}"/>
    <cellStyle name="Normal 101 2 2 2" xfId="616" xr:uid="{00000000-0005-0000-0000-0000504E0000}"/>
    <cellStyle name="Normal 101 2 3" xfId="352" xr:uid="{00000000-0005-0000-0000-0000514E0000}"/>
    <cellStyle name="Normal 101 2 3 2" xfId="751" xr:uid="{00000000-0005-0000-0000-0000524E0000}"/>
    <cellStyle name="Normal 101 2 4" xfId="490" xr:uid="{00000000-0005-0000-0000-0000534E0000}"/>
    <cellStyle name="Normal 101 2 5" xfId="41017" xr:uid="{00000000-0005-0000-0000-0000544E0000}"/>
    <cellStyle name="Normal 101 2 6" xfId="41257" xr:uid="{00000000-0005-0000-0000-0000554E0000}"/>
    <cellStyle name="Normal 101 3" xfId="173" xr:uid="{00000000-0005-0000-0000-0000564E0000}"/>
    <cellStyle name="Normal 101 3 2" xfId="572" xr:uid="{00000000-0005-0000-0000-0000574E0000}"/>
    <cellStyle name="Normal 101 4" xfId="308" xr:uid="{00000000-0005-0000-0000-0000584E0000}"/>
    <cellStyle name="Normal 101 4 2" xfId="707" xr:uid="{00000000-0005-0000-0000-0000594E0000}"/>
    <cellStyle name="Normal 101 5" xfId="446" xr:uid="{00000000-0005-0000-0000-00005A4E0000}"/>
    <cellStyle name="Normal 101 6" xfId="23224" xr:uid="{00000000-0005-0000-0000-00005B4E0000}"/>
    <cellStyle name="Normal 101 7" xfId="40971" xr:uid="{00000000-0005-0000-0000-00005C4E0000}"/>
    <cellStyle name="Normal 101 8" xfId="41140" xr:uid="{00000000-0005-0000-0000-00005D4E0000}"/>
    <cellStyle name="Normal 101 9" xfId="41150" xr:uid="{00000000-0005-0000-0000-00005E4E0000}"/>
    <cellStyle name="Normal 102" xfId="41119" xr:uid="{00000000-0005-0000-0000-00005F4E0000}"/>
    <cellStyle name="Normal 103" xfId="41124" xr:uid="{00000000-0005-0000-0000-0000604E0000}"/>
    <cellStyle name="Normal 103 2" xfId="41189" xr:uid="{00000000-0005-0000-0000-0000614E0000}"/>
    <cellStyle name="Normal 103 2 2" xfId="41195" xr:uid="{00000000-0005-0000-0000-0000624E0000}"/>
    <cellStyle name="Normal 103 2 2 2" xfId="41337" xr:uid="{1D73CA4B-F29D-4846-8291-6FD1542734C7}"/>
    <cellStyle name="Normal 103 2 2 2 3" xfId="41516" xr:uid="{5FB0DD50-B72B-4394-AF7A-A8F0D01F5CC0}"/>
    <cellStyle name="Normal 103 2 2 2 3 3" xfId="41524" xr:uid="{847E1F2F-3CF3-4088-B640-111ACBDC6C5F}"/>
    <cellStyle name="Normal 103 2 2 2 3 3 3" xfId="41521" xr:uid="{C3898F10-AE63-4494-9511-5959A728E885}"/>
    <cellStyle name="Normal 103 2 2 2 5" xfId="41494" xr:uid="{7046DBA5-900E-41C0-8407-A8D024AA457F}"/>
    <cellStyle name="Normal 103 2 3" xfId="41406" xr:uid="{9A224992-7DCE-448F-AFCC-03F07EE4EC37}"/>
    <cellStyle name="Normal 103 3" xfId="41451" xr:uid="{AB9AD0F0-8651-4240-B870-04A3F9068C5B}"/>
    <cellStyle name="Normal 104" xfId="41130" xr:uid="{00000000-0005-0000-0000-0000634E0000}"/>
    <cellStyle name="Normal 105" xfId="41132" xr:uid="{00000000-0005-0000-0000-0000644E0000}"/>
    <cellStyle name="Normal 106" xfId="41133" xr:uid="{00000000-0005-0000-0000-0000654E0000}"/>
    <cellStyle name="Normal 107" xfId="41144" xr:uid="{00000000-0005-0000-0000-0000664E0000}"/>
    <cellStyle name="Normal 108" xfId="41170" xr:uid="{00000000-0005-0000-0000-0000674E0000}"/>
    <cellStyle name="Normal 109" xfId="41178" xr:uid="{00000000-0005-0000-0000-0000684E0000}"/>
    <cellStyle name="Normal 11" xfId="25" xr:uid="{00000000-0005-0000-0000-0000694E0000}"/>
    <cellStyle name="Normal 11 2" xfId="76" xr:uid="{00000000-0005-0000-0000-00006A4E0000}"/>
    <cellStyle name="Normal 11 2 2" xfId="220" xr:uid="{00000000-0005-0000-0000-00006B4E0000}"/>
    <cellStyle name="Normal 11 2 2 2" xfId="619" xr:uid="{00000000-0005-0000-0000-00006C4E0000}"/>
    <cellStyle name="Normal 11 2 3" xfId="355" xr:uid="{00000000-0005-0000-0000-00006D4E0000}"/>
    <cellStyle name="Normal 11 2 3 2" xfId="754" xr:uid="{00000000-0005-0000-0000-00006E4E0000}"/>
    <cellStyle name="Normal 11 2 4" xfId="493" xr:uid="{00000000-0005-0000-0000-00006F4E0000}"/>
    <cellStyle name="Normal 11 2 5" xfId="41020" xr:uid="{00000000-0005-0000-0000-0000704E0000}"/>
    <cellStyle name="Normal 11 2 6" xfId="41260" xr:uid="{00000000-0005-0000-0000-0000714E0000}"/>
    <cellStyle name="Normal 11 3" xfId="176" xr:uid="{00000000-0005-0000-0000-0000724E0000}"/>
    <cellStyle name="Normal 11 3 2" xfId="575" xr:uid="{00000000-0005-0000-0000-0000734E0000}"/>
    <cellStyle name="Normal 11 4" xfId="311" xr:uid="{00000000-0005-0000-0000-0000744E0000}"/>
    <cellStyle name="Normal 11 4 2" xfId="710" xr:uid="{00000000-0005-0000-0000-0000754E0000}"/>
    <cellStyle name="Normal 11 5" xfId="449" xr:uid="{00000000-0005-0000-0000-0000764E0000}"/>
    <cellStyle name="Normal 11 6" xfId="1025" xr:uid="{00000000-0005-0000-0000-0000774E0000}"/>
    <cellStyle name="Normal 11 7" xfId="40974" xr:uid="{00000000-0005-0000-0000-0000784E0000}"/>
    <cellStyle name="Normal 11 8" xfId="41215" xr:uid="{00000000-0005-0000-0000-0000794E0000}"/>
    <cellStyle name="Normal 110" xfId="41181" xr:uid="{00000000-0005-0000-0000-00007A4E0000}"/>
    <cellStyle name="Normal 111" xfId="41184" xr:uid="{00000000-0005-0000-0000-00007B4E0000}"/>
    <cellStyle name="Normal 112" xfId="41192" xr:uid="{00000000-0005-0000-0000-00007C4E0000}"/>
    <cellStyle name="Normal 112 2" xfId="41334" xr:uid="{62E0BBE6-B121-4A7C-85DC-5329E623A388}"/>
    <cellStyle name="Normal 112 2 2" xfId="41486" xr:uid="{01B71D5A-5A7F-489F-A3E7-B7C84E381550}"/>
    <cellStyle name="Normal 112 2 3" xfId="41490" xr:uid="{457287C8-6D0B-40B2-A8C8-162EBEEA628F}"/>
    <cellStyle name="Normal 112 2 5" xfId="41491" xr:uid="{070D7E5A-F8BD-4208-97F3-68E478B7ED4A}"/>
    <cellStyle name="Normal 112 2 5 3" xfId="41522" xr:uid="{89992773-A081-4DA2-BAE8-464647904111}"/>
    <cellStyle name="Normal 112 2 5 3 3" xfId="41518" xr:uid="{16D3D960-7DFE-416F-BB55-7AF38E38DA6C}"/>
    <cellStyle name="Normal 113" xfId="41198" xr:uid="{00000000-0005-0000-0000-00007D4E0000}"/>
    <cellStyle name="Normal 114" xfId="41342" xr:uid="{D9A12EBA-B6A2-4948-879E-2F368CE2A1CD}"/>
    <cellStyle name="Normal 115" xfId="41345" xr:uid="{DE3AA17A-4546-4642-BD36-D19056A53630}"/>
    <cellStyle name="Normal 116" xfId="41349" xr:uid="{243F0A4B-C94B-49C9-B142-9B61C46C215F}"/>
    <cellStyle name="Normal 117" xfId="41352" xr:uid="{188FA7FF-3CA3-4952-AE14-53B12E935DFE}"/>
    <cellStyle name="Normal 118" xfId="41355" xr:uid="{8141CDC7-2BED-4632-A0EC-41B83E524A42}"/>
    <cellStyle name="Normal 119" xfId="41358" xr:uid="{CF455B5E-C06C-4440-8AC4-D9DE4D4EFA5A}"/>
    <cellStyle name="Normal 12" xfId="27" xr:uid="{00000000-0005-0000-0000-00007E4E0000}"/>
    <cellStyle name="Normal 12 2" xfId="78" xr:uid="{00000000-0005-0000-0000-00007F4E0000}"/>
    <cellStyle name="Normal 12 2 2" xfId="222" xr:uid="{00000000-0005-0000-0000-0000804E0000}"/>
    <cellStyle name="Normal 12 2 2 2" xfId="621" xr:uid="{00000000-0005-0000-0000-0000814E0000}"/>
    <cellStyle name="Normal 12 2 3" xfId="357" xr:uid="{00000000-0005-0000-0000-0000824E0000}"/>
    <cellStyle name="Normal 12 2 3 2" xfId="756" xr:uid="{00000000-0005-0000-0000-0000834E0000}"/>
    <cellStyle name="Normal 12 2 4" xfId="495" xr:uid="{00000000-0005-0000-0000-0000844E0000}"/>
    <cellStyle name="Normal 12 2 5" xfId="41022" xr:uid="{00000000-0005-0000-0000-0000854E0000}"/>
    <cellStyle name="Normal 12 2 6" xfId="41262" xr:uid="{00000000-0005-0000-0000-0000864E0000}"/>
    <cellStyle name="Normal 12 3" xfId="178" xr:uid="{00000000-0005-0000-0000-0000874E0000}"/>
    <cellStyle name="Normal 12 3 2" xfId="577" xr:uid="{00000000-0005-0000-0000-0000884E0000}"/>
    <cellStyle name="Normal 12 4" xfId="313" xr:uid="{00000000-0005-0000-0000-0000894E0000}"/>
    <cellStyle name="Normal 12 4 2" xfId="712" xr:uid="{00000000-0005-0000-0000-00008A4E0000}"/>
    <cellStyle name="Normal 12 5" xfId="451" xr:uid="{00000000-0005-0000-0000-00008B4E0000}"/>
    <cellStyle name="Normal 12 6" xfId="1035" xr:uid="{00000000-0005-0000-0000-00008C4E0000}"/>
    <cellStyle name="Normal 12 7" xfId="40976" xr:uid="{00000000-0005-0000-0000-00008D4E0000}"/>
    <cellStyle name="Normal 12 8" xfId="41217" xr:uid="{00000000-0005-0000-0000-00008E4E0000}"/>
    <cellStyle name="Normal 120" xfId="41361" xr:uid="{6F4A1F7E-5D3F-4F67-9CCE-97BB9A079747}"/>
    <cellStyle name="Normal 121" xfId="41364" xr:uid="{4E78D8CC-8C9B-4735-8ECC-8A9F55B0C022}"/>
    <cellStyle name="Normal 122" xfId="41370" xr:uid="{D1D434F4-D047-411C-915E-40C5E7EBCB64}"/>
    <cellStyle name="Normal 123" xfId="41380" xr:uid="{0B172BBF-5D38-4557-93E4-F04E2DD23C8A}"/>
    <cellStyle name="Normal 124" xfId="41385" xr:uid="{82BE71ED-8765-4821-AE81-2F65D4CF4DF5}"/>
    <cellStyle name="Normal 125" xfId="41388" xr:uid="{FF3AC09C-9141-42EC-9EFB-FFCD3BA00F8F}"/>
    <cellStyle name="Normal 126" xfId="41390" xr:uid="{DA87A037-873F-4098-90EB-D86F6071730F}"/>
    <cellStyle name="Normal 127" xfId="41391" xr:uid="{4BE29BCA-CEE6-4833-8DA2-54764F69D272}"/>
    <cellStyle name="Normal 128" xfId="41393" xr:uid="{55065588-89CD-4F8C-B2CE-1A55C65F4BDC}"/>
    <cellStyle name="Normal 129" xfId="41398" xr:uid="{9D507EFB-E6E0-4F9C-B3E7-47F2A415A275}"/>
    <cellStyle name="Normal 13" xfId="30" xr:uid="{00000000-0005-0000-0000-00008F4E0000}"/>
    <cellStyle name="Normal 13 2" xfId="81" xr:uid="{00000000-0005-0000-0000-0000904E0000}"/>
    <cellStyle name="Normal 13 2 2" xfId="225" xr:uid="{00000000-0005-0000-0000-0000914E0000}"/>
    <cellStyle name="Normal 13 2 2 2" xfId="624" xr:uid="{00000000-0005-0000-0000-0000924E0000}"/>
    <cellStyle name="Normal 13 2 3" xfId="360" xr:uid="{00000000-0005-0000-0000-0000934E0000}"/>
    <cellStyle name="Normal 13 2 3 2" xfId="759" xr:uid="{00000000-0005-0000-0000-0000944E0000}"/>
    <cellStyle name="Normal 13 2 4" xfId="498" xr:uid="{00000000-0005-0000-0000-0000954E0000}"/>
    <cellStyle name="Normal 13 2 5" xfId="1605" xr:uid="{00000000-0005-0000-0000-0000964E0000}"/>
    <cellStyle name="Normal 13 2 6" xfId="41025" xr:uid="{00000000-0005-0000-0000-0000974E0000}"/>
    <cellStyle name="Normal 13 2 7" xfId="41265" xr:uid="{00000000-0005-0000-0000-0000984E0000}"/>
    <cellStyle name="Normal 13 3" xfId="181" xr:uid="{00000000-0005-0000-0000-0000994E0000}"/>
    <cellStyle name="Normal 13 3 2" xfId="580" xr:uid="{00000000-0005-0000-0000-00009A4E0000}"/>
    <cellStyle name="Normal 13 4" xfId="316" xr:uid="{00000000-0005-0000-0000-00009B4E0000}"/>
    <cellStyle name="Normal 13 4 2" xfId="715" xr:uid="{00000000-0005-0000-0000-00009C4E0000}"/>
    <cellStyle name="Normal 13 5" xfId="454" xr:uid="{00000000-0005-0000-0000-00009D4E0000}"/>
    <cellStyle name="Normal 13 6" xfId="1030" xr:uid="{00000000-0005-0000-0000-00009E4E0000}"/>
    <cellStyle name="Normal 13 7" xfId="40979" xr:uid="{00000000-0005-0000-0000-00009F4E0000}"/>
    <cellStyle name="Normal 13 8" xfId="41220" xr:uid="{00000000-0005-0000-0000-0000A04E0000}"/>
    <cellStyle name="Normal 130" xfId="41403" xr:uid="{E6173D4B-66D2-417C-A8EA-C9B771C2970D}"/>
    <cellStyle name="Normal 131" xfId="41409" xr:uid="{893B7C9E-28B4-4D68-805F-5761E52BE36E}"/>
    <cellStyle name="Normal 132" xfId="41413" xr:uid="{DDE9475F-F09B-43DE-AE67-EFEBCDAF3CDD}"/>
    <cellStyle name="Normal 133" xfId="41415" xr:uid="{AFCAB2A8-7654-494E-A43C-A7713412F862}"/>
    <cellStyle name="Normal 134" xfId="41422" xr:uid="{B71CC5B3-07F5-4CA9-8E46-C3F4704CEC6A}"/>
    <cellStyle name="Normal 135" xfId="41428" xr:uid="{59B29C65-D9ED-48D9-9062-9702B1D84BA0}"/>
    <cellStyle name="Normal 136" xfId="41431" xr:uid="{A9DA8542-F985-47AD-8593-4C128A81A98B}"/>
    <cellStyle name="Normal 136 5" xfId="41507" xr:uid="{8EB1FABE-7913-4C92-B1BD-8AA48233F924}"/>
    <cellStyle name="Normal 137" xfId="41434" xr:uid="{78A1E2F9-1BB8-422F-AF75-C953901EDB07}"/>
    <cellStyle name="Normal 137 5" xfId="41508" xr:uid="{2F56A1B4-4691-4198-85E8-4EAF8D464913}"/>
    <cellStyle name="Normal 138" xfId="41437" xr:uid="{AC0EE261-1CD4-40CC-9F69-684075E9E58D}"/>
    <cellStyle name="Normal 138 5" xfId="41496" xr:uid="{7C908E89-8E98-474A-B963-1EECD060E6D2}"/>
    <cellStyle name="Normal 139" xfId="41440" xr:uid="{4270659C-4998-4731-BBFD-58684AA9EC82}"/>
    <cellStyle name="Normal 139 5" xfId="41512" xr:uid="{14553566-CE04-443C-9F7F-68ADC022349E}"/>
    <cellStyle name="Normal 14" xfId="32" xr:uid="{00000000-0005-0000-0000-0000A14E0000}"/>
    <cellStyle name="Normal 14 2" xfId="83" xr:uid="{00000000-0005-0000-0000-0000A24E0000}"/>
    <cellStyle name="Normal 14 2 2" xfId="227" xr:uid="{00000000-0005-0000-0000-0000A34E0000}"/>
    <cellStyle name="Normal 14 2 2 2" xfId="626" xr:uid="{00000000-0005-0000-0000-0000A44E0000}"/>
    <cellStyle name="Normal 14 2 3" xfId="362" xr:uid="{00000000-0005-0000-0000-0000A54E0000}"/>
    <cellStyle name="Normal 14 2 3 2" xfId="761" xr:uid="{00000000-0005-0000-0000-0000A64E0000}"/>
    <cellStyle name="Normal 14 2 4" xfId="500" xr:uid="{00000000-0005-0000-0000-0000A74E0000}"/>
    <cellStyle name="Normal 14 2 5" xfId="41027" xr:uid="{00000000-0005-0000-0000-0000A84E0000}"/>
    <cellStyle name="Normal 14 2 6" xfId="41267" xr:uid="{00000000-0005-0000-0000-0000A94E0000}"/>
    <cellStyle name="Normal 14 3" xfId="183" xr:uid="{00000000-0005-0000-0000-0000AA4E0000}"/>
    <cellStyle name="Normal 14 3 2" xfId="582" xr:uid="{00000000-0005-0000-0000-0000AB4E0000}"/>
    <cellStyle name="Normal 14 4" xfId="318" xr:uid="{00000000-0005-0000-0000-0000AC4E0000}"/>
    <cellStyle name="Normal 14 4 2" xfId="717" xr:uid="{00000000-0005-0000-0000-0000AD4E0000}"/>
    <cellStyle name="Normal 14 5" xfId="456" xr:uid="{00000000-0005-0000-0000-0000AE4E0000}"/>
    <cellStyle name="Normal 14 6" xfId="1021" xr:uid="{00000000-0005-0000-0000-0000AF4E0000}"/>
    <cellStyle name="Normal 14 7" xfId="40981" xr:uid="{00000000-0005-0000-0000-0000B04E0000}"/>
    <cellStyle name="Normal 14 8" xfId="41222" xr:uid="{00000000-0005-0000-0000-0000B14E0000}"/>
    <cellStyle name="Normal 140" xfId="41443" xr:uid="{00A757AB-5B84-4C3C-AD88-B7A8502B7055}"/>
    <cellStyle name="Normal 140 5" xfId="41497" xr:uid="{3A5FA42C-263E-42DC-A0B0-88C3E45947E0}"/>
    <cellStyle name="Normal 141" xfId="41448" xr:uid="{73BC079D-292C-4A9B-846F-9BE111CCEADC}"/>
    <cellStyle name="Normal 142" xfId="41452" xr:uid="{3927E341-3707-4039-A62A-8CEB7E698442}"/>
    <cellStyle name="Normal 143" xfId="41458" xr:uid="{D4C12F4A-9816-4AE0-B6A5-3F965DB2C174}"/>
    <cellStyle name="Normal 144" xfId="41461" xr:uid="{76931503-E0B3-4D80-9CB6-6554A7E8C977}"/>
    <cellStyle name="Normal 144 4" xfId="41498" xr:uid="{D4ED5EC2-AA84-4A5F-BAB3-69CB9C7BA076}"/>
    <cellStyle name="Normal 145" xfId="41464" xr:uid="{5509A846-000C-44EF-9C35-9580756C98A0}"/>
    <cellStyle name="Normal 146" xfId="41467" xr:uid="{485BE818-1528-4267-95BE-04300229E302}"/>
    <cellStyle name="Normal 146 4" xfId="41505" xr:uid="{76109426-DE8A-4C23-B27F-584BFBF29DE2}"/>
    <cellStyle name="Normal 147" xfId="41470" xr:uid="{DA47EDF9-1483-4CD9-A4D7-13673D4E0E56}"/>
    <cellStyle name="Normal 148" xfId="41473" xr:uid="{14776861-ABAF-4F7A-B256-7DC4571B04B6}"/>
    <cellStyle name="Normal 148 4" xfId="41510" xr:uid="{7E33B5E7-506E-409B-8AA0-1FDA7848A550}"/>
    <cellStyle name="Normal 149" xfId="41476" xr:uid="{B0C5840D-6623-4867-B88F-28264219259A}"/>
    <cellStyle name="Normal 149 4" xfId="41511" xr:uid="{7D66DDFB-D78E-46B6-B182-B1262F0B5640}"/>
    <cellStyle name="Normal 15" xfId="34" xr:uid="{00000000-0005-0000-0000-0000B24E0000}"/>
    <cellStyle name="Normal 15 2" xfId="85" xr:uid="{00000000-0005-0000-0000-0000B34E0000}"/>
    <cellStyle name="Normal 15 2 2" xfId="229" xr:uid="{00000000-0005-0000-0000-0000B44E0000}"/>
    <cellStyle name="Normal 15 2 2 2" xfId="628" xr:uid="{00000000-0005-0000-0000-0000B54E0000}"/>
    <cellStyle name="Normal 15 2 3" xfId="364" xr:uid="{00000000-0005-0000-0000-0000B64E0000}"/>
    <cellStyle name="Normal 15 2 3 2" xfId="763" xr:uid="{00000000-0005-0000-0000-0000B74E0000}"/>
    <cellStyle name="Normal 15 2 4" xfId="502" xr:uid="{00000000-0005-0000-0000-0000B84E0000}"/>
    <cellStyle name="Normal 15 2 5" xfId="41029" xr:uid="{00000000-0005-0000-0000-0000B94E0000}"/>
    <cellStyle name="Normal 15 2 6" xfId="41269" xr:uid="{00000000-0005-0000-0000-0000BA4E0000}"/>
    <cellStyle name="Normal 15 3" xfId="185" xr:uid="{00000000-0005-0000-0000-0000BB4E0000}"/>
    <cellStyle name="Normal 15 3 2" xfId="584" xr:uid="{00000000-0005-0000-0000-0000BC4E0000}"/>
    <cellStyle name="Normal 15 4" xfId="320" xr:uid="{00000000-0005-0000-0000-0000BD4E0000}"/>
    <cellStyle name="Normal 15 4 2" xfId="719" xr:uid="{00000000-0005-0000-0000-0000BE4E0000}"/>
    <cellStyle name="Normal 15 5" xfId="458" xr:uid="{00000000-0005-0000-0000-0000BF4E0000}"/>
    <cellStyle name="Normal 15 6" xfId="1037" xr:uid="{00000000-0005-0000-0000-0000C04E0000}"/>
    <cellStyle name="Normal 15 7" xfId="40983" xr:uid="{00000000-0005-0000-0000-0000C14E0000}"/>
    <cellStyle name="Normal 15 8" xfId="41224" xr:uid="{00000000-0005-0000-0000-0000C24E0000}"/>
    <cellStyle name="Normal 150" xfId="41484" xr:uid="{312B391F-7AF4-459C-89D1-3A99CC5FAC1C}"/>
    <cellStyle name="Normal 151" xfId="41485" xr:uid="{B753379A-0098-4F2C-96D0-58C60056E0A9}"/>
    <cellStyle name="Normal 16" xfId="36" xr:uid="{00000000-0005-0000-0000-0000C34E0000}"/>
    <cellStyle name="Normal 16 10 2" xfId="888" xr:uid="{00000000-0005-0000-0000-0000C44E0000}"/>
    <cellStyle name="Normal 16 10 2 2" xfId="1699" xr:uid="{00000000-0005-0000-0000-0000C54E0000}"/>
    <cellStyle name="Normal 16 2" xfId="87" xr:uid="{00000000-0005-0000-0000-0000C64E0000}"/>
    <cellStyle name="Normal 16 2 2" xfId="231" xr:uid="{00000000-0005-0000-0000-0000C74E0000}"/>
    <cellStyle name="Normal 16 2 2 2" xfId="630" xr:uid="{00000000-0005-0000-0000-0000C84E0000}"/>
    <cellStyle name="Normal 16 2 3" xfId="366" xr:uid="{00000000-0005-0000-0000-0000C94E0000}"/>
    <cellStyle name="Normal 16 2 3 2" xfId="765" xr:uid="{00000000-0005-0000-0000-0000CA4E0000}"/>
    <cellStyle name="Normal 16 2 4" xfId="504" xr:uid="{00000000-0005-0000-0000-0000CB4E0000}"/>
    <cellStyle name="Normal 16 2 5" xfId="41031" xr:uid="{00000000-0005-0000-0000-0000CC4E0000}"/>
    <cellStyle name="Normal 16 2 6" xfId="41271" xr:uid="{00000000-0005-0000-0000-0000CD4E0000}"/>
    <cellStyle name="Normal 16 3" xfId="187" xr:uid="{00000000-0005-0000-0000-0000CE4E0000}"/>
    <cellStyle name="Normal 16 3 2" xfId="586" xr:uid="{00000000-0005-0000-0000-0000CF4E0000}"/>
    <cellStyle name="Normal 16 4" xfId="322" xr:uid="{00000000-0005-0000-0000-0000D04E0000}"/>
    <cellStyle name="Normal 16 4 2" xfId="721" xr:uid="{00000000-0005-0000-0000-0000D14E0000}"/>
    <cellStyle name="Normal 16 5" xfId="460" xr:uid="{00000000-0005-0000-0000-0000D24E0000}"/>
    <cellStyle name="Normal 16 6" xfId="1028" xr:uid="{00000000-0005-0000-0000-0000D34E0000}"/>
    <cellStyle name="Normal 16 7" xfId="40985" xr:uid="{00000000-0005-0000-0000-0000D44E0000}"/>
    <cellStyle name="Normal 16 8" xfId="41226" xr:uid="{00000000-0005-0000-0000-0000D54E0000}"/>
    <cellStyle name="Normal 17" xfId="39" xr:uid="{00000000-0005-0000-0000-0000D64E0000}"/>
    <cellStyle name="Normal 17 2" xfId="89" xr:uid="{00000000-0005-0000-0000-0000D74E0000}"/>
    <cellStyle name="Normal 17 2 2" xfId="233" xr:uid="{00000000-0005-0000-0000-0000D84E0000}"/>
    <cellStyle name="Normal 17 2 2 2" xfId="632" xr:uid="{00000000-0005-0000-0000-0000D94E0000}"/>
    <cellStyle name="Normal 17 2 3" xfId="368" xr:uid="{00000000-0005-0000-0000-0000DA4E0000}"/>
    <cellStyle name="Normal 17 2 3 2" xfId="767" xr:uid="{00000000-0005-0000-0000-0000DB4E0000}"/>
    <cellStyle name="Normal 17 2 4" xfId="506" xr:uid="{00000000-0005-0000-0000-0000DC4E0000}"/>
    <cellStyle name="Normal 17 2 5" xfId="41033" xr:uid="{00000000-0005-0000-0000-0000DD4E0000}"/>
    <cellStyle name="Normal 17 2 6" xfId="41273" xr:uid="{00000000-0005-0000-0000-0000DE4E0000}"/>
    <cellStyle name="Normal 17 3" xfId="189" xr:uid="{00000000-0005-0000-0000-0000DF4E0000}"/>
    <cellStyle name="Normal 17 3 2" xfId="588" xr:uid="{00000000-0005-0000-0000-0000E04E0000}"/>
    <cellStyle name="Normal 17 4" xfId="324" xr:uid="{00000000-0005-0000-0000-0000E14E0000}"/>
    <cellStyle name="Normal 17 4 2" xfId="723" xr:uid="{00000000-0005-0000-0000-0000E24E0000}"/>
    <cellStyle name="Normal 17 5" xfId="462" xr:uid="{00000000-0005-0000-0000-0000E34E0000}"/>
    <cellStyle name="Normal 17 6" xfId="1033" xr:uid="{00000000-0005-0000-0000-0000E44E0000}"/>
    <cellStyle name="Normal 17 7" xfId="40987" xr:uid="{00000000-0005-0000-0000-0000E54E0000}"/>
    <cellStyle name="Normal 17 8" xfId="41228" xr:uid="{00000000-0005-0000-0000-0000E64E0000}"/>
    <cellStyle name="Normal 18" xfId="41" xr:uid="{00000000-0005-0000-0000-0000E74E0000}"/>
    <cellStyle name="Normal 18 10" xfId="41230" xr:uid="{00000000-0005-0000-0000-0000E84E0000}"/>
    <cellStyle name="Normal 18 2" xfId="48" xr:uid="{00000000-0005-0000-0000-0000E94E0000}"/>
    <cellStyle name="Normal 18 2 10" xfId="41235" xr:uid="{00000000-0005-0000-0000-0000EA4E0000}"/>
    <cellStyle name="Normal 18 2 11" xfId="41343" xr:uid="{7734DFCF-2A88-44AE-A8C0-A6F168E964C8}"/>
    <cellStyle name="Normal 18 2 2" xfId="95" xr:uid="{00000000-0005-0000-0000-0000EB4E0000}"/>
    <cellStyle name="Normal 18 2 2 2" xfId="239" xr:uid="{00000000-0005-0000-0000-0000EC4E0000}"/>
    <cellStyle name="Normal 18 2 2 2 2" xfId="638" xr:uid="{00000000-0005-0000-0000-0000ED4E0000}"/>
    <cellStyle name="Normal 18 2 2 3" xfId="374" xr:uid="{00000000-0005-0000-0000-0000EE4E0000}"/>
    <cellStyle name="Normal 18 2 2 3 2" xfId="773" xr:uid="{00000000-0005-0000-0000-0000EF4E0000}"/>
    <cellStyle name="Normal 18 2 2 4" xfId="512" xr:uid="{00000000-0005-0000-0000-0000F04E0000}"/>
    <cellStyle name="Normal 18 2 2 5" xfId="41039" xr:uid="{00000000-0005-0000-0000-0000F14E0000}"/>
    <cellStyle name="Normal 18 2 2 6" xfId="41279" xr:uid="{00000000-0005-0000-0000-0000F24E0000}"/>
    <cellStyle name="Normal 18 2 3" xfId="107" xr:uid="{00000000-0005-0000-0000-0000F34E0000}"/>
    <cellStyle name="Normal 18 2 3 2" xfId="250" xr:uid="{00000000-0005-0000-0000-0000F44E0000}"/>
    <cellStyle name="Normal 18 2 3 2 2" xfId="649" xr:uid="{00000000-0005-0000-0000-0000F54E0000}"/>
    <cellStyle name="Normal 18 2 3 3" xfId="385" xr:uid="{00000000-0005-0000-0000-0000F64E0000}"/>
    <cellStyle name="Normal 18 2 3 3 2" xfId="784" xr:uid="{00000000-0005-0000-0000-0000F74E0000}"/>
    <cellStyle name="Normal 18 2 3 4" xfId="523" xr:uid="{00000000-0005-0000-0000-0000F84E0000}"/>
    <cellStyle name="Normal 18 2 3 5" xfId="41050" xr:uid="{00000000-0005-0000-0000-0000F94E0000}"/>
    <cellStyle name="Normal 18 2 3 6" xfId="41290" xr:uid="{00000000-0005-0000-0000-0000FA4E0000}"/>
    <cellStyle name="Normal 18 2 4" xfId="116" xr:uid="{00000000-0005-0000-0000-0000FB4E0000}"/>
    <cellStyle name="Normal 18 2 4 2" xfId="256" xr:uid="{00000000-0005-0000-0000-0000FC4E0000}"/>
    <cellStyle name="Normal 18 2 4 2 2" xfId="655" xr:uid="{00000000-0005-0000-0000-0000FD4E0000}"/>
    <cellStyle name="Normal 18 2 4 3" xfId="391" xr:uid="{00000000-0005-0000-0000-0000FE4E0000}"/>
    <cellStyle name="Normal 18 2 4 3 2" xfId="790" xr:uid="{00000000-0005-0000-0000-0000FF4E0000}"/>
    <cellStyle name="Normal 18 2 4 4" xfId="529" xr:uid="{00000000-0005-0000-0000-0000004F0000}"/>
    <cellStyle name="Normal 18 2 4 5" xfId="41058" xr:uid="{00000000-0005-0000-0000-0000014F0000}"/>
    <cellStyle name="Normal 18 2 4 6" xfId="41296" xr:uid="{00000000-0005-0000-0000-0000024F0000}"/>
    <cellStyle name="Normal 18 2 5" xfId="195" xr:uid="{00000000-0005-0000-0000-0000034F0000}"/>
    <cellStyle name="Normal 18 2 5 2" xfId="594" xr:uid="{00000000-0005-0000-0000-0000044F0000}"/>
    <cellStyle name="Normal 18 2 6" xfId="330" xr:uid="{00000000-0005-0000-0000-0000054F0000}"/>
    <cellStyle name="Normal 18 2 6 2" xfId="729" xr:uid="{00000000-0005-0000-0000-0000064F0000}"/>
    <cellStyle name="Normal 18 2 7" xfId="468" xr:uid="{00000000-0005-0000-0000-0000074F0000}"/>
    <cellStyle name="Normal 18 2 8" xfId="1343" xr:uid="{00000000-0005-0000-0000-0000084F0000}"/>
    <cellStyle name="Normal 18 2 9" xfId="40994" xr:uid="{00000000-0005-0000-0000-0000094F0000}"/>
    <cellStyle name="Normal 18 3" xfId="91" xr:uid="{00000000-0005-0000-0000-00000A4F0000}"/>
    <cellStyle name="Normal 18 3 2" xfId="235" xr:uid="{00000000-0005-0000-0000-00000B4F0000}"/>
    <cellStyle name="Normal 18 3 2 2" xfId="634" xr:uid="{00000000-0005-0000-0000-00000C4F0000}"/>
    <cellStyle name="Normal 18 3 3" xfId="370" xr:uid="{00000000-0005-0000-0000-00000D4F0000}"/>
    <cellStyle name="Normal 18 3 3 2" xfId="769" xr:uid="{00000000-0005-0000-0000-00000E4F0000}"/>
    <cellStyle name="Normal 18 3 4" xfId="508" xr:uid="{00000000-0005-0000-0000-00000F4F0000}"/>
    <cellStyle name="Normal 18 3 5" xfId="41035" xr:uid="{00000000-0005-0000-0000-0000104F0000}"/>
    <cellStyle name="Normal 18 3 6" xfId="41275" xr:uid="{00000000-0005-0000-0000-0000114F0000}"/>
    <cellStyle name="Normal 18 4" xfId="191" xr:uid="{00000000-0005-0000-0000-0000124F0000}"/>
    <cellStyle name="Normal 18 4 2" xfId="590" xr:uid="{00000000-0005-0000-0000-0000134F0000}"/>
    <cellStyle name="Normal 18 5" xfId="326" xr:uid="{00000000-0005-0000-0000-0000144F0000}"/>
    <cellStyle name="Normal 18 5 2" xfId="725" xr:uid="{00000000-0005-0000-0000-0000154F0000}"/>
    <cellStyle name="Normal 18 6" xfId="420" xr:uid="{00000000-0005-0000-0000-0000164F0000}"/>
    <cellStyle name="Normal 18 6 2" xfId="819" xr:uid="{00000000-0005-0000-0000-0000174F0000}"/>
    <cellStyle name="Normal 18 7" xfId="464" xr:uid="{00000000-0005-0000-0000-0000184F0000}"/>
    <cellStyle name="Normal 18 8" xfId="1032" xr:uid="{00000000-0005-0000-0000-0000194F0000}"/>
    <cellStyle name="Normal 18 9" xfId="40989" xr:uid="{00000000-0005-0000-0000-00001A4F0000}"/>
    <cellStyle name="Normal 19" xfId="50" xr:uid="{00000000-0005-0000-0000-00001B4F0000}"/>
    <cellStyle name="Normal 19 2" xfId="97" xr:uid="{00000000-0005-0000-0000-00001C4F0000}"/>
    <cellStyle name="Normal 19 2 2" xfId="241" xr:uid="{00000000-0005-0000-0000-00001D4F0000}"/>
    <cellStyle name="Normal 19 2 2 2" xfId="640" xr:uid="{00000000-0005-0000-0000-00001E4F0000}"/>
    <cellStyle name="Normal 19 2 3" xfId="376" xr:uid="{00000000-0005-0000-0000-00001F4F0000}"/>
    <cellStyle name="Normal 19 2 3 2" xfId="775" xr:uid="{00000000-0005-0000-0000-0000204F0000}"/>
    <cellStyle name="Normal 19 2 4" xfId="514" xr:uid="{00000000-0005-0000-0000-0000214F0000}"/>
    <cellStyle name="Normal 19 2 5" xfId="1344" xr:uid="{00000000-0005-0000-0000-0000224F0000}"/>
    <cellStyle name="Normal 19 2 6" xfId="41041" xr:uid="{00000000-0005-0000-0000-0000234F0000}"/>
    <cellStyle name="Normal 19 2 7" xfId="41281" xr:uid="{00000000-0005-0000-0000-0000244F0000}"/>
    <cellStyle name="Normal 19 3" xfId="197" xr:uid="{00000000-0005-0000-0000-0000254F0000}"/>
    <cellStyle name="Normal 19 3 2" xfId="596" xr:uid="{00000000-0005-0000-0000-0000264F0000}"/>
    <cellStyle name="Normal 19 4" xfId="332" xr:uid="{00000000-0005-0000-0000-0000274F0000}"/>
    <cellStyle name="Normal 19 4 2" xfId="731" xr:uid="{00000000-0005-0000-0000-0000284F0000}"/>
    <cellStyle name="Normal 19 5" xfId="470" xr:uid="{00000000-0005-0000-0000-0000294F0000}"/>
    <cellStyle name="Normal 19 6" xfId="1020" xr:uid="{00000000-0005-0000-0000-00002A4F0000}"/>
    <cellStyle name="Normal 19 7" xfId="40996" xr:uid="{00000000-0005-0000-0000-00002B4F0000}"/>
    <cellStyle name="Normal 19 8" xfId="41237" xr:uid="{00000000-0005-0000-0000-00002C4F0000}"/>
    <cellStyle name="Normal 2" xfId="3" xr:uid="{00000000-0005-0000-0000-00002D4F0000}"/>
    <cellStyle name="Normal 2 10" xfId="45" xr:uid="{00000000-0005-0000-0000-00002E4F0000}"/>
    <cellStyle name="Normal 2 10 3" xfId="41141" xr:uid="{00000000-0005-0000-0000-00002F4F0000}"/>
    <cellStyle name="Normal 2 11" xfId="1606" xr:uid="{00000000-0005-0000-0000-0000304F0000}"/>
    <cellStyle name="Normal 2 12" xfId="1607" xr:uid="{00000000-0005-0000-0000-0000314F0000}"/>
    <cellStyle name="Normal 2 13" xfId="1608" xr:uid="{00000000-0005-0000-0000-0000324F0000}"/>
    <cellStyle name="Normal 2 14" xfId="866" xr:uid="{00000000-0005-0000-0000-0000334F0000}"/>
    <cellStyle name="Normal 2 15" xfId="843" xr:uid="{00000000-0005-0000-0000-0000344F0000}"/>
    <cellStyle name="Normal 2 16" xfId="40955" xr:uid="{00000000-0005-0000-0000-0000354F0000}"/>
    <cellStyle name="Normal 2 17" xfId="41162" xr:uid="{00000000-0005-0000-0000-0000364F0000}"/>
    <cellStyle name="Normal 2 18" xfId="41200" xr:uid="{00000000-0005-0000-0000-0000374F0000}"/>
    <cellStyle name="Normal 2 2" xfId="44" xr:uid="{00000000-0005-0000-0000-0000384F0000}"/>
    <cellStyle name="Normal 2 2 10" xfId="1609" xr:uid="{00000000-0005-0000-0000-0000394F0000}"/>
    <cellStyle name="Normal 2 2 10 2" xfId="2284" xr:uid="{00000000-0005-0000-0000-00003A4F0000}"/>
    <cellStyle name="Normal 2 2 10 2 2" xfId="5491" xr:uid="{00000000-0005-0000-0000-00003B4F0000}"/>
    <cellStyle name="Normal 2 2 10 2 2 2" xfId="11626" xr:uid="{00000000-0005-0000-0000-00003C4F0000}"/>
    <cellStyle name="Normal 2 2 10 2 2 2 2" xfId="21183" xr:uid="{00000000-0005-0000-0000-00003D4F0000}"/>
    <cellStyle name="Normal 2 2 10 2 2 3" xfId="16158" xr:uid="{00000000-0005-0000-0000-00003E4F0000}"/>
    <cellStyle name="Normal 2 2 10 2 3" xfId="8608" xr:uid="{00000000-0005-0000-0000-00003F4F0000}"/>
    <cellStyle name="Normal 2 2 10 2 3 2" xfId="18595" xr:uid="{00000000-0005-0000-0000-0000404F0000}"/>
    <cellStyle name="Normal 2 2 10 2 4" xfId="14347" xr:uid="{00000000-0005-0000-0000-0000414F0000}"/>
    <cellStyle name="Normal 2 2 10 3" xfId="3331" xr:uid="{00000000-0005-0000-0000-0000424F0000}"/>
    <cellStyle name="Normal 2 2 10 3 2" xfId="6488" xr:uid="{00000000-0005-0000-0000-0000434F0000}"/>
    <cellStyle name="Normal 2 2 10 3 2 2" xfId="12600" xr:uid="{00000000-0005-0000-0000-0000444F0000}"/>
    <cellStyle name="Normal 2 2 10 3 2 2 2" xfId="22015" xr:uid="{00000000-0005-0000-0000-0000454F0000}"/>
    <cellStyle name="Normal 2 2 10 3 2 3" xfId="16921" xr:uid="{00000000-0005-0000-0000-0000464F0000}"/>
    <cellStyle name="Normal 2 2 10 3 3" xfId="9585" xr:uid="{00000000-0005-0000-0000-0000474F0000}"/>
    <cellStyle name="Normal 2 2 10 3 3 2" xfId="19540" xr:uid="{00000000-0005-0000-0000-0000484F0000}"/>
    <cellStyle name="Normal 2 2 10 3 4" xfId="14906" xr:uid="{00000000-0005-0000-0000-0000494F0000}"/>
    <cellStyle name="Normal 2 2 10 4" xfId="4912" xr:uid="{00000000-0005-0000-0000-00004A4F0000}"/>
    <cellStyle name="Normal 2 2 10 4 2" xfId="11052" xr:uid="{00000000-0005-0000-0000-00004B4F0000}"/>
    <cellStyle name="Normal 2 2 10 4 2 2" xfId="20616" xr:uid="{00000000-0005-0000-0000-00004C4F0000}"/>
    <cellStyle name="Normal 2 2 10 4 3" xfId="15617" xr:uid="{00000000-0005-0000-0000-00004D4F0000}"/>
    <cellStyle name="Normal 2 2 10 5" xfId="8037" xr:uid="{00000000-0005-0000-0000-00004E4F0000}"/>
    <cellStyle name="Normal 2 2 10 5 2" xfId="18029" xr:uid="{00000000-0005-0000-0000-00004F4F0000}"/>
    <cellStyle name="Normal 2 2 10 6" xfId="14048" xr:uid="{00000000-0005-0000-0000-0000504F0000}"/>
    <cellStyle name="Normal 2 2 11" xfId="1345" xr:uid="{00000000-0005-0000-0000-0000514F0000}"/>
    <cellStyle name="Normal 2 2 12" xfId="945" xr:uid="{00000000-0005-0000-0000-0000524F0000}"/>
    <cellStyle name="Normal 2 2 13" xfId="41155" xr:uid="{00000000-0005-0000-0000-0000534F0000}"/>
    <cellStyle name="Normal 2 2 14" xfId="41163" xr:uid="{00000000-0005-0000-0000-0000544F0000}"/>
    <cellStyle name="Normal 2 2 2" xfId="1610" xr:uid="{00000000-0005-0000-0000-0000554F0000}"/>
    <cellStyle name="Normal 2 2 2 2" xfId="2285" xr:uid="{00000000-0005-0000-0000-0000564F0000}"/>
    <cellStyle name="Normal 2 2 2 2 2" xfId="5492" xr:uid="{00000000-0005-0000-0000-0000574F0000}"/>
    <cellStyle name="Normal 2 2 2 2 2 2" xfId="11627" xr:uid="{00000000-0005-0000-0000-0000584F0000}"/>
    <cellStyle name="Normal 2 2 2 2 2 2 2" xfId="21184" xr:uid="{00000000-0005-0000-0000-0000594F0000}"/>
    <cellStyle name="Normal 2 2 2 2 2 3" xfId="16159" xr:uid="{00000000-0005-0000-0000-00005A4F0000}"/>
    <cellStyle name="Normal 2 2 2 2 3" xfId="8609" xr:uid="{00000000-0005-0000-0000-00005B4F0000}"/>
    <cellStyle name="Normal 2 2 2 2 3 2" xfId="18596" xr:uid="{00000000-0005-0000-0000-00005C4F0000}"/>
    <cellStyle name="Normal 2 2 2 2 4" xfId="14348" xr:uid="{00000000-0005-0000-0000-00005D4F0000}"/>
    <cellStyle name="Normal 2 2 2 3" xfId="3332" xr:uid="{00000000-0005-0000-0000-00005E4F0000}"/>
    <cellStyle name="Normal 2 2 2 3 2" xfId="6489" xr:uid="{00000000-0005-0000-0000-00005F4F0000}"/>
    <cellStyle name="Normal 2 2 2 3 2 2" xfId="12601" xr:uid="{00000000-0005-0000-0000-0000604F0000}"/>
    <cellStyle name="Normal 2 2 2 3 2 2 2" xfId="22016" xr:uid="{00000000-0005-0000-0000-0000614F0000}"/>
    <cellStyle name="Normal 2 2 2 3 2 3" xfId="16922" xr:uid="{00000000-0005-0000-0000-0000624F0000}"/>
    <cellStyle name="Normal 2 2 2 3 3" xfId="9586" xr:uid="{00000000-0005-0000-0000-0000634F0000}"/>
    <cellStyle name="Normal 2 2 2 3 3 2" xfId="19541" xr:uid="{00000000-0005-0000-0000-0000644F0000}"/>
    <cellStyle name="Normal 2 2 2 3 4" xfId="14907" xr:uid="{00000000-0005-0000-0000-0000654F0000}"/>
    <cellStyle name="Normal 2 2 2 4" xfId="4913" xr:uid="{00000000-0005-0000-0000-0000664F0000}"/>
    <cellStyle name="Normal 2 2 2 4 2" xfId="11053" xr:uid="{00000000-0005-0000-0000-0000674F0000}"/>
    <cellStyle name="Normal 2 2 2 4 2 2" xfId="20617" xr:uid="{00000000-0005-0000-0000-0000684F0000}"/>
    <cellStyle name="Normal 2 2 2 4 3" xfId="15618" xr:uid="{00000000-0005-0000-0000-0000694F0000}"/>
    <cellStyle name="Normal 2 2 2 5" xfId="8038" xr:uid="{00000000-0005-0000-0000-00006A4F0000}"/>
    <cellStyle name="Normal 2 2 2 5 2" xfId="18030" xr:uid="{00000000-0005-0000-0000-00006B4F0000}"/>
    <cellStyle name="Normal 2 2 2 6" xfId="14049" xr:uid="{00000000-0005-0000-0000-00006C4F0000}"/>
    <cellStyle name="Normal 2 2 3" xfId="1611" xr:uid="{00000000-0005-0000-0000-00006D4F0000}"/>
    <cellStyle name="Normal 2 2 3 2" xfId="2286" xr:uid="{00000000-0005-0000-0000-00006E4F0000}"/>
    <cellStyle name="Normal 2 2 3 2 2" xfId="5493" xr:uid="{00000000-0005-0000-0000-00006F4F0000}"/>
    <cellStyle name="Normal 2 2 3 2 2 2" xfId="11628" xr:uid="{00000000-0005-0000-0000-0000704F0000}"/>
    <cellStyle name="Normal 2 2 3 2 2 2 2" xfId="21185" xr:uid="{00000000-0005-0000-0000-0000714F0000}"/>
    <cellStyle name="Normal 2 2 3 2 2 3" xfId="16160" xr:uid="{00000000-0005-0000-0000-0000724F0000}"/>
    <cellStyle name="Normal 2 2 3 2 3" xfId="8610" xr:uid="{00000000-0005-0000-0000-0000734F0000}"/>
    <cellStyle name="Normal 2 2 3 2 3 2" xfId="18597" xr:uid="{00000000-0005-0000-0000-0000744F0000}"/>
    <cellStyle name="Normal 2 2 3 2 4" xfId="14349" xr:uid="{00000000-0005-0000-0000-0000754F0000}"/>
    <cellStyle name="Normal 2 2 3 3" xfId="3333" xr:uid="{00000000-0005-0000-0000-0000764F0000}"/>
    <cellStyle name="Normal 2 2 3 3 2" xfId="6490" xr:uid="{00000000-0005-0000-0000-0000774F0000}"/>
    <cellStyle name="Normal 2 2 3 3 2 2" xfId="12602" xr:uid="{00000000-0005-0000-0000-0000784F0000}"/>
    <cellStyle name="Normal 2 2 3 3 2 2 2" xfId="22017" xr:uid="{00000000-0005-0000-0000-0000794F0000}"/>
    <cellStyle name="Normal 2 2 3 3 2 3" xfId="16923" xr:uid="{00000000-0005-0000-0000-00007A4F0000}"/>
    <cellStyle name="Normal 2 2 3 3 3" xfId="9587" xr:uid="{00000000-0005-0000-0000-00007B4F0000}"/>
    <cellStyle name="Normal 2 2 3 3 3 2" xfId="19542" xr:uid="{00000000-0005-0000-0000-00007C4F0000}"/>
    <cellStyle name="Normal 2 2 3 3 4" xfId="14908" xr:uid="{00000000-0005-0000-0000-00007D4F0000}"/>
    <cellStyle name="Normal 2 2 3 4" xfId="4914" xr:uid="{00000000-0005-0000-0000-00007E4F0000}"/>
    <cellStyle name="Normal 2 2 3 4 2" xfId="11054" xr:uid="{00000000-0005-0000-0000-00007F4F0000}"/>
    <cellStyle name="Normal 2 2 3 4 2 2" xfId="20618" xr:uid="{00000000-0005-0000-0000-0000804F0000}"/>
    <cellStyle name="Normal 2 2 3 4 3" xfId="15619" xr:uid="{00000000-0005-0000-0000-0000814F0000}"/>
    <cellStyle name="Normal 2 2 3 5" xfId="8039" xr:uid="{00000000-0005-0000-0000-0000824F0000}"/>
    <cellStyle name="Normal 2 2 3 5 2" xfId="18031" xr:uid="{00000000-0005-0000-0000-0000834F0000}"/>
    <cellStyle name="Normal 2 2 3 6" xfId="14050" xr:uid="{00000000-0005-0000-0000-0000844F0000}"/>
    <cellStyle name="Normal 2 2 4" xfId="1612" xr:uid="{00000000-0005-0000-0000-0000854F0000}"/>
    <cellStyle name="Normal 2 2 4 2" xfId="2287" xr:uid="{00000000-0005-0000-0000-0000864F0000}"/>
    <cellStyle name="Normal 2 2 4 2 2" xfId="5494" xr:uid="{00000000-0005-0000-0000-0000874F0000}"/>
    <cellStyle name="Normal 2 2 4 2 2 2" xfId="11629" xr:uid="{00000000-0005-0000-0000-0000884F0000}"/>
    <cellStyle name="Normal 2 2 4 2 2 2 2" xfId="21186" xr:uid="{00000000-0005-0000-0000-0000894F0000}"/>
    <cellStyle name="Normal 2 2 4 2 2 3" xfId="16161" xr:uid="{00000000-0005-0000-0000-00008A4F0000}"/>
    <cellStyle name="Normal 2 2 4 2 3" xfId="8611" xr:uid="{00000000-0005-0000-0000-00008B4F0000}"/>
    <cellStyle name="Normal 2 2 4 2 3 2" xfId="18598" xr:uid="{00000000-0005-0000-0000-00008C4F0000}"/>
    <cellStyle name="Normal 2 2 4 2 4" xfId="14350" xr:uid="{00000000-0005-0000-0000-00008D4F0000}"/>
    <cellStyle name="Normal 2 2 4 3" xfId="3334" xr:uid="{00000000-0005-0000-0000-00008E4F0000}"/>
    <cellStyle name="Normal 2 2 4 3 2" xfId="6491" xr:uid="{00000000-0005-0000-0000-00008F4F0000}"/>
    <cellStyle name="Normal 2 2 4 3 2 2" xfId="12603" xr:uid="{00000000-0005-0000-0000-0000904F0000}"/>
    <cellStyle name="Normal 2 2 4 3 2 2 2" xfId="22018" xr:uid="{00000000-0005-0000-0000-0000914F0000}"/>
    <cellStyle name="Normal 2 2 4 3 2 3" xfId="16924" xr:uid="{00000000-0005-0000-0000-0000924F0000}"/>
    <cellStyle name="Normal 2 2 4 3 3" xfId="9588" xr:uid="{00000000-0005-0000-0000-0000934F0000}"/>
    <cellStyle name="Normal 2 2 4 3 3 2" xfId="19543" xr:uid="{00000000-0005-0000-0000-0000944F0000}"/>
    <cellStyle name="Normal 2 2 4 3 4" xfId="14909" xr:uid="{00000000-0005-0000-0000-0000954F0000}"/>
    <cellStyle name="Normal 2 2 4 4" xfId="4915" xr:uid="{00000000-0005-0000-0000-0000964F0000}"/>
    <cellStyle name="Normal 2 2 4 4 2" xfId="11055" xr:uid="{00000000-0005-0000-0000-0000974F0000}"/>
    <cellStyle name="Normal 2 2 4 4 2 2" xfId="20619" xr:uid="{00000000-0005-0000-0000-0000984F0000}"/>
    <cellStyle name="Normal 2 2 4 4 3" xfId="15620" xr:uid="{00000000-0005-0000-0000-0000994F0000}"/>
    <cellStyle name="Normal 2 2 4 5" xfId="8040" xr:uid="{00000000-0005-0000-0000-00009A4F0000}"/>
    <cellStyle name="Normal 2 2 4 5 2" xfId="18032" xr:uid="{00000000-0005-0000-0000-00009B4F0000}"/>
    <cellStyle name="Normal 2 2 4 6" xfId="14051" xr:uid="{00000000-0005-0000-0000-00009C4F0000}"/>
    <cellStyle name="Normal 2 2 5" xfId="1613" xr:uid="{00000000-0005-0000-0000-00009D4F0000}"/>
    <cellStyle name="Normal 2 2 5 2" xfId="2288" xr:uid="{00000000-0005-0000-0000-00009E4F0000}"/>
    <cellStyle name="Normal 2 2 5 2 2" xfId="5495" xr:uid="{00000000-0005-0000-0000-00009F4F0000}"/>
    <cellStyle name="Normal 2 2 5 2 2 2" xfId="11630" xr:uid="{00000000-0005-0000-0000-0000A04F0000}"/>
    <cellStyle name="Normal 2 2 5 2 2 2 2" xfId="21187" xr:uid="{00000000-0005-0000-0000-0000A14F0000}"/>
    <cellStyle name="Normal 2 2 5 2 2 3" xfId="16162" xr:uid="{00000000-0005-0000-0000-0000A24F0000}"/>
    <cellStyle name="Normal 2 2 5 2 3" xfId="8612" xr:uid="{00000000-0005-0000-0000-0000A34F0000}"/>
    <cellStyle name="Normal 2 2 5 2 3 2" xfId="18599" xr:uid="{00000000-0005-0000-0000-0000A44F0000}"/>
    <cellStyle name="Normal 2 2 5 2 4" xfId="14351" xr:uid="{00000000-0005-0000-0000-0000A54F0000}"/>
    <cellStyle name="Normal 2 2 5 3" xfId="3335" xr:uid="{00000000-0005-0000-0000-0000A64F0000}"/>
    <cellStyle name="Normal 2 2 5 3 2" xfId="6492" xr:uid="{00000000-0005-0000-0000-0000A74F0000}"/>
    <cellStyle name="Normal 2 2 5 3 2 2" xfId="12604" xr:uid="{00000000-0005-0000-0000-0000A84F0000}"/>
    <cellStyle name="Normal 2 2 5 3 2 2 2" xfId="22019" xr:uid="{00000000-0005-0000-0000-0000A94F0000}"/>
    <cellStyle name="Normal 2 2 5 3 2 3" xfId="16925" xr:uid="{00000000-0005-0000-0000-0000AA4F0000}"/>
    <cellStyle name="Normal 2 2 5 3 3" xfId="9589" xr:uid="{00000000-0005-0000-0000-0000AB4F0000}"/>
    <cellStyle name="Normal 2 2 5 3 3 2" xfId="19544" xr:uid="{00000000-0005-0000-0000-0000AC4F0000}"/>
    <cellStyle name="Normal 2 2 5 3 4" xfId="14910" xr:uid="{00000000-0005-0000-0000-0000AD4F0000}"/>
    <cellStyle name="Normal 2 2 5 4" xfId="4916" xr:uid="{00000000-0005-0000-0000-0000AE4F0000}"/>
    <cellStyle name="Normal 2 2 5 4 2" xfId="11056" xr:uid="{00000000-0005-0000-0000-0000AF4F0000}"/>
    <cellStyle name="Normal 2 2 5 4 2 2" xfId="20620" xr:uid="{00000000-0005-0000-0000-0000B04F0000}"/>
    <cellStyle name="Normal 2 2 5 4 3" xfId="15621" xr:uid="{00000000-0005-0000-0000-0000B14F0000}"/>
    <cellStyle name="Normal 2 2 5 5" xfId="8041" xr:uid="{00000000-0005-0000-0000-0000B24F0000}"/>
    <cellStyle name="Normal 2 2 5 5 2" xfId="18033" xr:uid="{00000000-0005-0000-0000-0000B34F0000}"/>
    <cellStyle name="Normal 2 2 5 6" xfId="14052" xr:uid="{00000000-0005-0000-0000-0000B44F0000}"/>
    <cellStyle name="Normal 2 2 6" xfId="1614" xr:uid="{00000000-0005-0000-0000-0000B54F0000}"/>
    <cellStyle name="Normal 2 2 6 2" xfId="2289" xr:uid="{00000000-0005-0000-0000-0000B64F0000}"/>
    <cellStyle name="Normal 2 2 6 2 2" xfId="5496" xr:uid="{00000000-0005-0000-0000-0000B74F0000}"/>
    <cellStyle name="Normal 2 2 6 2 2 2" xfId="11631" xr:uid="{00000000-0005-0000-0000-0000B84F0000}"/>
    <cellStyle name="Normal 2 2 6 2 2 2 2" xfId="21188" xr:uid="{00000000-0005-0000-0000-0000B94F0000}"/>
    <cellStyle name="Normal 2 2 6 2 2 3" xfId="16163" xr:uid="{00000000-0005-0000-0000-0000BA4F0000}"/>
    <cellStyle name="Normal 2 2 6 2 3" xfId="8613" xr:uid="{00000000-0005-0000-0000-0000BB4F0000}"/>
    <cellStyle name="Normal 2 2 6 2 3 2" xfId="18600" xr:uid="{00000000-0005-0000-0000-0000BC4F0000}"/>
    <cellStyle name="Normal 2 2 6 2 4" xfId="14352" xr:uid="{00000000-0005-0000-0000-0000BD4F0000}"/>
    <cellStyle name="Normal 2 2 6 3" xfId="3336" xr:uid="{00000000-0005-0000-0000-0000BE4F0000}"/>
    <cellStyle name="Normal 2 2 6 3 2" xfId="6493" xr:uid="{00000000-0005-0000-0000-0000BF4F0000}"/>
    <cellStyle name="Normal 2 2 6 3 2 2" xfId="12605" xr:uid="{00000000-0005-0000-0000-0000C04F0000}"/>
    <cellStyle name="Normal 2 2 6 3 2 2 2" xfId="22020" xr:uid="{00000000-0005-0000-0000-0000C14F0000}"/>
    <cellStyle name="Normal 2 2 6 3 2 3" xfId="16926" xr:uid="{00000000-0005-0000-0000-0000C24F0000}"/>
    <cellStyle name="Normal 2 2 6 3 3" xfId="9590" xr:uid="{00000000-0005-0000-0000-0000C34F0000}"/>
    <cellStyle name="Normal 2 2 6 3 3 2" xfId="19545" xr:uid="{00000000-0005-0000-0000-0000C44F0000}"/>
    <cellStyle name="Normal 2 2 6 3 4" xfId="14911" xr:uid="{00000000-0005-0000-0000-0000C54F0000}"/>
    <cellStyle name="Normal 2 2 6 4" xfId="4917" xr:uid="{00000000-0005-0000-0000-0000C64F0000}"/>
    <cellStyle name="Normal 2 2 6 4 2" xfId="11057" xr:uid="{00000000-0005-0000-0000-0000C74F0000}"/>
    <cellStyle name="Normal 2 2 6 4 2 2" xfId="20621" xr:uid="{00000000-0005-0000-0000-0000C84F0000}"/>
    <cellStyle name="Normal 2 2 6 4 3" xfId="15622" xr:uid="{00000000-0005-0000-0000-0000C94F0000}"/>
    <cellStyle name="Normal 2 2 6 5" xfId="8042" xr:uid="{00000000-0005-0000-0000-0000CA4F0000}"/>
    <cellStyle name="Normal 2 2 6 5 2" xfId="18034" xr:uid="{00000000-0005-0000-0000-0000CB4F0000}"/>
    <cellStyle name="Normal 2 2 6 6" xfId="14053" xr:uid="{00000000-0005-0000-0000-0000CC4F0000}"/>
    <cellStyle name="Normal 2 2 7" xfId="1615" xr:uid="{00000000-0005-0000-0000-0000CD4F0000}"/>
    <cellStyle name="Normal 2 2 7 2" xfId="2290" xr:uid="{00000000-0005-0000-0000-0000CE4F0000}"/>
    <cellStyle name="Normal 2 2 7 2 2" xfId="5497" xr:uid="{00000000-0005-0000-0000-0000CF4F0000}"/>
    <cellStyle name="Normal 2 2 7 2 2 2" xfId="11632" xr:uid="{00000000-0005-0000-0000-0000D04F0000}"/>
    <cellStyle name="Normal 2 2 7 2 2 2 2" xfId="21189" xr:uid="{00000000-0005-0000-0000-0000D14F0000}"/>
    <cellStyle name="Normal 2 2 7 2 2 3" xfId="16164" xr:uid="{00000000-0005-0000-0000-0000D24F0000}"/>
    <cellStyle name="Normal 2 2 7 2 3" xfId="8614" xr:uid="{00000000-0005-0000-0000-0000D34F0000}"/>
    <cellStyle name="Normal 2 2 7 2 3 2" xfId="18601" xr:uid="{00000000-0005-0000-0000-0000D44F0000}"/>
    <cellStyle name="Normal 2 2 7 2 4" xfId="14353" xr:uid="{00000000-0005-0000-0000-0000D54F0000}"/>
    <cellStyle name="Normal 2 2 7 3" xfId="3337" xr:uid="{00000000-0005-0000-0000-0000D64F0000}"/>
    <cellStyle name="Normal 2 2 7 3 2" xfId="6494" xr:uid="{00000000-0005-0000-0000-0000D74F0000}"/>
    <cellStyle name="Normal 2 2 7 3 2 2" xfId="12606" xr:uid="{00000000-0005-0000-0000-0000D84F0000}"/>
    <cellStyle name="Normal 2 2 7 3 2 2 2" xfId="22021" xr:uid="{00000000-0005-0000-0000-0000D94F0000}"/>
    <cellStyle name="Normal 2 2 7 3 2 3" xfId="16927" xr:uid="{00000000-0005-0000-0000-0000DA4F0000}"/>
    <cellStyle name="Normal 2 2 7 3 3" xfId="9591" xr:uid="{00000000-0005-0000-0000-0000DB4F0000}"/>
    <cellStyle name="Normal 2 2 7 3 3 2" xfId="19546" xr:uid="{00000000-0005-0000-0000-0000DC4F0000}"/>
    <cellStyle name="Normal 2 2 7 3 4" xfId="14912" xr:uid="{00000000-0005-0000-0000-0000DD4F0000}"/>
    <cellStyle name="Normal 2 2 7 4" xfId="4918" xr:uid="{00000000-0005-0000-0000-0000DE4F0000}"/>
    <cellStyle name="Normal 2 2 7 4 2" xfId="11058" xr:uid="{00000000-0005-0000-0000-0000DF4F0000}"/>
    <cellStyle name="Normal 2 2 7 4 2 2" xfId="20622" xr:uid="{00000000-0005-0000-0000-0000E04F0000}"/>
    <cellStyle name="Normal 2 2 7 4 3" xfId="15623" xr:uid="{00000000-0005-0000-0000-0000E14F0000}"/>
    <cellStyle name="Normal 2 2 7 5" xfId="8043" xr:uid="{00000000-0005-0000-0000-0000E24F0000}"/>
    <cellStyle name="Normal 2 2 7 5 2" xfId="18035" xr:uid="{00000000-0005-0000-0000-0000E34F0000}"/>
    <cellStyle name="Normal 2 2 7 6" xfId="14054" xr:uid="{00000000-0005-0000-0000-0000E44F0000}"/>
    <cellStyle name="Normal 2 2 8" xfId="1616" xr:uid="{00000000-0005-0000-0000-0000E54F0000}"/>
    <cellStyle name="Normal 2 2 8 2" xfId="2291" xr:uid="{00000000-0005-0000-0000-0000E64F0000}"/>
    <cellStyle name="Normal 2 2 8 2 2" xfId="5498" xr:uid="{00000000-0005-0000-0000-0000E74F0000}"/>
    <cellStyle name="Normal 2 2 8 2 2 2" xfId="11633" xr:uid="{00000000-0005-0000-0000-0000E84F0000}"/>
    <cellStyle name="Normal 2 2 8 2 2 2 2" xfId="21190" xr:uid="{00000000-0005-0000-0000-0000E94F0000}"/>
    <cellStyle name="Normal 2 2 8 2 2 3" xfId="16165" xr:uid="{00000000-0005-0000-0000-0000EA4F0000}"/>
    <cellStyle name="Normal 2 2 8 2 3" xfId="8615" xr:uid="{00000000-0005-0000-0000-0000EB4F0000}"/>
    <cellStyle name="Normal 2 2 8 2 3 2" xfId="18602" xr:uid="{00000000-0005-0000-0000-0000EC4F0000}"/>
    <cellStyle name="Normal 2 2 8 2 4" xfId="14354" xr:uid="{00000000-0005-0000-0000-0000ED4F0000}"/>
    <cellStyle name="Normal 2 2 8 3" xfId="3338" xr:uid="{00000000-0005-0000-0000-0000EE4F0000}"/>
    <cellStyle name="Normal 2 2 8 3 2" xfId="6495" xr:uid="{00000000-0005-0000-0000-0000EF4F0000}"/>
    <cellStyle name="Normal 2 2 8 3 2 2" xfId="12607" xr:uid="{00000000-0005-0000-0000-0000F04F0000}"/>
    <cellStyle name="Normal 2 2 8 3 2 2 2" xfId="22022" xr:uid="{00000000-0005-0000-0000-0000F14F0000}"/>
    <cellStyle name="Normal 2 2 8 3 2 3" xfId="16928" xr:uid="{00000000-0005-0000-0000-0000F24F0000}"/>
    <cellStyle name="Normal 2 2 8 3 3" xfId="9592" xr:uid="{00000000-0005-0000-0000-0000F34F0000}"/>
    <cellStyle name="Normal 2 2 8 3 3 2" xfId="19547" xr:uid="{00000000-0005-0000-0000-0000F44F0000}"/>
    <cellStyle name="Normal 2 2 8 3 4" xfId="14913" xr:uid="{00000000-0005-0000-0000-0000F54F0000}"/>
    <cellStyle name="Normal 2 2 8 4" xfId="4919" xr:uid="{00000000-0005-0000-0000-0000F64F0000}"/>
    <cellStyle name="Normal 2 2 8 4 2" xfId="11059" xr:uid="{00000000-0005-0000-0000-0000F74F0000}"/>
    <cellStyle name="Normal 2 2 8 4 2 2" xfId="20623" xr:uid="{00000000-0005-0000-0000-0000F84F0000}"/>
    <cellStyle name="Normal 2 2 8 4 3" xfId="15624" xr:uid="{00000000-0005-0000-0000-0000F94F0000}"/>
    <cellStyle name="Normal 2 2 8 5" xfId="8044" xr:uid="{00000000-0005-0000-0000-0000FA4F0000}"/>
    <cellStyle name="Normal 2 2 8 5 2" xfId="18036" xr:uid="{00000000-0005-0000-0000-0000FB4F0000}"/>
    <cellStyle name="Normal 2 2 8 6" xfId="14055" xr:uid="{00000000-0005-0000-0000-0000FC4F0000}"/>
    <cellStyle name="Normal 2 2 9" xfId="1617" xr:uid="{00000000-0005-0000-0000-0000FD4F0000}"/>
    <cellStyle name="Normal 2 2 9 2" xfId="2292" xr:uid="{00000000-0005-0000-0000-0000FE4F0000}"/>
    <cellStyle name="Normal 2 2 9 2 2" xfId="5499" xr:uid="{00000000-0005-0000-0000-0000FF4F0000}"/>
    <cellStyle name="Normal 2 2 9 2 2 2" xfId="11634" xr:uid="{00000000-0005-0000-0000-000000500000}"/>
    <cellStyle name="Normal 2 2 9 2 2 2 2" xfId="21191" xr:uid="{00000000-0005-0000-0000-000001500000}"/>
    <cellStyle name="Normal 2 2 9 2 2 3" xfId="16166" xr:uid="{00000000-0005-0000-0000-000002500000}"/>
    <cellStyle name="Normal 2 2 9 2 3" xfId="8616" xr:uid="{00000000-0005-0000-0000-000003500000}"/>
    <cellStyle name="Normal 2 2 9 2 3 2" xfId="18603" xr:uid="{00000000-0005-0000-0000-000004500000}"/>
    <cellStyle name="Normal 2 2 9 2 4" xfId="14355" xr:uid="{00000000-0005-0000-0000-000005500000}"/>
    <cellStyle name="Normal 2 2 9 3" xfId="3339" xr:uid="{00000000-0005-0000-0000-000006500000}"/>
    <cellStyle name="Normal 2 2 9 3 2" xfId="6496" xr:uid="{00000000-0005-0000-0000-000007500000}"/>
    <cellStyle name="Normal 2 2 9 3 2 2" xfId="12608" xr:uid="{00000000-0005-0000-0000-000008500000}"/>
    <cellStyle name="Normal 2 2 9 3 2 2 2" xfId="22023" xr:uid="{00000000-0005-0000-0000-000009500000}"/>
    <cellStyle name="Normal 2 2 9 3 2 3" xfId="16929" xr:uid="{00000000-0005-0000-0000-00000A500000}"/>
    <cellStyle name="Normal 2 2 9 3 3" xfId="9593" xr:uid="{00000000-0005-0000-0000-00000B500000}"/>
    <cellStyle name="Normal 2 2 9 3 3 2" xfId="19548" xr:uid="{00000000-0005-0000-0000-00000C500000}"/>
    <cellStyle name="Normal 2 2 9 3 4" xfId="14914" xr:uid="{00000000-0005-0000-0000-00000D500000}"/>
    <cellStyle name="Normal 2 2 9 4" xfId="4920" xr:uid="{00000000-0005-0000-0000-00000E500000}"/>
    <cellStyle name="Normal 2 2 9 4 2" xfId="11060" xr:uid="{00000000-0005-0000-0000-00000F500000}"/>
    <cellStyle name="Normal 2 2 9 4 2 2" xfId="20624" xr:uid="{00000000-0005-0000-0000-000010500000}"/>
    <cellStyle name="Normal 2 2 9 4 3" xfId="15625" xr:uid="{00000000-0005-0000-0000-000011500000}"/>
    <cellStyle name="Normal 2 2 9 5" xfId="8045" xr:uid="{00000000-0005-0000-0000-000012500000}"/>
    <cellStyle name="Normal 2 2 9 5 2" xfId="18037" xr:uid="{00000000-0005-0000-0000-000013500000}"/>
    <cellStyle name="Normal 2 2 9 6" xfId="14056" xr:uid="{00000000-0005-0000-0000-000014500000}"/>
    <cellStyle name="Normal 2 3" xfId="61" xr:uid="{00000000-0005-0000-0000-000015500000}"/>
    <cellStyle name="Normal 2 3 10" xfId="1618" xr:uid="{00000000-0005-0000-0000-000016500000}"/>
    <cellStyle name="Normal 2 3 10 2" xfId="2293" xr:uid="{00000000-0005-0000-0000-000017500000}"/>
    <cellStyle name="Normal 2 3 10 2 2" xfId="5500" xr:uid="{00000000-0005-0000-0000-000018500000}"/>
    <cellStyle name="Normal 2 3 10 2 2 2" xfId="11635" xr:uid="{00000000-0005-0000-0000-000019500000}"/>
    <cellStyle name="Normal 2 3 10 2 2 2 2" xfId="21192" xr:uid="{00000000-0005-0000-0000-00001A500000}"/>
    <cellStyle name="Normal 2 3 10 2 2 3" xfId="16167" xr:uid="{00000000-0005-0000-0000-00001B500000}"/>
    <cellStyle name="Normal 2 3 10 2 3" xfId="8617" xr:uid="{00000000-0005-0000-0000-00001C500000}"/>
    <cellStyle name="Normal 2 3 10 2 3 2" xfId="18604" xr:uid="{00000000-0005-0000-0000-00001D500000}"/>
    <cellStyle name="Normal 2 3 10 2 4" xfId="14356" xr:uid="{00000000-0005-0000-0000-00001E500000}"/>
    <cellStyle name="Normal 2 3 10 3" xfId="3340" xr:uid="{00000000-0005-0000-0000-00001F500000}"/>
    <cellStyle name="Normal 2 3 10 3 2" xfId="6497" xr:uid="{00000000-0005-0000-0000-000020500000}"/>
    <cellStyle name="Normal 2 3 10 3 2 2" xfId="12609" xr:uid="{00000000-0005-0000-0000-000021500000}"/>
    <cellStyle name="Normal 2 3 10 3 2 2 2" xfId="22024" xr:uid="{00000000-0005-0000-0000-000022500000}"/>
    <cellStyle name="Normal 2 3 10 3 2 3" xfId="16930" xr:uid="{00000000-0005-0000-0000-000023500000}"/>
    <cellStyle name="Normal 2 3 10 3 3" xfId="9594" xr:uid="{00000000-0005-0000-0000-000024500000}"/>
    <cellStyle name="Normal 2 3 10 3 3 2" xfId="19549" xr:uid="{00000000-0005-0000-0000-000025500000}"/>
    <cellStyle name="Normal 2 3 10 3 4" xfId="14915" xr:uid="{00000000-0005-0000-0000-000026500000}"/>
    <cellStyle name="Normal 2 3 10 4" xfId="4921" xr:uid="{00000000-0005-0000-0000-000027500000}"/>
    <cellStyle name="Normal 2 3 10 4 2" xfId="11061" xr:uid="{00000000-0005-0000-0000-000028500000}"/>
    <cellStyle name="Normal 2 3 10 4 2 2" xfId="20625" xr:uid="{00000000-0005-0000-0000-000029500000}"/>
    <cellStyle name="Normal 2 3 10 4 3" xfId="15626" xr:uid="{00000000-0005-0000-0000-00002A500000}"/>
    <cellStyle name="Normal 2 3 10 5" xfId="8046" xr:uid="{00000000-0005-0000-0000-00002B500000}"/>
    <cellStyle name="Normal 2 3 10 5 2" xfId="18038" xr:uid="{00000000-0005-0000-0000-00002C500000}"/>
    <cellStyle name="Normal 2 3 10 6" xfId="14057" xr:uid="{00000000-0005-0000-0000-00002D500000}"/>
    <cellStyle name="Normal 2 3 11" xfId="1700" xr:uid="{00000000-0005-0000-0000-00002E500000}"/>
    <cellStyle name="Normal 2 3 12" xfId="1346" xr:uid="{00000000-0005-0000-0000-00002F500000}"/>
    <cellStyle name="Normal 2 3 13" xfId="946" xr:uid="{00000000-0005-0000-0000-000030500000}"/>
    <cellStyle name="Normal 2 3 14" xfId="41005" xr:uid="{00000000-0005-0000-0000-000031500000}"/>
    <cellStyle name="Normal 2 3 15" xfId="41245" xr:uid="{00000000-0005-0000-0000-000032500000}"/>
    <cellStyle name="Normal 2 3 2" xfId="205" xr:uid="{00000000-0005-0000-0000-000033500000}"/>
    <cellStyle name="Normal 2 3 2 2" xfId="604" xr:uid="{00000000-0005-0000-0000-000034500000}"/>
    <cellStyle name="Normal 2 3 2 2 2" xfId="5501" xr:uid="{00000000-0005-0000-0000-000035500000}"/>
    <cellStyle name="Normal 2 3 2 2 2 2" xfId="11636" xr:uid="{00000000-0005-0000-0000-000036500000}"/>
    <cellStyle name="Normal 2 3 2 2 2 2 2" xfId="21193" xr:uid="{00000000-0005-0000-0000-000037500000}"/>
    <cellStyle name="Normal 2 3 2 2 2 3" xfId="16168" xr:uid="{00000000-0005-0000-0000-000038500000}"/>
    <cellStyle name="Normal 2 3 2 2 3" xfId="8618" xr:uid="{00000000-0005-0000-0000-000039500000}"/>
    <cellStyle name="Normal 2 3 2 2 3 2" xfId="18605" xr:uid="{00000000-0005-0000-0000-00003A500000}"/>
    <cellStyle name="Normal 2 3 2 2 4" xfId="14357" xr:uid="{00000000-0005-0000-0000-00003B500000}"/>
    <cellStyle name="Normal 2 3 2 2 5" xfId="2294" xr:uid="{00000000-0005-0000-0000-00003C500000}"/>
    <cellStyle name="Normal 2 3 2 3" xfId="3341" xr:uid="{00000000-0005-0000-0000-00003D500000}"/>
    <cellStyle name="Normal 2 3 2 3 2" xfId="6498" xr:uid="{00000000-0005-0000-0000-00003E500000}"/>
    <cellStyle name="Normal 2 3 2 3 2 2" xfId="12610" xr:uid="{00000000-0005-0000-0000-00003F500000}"/>
    <cellStyle name="Normal 2 3 2 3 2 2 2" xfId="22025" xr:uid="{00000000-0005-0000-0000-000040500000}"/>
    <cellStyle name="Normal 2 3 2 3 2 3" xfId="16931" xr:uid="{00000000-0005-0000-0000-000041500000}"/>
    <cellStyle name="Normal 2 3 2 3 3" xfId="9595" xr:uid="{00000000-0005-0000-0000-000042500000}"/>
    <cellStyle name="Normal 2 3 2 3 3 2" xfId="19550" xr:uid="{00000000-0005-0000-0000-000043500000}"/>
    <cellStyle name="Normal 2 3 2 3 4" xfId="14916" xr:uid="{00000000-0005-0000-0000-000044500000}"/>
    <cellStyle name="Normal 2 3 2 4" xfId="4922" xr:uid="{00000000-0005-0000-0000-000045500000}"/>
    <cellStyle name="Normal 2 3 2 4 2" xfId="11062" xr:uid="{00000000-0005-0000-0000-000046500000}"/>
    <cellStyle name="Normal 2 3 2 4 2 2" xfId="20626" xr:uid="{00000000-0005-0000-0000-000047500000}"/>
    <cellStyle name="Normal 2 3 2 4 3" xfId="15627" xr:uid="{00000000-0005-0000-0000-000048500000}"/>
    <cellStyle name="Normal 2 3 2 5" xfId="8047" xr:uid="{00000000-0005-0000-0000-000049500000}"/>
    <cellStyle name="Normal 2 3 2 5 2" xfId="18039" xr:uid="{00000000-0005-0000-0000-00004A500000}"/>
    <cellStyle name="Normal 2 3 2 6" xfId="14058" xr:uid="{00000000-0005-0000-0000-00004B500000}"/>
    <cellStyle name="Normal 2 3 2 7" xfId="1619" xr:uid="{00000000-0005-0000-0000-00004C500000}"/>
    <cellStyle name="Normal 2 3 3" xfId="340" xr:uid="{00000000-0005-0000-0000-00004D500000}"/>
    <cellStyle name="Normal 2 3 3 2" xfId="739" xr:uid="{00000000-0005-0000-0000-00004E500000}"/>
    <cellStyle name="Normal 2 3 3 2 2" xfId="5502" xr:uid="{00000000-0005-0000-0000-00004F500000}"/>
    <cellStyle name="Normal 2 3 3 2 2 2" xfId="11637" xr:uid="{00000000-0005-0000-0000-000050500000}"/>
    <cellStyle name="Normal 2 3 3 2 2 2 2" xfId="21194" xr:uid="{00000000-0005-0000-0000-000051500000}"/>
    <cellStyle name="Normal 2 3 3 2 2 3" xfId="16169" xr:uid="{00000000-0005-0000-0000-000052500000}"/>
    <cellStyle name="Normal 2 3 3 2 3" xfId="8619" xr:uid="{00000000-0005-0000-0000-000053500000}"/>
    <cellStyle name="Normal 2 3 3 2 3 2" xfId="18606" xr:uid="{00000000-0005-0000-0000-000054500000}"/>
    <cellStyle name="Normal 2 3 3 2 4" xfId="14358" xr:uid="{00000000-0005-0000-0000-000055500000}"/>
    <cellStyle name="Normal 2 3 3 2 5" xfId="2295" xr:uid="{00000000-0005-0000-0000-000056500000}"/>
    <cellStyle name="Normal 2 3 3 3" xfId="3342" xr:uid="{00000000-0005-0000-0000-000057500000}"/>
    <cellStyle name="Normal 2 3 3 3 2" xfId="6499" xr:uid="{00000000-0005-0000-0000-000058500000}"/>
    <cellStyle name="Normal 2 3 3 3 2 2" xfId="12611" xr:uid="{00000000-0005-0000-0000-000059500000}"/>
    <cellStyle name="Normal 2 3 3 3 2 2 2" xfId="22026" xr:uid="{00000000-0005-0000-0000-00005A500000}"/>
    <cellStyle name="Normal 2 3 3 3 2 3" xfId="16932" xr:uid="{00000000-0005-0000-0000-00005B500000}"/>
    <cellStyle name="Normal 2 3 3 3 3" xfId="9596" xr:uid="{00000000-0005-0000-0000-00005C500000}"/>
    <cellStyle name="Normal 2 3 3 3 3 2" xfId="19551" xr:uid="{00000000-0005-0000-0000-00005D500000}"/>
    <cellStyle name="Normal 2 3 3 3 4" xfId="14917" xr:uid="{00000000-0005-0000-0000-00005E500000}"/>
    <cellStyle name="Normal 2 3 3 4" xfId="4923" xr:uid="{00000000-0005-0000-0000-00005F500000}"/>
    <cellStyle name="Normal 2 3 3 4 2" xfId="11063" xr:uid="{00000000-0005-0000-0000-000060500000}"/>
    <cellStyle name="Normal 2 3 3 4 2 2" xfId="20627" xr:uid="{00000000-0005-0000-0000-000061500000}"/>
    <cellStyle name="Normal 2 3 3 4 3" xfId="15628" xr:uid="{00000000-0005-0000-0000-000062500000}"/>
    <cellStyle name="Normal 2 3 3 5" xfId="8048" xr:uid="{00000000-0005-0000-0000-000063500000}"/>
    <cellStyle name="Normal 2 3 3 5 2" xfId="18040" xr:uid="{00000000-0005-0000-0000-000064500000}"/>
    <cellStyle name="Normal 2 3 3 6" xfId="14059" xr:uid="{00000000-0005-0000-0000-000065500000}"/>
    <cellStyle name="Normal 2 3 3 7" xfId="1620" xr:uid="{00000000-0005-0000-0000-000066500000}"/>
    <cellStyle name="Normal 2 3 4" xfId="478" xr:uid="{00000000-0005-0000-0000-000067500000}"/>
    <cellStyle name="Normal 2 3 4 2" xfId="2296" xr:uid="{00000000-0005-0000-0000-000068500000}"/>
    <cellStyle name="Normal 2 3 4 2 2" xfId="5503" xr:uid="{00000000-0005-0000-0000-000069500000}"/>
    <cellStyle name="Normal 2 3 4 2 2 2" xfId="11638" xr:uid="{00000000-0005-0000-0000-00006A500000}"/>
    <cellStyle name="Normal 2 3 4 2 2 2 2" xfId="21195" xr:uid="{00000000-0005-0000-0000-00006B500000}"/>
    <cellStyle name="Normal 2 3 4 2 2 3" xfId="16170" xr:uid="{00000000-0005-0000-0000-00006C500000}"/>
    <cellStyle name="Normal 2 3 4 2 3" xfId="8620" xr:uid="{00000000-0005-0000-0000-00006D500000}"/>
    <cellStyle name="Normal 2 3 4 2 3 2" xfId="18607" xr:uid="{00000000-0005-0000-0000-00006E500000}"/>
    <cellStyle name="Normal 2 3 4 2 4" xfId="14359" xr:uid="{00000000-0005-0000-0000-00006F500000}"/>
    <cellStyle name="Normal 2 3 4 3" xfId="3343" xr:uid="{00000000-0005-0000-0000-000070500000}"/>
    <cellStyle name="Normal 2 3 4 3 2" xfId="6500" xr:uid="{00000000-0005-0000-0000-000071500000}"/>
    <cellStyle name="Normal 2 3 4 3 2 2" xfId="12612" xr:uid="{00000000-0005-0000-0000-000072500000}"/>
    <cellStyle name="Normal 2 3 4 3 2 2 2" xfId="22027" xr:uid="{00000000-0005-0000-0000-000073500000}"/>
    <cellStyle name="Normal 2 3 4 3 2 3" xfId="16933" xr:uid="{00000000-0005-0000-0000-000074500000}"/>
    <cellStyle name="Normal 2 3 4 3 3" xfId="9597" xr:uid="{00000000-0005-0000-0000-000075500000}"/>
    <cellStyle name="Normal 2 3 4 3 3 2" xfId="19552" xr:uid="{00000000-0005-0000-0000-000076500000}"/>
    <cellStyle name="Normal 2 3 4 3 4" xfId="14918" xr:uid="{00000000-0005-0000-0000-000077500000}"/>
    <cellStyle name="Normal 2 3 4 4" xfId="4924" xr:uid="{00000000-0005-0000-0000-000078500000}"/>
    <cellStyle name="Normal 2 3 4 4 2" xfId="11064" xr:uid="{00000000-0005-0000-0000-000079500000}"/>
    <cellStyle name="Normal 2 3 4 4 2 2" xfId="20628" xr:uid="{00000000-0005-0000-0000-00007A500000}"/>
    <cellStyle name="Normal 2 3 4 4 3" xfId="15629" xr:uid="{00000000-0005-0000-0000-00007B500000}"/>
    <cellStyle name="Normal 2 3 4 5" xfId="8049" xr:uid="{00000000-0005-0000-0000-00007C500000}"/>
    <cellStyle name="Normal 2 3 4 5 2" xfId="18041" xr:uid="{00000000-0005-0000-0000-00007D500000}"/>
    <cellStyle name="Normal 2 3 4 6" xfId="14060" xr:uid="{00000000-0005-0000-0000-00007E500000}"/>
    <cellStyle name="Normal 2 3 4 7" xfId="1621" xr:uid="{00000000-0005-0000-0000-00007F500000}"/>
    <cellStyle name="Normal 2 3 5" xfId="1622" xr:uid="{00000000-0005-0000-0000-000080500000}"/>
    <cellStyle name="Normal 2 3 5 2" xfId="2297" xr:uid="{00000000-0005-0000-0000-000081500000}"/>
    <cellStyle name="Normal 2 3 5 2 2" xfId="5504" xr:uid="{00000000-0005-0000-0000-000082500000}"/>
    <cellStyle name="Normal 2 3 5 2 2 2" xfId="11639" xr:uid="{00000000-0005-0000-0000-000083500000}"/>
    <cellStyle name="Normal 2 3 5 2 2 2 2" xfId="21196" xr:uid="{00000000-0005-0000-0000-000084500000}"/>
    <cellStyle name="Normal 2 3 5 2 2 3" xfId="16171" xr:uid="{00000000-0005-0000-0000-000085500000}"/>
    <cellStyle name="Normal 2 3 5 2 3" xfId="8621" xr:uid="{00000000-0005-0000-0000-000086500000}"/>
    <cellStyle name="Normal 2 3 5 2 3 2" xfId="18608" xr:uid="{00000000-0005-0000-0000-000087500000}"/>
    <cellStyle name="Normal 2 3 5 2 4" xfId="14360" xr:uid="{00000000-0005-0000-0000-000088500000}"/>
    <cellStyle name="Normal 2 3 5 3" xfId="3344" xr:uid="{00000000-0005-0000-0000-000089500000}"/>
    <cellStyle name="Normal 2 3 5 3 2" xfId="6501" xr:uid="{00000000-0005-0000-0000-00008A500000}"/>
    <cellStyle name="Normal 2 3 5 3 2 2" xfId="12613" xr:uid="{00000000-0005-0000-0000-00008B500000}"/>
    <cellStyle name="Normal 2 3 5 3 2 2 2" xfId="22028" xr:uid="{00000000-0005-0000-0000-00008C500000}"/>
    <cellStyle name="Normal 2 3 5 3 2 3" xfId="16934" xr:uid="{00000000-0005-0000-0000-00008D500000}"/>
    <cellStyle name="Normal 2 3 5 3 3" xfId="9598" xr:uid="{00000000-0005-0000-0000-00008E500000}"/>
    <cellStyle name="Normal 2 3 5 3 3 2" xfId="19553" xr:uid="{00000000-0005-0000-0000-00008F500000}"/>
    <cellStyle name="Normal 2 3 5 3 4" xfId="14919" xr:uid="{00000000-0005-0000-0000-000090500000}"/>
    <cellStyle name="Normal 2 3 5 4" xfId="4925" xr:uid="{00000000-0005-0000-0000-000091500000}"/>
    <cellStyle name="Normal 2 3 5 4 2" xfId="11065" xr:uid="{00000000-0005-0000-0000-000092500000}"/>
    <cellStyle name="Normal 2 3 5 4 2 2" xfId="20629" xr:uid="{00000000-0005-0000-0000-000093500000}"/>
    <cellStyle name="Normal 2 3 5 4 3" xfId="15630" xr:uid="{00000000-0005-0000-0000-000094500000}"/>
    <cellStyle name="Normal 2 3 5 5" xfId="8050" xr:uid="{00000000-0005-0000-0000-000095500000}"/>
    <cellStyle name="Normal 2 3 5 5 2" xfId="18042" xr:uid="{00000000-0005-0000-0000-000096500000}"/>
    <cellStyle name="Normal 2 3 5 6" xfId="14061" xr:uid="{00000000-0005-0000-0000-000097500000}"/>
    <cellStyle name="Normal 2 3 6" xfId="1623" xr:uid="{00000000-0005-0000-0000-000098500000}"/>
    <cellStyle name="Normal 2 3 6 2" xfId="2298" xr:uid="{00000000-0005-0000-0000-000099500000}"/>
    <cellStyle name="Normal 2 3 6 2 2" xfId="5505" xr:uid="{00000000-0005-0000-0000-00009A500000}"/>
    <cellStyle name="Normal 2 3 6 2 2 2" xfId="11640" xr:uid="{00000000-0005-0000-0000-00009B500000}"/>
    <cellStyle name="Normal 2 3 6 2 2 2 2" xfId="21197" xr:uid="{00000000-0005-0000-0000-00009C500000}"/>
    <cellStyle name="Normal 2 3 6 2 2 3" xfId="16172" xr:uid="{00000000-0005-0000-0000-00009D500000}"/>
    <cellStyle name="Normal 2 3 6 2 3" xfId="8622" xr:uid="{00000000-0005-0000-0000-00009E500000}"/>
    <cellStyle name="Normal 2 3 6 2 3 2" xfId="18609" xr:uid="{00000000-0005-0000-0000-00009F500000}"/>
    <cellStyle name="Normal 2 3 6 2 4" xfId="14361" xr:uid="{00000000-0005-0000-0000-0000A0500000}"/>
    <cellStyle name="Normal 2 3 6 3" xfId="3345" xr:uid="{00000000-0005-0000-0000-0000A1500000}"/>
    <cellStyle name="Normal 2 3 6 3 2" xfId="6502" xr:uid="{00000000-0005-0000-0000-0000A2500000}"/>
    <cellStyle name="Normal 2 3 6 3 2 2" xfId="12614" xr:uid="{00000000-0005-0000-0000-0000A3500000}"/>
    <cellStyle name="Normal 2 3 6 3 2 2 2" xfId="22029" xr:uid="{00000000-0005-0000-0000-0000A4500000}"/>
    <cellStyle name="Normal 2 3 6 3 2 3" xfId="16935" xr:uid="{00000000-0005-0000-0000-0000A5500000}"/>
    <cellStyle name="Normal 2 3 6 3 3" xfId="9599" xr:uid="{00000000-0005-0000-0000-0000A6500000}"/>
    <cellStyle name="Normal 2 3 6 3 3 2" xfId="19554" xr:uid="{00000000-0005-0000-0000-0000A7500000}"/>
    <cellStyle name="Normal 2 3 6 3 4" xfId="14920" xr:uid="{00000000-0005-0000-0000-0000A8500000}"/>
    <cellStyle name="Normal 2 3 6 4" xfId="4926" xr:uid="{00000000-0005-0000-0000-0000A9500000}"/>
    <cellStyle name="Normal 2 3 6 4 2" xfId="11066" xr:uid="{00000000-0005-0000-0000-0000AA500000}"/>
    <cellStyle name="Normal 2 3 6 4 2 2" xfId="20630" xr:uid="{00000000-0005-0000-0000-0000AB500000}"/>
    <cellStyle name="Normal 2 3 6 4 3" xfId="15631" xr:uid="{00000000-0005-0000-0000-0000AC500000}"/>
    <cellStyle name="Normal 2 3 6 5" xfId="8051" xr:uid="{00000000-0005-0000-0000-0000AD500000}"/>
    <cellStyle name="Normal 2 3 6 5 2" xfId="18043" xr:uid="{00000000-0005-0000-0000-0000AE500000}"/>
    <cellStyle name="Normal 2 3 6 6" xfId="14062" xr:uid="{00000000-0005-0000-0000-0000AF500000}"/>
    <cellStyle name="Normal 2 3 7" xfId="1624" xr:uid="{00000000-0005-0000-0000-0000B0500000}"/>
    <cellStyle name="Normal 2 3 7 2" xfId="2299" xr:uid="{00000000-0005-0000-0000-0000B1500000}"/>
    <cellStyle name="Normal 2 3 7 2 2" xfId="5506" xr:uid="{00000000-0005-0000-0000-0000B2500000}"/>
    <cellStyle name="Normal 2 3 7 2 2 2" xfId="11641" xr:uid="{00000000-0005-0000-0000-0000B3500000}"/>
    <cellStyle name="Normal 2 3 7 2 2 2 2" xfId="21198" xr:uid="{00000000-0005-0000-0000-0000B4500000}"/>
    <cellStyle name="Normal 2 3 7 2 2 3" xfId="16173" xr:uid="{00000000-0005-0000-0000-0000B5500000}"/>
    <cellStyle name="Normal 2 3 7 2 3" xfId="8623" xr:uid="{00000000-0005-0000-0000-0000B6500000}"/>
    <cellStyle name="Normal 2 3 7 2 3 2" xfId="18610" xr:uid="{00000000-0005-0000-0000-0000B7500000}"/>
    <cellStyle name="Normal 2 3 7 2 4" xfId="14362" xr:uid="{00000000-0005-0000-0000-0000B8500000}"/>
    <cellStyle name="Normal 2 3 7 3" xfId="3346" xr:uid="{00000000-0005-0000-0000-0000B9500000}"/>
    <cellStyle name="Normal 2 3 7 3 2" xfId="6503" xr:uid="{00000000-0005-0000-0000-0000BA500000}"/>
    <cellStyle name="Normal 2 3 7 3 2 2" xfId="12615" xr:uid="{00000000-0005-0000-0000-0000BB500000}"/>
    <cellStyle name="Normal 2 3 7 3 2 2 2" xfId="22030" xr:uid="{00000000-0005-0000-0000-0000BC500000}"/>
    <cellStyle name="Normal 2 3 7 3 2 3" xfId="16936" xr:uid="{00000000-0005-0000-0000-0000BD500000}"/>
    <cellStyle name="Normal 2 3 7 3 3" xfId="9600" xr:uid="{00000000-0005-0000-0000-0000BE500000}"/>
    <cellStyle name="Normal 2 3 7 3 3 2" xfId="19555" xr:uid="{00000000-0005-0000-0000-0000BF500000}"/>
    <cellStyle name="Normal 2 3 7 3 4" xfId="14921" xr:uid="{00000000-0005-0000-0000-0000C0500000}"/>
    <cellStyle name="Normal 2 3 7 4" xfId="4927" xr:uid="{00000000-0005-0000-0000-0000C1500000}"/>
    <cellStyle name="Normal 2 3 7 4 2" xfId="11067" xr:uid="{00000000-0005-0000-0000-0000C2500000}"/>
    <cellStyle name="Normal 2 3 7 4 2 2" xfId="20631" xr:uid="{00000000-0005-0000-0000-0000C3500000}"/>
    <cellStyle name="Normal 2 3 7 4 3" xfId="15632" xr:uid="{00000000-0005-0000-0000-0000C4500000}"/>
    <cellStyle name="Normal 2 3 7 5" xfId="8052" xr:uid="{00000000-0005-0000-0000-0000C5500000}"/>
    <cellStyle name="Normal 2 3 7 5 2" xfId="18044" xr:uid="{00000000-0005-0000-0000-0000C6500000}"/>
    <cellStyle name="Normal 2 3 7 6" xfId="14063" xr:uid="{00000000-0005-0000-0000-0000C7500000}"/>
    <cellStyle name="Normal 2 3 8" xfId="1625" xr:uid="{00000000-0005-0000-0000-0000C8500000}"/>
    <cellStyle name="Normal 2 3 8 2" xfId="2300" xr:uid="{00000000-0005-0000-0000-0000C9500000}"/>
    <cellStyle name="Normal 2 3 8 2 2" xfId="5507" xr:uid="{00000000-0005-0000-0000-0000CA500000}"/>
    <cellStyle name="Normal 2 3 8 2 2 2" xfId="11642" xr:uid="{00000000-0005-0000-0000-0000CB500000}"/>
    <cellStyle name="Normal 2 3 8 2 2 2 2" xfId="21199" xr:uid="{00000000-0005-0000-0000-0000CC500000}"/>
    <cellStyle name="Normal 2 3 8 2 2 3" xfId="16174" xr:uid="{00000000-0005-0000-0000-0000CD500000}"/>
    <cellStyle name="Normal 2 3 8 2 3" xfId="8624" xr:uid="{00000000-0005-0000-0000-0000CE500000}"/>
    <cellStyle name="Normal 2 3 8 2 3 2" xfId="18611" xr:uid="{00000000-0005-0000-0000-0000CF500000}"/>
    <cellStyle name="Normal 2 3 8 2 4" xfId="14363" xr:uid="{00000000-0005-0000-0000-0000D0500000}"/>
    <cellStyle name="Normal 2 3 8 3" xfId="3347" xr:uid="{00000000-0005-0000-0000-0000D1500000}"/>
    <cellStyle name="Normal 2 3 8 3 2" xfId="6504" xr:uid="{00000000-0005-0000-0000-0000D2500000}"/>
    <cellStyle name="Normal 2 3 8 3 2 2" xfId="12616" xr:uid="{00000000-0005-0000-0000-0000D3500000}"/>
    <cellStyle name="Normal 2 3 8 3 2 2 2" xfId="22031" xr:uid="{00000000-0005-0000-0000-0000D4500000}"/>
    <cellStyle name="Normal 2 3 8 3 2 3" xfId="16937" xr:uid="{00000000-0005-0000-0000-0000D5500000}"/>
    <cellStyle name="Normal 2 3 8 3 3" xfId="9601" xr:uid="{00000000-0005-0000-0000-0000D6500000}"/>
    <cellStyle name="Normal 2 3 8 3 3 2" xfId="19556" xr:uid="{00000000-0005-0000-0000-0000D7500000}"/>
    <cellStyle name="Normal 2 3 8 3 4" xfId="14922" xr:uid="{00000000-0005-0000-0000-0000D8500000}"/>
    <cellStyle name="Normal 2 3 8 4" xfId="4928" xr:uid="{00000000-0005-0000-0000-0000D9500000}"/>
    <cellStyle name="Normal 2 3 8 4 2" xfId="11068" xr:uid="{00000000-0005-0000-0000-0000DA500000}"/>
    <cellStyle name="Normal 2 3 8 4 2 2" xfId="20632" xr:uid="{00000000-0005-0000-0000-0000DB500000}"/>
    <cellStyle name="Normal 2 3 8 4 3" xfId="15633" xr:uid="{00000000-0005-0000-0000-0000DC500000}"/>
    <cellStyle name="Normal 2 3 8 5" xfId="8053" xr:uid="{00000000-0005-0000-0000-0000DD500000}"/>
    <cellStyle name="Normal 2 3 8 5 2" xfId="18045" xr:uid="{00000000-0005-0000-0000-0000DE500000}"/>
    <cellStyle name="Normal 2 3 8 6" xfId="14064" xr:uid="{00000000-0005-0000-0000-0000DF500000}"/>
    <cellStyle name="Normal 2 3 9" xfId="1626" xr:uid="{00000000-0005-0000-0000-0000E0500000}"/>
    <cellStyle name="Normal 2 3 9 2" xfId="2301" xr:uid="{00000000-0005-0000-0000-0000E1500000}"/>
    <cellStyle name="Normal 2 3 9 2 2" xfId="5508" xr:uid="{00000000-0005-0000-0000-0000E2500000}"/>
    <cellStyle name="Normal 2 3 9 2 2 2" xfId="11643" xr:uid="{00000000-0005-0000-0000-0000E3500000}"/>
    <cellStyle name="Normal 2 3 9 2 2 2 2" xfId="21200" xr:uid="{00000000-0005-0000-0000-0000E4500000}"/>
    <cellStyle name="Normal 2 3 9 2 2 3" xfId="16175" xr:uid="{00000000-0005-0000-0000-0000E5500000}"/>
    <cellStyle name="Normal 2 3 9 2 3" xfId="8625" xr:uid="{00000000-0005-0000-0000-0000E6500000}"/>
    <cellStyle name="Normal 2 3 9 2 3 2" xfId="18612" xr:uid="{00000000-0005-0000-0000-0000E7500000}"/>
    <cellStyle name="Normal 2 3 9 2 4" xfId="14364" xr:uid="{00000000-0005-0000-0000-0000E8500000}"/>
    <cellStyle name="Normal 2 3 9 3" xfId="3348" xr:uid="{00000000-0005-0000-0000-0000E9500000}"/>
    <cellStyle name="Normal 2 3 9 3 2" xfId="6505" xr:uid="{00000000-0005-0000-0000-0000EA500000}"/>
    <cellStyle name="Normal 2 3 9 3 2 2" xfId="12617" xr:uid="{00000000-0005-0000-0000-0000EB500000}"/>
    <cellStyle name="Normal 2 3 9 3 2 2 2" xfId="22032" xr:uid="{00000000-0005-0000-0000-0000EC500000}"/>
    <cellStyle name="Normal 2 3 9 3 2 3" xfId="16938" xr:uid="{00000000-0005-0000-0000-0000ED500000}"/>
    <cellStyle name="Normal 2 3 9 3 3" xfId="9602" xr:uid="{00000000-0005-0000-0000-0000EE500000}"/>
    <cellStyle name="Normal 2 3 9 3 3 2" xfId="19557" xr:uid="{00000000-0005-0000-0000-0000EF500000}"/>
    <cellStyle name="Normal 2 3 9 3 4" xfId="14923" xr:uid="{00000000-0005-0000-0000-0000F0500000}"/>
    <cellStyle name="Normal 2 3 9 4" xfId="4929" xr:uid="{00000000-0005-0000-0000-0000F1500000}"/>
    <cellStyle name="Normal 2 3 9 4 2" xfId="11069" xr:uid="{00000000-0005-0000-0000-0000F2500000}"/>
    <cellStyle name="Normal 2 3 9 4 2 2" xfId="20633" xr:uid="{00000000-0005-0000-0000-0000F3500000}"/>
    <cellStyle name="Normal 2 3 9 4 3" xfId="15634" xr:uid="{00000000-0005-0000-0000-0000F4500000}"/>
    <cellStyle name="Normal 2 3 9 5" xfId="8054" xr:uid="{00000000-0005-0000-0000-0000F5500000}"/>
    <cellStyle name="Normal 2 3 9 5 2" xfId="18046" xr:uid="{00000000-0005-0000-0000-0000F6500000}"/>
    <cellStyle name="Normal 2 3 9 6" xfId="14065" xr:uid="{00000000-0005-0000-0000-0000F7500000}"/>
    <cellStyle name="Normal 2 3 9 7" xfId="41156" xr:uid="{00000000-0005-0000-0000-0000F8500000}"/>
    <cellStyle name="Normal 2 4" xfId="158" xr:uid="{00000000-0005-0000-0000-0000F9500000}"/>
    <cellStyle name="Normal 2 4 2" xfId="560" xr:uid="{00000000-0005-0000-0000-0000FA500000}"/>
    <cellStyle name="Normal 2 4 2 2" xfId="1627" xr:uid="{00000000-0005-0000-0000-0000FB500000}"/>
    <cellStyle name="Normal 2 4 3" xfId="947" xr:uid="{00000000-0005-0000-0000-0000FC500000}"/>
    <cellStyle name="Normal 2 5" xfId="296" xr:uid="{00000000-0005-0000-0000-0000FD500000}"/>
    <cellStyle name="Normal 2 5 2" xfId="695" xr:uid="{00000000-0005-0000-0000-0000FE500000}"/>
    <cellStyle name="Normal 2 5 3" xfId="1050" xr:uid="{00000000-0005-0000-0000-0000FF500000}"/>
    <cellStyle name="Normal 2 6" xfId="434" xr:uid="{00000000-0005-0000-0000-000000510000}"/>
    <cellStyle name="Normal 2 6 2" xfId="1628" xr:uid="{00000000-0005-0000-0000-000001510000}"/>
    <cellStyle name="Normal 2 7" xfId="1629" xr:uid="{00000000-0005-0000-0000-000002510000}"/>
    <cellStyle name="Normal 2 8" xfId="1630" xr:uid="{00000000-0005-0000-0000-000003510000}"/>
    <cellStyle name="Normal 2 9" xfId="1631" xr:uid="{00000000-0005-0000-0000-000004510000}"/>
    <cellStyle name="Normal 20" xfId="52" xr:uid="{00000000-0005-0000-0000-000005510000}"/>
    <cellStyle name="Normal 20 2" xfId="99" xr:uid="{00000000-0005-0000-0000-000006510000}"/>
    <cellStyle name="Normal 20 2 2" xfId="243" xr:uid="{00000000-0005-0000-0000-000007510000}"/>
    <cellStyle name="Normal 20 2 2 2" xfId="642" xr:uid="{00000000-0005-0000-0000-000008510000}"/>
    <cellStyle name="Normal 20 2 3" xfId="378" xr:uid="{00000000-0005-0000-0000-000009510000}"/>
    <cellStyle name="Normal 20 2 3 2" xfId="777" xr:uid="{00000000-0005-0000-0000-00000A510000}"/>
    <cellStyle name="Normal 20 2 4" xfId="516" xr:uid="{00000000-0005-0000-0000-00000B510000}"/>
    <cellStyle name="Normal 20 2 5" xfId="41043" xr:uid="{00000000-0005-0000-0000-00000C510000}"/>
    <cellStyle name="Normal 20 2 6" xfId="41283" xr:uid="{00000000-0005-0000-0000-00000D510000}"/>
    <cellStyle name="Normal 20 3" xfId="199" xr:uid="{00000000-0005-0000-0000-00000E510000}"/>
    <cellStyle name="Normal 20 3 2" xfId="598" xr:uid="{00000000-0005-0000-0000-00000F510000}"/>
    <cellStyle name="Normal 20 4" xfId="334" xr:uid="{00000000-0005-0000-0000-000010510000}"/>
    <cellStyle name="Normal 20 4 2" xfId="733" xr:uid="{00000000-0005-0000-0000-000011510000}"/>
    <cellStyle name="Normal 20 5" xfId="472" xr:uid="{00000000-0005-0000-0000-000012510000}"/>
    <cellStyle name="Normal 20 6" xfId="1038" xr:uid="{00000000-0005-0000-0000-000013510000}"/>
    <cellStyle name="Normal 20 7" xfId="40998" xr:uid="{00000000-0005-0000-0000-000014510000}"/>
    <cellStyle name="Normal 20 8" xfId="41239" xr:uid="{00000000-0005-0000-0000-000015510000}"/>
    <cellStyle name="Normal 21" xfId="54" xr:uid="{00000000-0005-0000-0000-000016510000}"/>
    <cellStyle name="Normal 21 10" xfId="41418" xr:uid="{83968253-5859-42AD-9C4A-EB00DD77270A}"/>
    <cellStyle name="Normal 21 11" xfId="41425" xr:uid="{FC5CA5C6-2758-4C92-A2FF-4EB4FD35EEE3}"/>
    <cellStyle name="Normal 21 12" xfId="41455" xr:uid="{E54DDBE0-59C6-41CB-A9AB-0C87A7704E2D}"/>
    <cellStyle name="Normal 21 2" xfId="101" xr:uid="{00000000-0005-0000-0000-000017510000}"/>
    <cellStyle name="Normal 21 2 2" xfId="245" xr:uid="{00000000-0005-0000-0000-000018510000}"/>
    <cellStyle name="Normal 21 2 2 2" xfId="644" xr:uid="{00000000-0005-0000-0000-000019510000}"/>
    <cellStyle name="Normal 21 2 3" xfId="380" xr:uid="{00000000-0005-0000-0000-00001A510000}"/>
    <cellStyle name="Normal 21 2 3 2" xfId="779" xr:uid="{00000000-0005-0000-0000-00001B510000}"/>
    <cellStyle name="Normal 21 2 4" xfId="518" xr:uid="{00000000-0005-0000-0000-00001C510000}"/>
    <cellStyle name="Normal 21 2 5" xfId="41045" xr:uid="{00000000-0005-0000-0000-00001D510000}"/>
    <cellStyle name="Normal 21 2 6" xfId="41285" xr:uid="{00000000-0005-0000-0000-00001E510000}"/>
    <cellStyle name="Normal 21 3" xfId="201" xr:uid="{00000000-0005-0000-0000-00001F510000}"/>
    <cellStyle name="Normal 21 3 2" xfId="600" xr:uid="{00000000-0005-0000-0000-000020510000}"/>
    <cellStyle name="Normal 21 4" xfId="336" xr:uid="{00000000-0005-0000-0000-000021510000}"/>
    <cellStyle name="Normal 21 4 2" xfId="735" xr:uid="{00000000-0005-0000-0000-000022510000}"/>
    <cellStyle name="Normal 21 5" xfId="474" xr:uid="{00000000-0005-0000-0000-000023510000}"/>
    <cellStyle name="Normal 21 6" xfId="1027" xr:uid="{00000000-0005-0000-0000-000024510000}"/>
    <cellStyle name="Normal 21 7" xfId="41000" xr:uid="{00000000-0005-0000-0000-000025510000}"/>
    <cellStyle name="Normal 21 8" xfId="41241" xr:uid="{00000000-0005-0000-0000-000026510000}"/>
    <cellStyle name="Normal 21 9" xfId="41348" xr:uid="{A5E1FF57-B559-49C1-91E8-1C481B039CA2}"/>
    <cellStyle name="Normal 22" xfId="58" xr:uid="{00000000-0005-0000-0000-000027510000}"/>
    <cellStyle name="Normal 22 2" xfId="104" xr:uid="{00000000-0005-0000-0000-000028510000}"/>
    <cellStyle name="Normal 22 3" xfId="1024" xr:uid="{00000000-0005-0000-0000-000029510000}"/>
    <cellStyle name="Normal 23" xfId="57" xr:uid="{00000000-0005-0000-0000-00002A510000}"/>
    <cellStyle name="Normal 23 2" xfId="204" xr:uid="{00000000-0005-0000-0000-00002B510000}"/>
    <cellStyle name="Normal 23 2 2" xfId="603" xr:uid="{00000000-0005-0000-0000-00002C510000}"/>
    <cellStyle name="Normal 23 3" xfId="339" xr:uid="{00000000-0005-0000-0000-00002D510000}"/>
    <cellStyle name="Normal 23 3 2" xfId="738" xr:uid="{00000000-0005-0000-0000-00002E510000}"/>
    <cellStyle name="Normal 23 4" xfId="477" xr:uid="{00000000-0005-0000-0000-00002F510000}"/>
    <cellStyle name="Normal 23 5" xfId="1036" xr:uid="{00000000-0005-0000-0000-000030510000}"/>
    <cellStyle name="Normal 23 6" xfId="41003" xr:uid="{00000000-0005-0000-0000-000031510000}"/>
    <cellStyle name="Normal 23 7" xfId="41244" xr:uid="{00000000-0005-0000-0000-000032510000}"/>
    <cellStyle name="Normal 24" xfId="46" xr:uid="{00000000-0005-0000-0000-000033510000}"/>
    <cellStyle name="Normal 24 2" xfId="93" xr:uid="{00000000-0005-0000-0000-000034510000}"/>
    <cellStyle name="Normal 24 2 2" xfId="237" xr:uid="{00000000-0005-0000-0000-000035510000}"/>
    <cellStyle name="Normal 24 2 2 2" xfId="636" xr:uid="{00000000-0005-0000-0000-000036510000}"/>
    <cellStyle name="Normal 24 2 3" xfId="372" xr:uid="{00000000-0005-0000-0000-000037510000}"/>
    <cellStyle name="Normal 24 2 3 2" xfId="771" xr:uid="{00000000-0005-0000-0000-000038510000}"/>
    <cellStyle name="Normal 24 2 4" xfId="510" xr:uid="{00000000-0005-0000-0000-000039510000}"/>
    <cellStyle name="Normal 24 2 5" xfId="41037" xr:uid="{00000000-0005-0000-0000-00003A510000}"/>
    <cellStyle name="Normal 24 2 6" xfId="41277" xr:uid="{00000000-0005-0000-0000-00003B510000}"/>
    <cellStyle name="Normal 24 3" xfId="193" xr:uid="{00000000-0005-0000-0000-00003C510000}"/>
    <cellStyle name="Normal 24 3 2" xfId="592" xr:uid="{00000000-0005-0000-0000-00003D510000}"/>
    <cellStyle name="Normal 24 4" xfId="328" xr:uid="{00000000-0005-0000-0000-00003E510000}"/>
    <cellStyle name="Normal 24 4 2" xfId="727" xr:uid="{00000000-0005-0000-0000-00003F510000}"/>
    <cellStyle name="Normal 24 5" xfId="466" xr:uid="{00000000-0005-0000-0000-000040510000}"/>
    <cellStyle name="Normal 24 6" xfId="1029" xr:uid="{00000000-0005-0000-0000-000041510000}"/>
    <cellStyle name="Normal 24 7" xfId="40992" xr:uid="{00000000-0005-0000-0000-000042510000}"/>
    <cellStyle name="Normal 24 8" xfId="41233" xr:uid="{00000000-0005-0000-0000-000043510000}"/>
    <cellStyle name="Normal 25" xfId="105" xr:uid="{00000000-0005-0000-0000-000044510000}"/>
    <cellStyle name="Normal 25 10" xfId="41288" xr:uid="{00000000-0005-0000-0000-000045510000}"/>
    <cellStyle name="Normal 25 2" xfId="248" xr:uid="{00000000-0005-0000-0000-000046510000}"/>
    <cellStyle name="Normal 25 2 2" xfId="647" xr:uid="{00000000-0005-0000-0000-000047510000}"/>
    <cellStyle name="Normal 25 2 2 2" xfId="5097" xr:uid="{00000000-0005-0000-0000-000048510000}"/>
    <cellStyle name="Normal 25 2 2 2 2" xfId="11237" xr:uid="{00000000-0005-0000-0000-000049510000}"/>
    <cellStyle name="Normal 25 2 2 2 2 2" xfId="20799" xr:uid="{00000000-0005-0000-0000-00004A510000}"/>
    <cellStyle name="Normal 25 2 2 2 3" xfId="15790" xr:uid="{00000000-0005-0000-0000-00004B510000}"/>
    <cellStyle name="Normal 25 2 2 3" xfId="8219" xr:uid="{00000000-0005-0000-0000-00004C510000}"/>
    <cellStyle name="Normal 25 2 2 3 2" xfId="18209" xr:uid="{00000000-0005-0000-0000-00004D510000}"/>
    <cellStyle name="Normal 25 2 2 4" xfId="14168" xr:uid="{00000000-0005-0000-0000-00004E510000}"/>
    <cellStyle name="Normal 25 2 2 5" xfId="1886" xr:uid="{00000000-0005-0000-0000-00004F510000}"/>
    <cellStyle name="Normal 25 2 3" xfId="3234" xr:uid="{00000000-0005-0000-0000-000050510000}"/>
    <cellStyle name="Normal 25 2 3 2" xfId="6391" xr:uid="{00000000-0005-0000-0000-000051510000}"/>
    <cellStyle name="Normal 25 2 3 2 2" xfId="12509" xr:uid="{00000000-0005-0000-0000-000052510000}"/>
    <cellStyle name="Normal 25 2 3 2 2 2" xfId="21929" xr:uid="{00000000-0005-0000-0000-000053510000}"/>
    <cellStyle name="Normal 25 2 3 2 3" xfId="16836" xr:uid="{00000000-0005-0000-0000-000054510000}"/>
    <cellStyle name="Normal 25 2 3 3" xfId="9494" xr:uid="{00000000-0005-0000-0000-000055510000}"/>
    <cellStyle name="Normal 25 2 3 3 2" xfId="19463" xr:uid="{00000000-0005-0000-0000-000056510000}"/>
    <cellStyle name="Normal 25 2 3 4" xfId="14835" xr:uid="{00000000-0005-0000-0000-000057510000}"/>
    <cellStyle name="Normal 25 2 4" xfId="4818" xr:uid="{00000000-0005-0000-0000-000058510000}"/>
    <cellStyle name="Normal 25 2 4 2" xfId="10963" xr:uid="{00000000-0005-0000-0000-000059510000}"/>
    <cellStyle name="Normal 25 2 4 2 2" xfId="20531" xr:uid="{00000000-0005-0000-0000-00005A510000}"/>
    <cellStyle name="Normal 25 2 4 3" xfId="15535" xr:uid="{00000000-0005-0000-0000-00005B510000}"/>
    <cellStyle name="Normal 25 2 5" xfId="7946" xr:uid="{00000000-0005-0000-0000-00005C510000}"/>
    <cellStyle name="Normal 25 2 5 2" xfId="17942" xr:uid="{00000000-0005-0000-0000-00005D510000}"/>
    <cellStyle name="Normal 25 2 6" xfId="13985" xr:uid="{00000000-0005-0000-0000-00005E510000}"/>
    <cellStyle name="Normal 25 2 7" xfId="1064" xr:uid="{00000000-0005-0000-0000-00005F510000}"/>
    <cellStyle name="Normal 25 3" xfId="383" xr:uid="{00000000-0005-0000-0000-000060510000}"/>
    <cellStyle name="Normal 25 3 2" xfId="782" xr:uid="{00000000-0005-0000-0000-000061510000}"/>
    <cellStyle name="Normal 25 3 2 2" xfId="11183" xr:uid="{00000000-0005-0000-0000-000062510000}"/>
    <cellStyle name="Normal 25 3 2 2 2" xfId="20745" xr:uid="{00000000-0005-0000-0000-000063510000}"/>
    <cellStyle name="Normal 25 3 2 3" xfId="15737" xr:uid="{00000000-0005-0000-0000-000064510000}"/>
    <cellStyle name="Normal 25 3 2 4" xfId="5043" xr:uid="{00000000-0005-0000-0000-000065510000}"/>
    <cellStyle name="Normal 25 3 3" xfId="8164" xr:uid="{00000000-0005-0000-0000-000066510000}"/>
    <cellStyle name="Normal 25 3 3 2" xfId="18154" xr:uid="{00000000-0005-0000-0000-000067510000}"/>
    <cellStyle name="Normal 25 3 4" xfId="14130" xr:uid="{00000000-0005-0000-0000-000068510000}"/>
    <cellStyle name="Normal 25 3 5" xfId="1831" xr:uid="{00000000-0005-0000-0000-000069510000}"/>
    <cellStyle name="Normal 25 4" xfId="521" xr:uid="{00000000-0005-0000-0000-00006A510000}"/>
    <cellStyle name="Normal 25 4 2" xfId="6368" xr:uid="{00000000-0005-0000-0000-00006B510000}"/>
    <cellStyle name="Normal 25 4 2 2" xfId="12486" xr:uid="{00000000-0005-0000-0000-00006C510000}"/>
    <cellStyle name="Normal 25 4 2 2 2" xfId="21906" xr:uid="{00000000-0005-0000-0000-00006D510000}"/>
    <cellStyle name="Normal 25 4 2 3" xfId="16813" xr:uid="{00000000-0005-0000-0000-00006E510000}"/>
    <cellStyle name="Normal 25 4 3" xfId="9471" xr:uid="{00000000-0005-0000-0000-00006F510000}"/>
    <cellStyle name="Normal 25 4 3 2" xfId="19440" xr:uid="{00000000-0005-0000-0000-000070510000}"/>
    <cellStyle name="Normal 25 4 4" xfId="14812" xr:uid="{00000000-0005-0000-0000-000071510000}"/>
    <cellStyle name="Normal 25 4 5" xfId="3211" xr:uid="{00000000-0005-0000-0000-000072510000}"/>
    <cellStyle name="Normal 25 5" xfId="4795" xr:uid="{00000000-0005-0000-0000-000073510000}"/>
    <cellStyle name="Normal 25 5 2" xfId="10940" xr:uid="{00000000-0005-0000-0000-000074510000}"/>
    <cellStyle name="Normal 25 5 2 2" xfId="20508" xr:uid="{00000000-0005-0000-0000-000075510000}"/>
    <cellStyle name="Normal 25 5 3" xfId="15512" xr:uid="{00000000-0005-0000-0000-000076510000}"/>
    <cellStyle name="Normal 25 6" xfId="7923" xr:uid="{00000000-0005-0000-0000-000077510000}"/>
    <cellStyle name="Normal 25 6 2" xfId="17919" xr:uid="{00000000-0005-0000-0000-000078510000}"/>
    <cellStyle name="Normal 25 7" xfId="13962" xr:uid="{00000000-0005-0000-0000-000079510000}"/>
    <cellStyle name="Normal 25 8" xfId="978" xr:uid="{00000000-0005-0000-0000-00007A510000}"/>
    <cellStyle name="Normal 25 9" xfId="41048" xr:uid="{00000000-0005-0000-0000-00007B510000}"/>
    <cellStyle name="Normal 26" xfId="109" xr:uid="{00000000-0005-0000-0000-00007C510000}"/>
    <cellStyle name="Normal 26 10" xfId="41292" xr:uid="{00000000-0005-0000-0000-00007D510000}"/>
    <cellStyle name="Normal 26 2" xfId="252" xr:uid="{00000000-0005-0000-0000-00007E510000}"/>
    <cellStyle name="Normal 26 2 2" xfId="651" xr:uid="{00000000-0005-0000-0000-00007F510000}"/>
    <cellStyle name="Normal 26 2 2 2" xfId="5108" xr:uid="{00000000-0005-0000-0000-000080510000}"/>
    <cellStyle name="Normal 26 2 2 2 2" xfId="11248" xr:uid="{00000000-0005-0000-0000-000081510000}"/>
    <cellStyle name="Normal 26 2 2 2 2 2" xfId="20810" xr:uid="{00000000-0005-0000-0000-000082510000}"/>
    <cellStyle name="Normal 26 2 2 2 3" xfId="15801" xr:uid="{00000000-0005-0000-0000-000083510000}"/>
    <cellStyle name="Normal 26 2 2 3" xfId="8230" xr:uid="{00000000-0005-0000-0000-000084510000}"/>
    <cellStyle name="Normal 26 2 2 3 2" xfId="18220" xr:uid="{00000000-0005-0000-0000-000085510000}"/>
    <cellStyle name="Normal 26 2 2 4" xfId="14179" xr:uid="{00000000-0005-0000-0000-000086510000}"/>
    <cellStyle name="Normal 26 2 2 5" xfId="1897" xr:uid="{00000000-0005-0000-0000-000087510000}"/>
    <cellStyle name="Normal 26 2 3" xfId="3245" xr:uid="{00000000-0005-0000-0000-000088510000}"/>
    <cellStyle name="Normal 26 2 3 2" xfId="6402" xr:uid="{00000000-0005-0000-0000-000089510000}"/>
    <cellStyle name="Normal 26 2 3 2 2" xfId="12520" xr:uid="{00000000-0005-0000-0000-00008A510000}"/>
    <cellStyle name="Normal 26 2 3 2 2 2" xfId="21940" xr:uid="{00000000-0005-0000-0000-00008B510000}"/>
    <cellStyle name="Normal 26 2 3 2 3" xfId="16847" xr:uid="{00000000-0005-0000-0000-00008C510000}"/>
    <cellStyle name="Normal 26 2 3 3" xfId="9505" xr:uid="{00000000-0005-0000-0000-00008D510000}"/>
    <cellStyle name="Normal 26 2 3 3 2" xfId="19474" xr:uid="{00000000-0005-0000-0000-00008E510000}"/>
    <cellStyle name="Normal 26 2 3 4" xfId="14846" xr:uid="{00000000-0005-0000-0000-00008F510000}"/>
    <cellStyle name="Normal 26 2 4" xfId="4829" xr:uid="{00000000-0005-0000-0000-000090510000}"/>
    <cellStyle name="Normal 26 2 4 2" xfId="10974" xr:uid="{00000000-0005-0000-0000-000091510000}"/>
    <cellStyle name="Normal 26 2 4 2 2" xfId="20542" xr:uid="{00000000-0005-0000-0000-000092510000}"/>
    <cellStyle name="Normal 26 2 4 3" xfId="15546" xr:uid="{00000000-0005-0000-0000-000093510000}"/>
    <cellStyle name="Normal 26 2 5" xfId="7957" xr:uid="{00000000-0005-0000-0000-000094510000}"/>
    <cellStyle name="Normal 26 2 5 2" xfId="17953" xr:uid="{00000000-0005-0000-0000-000095510000}"/>
    <cellStyle name="Normal 26 2 6" xfId="13996" xr:uid="{00000000-0005-0000-0000-000096510000}"/>
    <cellStyle name="Normal 26 2 7" xfId="1075" xr:uid="{00000000-0005-0000-0000-000097510000}"/>
    <cellStyle name="Normal 26 3" xfId="387" xr:uid="{00000000-0005-0000-0000-000098510000}"/>
    <cellStyle name="Normal 26 3 2" xfId="786" xr:uid="{00000000-0005-0000-0000-000099510000}"/>
    <cellStyle name="Normal 26 3 2 2" xfId="11217" xr:uid="{00000000-0005-0000-0000-00009A510000}"/>
    <cellStyle name="Normal 26 3 2 2 2" xfId="20779" xr:uid="{00000000-0005-0000-0000-00009B510000}"/>
    <cellStyle name="Normal 26 3 2 3" xfId="15770" xr:uid="{00000000-0005-0000-0000-00009C510000}"/>
    <cellStyle name="Normal 26 3 2 4" xfId="5077" xr:uid="{00000000-0005-0000-0000-00009D510000}"/>
    <cellStyle name="Normal 26 3 3" xfId="8199" xr:uid="{00000000-0005-0000-0000-00009E510000}"/>
    <cellStyle name="Normal 26 3 3 2" xfId="18189" xr:uid="{00000000-0005-0000-0000-00009F510000}"/>
    <cellStyle name="Normal 26 3 4" xfId="14149" xr:uid="{00000000-0005-0000-0000-0000A0510000}"/>
    <cellStyle name="Normal 26 3 5" xfId="1866" xr:uid="{00000000-0005-0000-0000-0000A1510000}"/>
    <cellStyle name="Normal 26 4" xfId="525" xr:uid="{00000000-0005-0000-0000-0000A2510000}"/>
    <cellStyle name="Normal 26 4 2" xfId="6379" xr:uid="{00000000-0005-0000-0000-0000A3510000}"/>
    <cellStyle name="Normal 26 4 2 2" xfId="12497" xr:uid="{00000000-0005-0000-0000-0000A4510000}"/>
    <cellStyle name="Normal 26 4 2 2 2" xfId="21917" xr:uid="{00000000-0005-0000-0000-0000A5510000}"/>
    <cellStyle name="Normal 26 4 2 3" xfId="16824" xr:uid="{00000000-0005-0000-0000-0000A6510000}"/>
    <cellStyle name="Normal 26 4 3" xfId="9482" xr:uid="{00000000-0005-0000-0000-0000A7510000}"/>
    <cellStyle name="Normal 26 4 3 2" xfId="19451" xr:uid="{00000000-0005-0000-0000-0000A8510000}"/>
    <cellStyle name="Normal 26 4 4" xfId="14823" xr:uid="{00000000-0005-0000-0000-0000A9510000}"/>
    <cellStyle name="Normal 26 4 5" xfId="3222" xr:uid="{00000000-0005-0000-0000-0000AA510000}"/>
    <cellStyle name="Normal 26 5" xfId="4806" xr:uid="{00000000-0005-0000-0000-0000AB510000}"/>
    <cellStyle name="Normal 26 5 2" xfId="10951" xr:uid="{00000000-0005-0000-0000-0000AC510000}"/>
    <cellStyle name="Normal 26 5 2 2" xfId="20519" xr:uid="{00000000-0005-0000-0000-0000AD510000}"/>
    <cellStyle name="Normal 26 5 3" xfId="15523" xr:uid="{00000000-0005-0000-0000-0000AE510000}"/>
    <cellStyle name="Normal 26 6" xfId="7934" xr:uid="{00000000-0005-0000-0000-0000AF510000}"/>
    <cellStyle name="Normal 26 6 2" xfId="17930" xr:uid="{00000000-0005-0000-0000-0000B0510000}"/>
    <cellStyle name="Normal 26 7" xfId="13973" xr:uid="{00000000-0005-0000-0000-0000B1510000}"/>
    <cellStyle name="Normal 26 8" xfId="1047" xr:uid="{00000000-0005-0000-0000-0000B2510000}"/>
    <cellStyle name="Normal 26 9" xfId="41052" xr:uid="{00000000-0005-0000-0000-0000B3510000}"/>
    <cellStyle name="Normal 27" xfId="111" xr:uid="{00000000-0005-0000-0000-0000B4510000}"/>
    <cellStyle name="Normal 27 2" xfId="1077" xr:uid="{00000000-0005-0000-0000-0000B5510000}"/>
    <cellStyle name="Normal 27 3" xfId="1049" xr:uid="{00000000-0005-0000-0000-0000B6510000}"/>
    <cellStyle name="Normal 28" xfId="114" xr:uid="{00000000-0005-0000-0000-0000B7510000}"/>
    <cellStyle name="Normal 28 2" xfId="254" xr:uid="{00000000-0005-0000-0000-0000B8510000}"/>
    <cellStyle name="Normal 28 2 2" xfId="653" xr:uid="{00000000-0005-0000-0000-0000B9510000}"/>
    <cellStyle name="Normal 28 2 3" xfId="1078" xr:uid="{00000000-0005-0000-0000-0000BA510000}"/>
    <cellStyle name="Normal 28 3" xfId="389" xr:uid="{00000000-0005-0000-0000-0000BB510000}"/>
    <cellStyle name="Normal 28 3 2" xfId="788" xr:uid="{00000000-0005-0000-0000-0000BC510000}"/>
    <cellStyle name="Normal 28 3 3" xfId="7884" xr:uid="{00000000-0005-0000-0000-0000BD510000}"/>
    <cellStyle name="Normal 28 4" xfId="527" xr:uid="{00000000-0005-0000-0000-0000BE510000}"/>
    <cellStyle name="Normal 28 5" xfId="1051" xr:uid="{00000000-0005-0000-0000-0000BF510000}"/>
    <cellStyle name="Normal 28 6" xfId="41056" xr:uid="{00000000-0005-0000-0000-0000C0510000}"/>
    <cellStyle name="Normal 28 7" xfId="41294" xr:uid="{00000000-0005-0000-0000-0000C1510000}"/>
    <cellStyle name="Normal 29" xfId="118" xr:uid="{00000000-0005-0000-0000-0000C2510000}"/>
    <cellStyle name="Normal 29 2" xfId="258" xr:uid="{00000000-0005-0000-0000-0000C3510000}"/>
    <cellStyle name="Normal 29 2 2" xfId="657" xr:uid="{00000000-0005-0000-0000-0000C4510000}"/>
    <cellStyle name="Normal 29 2 3" xfId="1079" xr:uid="{00000000-0005-0000-0000-0000C5510000}"/>
    <cellStyle name="Normal 29 3" xfId="393" xr:uid="{00000000-0005-0000-0000-0000C6510000}"/>
    <cellStyle name="Normal 29 3 2" xfId="792" xr:uid="{00000000-0005-0000-0000-0000C7510000}"/>
    <cellStyle name="Normal 29 4" xfId="531" xr:uid="{00000000-0005-0000-0000-0000C8510000}"/>
    <cellStyle name="Normal 29 5" xfId="1052" xr:uid="{00000000-0005-0000-0000-0000C9510000}"/>
    <cellStyle name="Normal 29 6" xfId="41060" xr:uid="{00000000-0005-0000-0000-0000CA510000}"/>
    <cellStyle name="Normal 29 7" xfId="41298" xr:uid="{00000000-0005-0000-0000-0000CB510000}"/>
    <cellStyle name="Normal 3" xfId="4" xr:uid="{00000000-0005-0000-0000-0000CC510000}"/>
    <cellStyle name="Normal 3 2" xfId="1348" xr:uid="{00000000-0005-0000-0000-0000CD510000}"/>
    <cellStyle name="Normal 3 3" xfId="1349" xr:uid="{00000000-0005-0000-0000-0000CE510000}"/>
    <cellStyle name="Normal 3 4" xfId="138" xr:uid="{00000000-0005-0000-0000-0000CF510000}"/>
    <cellStyle name="Normal 3 5" xfId="1350" xr:uid="{00000000-0005-0000-0000-0000D0510000}"/>
    <cellStyle name="Normal 3 6" xfId="1347" xr:uid="{00000000-0005-0000-0000-0000D1510000}"/>
    <cellStyle name="Normal 3 6 2" xfId="2091" xr:uid="{00000000-0005-0000-0000-0000D2510000}"/>
    <cellStyle name="Normal 3 6 2 2" xfId="5301" xr:uid="{00000000-0005-0000-0000-0000D3510000}"/>
    <cellStyle name="Normal 3 6 2 2 2" xfId="11437" xr:uid="{00000000-0005-0000-0000-0000D4510000}"/>
    <cellStyle name="Normal 3 6 2 2 2 2" xfId="20999" xr:uid="{00000000-0005-0000-0000-0000D5510000}"/>
    <cellStyle name="Normal 3 6 2 2 3" xfId="15980" xr:uid="{00000000-0005-0000-0000-0000D6510000}"/>
    <cellStyle name="Normal 3 6 2 3" xfId="8417" xr:uid="{00000000-0005-0000-0000-0000D7510000}"/>
    <cellStyle name="Normal 3 6 2 3 2" xfId="18404" xr:uid="{00000000-0005-0000-0000-0000D8510000}"/>
    <cellStyle name="Normal 3 6 2 4" xfId="14250" xr:uid="{00000000-0005-0000-0000-0000D9510000}"/>
    <cellStyle name="Normal 3 6 3" xfId="3261" xr:uid="{00000000-0005-0000-0000-0000DA510000}"/>
    <cellStyle name="Normal 3 6 3 2" xfId="6418" xr:uid="{00000000-0005-0000-0000-0000DB510000}"/>
    <cellStyle name="Normal 3 6 3 2 2" xfId="12531" xr:uid="{00000000-0005-0000-0000-0000DC510000}"/>
    <cellStyle name="Normal 3 6 3 2 2 2" xfId="21951" xr:uid="{00000000-0005-0000-0000-0000DD510000}"/>
    <cellStyle name="Normal 3 6 3 2 3" xfId="16857" xr:uid="{00000000-0005-0000-0000-0000DE510000}"/>
    <cellStyle name="Normal 3 6 3 3" xfId="9516" xr:uid="{00000000-0005-0000-0000-0000DF510000}"/>
    <cellStyle name="Normal 3 6 3 3 2" xfId="19477" xr:uid="{00000000-0005-0000-0000-0000E0510000}"/>
    <cellStyle name="Normal 3 6 3 4" xfId="14848" xr:uid="{00000000-0005-0000-0000-0000E1510000}"/>
    <cellStyle name="Normal 3 6 4" xfId="4844" xr:uid="{00000000-0005-0000-0000-0000E2510000}"/>
    <cellStyle name="Normal 3 6 4 2" xfId="10985" xr:uid="{00000000-0005-0000-0000-0000E3510000}"/>
    <cellStyle name="Normal 3 6 4 2 2" xfId="20553" xr:uid="{00000000-0005-0000-0000-0000E4510000}"/>
    <cellStyle name="Normal 3 6 4 3" xfId="15556" xr:uid="{00000000-0005-0000-0000-0000E5510000}"/>
    <cellStyle name="Normal 3 6 5" xfId="7970" xr:uid="{00000000-0005-0000-0000-0000E6510000}"/>
    <cellStyle name="Normal 3 6 5 2" xfId="17963" xr:uid="{00000000-0005-0000-0000-0000E7510000}"/>
    <cellStyle name="Normal 3 6 6" xfId="13998" xr:uid="{00000000-0005-0000-0000-0000E8510000}"/>
    <cellStyle name="Normal 3 7" xfId="872" xr:uid="{00000000-0005-0000-0000-0000E9510000}"/>
    <cellStyle name="Normal 30" xfId="120" xr:uid="{00000000-0005-0000-0000-0000EA510000}"/>
    <cellStyle name="Normal 30 2" xfId="260" xr:uid="{00000000-0005-0000-0000-0000EB510000}"/>
    <cellStyle name="Normal 30 2 2" xfId="659" xr:uid="{00000000-0005-0000-0000-0000EC510000}"/>
    <cellStyle name="Normal 30 2 3" xfId="1017" xr:uid="{00000000-0005-0000-0000-0000ED510000}"/>
    <cellStyle name="Normal 30 3" xfId="395" xr:uid="{00000000-0005-0000-0000-0000EE510000}"/>
    <cellStyle name="Normal 30 3 2" xfId="794" xr:uid="{00000000-0005-0000-0000-0000EF510000}"/>
    <cellStyle name="Normal 30 4" xfId="533" xr:uid="{00000000-0005-0000-0000-0000F0510000}"/>
    <cellStyle name="Normal 30 5" xfId="977" xr:uid="{00000000-0005-0000-0000-0000F1510000}"/>
    <cellStyle name="Normal 30 6" xfId="41062" xr:uid="{00000000-0005-0000-0000-0000F2510000}"/>
    <cellStyle name="Normal 30 7" xfId="41300" xr:uid="{00000000-0005-0000-0000-0000F3510000}"/>
    <cellStyle name="Normal 31" xfId="122" xr:uid="{00000000-0005-0000-0000-0000F4510000}"/>
    <cellStyle name="Normal 31 2" xfId="262" xr:uid="{00000000-0005-0000-0000-0000F5510000}"/>
    <cellStyle name="Normal 31 2 2" xfId="661" xr:uid="{00000000-0005-0000-0000-0000F6510000}"/>
    <cellStyle name="Normal 31 3" xfId="397" xr:uid="{00000000-0005-0000-0000-0000F7510000}"/>
    <cellStyle name="Normal 31 3 2" xfId="796" xr:uid="{00000000-0005-0000-0000-0000F8510000}"/>
    <cellStyle name="Normal 31 4" xfId="535" xr:uid="{00000000-0005-0000-0000-0000F9510000}"/>
    <cellStyle name="Normal 31 5" xfId="1080" xr:uid="{00000000-0005-0000-0000-0000FA510000}"/>
    <cellStyle name="Normal 31 6" xfId="41064" xr:uid="{00000000-0005-0000-0000-0000FB510000}"/>
    <cellStyle name="Normal 31 7" xfId="41302" xr:uid="{00000000-0005-0000-0000-0000FC510000}"/>
    <cellStyle name="Normal 32" xfId="124" xr:uid="{00000000-0005-0000-0000-0000FD510000}"/>
    <cellStyle name="Normal 32 2" xfId="128" xr:uid="{00000000-0005-0000-0000-0000FE510000}"/>
    <cellStyle name="Normal 32 2 2" xfId="132" xr:uid="{00000000-0005-0000-0000-0000FF510000}"/>
    <cellStyle name="Normal 32 2 2 2" xfId="136" xr:uid="{00000000-0005-0000-0000-000000520000}"/>
    <cellStyle name="Normal 32 2 2 2 10" xfId="415" xr:uid="{00000000-0005-0000-0000-000001520000}"/>
    <cellStyle name="Normal 32 2 2 2 10 2" xfId="814" xr:uid="{00000000-0005-0000-0000-000002520000}"/>
    <cellStyle name="Normal 32 2 2 2 11" xfId="419" xr:uid="{00000000-0005-0000-0000-000003520000}"/>
    <cellStyle name="Normal 32 2 2 2 11 2" xfId="818" xr:uid="{00000000-0005-0000-0000-000004520000}"/>
    <cellStyle name="Normal 32 2 2 2 12" xfId="425" xr:uid="{00000000-0005-0000-0000-000005520000}"/>
    <cellStyle name="Normal 32 2 2 2 12 2" xfId="824" xr:uid="{00000000-0005-0000-0000-000006520000}"/>
    <cellStyle name="Normal 32 2 2 2 13" xfId="429" xr:uid="{00000000-0005-0000-0000-000007520000}"/>
    <cellStyle name="Normal 32 2 2 2 13 2" xfId="828" xr:uid="{00000000-0005-0000-0000-000008520000}"/>
    <cellStyle name="Normal 32 2 2 2 14" xfId="433" xr:uid="{00000000-0005-0000-0000-000009520000}"/>
    <cellStyle name="Normal 32 2 2 2 15" xfId="832" xr:uid="{00000000-0005-0000-0000-00000A520000}"/>
    <cellStyle name="Normal 32 2 2 2 16" xfId="40944" xr:uid="{00000000-0005-0000-0000-00000B520000}"/>
    <cellStyle name="Normal 32 2 2 2 17" xfId="40948" xr:uid="{00000000-0005-0000-0000-00000C520000}"/>
    <cellStyle name="Normal 32 2 2 2 18" xfId="40952" xr:uid="{00000000-0005-0000-0000-00000D520000}"/>
    <cellStyle name="Normal 32 2 2 2 19" xfId="41078" xr:uid="{00000000-0005-0000-0000-00000E520000}"/>
    <cellStyle name="Normal 32 2 2 2 2" xfId="140" xr:uid="{00000000-0005-0000-0000-00000F520000}"/>
    <cellStyle name="Normal 32 2 2 2 2 2" xfId="278" xr:uid="{00000000-0005-0000-0000-000010520000}"/>
    <cellStyle name="Normal 32 2 2 2 2 2 2" xfId="677" xr:uid="{00000000-0005-0000-0000-000011520000}"/>
    <cellStyle name="Normal 32 2 2 2 2 3" xfId="542" xr:uid="{00000000-0005-0000-0000-000012520000}"/>
    <cellStyle name="Normal 32 2 2 2 2 4" xfId="41080" xr:uid="{00000000-0005-0000-0000-000013520000}"/>
    <cellStyle name="Normal 32 2 2 2 2 5" xfId="41318" xr:uid="{00000000-0005-0000-0000-000014520000}"/>
    <cellStyle name="Normal 32 2 2 2 20" xfId="41092" xr:uid="{00000000-0005-0000-0000-000015520000}"/>
    <cellStyle name="Normal 32 2 2 2 21" xfId="41093" xr:uid="{00000000-0005-0000-0000-000016520000}"/>
    <cellStyle name="Normal 32 2 2 2 22" xfId="41094" xr:uid="{00000000-0005-0000-0000-000017520000}"/>
    <cellStyle name="Normal 32 2 2 2 22 2" xfId="41096" xr:uid="{00000000-0005-0000-0000-000018520000}"/>
    <cellStyle name="Normal 32 2 2 2 22 3" xfId="41101" xr:uid="{00000000-0005-0000-0000-000019520000}"/>
    <cellStyle name="Normal 32 2 2 2 22 4" xfId="41105" xr:uid="{00000000-0005-0000-0000-00001A520000}"/>
    <cellStyle name="Normal 32 2 2 2 22 4 2" xfId="41188" xr:uid="{00000000-0005-0000-0000-00001B520000}"/>
    <cellStyle name="Normal 32 2 2 2 22 4 2 2" xfId="41333" xr:uid="{0A448F83-8345-4E13-8351-92C10A80C8E6}"/>
    <cellStyle name="Normal 32 2 2 2 22 4 2 2 2" xfId="41341" xr:uid="{BED053CC-3CD1-4B63-B9DC-BF81196DCD0D}"/>
    <cellStyle name="Normal 32 2 2 2 22 4 2 2 2 2" xfId="41392" xr:uid="{CA5BAFDA-40B2-4BE9-B6BA-1975870D85B1}"/>
    <cellStyle name="Normal 32 2 2 2 22 4 2 2 2 2 2" xfId="41402" xr:uid="{ACC4E5C8-9D9B-4054-BECC-C3A13F37EE15}"/>
    <cellStyle name="Normal 32 2 2 2 22 4 2 2 2 2 2 2" xfId="41419" xr:uid="{DA9237E3-F57D-441F-8F78-A8AC37EC1513}"/>
    <cellStyle name="Normal 32 2 2 2 22 4 2 2 2 2 2 2 2" xfId="41421" xr:uid="{783E4649-0A96-4336-954C-8DA42DB40807}"/>
    <cellStyle name="Normal 32 2 2 2 22 4 2 2 2 2 2 2 2 2" xfId="41427" xr:uid="{4AB78623-DDF5-4F1C-9A20-EB7E7A333B98}"/>
    <cellStyle name="Normal 32 2 2 2 22 4 2 2 2 2 2 2 2 2 2" xfId="41447" xr:uid="{7D300A91-03A3-4495-99BD-78098B5255AA}"/>
    <cellStyle name="Normal 32 2 2 2 22 4 2 2 2 2 2 2 2 2 2 2" xfId="41457" xr:uid="{34ACD5FB-FF82-4B9A-9FBB-F06C6A98114E}"/>
    <cellStyle name="Normal 32 2 2 2 22 4 2 2 2 2 2 2 2 2 2 2 2" xfId="41480" xr:uid="{D066D393-7A9A-4523-9502-E0AA4DFC1D75}"/>
    <cellStyle name="Normal 32 2 2 2 22 4 2 2 2 2 2 2 2 2 2 2 3" xfId="41482" xr:uid="{C7FEC8EA-A6A9-4FA8-9027-47E77C4C3F50}"/>
    <cellStyle name="Normal 32 2 2 2 22 4 2 2 2 2 2 2 2 2 2 2 4" xfId="41483" xr:uid="{E005D8FE-48CB-40DD-841C-5D16808A9E51}"/>
    <cellStyle name="Normal 32 2 2 2 22 4 2 2 2 2 2 2 2 2 2 2 5" xfId="41487" xr:uid="{E3D267A6-4BB1-42E8-BB1E-55100241745B}"/>
    <cellStyle name="Normal 32 2 2 2 22 4 2 2 2 2 2 2 2 2 2 2 6" xfId="41489" xr:uid="{3815DFD5-23B7-4AE0-8F5D-7D1D68184ADE}"/>
    <cellStyle name="Normal 32 2 2 2 23" xfId="41095" xr:uid="{00000000-0005-0000-0000-00001C520000}"/>
    <cellStyle name="Normal 32 2 2 2 24" xfId="41100" xr:uid="{00000000-0005-0000-0000-00001D520000}"/>
    <cellStyle name="Normal 32 2 2 2 25" xfId="41316" xr:uid="{00000000-0005-0000-0000-00001E520000}"/>
    <cellStyle name="Normal 32 2 2 2 3" xfId="144" xr:uid="{00000000-0005-0000-0000-00001F520000}"/>
    <cellStyle name="Normal 32 2 2 2 3 2" xfId="282" xr:uid="{00000000-0005-0000-0000-000020520000}"/>
    <cellStyle name="Normal 32 2 2 2 3 2 2" xfId="681" xr:uid="{00000000-0005-0000-0000-000021520000}"/>
    <cellStyle name="Normal 32 2 2 2 3 3" xfId="546" xr:uid="{00000000-0005-0000-0000-000022520000}"/>
    <cellStyle name="Normal 32 2 2 2 3 4" xfId="41084" xr:uid="{00000000-0005-0000-0000-000023520000}"/>
    <cellStyle name="Normal 32 2 2 2 3 5" xfId="41322" xr:uid="{00000000-0005-0000-0000-000024520000}"/>
    <cellStyle name="Normal 32 2 2 2 4" xfId="148" xr:uid="{00000000-0005-0000-0000-000025520000}"/>
    <cellStyle name="Normal 32 2 2 2 4 2" xfId="286" xr:uid="{00000000-0005-0000-0000-000026520000}"/>
    <cellStyle name="Normal 32 2 2 2 4 2 2" xfId="685" xr:uid="{00000000-0005-0000-0000-000027520000}"/>
    <cellStyle name="Normal 32 2 2 2 4 3" xfId="550" xr:uid="{00000000-0005-0000-0000-000028520000}"/>
    <cellStyle name="Normal 32 2 2 2 4 4" xfId="41088" xr:uid="{00000000-0005-0000-0000-000029520000}"/>
    <cellStyle name="Normal 32 2 2 2 4 5" xfId="41326" xr:uid="{00000000-0005-0000-0000-00002A520000}"/>
    <cellStyle name="Normal 32 2 2 2 5" xfId="151" xr:uid="{00000000-0005-0000-0000-00002B520000}"/>
    <cellStyle name="Normal 32 2 2 2 5 2" xfId="289" xr:uid="{00000000-0005-0000-0000-00002C520000}"/>
    <cellStyle name="Normal 32 2 2 2 5 2 2" xfId="688" xr:uid="{00000000-0005-0000-0000-00002D520000}"/>
    <cellStyle name="Normal 32 2 2 2 5 3" xfId="553" xr:uid="{00000000-0005-0000-0000-00002E520000}"/>
    <cellStyle name="Normal 32 2 2 2 5 4" xfId="41091" xr:uid="{00000000-0005-0000-0000-00002F520000}"/>
    <cellStyle name="Normal 32 2 2 2 5 5" xfId="41329" xr:uid="{00000000-0005-0000-0000-000030520000}"/>
    <cellStyle name="Normal 32 2 2 2 6" xfId="153" xr:uid="{00000000-0005-0000-0000-000031520000}"/>
    <cellStyle name="Normal 32 2 2 2 6 2" xfId="291" xr:uid="{00000000-0005-0000-0000-000032520000}"/>
    <cellStyle name="Normal 32 2 2 2 6 2 2" xfId="690" xr:uid="{00000000-0005-0000-0000-000033520000}"/>
    <cellStyle name="Normal 32 2 2 2 6 3" xfId="555" xr:uid="{00000000-0005-0000-0000-000034520000}"/>
    <cellStyle name="Normal 32 2 2 2 7" xfId="157" xr:uid="{00000000-0005-0000-0000-000035520000}"/>
    <cellStyle name="Normal 32 2 2 2 7 2" xfId="295" xr:uid="{00000000-0005-0000-0000-000036520000}"/>
    <cellStyle name="Normal 32 2 2 2 7 2 2" xfId="694" xr:uid="{00000000-0005-0000-0000-000037520000}"/>
    <cellStyle name="Normal 32 2 2 2 7 3" xfId="559" xr:uid="{00000000-0005-0000-0000-000038520000}"/>
    <cellStyle name="Normal 32 2 2 2 8" xfId="276" xr:uid="{00000000-0005-0000-0000-000039520000}"/>
    <cellStyle name="Normal 32 2 2 2 8 2" xfId="675" xr:uid="{00000000-0005-0000-0000-00003A520000}"/>
    <cellStyle name="Normal 32 2 2 2 9" xfId="411" xr:uid="{00000000-0005-0000-0000-00003B520000}"/>
    <cellStyle name="Normal 32 2 2 2 9 2" xfId="810" xr:uid="{00000000-0005-0000-0000-00003C520000}"/>
    <cellStyle name="Normal 32 2 2 3" xfId="272" xr:uid="{00000000-0005-0000-0000-00003D520000}"/>
    <cellStyle name="Normal 32 2 2 3 2" xfId="671" xr:uid="{00000000-0005-0000-0000-00003E520000}"/>
    <cellStyle name="Normal 32 2 2 4" xfId="407" xr:uid="{00000000-0005-0000-0000-00003F520000}"/>
    <cellStyle name="Normal 32 2 2 4 2" xfId="806" xr:uid="{00000000-0005-0000-0000-000040520000}"/>
    <cellStyle name="Normal 32 2 2 5" xfId="41074" xr:uid="{00000000-0005-0000-0000-000041520000}"/>
    <cellStyle name="Normal 32 2 2 6" xfId="41312" xr:uid="{00000000-0005-0000-0000-000042520000}"/>
    <cellStyle name="Normal 32 2 3" xfId="268" xr:uid="{00000000-0005-0000-0000-000043520000}"/>
    <cellStyle name="Normal 32 2 3 2" xfId="667" xr:uid="{00000000-0005-0000-0000-000044520000}"/>
    <cellStyle name="Normal 32 2 4" xfId="403" xr:uid="{00000000-0005-0000-0000-000045520000}"/>
    <cellStyle name="Normal 32 2 4 2" xfId="802" xr:uid="{00000000-0005-0000-0000-000046520000}"/>
    <cellStyle name="Normal 32 2 5" xfId="41070" xr:uid="{00000000-0005-0000-0000-000047520000}"/>
    <cellStyle name="Normal 32 2 6" xfId="41308" xr:uid="{00000000-0005-0000-0000-000048520000}"/>
    <cellStyle name="Normal 32 3" xfId="264" xr:uid="{00000000-0005-0000-0000-000049520000}"/>
    <cellStyle name="Normal 32 3 2" xfId="663" xr:uid="{00000000-0005-0000-0000-00004A520000}"/>
    <cellStyle name="Normal 32 4" xfId="399" xr:uid="{00000000-0005-0000-0000-00004B520000}"/>
    <cellStyle name="Normal 32 4 2" xfId="798" xr:uid="{00000000-0005-0000-0000-00004C520000}"/>
    <cellStyle name="Normal 32 5" xfId="1723" xr:uid="{00000000-0005-0000-0000-00004D520000}"/>
    <cellStyle name="Normal 32 6" xfId="41066" xr:uid="{00000000-0005-0000-0000-00004E520000}"/>
    <cellStyle name="Normal 32 7" xfId="41304" xr:uid="{00000000-0005-0000-0000-00004F520000}"/>
    <cellStyle name="Normal 33" xfId="125" xr:uid="{00000000-0005-0000-0000-000050520000}"/>
    <cellStyle name="Normal 33 2" xfId="265" xr:uid="{00000000-0005-0000-0000-000051520000}"/>
    <cellStyle name="Normal 33 2 2" xfId="664" xr:uid="{00000000-0005-0000-0000-000052520000}"/>
    <cellStyle name="Normal 33 3" xfId="400" xr:uid="{00000000-0005-0000-0000-000053520000}"/>
    <cellStyle name="Normal 33 3 2" xfId="799" xr:uid="{00000000-0005-0000-0000-000054520000}"/>
    <cellStyle name="Normal 33 4" xfId="537" xr:uid="{00000000-0005-0000-0000-000055520000}"/>
    <cellStyle name="Normal 33 5" xfId="1746" xr:uid="{00000000-0005-0000-0000-000056520000}"/>
    <cellStyle name="Normal 33 6" xfId="41067" xr:uid="{00000000-0005-0000-0000-000057520000}"/>
    <cellStyle name="Normal 33 7" xfId="41305" xr:uid="{00000000-0005-0000-0000-000058520000}"/>
    <cellStyle name="Normal 34" xfId="129" xr:uid="{00000000-0005-0000-0000-000059520000}"/>
    <cellStyle name="Normal 34 2" xfId="269" xr:uid="{00000000-0005-0000-0000-00005A520000}"/>
    <cellStyle name="Normal 34 2 2" xfId="668" xr:uid="{00000000-0005-0000-0000-00005B520000}"/>
    <cellStyle name="Normal 34 2 2 2" xfId="23213" xr:uid="{00000000-0005-0000-0000-00005C520000}"/>
    <cellStyle name="Normal 34 2 2 3" xfId="13944" xr:uid="{00000000-0005-0000-0000-00005D520000}"/>
    <cellStyle name="Normal 34 2 3" xfId="17903" xr:uid="{00000000-0005-0000-0000-00005E520000}"/>
    <cellStyle name="Normal 34 2 4" xfId="7885" xr:uid="{00000000-0005-0000-0000-00005F520000}"/>
    <cellStyle name="Normal 34 3" xfId="404" xr:uid="{00000000-0005-0000-0000-000060520000}"/>
    <cellStyle name="Normal 34 3 2" xfId="803" xr:uid="{00000000-0005-0000-0000-000061520000}"/>
    <cellStyle name="Normal 34 4" xfId="539" xr:uid="{00000000-0005-0000-0000-000062520000}"/>
    <cellStyle name="Normal 34 5" xfId="1747" xr:uid="{00000000-0005-0000-0000-000063520000}"/>
    <cellStyle name="Normal 34 6" xfId="41071" xr:uid="{00000000-0005-0000-0000-000064520000}"/>
    <cellStyle name="Normal 34 7" xfId="41309" xr:uid="{00000000-0005-0000-0000-000065520000}"/>
    <cellStyle name="Normal 35" xfId="133" xr:uid="{00000000-0005-0000-0000-000066520000}"/>
    <cellStyle name="Normal 35 10" xfId="426" xr:uid="{00000000-0005-0000-0000-000067520000}"/>
    <cellStyle name="Normal 35 10 2" xfId="825" xr:uid="{00000000-0005-0000-0000-000068520000}"/>
    <cellStyle name="Normal 35 11" xfId="430" xr:uid="{00000000-0005-0000-0000-000069520000}"/>
    <cellStyle name="Normal 35 12" xfId="829" xr:uid="{00000000-0005-0000-0000-00006A520000}"/>
    <cellStyle name="Normal 35 13" xfId="1748" xr:uid="{00000000-0005-0000-0000-00006B520000}"/>
    <cellStyle name="Normal 35 14" xfId="40941" xr:uid="{00000000-0005-0000-0000-00006C520000}"/>
    <cellStyle name="Normal 35 15" xfId="40945" xr:uid="{00000000-0005-0000-0000-00006D520000}"/>
    <cellStyle name="Normal 35 16" xfId="40949" xr:uid="{00000000-0005-0000-0000-00006E520000}"/>
    <cellStyle name="Normal 35 16 2" xfId="41097" xr:uid="{00000000-0005-0000-0000-00006F520000}"/>
    <cellStyle name="Normal 35 16 3" xfId="41102" xr:uid="{00000000-0005-0000-0000-000070520000}"/>
    <cellStyle name="Normal 35 16 3 2" xfId="41330" xr:uid="{753B6695-895F-4F1C-BD76-6BC820665545}"/>
    <cellStyle name="Normal 35 17" xfId="41075" xr:uid="{00000000-0005-0000-0000-000071520000}"/>
    <cellStyle name="Normal 35 18" xfId="41313" xr:uid="{00000000-0005-0000-0000-000072520000}"/>
    <cellStyle name="Normal 35 2" xfId="141" xr:uid="{00000000-0005-0000-0000-000073520000}"/>
    <cellStyle name="Normal 35 2 2" xfId="279" xr:uid="{00000000-0005-0000-0000-000074520000}"/>
    <cellStyle name="Normal 35 2 2 2" xfId="678" xr:uid="{00000000-0005-0000-0000-000075520000}"/>
    <cellStyle name="Normal 35 2 3" xfId="412" xr:uid="{00000000-0005-0000-0000-000076520000}"/>
    <cellStyle name="Normal 35 2 3 2" xfId="811" xr:uid="{00000000-0005-0000-0000-000077520000}"/>
    <cellStyle name="Normal 35 2 4" xfId="543" xr:uid="{00000000-0005-0000-0000-000078520000}"/>
    <cellStyle name="Normal 35 2 5" xfId="41081" xr:uid="{00000000-0005-0000-0000-000079520000}"/>
    <cellStyle name="Normal 35 2 6" xfId="41319" xr:uid="{00000000-0005-0000-0000-00007A520000}"/>
    <cellStyle name="Normal 35 3" xfId="145" xr:uid="{00000000-0005-0000-0000-00007B520000}"/>
    <cellStyle name="Normal 35 3 2" xfId="283" xr:uid="{00000000-0005-0000-0000-00007C520000}"/>
    <cellStyle name="Normal 35 3 2 2" xfId="682" xr:uid="{00000000-0005-0000-0000-00007D520000}"/>
    <cellStyle name="Normal 35 3 3" xfId="547" xr:uid="{00000000-0005-0000-0000-00007E520000}"/>
    <cellStyle name="Normal 35 3 4" xfId="41085" xr:uid="{00000000-0005-0000-0000-00007F520000}"/>
    <cellStyle name="Normal 35 3 5" xfId="41323" xr:uid="{00000000-0005-0000-0000-000080520000}"/>
    <cellStyle name="Normal 35 4" xfId="149" xr:uid="{00000000-0005-0000-0000-000081520000}"/>
    <cellStyle name="Normal 35 4 2" xfId="287" xr:uid="{00000000-0005-0000-0000-000082520000}"/>
    <cellStyle name="Normal 35 4 2 2" xfId="686" xr:uid="{00000000-0005-0000-0000-000083520000}"/>
    <cellStyle name="Normal 35 4 3" xfId="551" xr:uid="{00000000-0005-0000-0000-000084520000}"/>
    <cellStyle name="Normal 35 4 4" xfId="41089" xr:uid="{00000000-0005-0000-0000-000085520000}"/>
    <cellStyle name="Normal 35 4 5" xfId="41327" xr:uid="{00000000-0005-0000-0000-000086520000}"/>
    <cellStyle name="Normal 35 5" xfId="154" xr:uid="{00000000-0005-0000-0000-000087520000}"/>
    <cellStyle name="Normal 35 5 2" xfId="292" xr:uid="{00000000-0005-0000-0000-000088520000}"/>
    <cellStyle name="Normal 35 5 2 2" xfId="691" xr:uid="{00000000-0005-0000-0000-000089520000}"/>
    <cellStyle name="Normal 35 5 3" xfId="556" xr:uid="{00000000-0005-0000-0000-00008A520000}"/>
    <cellStyle name="Normal 35 6" xfId="273" xr:uid="{00000000-0005-0000-0000-00008B520000}"/>
    <cellStyle name="Normal 35 6 2" xfId="672" xr:uid="{00000000-0005-0000-0000-00008C520000}"/>
    <cellStyle name="Normal 35 7" xfId="408" xr:uid="{00000000-0005-0000-0000-00008D520000}"/>
    <cellStyle name="Normal 35 7 2" xfId="807" xr:uid="{00000000-0005-0000-0000-00008E520000}"/>
    <cellStyle name="Normal 35 8" xfId="416" xr:uid="{00000000-0005-0000-0000-00008F520000}"/>
    <cellStyle name="Normal 35 8 2" xfId="815" xr:uid="{00000000-0005-0000-0000-000090520000}"/>
    <cellStyle name="Normal 35 9" xfId="422" xr:uid="{00000000-0005-0000-0000-000091520000}"/>
    <cellStyle name="Normal 35 9 2" xfId="821" xr:uid="{00000000-0005-0000-0000-000092520000}"/>
    <cellStyle name="Normal 36" xfId="1749" xr:uid="{00000000-0005-0000-0000-000093520000}"/>
    <cellStyle name="Normal 37" xfId="1750" xr:uid="{00000000-0005-0000-0000-000094520000}"/>
    <cellStyle name="Normal 38" xfId="2140" xr:uid="{00000000-0005-0000-0000-000095520000}"/>
    <cellStyle name="Normal 39" xfId="2486" xr:uid="{00000000-0005-0000-0000-000096520000}"/>
    <cellStyle name="Normal 4" xfId="7" xr:uid="{00000000-0005-0000-0000-000097520000}"/>
    <cellStyle name="Normal 4 2" xfId="63" xr:uid="{00000000-0005-0000-0000-000098520000}"/>
    <cellStyle name="Normal 4 2 2" xfId="207" xr:uid="{00000000-0005-0000-0000-000099520000}"/>
    <cellStyle name="Normal 4 2 2 2" xfId="606" xr:uid="{00000000-0005-0000-0000-00009A520000}"/>
    <cellStyle name="Normal 4 2 3" xfId="342" xr:uid="{00000000-0005-0000-0000-00009B520000}"/>
    <cellStyle name="Normal 4 2 3 2" xfId="741" xr:uid="{00000000-0005-0000-0000-00009C520000}"/>
    <cellStyle name="Normal 4 2 4" xfId="480" xr:uid="{00000000-0005-0000-0000-00009D520000}"/>
    <cellStyle name="Normal 4 2 5" xfId="1352" xr:uid="{00000000-0005-0000-0000-00009E520000}"/>
    <cellStyle name="Normal 4 2 6" xfId="41007" xr:uid="{00000000-0005-0000-0000-00009F520000}"/>
    <cellStyle name="Normal 4 2 7" xfId="41247" xr:uid="{00000000-0005-0000-0000-0000A0520000}"/>
    <cellStyle name="Normal 4 3" xfId="160" xr:uid="{00000000-0005-0000-0000-0000A1520000}"/>
    <cellStyle name="Normal 4 3 2" xfId="562" xr:uid="{00000000-0005-0000-0000-0000A2520000}"/>
    <cellStyle name="Normal 4 3 3" xfId="1351" xr:uid="{00000000-0005-0000-0000-0000A3520000}"/>
    <cellStyle name="Normal 4 4" xfId="298" xr:uid="{00000000-0005-0000-0000-0000A4520000}"/>
    <cellStyle name="Normal 4 4 2" xfId="697" xr:uid="{00000000-0005-0000-0000-0000A5520000}"/>
    <cellStyle name="Normal 4 5" xfId="436" xr:uid="{00000000-0005-0000-0000-0000A6520000}"/>
    <cellStyle name="Normal 4 6" xfId="878" xr:uid="{00000000-0005-0000-0000-0000A7520000}"/>
    <cellStyle name="Normal 4 7" xfId="40958" xr:uid="{00000000-0005-0000-0000-0000A8520000}"/>
    <cellStyle name="Normal 4 8" xfId="41202" xr:uid="{00000000-0005-0000-0000-0000A9520000}"/>
    <cellStyle name="Normal 40" xfId="2538" xr:uid="{00000000-0005-0000-0000-0000AA520000}"/>
    <cellStyle name="Normal 41" xfId="2540" xr:uid="{00000000-0005-0000-0000-0000AB520000}"/>
    <cellStyle name="Normal 42" xfId="2574" xr:uid="{00000000-0005-0000-0000-0000AC520000}"/>
    <cellStyle name="Normal 43" xfId="2618" xr:uid="{00000000-0005-0000-0000-0000AD520000}"/>
    <cellStyle name="Normal 44" xfId="2622" xr:uid="{00000000-0005-0000-0000-0000AE520000}"/>
    <cellStyle name="Normal 45" xfId="2623" xr:uid="{00000000-0005-0000-0000-0000AF520000}"/>
    <cellStyle name="Normal 46" xfId="2649" xr:uid="{00000000-0005-0000-0000-0000B0520000}"/>
    <cellStyle name="Normal 47" xfId="2660" xr:uid="{00000000-0005-0000-0000-0000B1520000}"/>
    <cellStyle name="Normal 48" xfId="2700" xr:uid="{00000000-0005-0000-0000-0000B2520000}"/>
    <cellStyle name="Normal 49" xfId="2725" xr:uid="{00000000-0005-0000-0000-0000B3520000}"/>
    <cellStyle name="Normal 5" xfId="10" xr:uid="{00000000-0005-0000-0000-0000B4520000}"/>
    <cellStyle name="Normal 5 10" xfId="1632" xr:uid="{00000000-0005-0000-0000-0000B5520000}"/>
    <cellStyle name="Normal 5 10 2" xfId="2307" xr:uid="{00000000-0005-0000-0000-0000B6520000}"/>
    <cellStyle name="Normal 5 10 2 2" xfId="5514" xr:uid="{00000000-0005-0000-0000-0000B7520000}"/>
    <cellStyle name="Normal 5 10 2 2 2" xfId="11649" xr:uid="{00000000-0005-0000-0000-0000B8520000}"/>
    <cellStyle name="Normal 5 10 2 2 2 2" xfId="21206" xr:uid="{00000000-0005-0000-0000-0000B9520000}"/>
    <cellStyle name="Normal 5 10 2 2 3" xfId="16181" xr:uid="{00000000-0005-0000-0000-0000BA520000}"/>
    <cellStyle name="Normal 5 10 2 3" xfId="8631" xr:uid="{00000000-0005-0000-0000-0000BB520000}"/>
    <cellStyle name="Normal 5 10 2 3 2" xfId="18618" xr:uid="{00000000-0005-0000-0000-0000BC520000}"/>
    <cellStyle name="Normal 5 10 2 4" xfId="14366" xr:uid="{00000000-0005-0000-0000-0000BD520000}"/>
    <cellStyle name="Normal 5 10 3" xfId="3349" xr:uid="{00000000-0005-0000-0000-0000BE520000}"/>
    <cellStyle name="Normal 5 10 3 2" xfId="6506" xr:uid="{00000000-0005-0000-0000-0000BF520000}"/>
    <cellStyle name="Normal 5 10 3 2 2" xfId="12618" xr:uid="{00000000-0005-0000-0000-0000C0520000}"/>
    <cellStyle name="Normal 5 10 3 2 2 2" xfId="22033" xr:uid="{00000000-0005-0000-0000-0000C1520000}"/>
    <cellStyle name="Normal 5 10 3 2 3" xfId="16939" xr:uid="{00000000-0005-0000-0000-0000C2520000}"/>
    <cellStyle name="Normal 5 10 3 3" xfId="9603" xr:uid="{00000000-0005-0000-0000-0000C3520000}"/>
    <cellStyle name="Normal 5 10 3 3 2" xfId="19558" xr:uid="{00000000-0005-0000-0000-0000C4520000}"/>
    <cellStyle name="Normal 5 10 3 4" xfId="14924" xr:uid="{00000000-0005-0000-0000-0000C5520000}"/>
    <cellStyle name="Normal 5 10 4" xfId="4930" xr:uid="{00000000-0005-0000-0000-0000C6520000}"/>
    <cellStyle name="Normal 5 10 4 2" xfId="11070" xr:uid="{00000000-0005-0000-0000-0000C7520000}"/>
    <cellStyle name="Normal 5 10 4 2 2" xfId="20634" xr:uid="{00000000-0005-0000-0000-0000C8520000}"/>
    <cellStyle name="Normal 5 10 4 3" xfId="15635" xr:uid="{00000000-0005-0000-0000-0000C9520000}"/>
    <cellStyle name="Normal 5 10 5" xfId="8055" xr:uid="{00000000-0005-0000-0000-0000CA520000}"/>
    <cellStyle name="Normal 5 10 5 2" xfId="18047" xr:uid="{00000000-0005-0000-0000-0000CB520000}"/>
    <cellStyle name="Normal 5 10 6" xfId="14066" xr:uid="{00000000-0005-0000-0000-0000CC520000}"/>
    <cellStyle name="Normal 5 11" xfId="1701" xr:uid="{00000000-0005-0000-0000-0000CD520000}"/>
    <cellStyle name="Normal 5 11 2" xfId="2341" xr:uid="{00000000-0005-0000-0000-0000CE520000}"/>
    <cellStyle name="Normal 5 11 2 2" xfId="5548" xr:uid="{00000000-0005-0000-0000-0000CF520000}"/>
    <cellStyle name="Normal 5 11 2 2 2" xfId="11683" xr:uid="{00000000-0005-0000-0000-0000D0520000}"/>
    <cellStyle name="Normal 5 11 2 2 2 2" xfId="21239" xr:uid="{00000000-0005-0000-0000-0000D1520000}"/>
    <cellStyle name="Normal 5 11 2 2 3" xfId="16213" xr:uid="{00000000-0005-0000-0000-0000D2520000}"/>
    <cellStyle name="Normal 5 11 2 3" xfId="8665" xr:uid="{00000000-0005-0000-0000-0000D3520000}"/>
    <cellStyle name="Normal 5 11 2 3 2" xfId="18652" xr:uid="{00000000-0005-0000-0000-0000D4520000}"/>
    <cellStyle name="Normal 5 11 2 4" xfId="14379" xr:uid="{00000000-0005-0000-0000-0000D5520000}"/>
    <cellStyle name="Normal 5 11 3" xfId="3360" xr:uid="{00000000-0005-0000-0000-0000D6520000}"/>
    <cellStyle name="Normal 5 11 3 2" xfId="6517" xr:uid="{00000000-0005-0000-0000-0000D7520000}"/>
    <cellStyle name="Normal 5 11 3 2 2" xfId="12629" xr:uid="{00000000-0005-0000-0000-0000D8520000}"/>
    <cellStyle name="Normal 5 11 3 2 2 2" xfId="22043" xr:uid="{00000000-0005-0000-0000-0000D9520000}"/>
    <cellStyle name="Normal 5 11 3 2 3" xfId="16948" xr:uid="{00000000-0005-0000-0000-0000DA520000}"/>
    <cellStyle name="Normal 5 11 3 3" xfId="9614" xr:uid="{00000000-0005-0000-0000-0000DB520000}"/>
    <cellStyle name="Normal 5 11 3 3 2" xfId="19569" xr:uid="{00000000-0005-0000-0000-0000DC520000}"/>
    <cellStyle name="Normal 5 11 3 4" xfId="14933" xr:uid="{00000000-0005-0000-0000-0000DD520000}"/>
    <cellStyle name="Normal 5 11 4" xfId="4941" xr:uid="{00000000-0005-0000-0000-0000DE520000}"/>
    <cellStyle name="Normal 5 11 4 2" xfId="11081" xr:uid="{00000000-0005-0000-0000-0000DF520000}"/>
    <cellStyle name="Normal 5 11 4 2 2" xfId="20644" xr:uid="{00000000-0005-0000-0000-0000E0520000}"/>
    <cellStyle name="Normal 5 11 4 3" xfId="15644" xr:uid="{00000000-0005-0000-0000-0000E1520000}"/>
    <cellStyle name="Normal 5 11 5" xfId="8066" xr:uid="{00000000-0005-0000-0000-0000E2520000}"/>
    <cellStyle name="Normal 5 11 5 2" xfId="18057" xr:uid="{00000000-0005-0000-0000-0000E3520000}"/>
    <cellStyle name="Normal 5 11 6" xfId="14074" xr:uid="{00000000-0005-0000-0000-0000E4520000}"/>
    <cellStyle name="Normal 5 12" xfId="1353" xr:uid="{00000000-0005-0000-0000-0000E5520000}"/>
    <cellStyle name="Normal 5 12 2" xfId="2094" xr:uid="{00000000-0005-0000-0000-0000E6520000}"/>
    <cellStyle name="Normal 5 12 2 2" xfId="5304" xr:uid="{00000000-0005-0000-0000-0000E7520000}"/>
    <cellStyle name="Normal 5 12 2 2 2" xfId="11440" xr:uid="{00000000-0005-0000-0000-0000E8520000}"/>
    <cellStyle name="Normal 5 12 2 2 2 2" xfId="21002" xr:uid="{00000000-0005-0000-0000-0000E9520000}"/>
    <cellStyle name="Normal 5 12 2 2 3" xfId="15983" xr:uid="{00000000-0005-0000-0000-0000EA520000}"/>
    <cellStyle name="Normal 5 12 2 3" xfId="8420" xr:uid="{00000000-0005-0000-0000-0000EB520000}"/>
    <cellStyle name="Normal 5 12 2 3 2" xfId="18407" xr:uid="{00000000-0005-0000-0000-0000EC520000}"/>
    <cellStyle name="Normal 5 12 2 4" xfId="14251" xr:uid="{00000000-0005-0000-0000-0000ED520000}"/>
    <cellStyle name="Normal 5 12 3" xfId="3262" xr:uid="{00000000-0005-0000-0000-0000EE520000}"/>
    <cellStyle name="Normal 5 12 3 2" xfId="6419" xr:uid="{00000000-0005-0000-0000-0000EF520000}"/>
    <cellStyle name="Normal 5 12 3 2 2" xfId="12532" xr:uid="{00000000-0005-0000-0000-0000F0520000}"/>
    <cellStyle name="Normal 5 12 3 2 2 2" xfId="21952" xr:uid="{00000000-0005-0000-0000-0000F1520000}"/>
    <cellStyle name="Normal 5 12 3 2 3" xfId="16858" xr:uid="{00000000-0005-0000-0000-0000F2520000}"/>
    <cellStyle name="Normal 5 12 3 3" xfId="9517" xr:uid="{00000000-0005-0000-0000-0000F3520000}"/>
    <cellStyle name="Normal 5 12 3 3 2" xfId="19478" xr:uid="{00000000-0005-0000-0000-0000F4520000}"/>
    <cellStyle name="Normal 5 12 3 4" xfId="14849" xr:uid="{00000000-0005-0000-0000-0000F5520000}"/>
    <cellStyle name="Normal 5 12 4" xfId="4845" xr:uid="{00000000-0005-0000-0000-0000F6520000}"/>
    <cellStyle name="Normal 5 12 4 2" xfId="10986" xr:uid="{00000000-0005-0000-0000-0000F7520000}"/>
    <cellStyle name="Normal 5 12 4 2 2" xfId="20554" xr:uid="{00000000-0005-0000-0000-0000F8520000}"/>
    <cellStyle name="Normal 5 12 4 3" xfId="15557" xr:uid="{00000000-0005-0000-0000-0000F9520000}"/>
    <cellStyle name="Normal 5 12 5" xfId="7971" xr:uid="{00000000-0005-0000-0000-0000FA520000}"/>
    <cellStyle name="Normal 5 12 5 2" xfId="17964" xr:uid="{00000000-0005-0000-0000-0000FB520000}"/>
    <cellStyle name="Normal 5 12 6" xfId="13999" xr:uid="{00000000-0005-0000-0000-0000FC520000}"/>
    <cellStyle name="Normal 5 13" xfId="1776" xr:uid="{00000000-0005-0000-0000-0000FD520000}"/>
    <cellStyle name="Normal 5 13 2" xfId="4989" xr:uid="{00000000-0005-0000-0000-0000FE520000}"/>
    <cellStyle name="Normal 5 13 2 2" xfId="11129" xr:uid="{00000000-0005-0000-0000-0000FF520000}"/>
    <cellStyle name="Normal 5 13 2 2 2" xfId="20691" xr:uid="{00000000-0005-0000-0000-000000530000}"/>
    <cellStyle name="Normal 5 13 2 3" xfId="15687" xr:uid="{00000000-0005-0000-0000-000001530000}"/>
    <cellStyle name="Normal 5 13 3" xfId="8112" xr:uid="{00000000-0005-0000-0000-000002530000}"/>
    <cellStyle name="Normal 5 13 3 2" xfId="18102" xr:uid="{00000000-0005-0000-0000-000003530000}"/>
    <cellStyle name="Normal 5 13 4" xfId="14094" xr:uid="{00000000-0005-0000-0000-000004530000}"/>
    <cellStyle name="Normal 5 14" xfId="3200" xr:uid="{00000000-0005-0000-0000-000005530000}"/>
    <cellStyle name="Normal 5 14 2" xfId="6357" xr:uid="{00000000-0005-0000-0000-000006530000}"/>
    <cellStyle name="Normal 5 14 2 2" xfId="12476" xr:uid="{00000000-0005-0000-0000-000007530000}"/>
    <cellStyle name="Normal 5 14 2 2 2" xfId="21896" xr:uid="{00000000-0005-0000-0000-000008530000}"/>
    <cellStyle name="Normal 5 14 2 3" xfId="16803" xr:uid="{00000000-0005-0000-0000-000009530000}"/>
    <cellStyle name="Normal 5 14 3" xfId="9461" xr:uid="{00000000-0005-0000-0000-00000A530000}"/>
    <cellStyle name="Normal 5 14 3 2" xfId="19430" xr:uid="{00000000-0005-0000-0000-00000B530000}"/>
    <cellStyle name="Normal 5 14 4" xfId="14802" xr:uid="{00000000-0005-0000-0000-00000C530000}"/>
    <cellStyle name="Normal 5 15" xfId="4784" xr:uid="{00000000-0005-0000-0000-00000D530000}"/>
    <cellStyle name="Normal 5 15 2" xfId="10930" xr:uid="{00000000-0005-0000-0000-00000E530000}"/>
    <cellStyle name="Normal 5 15 2 2" xfId="20498" xr:uid="{00000000-0005-0000-0000-00000F530000}"/>
    <cellStyle name="Normal 5 15 3" xfId="15502" xr:uid="{00000000-0005-0000-0000-000010530000}"/>
    <cellStyle name="Normal 5 16" xfId="7891" xr:uid="{00000000-0005-0000-0000-000011530000}"/>
    <cellStyle name="Normal 5 16 2" xfId="17909" xr:uid="{00000000-0005-0000-0000-000012530000}"/>
    <cellStyle name="Normal 5 17" xfId="13952" xr:uid="{00000000-0005-0000-0000-000013530000}"/>
    <cellStyle name="Normal 5 18" xfId="885" xr:uid="{00000000-0005-0000-0000-000014530000}"/>
    <cellStyle name="Normal 5 19" xfId="40961" xr:uid="{00000000-0005-0000-0000-000015530000}"/>
    <cellStyle name="Normal 5 2" xfId="56" xr:uid="{00000000-0005-0000-0000-000016530000}"/>
    <cellStyle name="Normal 5 2 10" xfId="4786" xr:uid="{00000000-0005-0000-0000-000017530000}"/>
    <cellStyle name="Normal 5 2 10 2" xfId="10931" xr:uid="{00000000-0005-0000-0000-000018530000}"/>
    <cellStyle name="Normal 5 2 10 2 2" xfId="20499" xr:uid="{00000000-0005-0000-0000-000019530000}"/>
    <cellStyle name="Normal 5 2 10 3" xfId="15503" xr:uid="{00000000-0005-0000-0000-00001A530000}"/>
    <cellStyle name="Normal 5 2 11" xfId="7914" xr:uid="{00000000-0005-0000-0000-00001B530000}"/>
    <cellStyle name="Normal 5 2 11 2" xfId="17910" xr:uid="{00000000-0005-0000-0000-00001C530000}"/>
    <cellStyle name="Normal 5 2 12" xfId="13953" xr:uid="{00000000-0005-0000-0000-00001D530000}"/>
    <cellStyle name="Normal 5 2 13" xfId="948" xr:uid="{00000000-0005-0000-0000-00001E530000}"/>
    <cellStyle name="Normal 5 2 14" xfId="41002" xr:uid="{00000000-0005-0000-0000-00001F530000}"/>
    <cellStyle name="Normal 5 2 15" xfId="41243" xr:uid="{00000000-0005-0000-0000-000020530000}"/>
    <cellStyle name="Normal 5 2 2" xfId="103" xr:uid="{00000000-0005-0000-0000-000021530000}"/>
    <cellStyle name="Normal 5 2 2 10" xfId="949" xr:uid="{00000000-0005-0000-0000-000022530000}"/>
    <cellStyle name="Normal 5 2 2 11" xfId="41047" xr:uid="{00000000-0005-0000-0000-000023530000}"/>
    <cellStyle name="Normal 5 2 2 12" xfId="41287" xr:uid="{00000000-0005-0000-0000-000024530000}"/>
    <cellStyle name="Normal 5 2 2 2" xfId="247" xr:uid="{00000000-0005-0000-0000-000025530000}"/>
    <cellStyle name="Normal 5 2 2 2 2" xfId="646" xr:uid="{00000000-0005-0000-0000-000026530000}"/>
    <cellStyle name="Normal 5 2 2 2 2 2" xfId="1889" xr:uid="{00000000-0005-0000-0000-000027530000}"/>
    <cellStyle name="Normal 5 2 2 2 2 2 2" xfId="5100" xr:uid="{00000000-0005-0000-0000-000028530000}"/>
    <cellStyle name="Normal 5 2 2 2 2 2 2 2" xfId="11240" xr:uid="{00000000-0005-0000-0000-000029530000}"/>
    <cellStyle name="Normal 5 2 2 2 2 2 2 2 2" xfId="20802" xr:uid="{00000000-0005-0000-0000-00002A530000}"/>
    <cellStyle name="Normal 5 2 2 2 2 2 2 3" xfId="15793" xr:uid="{00000000-0005-0000-0000-00002B530000}"/>
    <cellStyle name="Normal 5 2 2 2 2 2 3" xfId="8222" xr:uid="{00000000-0005-0000-0000-00002C530000}"/>
    <cellStyle name="Normal 5 2 2 2 2 2 3 2" xfId="18212" xr:uid="{00000000-0005-0000-0000-00002D530000}"/>
    <cellStyle name="Normal 5 2 2 2 2 2 4" xfId="14171" xr:uid="{00000000-0005-0000-0000-00002E530000}"/>
    <cellStyle name="Normal 5 2 2 2 2 3" xfId="3237" xr:uid="{00000000-0005-0000-0000-00002F530000}"/>
    <cellStyle name="Normal 5 2 2 2 2 3 2" xfId="6394" xr:uid="{00000000-0005-0000-0000-000030530000}"/>
    <cellStyle name="Normal 5 2 2 2 2 3 2 2" xfId="12512" xr:uid="{00000000-0005-0000-0000-000031530000}"/>
    <cellStyle name="Normal 5 2 2 2 2 3 2 2 2" xfId="21932" xr:uid="{00000000-0005-0000-0000-000032530000}"/>
    <cellStyle name="Normal 5 2 2 2 2 3 2 3" xfId="16839" xr:uid="{00000000-0005-0000-0000-000033530000}"/>
    <cellStyle name="Normal 5 2 2 2 2 3 3" xfId="9497" xr:uid="{00000000-0005-0000-0000-000034530000}"/>
    <cellStyle name="Normal 5 2 2 2 2 3 3 2" xfId="19466" xr:uid="{00000000-0005-0000-0000-000035530000}"/>
    <cellStyle name="Normal 5 2 2 2 2 3 4" xfId="14838" xr:uid="{00000000-0005-0000-0000-000036530000}"/>
    <cellStyle name="Normal 5 2 2 2 2 4" xfId="4821" xr:uid="{00000000-0005-0000-0000-000037530000}"/>
    <cellStyle name="Normal 5 2 2 2 2 4 2" xfId="10966" xr:uid="{00000000-0005-0000-0000-000038530000}"/>
    <cellStyle name="Normal 5 2 2 2 2 4 2 2" xfId="20534" xr:uid="{00000000-0005-0000-0000-000039530000}"/>
    <cellStyle name="Normal 5 2 2 2 2 4 3" xfId="15538" xr:uid="{00000000-0005-0000-0000-00003A530000}"/>
    <cellStyle name="Normal 5 2 2 2 2 5" xfId="7949" xr:uid="{00000000-0005-0000-0000-00003B530000}"/>
    <cellStyle name="Normal 5 2 2 2 2 5 2" xfId="17945" xr:uid="{00000000-0005-0000-0000-00003C530000}"/>
    <cellStyle name="Normal 5 2 2 2 2 6" xfId="13988" xr:uid="{00000000-0005-0000-0000-00003D530000}"/>
    <cellStyle name="Normal 5 2 2 2 2 7" xfId="1067" xr:uid="{00000000-0005-0000-0000-00003E530000}"/>
    <cellStyle name="Normal 5 2 2 2 3" xfId="1844" xr:uid="{00000000-0005-0000-0000-00003F530000}"/>
    <cellStyle name="Normal 5 2 2 2 3 2" xfId="5056" xr:uid="{00000000-0005-0000-0000-000040530000}"/>
    <cellStyle name="Normal 5 2 2 2 3 2 2" xfId="11196" xr:uid="{00000000-0005-0000-0000-000041530000}"/>
    <cellStyle name="Normal 5 2 2 2 3 2 2 2" xfId="20758" xr:uid="{00000000-0005-0000-0000-000042530000}"/>
    <cellStyle name="Normal 5 2 2 2 3 2 3" xfId="15749" xr:uid="{00000000-0005-0000-0000-000043530000}"/>
    <cellStyle name="Normal 5 2 2 2 3 3" xfId="8177" xr:uid="{00000000-0005-0000-0000-000044530000}"/>
    <cellStyle name="Normal 5 2 2 2 3 3 2" xfId="18167" xr:uid="{00000000-0005-0000-0000-000045530000}"/>
    <cellStyle name="Normal 5 2 2 2 3 4" xfId="14141" xr:uid="{00000000-0005-0000-0000-000046530000}"/>
    <cellStyle name="Normal 5 2 2 2 4" xfId="3214" xr:uid="{00000000-0005-0000-0000-000047530000}"/>
    <cellStyle name="Normal 5 2 2 2 4 2" xfId="6371" xr:uid="{00000000-0005-0000-0000-000048530000}"/>
    <cellStyle name="Normal 5 2 2 2 4 2 2" xfId="12489" xr:uid="{00000000-0005-0000-0000-000049530000}"/>
    <cellStyle name="Normal 5 2 2 2 4 2 2 2" xfId="21909" xr:uid="{00000000-0005-0000-0000-00004A530000}"/>
    <cellStyle name="Normal 5 2 2 2 4 2 3" xfId="16816" xr:uid="{00000000-0005-0000-0000-00004B530000}"/>
    <cellStyle name="Normal 5 2 2 2 4 3" xfId="9474" xr:uid="{00000000-0005-0000-0000-00004C530000}"/>
    <cellStyle name="Normal 5 2 2 2 4 3 2" xfId="19443" xr:uid="{00000000-0005-0000-0000-00004D530000}"/>
    <cellStyle name="Normal 5 2 2 2 4 4" xfId="14815" xr:uid="{00000000-0005-0000-0000-00004E530000}"/>
    <cellStyle name="Normal 5 2 2 2 5" xfId="4798" xr:uid="{00000000-0005-0000-0000-00004F530000}"/>
    <cellStyle name="Normal 5 2 2 2 5 2" xfId="10943" xr:uid="{00000000-0005-0000-0000-000050530000}"/>
    <cellStyle name="Normal 5 2 2 2 5 2 2" xfId="20511" xr:uid="{00000000-0005-0000-0000-000051530000}"/>
    <cellStyle name="Normal 5 2 2 2 5 3" xfId="15515" xr:uid="{00000000-0005-0000-0000-000052530000}"/>
    <cellStyle name="Normal 5 2 2 2 6" xfId="7926" xr:uid="{00000000-0005-0000-0000-000053530000}"/>
    <cellStyle name="Normal 5 2 2 2 6 2" xfId="17922" xr:uid="{00000000-0005-0000-0000-000054530000}"/>
    <cellStyle name="Normal 5 2 2 2 7" xfId="13965" xr:uid="{00000000-0005-0000-0000-000055530000}"/>
    <cellStyle name="Normal 5 2 2 2 8" xfId="1009" xr:uid="{00000000-0005-0000-0000-000056530000}"/>
    <cellStyle name="Normal 5 2 2 3" xfId="382" xr:uid="{00000000-0005-0000-0000-000057530000}"/>
    <cellStyle name="Normal 5 2 2 3 2" xfId="781" xr:uid="{00000000-0005-0000-0000-000058530000}"/>
    <cellStyle name="Normal 5 2 2 3 2 2" xfId="5089" xr:uid="{00000000-0005-0000-0000-000059530000}"/>
    <cellStyle name="Normal 5 2 2 3 2 2 2" xfId="11229" xr:uid="{00000000-0005-0000-0000-00005A530000}"/>
    <cellStyle name="Normal 5 2 2 3 2 2 2 2" xfId="20791" xr:uid="{00000000-0005-0000-0000-00005B530000}"/>
    <cellStyle name="Normal 5 2 2 3 2 2 3" xfId="15782" xr:uid="{00000000-0005-0000-0000-00005C530000}"/>
    <cellStyle name="Normal 5 2 2 3 2 3" xfId="8211" xr:uid="{00000000-0005-0000-0000-00005D530000}"/>
    <cellStyle name="Normal 5 2 2 3 2 3 2" xfId="18201" xr:uid="{00000000-0005-0000-0000-00005E530000}"/>
    <cellStyle name="Normal 5 2 2 3 2 4" xfId="14160" xr:uid="{00000000-0005-0000-0000-00005F530000}"/>
    <cellStyle name="Normal 5 2 2 3 2 5" xfId="1878" xr:uid="{00000000-0005-0000-0000-000060530000}"/>
    <cellStyle name="Normal 5 2 2 3 3" xfId="3226" xr:uid="{00000000-0005-0000-0000-000061530000}"/>
    <cellStyle name="Normal 5 2 2 3 3 2" xfId="6383" xr:uid="{00000000-0005-0000-0000-000062530000}"/>
    <cellStyle name="Normal 5 2 2 3 3 2 2" xfId="12501" xr:uid="{00000000-0005-0000-0000-000063530000}"/>
    <cellStyle name="Normal 5 2 2 3 3 2 2 2" xfId="21921" xr:uid="{00000000-0005-0000-0000-000064530000}"/>
    <cellStyle name="Normal 5 2 2 3 3 2 3" xfId="16828" xr:uid="{00000000-0005-0000-0000-000065530000}"/>
    <cellStyle name="Normal 5 2 2 3 3 3" xfId="9486" xr:uid="{00000000-0005-0000-0000-000066530000}"/>
    <cellStyle name="Normal 5 2 2 3 3 3 2" xfId="19455" xr:uid="{00000000-0005-0000-0000-000067530000}"/>
    <cellStyle name="Normal 5 2 2 3 3 4" xfId="14827" xr:uid="{00000000-0005-0000-0000-000068530000}"/>
    <cellStyle name="Normal 5 2 2 3 4" xfId="4810" xr:uid="{00000000-0005-0000-0000-000069530000}"/>
    <cellStyle name="Normal 5 2 2 3 4 2" xfId="10955" xr:uid="{00000000-0005-0000-0000-00006A530000}"/>
    <cellStyle name="Normal 5 2 2 3 4 2 2" xfId="20523" xr:uid="{00000000-0005-0000-0000-00006B530000}"/>
    <cellStyle name="Normal 5 2 2 3 4 3" xfId="15527" xr:uid="{00000000-0005-0000-0000-00006C530000}"/>
    <cellStyle name="Normal 5 2 2 3 5" xfId="7938" xr:uid="{00000000-0005-0000-0000-00006D530000}"/>
    <cellStyle name="Normal 5 2 2 3 5 2" xfId="17934" xr:uid="{00000000-0005-0000-0000-00006E530000}"/>
    <cellStyle name="Normal 5 2 2 3 6" xfId="13977" xr:uid="{00000000-0005-0000-0000-00006F530000}"/>
    <cellStyle name="Normal 5 2 2 3 7" xfId="1056" xr:uid="{00000000-0005-0000-0000-000070530000}"/>
    <cellStyle name="Normal 5 2 2 4" xfId="520" xr:uid="{00000000-0005-0000-0000-000071530000}"/>
    <cellStyle name="Normal 5 2 2 4 2" xfId="2343" xr:uid="{00000000-0005-0000-0000-000072530000}"/>
    <cellStyle name="Normal 5 2 2 4 2 2" xfId="5550" xr:uid="{00000000-0005-0000-0000-000073530000}"/>
    <cellStyle name="Normal 5 2 2 4 2 2 2" xfId="11685" xr:uid="{00000000-0005-0000-0000-000074530000}"/>
    <cellStyle name="Normal 5 2 2 4 2 2 2 2" xfId="21241" xr:uid="{00000000-0005-0000-0000-000075530000}"/>
    <cellStyle name="Normal 5 2 2 4 2 2 3" xfId="16215" xr:uid="{00000000-0005-0000-0000-000076530000}"/>
    <cellStyle name="Normal 5 2 2 4 2 3" xfId="8667" xr:uid="{00000000-0005-0000-0000-000077530000}"/>
    <cellStyle name="Normal 5 2 2 4 2 3 2" xfId="18654" xr:uid="{00000000-0005-0000-0000-000078530000}"/>
    <cellStyle name="Normal 5 2 2 4 2 4" xfId="14381" xr:uid="{00000000-0005-0000-0000-000079530000}"/>
    <cellStyle name="Normal 5 2 2 4 3" xfId="3362" xr:uid="{00000000-0005-0000-0000-00007A530000}"/>
    <cellStyle name="Normal 5 2 2 4 3 2" xfId="6519" xr:uid="{00000000-0005-0000-0000-00007B530000}"/>
    <cellStyle name="Normal 5 2 2 4 3 2 2" xfId="12631" xr:uid="{00000000-0005-0000-0000-00007C530000}"/>
    <cellStyle name="Normal 5 2 2 4 3 2 2 2" xfId="22045" xr:uid="{00000000-0005-0000-0000-00007D530000}"/>
    <cellStyle name="Normal 5 2 2 4 3 2 3" xfId="16950" xr:uid="{00000000-0005-0000-0000-00007E530000}"/>
    <cellStyle name="Normal 5 2 2 4 3 3" xfId="9616" xr:uid="{00000000-0005-0000-0000-00007F530000}"/>
    <cellStyle name="Normal 5 2 2 4 3 3 2" xfId="19571" xr:uid="{00000000-0005-0000-0000-000080530000}"/>
    <cellStyle name="Normal 5 2 2 4 3 4" xfId="14935" xr:uid="{00000000-0005-0000-0000-000081530000}"/>
    <cellStyle name="Normal 5 2 2 4 4" xfId="4943" xr:uid="{00000000-0005-0000-0000-000082530000}"/>
    <cellStyle name="Normal 5 2 2 4 4 2" xfId="11083" xr:uid="{00000000-0005-0000-0000-000083530000}"/>
    <cellStyle name="Normal 5 2 2 4 4 2 2" xfId="20646" xr:uid="{00000000-0005-0000-0000-000084530000}"/>
    <cellStyle name="Normal 5 2 2 4 4 3" xfId="15646" xr:uid="{00000000-0005-0000-0000-000085530000}"/>
    <cellStyle name="Normal 5 2 2 4 5" xfId="8068" xr:uid="{00000000-0005-0000-0000-000086530000}"/>
    <cellStyle name="Normal 5 2 2 4 5 2" xfId="18059" xr:uid="{00000000-0005-0000-0000-000087530000}"/>
    <cellStyle name="Normal 5 2 2 4 6" xfId="14076" xr:uid="{00000000-0005-0000-0000-000088530000}"/>
    <cellStyle name="Normal 5 2 2 4 7" xfId="1703" xr:uid="{00000000-0005-0000-0000-000089530000}"/>
    <cellStyle name="Normal 5 2 2 5" xfId="1808" xr:uid="{00000000-0005-0000-0000-00008A530000}"/>
    <cellStyle name="Normal 5 2 2 5 2" xfId="5020" xr:uid="{00000000-0005-0000-0000-00008B530000}"/>
    <cellStyle name="Normal 5 2 2 5 2 2" xfId="11160" xr:uid="{00000000-0005-0000-0000-00008C530000}"/>
    <cellStyle name="Normal 5 2 2 5 2 2 2" xfId="20722" xr:uid="{00000000-0005-0000-0000-00008D530000}"/>
    <cellStyle name="Normal 5 2 2 5 2 3" xfId="15714" xr:uid="{00000000-0005-0000-0000-00008E530000}"/>
    <cellStyle name="Normal 5 2 2 5 3" xfId="8141" xr:uid="{00000000-0005-0000-0000-00008F530000}"/>
    <cellStyle name="Normal 5 2 2 5 3 2" xfId="18131" xr:uid="{00000000-0005-0000-0000-000090530000}"/>
    <cellStyle name="Normal 5 2 2 5 4" xfId="14119" xr:uid="{00000000-0005-0000-0000-000091530000}"/>
    <cellStyle name="Normal 5 2 2 6" xfId="3203" xr:uid="{00000000-0005-0000-0000-000092530000}"/>
    <cellStyle name="Normal 5 2 2 6 2" xfId="6360" xr:uid="{00000000-0005-0000-0000-000093530000}"/>
    <cellStyle name="Normal 5 2 2 6 2 2" xfId="12478" xr:uid="{00000000-0005-0000-0000-000094530000}"/>
    <cellStyle name="Normal 5 2 2 6 2 2 2" xfId="21898" xr:uid="{00000000-0005-0000-0000-000095530000}"/>
    <cellStyle name="Normal 5 2 2 6 2 3" xfId="16805" xr:uid="{00000000-0005-0000-0000-000096530000}"/>
    <cellStyle name="Normal 5 2 2 6 3" xfId="9463" xr:uid="{00000000-0005-0000-0000-000097530000}"/>
    <cellStyle name="Normal 5 2 2 6 3 2" xfId="19432" xr:uid="{00000000-0005-0000-0000-000098530000}"/>
    <cellStyle name="Normal 5 2 2 6 4" xfId="14804" xr:uid="{00000000-0005-0000-0000-000099530000}"/>
    <cellStyle name="Normal 5 2 2 7" xfId="4787" xr:uid="{00000000-0005-0000-0000-00009A530000}"/>
    <cellStyle name="Normal 5 2 2 7 2" xfId="10932" xr:uid="{00000000-0005-0000-0000-00009B530000}"/>
    <cellStyle name="Normal 5 2 2 7 2 2" xfId="20500" xr:uid="{00000000-0005-0000-0000-00009C530000}"/>
    <cellStyle name="Normal 5 2 2 7 3" xfId="15504" xr:uid="{00000000-0005-0000-0000-00009D530000}"/>
    <cellStyle name="Normal 5 2 2 8" xfId="7915" xr:uid="{00000000-0005-0000-0000-00009E530000}"/>
    <cellStyle name="Normal 5 2 2 8 2" xfId="17911" xr:uid="{00000000-0005-0000-0000-00009F530000}"/>
    <cellStyle name="Normal 5 2 2 9" xfId="13954" xr:uid="{00000000-0005-0000-0000-0000A0530000}"/>
    <cellStyle name="Normal 5 2 3" xfId="203" xr:uid="{00000000-0005-0000-0000-0000A1530000}"/>
    <cellStyle name="Normal 5 2 3 10" xfId="950" xr:uid="{00000000-0005-0000-0000-0000A2530000}"/>
    <cellStyle name="Normal 5 2 3 2" xfId="602" xr:uid="{00000000-0005-0000-0000-0000A3530000}"/>
    <cellStyle name="Normal 5 2 3 2 2" xfId="1068" xr:uid="{00000000-0005-0000-0000-0000A4530000}"/>
    <cellStyle name="Normal 5 2 3 2 2 2" xfId="1890" xr:uid="{00000000-0005-0000-0000-0000A5530000}"/>
    <cellStyle name="Normal 5 2 3 2 2 2 2" xfId="5101" xr:uid="{00000000-0005-0000-0000-0000A6530000}"/>
    <cellStyle name="Normal 5 2 3 2 2 2 2 2" xfId="11241" xr:uid="{00000000-0005-0000-0000-0000A7530000}"/>
    <cellStyle name="Normal 5 2 3 2 2 2 2 2 2" xfId="20803" xr:uid="{00000000-0005-0000-0000-0000A8530000}"/>
    <cellStyle name="Normal 5 2 3 2 2 2 2 3" xfId="15794" xr:uid="{00000000-0005-0000-0000-0000A9530000}"/>
    <cellStyle name="Normal 5 2 3 2 2 2 3" xfId="8223" xr:uid="{00000000-0005-0000-0000-0000AA530000}"/>
    <cellStyle name="Normal 5 2 3 2 2 2 3 2" xfId="18213" xr:uid="{00000000-0005-0000-0000-0000AB530000}"/>
    <cellStyle name="Normal 5 2 3 2 2 2 4" xfId="14172" xr:uid="{00000000-0005-0000-0000-0000AC530000}"/>
    <cellStyle name="Normal 5 2 3 2 2 3" xfId="3238" xr:uid="{00000000-0005-0000-0000-0000AD530000}"/>
    <cellStyle name="Normal 5 2 3 2 2 3 2" xfId="6395" xr:uid="{00000000-0005-0000-0000-0000AE530000}"/>
    <cellStyle name="Normal 5 2 3 2 2 3 2 2" xfId="12513" xr:uid="{00000000-0005-0000-0000-0000AF530000}"/>
    <cellStyle name="Normal 5 2 3 2 2 3 2 2 2" xfId="21933" xr:uid="{00000000-0005-0000-0000-0000B0530000}"/>
    <cellStyle name="Normal 5 2 3 2 2 3 2 3" xfId="16840" xr:uid="{00000000-0005-0000-0000-0000B1530000}"/>
    <cellStyle name="Normal 5 2 3 2 2 3 3" xfId="9498" xr:uid="{00000000-0005-0000-0000-0000B2530000}"/>
    <cellStyle name="Normal 5 2 3 2 2 3 3 2" xfId="19467" xr:uid="{00000000-0005-0000-0000-0000B3530000}"/>
    <cellStyle name="Normal 5 2 3 2 2 3 4" xfId="14839" xr:uid="{00000000-0005-0000-0000-0000B4530000}"/>
    <cellStyle name="Normal 5 2 3 2 2 4" xfId="4822" xr:uid="{00000000-0005-0000-0000-0000B5530000}"/>
    <cellStyle name="Normal 5 2 3 2 2 4 2" xfId="10967" xr:uid="{00000000-0005-0000-0000-0000B6530000}"/>
    <cellStyle name="Normal 5 2 3 2 2 4 2 2" xfId="20535" xr:uid="{00000000-0005-0000-0000-0000B7530000}"/>
    <cellStyle name="Normal 5 2 3 2 2 4 3" xfId="15539" xr:uid="{00000000-0005-0000-0000-0000B8530000}"/>
    <cellStyle name="Normal 5 2 3 2 2 5" xfId="7950" xr:uid="{00000000-0005-0000-0000-0000B9530000}"/>
    <cellStyle name="Normal 5 2 3 2 2 5 2" xfId="17946" xr:uid="{00000000-0005-0000-0000-0000BA530000}"/>
    <cellStyle name="Normal 5 2 3 2 2 6" xfId="13989" xr:uid="{00000000-0005-0000-0000-0000BB530000}"/>
    <cellStyle name="Normal 5 2 3 2 3" xfId="1845" xr:uid="{00000000-0005-0000-0000-0000BC530000}"/>
    <cellStyle name="Normal 5 2 3 2 3 2" xfId="5057" xr:uid="{00000000-0005-0000-0000-0000BD530000}"/>
    <cellStyle name="Normal 5 2 3 2 3 2 2" xfId="11197" xr:uid="{00000000-0005-0000-0000-0000BE530000}"/>
    <cellStyle name="Normal 5 2 3 2 3 2 2 2" xfId="20759" xr:uid="{00000000-0005-0000-0000-0000BF530000}"/>
    <cellStyle name="Normal 5 2 3 2 3 2 3" xfId="15750" xr:uid="{00000000-0005-0000-0000-0000C0530000}"/>
    <cellStyle name="Normal 5 2 3 2 3 3" xfId="8178" xr:uid="{00000000-0005-0000-0000-0000C1530000}"/>
    <cellStyle name="Normal 5 2 3 2 3 3 2" xfId="18168" xr:uid="{00000000-0005-0000-0000-0000C2530000}"/>
    <cellStyle name="Normal 5 2 3 2 3 4" xfId="14142" xr:uid="{00000000-0005-0000-0000-0000C3530000}"/>
    <cellStyle name="Normal 5 2 3 2 4" xfId="3215" xr:uid="{00000000-0005-0000-0000-0000C4530000}"/>
    <cellStyle name="Normal 5 2 3 2 4 2" xfId="6372" xr:uid="{00000000-0005-0000-0000-0000C5530000}"/>
    <cellStyle name="Normal 5 2 3 2 4 2 2" xfId="12490" xr:uid="{00000000-0005-0000-0000-0000C6530000}"/>
    <cellStyle name="Normal 5 2 3 2 4 2 2 2" xfId="21910" xr:uid="{00000000-0005-0000-0000-0000C7530000}"/>
    <cellStyle name="Normal 5 2 3 2 4 2 3" xfId="16817" xr:uid="{00000000-0005-0000-0000-0000C8530000}"/>
    <cellStyle name="Normal 5 2 3 2 4 3" xfId="9475" xr:uid="{00000000-0005-0000-0000-0000C9530000}"/>
    <cellStyle name="Normal 5 2 3 2 4 3 2" xfId="19444" xr:uid="{00000000-0005-0000-0000-0000CA530000}"/>
    <cellStyle name="Normal 5 2 3 2 4 4" xfId="14816" xr:uid="{00000000-0005-0000-0000-0000CB530000}"/>
    <cellStyle name="Normal 5 2 3 2 5" xfId="4799" xr:uid="{00000000-0005-0000-0000-0000CC530000}"/>
    <cellStyle name="Normal 5 2 3 2 5 2" xfId="10944" xr:uid="{00000000-0005-0000-0000-0000CD530000}"/>
    <cellStyle name="Normal 5 2 3 2 5 2 2" xfId="20512" xr:uid="{00000000-0005-0000-0000-0000CE530000}"/>
    <cellStyle name="Normal 5 2 3 2 5 3" xfId="15516" xr:uid="{00000000-0005-0000-0000-0000CF530000}"/>
    <cellStyle name="Normal 5 2 3 2 6" xfId="7927" xr:uid="{00000000-0005-0000-0000-0000D0530000}"/>
    <cellStyle name="Normal 5 2 3 2 6 2" xfId="17923" xr:uid="{00000000-0005-0000-0000-0000D1530000}"/>
    <cellStyle name="Normal 5 2 3 2 7" xfId="13966" xr:uid="{00000000-0005-0000-0000-0000D2530000}"/>
    <cellStyle name="Normal 5 2 3 2 8" xfId="1010" xr:uid="{00000000-0005-0000-0000-0000D3530000}"/>
    <cellStyle name="Normal 5 2 3 3" xfId="1057" xr:uid="{00000000-0005-0000-0000-0000D4530000}"/>
    <cellStyle name="Normal 5 2 3 3 2" xfId="1879" xr:uid="{00000000-0005-0000-0000-0000D5530000}"/>
    <cellStyle name="Normal 5 2 3 3 2 2" xfId="5090" xr:uid="{00000000-0005-0000-0000-0000D6530000}"/>
    <cellStyle name="Normal 5 2 3 3 2 2 2" xfId="11230" xr:uid="{00000000-0005-0000-0000-0000D7530000}"/>
    <cellStyle name="Normal 5 2 3 3 2 2 2 2" xfId="20792" xr:uid="{00000000-0005-0000-0000-0000D8530000}"/>
    <cellStyle name="Normal 5 2 3 3 2 2 3" xfId="15783" xr:uid="{00000000-0005-0000-0000-0000D9530000}"/>
    <cellStyle name="Normal 5 2 3 3 2 3" xfId="8212" xr:uid="{00000000-0005-0000-0000-0000DA530000}"/>
    <cellStyle name="Normal 5 2 3 3 2 3 2" xfId="18202" xr:uid="{00000000-0005-0000-0000-0000DB530000}"/>
    <cellStyle name="Normal 5 2 3 3 2 4" xfId="14161" xr:uid="{00000000-0005-0000-0000-0000DC530000}"/>
    <cellStyle name="Normal 5 2 3 3 3" xfId="3227" xr:uid="{00000000-0005-0000-0000-0000DD530000}"/>
    <cellStyle name="Normal 5 2 3 3 3 2" xfId="6384" xr:uid="{00000000-0005-0000-0000-0000DE530000}"/>
    <cellStyle name="Normal 5 2 3 3 3 2 2" xfId="12502" xr:uid="{00000000-0005-0000-0000-0000DF530000}"/>
    <cellStyle name="Normal 5 2 3 3 3 2 2 2" xfId="21922" xr:uid="{00000000-0005-0000-0000-0000E0530000}"/>
    <cellStyle name="Normal 5 2 3 3 3 2 3" xfId="16829" xr:uid="{00000000-0005-0000-0000-0000E1530000}"/>
    <cellStyle name="Normal 5 2 3 3 3 3" xfId="9487" xr:uid="{00000000-0005-0000-0000-0000E2530000}"/>
    <cellStyle name="Normal 5 2 3 3 3 3 2" xfId="19456" xr:uid="{00000000-0005-0000-0000-0000E3530000}"/>
    <cellStyle name="Normal 5 2 3 3 3 4" xfId="14828" xr:uid="{00000000-0005-0000-0000-0000E4530000}"/>
    <cellStyle name="Normal 5 2 3 3 4" xfId="4811" xr:uid="{00000000-0005-0000-0000-0000E5530000}"/>
    <cellStyle name="Normal 5 2 3 3 4 2" xfId="10956" xr:uid="{00000000-0005-0000-0000-0000E6530000}"/>
    <cellStyle name="Normal 5 2 3 3 4 2 2" xfId="20524" xr:uid="{00000000-0005-0000-0000-0000E7530000}"/>
    <cellStyle name="Normal 5 2 3 3 4 3" xfId="15528" xr:uid="{00000000-0005-0000-0000-0000E8530000}"/>
    <cellStyle name="Normal 5 2 3 3 5" xfId="7939" xr:uid="{00000000-0005-0000-0000-0000E9530000}"/>
    <cellStyle name="Normal 5 2 3 3 5 2" xfId="17935" xr:uid="{00000000-0005-0000-0000-0000EA530000}"/>
    <cellStyle name="Normal 5 2 3 3 6" xfId="13978" xr:uid="{00000000-0005-0000-0000-0000EB530000}"/>
    <cellStyle name="Normal 5 2 3 4" xfId="1704" xr:uid="{00000000-0005-0000-0000-0000EC530000}"/>
    <cellStyle name="Normal 5 2 3 4 2" xfId="2344" xr:uid="{00000000-0005-0000-0000-0000ED530000}"/>
    <cellStyle name="Normal 5 2 3 4 2 2" xfId="5551" xr:uid="{00000000-0005-0000-0000-0000EE530000}"/>
    <cellStyle name="Normal 5 2 3 4 2 2 2" xfId="11686" xr:uid="{00000000-0005-0000-0000-0000EF530000}"/>
    <cellStyle name="Normal 5 2 3 4 2 2 2 2" xfId="21242" xr:uid="{00000000-0005-0000-0000-0000F0530000}"/>
    <cellStyle name="Normal 5 2 3 4 2 2 3" xfId="16216" xr:uid="{00000000-0005-0000-0000-0000F1530000}"/>
    <cellStyle name="Normal 5 2 3 4 2 3" xfId="8668" xr:uid="{00000000-0005-0000-0000-0000F2530000}"/>
    <cellStyle name="Normal 5 2 3 4 2 3 2" xfId="18655" xr:uid="{00000000-0005-0000-0000-0000F3530000}"/>
    <cellStyle name="Normal 5 2 3 4 2 4" xfId="14382" xr:uid="{00000000-0005-0000-0000-0000F4530000}"/>
    <cellStyle name="Normal 5 2 3 4 3" xfId="3363" xr:uid="{00000000-0005-0000-0000-0000F5530000}"/>
    <cellStyle name="Normal 5 2 3 4 3 2" xfId="6520" xr:uid="{00000000-0005-0000-0000-0000F6530000}"/>
    <cellStyle name="Normal 5 2 3 4 3 2 2" xfId="12632" xr:uid="{00000000-0005-0000-0000-0000F7530000}"/>
    <cellStyle name="Normal 5 2 3 4 3 2 2 2" xfId="22046" xr:uid="{00000000-0005-0000-0000-0000F8530000}"/>
    <cellStyle name="Normal 5 2 3 4 3 2 3" xfId="16951" xr:uid="{00000000-0005-0000-0000-0000F9530000}"/>
    <cellStyle name="Normal 5 2 3 4 3 3" xfId="9617" xr:uid="{00000000-0005-0000-0000-0000FA530000}"/>
    <cellStyle name="Normal 5 2 3 4 3 3 2" xfId="19572" xr:uid="{00000000-0005-0000-0000-0000FB530000}"/>
    <cellStyle name="Normal 5 2 3 4 3 4" xfId="14936" xr:uid="{00000000-0005-0000-0000-0000FC530000}"/>
    <cellStyle name="Normal 5 2 3 4 4" xfId="4944" xr:uid="{00000000-0005-0000-0000-0000FD530000}"/>
    <cellStyle name="Normal 5 2 3 4 4 2" xfId="11084" xr:uid="{00000000-0005-0000-0000-0000FE530000}"/>
    <cellStyle name="Normal 5 2 3 4 4 2 2" xfId="20647" xr:uid="{00000000-0005-0000-0000-0000FF530000}"/>
    <cellStyle name="Normal 5 2 3 4 4 3" xfId="15647" xr:uid="{00000000-0005-0000-0000-000000540000}"/>
    <cellStyle name="Normal 5 2 3 4 5" xfId="8069" xr:uid="{00000000-0005-0000-0000-000001540000}"/>
    <cellStyle name="Normal 5 2 3 4 5 2" xfId="18060" xr:uid="{00000000-0005-0000-0000-000002540000}"/>
    <cellStyle name="Normal 5 2 3 4 6" xfId="14077" xr:uid="{00000000-0005-0000-0000-000003540000}"/>
    <cellStyle name="Normal 5 2 3 5" xfId="1809" xr:uid="{00000000-0005-0000-0000-000004540000}"/>
    <cellStyle name="Normal 5 2 3 5 2" xfId="5021" xr:uid="{00000000-0005-0000-0000-000005540000}"/>
    <cellStyle name="Normal 5 2 3 5 2 2" xfId="11161" xr:uid="{00000000-0005-0000-0000-000006540000}"/>
    <cellStyle name="Normal 5 2 3 5 2 2 2" xfId="20723" xr:uid="{00000000-0005-0000-0000-000007540000}"/>
    <cellStyle name="Normal 5 2 3 5 2 3" xfId="15715" xr:uid="{00000000-0005-0000-0000-000008540000}"/>
    <cellStyle name="Normal 5 2 3 5 3" xfId="8142" xr:uid="{00000000-0005-0000-0000-000009540000}"/>
    <cellStyle name="Normal 5 2 3 5 3 2" xfId="18132" xr:uid="{00000000-0005-0000-0000-00000A540000}"/>
    <cellStyle name="Normal 5 2 3 5 4" xfId="14120" xr:uid="{00000000-0005-0000-0000-00000B540000}"/>
    <cellStyle name="Normal 5 2 3 6" xfId="3204" xr:uid="{00000000-0005-0000-0000-00000C540000}"/>
    <cellStyle name="Normal 5 2 3 6 2" xfId="6361" xr:uid="{00000000-0005-0000-0000-00000D540000}"/>
    <cellStyle name="Normal 5 2 3 6 2 2" xfId="12479" xr:uid="{00000000-0005-0000-0000-00000E540000}"/>
    <cellStyle name="Normal 5 2 3 6 2 2 2" xfId="21899" xr:uid="{00000000-0005-0000-0000-00000F540000}"/>
    <cellStyle name="Normal 5 2 3 6 2 3" xfId="16806" xr:uid="{00000000-0005-0000-0000-000010540000}"/>
    <cellStyle name="Normal 5 2 3 6 3" xfId="9464" xr:uid="{00000000-0005-0000-0000-000011540000}"/>
    <cellStyle name="Normal 5 2 3 6 3 2" xfId="19433" xr:uid="{00000000-0005-0000-0000-000012540000}"/>
    <cellStyle name="Normal 5 2 3 6 4" xfId="14805" xr:uid="{00000000-0005-0000-0000-000013540000}"/>
    <cellStyle name="Normal 5 2 3 7" xfId="4788" xr:uid="{00000000-0005-0000-0000-000014540000}"/>
    <cellStyle name="Normal 5 2 3 7 2" xfId="10933" xr:uid="{00000000-0005-0000-0000-000015540000}"/>
    <cellStyle name="Normal 5 2 3 7 2 2" xfId="20501" xr:uid="{00000000-0005-0000-0000-000016540000}"/>
    <cellStyle name="Normal 5 2 3 7 3" xfId="15505" xr:uid="{00000000-0005-0000-0000-000017540000}"/>
    <cellStyle name="Normal 5 2 3 8" xfId="7916" xr:uid="{00000000-0005-0000-0000-000018540000}"/>
    <cellStyle name="Normal 5 2 3 8 2" xfId="17912" xr:uid="{00000000-0005-0000-0000-000019540000}"/>
    <cellStyle name="Normal 5 2 3 9" xfId="13955" xr:uid="{00000000-0005-0000-0000-00001A540000}"/>
    <cellStyle name="Normal 5 2 4" xfId="338" xr:uid="{00000000-0005-0000-0000-00001B540000}"/>
    <cellStyle name="Normal 5 2 4 10" xfId="951" xr:uid="{00000000-0005-0000-0000-00001C540000}"/>
    <cellStyle name="Normal 5 2 4 2" xfId="737" xr:uid="{00000000-0005-0000-0000-00001D540000}"/>
    <cellStyle name="Normal 5 2 4 2 2" xfId="1069" xr:uid="{00000000-0005-0000-0000-00001E540000}"/>
    <cellStyle name="Normal 5 2 4 2 2 2" xfId="1891" xr:uid="{00000000-0005-0000-0000-00001F540000}"/>
    <cellStyle name="Normal 5 2 4 2 2 2 2" xfId="5102" xr:uid="{00000000-0005-0000-0000-000020540000}"/>
    <cellStyle name="Normal 5 2 4 2 2 2 2 2" xfId="11242" xr:uid="{00000000-0005-0000-0000-000021540000}"/>
    <cellStyle name="Normal 5 2 4 2 2 2 2 2 2" xfId="20804" xr:uid="{00000000-0005-0000-0000-000022540000}"/>
    <cellStyle name="Normal 5 2 4 2 2 2 2 3" xfId="15795" xr:uid="{00000000-0005-0000-0000-000023540000}"/>
    <cellStyle name="Normal 5 2 4 2 2 2 3" xfId="8224" xr:uid="{00000000-0005-0000-0000-000024540000}"/>
    <cellStyle name="Normal 5 2 4 2 2 2 3 2" xfId="18214" xr:uid="{00000000-0005-0000-0000-000025540000}"/>
    <cellStyle name="Normal 5 2 4 2 2 2 4" xfId="14173" xr:uid="{00000000-0005-0000-0000-000026540000}"/>
    <cellStyle name="Normal 5 2 4 2 2 3" xfId="3239" xr:uid="{00000000-0005-0000-0000-000027540000}"/>
    <cellStyle name="Normal 5 2 4 2 2 3 2" xfId="6396" xr:uid="{00000000-0005-0000-0000-000028540000}"/>
    <cellStyle name="Normal 5 2 4 2 2 3 2 2" xfId="12514" xr:uid="{00000000-0005-0000-0000-000029540000}"/>
    <cellStyle name="Normal 5 2 4 2 2 3 2 2 2" xfId="21934" xr:uid="{00000000-0005-0000-0000-00002A540000}"/>
    <cellStyle name="Normal 5 2 4 2 2 3 2 3" xfId="16841" xr:uid="{00000000-0005-0000-0000-00002B540000}"/>
    <cellStyle name="Normal 5 2 4 2 2 3 3" xfId="9499" xr:uid="{00000000-0005-0000-0000-00002C540000}"/>
    <cellStyle name="Normal 5 2 4 2 2 3 3 2" xfId="19468" xr:uid="{00000000-0005-0000-0000-00002D540000}"/>
    <cellStyle name="Normal 5 2 4 2 2 3 4" xfId="14840" xr:uid="{00000000-0005-0000-0000-00002E540000}"/>
    <cellStyle name="Normal 5 2 4 2 2 4" xfId="4823" xr:uid="{00000000-0005-0000-0000-00002F540000}"/>
    <cellStyle name="Normal 5 2 4 2 2 4 2" xfId="10968" xr:uid="{00000000-0005-0000-0000-000030540000}"/>
    <cellStyle name="Normal 5 2 4 2 2 4 2 2" xfId="20536" xr:uid="{00000000-0005-0000-0000-000031540000}"/>
    <cellStyle name="Normal 5 2 4 2 2 4 3" xfId="15540" xr:uid="{00000000-0005-0000-0000-000032540000}"/>
    <cellStyle name="Normal 5 2 4 2 2 5" xfId="7951" xr:uid="{00000000-0005-0000-0000-000033540000}"/>
    <cellStyle name="Normal 5 2 4 2 2 5 2" xfId="17947" xr:uid="{00000000-0005-0000-0000-000034540000}"/>
    <cellStyle name="Normal 5 2 4 2 2 6" xfId="13990" xr:uid="{00000000-0005-0000-0000-000035540000}"/>
    <cellStyle name="Normal 5 2 4 2 3" xfId="1846" xr:uid="{00000000-0005-0000-0000-000036540000}"/>
    <cellStyle name="Normal 5 2 4 2 3 2" xfId="5058" xr:uid="{00000000-0005-0000-0000-000037540000}"/>
    <cellStyle name="Normal 5 2 4 2 3 2 2" xfId="11198" xr:uid="{00000000-0005-0000-0000-000038540000}"/>
    <cellStyle name="Normal 5 2 4 2 3 2 2 2" xfId="20760" xr:uid="{00000000-0005-0000-0000-000039540000}"/>
    <cellStyle name="Normal 5 2 4 2 3 2 3" xfId="15751" xr:uid="{00000000-0005-0000-0000-00003A540000}"/>
    <cellStyle name="Normal 5 2 4 2 3 3" xfId="8179" xr:uid="{00000000-0005-0000-0000-00003B540000}"/>
    <cellStyle name="Normal 5 2 4 2 3 3 2" xfId="18169" xr:uid="{00000000-0005-0000-0000-00003C540000}"/>
    <cellStyle name="Normal 5 2 4 2 3 4" xfId="14143" xr:uid="{00000000-0005-0000-0000-00003D540000}"/>
    <cellStyle name="Normal 5 2 4 2 4" xfId="3216" xr:uid="{00000000-0005-0000-0000-00003E540000}"/>
    <cellStyle name="Normal 5 2 4 2 4 2" xfId="6373" xr:uid="{00000000-0005-0000-0000-00003F540000}"/>
    <cellStyle name="Normal 5 2 4 2 4 2 2" xfId="12491" xr:uid="{00000000-0005-0000-0000-000040540000}"/>
    <cellStyle name="Normal 5 2 4 2 4 2 2 2" xfId="21911" xr:uid="{00000000-0005-0000-0000-000041540000}"/>
    <cellStyle name="Normal 5 2 4 2 4 2 3" xfId="16818" xr:uid="{00000000-0005-0000-0000-000042540000}"/>
    <cellStyle name="Normal 5 2 4 2 4 3" xfId="9476" xr:uid="{00000000-0005-0000-0000-000043540000}"/>
    <cellStyle name="Normal 5 2 4 2 4 3 2" xfId="19445" xr:uid="{00000000-0005-0000-0000-000044540000}"/>
    <cellStyle name="Normal 5 2 4 2 4 4" xfId="14817" xr:uid="{00000000-0005-0000-0000-000045540000}"/>
    <cellStyle name="Normal 5 2 4 2 5" xfId="4800" xr:uid="{00000000-0005-0000-0000-000046540000}"/>
    <cellStyle name="Normal 5 2 4 2 5 2" xfId="10945" xr:uid="{00000000-0005-0000-0000-000047540000}"/>
    <cellStyle name="Normal 5 2 4 2 5 2 2" xfId="20513" xr:uid="{00000000-0005-0000-0000-000048540000}"/>
    <cellStyle name="Normal 5 2 4 2 5 3" xfId="15517" xr:uid="{00000000-0005-0000-0000-000049540000}"/>
    <cellStyle name="Normal 5 2 4 2 6" xfId="7928" xr:uid="{00000000-0005-0000-0000-00004A540000}"/>
    <cellStyle name="Normal 5 2 4 2 6 2" xfId="17924" xr:uid="{00000000-0005-0000-0000-00004B540000}"/>
    <cellStyle name="Normal 5 2 4 2 7" xfId="13967" xr:uid="{00000000-0005-0000-0000-00004C540000}"/>
    <cellStyle name="Normal 5 2 4 2 8" xfId="1011" xr:uid="{00000000-0005-0000-0000-00004D540000}"/>
    <cellStyle name="Normal 5 2 4 3" xfId="1058" xr:uid="{00000000-0005-0000-0000-00004E540000}"/>
    <cellStyle name="Normal 5 2 4 3 2" xfId="1880" xr:uid="{00000000-0005-0000-0000-00004F540000}"/>
    <cellStyle name="Normal 5 2 4 3 2 2" xfId="5091" xr:uid="{00000000-0005-0000-0000-000050540000}"/>
    <cellStyle name="Normal 5 2 4 3 2 2 2" xfId="11231" xr:uid="{00000000-0005-0000-0000-000051540000}"/>
    <cellStyle name="Normal 5 2 4 3 2 2 2 2" xfId="20793" xr:uid="{00000000-0005-0000-0000-000052540000}"/>
    <cellStyle name="Normal 5 2 4 3 2 2 3" xfId="15784" xr:uid="{00000000-0005-0000-0000-000053540000}"/>
    <cellStyle name="Normal 5 2 4 3 2 3" xfId="8213" xr:uid="{00000000-0005-0000-0000-000054540000}"/>
    <cellStyle name="Normal 5 2 4 3 2 3 2" xfId="18203" xr:uid="{00000000-0005-0000-0000-000055540000}"/>
    <cellStyle name="Normal 5 2 4 3 2 4" xfId="14162" xr:uid="{00000000-0005-0000-0000-000056540000}"/>
    <cellStyle name="Normal 5 2 4 3 3" xfId="3228" xr:uid="{00000000-0005-0000-0000-000057540000}"/>
    <cellStyle name="Normal 5 2 4 3 3 2" xfId="6385" xr:uid="{00000000-0005-0000-0000-000058540000}"/>
    <cellStyle name="Normal 5 2 4 3 3 2 2" xfId="12503" xr:uid="{00000000-0005-0000-0000-000059540000}"/>
    <cellStyle name="Normal 5 2 4 3 3 2 2 2" xfId="21923" xr:uid="{00000000-0005-0000-0000-00005A540000}"/>
    <cellStyle name="Normal 5 2 4 3 3 2 3" xfId="16830" xr:uid="{00000000-0005-0000-0000-00005B540000}"/>
    <cellStyle name="Normal 5 2 4 3 3 3" xfId="9488" xr:uid="{00000000-0005-0000-0000-00005C540000}"/>
    <cellStyle name="Normal 5 2 4 3 3 3 2" xfId="19457" xr:uid="{00000000-0005-0000-0000-00005D540000}"/>
    <cellStyle name="Normal 5 2 4 3 3 4" xfId="14829" xr:uid="{00000000-0005-0000-0000-00005E540000}"/>
    <cellStyle name="Normal 5 2 4 3 4" xfId="4812" xr:uid="{00000000-0005-0000-0000-00005F540000}"/>
    <cellStyle name="Normal 5 2 4 3 4 2" xfId="10957" xr:uid="{00000000-0005-0000-0000-000060540000}"/>
    <cellStyle name="Normal 5 2 4 3 4 2 2" xfId="20525" xr:uid="{00000000-0005-0000-0000-000061540000}"/>
    <cellStyle name="Normal 5 2 4 3 4 3" xfId="15529" xr:uid="{00000000-0005-0000-0000-000062540000}"/>
    <cellStyle name="Normal 5 2 4 3 5" xfId="7940" xr:uid="{00000000-0005-0000-0000-000063540000}"/>
    <cellStyle name="Normal 5 2 4 3 5 2" xfId="17936" xr:uid="{00000000-0005-0000-0000-000064540000}"/>
    <cellStyle name="Normal 5 2 4 3 6" xfId="13979" xr:uid="{00000000-0005-0000-0000-000065540000}"/>
    <cellStyle name="Normal 5 2 4 4" xfId="1705" xr:uid="{00000000-0005-0000-0000-000066540000}"/>
    <cellStyle name="Normal 5 2 4 4 2" xfId="2345" xr:uid="{00000000-0005-0000-0000-000067540000}"/>
    <cellStyle name="Normal 5 2 4 4 2 2" xfId="5552" xr:uid="{00000000-0005-0000-0000-000068540000}"/>
    <cellStyle name="Normal 5 2 4 4 2 2 2" xfId="11687" xr:uid="{00000000-0005-0000-0000-000069540000}"/>
    <cellStyle name="Normal 5 2 4 4 2 2 2 2" xfId="21243" xr:uid="{00000000-0005-0000-0000-00006A540000}"/>
    <cellStyle name="Normal 5 2 4 4 2 2 3" xfId="16217" xr:uid="{00000000-0005-0000-0000-00006B540000}"/>
    <cellStyle name="Normal 5 2 4 4 2 3" xfId="8669" xr:uid="{00000000-0005-0000-0000-00006C540000}"/>
    <cellStyle name="Normal 5 2 4 4 2 3 2" xfId="18656" xr:uid="{00000000-0005-0000-0000-00006D540000}"/>
    <cellStyle name="Normal 5 2 4 4 2 4" xfId="14383" xr:uid="{00000000-0005-0000-0000-00006E540000}"/>
    <cellStyle name="Normal 5 2 4 4 3" xfId="3364" xr:uid="{00000000-0005-0000-0000-00006F540000}"/>
    <cellStyle name="Normal 5 2 4 4 3 2" xfId="6521" xr:uid="{00000000-0005-0000-0000-000070540000}"/>
    <cellStyle name="Normal 5 2 4 4 3 2 2" xfId="12633" xr:uid="{00000000-0005-0000-0000-000071540000}"/>
    <cellStyle name="Normal 5 2 4 4 3 2 2 2" xfId="22047" xr:uid="{00000000-0005-0000-0000-000072540000}"/>
    <cellStyle name="Normal 5 2 4 4 3 2 3" xfId="16952" xr:uid="{00000000-0005-0000-0000-000073540000}"/>
    <cellStyle name="Normal 5 2 4 4 3 3" xfId="9618" xr:uid="{00000000-0005-0000-0000-000074540000}"/>
    <cellStyle name="Normal 5 2 4 4 3 3 2" xfId="19573" xr:uid="{00000000-0005-0000-0000-000075540000}"/>
    <cellStyle name="Normal 5 2 4 4 3 4" xfId="14937" xr:uid="{00000000-0005-0000-0000-000076540000}"/>
    <cellStyle name="Normal 5 2 4 4 4" xfId="4945" xr:uid="{00000000-0005-0000-0000-000077540000}"/>
    <cellStyle name="Normal 5 2 4 4 4 2" xfId="11085" xr:uid="{00000000-0005-0000-0000-000078540000}"/>
    <cellStyle name="Normal 5 2 4 4 4 2 2" xfId="20648" xr:uid="{00000000-0005-0000-0000-000079540000}"/>
    <cellStyle name="Normal 5 2 4 4 4 3" xfId="15648" xr:uid="{00000000-0005-0000-0000-00007A540000}"/>
    <cellStyle name="Normal 5 2 4 4 5" xfId="8070" xr:uid="{00000000-0005-0000-0000-00007B540000}"/>
    <cellStyle name="Normal 5 2 4 4 5 2" xfId="18061" xr:uid="{00000000-0005-0000-0000-00007C540000}"/>
    <cellStyle name="Normal 5 2 4 4 6" xfId="14078" xr:uid="{00000000-0005-0000-0000-00007D540000}"/>
    <cellStyle name="Normal 5 2 4 5" xfId="1810" xr:uid="{00000000-0005-0000-0000-00007E540000}"/>
    <cellStyle name="Normal 5 2 4 5 2" xfId="5022" xr:uid="{00000000-0005-0000-0000-00007F540000}"/>
    <cellStyle name="Normal 5 2 4 5 2 2" xfId="11162" xr:uid="{00000000-0005-0000-0000-000080540000}"/>
    <cellStyle name="Normal 5 2 4 5 2 2 2" xfId="20724" xr:uid="{00000000-0005-0000-0000-000081540000}"/>
    <cellStyle name="Normal 5 2 4 5 2 3" xfId="15716" xr:uid="{00000000-0005-0000-0000-000082540000}"/>
    <cellStyle name="Normal 5 2 4 5 3" xfId="8143" xr:uid="{00000000-0005-0000-0000-000083540000}"/>
    <cellStyle name="Normal 5 2 4 5 3 2" xfId="18133" xr:uid="{00000000-0005-0000-0000-000084540000}"/>
    <cellStyle name="Normal 5 2 4 5 4" xfId="14121" xr:uid="{00000000-0005-0000-0000-000085540000}"/>
    <cellStyle name="Normal 5 2 4 6" xfId="3205" xr:uid="{00000000-0005-0000-0000-000086540000}"/>
    <cellStyle name="Normal 5 2 4 6 2" xfId="6362" xr:uid="{00000000-0005-0000-0000-000087540000}"/>
    <cellStyle name="Normal 5 2 4 6 2 2" xfId="12480" xr:uid="{00000000-0005-0000-0000-000088540000}"/>
    <cellStyle name="Normal 5 2 4 6 2 2 2" xfId="21900" xr:uid="{00000000-0005-0000-0000-000089540000}"/>
    <cellStyle name="Normal 5 2 4 6 2 3" xfId="16807" xr:uid="{00000000-0005-0000-0000-00008A540000}"/>
    <cellStyle name="Normal 5 2 4 6 3" xfId="9465" xr:uid="{00000000-0005-0000-0000-00008B540000}"/>
    <cellStyle name="Normal 5 2 4 6 3 2" xfId="19434" xr:uid="{00000000-0005-0000-0000-00008C540000}"/>
    <cellStyle name="Normal 5 2 4 6 4" xfId="14806" xr:uid="{00000000-0005-0000-0000-00008D540000}"/>
    <cellStyle name="Normal 5 2 4 7" xfId="4789" xr:uid="{00000000-0005-0000-0000-00008E540000}"/>
    <cellStyle name="Normal 5 2 4 7 2" xfId="10934" xr:uid="{00000000-0005-0000-0000-00008F540000}"/>
    <cellStyle name="Normal 5 2 4 7 2 2" xfId="20502" xr:uid="{00000000-0005-0000-0000-000090540000}"/>
    <cellStyle name="Normal 5 2 4 7 3" xfId="15506" xr:uid="{00000000-0005-0000-0000-000091540000}"/>
    <cellStyle name="Normal 5 2 4 8" xfId="7917" xr:uid="{00000000-0005-0000-0000-000092540000}"/>
    <cellStyle name="Normal 5 2 4 8 2" xfId="17913" xr:uid="{00000000-0005-0000-0000-000093540000}"/>
    <cellStyle name="Normal 5 2 4 9" xfId="13956" xr:uid="{00000000-0005-0000-0000-000094540000}"/>
    <cellStyle name="Normal 5 2 5" xfId="476" xr:uid="{00000000-0005-0000-0000-000095540000}"/>
    <cellStyle name="Normal 5 2 5 2" xfId="1066" xr:uid="{00000000-0005-0000-0000-000096540000}"/>
    <cellStyle name="Normal 5 2 5 2 2" xfId="1888" xr:uid="{00000000-0005-0000-0000-000097540000}"/>
    <cellStyle name="Normal 5 2 5 2 2 2" xfId="5099" xr:uid="{00000000-0005-0000-0000-000098540000}"/>
    <cellStyle name="Normal 5 2 5 2 2 2 2" xfId="11239" xr:uid="{00000000-0005-0000-0000-000099540000}"/>
    <cellStyle name="Normal 5 2 5 2 2 2 2 2" xfId="20801" xr:uid="{00000000-0005-0000-0000-00009A540000}"/>
    <cellStyle name="Normal 5 2 5 2 2 2 3" xfId="15792" xr:uid="{00000000-0005-0000-0000-00009B540000}"/>
    <cellStyle name="Normal 5 2 5 2 2 3" xfId="8221" xr:uid="{00000000-0005-0000-0000-00009C540000}"/>
    <cellStyle name="Normal 5 2 5 2 2 3 2" xfId="18211" xr:uid="{00000000-0005-0000-0000-00009D540000}"/>
    <cellStyle name="Normal 5 2 5 2 2 4" xfId="14170" xr:uid="{00000000-0005-0000-0000-00009E540000}"/>
    <cellStyle name="Normal 5 2 5 2 3" xfId="3236" xr:uid="{00000000-0005-0000-0000-00009F540000}"/>
    <cellStyle name="Normal 5 2 5 2 3 2" xfId="6393" xr:uid="{00000000-0005-0000-0000-0000A0540000}"/>
    <cellStyle name="Normal 5 2 5 2 3 2 2" xfId="12511" xr:uid="{00000000-0005-0000-0000-0000A1540000}"/>
    <cellStyle name="Normal 5 2 5 2 3 2 2 2" xfId="21931" xr:uid="{00000000-0005-0000-0000-0000A2540000}"/>
    <cellStyle name="Normal 5 2 5 2 3 2 3" xfId="16838" xr:uid="{00000000-0005-0000-0000-0000A3540000}"/>
    <cellStyle name="Normal 5 2 5 2 3 3" xfId="9496" xr:uid="{00000000-0005-0000-0000-0000A4540000}"/>
    <cellStyle name="Normal 5 2 5 2 3 3 2" xfId="19465" xr:uid="{00000000-0005-0000-0000-0000A5540000}"/>
    <cellStyle name="Normal 5 2 5 2 3 4" xfId="14837" xr:uid="{00000000-0005-0000-0000-0000A6540000}"/>
    <cellStyle name="Normal 5 2 5 2 4" xfId="4820" xr:uid="{00000000-0005-0000-0000-0000A7540000}"/>
    <cellStyle name="Normal 5 2 5 2 4 2" xfId="10965" xr:uid="{00000000-0005-0000-0000-0000A8540000}"/>
    <cellStyle name="Normal 5 2 5 2 4 2 2" xfId="20533" xr:uid="{00000000-0005-0000-0000-0000A9540000}"/>
    <cellStyle name="Normal 5 2 5 2 4 3" xfId="15537" xr:uid="{00000000-0005-0000-0000-0000AA540000}"/>
    <cellStyle name="Normal 5 2 5 2 5" xfId="7948" xr:uid="{00000000-0005-0000-0000-0000AB540000}"/>
    <cellStyle name="Normal 5 2 5 2 5 2" xfId="17944" xr:uid="{00000000-0005-0000-0000-0000AC540000}"/>
    <cellStyle name="Normal 5 2 5 2 6" xfId="13987" xr:uid="{00000000-0005-0000-0000-0000AD540000}"/>
    <cellStyle name="Normal 5 2 5 3" xfId="1702" xr:uid="{00000000-0005-0000-0000-0000AE540000}"/>
    <cellStyle name="Normal 5 2 5 3 2" xfId="2342" xr:uid="{00000000-0005-0000-0000-0000AF540000}"/>
    <cellStyle name="Normal 5 2 5 3 2 2" xfId="5549" xr:uid="{00000000-0005-0000-0000-0000B0540000}"/>
    <cellStyle name="Normal 5 2 5 3 2 2 2" xfId="11684" xr:uid="{00000000-0005-0000-0000-0000B1540000}"/>
    <cellStyle name="Normal 5 2 5 3 2 2 2 2" xfId="21240" xr:uid="{00000000-0005-0000-0000-0000B2540000}"/>
    <cellStyle name="Normal 5 2 5 3 2 2 3" xfId="16214" xr:uid="{00000000-0005-0000-0000-0000B3540000}"/>
    <cellStyle name="Normal 5 2 5 3 2 3" xfId="8666" xr:uid="{00000000-0005-0000-0000-0000B4540000}"/>
    <cellStyle name="Normal 5 2 5 3 2 3 2" xfId="18653" xr:uid="{00000000-0005-0000-0000-0000B5540000}"/>
    <cellStyle name="Normal 5 2 5 3 2 4" xfId="14380" xr:uid="{00000000-0005-0000-0000-0000B6540000}"/>
    <cellStyle name="Normal 5 2 5 3 3" xfId="3361" xr:uid="{00000000-0005-0000-0000-0000B7540000}"/>
    <cellStyle name="Normal 5 2 5 3 3 2" xfId="6518" xr:uid="{00000000-0005-0000-0000-0000B8540000}"/>
    <cellStyle name="Normal 5 2 5 3 3 2 2" xfId="12630" xr:uid="{00000000-0005-0000-0000-0000B9540000}"/>
    <cellStyle name="Normal 5 2 5 3 3 2 2 2" xfId="22044" xr:uid="{00000000-0005-0000-0000-0000BA540000}"/>
    <cellStyle name="Normal 5 2 5 3 3 2 3" xfId="16949" xr:uid="{00000000-0005-0000-0000-0000BB540000}"/>
    <cellStyle name="Normal 5 2 5 3 3 3" xfId="9615" xr:uid="{00000000-0005-0000-0000-0000BC540000}"/>
    <cellStyle name="Normal 5 2 5 3 3 3 2" xfId="19570" xr:uid="{00000000-0005-0000-0000-0000BD540000}"/>
    <cellStyle name="Normal 5 2 5 3 3 4" xfId="14934" xr:uid="{00000000-0005-0000-0000-0000BE540000}"/>
    <cellStyle name="Normal 5 2 5 3 4" xfId="4942" xr:uid="{00000000-0005-0000-0000-0000BF540000}"/>
    <cellStyle name="Normal 5 2 5 3 4 2" xfId="11082" xr:uid="{00000000-0005-0000-0000-0000C0540000}"/>
    <cellStyle name="Normal 5 2 5 3 4 2 2" xfId="20645" xr:uid="{00000000-0005-0000-0000-0000C1540000}"/>
    <cellStyle name="Normal 5 2 5 3 4 3" xfId="15645" xr:uid="{00000000-0005-0000-0000-0000C2540000}"/>
    <cellStyle name="Normal 5 2 5 3 5" xfId="8067" xr:uid="{00000000-0005-0000-0000-0000C3540000}"/>
    <cellStyle name="Normal 5 2 5 3 5 2" xfId="18058" xr:uid="{00000000-0005-0000-0000-0000C4540000}"/>
    <cellStyle name="Normal 5 2 5 3 6" xfId="14075" xr:uid="{00000000-0005-0000-0000-0000C5540000}"/>
    <cellStyle name="Normal 5 2 5 4" xfId="1843" xr:uid="{00000000-0005-0000-0000-0000C6540000}"/>
    <cellStyle name="Normal 5 2 5 4 2" xfId="5055" xr:uid="{00000000-0005-0000-0000-0000C7540000}"/>
    <cellStyle name="Normal 5 2 5 4 2 2" xfId="11195" xr:uid="{00000000-0005-0000-0000-0000C8540000}"/>
    <cellStyle name="Normal 5 2 5 4 2 2 2" xfId="20757" xr:uid="{00000000-0005-0000-0000-0000C9540000}"/>
    <cellStyle name="Normal 5 2 5 4 2 3" xfId="15748" xr:uid="{00000000-0005-0000-0000-0000CA540000}"/>
    <cellStyle name="Normal 5 2 5 4 3" xfId="8176" xr:uid="{00000000-0005-0000-0000-0000CB540000}"/>
    <cellStyle name="Normal 5 2 5 4 3 2" xfId="18166" xr:uid="{00000000-0005-0000-0000-0000CC540000}"/>
    <cellStyle name="Normal 5 2 5 4 4" xfId="14140" xr:uid="{00000000-0005-0000-0000-0000CD540000}"/>
    <cellStyle name="Normal 5 2 5 5" xfId="3213" xr:uid="{00000000-0005-0000-0000-0000CE540000}"/>
    <cellStyle name="Normal 5 2 5 5 2" xfId="6370" xr:uid="{00000000-0005-0000-0000-0000CF540000}"/>
    <cellStyle name="Normal 5 2 5 5 2 2" xfId="12488" xr:uid="{00000000-0005-0000-0000-0000D0540000}"/>
    <cellStyle name="Normal 5 2 5 5 2 2 2" xfId="21908" xr:uid="{00000000-0005-0000-0000-0000D1540000}"/>
    <cellStyle name="Normal 5 2 5 5 2 3" xfId="16815" xr:uid="{00000000-0005-0000-0000-0000D2540000}"/>
    <cellStyle name="Normal 5 2 5 5 3" xfId="9473" xr:uid="{00000000-0005-0000-0000-0000D3540000}"/>
    <cellStyle name="Normal 5 2 5 5 3 2" xfId="19442" xr:uid="{00000000-0005-0000-0000-0000D4540000}"/>
    <cellStyle name="Normal 5 2 5 5 4" xfId="14814" xr:uid="{00000000-0005-0000-0000-0000D5540000}"/>
    <cellStyle name="Normal 5 2 5 6" xfId="4797" xr:uid="{00000000-0005-0000-0000-0000D6540000}"/>
    <cellStyle name="Normal 5 2 5 6 2" xfId="10942" xr:uid="{00000000-0005-0000-0000-0000D7540000}"/>
    <cellStyle name="Normal 5 2 5 6 2 2" xfId="20510" xr:uid="{00000000-0005-0000-0000-0000D8540000}"/>
    <cellStyle name="Normal 5 2 5 6 3" xfId="15514" xr:uid="{00000000-0005-0000-0000-0000D9540000}"/>
    <cellStyle name="Normal 5 2 5 7" xfId="7925" xr:uid="{00000000-0005-0000-0000-0000DA540000}"/>
    <cellStyle name="Normal 5 2 5 7 2" xfId="17921" xr:uid="{00000000-0005-0000-0000-0000DB540000}"/>
    <cellStyle name="Normal 5 2 5 8" xfId="13964" xr:uid="{00000000-0005-0000-0000-0000DC540000}"/>
    <cellStyle name="Normal 5 2 5 9" xfId="1008" xr:uid="{00000000-0005-0000-0000-0000DD540000}"/>
    <cellStyle name="Normal 5 2 6" xfId="1055" xr:uid="{00000000-0005-0000-0000-0000DE540000}"/>
    <cellStyle name="Normal 5 2 6 2" xfId="1877" xr:uid="{00000000-0005-0000-0000-0000DF540000}"/>
    <cellStyle name="Normal 5 2 6 2 2" xfId="5088" xr:uid="{00000000-0005-0000-0000-0000E0540000}"/>
    <cellStyle name="Normal 5 2 6 2 2 2" xfId="11228" xr:uid="{00000000-0005-0000-0000-0000E1540000}"/>
    <cellStyle name="Normal 5 2 6 2 2 2 2" xfId="20790" xr:uid="{00000000-0005-0000-0000-0000E2540000}"/>
    <cellStyle name="Normal 5 2 6 2 2 3" xfId="15781" xr:uid="{00000000-0005-0000-0000-0000E3540000}"/>
    <cellStyle name="Normal 5 2 6 2 3" xfId="8210" xr:uid="{00000000-0005-0000-0000-0000E4540000}"/>
    <cellStyle name="Normal 5 2 6 2 3 2" xfId="18200" xr:uid="{00000000-0005-0000-0000-0000E5540000}"/>
    <cellStyle name="Normal 5 2 6 2 4" xfId="14159" xr:uid="{00000000-0005-0000-0000-0000E6540000}"/>
    <cellStyle name="Normal 5 2 6 3" xfId="3225" xr:uid="{00000000-0005-0000-0000-0000E7540000}"/>
    <cellStyle name="Normal 5 2 6 3 2" xfId="6382" xr:uid="{00000000-0005-0000-0000-0000E8540000}"/>
    <cellStyle name="Normal 5 2 6 3 2 2" xfId="12500" xr:uid="{00000000-0005-0000-0000-0000E9540000}"/>
    <cellStyle name="Normal 5 2 6 3 2 2 2" xfId="21920" xr:uid="{00000000-0005-0000-0000-0000EA540000}"/>
    <cellStyle name="Normal 5 2 6 3 2 3" xfId="16827" xr:uid="{00000000-0005-0000-0000-0000EB540000}"/>
    <cellStyle name="Normal 5 2 6 3 3" xfId="9485" xr:uid="{00000000-0005-0000-0000-0000EC540000}"/>
    <cellStyle name="Normal 5 2 6 3 3 2" xfId="19454" xr:uid="{00000000-0005-0000-0000-0000ED540000}"/>
    <cellStyle name="Normal 5 2 6 3 4" xfId="14826" xr:uid="{00000000-0005-0000-0000-0000EE540000}"/>
    <cellStyle name="Normal 5 2 6 4" xfId="4809" xr:uid="{00000000-0005-0000-0000-0000EF540000}"/>
    <cellStyle name="Normal 5 2 6 4 2" xfId="10954" xr:uid="{00000000-0005-0000-0000-0000F0540000}"/>
    <cellStyle name="Normal 5 2 6 4 2 2" xfId="20522" xr:uid="{00000000-0005-0000-0000-0000F1540000}"/>
    <cellStyle name="Normal 5 2 6 4 3" xfId="15526" xr:uid="{00000000-0005-0000-0000-0000F2540000}"/>
    <cellStyle name="Normal 5 2 6 5" xfId="7937" xr:uid="{00000000-0005-0000-0000-0000F3540000}"/>
    <cellStyle name="Normal 5 2 6 5 2" xfId="17933" xr:uid="{00000000-0005-0000-0000-0000F4540000}"/>
    <cellStyle name="Normal 5 2 6 6" xfId="13976" xr:uid="{00000000-0005-0000-0000-0000F5540000}"/>
    <cellStyle name="Normal 5 2 7" xfId="1354" xr:uid="{00000000-0005-0000-0000-0000F6540000}"/>
    <cellStyle name="Normal 5 2 8" xfId="1807" xr:uid="{00000000-0005-0000-0000-0000F7540000}"/>
    <cellStyle name="Normal 5 2 8 2" xfId="5019" xr:uid="{00000000-0005-0000-0000-0000F8540000}"/>
    <cellStyle name="Normal 5 2 8 2 2" xfId="11159" xr:uid="{00000000-0005-0000-0000-0000F9540000}"/>
    <cellStyle name="Normal 5 2 8 2 2 2" xfId="20721" xr:uid="{00000000-0005-0000-0000-0000FA540000}"/>
    <cellStyle name="Normal 5 2 8 2 3" xfId="15713" xr:uid="{00000000-0005-0000-0000-0000FB540000}"/>
    <cellStyle name="Normal 5 2 8 3" xfId="8140" xr:uid="{00000000-0005-0000-0000-0000FC540000}"/>
    <cellStyle name="Normal 5 2 8 3 2" xfId="18130" xr:uid="{00000000-0005-0000-0000-0000FD540000}"/>
    <cellStyle name="Normal 5 2 8 4" xfId="14118" xr:uid="{00000000-0005-0000-0000-0000FE540000}"/>
    <cellStyle name="Normal 5 2 9" xfId="3202" xr:uid="{00000000-0005-0000-0000-0000FF540000}"/>
    <cellStyle name="Normal 5 2 9 2" xfId="6359" xr:uid="{00000000-0005-0000-0000-000000550000}"/>
    <cellStyle name="Normal 5 2 9 2 2" xfId="12477" xr:uid="{00000000-0005-0000-0000-000001550000}"/>
    <cellStyle name="Normal 5 2 9 2 2 2" xfId="21897" xr:uid="{00000000-0005-0000-0000-000002550000}"/>
    <cellStyle name="Normal 5 2 9 2 3" xfId="16804" xr:uid="{00000000-0005-0000-0000-000003550000}"/>
    <cellStyle name="Normal 5 2 9 3" xfId="9462" xr:uid="{00000000-0005-0000-0000-000004550000}"/>
    <cellStyle name="Normal 5 2 9 3 2" xfId="19431" xr:uid="{00000000-0005-0000-0000-000005550000}"/>
    <cellStyle name="Normal 5 2 9 4" xfId="14803" xr:uid="{00000000-0005-0000-0000-000006550000}"/>
    <cellStyle name="Normal 5 20" xfId="41204" xr:uid="{00000000-0005-0000-0000-000007550000}"/>
    <cellStyle name="Normal 5 3" xfId="65" xr:uid="{00000000-0005-0000-0000-000008550000}"/>
    <cellStyle name="Normal 5 3 10" xfId="952" xr:uid="{00000000-0005-0000-0000-000009550000}"/>
    <cellStyle name="Normal 5 3 11" xfId="41009" xr:uid="{00000000-0005-0000-0000-00000A550000}"/>
    <cellStyle name="Normal 5 3 12" xfId="41249" xr:uid="{00000000-0005-0000-0000-00000B550000}"/>
    <cellStyle name="Normal 5 3 2" xfId="209" xr:uid="{00000000-0005-0000-0000-00000C550000}"/>
    <cellStyle name="Normal 5 3 2 2" xfId="608" xr:uid="{00000000-0005-0000-0000-00000D550000}"/>
    <cellStyle name="Normal 5 3 2 2 2" xfId="1892" xr:uid="{00000000-0005-0000-0000-00000E550000}"/>
    <cellStyle name="Normal 5 3 2 2 2 2" xfId="5103" xr:uid="{00000000-0005-0000-0000-00000F550000}"/>
    <cellStyle name="Normal 5 3 2 2 2 2 2" xfId="11243" xr:uid="{00000000-0005-0000-0000-000010550000}"/>
    <cellStyle name="Normal 5 3 2 2 2 2 2 2" xfId="20805" xr:uid="{00000000-0005-0000-0000-000011550000}"/>
    <cellStyle name="Normal 5 3 2 2 2 2 3" xfId="15796" xr:uid="{00000000-0005-0000-0000-000012550000}"/>
    <cellStyle name="Normal 5 3 2 2 2 3" xfId="8225" xr:uid="{00000000-0005-0000-0000-000013550000}"/>
    <cellStyle name="Normal 5 3 2 2 2 3 2" xfId="18215" xr:uid="{00000000-0005-0000-0000-000014550000}"/>
    <cellStyle name="Normal 5 3 2 2 2 4" xfId="14174" xr:uid="{00000000-0005-0000-0000-000015550000}"/>
    <cellStyle name="Normal 5 3 2 2 3" xfId="3240" xr:uid="{00000000-0005-0000-0000-000016550000}"/>
    <cellStyle name="Normal 5 3 2 2 3 2" xfId="6397" xr:uid="{00000000-0005-0000-0000-000017550000}"/>
    <cellStyle name="Normal 5 3 2 2 3 2 2" xfId="12515" xr:uid="{00000000-0005-0000-0000-000018550000}"/>
    <cellStyle name="Normal 5 3 2 2 3 2 2 2" xfId="21935" xr:uid="{00000000-0005-0000-0000-000019550000}"/>
    <cellStyle name="Normal 5 3 2 2 3 2 3" xfId="16842" xr:uid="{00000000-0005-0000-0000-00001A550000}"/>
    <cellStyle name="Normal 5 3 2 2 3 3" xfId="9500" xr:uid="{00000000-0005-0000-0000-00001B550000}"/>
    <cellStyle name="Normal 5 3 2 2 3 3 2" xfId="19469" xr:uid="{00000000-0005-0000-0000-00001C550000}"/>
    <cellStyle name="Normal 5 3 2 2 3 4" xfId="14841" xr:uid="{00000000-0005-0000-0000-00001D550000}"/>
    <cellStyle name="Normal 5 3 2 2 4" xfId="4824" xr:uid="{00000000-0005-0000-0000-00001E550000}"/>
    <cellStyle name="Normal 5 3 2 2 4 2" xfId="10969" xr:uid="{00000000-0005-0000-0000-00001F550000}"/>
    <cellStyle name="Normal 5 3 2 2 4 2 2" xfId="20537" xr:uid="{00000000-0005-0000-0000-000020550000}"/>
    <cellStyle name="Normal 5 3 2 2 4 3" xfId="15541" xr:uid="{00000000-0005-0000-0000-000021550000}"/>
    <cellStyle name="Normal 5 3 2 2 5" xfId="7952" xr:uid="{00000000-0005-0000-0000-000022550000}"/>
    <cellStyle name="Normal 5 3 2 2 5 2" xfId="17948" xr:uid="{00000000-0005-0000-0000-000023550000}"/>
    <cellStyle name="Normal 5 3 2 2 6" xfId="13991" xr:uid="{00000000-0005-0000-0000-000024550000}"/>
    <cellStyle name="Normal 5 3 2 2 7" xfId="1070" xr:uid="{00000000-0005-0000-0000-000025550000}"/>
    <cellStyle name="Normal 5 3 2 3" xfId="1706" xr:uid="{00000000-0005-0000-0000-000026550000}"/>
    <cellStyle name="Normal 5 3 2 3 2" xfId="2346" xr:uid="{00000000-0005-0000-0000-000027550000}"/>
    <cellStyle name="Normal 5 3 2 3 2 2" xfId="5553" xr:uid="{00000000-0005-0000-0000-000028550000}"/>
    <cellStyle name="Normal 5 3 2 3 2 2 2" xfId="11688" xr:uid="{00000000-0005-0000-0000-000029550000}"/>
    <cellStyle name="Normal 5 3 2 3 2 2 2 2" xfId="21244" xr:uid="{00000000-0005-0000-0000-00002A550000}"/>
    <cellStyle name="Normal 5 3 2 3 2 2 3" xfId="16218" xr:uid="{00000000-0005-0000-0000-00002B550000}"/>
    <cellStyle name="Normal 5 3 2 3 2 3" xfId="8670" xr:uid="{00000000-0005-0000-0000-00002C550000}"/>
    <cellStyle name="Normal 5 3 2 3 2 3 2" xfId="18657" xr:uid="{00000000-0005-0000-0000-00002D550000}"/>
    <cellStyle name="Normal 5 3 2 3 2 4" xfId="14384" xr:uid="{00000000-0005-0000-0000-00002E550000}"/>
    <cellStyle name="Normal 5 3 2 3 3" xfId="3365" xr:uid="{00000000-0005-0000-0000-00002F550000}"/>
    <cellStyle name="Normal 5 3 2 3 3 2" xfId="6522" xr:uid="{00000000-0005-0000-0000-000030550000}"/>
    <cellStyle name="Normal 5 3 2 3 3 2 2" xfId="12634" xr:uid="{00000000-0005-0000-0000-000031550000}"/>
    <cellStyle name="Normal 5 3 2 3 3 2 2 2" xfId="22048" xr:uid="{00000000-0005-0000-0000-000032550000}"/>
    <cellStyle name="Normal 5 3 2 3 3 2 3" xfId="16953" xr:uid="{00000000-0005-0000-0000-000033550000}"/>
    <cellStyle name="Normal 5 3 2 3 3 3" xfId="9619" xr:uid="{00000000-0005-0000-0000-000034550000}"/>
    <cellStyle name="Normal 5 3 2 3 3 3 2" xfId="19574" xr:uid="{00000000-0005-0000-0000-000035550000}"/>
    <cellStyle name="Normal 5 3 2 3 3 4" xfId="14938" xr:uid="{00000000-0005-0000-0000-000036550000}"/>
    <cellStyle name="Normal 5 3 2 3 4" xfId="4946" xr:uid="{00000000-0005-0000-0000-000037550000}"/>
    <cellStyle name="Normal 5 3 2 3 4 2" xfId="11086" xr:uid="{00000000-0005-0000-0000-000038550000}"/>
    <cellStyle name="Normal 5 3 2 3 4 2 2" xfId="20649" xr:uid="{00000000-0005-0000-0000-000039550000}"/>
    <cellStyle name="Normal 5 3 2 3 4 3" xfId="15649" xr:uid="{00000000-0005-0000-0000-00003A550000}"/>
    <cellStyle name="Normal 5 3 2 3 5" xfId="8071" xr:uid="{00000000-0005-0000-0000-00003B550000}"/>
    <cellStyle name="Normal 5 3 2 3 5 2" xfId="18062" xr:uid="{00000000-0005-0000-0000-00003C550000}"/>
    <cellStyle name="Normal 5 3 2 3 6" xfId="14079" xr:uid="{00000000-0005-0000-0000-00003D550000}"/>
    <cellStyle name="Normal 5 3 2 4" xfId="1847" xr:uid="{00000000-0005-0000-0000-00003E550000}"/>
    <cellStyle name="Normal 5 3 2 4 2" xfId="5059" xr:uid="{00000000-0005-0000-0000-00003F550000}"/>
    <cellStyle name="Normal 5 3 2 4 2 2" xfId="11199" xr:uid="{00000000-0005-0000-0000-000040550000}"/>
    <cellStyle name="Normal 5 3 2 4 2 2 2" xfId="20761" xr:uid="{00000000-0005-0000-0000-000041550000}"/>
    <cellStyle name="Normal 5 3 2 4 2 3" xfId="15752" xr:uid="{00000000-0005-0000-0000-000042550000}"/>
    <cellStyle name="Normal 5 3 2 4 3" xfId="8180" xr:uid="{00000000-0005-0000-0000-000043550000}"/>
    <cellStyle name="Normal 5 3 2 4 3 2" xfId="18170" xr:uid="{00000000-0005-0000-0000-000044550000}"/>
    <cellStyle name="Normal 5 3 2 4 4" xfId="14144" xr:uid="{00000000-0005-0000-0000-000045550000}"/>
    <cellStyle name="Normal 5 3 2 5" xfId="3217" xr:uid="{00000000-0005-0000-0000-000046550000}"/>
    <cellStyle name="Normal 5 3 2 5 2" xfId="6374" xr:uid="{00000000-0005-0000-0000-000047550000}"/>
    <cellStyle name="Normal 5 3 2 5 2 2" xfId="12492" xr:uid="{00000000-0005-0000-0000-000048550000}"/>
    <cellStyle name="Normal 5 3 2 5 2 2 2" xfId="21912" xr:uid="{00000000-0005-0000-0000-000049550000}"/>
    <cellStyle name="Normal 5 3 2 5 2 3" xfId="16819" xr:uid="{00000000-0005-0000-0000-00004A550000}"/>
    <cellStyle name="Normal 5 3 2 5 3" xfId="9477" xr:uid="{00000000-0005-0000-0000-00004B550000}"/>
    <cellStyle name="Normal 5 3 2 5 3 2" xfId="19446" xr:uid="{00000000-0005-0000-0000-00004C550000}"/>
    <cellStyle name="Normal 5 3 2 5 4" xfId="14818" xr:uid="{00000000-0005-0000-0000-00004D550000}"/>
    <cellStyle name="Normal 5 3 2 6" xfId="4801" xr:uid="{00000000-0005-0000-0000-00004E550000}"/>
    <cellStyle name="Normal 5 3 2 6 2" xfId="10946" xr:uid="{00000000-0005-0000-0000-00004F550000}"/>
    <cellStyle name="Normal 5 3 2 6 2 2" xfId="20514" xr:uid="{00000000-0005-0000-0000-000050550000}"/>
    <cellStyle name="Normal 5 3 2 6 3" xfId="15518" xr:uid="{00000000-0005-0000-0000-000051550000}"/>
    <cellStyle name="Normal 5 3 2 7" xfId="7929" xr:uid="{00000000-0005-0000-0000-000052550000}"/>
    <cellStyle name="Normal 5 3 2 7 2" xfId="17925" xr:uid="{00000000-0005-0000-0000-000053550000}"/>
    <cellStyle name="Normal 5 3 2 8" xfId="13968" xr:uid="{00000000-0005-0000-0000-000054550000}"/>
    <cellStyle name="Normal 5 3 2 9" xfId="1012" xr:uid="{00000000-0005-0000-0000-000055550000}"/>
    <cellStyle name="Normal 5 3 3" xfId="344" xr:uid="{00000000-0005-0000-0000-000056550000}"/>
    <cellStyle name="Normal 5 3 3 2" xfId="743" xr:uid="{00000000-0005-0000-0000-000057550000}"/>
    <cellStyle name="Normal 5 3 3 2 2" xfId="5092" xr:uid="{00000000-0005-0000-0000-000058550000}"/>
    <cellStyle name="Normal 5 3 3 2 2 2" xfId="11232" xr:uid="{00000000-0005-0000-0000-000059550000}"/>
    <cellStyle name="Normal 5 3 3 2 2 2 2" xfId="20794" xr:uid="{00000000-0005-0000-0000-00005A550000}"/>
    <cellStyle name="Normal 5 3 3 2 2 3" xfId="15785" xr:uid="{00000000-0005-0000-0000-00005B550000}"/>
    <cellStyle name="Normal 5 3 3 2 3" xfId="8214" xr:uid="{00000000-0005-0000-0000-00005C550000}"/>
    <cellStyle name="Normal 5 3 3 2 3 2" xfId="18204" xr:uid="{00000000-0005-0000-0000-00005D550000}"/>
    <cellStyle name="Normal 5 3 3 2 4" xfId="14163" xr:uid="{00000000-0005-0000-0000-00005E550000}"/>
    <cellStyle name="Normal 5 3 3 2 5" xfId="1881" xr:uid="{00000000-0005-0000-0000-00005F550000}"/>
    <cellStyle name="Normal 5 3 3 3" xfId="3229" xr:uid="{00000000-0005-0000-0000-000060550000}"/>
    <cellStyle name="Normal 5 3 3 3 2" xfId="6386" xr:uid="{00000000-0005-0000-0000-000061550000}"/>
    <cellStyle name="Normal 5 3 3 3 2 2" xfId="12504" xr:uid="{00000000-0005-0000-0000-000062550000}"/>
    <cellStyle name="Normal 5 3 3 3 2 2 2" xfId="21924" xr:uid="{00000000-0005-0000-0000-000063550000}"/>
    <cellStyle name="Normal 5 3 3 3 2 3" xfId="16831" xr:uid="{00000000-0005-0000-0000-000064550000}"/>
    <cellStyle name="Normal 5 3 3 3 3" xfId="9489" xr:uid="{00000000-0005-0000-0000-000065550000}"/>
    <cellStyle name="Normal 5 3 3 3 3 2" xfId="19458" xr:uid="{00000000-0005-0000-0000-000066550000}"/>
    <cellStyle name="Normal 5 3 3 3 4" xfId="14830" xr:uid="{00000000-0005-0000-0000-000067550000}"/>
    <cellStyle name="Normal 5 3 3 4" xfId="4813" xr:uid="{00000000-0005-0000-0000-000068550000}"/>
    <cellStyle name="Normal 5 3 3 4 2" xfId="10958" xr:uid="{00000000-0005-0000-0000-000069550000}"/>
    <cellStyle name="Normal 5 3 3 4 2 2" xfId="20526" xr:uid="{00000000-0005-0000-0000-00006A550000}"/>
    <cellStyle name="Normal 5 3 3 4 3" xfId="15530" xr:uid="{00000000-0005-0000-0000-00006B550000}"/>
    <cellStyle name="Normal 5 3 3 5" xfId="7941" xr:uid="{00000000-0005-0000-0000-00006C550000}"/>
    <cellStyle name="Normal 5 3 3 5 2" xfId="17937" xr:uid="{00000000-0005-0000-0000-00006D550000}"/>
    <cellStyle name="Normal 5 3 3 6" xfId="13980" xr:uid="{00000000-0005-0000-0000-00006E550000}"/>
    <cellStyle name="Normal 5 3 3 7" xfId="1059" xr:uid="{00000000-0005-0000-0000-00006F550000}"/>
    <cellStyle name="Normal 5 3 4" xfId="482" xr:uid="{00000000-0005-0000-0000-000070550000}"/>
    <cellStyle name="Normal 5 3 4 2" xfId="2308" xr:uid="{00000000-0005-0000-0000-000071550000}"/>
    <cellStyle name="Normal 5 3 4 2 2" xfId="5515" xr:uid="{00000000-0005-0000-0000-000072550000}"/>
    <cellStyle name="Normal 5 3 4 2 2 2" xfId="11650" xr:uid="{00000000-0005-0000-0000-000073550000}"/>
    <cellStyle name="Normal 5 3 4 2 2 2 2" xfId="21207" xr:uid="{00000000-0005-0000-0000-000074550000}"/>
    <cellStyle name="Normal 5 3 4 2 2 3" xfId="16182" xr:uid="{00000000-0005-0000-0000-000075550000}"/>
    <cellStyle name="Normal 5 3 4 2 3" xfId="8632" xr:uid="{00000000-0005-0000-0000-000076550000}"/>
    <cellStyle name="Normal 5 3 4 2 3 2" xfId="18619" xr:uid="{00000000-0005-0000-0000-000077550000}"/>
    <cellStyle name="Normal 5 3 4 2 4" xfId="14367" xr:uid="{00000000-0005-0000-0000-000078550000}"/>
    <cellStyle name="Normal 5 3 4 3" xfId="3350" xr:uid="{00000000-0005-0000-0000-000079550000}"/>
    <cellStyle name="Normal 5 3 4 3 2" xfId="6507" xr:uid="{00000000-0005-0000-0000-00007A550000}"/>
    <cellStyle name="Normal 5 3 4 3 2 2" xfId="12619" xr:uid="{00000000-0005-0000-0000-00007B550000}"/>
    <cellStyle name="Normal 5 3 4 3 2 2 2" xfId="22034" xr:uid="{00000000-0005-0000-0000-00007C550000}"/>
    <cellStyle name="Normal 5 3 4 3 2 3" xfId="16940" xr:uid="{00000000-0005-0000-0000-00007D550000}"/>
    <cellStyle name="Normal 5 3 4 3 3" xfId="9604" xr:uid="{00000000-0005-0000-0000-00007E550000}"/>
    <cellStyle name="Normal 5 3 4 3 3 2" xfId="19559" xr:uid="{00000000-0005-0000-0000-00007F550000}"/>
    <cellStyle name="Normal 5 3 4 3 4" xfId="14925" xr:uid="{00000000-0005-0000-0000-000080550000}"/>
    <cellStyle name="Normal 5 3 4 4" xfId="4931" xr:uid="{00000000-0005-0000-0000-000081550000}"/>
    <cellStyle name="Normal 5 3 4 4 2" xfId="11071" xr:uid="{00000000-0005-0000-0000-000082550000}"/>
    <cellStyle name="Normal 5 3 4 4 2 2" xfId="20635" xr:uid="{00000000-0005-0000-0000-000083550000}"/>
    <cellStyle name="Normal 5 3 4 4 3" xfId="15636" xr:uid="{00000000-0005-0000-0000-000084550000}"/>
    <cellStyle name="Normal 5 3 4 5" xfId="8056" xr:uid="{00000000-0005-0000-0000-000085550000}"/>
    <cellStyle name="Normal 5 3 4 5 2" xfId="18048" xr:uid="{00000000-0005-0000-0000-000086550000}"/>
    <cellStyle name="Normal 5 3 4 6" xfId="14067" xr:uid="{00000000-0005-0000-0000-000087550000}"/>
    <cellStyle name="Normal 5 3 4 7" xfId="1633" xr:uid="{00000000-0005-0000-0000-000088550000}"/>
    <cellStyle name="Normal 5 3 5" xfId="1811" xr:uid="{00000000-0005-0000-0000-000089550000}"/>
    <cellStyle name="Normal 5 3 5 2" xfId="5023" xr:uid="{00000000-0005-0000-0000-00008A550000}"/>
    <cellStyle name="Normal 5 3 5 2 2" xfId="11163" xr:uid="{00000000-0005-0000-0000-00008B550000}"/>
    <cellStyle name="Normal 5 3 5 2 2 2" xfId="20725" xr:uid="{00000000-0005-0000-0000-00008C550000}"/>
    <cellStyle name="Normal 5 3 5 2 3" xfId="15717" xr:uid="{00000000-0005-0000-0000-00008D550000}"/>
    <cellStyle name="Normal 5 3 5 3" xfId="8144" xr:uid="{00000000-0005-0000-0000-00008E550000}"/>
    <cellStyle name="Normal 5 3 5 3 2" xfId="18134" xr:uid="{00000000-0005-0000-0000-00008F550000}"/>
    <cellStyle name="Normal 5 3 5 4" xfId="14122" xr:uid="{00000000-0005-0000-0000-000090550000}"/>
    <cellStyle name="Normal 5 3 6" xfId="3206" xr:uid="{00000000-0005-0000-0000-000091550000}"/>
    <cellStyle name="Normal 5 3 6 2" xfId="6363" xr:uid="{00000000-0005-0000-0000-000092550000}"/>
    <cellStyle name="Normal 5 3 6 2 2" xfId="12481" xr:uid="{00000000-0005-0000-0000-000093550000}"/>
    <cellStyle name="Normal 5 3 6 2 2 2" xfId="21901" xr:uid="{00000000-0005-0000-0000-000094550000}"/>
    <cellStyle name="Normal 5 3 6 2 3" xfId="16808" xr:uid="{00000000-0005-0000-0000-000095550000}"/>
    <cellStyle name="Normal 5 3 6 3" xfId="9466" xr:uid="{00000000-0005-0000-0000-000096550000}"/>
    <cellStyle name="Normal 5 3 6 3 2" xfId="19435" xr:uid="{00000000-0005-0000-0000-000097550000}"/>
    <cellStyle name="Normal 5 3 6 4" xfId="14807" xr:uid="{00000000-0005-0000-0000-000098550000}"/>
    <cellStyle name="Normal 5 3 7" xfId="4790" xr:uid="{00000000-0005-0000-0000-000099550000}"/>
    <cellStyle name="Normal 5 3 7 2" xfId="10935" xr:uid="{00000000-0005-0000-0000-00009A550000}"/>
    <cellStyle name="Normal 5 3 7 2 2" xfId="20503" xr:uid="{00000000-0005-0000-0000-00009B550000}"/>
    <cellStyle name="Normal 5 3 7 3" xfId="15507" xr:uid="{00000000-0005-0000-0000-00009C550000}"/>
    <cellStyle name="Normal 5 3 8" xfId="7918" xr:uid="{00000000-0005-0000-0000-00009D550000}"/>
    <cellStyle name="Normal 5 3 8 2" xfId="17914" xr:uid="{00000000-0005-0000-0000-00009E550000}"/>
    <cellStyle name="Normal 5 3 9" xfId="13957" xr:uid="{00000000-0005-0000-0000-00009F550000}"/>
    <cellStyle name="Normal 5 4" xfId="162" xr:uid="{00000000-0005-0000-0000-0000A0550000}"/>
    <cellStyle name="Normal 5 4 10" xfId="953" xr:uid="{00000000-0005-0000-0000-0000A1550000}"/>
    <cellStyle name="Normal 5 4 2" xfId="564" xr:uid="{00000000-0005-0000-0000-0000A2550000}"/>
    <cellStyle name="Normal 5 4 2 2" xfId="1071" xr:uid="{00000000-0005-0000-0000-0000A3550000}"/>
    <cellStyle name="Normal 5 4 2 2 2" xfId="1893" xr:uid="{00000000-0005-0000-0000-0000A4550000}"/>
    <cellStyle name="Normal 5 4 2 2 2 2" xfId="5104" xr:uid="{00000000-0005-0000-0000-0000A5550000}"/>
    <cellStyle name="Normal 5 4 2 2 2 2 2" xfId="11244" xr:uid="{00000000-0005-0000-0000-0000A6550000}"/>
    <cellStyle name="Normal 5 4 2 2 2 2 2 2" xfId="20806" xr:uid="{00000000-0005-0000-0000-0000A7550000}"/>
    <cellStyle name="Normal 5 4 2 2 2 2 3" xfId="15797" xr:uid="{00000000-0005-0000-0000-0000A8550000}"/>
    <cellStyle name="Normal 5 4 2 2 2 3" xfId="8226" xr:uid="{00000000-0005-0000-0000-0000A9550000}"/>
    <cellStyle name="Normal 5 4 2 2 2 3 2" xfId="18216" xr:uid="{00000000-0005-0000-0000-0000AA550000}"/>
    <cellStyle name="Normal 5 4 2 2 2 4" xfId="14175" xr:uid="{00000000-0005-0000-0000-0000AB550000}"/>
    <cellStyle name="Normal 5 4 2 2 3" xfId="3241" xr:uid="{00000000-0005-0000-0000-0000AC550000}"/>
    <cellStyle name="Normal 5 4 2 2 3 2" xfId="6398" xr:uid="{00000000-0005-0000-0000-0000AD550000}"/>
    <cellStyle name="Normal 5 4 2 2 3 2 2" xfId="12516" xr:uid="{00000000-0005-0000-0000-0000AE550000}"/>
    <cellStyle name="Normal 5 4 2 2 3 2 2 2" xfId="21936" xr:uid="{00000000-0005-0000-0000-0000AF550000}"/>
    <cellStyle name="Normal 5 4 2 2 3 2 3" xfId="16843" xr:uid="{00000000-0005-0000-0000-0000B0550000}"/>
    <cellStyle name="Normal 5 4 2 2 3 3" xfId="9501" xr:uid="{00000000-0005-0000-0000-0000B1550000}"/>
    <cellStyle name="Normal 5 4 2 2 3 3 2" xfId="19470" xr:uid="{00000000-0005-0000-0000-0000B2550000}"/>
    <cellStyle name="Normal 5 4 2 2 3 4" xfId="14842" xr:uid="{00000000-0005-0000-0000-0000B3550000}"/>
    <cellStyle name="Normal 5 4 2 2 4" xfId="4825" xr:uid="{00000000-0005-0000-0000-0000B4550000}"/>
    <cellStyle name="Normal 5 4 2 2 4 2" xfId="10970" xr:uid="{00000000-0005-0000-0000-0000B5550000}"/>
    <cellStyle name="Normal 5 4 2 2 4 2 2" xfId="20538" xr:uid="{00000000-0005-0000-0000-0000B6550000}"/>
    <cellStyle name="Normal 5 4 2 2 4 3" xfId="15542" xr:uid="{00000000-0005-0000-0000-0000B7550000}"/>
    <cellStyle name="Normal 5 4 2 2 5" xfId="7953" xr:uid="{00000000-0005-0000-0000-0000B8550000}"/>
    <cellStyle name="Normal 5 4 2 2 5 2" xfId="17949" xr:uid="{00000000-0005-0000-0000-0000B9550000}"/>
    <cellStyle name="Normal 5 4 2 2 6" xfId="13992" xr:uid="{00000000-0005-0000-0000-0000BA550000}"/>
    <cellStyle name="Normal 5 4 2 3" xfId="1707" xr:uid="{00000000-0005-0000-0000-0000BB550000}"/>
    <cellStyle name="Normal 5 4 2 3 2" xfId="2347" xr:uid="{00000000-0005-0000-0000-0000BC550000}"/>
    <cellStyle name="Normal 5 4 2 3 2 2" xfId="5554" xr:uid="{00000000-0005-0000-0000-0000BD550000}"/>
    <cellStyle name="Normal 5 4 2 3 2 2 2" xfId="11689" xr:uid="{00000000-0005-0000-0000-0000BE550000}"/>
    <cellStyle name="Normal 5 4 2 3 2 2 2 2" xfId="21245" xr:uid="{00000000-0005-0000-0000-0000BF550000}"/>
    <cellStyle name="Normal 5 4 2 3 2 2 3" xfId="16219" xr:uid="{00000000-0005-0000-0000-0000C0550000}"/>
    <cellStyle name="Normal 5 4 2 3 2 3" xfId="8671" xr:uid="{00000000-0005-0000-0000-0000C1550000}"/>
    <cellStyle name="Normal 5 4 2 3 2 3 2" xfId="18658" xr:uid="{00000000-0005-0000-0000-0000C2550000}"/>
    <cellStyle name="Normal 5 4 2 3 2 4" xfId="14385" xr:uid="{00000000-0005-0000-0000-0000C3550000}"/>
    <cellStyle name="Normal 5 4 2 3 3" xfId="3366" xr:uid="{00000000-0005-0000-0000-0000C4550000}"/>
    <cellStyle name="Normal 5 4 2 3 3 2" xfId="6523" xr:uid="{00000000-0005-0000-0000-0000C5550000}"/>
    <cellStyle name="Normal 5 4 2 3 3 2 2" xfId="12635" xr:uid="{00000000-0005-0000-0000-0000C6550000}"/>
    <cellStyle name="Normal 5 4 2 3 3 2 2 2" xfId="22049" xr:uid="{00000000-0005-0000-0000-0000C7550000}"/>
    <cellStyle name="Normal 5 4 2 3 3 2 3" xfId="16954" xr:uid="{00000000-0005-0000-0000-0000C8550000}"/>
    <cellStyle name="Normal 5 4 2 3 3 3" xfId="9620" xr:uid="{00000000-0005-0000-0000-0000C9550000}"/>
    <cellStyle name="Normal 5 4 2 3 3 3 2" xfId="19575" xr:uid="{00000000-0005-0000-0000-0000CA550000}"/>
    <cellStyle name="Normal 5 4 2 3 3 4" xfId="14939" xr:uid="{00000000-0005-0000-0000-0000CB550000}"/>
    <cellStyle name="Normal 5 4 2 3 4" xfId="4947" xr:uid="{00000000-0005-0000-0000-0000CC550000}"/>
    <cellStyle name="Normal 5 4 2 3 4 2" xfId="11087" xr:uid="{00000000-0005-0000-0000-0000CD550000}"/>
    <cellStyle name="Normal 5 4 2 3 4 2 2" xfId="20650" xr:uid="{00000000-0005-0000-0000-0000CE550000}"/>
    <cellStyle name="Normal 5 4 2 3 4 3" xfId="15650" xr:uid="{00000000-0005-0000-0000-0000CF550000}"/>
    <cellStyle name="Normal 5 4 2 3 5" xfId="8072" xr:uid="{00000000-0005-0000-0000-0000D0550000}"/>
    <cellStyle name="Normal 5 4 2 3 5 2" xfId="18063" xr:uid="{00000000-0005-0000-0000-0000D1550000}"/>
    <cellStyle name="Normal 5 4 2 3 6" xfId="14080" xr:uid="{00000000-0005-0000-0000-0000D2550000}"/>
    <cellStyle name="Normal 5 4 2 4" xfId="1848" xr:uid="{00000000-0005-0000-0000-0000D3550000}"/>
    <cellStyle name="Normal 5 4 2 4 2" xfId="5060" xr:uid="{00000000-0005-0000-0000-0000D4550000}"/>
    <cellStyle name="Normal 5 4 2 4 2 2" xfId="11200" xr:uid="{00000000-0005-0000-0000-0000D5550000}"/>
    <cellStyle name="Normal 5 4 2 4 2 2 2" xfId="20762" xr:uid="{00000000-0005-0000-0000-0000D6550000}"/>
    <cellStyle name="Normal 5 4 2 4 2 3" xfId="15753" xr:uid="{00000000-0005-0000-0000-0000D7550000}"/>
    <cellStyle name="Normal 5 4 2 4 3" xfId="8181" xr:uid="{00000000-0005-0000-0000-0000D8550000}"/>
    <cellStyle name="Normal 5 4 2 4 3 2" xfId="18171" xr:uid="{00000000-0005-0000-0000-0000D9550000}"/>
    <cellStyle name="Normal 5 4 2 4 4" xfId="14145" xr:uid="{00000000-0005-0000-0000-0000DA550000}"/>
    <cellStyle name="Normal 5 4 2 5" xfId="3218" xr:uid="{00000000-0005-0000-0000-0000DB550000}"/>
    <cellStyle name="Normal 5 4 2 5 2" xfId="6375" xr:uid="{00000000-0005-0000-0000-0000DC550000}"/>
    <cellStyle name="Normal 5 4 2 5 2 2" xfId="12493" xr:uid="{00000000-0005-0000-0000-0000DD550000}"/>
    <cellStyle name="Normal 5 4 2 5 2 2 2" xfId="21913" xr:uid="{00000000-0005-0000-0000-0000DE550000}"/>
    <cellStyle name="Normal 5 4 2 5 2 3" xfId="16820" xr:uid="{00000000-0005-0000-0000-0000DF550000}"/>
    <cellStyle name="Normal 5 4 2 5 3" xfId="9478" xr:uid="{00000000-0005-0000-0000-0000E0550000}"/>
    <cellStyle name="Normal 5 4 2 5 3 2" xfId="19447" xr:uid="{00000000-0005-0000-0000-0000E1550000}"/>
    <cellStyle name="Normal 5 4 2 5 4" xfId="14819" xr:uid="{00000000-0005-0000-0000-0000E2550000}"/>
    <cellStyle name="Normal 5 4 2 6" xfId="4802" xr:uid="{00000000-0005-0000-0000-0000E3550000}"/>
    <cellStyle name="Normal 5 4 2 6 2" xfId="10947" xr:uid="{00000000-0005-0000-0000-0000E4550000}"/>
    <cellStyle name="Normal 5 4 2 6 2 2" xfId="20515" xr:uid="{00000000-0005-0000-0000-0000E5550000}"/>
    <cellStyle name="Normal 5 4 2 6 3" xfId="15519" xr:uid="{00000000-0005-0000-0000-0000E6550000}"/>
    <cellStyle name="Normal 5 4 2 7" xfId="7930" xr:uid="{00000000-0005-0000-0000-0000E7550000}"/>
    <cellStyle name="Normal 5 4 2 7 2" xfId="17926" xr:uid="{00000000-0005-0000-0000-0000E8550000}"/>
    <cellStyle name="Normal 5 4 2 8" xfId="13969" xr:uid="{00000000-0005-0000-0000-0000E9550000}"/>
    <cellStyle name="Normal 5 4 2 9" xfId="1013" xr:uid="{00000000-0005-0000-0000-0000EA550000}"/>
    <cellStyle name="Normal 5 4 3" xfId="1060" xr:uid="{00000000-0005-0000-0000-0000EB550000}"/>
    <cellStyle name="Normal 5 4 3 2" xfId="1882" xr:uid="{00000000-0005-0000-0000-0000EC550000}"/>
    <cellStyle name="Normal 5 4 3 2 2" xfId="5093" xr:uid="{00000000-0005-0000-0000-0000ED550000}"/>
    <cellStyle name="Normal 5 4 3 2 2 2" xfId="11233" xr:uid="{00000000-0005-0000-0000-0000EE550000}"/>
    <cellStyle name="Normal 5 4 3 2 2 2 2" xfId="20795" xr:uid="{00000000-0005-0000-0000-0000EF550000}"/>
    <cellStyle name="Normal 5 4 3 2 2 3" xfId="15786" xr:uid="{00000000-0005-0000-0000-0000F0550000}"/>
    <cellStyle name="Normal 5 4 3 2 3" xfId="8215" xr:uid="{00000000-0005-0000-0000-0000F1550000}"/>
    <cellStyle name="Normal 5 4 3 2 3 2" xfId="18205" xr:uid="{00000000-0005-0000-0000-0000F2550000}"/>
    <cellStyle name="Normal 5 4 3 2 4" xfId="14164" xr:uid="{00000000-0005-0000-0000-0000F3550000}"/>
    <cellStyle name="Normal 5 4 3 3" xfId="3230" xr:uid="{00000000-0005-0000-0000-0000F4550000}"/>
    <cellStyle name="Normal 5 4 3 3 2" xfId="6387" xr:uid="{00000000-0005-0000-0000-0000F5550000}"/>
    <cellStyle name="Normal 5 4 3 3 2 2" xfId="12505" xr:uid="{00000000-0005-0000-0000-0000F6550000}"/>
    <cellStyle name="Normal 5 4 3 3 2 2 2" xfId="21925" xr:uid="{00000000-0005-0000-0000-0000F7550000}"/>
    <cellStyle name="Normal 5 4 3 3 2 3" xfId="16832" xr:uid="{00000000-0005-0000-0000-0000F8550000}"/>
    <cellStyle name="Normal 5 4 3 3 3" xfId="9490" xr:uid="{00000000-0005-0000-0000-0000F9550000}"/>
    <cellStyle name="Normal 5 4 3 3 3 2" xfId="19459" xr:uid="{00000000-0005-0000-0000-0000FA550000}"/>
    <cellStyle name="Normal 5 4 3 3 4" xfId="14831" xr:uid="{00000000-0005-0000-0000-0000FB550000}"/>
    <cellStyle name="Normal 5 4 3 4" xfId="4814" xr:uid="{00000000-0005-0000-0000-0000FC550000}"/>
    <cellStyle name="Normal 5 4 3 4 2" xfId="10959" xr:uid="{00000000-0005-0000-0000-0000FD550000}"/>
    <cellStyle name="Normal 5 4 3 4 2 2" xfId="20527" xr:uid="{00000000-0005-0000-0000-0000FE550000}"/>
    <cellStyle name="Normal 5 4 3 4 3" xfId="15531" xr:uid="{00000000-0005-0000-0000-0000FF550000}"/>
    <cellStyle name="Normal 5 4 3 5" xfId="7942" xr:uid="{00000000-0005-0000-0000-000000560000}"/>
    <cellStyle name="Normal 5 4 3 5 2" xfId="17938" xr:uid="{00000000-0005-0000-0000-000001560000}"/>
    <cellStyle name="Normal 5 4 3 6" xfId="13981" xr:uid="{00000000-0005-0000-0000-000002560000}"/>
    <cellStyle name="Normal 5 4 4" xfId="1634" xr:uid="{00000000-0005-0000-0000-000003560000}"/>
    <cellStyle name="Normal 5 4 4 2" xfId="2309" xr:uid="{00000000-0005-0000-0000-000004560000}"/>
    <cellStyle name="Normal 5 4 4 2 2" xfId="5516" xr:uid="{00000000-0005-0000-0000-000005560000}"/>
    <cellStyle name="Normal 5 4 4 2 2 2" xfId="11651" xr:uid="{00000000-0005-0000-0000-000006560000}"/>
    <cellStyle name="Normal 5 4 4 2 2 2 2" xfId="21208" xr:uid="{00000000-0005-0000-0000-000007560000}"/>
    <cellStyle name="Normal 5 4 4 2 2 3" xfId="16183" xr:uid="{00000000-0005-0000-0000-000008560000}"/>
    <cellStyle name="Normal 5 4 4 2 3" xfId="8633" xr:uid="{00000000-0005-0000-0000-000009560000}"/>
    <cellStyle name="Normal 5 4 4 2 3 2" xfId="18620" xr:uid="{00000000-0005-0000-0000-00000A560000}"/>
    <cellStyle name="Normal 5 4 4 2 4" xfId="14368" xr:uid="{00000000-0005-0000-0000-00000B560000}"/>
    <cellStyle name="Normal 5 4 4 3" xfId="3351" xr:uid="{00000000-0005-0000-0000-00000C560000}"/>
    <cellStyle name="Normal 5 4 4 3 2" xfId="6508" xr:uid="{00000000-0005-0000-0000-00000D560000}"/>
    <cellStyle name="Normal 5 4 4 3 2 2" xfId="12620" xr:uid="{00000000-0005-0000-0000-00000E560000}"/>
    <cellStyle name="Normal 5 4 4 3 2 2 2" xfId="22035" xr:uid="{00000000-0005-0000-0000-00000F560000}"/>
    <cellStyle name="Normal 5 4 4 3 2 3" xfId="16941" xr:uid="{00000000-0005-0000-0000-000010560000}"/>
    <cellStyle name="Normal 5 4 4 3 3" xfId="9605" xr:uid="{00000000-0005-0000-0000-000011560000}"/>
    <cellStyle name="Normal 5 4 4 3 3 2" xfId="19560" xr:uid="{00000000-0005-0000-0000-000012560000}"/>
    <cellStyle name="Normal 5 4 4 3 4" xfId="14926" xr:uid="{00000000-0005-0000-0000-000013560000}"/>
    <cellStyle name="Normal 5 4 4 4" xfId="4932" xr:uid="{00000000-0005-0000-0000-000014560000}"/>
    <cellStyle name="Normal 5 4 4 4 2" xfId="11072" xr:uid="{00000000-0005-0000-0000-000015560000}"/>
    <cellStyle name="Normal 5 4 4 4 2 2" xfId="20636" xr:uid="{00000000-0005-0000-0000-000016560000}"/>
    <cellStyle name="Normal 5 4 4 4 3" xfId="15637" xr:uid="{00000000-0005-0000-0000-000017560000}"/>
    <cellStyle name="Normal 5 4 4 5" xfId="8057" xr:uid="{00000000-0005-0000-0000-000018560000}"/>
    <cellStyle name="Normal 5 4 4 5 2" xfId="18049" xr:uid="{00000000-0005-0000-0000-000019560000}"/>
    <cellStyle name="Normal 5 4 4 6" xfId="14068" xr:uid="{00000000-0005-0000-0000-00001A560000}"/>
    <cellStyle name="Normal 5 4 5" xfId="1812" xr:uid="{00000000-0005-0000-0000-00001B560000}"/>
    <cellStyle name="Normal 5 4 5 2" xfId="5024" xr:uid="{00000000-0005-0000-0000-00001C560000}"/>
    <cellStyle name="Normal 5 4 5 2 2" xfId="11164" xr:uid="{00000000-0005-0000-0000-00001D560000}"/>
    <cellStyle name="Normal 5 4 5 2 2 2" xfId="20726" xr:uid="{00000000-0005-0000-0000-00001E560000}"/>
    <cellStyle name="Normal 5 4 5 2 3" xfId="15718" xr:uid="{00000000-0005-0000-0000-00001F560000}"/>
    <cellStyle name="Normal 5 4 5 3" xfId="8145" xr:uid="{00000000-0005-0000-0000-000020560000}"/>
    <cellStyle name="Normal 5 4 5 3 2" xfId="18135" xr:uid="{00000000-0005-0000-0000-000021560000}"/>
    <cellStyle name="Normal 5 4 5 4" xfId="14123" xr:uid="{00000000-0005-0000-0000-000022560000}"/>
    <cellStyle name="Normal 5 4 6" xfId="3207" xr:uid="{00000000-0005-0000-0000-000023560000}"/>
    <cellStyle name="Normal 5 4 6 2" xfId="6364" xr:uid="{00000000-0005-0000-0000-000024560000}"/>
    <cellStyle name="Normal 5 4 6 2 2" xfId="12482" xr:uid="{00000000-0005-0000-0000-000025560000}"/>
    <cellStyle name="Normal 5 4 6 2 2 2" xfId="21902" xr:uid="{00000000-0005-0000-0000-000026560000}"/>
    <cellStyle name="Normal 5 4 6 2 3" xfId="16809" xr:uid="{00000000-0005-0000-0000-000027560000}"/>
    <cellStyle name="Normal 5 4 6 3" xfId="9467" xr:uid="{00000000-0005-0000-0000-000028560000}"/>
    <cellStyle name="Normal 5 4 6 3 2" xfId="19436" xr:uid="{00000000-0005-0000-0000-000029560000}"/>
    <cellStyle name="Normal 5 4 6 4" xfId="14808" xr:uid="{00000000-0005-0000-0000-00002A560000}"/>
    <cellStyle name="Normal 5 4 7" xfId="4791" xr:uid="{00000000-0005-0000-0000-00002B560000}"/>
    <cellStyle name="Normal 5 4 7 2" xfId="10936" xr:uid="{00000000-0005-0000-0000-00002C560000}"/>
    <cellStyle name="Normal 5 4 7 2 2" xfId="20504" xr:uid="{00000000-0005-0000-0000-00002D560000}"/>
    <cellStyle name="Normal 5 4 7 3" xfId="15508" xr:uid="{00000000-0005-0000-0000-00002E560000}"/>
    <cellStyle name="Normal 5 4 8" xfId="7919" xr:uid="{00000000-0005-0000-0000-00002F560000}"/>
    <cellStyle name="Normal 5 4 8 2" xfId="17915" xr:uid="{00000000-0005-0000-0000-000030560000}"/>
    <cellStyle name="Normal 5 4 9" xfId="13958" xr:uid="{00000000-0005-0000-0000-000031560000}"/>
    <cellStyle name="Normal 5 5" xfId="300" xr:uid="{00000000-0005-0000-0000-000032560000}"/>
    <cellStyle name="Normal 5 5 10" xfId="954" xr:uid="{00000000-0005-0000-0000-000033560000}"/>
    <cellStyle name="Normal 5 5 2" xfId="699" xr:uid="{00000000-0005-0000-0000-000034560000}"/>
    <cellStyle name="Normal 5 5 2 2" xfId="1072" xr:uid="{00000000-0005-0000-0000-000035560000}"/>
    <cellStyle name="Normal 5 5 2 2 2" xfId="1894" xr:uid="{00000000-0005-0000-0000-000036560000}"/>
    <cellStyle name="Normal 5 5 2 2 2 2" xfId="5105" xr:uid="{00000000-0005-0000-0000-000037560000}"/>
    <cellStyle name="Normal 5 5 2 2 2 2 2" xfId="11245" xr:uid="{00000000-0005-0000-0000-000038560000}"/>
    <cellStyle name="Normal 5 5 2 2 2 2 2 2" xfId="20807" xr:uid="{00000000-0005-0000-0000-000039560000}"/>
    <cellStyle name="Normal 5 5 2 2 2 2 3" xfId="15798" xr:uid="{00000000-0005-0000-0000-00003A560000}"/>
    <cellStyle name="Normal 5 5 2 2 2 3" xfId="8227" xr:uid="{00000000-0005-0000-0000-00003B560000}"/>
    <cellStyle name="Normal 5 5 2 2 2 3 2" xfId="18217" xr:uid="{00000000-0005-0000-0000-00003C560000}"/>
    <cellStyle name="Normal 5 5 2 2 2 4" xfId="14176" xr:uid="{00000000-0005-0000-0000-00003D560000}"/>
    <cellStyle name="Normal 5 5 2 2 3" xfId="3242" xr:uid="{00000000-0005-0000-0000-00003E560000}"/>
    <cellStyle name="Normal 5 5 2 2 3 2" xfId="6399" xr:uid="{00000000-0005-0000-0000-00003F560000}"/>
    <cellStyle name="Normal 5 5 2 2 3 2 2" xfId="12517" xr:uid="{00000000-0005-0000-0000-000040560000}"/>
    <cellStyle name="Normal 5 5 2 2 3 2 2 2" xfId="21937" xr:uid="{00000000-0005-0000-0000-000041560000}"/>
    <cellStyle name="Normal 5 5 2 2 3 2 3" xfId="16844" xr:uid="{00000000-0005-0000-0000-000042560000}"/>
    <cellStyle name="Normal 5 5 2 2 3 3" xfId="9502" xr:uid="{00000000-0005-0000-0000-000043560000}"/>
    <cellStyle name="Normal 5 5 2 2 3 3 2" xfId="19471" xr:uid="{00000000-0005-0000-0000-000044560000}"/>
    <cellStyle name="Normal 5 5 2 2 3 4" xfId="14843" xr:uid="{00000000-0005-0000-0000-000045560000}"/>
    <cellStyle name="Normal 5 5 2 2 4" xfId="4826" xr:uid="{00000000-0005-0000-0000-000046560000}"/>
    <cellStyle name="Normal 5 5 2 2 4 2" xfId="10971" xr:uid="{00000000-0005-0000-0000-000047560000}"/>
    <cellStyle name="Normal 5 5 2 2 4 2 2" xfId="20539" xr:uid="{00000000-0005-0000-0000-000048560000}"/>
    <cellStyle name="Normal 5 5 2 2 4 3" xfId="15543" xr:uid="{00000000-0005-0000-0000-000049560000}"/>
    <cellStyle name="Normal 5 5 2 2 5" xfId="7954" xr:uid="{00000000-0005-0000-0000-00004A560000}"/>
    <cellStyle name="Normal 5 5 2 2 5 2" xfId="17950" xr:uid="{00000000-0005-0000-0000-00004B560000}"/>
    <cellStyle name="Normal 5 5 2 2 6" xfId="13993" xr:uid="{00000000-0005-0000-0000-00004C560000}"/>
    <cellStyle name="Normal 5 5 2 3" xfId="1708" xr:uid="{00000000-0005-0000-0000-00004D560000}"/>
    <cellStyle name="Normal 5 5 2 3 2" xfId="2348" xr:uid="{00000000-0005-0000-0000-00004E560000}"/>
    <cellStyle name="Normal 5 5 2 3 2 2" xfId="5555" xr:uid="{00000000-0005-0000-0000-00004F560000}"/>
    <cellStyle name="Normal 5 5 2 3 2 2 2" xfId="11690" xr:uid="{00000000-0005-0000-0000-000050560000}"/>
    <cellStyle name="Normal 5 5 2 3 2 2 2 2" xfId="21246" xr:uid="{00000000-0005-0000-0000-000051560000}"/>
    <cellStyle name="Normal 5 5 2 3 2 2 3" xfId="16220" xr:uid="{00000000-0005-0000-0000-000052560000}"/>
    <cellStyle name="Normal 5 5 2 3 2 3" xfId="8672" xr:uid="{00000000-0005-0000-0000-000053560000}"/>
    <cellStyle name="Normal 5 5 2 3 2 3 2" xfId="18659" xr:uid="{00000000-0005-0000-0000-000054560000}"/>
    <cellStyle name="Normal 5 5 2 3 2 4" xfId="14386" xr:uid="{00000000-0005-0000-0000-000055560000}"/>
    <cellStyle name="Normal 5 5 2 3 3" xfId="3367" xr:uid="{00000000-0005-0000-0000-000056560000}"/>
    <cellStyle name="Normal 5 5 2 3 3 2" xfId="6524" xr:uid="{00000000-0005-0000-0000-000057560000}"/>
    <cellStyle name="Normal 5 5 2 3 3 2 2" xfId="12636" xr:uid="{00000000-0005-0000-0000-000058560000}"/>
    <cellStyle name="Normal 5 5 2 3 3 2 2 2" xfId="22050" xr:uid="{00000000-0005-0000-0000-000059560000}"/>
    <cellStyle name="Normal 5 5 2 3 3 2 3" xfId="16955" xr:uid="{00000000-0005-0000-0000-00005A560000}"/>
    <cellStyle name="Normal 5 5 2 3 3 3" xfId="9621" xr:uid="{00000000-0005-0000-0000-00005B560000}"/>
    <cellStyle name="Normal 5 5 2 3 3 3 2" xfId="19576" xr:uid="{00000000-0005-0000-0000-00005C560000}"/>
    <cellStyle name="Normal 5 5 2 3 3 4" xfId="14940" xr:uid="{00000000-0005-0000-0000-00005D560000}"/>
    <cellStyle name="Normal 5 5 2 3 4" xfId="4948" xr:uid="{00000000-0005-0000-0000-00005E560000}"/>
    <cellStyle name="Normal 5 5 2 3 4 2" xfId="11088" xr:uid="{00000000-0005-0000-0000-00005F560000}"/>
    <cellStyle name="Normal 5 5 2 3 4 2 2" xfId="20651" xr:uid="{00000000-0005-0000-0000-000060560000}"/>
    <cellStyle name="Normal 5 5 2 3 4 3" xfId="15651" xr:uid="{00000000-0005-0000-0000-000061560000}"/>
    <cellStyle name="Normal 5 5 2 3 5" xfId="8073" xr:uid="{00000000-0005-0000-0000-000062560000}"/>
    <cellStyle name="Normal 5 5 2 3 5 2" xfId="18064" xr:uid="{00000000-0005-0000-0000-000063560000}"/>
    <cellStyle name="Normal 5 5 2 3 6" xfId="14081" xr:uid="{00000000-0005-0000-0000-000064560000}"/>
    <cellStyle name="Normal 5 5 2 4" xfId="1849" xr:uid="{00000000-0005-0000-0000-000065560000}"/>
    <cellStyle name="Normal 5 5 2 4 2" xfId="5061" xr:uid="{00000000-0005-0000-0000-000066560000}"/>
    <cellStyle name="Normal 5 5 2 4 2 2" xfId="11201" xr:uid="{00000000-0005-0000-0000-000067560000}"/>
    <cellStyle name="Normal 5 5 2 4 2 2 2" xfId="20763" xr:uid="{00000000-0005-0000-0000-000068560000}"/>
    <cellStyle name="Normal 5 5 2 4 2 3" xfId="15754" xr:uid="{00000000-0005-0000-0000-000069560000}"/>
    <cellStyle name="Normal 5 5 2 4 3" xfId="8182" xr:uid="{00000000-0005-0000-0000-00006A560000}"/>
    <cellStyle name="Normal 5 5 2 4 3 2" xfId="18172" xr:uid="{00000000-0005-0000-0000-00006B560000}"/>
    <cellStyle name="Normal 5 5 2 4 4" xfId="14146" xr:uid="{00000000-0005-0000-0000-00006C560000}"/>
    <cellStyle name="Normal 5 5 2 5" xfId="3219" xr:uid="{00000000-0005-0000-0000-00006D560000}"/>
    <cellStyle name="Normal 5 5 2 5 2" xfId="6376" xr:uid="{00000000-0005-0000-0000-00006E560000}"/>
    <cellStyle name="Normal 5 5 2 5 2 2" xfId="12494" xr:uid="{00000000-0005-0000-0000-00006F560000}"/>
    <cellStyle name="Normal 5 5 2 5 2 2 2" xfId="21914" xr:uid="{00000000-0005-0000-0000-000070560000}"/>
    <cellStyle name="Normal 5 5 2 5 2 3" xfId="16821" xr:uid="{00000000-0005-0000-0000-000071560000}"/>
    <cellStyle name="Normal 5 5 2 5 3" xfId="9479" xr:uid="{00000000-0005-0000-0000-000072560000}"/>
    <cellStyle name="Normal 5 5 2 5 3 2" xfId="19448" xr:uid="{00000000-0005-0000-0000-000073560000}"/>
    <cellStyle name="Normal 5 5 2 5 4" xfId="14820" xr:uid="{00000000-0005-0000-0000-000074560000}"/>
    <cellStyle name="Normal 5 5 2 6" xfId="4803" xr:uid="{00000000-0005-0000-0000-000075560000}"/>
    <cellStyle name="Normal 5 5 2 6 2" xfId="10948" xr:uid="{00000000-0005-0000-0000-000076560000}"/>
    <cellStyle name="Normal 5 5 2 6 2 2" xfId="20516" xr:uid="{00000000-0005-0000-0000-000077560000}"/>
    <cellStyle name="Normal 5 5 2 6 3" xfId="15520" xr:uid="{00000000-0005-0000-0000-000078560000}"/>
    <cellStyle name="Normal 5 5 2 7" xfId="7931" xr:uid="{00000000-0005-0000-0000-000079560000}"/>
    <cellStyle name="Normal 5 5 2 7 2" xfId="17927" xr:uid="{00000000-0005-0000-0000-00007A560000}"/>
    <cellStyle name="Normal 5 5 2 8" xfId="13970" xr:uid="{00000000-0005-0000-0000-00007B560000}"/>
    <cellStyle name="Normal 5 5 2 9" xfId="1014" xr:uid="{00000000-0005-0000-0000-00007C560000}"/>
    <cellStyle name="Normal 5 5 3" xfId="1061" xr:uid="{00000000-0005-0000-0000-00007D560000}"/>
    <cellStyle name="Normal 5 5 3 2" xfId="1883" xr:uid="{00000000-0005-0000-0000-00007E560000}"/>
    <cellStyle name="Normal 5 5 3 2 2" xfId="5094" xr:uid="{00000000-0005-0000-0000-00007F560000}"/>
    <cellStyle name="Normal 5 5 3 2 2 2" xfId="11234" xr:uid="{00000000-0005-0000-0000-000080560000}"/>
    <cellStyle name="Normal 5 5 3 2 2 2 2" xfId="20796" xr:uid="{00000000-0005-0000-0000-000081560000}"/>
    <cellStyle name="Normal 5 5 3 2 2 3" xfId="15787" xr:uid="{00000000-0005-0000-0000-000082560000}"/>
    <cellStyle name="Normal 5 5 3 2 3" xfId="8216" xr:uid="{00000000-0005-0000-0000-000083560000}"/>
    <cellStyle name="Normal 5 5 3 2 3 2" xfId="18206" xr:uid="{00000000-0005-0000-0000-000084560000}"/>
    <cellStyle name="Normal 5 5 3 2 4" xfId="14165" xr:uid="{00000000-0005-0000-0000-000085560000}"/>
    <cellStyle name="Normal 5 5 3 3" xfId="3231" xr:uid="{00000000-0005-0000-0000-000086560000}"/>
    <cellStyle name="Normal 5 5 3 3 2" xfId="6388" xr:uid="{00000000-0005-0000-0000-000087560000}"/>
    <cellStyle name="Normal 5 5 3 3 2 2" xfId="12506" xr:uid="{00000000-0005-0000-0000-000088560000}"/>
    <cellStyle name="Normal 5 5 3 3 2 2 2" xfId="21926" xr:uid="{00000000-0005-0000-0000-000089560000}"/>
    <cellStyle name="Normal 5 5 3 3 2 3" xfId="16833" xr:uid="{00000000-0005-0000-0000-00008A560000}"/>
    <cellStyle name="Normal 5 5 3 3 3" xfId="9491" xr:uid="{00000000-0005-0000-0000-00008B560000}"/>
    <cellStyle name="Normal 5 5 3 3 3 2" xfId="19460" xr:uid="{00000000-0005-0000-0000-00008C560000}"/>
    <cellStyle name="Normal 5 5 3 3 4" xfId="14832" xr:uid="{00000000-0005-0000-0000-00008D560000}"/>
    <cellStyle name="Normal 5 5 3 4" xfId="4815" xr:uid="{00000000-0005-0000-0000-00008E560000}"/>
    <cellStyle name="Normal 5 5 3 4 2" xfId="10960" xr:uid="{00000000-0005-0000-0000-00008F560000}"/>
    <cellStyle name="Normal 5 5 3 4 2 2" xfId="20528" xr:uid="{00000000-0005-0000-0000-000090560000}"/>
    <cellStyle name="Normal 5 5 3 4 3" xfId="15532" xr:uid="{00000000-0005-0000-0000-000091560000}"/>
    <cellStyle name="Normal 5 5 3 5" xfId="7943" xr:uid="{00000000-0005-0000-0000-000092560000}"/>
    <cellStyle name="Normal 5 5 3 5 2" xfId="17939" xr:uid="{00000000-0005-0000-0000-000093560000}"/>
    <cellStyle name="Normal 5 5 3 6" xfId="13982" xr:uid="{00000000-0005-0000-0000-000094560000}"/>
    <cellStyle name="Normal 5 5 4" xfId="1635" xr:uid="{00000000-0005-0000-0000-000095560000}"/>
    <cellStyle name="Normal 5 5 4 2" xfId="2310" xr:uid="{00000000-0005-0000-0000-000096560000}"/>
    <cellStyle name="Normal 5 5 4 2 2" xfId="5517" xr:uid="{00000000-0005-0000-0000-000097560000}"/>
    <cellStyle name="Normal 5 5 4 2 2 2" xfId="11652" xr:uid="{00000000-0005-0000-0000-000098560000}"/>
    <cellStyle name="Normal 5 5 4 2 2 2 2" xfId="21209" xr:uid="{00000000-0005-0000-0000-000099560000}"/>
    <cellStyle name="Normal 5 5 4 2 2 3" xfId="16184" xr:uid="{00000000-0005-0000-0000-00009A560000}"/>
    <cellStyle name="Normal 5 5 4 2 3" xfId="8634" xr:uid="{00000000-0005-0000-0000-00009B560000}"/>
    <cellStyle name="Normal 5 5 4 2 3 2" xfId="18621" xr:uid="{00000000-0005-0000-0000-00009C560000}"/>
    <cellStyle name="Normal 5 5 4 2 4" xfId="14369" xr:uid="{00000000-0005-0000-0000-00009D560000}"/>
    <cellStyle name="Normal 5 5 4 3" xfId="3352" xr:uid="{00000000-0005-0000-0000-00009E560000}"/>
    <cellStyle name="Normal 5 5 4 3 2" xfId="6509" xr:uid="{00000000-0005-0000-0000-00009F560000}"/>
    <cellStyle name="Normal 5 5 4 3 2 2" xfId="12621" xr:uid="{00000000-0005-0000-0000-0000A0560000}"/>
    <cellStyle name="Normal 5 5 4 3 2 2 2" xfId="22036" xr:uid="{00000000-0005-0000-0000-0000A1560000}"/>
    <cellStyle name="Normal 5 5 4 3 2 3" xfId="16942" xr:uid="{00000000-0005-0000-0000-0000A2560000}"/>
    <cellStyle name="Normal 5 5 4 3 3" xfId="9606" xr:uid="{00000000-0005-0000-0000-0000A3560000}"/>
    <cellStyle name="Normal 5 5 4 3 3 2" xfId="19561" xr:uid="{00000000-0005-0000-0000-0000A4560000}"/>
    <cellStyle name="Normal 5 5 4 3 4" xfId="14927" xr:uid="{00000000-0005-0000-0000-0000A5560000}"/>
    <cellStyle name="Normal 5 5 4 4" xfId="4933" xr:uid="{00000000-0005-0000-0000-0000A6560000}"/>
    <cellStyle name="Normal 5 5 4 4 2" xfId="11073" xr:uid="{00000000-0005-0000-0000-0000A7560000}"/>
    <cellStyle name="Normal 5 5 4 4 2 2" xfId="20637" xr:uid="{00000000-0005-0000-0000-0000A8560000}"/>
    <cellStyle name="Normal 5 5 4 4 3" xfId="15638" xr:uid="{00000000-0005-0000-0000-0000A9560000}"/>
    <cellStyle name="Normal 5 5 4 5" xfId="8058" xr:uid="{00000000-0005-0000-0000-0000AA560000}"/>
    <cellStyle name="Normal 5 5 4 5 2" xfId="18050" xr:uid="{00000000-0005-0000-0000-0000AB560000}"/>
    <cellStyle name="Normal 5 5 4 6" xfId="14069" xr:uid="{00000000-0005-0000-0000-0000AC560000}"/>
    <cellStyle name="Normal 5 5 5" xfId="1813" xr:uid="{00000000-0005-0000-0000-0000AD560000}"/>
    <cellStyle name="Normal 5 5 5 2" xfId="5025" xr:uid="{00000000-0005-0000-0000-0000AE560000}"/>
    <cellStyle name="Normal 5 5 5 2 2" xfId="11165" xr:uid="{00000000-0005-0000-0000-0000AF560000}"/>
    <cellStyle name="Normal 5 5 5 2 2 2" xfId="20727" xr:uid="{00000000-0005-0000-0000-0000B0560000}"/>
    <cellStyle name="Normal 5 5 5 2 3" xfId="15719" xr:uid="{00000000-0005-0000-0000-0000B1560000}"/>
    <cellStyle name="Normal 5 5 5 3" xfId="8146" xr:uid="{00000000-0005-0000-0000-0000B2560000}"/>
    <cellStyle name="Normal 5 5 5 3 2" xfId="18136" xr:uid="{00000000-0005-0000-0000-0000B3560000}"/>
    <cellStyle name="Normal 5 5 5 4" xfId="14124" xr:uid="{00000000-0005-0000-0000-0000B4560000}"/>
    <cellStyle name="Normal 5 5 6" xfId="3208" xr:uid="{00000000-0005-0000-0000-0000B5560000}"/>
    <cellStyle name="Normal 5 5 6 2" xfId="6365" xr:uid="{00000000-0005-0000-0000-0000B6560000}"/>
    <cellStyle name="Normal 5 5 6 2 2" xfId="12483" xr:uid="{00000000-0005-0000-0000-0000B7560000}"/>
    <cellStyle name="Normal 5 5 6 2 2 2" xfId="21903" xr:uid="{00000000-0005-0000-0000-0000B8560000}"/>
    <cellStyle name="Normal 5 5 6 2 3" xfId="16810" xr:uid="{00000000-0005-0000-0000-0000B9560000}"/>
    <cellStyle name="Normal 5 5 6 3" xfId="9468" xr:uid="{00000000-0005-0000-0000-0000BA560000}"/>
    <cellStyle name="Normal 5 5 6 3 2" xfId="19437" xr:uid="{00000000-0005-0000-0000-0000BB560000}"/>
    <cellStyle name="Normal 5 5 6 4" xfId="14809" xr:uid="{00000000-0005-0000-0000-0000BC560000}"/>
    <cellStyle name="Normal 5 5 7" xfId="4792" xr:uid="{00000000-0005-0000-0000-0000BD560000}"/>
    <cellStyle name="Normal 5 5 7 2" xfId="10937" xr:uid="{00000000-0005-0000-0000-0000BE560000}"/>
    <cellStyle name="Normal 5 5 7 2 2" xfId="20505" xr:uid="{00000000-0005-0000-0000-0000BF560000}"/>
    <cellStyle name="Normal 5 5 7 3" xfId="15509" xr:uid="{00000000-0005-0000-0000-0000C0560000}"/>
    <cellStyle name="Normal 5 5 8" xfId="7920" xr:uid="{00000000-0005-0000-0000-0000C1560000}"/>
    <cellStyle name="Normal 5 5 8 2" xfId="17916" xr:uid="{00000000-0005-0000-0000-0000C2560000}"/>
    <cellStyle name="Normal 5 5 9" xfId="13959" xr:uid="{00000000-0005-0000-0000-0000C3560000}"/>
    <cellStyle name="Normal 5 6" xfId="438" xr:uid="{00000000-0005-0000-0000-0000C4560000}"/>
    <cellStyle name="Normal 5 6 10" xfId="955" xr:uid="{00000000-0005-0000-0000-0000C5560000}"/>
    <cellStyle name="Normal 5 6 2" xfId="1015" xr:uid="{00000000-0005-0000-0000-0000C6560000}"/>
    <cellStyle name="Normal 5 6 2 2" xfId="1073" xr:uid="{00000000-0005-0000-0000-0000C7560000}"/>
    <cellStyle name="Normal 5 6 2 2 2" xfId="1895" xr:uid="{00000000-0005-0000-0000-0000C8560000}"/>
    <cellStyle name="Normal 5 6 2 2 2 2" xfId="5106" xr:uid="{00000000-0005-0000-0000-0000C9560000}"/>
    <cellStyle name="Normal 5 6 2 2 2 2 2" xfId="11246" xr:uid="{00000000-0005-0000-0000-0000CA560000}"/>
    <cellStyle name="Normal 5 6 2 2 2 2 2 2" xfId="20808" xr:uid="{00000000-0005-0000-0000-0000CB560000}"/>
    <cellStyle name="Normal 5 6 2 2 2 2 3" xfId="15799" xr:uid="{00000000-0005-0000-0000-0000CC560000}"/>
    <cellStyle name="Normal 5 6 2 2 2 3" xfId="8228" xr:uid="{00000000-0005-0000-0000-0000CD560000}"/>
    <cellStyle name="Normal 5 6 2 2 2 3 2" xfId="18218" xr:uid="{00000000-0005-0000-0000-0000CE560000}"/>
    <cellStyle name="Normal 5 6 2 2 2 4" xfId="14177" xr:uid="{00000000-0005-0000-0000-0000CF560000}"/>
    <cellStyle name="Normal 5 6 2 2 3" xfId="3243" xr:uid="{00000000-0005-0000-0000-0000D0560000}"/>
    <cellStyle name="Normal 5 6 2 2 3 2" xfId="6400" xr:uid="{00000000-0005-0000-0000-0000D1560000}"/>
    <cellStyle name="Normal 5 6 2 2 3 2 2" xfId="12518" xr:uid="{00000000-0005-0000-0000-0000D2560000}"/>
    <cellStyle name="Normal 5 6 2 2 3 2 2 2" xfId="21938" xr:uid="{00000000-0005-0000-0000-0000D3560000}"/>
    <cellStyle name="Normal 5 6 2 2 3 2 3" xfId="16845" xr:uid="{00000000-0005-0000-0000-0000D4560000}"/>
    <cellStyle name="Normal 5 6 2 2 3 3" xfId="9503" xr:uid="{00000000-0005-0000-0000-0000D5560000}"/>
    <cellStyle name="Normal 5 6 2 2 3 3 2" xfId="19472" xr:uid="{00000000-0005-0000-0000-0000D6560000}"/>
    <cellStyle name="Normal 5 6 2 2 3 4" xfId="14844" xr:uid="{00000000-0005-0000-0000-0000D7560000}"/>
    <cellStyle name="Normal 5 6 2 2 4" xfId="4827" xr:uid="{00000000-0005-0000-0000-0000D8560000}"/>
    <cellStyle name="Normal 5 6 2 2 4 2" xfId="10972" xr:uid="{00000000-0005-0000-0000-0000D9560000}"/>
    <cellStyle name="Normal 5 6 2 2 4 2 2" xfId="20540" xr:uid="{00000000-0005-0000-0000-0000DA560000}"/>
    <cellStyle name="Normal 5 6 2 2 4 3" xfId="15544" xr:uid="{00000000-0005-0000-0000-0000DB560000}"/>
    <cellStyle name="Normal 5 6 2 2 5" xfId="7955" xr:uid="{00000000-0005-0000-0000-0000DC560000}"/>
    <cellStyle name="Normal 5 6 2 2 5 2" xfId="17951" xr:uid="{00000000-0005-0000-0000-0000DD560000}"/>
    <cellStyle name="Normal 5 6 2 2 6" xfId="13994" xr:uid="{00000000-0005-0000-0000-0000DE560000}"/>
    <cellStyle name="Normal 5 6 2 3" xfId="1709" xr:uid="{00000000-0005-0000-0000-0000DF560000}"/>
    <cellStyle name="Normal 5 6 2 3 2" xfId="2349" xr:uid="{00000000-0005-0000-0000-0000E0560000}"/>
    <cellStyle name="Normal 5 6 2 3 2 2" xfId="5556" xr:uid="{00000000-0005-0000-0000-0000E1560000}"/>
    <cellStyle name="Normal 5 6 2 3 2 2 2" xfId="11691" xr:uid="{00000000-0005-0000-0000-0000E2560000}"/>
    <cellStyle name="Normal 5 6 2 3 2 2 2 2" xfId="21247" xr:uid="{00000000-0005-0000-0000-0000E3560000}"/>
    <cellStyle name="Normal 5 6 2 3 2 2 3" xfId="16221" xr:uid="{00000000-0005-0000-0000-0000E4560000}"/>
    <cellStyle name="Normal 5 6 2 3 2 3" xfId="8673" xr:uid="{00000000-0005-0000-0000-0000E5560000}"/>
    <cellStyle name="Normal 5 6 2 3 2 3 2" xfId="18660" xr:uid="{00000000-0005-0000-0000-0000E6560000}"/>
    <cellStyle name="Normal 5 6 2 3 2 4" xfId="14387" xr:uid="{00000000-0005-0000-0000-0000E7560000}"/>
    <cellStyle name="Normal 5 6 2 3 3" xfId="3368" xr:uid="{00000000-0005-0000-0000-0000E8560000}"/>
    <cellStyle name="Normal 5 6 2 3 3 2" xfId="6525" xr:uid="{00000000-0005-0000-0000-0000E9560000}"/>
    <cellStyle name="Normal 5 6 2 3 3 2 2" xfId="12637" xr:uid="{00000000-0005-0000-0000-0000EA560000}"/>
    <cellStyle name="Normal 5 6 2 3 3 2 2 2" xfId="22051" xr:uid="{00000000-0005-0000-0000-0000EB560000}"/>
    <cellStyle name="Normal 5 6 2 3 3 2 3" xfId="16956" xr:uid="{00000000-0005-0000-0000-0000EC560000}"/>
    <cellStyle name="Normal 5 6 2 3 3 3" xfId="9622" xr:uid="{00000000-0005-0000-0000-0000ED560000}"/>
    <cellStyle name="Normal 5 6 2 3 3 3 2" xfId="19577" xr:uid="{00000000-0005-0000-0000-0000EE560000}"/>
    <cellStyle name="Normal 5 6 2 3 3 4" xfId="14941" xr:uid="{00000000-0005-0000-0000-0000EF560000}"/>
    <cellStyle name="Normal 5 6 2 3 4" xfId="4949" xr:uid="{00000000-0005-0000-0000-0000F0560000}"/>
    <cellStyle name="Normal 5 6 2 3 4 2" xfId="11089" xr:uid="{00000000-0005-0000-0000-0000F1560000}"/>
    <cellStyle name="Normal 5 6 2 3 4 2 2" xfId="20652" xr:uid="{00000000-0005-0000-0000-0000F2560000}"/>
    <cellStyle name="Normal 5 6 2 3 4 3" xfId="15652" xr:uid="{00000000-0005-0000-0000-0000F3560000}"/>
    <cellStyle name="Normal 5 6 2 3 5" xfId="8074" xr:uid="{00000000-0005-0000-0000-0000F4560000}"/>
    <cellStyle name="Normal 5 6 2 3 5 2" xfId="18065" xr:uid="{00000000-0005-0000-0000-0000F5560000}"/>
    <cellStyle name="Normal 5 6 2 3 6" xfId="14082" xr:uid="{00000000-0005-0000-0000-0000F6560000}"/>
    <cellStyle name="Normal 5 6 2 4" xfId="1850" xr:uid="{00000000-0005-0000-0000-0000F7560000}"/>
    <cellStyle name="Normal 5 6 2 4 2" xfId="5062" xr:uid="{00000000-0005-0000-0000-0000F8560000}"/>
    <cellStyle name="Normal 5 6 2 4 2 2" xfId="11202" xr:uid="{00000000-0005-0000-0000-0000F9560000}"/>
    <cellStyle name="Normal 5 6 2 4 2 2 2" xfId="20764" xr:uid="{00000000-0005-0000-0000-0000FA560000}"/>
    <cellStyle name="Normal 5 6 2 4 2 3" xfId="15755" xr:uid="{00000000-0005-0000-0000-0000FB560000}"/>
    <cellStyle name="Normal 5 6 2 4 3" xfId="8183" xr:uid="{00000000-0005-0000-0000-0000FC560000}"/>
    <cellStyle name="Normal 5 6 2 4 3 2" xfId="18173" xr:uid="{00000000-0005-0000-0000-0000FD560000}"/>
    <cellStyle name="Normal 5 6 2 4 4" xfId="14147" xr:uid="{00000000-0005-0000-0000-0000FE560000}"/>
    <cellStyle name="Normal 5 6 2 5" xfId="3220" xr:uid="{00000000-0005-0000-0000-0000FF560000}"/>
    <cellStyle name="Normal 5 6 2 5 2" xfId="6377" xr:uid="{00000000-0005-0000-0000-000000570000}"/>
    <cellStyle name="Normal 5 6 2 5 2 2" xfId="12495" xr:uid="{00000000-0005-0000-0000-000001570000}"/>
    <cellStyle name="Normal 5 6 2 5 2 2 2" xfId="21915" xr:uid="{00000000-0005-0000-0000-000002570000}"/>
    <cellStyle name="Normal 5 6 2 5 2 3" xfId="16822" xr:uid="{00000000-0005-0000-0000-000003570000}"/>
    <cellStyle name="Normal 5 6 2 5 3" xfId="9480" xr:uid="{00000000-0005-0000-0000-000004570000}"/>
    <cellStyle name="Normal 5 6 2 5 3 2" xfId="19449" xr:uid="{00000000-0005-0000-0000-000005570000}"/>
    <cellStyle name="Normal 5 6 2 5 4" xfId="14821" xr:uid="{00000000-0005-0000-0000-000006570000}"/>
    <cellStyle name="Normal 5 6 2 6" xfId="4804" xr:uid="{00000000-0005-0000-0000-000007570000}"/>
    <cellStyle name="Normal 5 6 2 6 2" xfId="10949" xr:uid="{00000000-0005-0000-0000-000008570000}"/>
    <cellStyle name="Normal 5 6 2 6 2 2" xfId="20517" xr:uid="{00000000-0005-0000-0000-000009570000}"/>
    <cellStyle name="Normal 5 6 2 6 3" xfId="15521" xr:uid="{00000000-0005-0000-0000-00000A570000}"/>
    <cellStyle name="Normal 5 6 2 7" xfId="7932" xr:uid="{00000000-0005-0000-0000-00000B570000}"/>
    <cellStyle name="Normal 5 6 2 7 2" xfId="17928" xr:uid="{00000000-0005-0000-0000-00000C570000}"/>
    <cellStyle name="Normal 5 6 2 8" xfId="13971" xr:uid="{00000000-0005-0000-0000-00000D570000}"/>
    <cellStyle name="Normal 5 6 3" xfId="1062" xr:uid="{00000000-0005-0000-0000-00000E570000}"/>
    <cellStyle name="Normal 5 6 3 2" xfId="1884" xr:uid="{00000000-0005-0000-0000-00000F570000}"/>
    <cellStyle name="Normal 5 6 3 2 2" xfId="5095" xr:uid="{00000000-0005-0000-0000-000010570000}"/>
    <cellStyle name="Normal 5 6 3 2 2 2" xfId="11235" xr:uid="{00000000-0005-0000-0000-000011570000}"/>
    <cellStyle name="Normal 5 6 3 2 2 2 2" xfId="20797" xr:uid="{00000000-0005-0000-0000-000012570000}"/>
    <cellStyle name="Normal 5 6 3 2 2 3" xfId="15788" xr:uid="{00000000-0005-0000-0000-000013570000}"/>
    <cellStyle name="Normal 5 6 3 2 3" xfId="8217" xr:uid="{00000000-0005-0000-0000-000014570000}"/>
    <cellStyle name="Normal 5 6 3 2 3 2" xfId="18207" xr:uid="{00000000-0005-0000-0000-000015570000}"/>
    <cellStyle name="Normal 5 6 3 2 4" xfId="14166" xr:uid="{00000000-0005-0000-0000-000016570000}"/>
    <cellStyle name="Normal 5 6 3 3" xfId="3232" xr:uid="{00000000-0005-0000-0000-000017570000}"/>
    <cellStyle name="Normal 5 6 3 3 2" xfId="6389" xr:uid="{00000000-0005-0000-0000-000018570000}"/>
    <cellStyle name="Normal 5 6 3 3 2 2" xfId="12507" xr:uid="{00000000-0005-0000-0000-000019570000}"/>
    <cellStyle name="Normal 5 6 3 3 2 2 2" xfId="21927" xr:uid="{00000000-0005-0000-0000-00001A570000}"/>
    <cellStyle name="Normal 5 6 3 3 2 3" xfId="16834" xr:uid="{00000000-0005-0000-0000-00001B570000}"/>
    <cellStyle name="Normal 5 6 3 3 3" xfId="9492" xr:uid="{00000000-0005-0000-0000-00001C570000}"/>
    <cellStyle name="Normal 5 6 3 3 3 2" xfId="19461" xr:uid="{00000000-0005-0000-0000-00001D570000}"/>
    <cellStyle name="Normal 5 6 3 3 4" xfId="14833" xr:uid="{00000000-0005-0000-0000-00001E570000}"/>
    <cellStyle name="Normal 5 6 3 4" xfId="4816" xr:uid="{00000000-0005-0000-0000-00001F570000}"/>
    <cellStyle name="Normal 5 6 3 4 2" xfId="10961" xr:uid="{00000000-0005-0000-0000-000020570000}"/>
    <cellStyle name="Normal 5 6 3 4 2 2" xfId="20529" xr:uid="{00000000-0005-0000-0000-000021570000}"/>
    <cellStyle name="Normal 5 6 3 4 3" xfId="15533" xr:uid="{00000000-0005-0000-0000-000022570000}"/>
    <cellStyle name="Normal 5 6 3 5" xfId="7944" xr:uid="{00000000-0005-0000-0000-000023570000}"/>
    <cellStyle name="Normal 5 6 3 5 2" xfId="17940" xr:uid="{00000000-0005-0000-0000-000024570000}"/>
    <cellStyle name="Normal 5 6 3 6" xfId="13983" xr:uid="{00000000-0005-0000-0000-000025570000}"/>
    <cellStyle name="Normal 5 6 4" xfId="1636" xr:uid="{00000000-0005-0000-0000-000026570000}"/>
    <cellStyle name="Normal 5 6 4 2" xfId="2311" xr:uid="{00000000-0005-0000-0000-000027570000}"/>
    <cellStyle name="Normal 5 6 4 2 2" xfId="5518" xr:uid="{00000000-0005-0000-0000-000028570000}"/>
    <cellStyle name="Normal 5 6 4 2 2 2" xfId="11653" xr:uid="{00000000-0005-0000-0000-000029570000}"/>
    <cellStyle name="Normal 5 6 4 2 2 2 2" xfId="21210" xr:uid="{00000000-0005-0000-0000-00002A570000}"/>
    <cellStyle name="Normal 5 6 4 2 2 3" xfId="16185" xr:uid="{00000000-0005-0000-0000-00002B570000}"/>
    <cellStyle name="Normal 5 6 4 2 3" xfId="8635" xr:uid="{00000000-0005-0000-0000-00002C570000}"/>
    <cellStyle name="Normal 5 6 4 2 3 2" xfId="18622" xr:uid="{00000000-0005-0000-0000-00002D570000}"/>
    <cellStyle name="Normal 5 6 4 2 4" xfId="14370" xr:uid="{00000000-0005-0000-0000-00002E570000}"/>
    <cellStyle name="Normal 5 6 4 3" xfId="3353" xr:uid="{00000000-0005-0000-0000-00002F570000}"/>
    <cellStyle name="Normal 5 6 4 3 2" xfId="6510" xr:uid="{00000000-0005-0000-0000-000030570000}"/>
    <cellStyle name="Normal 5 6 4 3 2 2" xfId="12622" xr:uid="{00000000-0005-0000-0000-000031570000}"/>
    <cellStyle name="Normal 5 6 4 3 2 2 2" xfId="22037" xr:uid="{00000000-0005-0000-0000-000032570000}"/>
    <cellStyle name="Normal 5 6 4 3 2 3" xfId="16943" xr:uid="{00000000-0005-0000-0000-000033570000}"/>
    <cellStyle name="Normal 5 6 4 3 3" xfId="9607" xr:uid="{00000000-0005-0000-0000-000034570000}"/>
    <cellStyle name="Normal 5 6 4 3 3 2" xfId="19562" xr:uid="{00000000-0005-0000-0000-000035570000}"/>
    <cellStyle name="Normal 5 6 4 3 4" xfId="14928" xr:uid="{00000000-0005-0000-0000-000036570000}"/>
    <cellStyle name="Normal 5 6 4 4" xfId="4934" xr:uid="{00000000-0005-0000-0000-000037570000}"/>
    <cellStyle name="Normal 5 6 4 4 2" xfId="11074" xr:uid="{00000000-0005-0000-0000-000038570000}"/>
    <cellStyle name="Normal 5 6 4 4 2 2" xfId="20638" xr:uid="{00000000-0005-0000-0000-000039570000}"/>
    <cellStyle name="Normal 5 6 4 4 3" xfId="15639" xr:uid="{00000000-0005-0000-0000-00003A570000}"/>
    <cellStyle name="Normal 5 6 4 5" xfId="8059" xr:uid="{00000000-0005-0000-0000-00003B570000}"/>
    <cellStyle name="Normal 5 6 4 5 2" xfId="18051" xr:uid="{00000000-0005-0000-0000-00003C570000}"/>
    <cellStyle name="Normal 5 6 4 6" xfId="14070" xr:uid="{00000000-0005-0000-0000-00003D570000}"/>
    <cellStyle name="Normal 5 6 5" xfId="1814" xr:uid="{00000000-0005-0000-0000-00003E570000}"/>
    <cellStyle name="Normal 5 6 5 2" xfId="5026" xr:uid="{00000000-0005-0000-0000-00003F570000}"/>
    <cellStyle name="Normal 5 6 5 2 2" xfId="11166" xr:uid="{00000000-0005-0000-0000-000040570000}"/>
    <cellStyle name="Normal 5 6 5 2 2 2" xfId="20728" xr:uid="{00000000-0005-0000-0000-000041570000}"/>
    <cellStyle name="Normal 5 6 5 2 3" xfId="15720" xr:uid="{00000000-0005-0000-0000-000042570000}"/>
    <cellStyle name="Normal 5 6 5 3" xfId="8147" xr:uid="{00000000-0005-0000-0000-000043570000}"/>
    <cellStyle name="Normal 5 6 5 3 2" xfId="18137" xr:uid="{00000000-0005-0000-0000-000044570000}"/>
    <cellStyle name="Normal 5 6 5 4" xfId="14125" xr:uid="{00000000-0005-0000-0000-000045570000}"/>
    <cellStyle name="Normal 5 6 6" xfId="3209" xr:uid="{00000000-0005-0000-0000-000046570000}"/>
    <cellStyle name="Normal 5 6 6 2" xfId="6366" xr:uid="{00000000-0005-0000-0000-000047570000}"/>
    <cellStyle name="Normal 5 6 6 2 2" xfId="12484" xr:uid="{00000000-0005-0000-0000-000048570000}"/>
    <cellStyle name="Normal 5 6 6 2 2 2" xfId="21904" xr:uid="{00000000-0005-0000-0000-000049570000}"/>
    <cellStyle name="Normal 5 6 6 2 3" xfId="16811" xr:uid="{00000000-0005-0000-0000-00004A570000}"/>
    <cellStyle name="Normal 5 6 6 3" xfId="9469" xr:uid="{00000000-0005-0000-0000-00004B570000}"/>
    <cellStyle name="Normal 5 6 6 3 2" xfId="19438" xr:uid="{00000000-0005-0000-0000-00004C570000}"/>
    <cellStyle name="Normal 5 6 6 4" xfId="14810" xr:uid="{00000000-0005-0000-0000-00004D570000}"/>
    <cellStyle name="Normal 5 6 7" xfId="4793" xr:uid="{00000000-0005-0000-0000-00004E570000}"/>
    <cellStyle name="Normal 5 6 7 2" xfId="10938" xr:uid="{00000000-0005-0000-0000-00004F570000}"/>
    <cellStyle name="Normal 5 6 7 2 2" xfId="20506" xr:uid="{00000000-0005-0000-0000-000050570000}"/>
    <cellStyle name="Normal 5 6 7 3" xfId="15510" xr:uid="{00000000-0005-0000-0000-000051570000}"/>
    <cellStyle name="Normal 5 6 8" xfId="7921" xr:uid="{00000000-0005-0000-0000-000052570000}"/>
    <cellStyle name="Normal 5 6 8 2" xfId="17917" xr:uid="{00000000-0005-0000-0000-000053570000}"/>
    <cellStyle name="Normal 5 6 9" xfId="13960" xr:uid="{00000000-0005-0000-0000-000054570000}"/>
    <cellStyle name="Normal 5 7" xfId="976" xr:uid="{00000000-0005-0000-0000-000055570000}"/>
    <cellStyle name="Normal 5 7 2" xfId="1016" xr:uid="{00000000-0005-0000-0000-000056570000}"/>
    <cellStyle name="Normal 5 7 2 2" xfId="1074" xr:uid="{00000000-0005-0000-0000-000057570000}"/>
    <cellStyle name="Normal 5 7 2 2 2" xfId="1896" xr:uid="{00000000-0005-0000-0000-000058570000}"/>
    <cellStyle name="Normal 5 7 2 2 2 2" xfId="5107" xr:uid="{00000000-0005-0000-0000-000059570000}"/>
    <cellStyle name="Normal 5 7 2 2 2 2 2" xfId="11247" xr:uid="{00000000-0005-0000-0000-00005A570000}"/>
    <cellStyle name="Normal 5 7 2 2 2 2 2 2" xfId="20809" xr:uid="{00000000-0005-0000-0000-00005B570000}"/>
    <cellStyle name="Normal 5 7 2 2 2 2 3" xfId="15800" xr:uid="{00000000-0005-0000-0000-00005C570000}"/>
    <cellStyle name="Normal 5 7 2 2 2 3" xfId="8229" xr:uid="{00000000-0005-0000-0000-00005D570000}"/>
    <cellStyle name="Normal 5 7 2 2 2 3 2" xfId="18219" xr:uid="{00000000-0005-0000-0000-00005E570000}"/>
    <cellStyle name="Normal 5 7 2 2 2 4" xfId="14178" xr:uid="{00000000-0005-0000-0000-00005F570000}"/>
    <cellStyle name="Normal 5 7 2 2 3" xfId="3244" xr:uid="{00000000-0005-0000-0000-000060570000}"/>
    <cellStyle name="Normal 5 7 2 2 3 2" xfId="6401" xr:uid="{00000000-0005-0000-0000-000061570000}"/>
    <cellStyle name="Normal 5 7 2 2 3 2 2" xfId="12519" xr:uid="{00000000-0005-0000-0000-000062570000}"/>
    <cellStyle name="Normal 5 7 2 2 3 2 2 2" xfId="21939" xr:uid="{00000000-0005-0000-0000-000063570000}"/>
    <cellStyle name="Normal 5 7 2 2 3 2 3" xfId="16846" xr:uid="{00000000-0005-0000-0000-000064570000}"/>
    <cellStyle name="Normal 5 7 2 2 3 3" xfId="9504" xr:uid="{00000000-0005-0000-0000-000065570000}"/>
    <cellStyle name="Normal 5 7 2 2 3 3 2" xfId="19473" xr:uid="{00000000-0005-0000-0000-000066570000}"/>
    <cellStyle name="Normal 5 7 2 2 3 4" xfId="14845" xr:uid="{00000000-0005-0000-0000-000067570000}"/>
    <cellStyle name="Normal 5 7 2 2 4" xfId="4828" xr:uid="{00000000-0005-0000-0000-000068570000}"/>
    <cellStyle name="Normal 5 7 2 2 4 2" xfId="10973" xr:uid="{00000000-0005-0000-0000-000069570000}"/>
    <cellStyle name="Normal 5 7 2 2 4 2 2" xfId="20541" xr:uid="{00000000-0005-0000-0000-00006A570000}"/>
    <cellStyle name="Normal 5 7 2 2 4 3" xfId="15545" xr:uid="{00000000-0005-0000-0000-00006B570000}"/>
    <cellStyle name="Normal 5 7 2 2 5" xfId="7956" xr:uid="{00000000-0005-0000-0000-00006C570000}"/>
    <cellStyle name="Normal 5 7 2 2 5 2" xfId="17952" xr:uid="{00000000-0005-0000-0000-00006D570000}"/>
    <cellStyle name="Normal 5 7 2 2 6" xfId="13995" xr:uid="{00000000-0005-0000-0000-00006E570000}"/>
    <cellStyle name="Normal 5 7 2 3" xfId="1710" xr:uid="{00000000-0005-0000-0000-00006F570000}"/>
    <cellStyle name="Normal 5 7 2 3 2" xfId="2350" xr:uid="{00000000-0005-0000-0000-000070570000}"/>
    <cellStyle name="Normal 5 7 2 3 2 2" xfId="5557" xr:uid="{00000000-0005-0000-0000-000071570000}"/>
    <cellStyle name="Normal 5 7 2 3 2 2 2" xfId="11692" xr:uid="{00000000-0005-0000-0000-000072570000}"/>
    <cellStyle name="Normal 5 7 2 3 2 2 2 2" xfId="21248" xr:uid="{00000000-0005-0000-0000-000073570000}"/>
    <cellStyle name="Normal 5 7 2 3 2 2 3" xfId="16222" xr:uid="{00000000-0005-0000-0000-000074570000}"/>
    <cellStyle name="Normal 5 7 2 3 2 3" xfId="8674" xr:uid="{00000000-0005-0000-0000-000075570000}"/>
    <cellStyle name="Normal 5 7 2 3 2 3 2" xfId="18661" xr:uid="{00000000-0005-0000-0000-000076570000}"/>
    <cellStyle name="Normal 5 7 2 3 2 4" xfId="14388" xr:uid="{00000000-0005-0000-0000-000077570000}"/>
    <cellStyle name="Normal 5 7 2 3 3" xfId="3369" xr:uid="{00000000-0005-0000-0000-000078570000}"/>
    <cellStyle name="Normal 5 7 2 3 3 2" xfId="6526" xr:uid="{00000000-0005-0000-0000-000079570000}"/>
    <cellStyle name="Normal 5 7 2 3 3 2 2" xfId="12638" xr:uid="{00000000-0005-0000-0000-00007A570000}"/>
    <cellStyle name="Normal 5 7 2 3 3 2 2 2" xfId="22052" xr:uid="{00000000-0005-0000-0000-00007B570000}"/>
    <cellStyle name="Normal 5 7 2 3 3 2 3" xfId="16957" xr:uid="{00000000-0005-0000-0000-00007C570000}"/>
    <cellStyle name="Normal 5 7 2 3 3 3" xfId="9623" xr:uid="{00000000-0005-0000-0000-00007D570000}"/>
    <cellStyle name="Normal 5 7 2 3 3 3 2" xfId="19578" xr:uid="{00000000-0005-0000-0000-00007E570000}"/>
    <cellStyle name="Normal 5 7 2 3 3 4" xfId="14942" xr:uid="{00000000-0005-0000-0000-00007F570000}"/>
    <cellStyle name="Normal 5 7 2 3 4" xfId="4950" xr:uid="{00000000-0005-0000-0000-000080570000}"/>
    <cellStyle name="Normal 5 7 2 3 4 2" xfId="11090" xr:uid="{00000000-0005-0000-0000-000081570000}"/>
    <cellStyle name="Normal 5 7 2 3 4 2 2" xfId="20653" xr:uid="{00000000-0005-0000-0000-000082570000}"/>
    <cellStyle name="Normal 5 7 2 3 4 3" xfId="15653" xr:uid="{00000000-0005-0000-0000-000083570000}"/>
    <cellStyle name="Normal 5 7 2 3 5" xfId="8075" xr:uid="{00000000-0005-0000-0000-000084570000}"/>
    <cellStyle name="Normal 5 7 2 3 5 2" xfId="18066" xr:uid="{00000000-0005-0000-0000-000085570000}"/>
    <cellStyle name="Normal 5 7 2 3 6" xfId="14083" xr:uid="{00000000-0005-0000-0000-000086570000}"/>
    <cellStyle name="Normal 5 7 2 4" xfId="1851" xr:uid="{00000000-0005-0000-0000-000087570000}"/>
    <cellStyle name="Normal 5 7 2 4 2" xfId="5063" xr:uid="{00000000-0005-0000-0000-000088570000}"/>
    <cellStyle name="Normal 5 7 2 4 2 2" xfId="11203" xr:uid="{00000000-0005-0000-0000-000089570000}"/>
    <cellStyle name="Normal 5 7 2 4 2 2 2" xfId="20765" xr:uid="{00000000-0005-0000-0000-00008A570000}"/>
    <cellStyle name="Normal 5 7 2 4 2 3" xfId="15756" xr:uid="{00000000-0005-0000-0000-00008B570000}"/>
    <cellStyle name="Normal 5 7 2 4 3" xfId="8184" xr:uid="{00000000-0005-0000-0000-00008C570000}"/>
    <cellStyle name="Normal 5 7 2 4 3 2" xfId="18174" xr:uid="{00000000-0005-0000-0000-00008D570000}"/>
    <cellStyle name="Normal 5 7 2 4 4" xfId="14148" xr:uid="{00000000-0005-0000-0000-00008E570000}"/>
    <cellStyle name="Normal 5 7 2 5" xfId="3221" xr:uid="{00000000-0005-0000-0000-00008F570000}"/>
    <cellStyle name="Normal 5 7 2 5 2" xfId="6378" xr:uid="{00000000-0005-0000-0000-000090570000}"/>
    <cellStyle name="Normal 5 7 2 5 2 2" xfId="12496" xr:uid="{00000000-0005-0000-0000-000091570000}"/>
    <cellStyle name="Normal 5 7 2 5 2 2 2" xfId="21916" xr:uid="{00000000-0005-0000-0000-000092570000}"/>
    <cellStyle name="Normal 5 7 2 5 2 3" xfId="16823" xr:uid="{00000000-0005-0000-0000-000093570000}"/>
    <cellStyle name="Normal 5 7 2 5 3" xfId="9481" xr:uid="{00000000-0005-0000-0000-000094570000}"/>
    <cellStyle name="Normal 5 7 2 5 3 2" xfId="19450" xr:uid="{00000000-0005-0000-0000-000095570000}"/>
    <cellStyle name="Normal 5 7 2 5 4" xfId="14822" xr:uid="{00000000-0005-0000-0000-000096570000}"/>
    <cellStyle name="Normal 5 7 2 6" xfId="4805" xr:uid="{00000000-0005-0000-0000-000097570000}"/>
    <cellStyle name="Normal 5 7 2 6 2" xfId="10950" xr:uid="{00000000-0005-0000-0000-000098570000}"/>
    <cellStyle name="Normal 5 7 2 6 2 2" xfId="20518" xr:uid="{00000000-0005-0000-0000-000099570000}"/>
    <cellStyle name="Normal 5 7 2 6 3" xfId="15522" xr:uid="{00000000-0005-0000-0000-00009A570000}"/>
    <cellStyle name="Normal 5 7 2 7" xfId="7933" xr:uid="{00000000-0005-0000-0000-00009B570000}"/>
    <cellStyle name="Normal 5 7 2 7 2" xfId="17929" xr:uid="{00000000-0005-0000-0000-00009C570000}"/>
    <cellStyle name="Normal 5 7 2 8" xfId="13972" xr:uid="{00000000-0005-0000-0000-00009D570000}"/>
    <cellStyle name="Normal 5 7 3" xfId="1063" xr:uid="{00000000-0005-0000-0000-00009E570000}"/>
    <cellStyle name="Normal 5 7 3 2" xfId="1885" xr:uid="{00000000-0005-0000-0000-00009F570000}"/>
    <cellStyle name="Normal 5 7 3 2 2" xfId="5096" xr:uid="{00000000-0005-0000-0000-0000A0570000}"/>
    <cellStyle name="Normal 5 7 3 2 2 2" xfId="11236" xr:uid="{00000000-0005-0000-0000-0000A1570000}"/>
    <cellStyle name="Normal 5 7 3 2 2 2 2" xfId="20798" xr:uid="{00000000-0005-0000-0000-0000A2570000}"/>
    <cellStyle name="Normal 5 7 3 2 2 3" xfId="15789" xr:uid="{00000000-0005-0000-0000-0000A3570000}"/>
    <cellStyle name="Normal 5 7 3 2 3" xfId="8218" xr:uid="{00000000-0005-0000-0000-0000A4570000}"/>
    <cellStyle name="Normal 5 7 3 2 3 2" xfId="18208" xr:uid="{00000000-0005-0000-0000-0000A5570000}"/>
    <cellStyle name="Normal 5 7 3 2 4" xfId="14167" xr:uid="{00000000-0005-0000-0000-0000A6570000}"/>
    <cellStyle name="Normal 5 7 3 3" xfId="3233" xr:uid="{00000000-0005-0000-0000-0000A7570000}"/>
    <cellStyle name="Normal 5 7 3 3 2" xfId="6390" xr:uid="{00000000-0005-0000-0000-0000A8570000}"/>
    <cellStyle name="Normal 5 7 3 3 2 2" xfId="12508" xr:uid="{00000000-0005-0000-0000-0000A9570000}"/>
    <cellStyle name="Normal 5 7 3 3 2 2 2" xfId="21928" xr:uid="{00000000-0005-0000-0000-0000AA570000}"/>
    <cellStyle name="Normal 5 7 3 3 2 3" xfId="16835" xr:uid="{00000000-0005-0000-0000-0000AB570000}"/>
    <cellStyle name="Normal 5 7 3 3 3" xfId="9493" xr:uid="{00000000-0005-0000-0000-0000AC570000}"/>
    <cellStyle name="Normal 5 7 3 3 3 2" xfId="19462" xr:uid="{00000000-0005-0000-0000-0000AD570000}"/>
    <cellStyle name="Normal 5 7 3 3 4" xfId="14834" xr:uid="{00000000-0005-0000-0000-0000AE570000}"/>
    <cellStyle name="Normal 5 7 3 4" xfId="4817" xr:uid="{00000000-0005-0000-0000-0000AF570000}"/>
    <cellStyle name="Normal 5 7 3 4 2" xfId="10962" xr:uid="{00000000-0005-0000-0000-0000B0570000}"/>
    <cellStyle name="Normal 5 7 3 4 2 2" xfId="20530" xr:uid="{00000000-0005-0000-0000-0000B1570000}"/>
    <cellStyle name="Normal 5 7 3 4 3" xfId="15534" xr:uid="{00000000-0005-0000-0000-0000B2570000}"/>
    <cellStyle name="Normal 5 7 3 5" xfId="7945" xr:uid="{00000000-0005-0000-0000-0000B3570000}"/>
    <cellStyle name="Normal 5 7 3 5 2" xfId="17941" xr:uid="{00000000-0005-0000-0000-0000B4570000}"/>
    <cellStyle name="Normal 5 7 3 6" xfId="13984" xr:uid="{00000000-0005-0000-0000-0000B5570000}"/>
    <cellStyle name="Normal 5 7 4" xfId="1637" xr:uid="{00000000-0005-0000-0000-0000B6570000}"/>
    <cellStyle name="Normal 5 7 4 2" xfId="2312" xr:uid="{00000000-0005-0000-0000-0000B7570000}"/>
    <cellStyle name="Normal 5 7 4 2 2" xfId="5519" xr:uid="{00000000-0005-0000-0000-0000B8570000}"/>
    <cellStyle name="Normal 5 7 4 2 2 2" xfId="11654" xr:uid="{00000000-0005-0000-0000-0000B9570000}"/>
    <cellStyle name="Normal 5 7 4 2 2 2 2" xfId="21211" xr:uid="{00000000-0005-0000-0000-0000BA570000}"/>
    <cellStyle name="Normal 5 7 4 2 2 3" xfId="16186" xr:uid="{00000000-0005-0000-0000-0000BB570000}"/>
    <cellStyle name="Normal 5 7 4 2 3" xfId="8636" xr:uid="{00000000-0005-0000-0000-0000BC570000}"/>
    <cellStyle name="Normal 5 7 4 2 3 2" xfId="18623" xr:uid="{00000000-0005-0000-0000-0000BD570000}"/>
    <cellStyle name="Normal 5 7 4 2 4" xfId="14371" xr:uid="{00000000-0005-0000-0000-0000BE570000}"/>
    <cellStyle name="Normal 5 7 4 3" xfId="3354" xr:uid="{00000000-0005-0000-0000-0000BF570000}"/>
    <cellStyle name="Normal 5 7 4 3 2" xfId="6511" xr:uid="{00000000-0005-0000-0000-0000C0570000}"/>
    <cellStyle name="Normal 5 7 4 3 2 2" xfId="12623" xr:uid="{00000000-0005-0000-0000-0000C1570000}"/>
    <cellStyle name="Normal 5 7 4 3 2 2 2" xfId="22038" xr:uid="{00000000-0005-0000-0000-0000C2570000}"/>
    <cellStyle name="Normal 5 7 4 3 2 3" xfId="16944" xr:uid="{00000000-0005-0000-0000-0000C3570000}"/>
    <cellStyle name="Normal 5 7 4 3 3" xfId="9608" xr:uid="{00000000-0005-0000-0000-0000C4570000}"/>
    <cellStyle name="Normal 5 7 4 3 3 2" xfId="19563" xr:uid="{00000000-0005-0000-0000-0000C5570000}"/>
    <cellStyle name="Normal 5 7 4 3 4" xfId="14929" xr:uid="{00000000-0005-0000-0000-0000C6570000}"/>
    <cellStyle name="Normal 5 7 4 4" xfId="4935" xr:uid="{00000000-0005-0000-0000-0000C7570000}"/>
    <cellStyle name="Normal 5 7 4 4 2" xfId="11075" xr:uid="{00000000-0005-0000-0000-0000C8570000}"/>
    <cellStyle name="Normal 5 7 4 4 2 2" xfId="20639" xr:uid="{00000000-0005-0000-0000-0000C9570000}"/>
    <cellStyle name="Normal 5 7 4 4 3" xfId="15640" xr:uid="{00000000-0005-0000-0000-0000CA570000}"/>
    <cellStyle name="Normal 5 7 4 5" xfId="8060" xr:uid="{00000000-0005-0000-0000-0000CB570000}"/>
    <cellStyle name="Normal 5 7 4 5 2" xfId="18052" xr:uid="{00000000-0005-0000-0000-0000CC570000}"/>
    <cellStyle name="Normal 5 7 4 6" xfId="14071" xr:uid="{00000000-0005-0000-0000-0000CD570000}"/>
    <cellStyle name="Normal 5 7 5" xfId="1827" xr:uid="{00000000-0005-0000-0000-0000CE570000}"/>
    <cellStyle name="Normal 5 7 5 2" xfId="5039" xr:uid="{00000000-0005-0000-0000-0000CF570000}"/>
    <cellStyle name="Normal 5 7 5 2 2" xfId="11179" xr:uid="{00000000-0005-0000-0000-0000D0570000}"/>
    <cellStyle name="Normal 5 7 5 2 2 2" xfId="20741" xr:uid="{00000000-0005-0000-0000-0000D1570000}"/>
    <cellStyle name="Normal 5 7 5 2 3" xfId="15733" xr:uid="{00000000-0005-0000-0000-0000D2570000}"/>
    <cellStyle name="Normal 5 7 5 3" xfId="8160" xr:uid="{00000000-0005-0000-0000-0000D3570000}"/>
    <cellStyle name="Normal 5 7 5 3 2" xfId="18150" xr:uid="{00000000-0005-0000-0000-0000D4570000}"/>
    <cellStyle name="Normal 5 7 5 4" xfId="14128" xr:uid="{00000000-0005-0000-0000-0000D5570000}"/>
    <cellStyle name="Normal 5 7 6" xfId="3210" xr:uid="{00000000-0005-0000-0000-0000D6570000}"/>
    <cellStyle name="Normal 5 7 6 2" xfId="6367" xr:uid="{00000000-0005-0000-0000-0000D7570000}"/>
    <cellStyle name="Normal 5 7 6 2 2" xfId="12485" xr:uid="{00000000-0005-0000-0000-0000D8570000}"/>
    <cellStyle name="Normal 5 7 6 2 2 2" xfId="21905" xr:uid="{00000000-0005-0000-0000-0000D9570000}"/>
    <cellStyle name="Normal 5 7 6 2 3" xfId="16812" xr:uid="{00000000-0005-0000-0000-0000DA570000}"/>
    <cellStyle name="Normal 5 7 6 3" xfId="9470" xr:uid="{00000000-0005-0000-0000-0000DB570000}"/>
    <cellStyle name="Normal 5 7 6 3 2" xfId="19439" xr:uid="{00000000-0005-0000-0000-0000DC570000}"/>
    <cellStyle name="Normal 5 7 6 4" xfId="14811" xr:uid="{00000000-0005-0000-0000-0000DD570000}"/>
    <cellStyle name="Normal 5 7 7" xfId="4794" xr:uid="{00000000-0005-0000-0000-0000DE570000}"/>
    <cellStyle name="Normal 5 7 7 2" xfId="10939" xr:uid="{00000000-0005-0000-0000-0000DF570000}"/>
    <cellStyle name="Normal 5 7 7 2 2" xfId="20507" xr:uid="{00000000-0005-0000-0000-0000E0570000}"/>
    <cellStyle name="Normal 5 7 7 3" xfId="15511" xr:uid="{00000000-0005-0000-0000-0000E1570000}"/>
    <cellStyle name="Normal 5 7 8" xfId="7922" xr:uid="{00000000-0005-0000-0000-0000E2570000}"/>
    <cellStyle name="Normal 5 7 8 2" xfId="17918" xr:uid="{00000000-0005-0000-0000-0000E3570000}"/>
    <cellStyle name="Normal 5 7 9" xfId="13961" xr:uid="{00000000-0005-0000-0000-0000E4570000}"/>
    <cellStyle name="Normal 5 8" xfId="982" xr:uid="{00000000-0005-0000-0000-0000E5570000}"/>
    <cellStyle name="Normal 5 8 2" xfId="1065" xr:uid="{00000000-0005-0000-0000-0000E6570000}"/>
    <cellStyle name="Normal 5 8 2 2" xfId="1887" xr:uid="{00000000-0005-0000-0000-0000E7570000}"/>
    <cellStyle name="Normal 5 8 2 2 2" xfId="5098" xr:uid="{00000000-0005-0000-0000-0000E8570000}"/>
    <cellStyle name="Normal 5 8 2 2 2 2" xfId="11238" xr:uid="{00000000-0005-0000-0000-0000E9570000}"/>
    <cellStyle name="Normal 5 8 2 2 2 2 2" xfId="20800" xr:uid="{00000000-0005-0000-0000-0000EA570000}"/>
    <cellStyle name="Normal 5 8 2 2 2 3" xfId="15791" xr:uid="{00000000-0005-0000-0000-0000EB570000}"/>
    <cellStyle name="Normal 5 8 2 2 3" xfId="8220" xr:uid="{00000000-0005-0000-0000-0000EC570000}"/>
    <cellStyle name="Normal 5 8 2 2 3 2" xfId="18210" xr:uid="{00000000-0005-0000-0000-0000ED570000}"/>
    <cellStyle name="Normal 5 8 2 2 4" xfId="14169" xr:uid="{00000000-0005-0000-0000-0000EE570000}"/>
    <cellStyle name="Normal 5 8 2 3" xfId="3235" xr:uid="{00000000-0005-0000-0000-0000EF570000}"/>
    <cellStyle name="Normal 5 8 2 3 2" xfId="6392" xr:uid="{00000000-0005-0000-0000-0000F0570000}"/>
    <cellStyle name="Normal 5 8 2 3 2 2" xfId="12510" xr:uid="{00000000-0005-0000-0000-0000F1570000}"/>
    <cellStyle name="Normal 5 8 2 3 2 2 2" xfId="21930" xr:uid="{00000000-0005-0000-0000-0000F2570000}"/>
    <cellStyle name="Normal 5 8 2 3 2 3" xfId="16837" xr:uid="{00000000-0005-0000-0000-0000F3570000}"/>
    <cellStyle name="Normal 5 8 2 3 3" xfId="9495" xr:uid="{00000000-0005-0000-0000-0000F4570000}"/>
    <cellStyle name="Normal 5 8 2 3 3 2" xfId="19464" xr:uid="{00000000-0005-0000-0000-0000F5570000}"/>
    <cellStyle name="Normal 5 8 2 3 4" xfId="14836" xr:uid="{00000000-0005-0000-0000-0000F6570000}"/>
    <cellStyle name="Normal 5 8 2 4" xfId="4819" xr:uid="{00000000-0005-0000-0000-0000F7570000}"/>
    <cellStyle name="Normal 5 8 2 4 2" xfId="10964" xr:uid="{00000000-0005-0000-0000-0000F8570000}"/>
    <cellStyle name="Normal 5 8 2 4 2 2" xfId="20532" xr:uid="{00000000-0005-0000-0000-0000F9570000}"/>
    <cellStyle name="Normal 5 8 2 4 3" xfId="15536" xr:uid="{00000000-0005-0000-0000-0000FA570000}"/>
    <cellStyle name="Normal 5 8 2 5" xfId="7947" xr:uid="{00000000-0005-0000-0000-0000FB570000}"/>
    <cellStyle name="Normal 5 8 2 5 2" xfId="17943" xr:uid="{00000000-0005-0000-0000-0000FC570000}"/>
    <cellStyle name="Normal 5 8 2 6" xfId="13986" xr:uid="{00000000-0005-0000-0000-0000FD570000}"/>
    <cellStyle name="Normal 5 8 3" xfId="1638" xr:uid="{00000000-0005-0000-0000-0000FE570000}"/>
    <cellStyle name="Normal 5 8 3 2" xfId="2313" xr:uid="{00000000-0005-0000-0000-0000FF570000}"/>
    <cellStyle name="Normal 5 8 3 2 2" xfId="5520" xr:uid="{00000000-0005-0000-0000-000000580000}"/>
    <cellStyle name="Normal 5 8 3 2 2 2" xfId="11655" xr:uid="{00000000-0005-0000-0000-000001580000}"/>
    <cellStyle name="Normal 5 8 3 2 2 2 2" xfId="21212" xr:uid="{00000000-0005-0000-0000-000002580000}"/>
    <cellStyle name="Normal 5 8 3 2 2 3" xfId="16187" xr:uid="{00000000-0005-0000-0000-000003580000}"/>
    <cellStyle name="Normal 5 8 3 2 3" xfId="8637" xr:uid="{00000000-0005-0000-0000-000004580000}"/>
    <cellStyle name="Normal 5 8 3 2 3 2" xfId="18624" xr:uid="{00000000-0005-0000-0000-000005580000}"/>
    <cellStyle name="Normal 5 8 3 2 4" xfId="14372" xr:uid="{00000000-0005-0000-0000-000006580000}"/>
    <cellStyle name="Normal 5 8 3 3" xfId="3355" xr:uid="{00000000-0005-0000-0000-000007580000}"/>
    <cellStyle name="Normal 5 8 3 3 2" xfId="6512" xr:uid="{00000000-0005-0000-0000-000008580000}"/>
    <cellStyle name="Normal 5 8 3 3 2 2" xfId="12624" xr:uid="{00000000-0005-0000-0000-000009580000}"/>
    <cellStyle name="Normal 5 8 3 3 2 2 2" xfId="22039" xr:uid="{00000000-0005-0000-0000-00000A580000}"/>
    <cellStyle name="Normal 5 8 3 3 2 3" xfId="16945" xr:uid="{00000000-0005-0000-0000-00000B580000}"/>
    <cellStyle name="Normal 5 8 3 3 3" xfId="9609" xr:uid="{00000000-0005-0000-0000-00000C580000}"/>
    <cellStyle name="Normal 5 8 3 3 3 2" xfId="19564" xr:uid="{00000000-0005-0000-0000-00000D580000}"/>
    <cellStyle name="Normal 5 8 3 3 4" xfId="14930" xr:uid="{00000000-0005-0000-0000-00000E580000}"/>
    <cellStyle name="Normal 5 8 3 4" xfId="4936" xr:uid="{00000000-0005-0000-0000-00000F580000}"/>
    <cellStyle name="Normal 5 8 3 4 2" xfId="11076" xr:uid="{00000000-0005-0000-0000-000010580000}"/>
    <cellStyle name="Normal 5 8 3 4 2 2" xfId="20640" xr:uid="{00000000-0005-0000-0000-000011580000}"/>
    <cellStyle name="Normal 5 8 3 4 3" xfId="15641" xr:uid="{00000000-0005-0000-0000-000012580000}"/>
    <cellStyle name="Normal 5 8 3 5" xfId="8061" xr:uid="{00000000-0005-0000-0000-000013580000}"/>
    <cellStyle name="Normal 5 8 3 5 2" xfId="18053" xr:uid="{00000000-0005-0000-0000-000014580000}"/>
    <cellStyle name="Normal 5 8 3 6" xfId="14072" xr:uid="{00000000-0005-0000-0000-000015580000}"/>
    <cellStyle name="Normal 5 8 4" xfId="1833" xr:uid="{00000000-0005-0000-0000-000016580000}"/>
    <cellStyle name="Normal 5 8 4 2" xfId="5045" xr:uid="{00000000-0005-0000-0000-000017580000}"/>
    <cellStyle name="Normal 5 8 4 2 2" xfId="11185" xr:uid="{00000000-0005-0000-0000-000018580000}"/>
    <cellStyle name="Normal 5 8 4 2 2 2" xfId="20747" xr:uid="{00000000-0005-0000-0000-000019580000}"/>
    <cellStyle name="Normal 5 8 4 2 3" xfId="15739" xr:uid="{00000000-0005-0000-0000-00001A580000}"/>
    <cellStyle name="Normal 5 8 4 3" xfId="8166" xr:uid="{00000000-0005-0000-0000-00001B580000}"/>
    <cellStyle name="Normal 5 8 4 3 2" xfId="18156" xr:uid="{00000000-0005-0000-0000-00001C580000}"/>
    <cellStyle name="Normal 5 8 4 4" xfId="14131" xr:uid="{00000000-0005-0000-0000-00001D580000}"/>
    <cellStyle name="Normal 5 8 5" xfId="3212" xr:uid="{00000000-0005-0000-0000-00001E580000}"/>
    <cellStyle name="Normal 5 8 5 2" xfId="6369" xr:uid="{00000000-0005-0000-0000-00001F580000}"/>
    <cellStyle name="Normal 5 8 5 2 2" xfId="12487" xr:uid="{00000000-0005-0000-0000-000020580000}"/>
    <cellStyle name="Normal 5 8 5 2 2 2" xfId="21907" xr:uid="{00000000-0005-0000-0000-000021580000}"/>
    <cellStyle name="Normal 5 8 5 2 3" xfId="16814" xr:uid="{00000000-0005-0000-0000-000022580000}"/>
    <cellStyle name="Normal 5 8 5 3" xfId="9472" xr:uid="{00000000-0005-0000-0000-000023580000}"/>
    <cellStyle name="Normal 5 8 5 3 2" xfId="19441" xr:uid="{00000000-0005-0000-0000-000024580000}"/>
    <cellStyle name="Normal 5 8 5 4" xfId="14813" xr:uid="{00000000-0005-0000-0000-000025580000}"/>
    <cellStyle name="Normal 5 8 6" xfId="4796" xr:uid="{00000000-0005-0000-0000-000026580000}"/>
    <cellStyle name="Normal 5 8 6 2" xfId="10941" xr:uid="{00000000-0005-0000-0000-000027580000}"/>
    <cellStyle name="Normal 5 8 6 2 2" xfId="20509" xr:uid="{00000000-0005-0000-0000-000028580000}"/>
    <cellStyle name="Normal 5 8 6 3" xfId="15513" xr:uid="{00000000-0005-0000-0000-000029580000}"/>
    <cellStyle name="Normal 5 8 7" xfId="7924" xr:uid="{00000000-0005-0000-0000-00002A580000}"/>
    <cellStyle name="Normal 5 8 7 2" xfId="17920" xr:uid="{00000000-0005-0000-0000-00002B580000}"/>
    <cellStyle name="Normal 5 8 8" xfId="13963" xr:uid="{00000000-0005-0000-0000-00002C580000}"/>
    <cellStyle name="Normal 5 9" xfId="1054" xr:uid="{00000000-0005-0000-0000-00002D580000}"/>
    <cellStyle name="Normal 5 9 2" xfId="1639" xr:uid="{00000000-0005-0000-0000-00002E580000}"/>
    <cellStyle name="Normal 5 9 2 2" xfId="2314" xr:uid="{00000000-0005-0000-0000-00002F580000}"/>
    <cellStyle name="Normal 5 9 2 2 2" xfId="5521" xr:uid="{00000000-0005-0000-0000-000030580000}"/>
    <cellStyle name="Normal 5 9 2 2 2 2" xfId="11656" xr:uid="{00000000-0005-0000-0000-000031580000}"/>
    <cellStyle name="Normal 5 9 2 2 2 2 2" xfId="21213" xr:uid="{00000000-0005-0000-0000-000032580000}"/>
    <cellStyle name="Normal 5 9 2 2 2 3" xfId="16188" xr:uid="{00000000-0005-0000-0000-000033580000}"/>
    <cellStyle name="Normal 5 9 2 2 3" xfId="8638" xr:uid="{00000000-0005-0000-0000-000034580000}"/>
    <cellStyle name="Normal 5 9 2 2 3 2" xfId="18625" xr:uid="{00000000-0005-0000-0000-000035580000}"/>
    <cellStyle name="Normal 5 9 2 2 4" xfId="14373" xr:uid="{00000000-0005-0000-0000-000036580000}"/>
    <cellStyle name="Normal 5 9 2 3" xfId="3356" xr:uid="{00000000-0005-0000-0000-000037580000}"/>
    <cellStyle name="Normal 5 9 2 3 2" xfId="6513" xr:uid="{00000000-0005-0000-0000-000038580000}"/>
    <cellStyle name="Normal 5 9 2 3 2 2" xfId="12625" xr:uid="{00000000-0005-0000-0000-000039580000}"/>
    <cellStyle name="Normal 5 9 2 3 2 2 2" xfId="22040" xr:uid="{00000000-0005-0000-0000-00003A580000}"/>
    <cellStyle name="Normal 5 9 2 3 2 3" xfId="16946" xr:uid="{00000000-0005-0000-0000-00003B580000}"/>
    <cellStyle name="Normal 5 9 2 3 3" xfId="9610" xr:uid="{00000000-0005-0000-0000-00003C580000}"/>
    <cellStyle name="Normal 5 9 2 3 3 2" xfId="19565" xr:uid="{00000000-0005-0000-0000-00003D580000}"/>
    <cellStyle name="Normal 5 9 2 3 4" xfId="14931" xr:uid="{00000000-0005-0000-0000-00003E580000}"/>
    <cellStyle name="Normal 5 9 2 4" xfId="4937" xr:uid="{00000000-0005-0000-0000-00003F580000}"/>
    <cellStyle name="Normal 5 9 2 4 2" xfId="11077" xr:uid="{00000000-0005-0000-0000-000040580000}"/>
    <cellStyle name="Normal 5 9 2 4 2 2" xfId="20641" xr:uid="{00000000-0005-0000-0000-000041580000}"/>
    <cellStyle name="Normal 5 9 2 4 3" xfId="15642" xr:uid="{00000000-0005-0000-0000-000042580000}"/>
    <cellStyle name="Normal 5 9 2 5" xfId="8062" xr:uid="{00000000-0005-0000-0000-000043580000}"/>
    <cellStyle name="Normal 5 9 2 5 2" xfId="18054" xr:uid="{00000000-0005-0000-0000-000044580000}"/>
    <cellStyle name="Normal 5 9 2 6" xfId="14073" xr:uid="{00000000-0005-0000-0000-000045580000}"/>
    <cellStyle name="Normal 5 9 3" xfId="1876" xr:uid="{00000000-0005-0000-0000-000046580000}"/>
    <cellStyle name="Normal 5 9 3 2" xfId="5087" xr:uid="{00000000-0005-0000-0000-000047580000}"/>
    <cellStyle name="Normal 5 9 3 2 2" xfId="11227" xr:uid="{00000000-0005-0000-0000-000048580000}"/>
    <cellStyle name="Normal 5 9 3 2 2 2" xfId="20789" xr:uid="{00000000-0005-0000-0000-000049580000}"/>
    <cellStyle name="Normal 5 9 3 2 3" xfId="15780" xr:uid="{00000000-0005-0000-0000-00004A580000}"/>
    <cellStyle name="Normal 5 9 3 3" xfId="8209" xr:uid="{00000000-0005-0000-0000-00004B580000}"/>
    <cellStyle name="Normal 5 9 3 3 2" xfId="18199" xr:uid="{00000000-0005-0000-0000-00004C580000}"/>
    <cellStyle name="Normal 5 9 3 4" xfId="14158" xr:uid="{00000000-0005-0000-0000-00004D580000}"/>
    <cellStyle name="Normal 5 9 4" xfId="3224" xr:uid="{00000000-0005-0000-0000-00004E580000}"/>
    <cellStyle name="Normal 5 9 4 2" xfId="6381" xr:uid="{00000000-0005-0000-0000-00004F580000}"/>
    <cellStyle name="Normal 5 9 4 2 2" xfId="12499" xr:uid="{00000000-0005-0000-0000-000050580000}"/>
    <cellStyle name="Normal 5 9 4 2 2 2" xfId="21919" xr:uid="{00000000-0005-0000-0000-000051580000}"/>
    <cellStyle name="Normal 5 9 4 2 3" xfId="16826" xr:uid="{00000000-0005-0000-0000-000052580000}"/>
    <cellStyle name="Normal 5 9 4 3" xfId="9484" xr:uid="{00000000-0005-0000-0000-000053580000}"/>
    <cellStyle name="Normal 5 9 4 3 2" xfId="19453" xr:uid="{00000000-0005-0000-0000-000054580000}"/>
    <cellStyle name="Normal 5 9 4 4" xfId="14825" xr:uid="{00000000-0005-0000-0000-000055580000}"/>
    <cellStyle name="Normal 5 9 5" xfId="4808" xr:uid="{00000000-0005-0000-0000-000056580000}"/>
    <cellStyle name="Normal 5 9 5 2" xfId="10953" xr:uid="{00000000-0005-0000-0000-000057580000}"/>
    <cellStyle name="Normal 5 9 5 2 2" xfId="20521" xr:uid="{00000000-0005-0000-0000-000058580000}"/>
    <cellStyle name="Normal 5 9 5 3" xfId="15525" xr:uid="{00000000-0005-0000-0000-000059580000}"/>
    <cellStyle name="Normal 5 9 6" xfId="7936" xr:uid="{00000000-0005-0000-0000-00005A580000}"/>
    <cellStyle name="Normal 5 9 6 2" xfId="17932" xr:uid="{00000000-0005-0000-0000-00005B580000}"/>
    <cellStyle name="Normal 5 9 7" xfId="13975" xr:uid="{00000000-0005-0000-0000-00005C580000}"/>
    <cellStyle name="Normal 50" xfId="2742" xr:uid="{00000000-0005-0000-0000-00005D580000}"/>
    <cellStyle name="Normal 51" xfId="2761" xr:uid="{00000000-0005-0000-0000-00005E580000}"/>
    <cellStyle name="Normal 52" xfId="2767" xr:uid="{00000000-0005-0000-0000-00005F580000}"/>
    <cellStyle name="Normal 53" xfId="2812" xr:uid="{00000000-0005-0000-0000-000060580000}"/>
    <cellStyle name="Normal 54" xfId="2823" xr:uid="{00000000-0005-0000-0000-000061580000}"/>
    <cellStyle name="Normal 55" xfId="2834" xr:uid="{00000000-0005-0000-0000-000062580000}"/>
    <cellStyle name="Normal 56" xfId="2837" xr:uid="{00000000-0005-0000-0000-000063580000}"/>
    <cellStyle name="Normal 57" xfId="2848" xr:uid="{00000000-0005-0000-0000-000064580000}"/>
    <cellStyle name="Normal 58" xfId="2866" xr:uid="{00000000-0005-0000-0000-000065580000}"/>
    <cellStyle name="Normal 59" xfId="2884" xr:uid="{00000000-0005-0000-0000-000066580000}"/>
    <cellStyle name="Normal 6" xfId="12" xr:uid="{00000000-0005-0000-0000-000067580000}"/>
    <cellStyle name="Normal 6 2" xfId="67" xr:uid="{00000000-0005-0000-0000-000068580000}"/>
    <cellStyle name="Normal 6 2 2" xfId="211" xr:uid="{00000000-0005-0000-0000-000069580000}"/>
    <cellStyle name="Normal 6 2 2 2" xfId="610" xr:uid="{00000000-0005-0000-0000-00006A580000}"/>
    <cellStyle name="Normal 6 2 2 3" xfId="1711" xr:uid="{00000000-0005-0000-0000-00006B580000}"/>
    <cellStyle name="Normal 6 2 3" xfId="346" xr:uid="{00000000-0005-0000-0000-00006C580000}"/>
    <cellStyle name="Normal 6 2 3 2" xfId="745" xr:uid="{00000000-0005-0000-0000-00006D580000}"/>
    <cellStyle name="Normal 6 2 3 3" xfId="1356" xr:uid="{00000000-0005-0000-0000-00006E580000}"/>
    <cellStyle name="Normal 6 2 4" xfId="484" xr:uid="{00000000-0005-0000-0000-00006F580000}"/>
    <cellStyle name="Normal 6 2 5" xfId="956" xr:uid="{00000000-0005-0000-0000-000070580000}"/>
    <cellStyle name="Normal 6 2 6" xfId="41011" xr:uid="{00000000-0005-0000-0000-000071580000}"/>
    <cellStyle name="Normal 6 2 7" xfId="41251" xr:uid="{00000000-0005-0000-0000-000072580000}"/>
    <cellStyle name="Normal 6 3" xfId="164" xr:uid="{00000000-0005-0000-0000-000073580000}"/>
    <cellStyle name="Normal 6 3 2" xfId="566" xr:uid="{00000000-0005-0000-0000-000074580000}"/>
    <cellStyle name="Normal 6 3 2 2" xfId="1640" xr:uid="{00000000-0005-0000-0000-000075580000}"/>
    <cellStyle name="Normal 6 3 3" xfId="957" xr:uid="{00000000-0005-0000-0000-000076580000}"/>
    <cellStyle name="Normal 6 4" xfId="302" xr:uid="{00000000-0005-0000-0000-000077580000}"/>
    <cellStyle name="Normal 6 4 2" xfId="701" xr:uid="{00000000-0005-0000-0000-000078580000}"/>
    <cellStyle name="Normal 6 4 2 2" xfId="1712" xr:uid="{00000000-0005-0000-0000-000079580000}"/>
    <cellStyle name="Normal 6 4 3" xfId="958" xr:uid="{00000000-0005-0000-0000-00007A580000}"/>
    <cellStyle name="Normal 6 5" xfId="440" xr:uid="{00000000-0005-0000-0000-00007B580000}"/>
    <cellStyle name="Normal 6 5 2" xfId="1713" xr:uid="{00000000-0005-0000-0000-00007C580000}"/>
    <cellStyle name="Normal 6 5 3" xfId="959" xr:uid="{00000000-0005-0000-0000-00007D580000}"/>
    <cellStyle name="Normal 6 6" xfId="1355" xr:uid="{00000000-0005-0000-0000-00007E580000}"/>
    <cellStyle name="Normal 6 7" xfId="886" xr:uid="{00000000-0005-0000-0000-00007F580000}"/>
    <cellStyle name="Normal 6 8" xfId="40963" xr:uid="{00000000-0005-0000-0000-000080580000}"/>
    <cellStyle name="Normal 6 9" xfId="41206" xr:uid="{00000000-0005-0000-0000-000081580000}"/>
    <cellStyle name="Normal 60" xfId="2914" xr:uid="{00000000-0005-0000-0000-000082580000}"/>
    <cellStyle name="Normal 61" xfId="2920" xr:uid="{00000000-0005-0000-0000-000083580000}"/>
    <cellStyle name="Normal 62" xfId="2939" xr:uid="{00000000-0005-0000-0000-000084580000}"/>
    <cellStyle name="Normal 63" xfId="2950" xr:uid="{00000000-0005-0000-0000-000085580000}"/>
    <cellStyle name="Normal 64" xfId="2980" xr:uid="{00000000-0005-0000-0000-000086580000}"/>
    <cellStyle name="Normal 65" xfId="3004" xr:uid="{00000000-0005-0000-0000-000087580000}"/>
    <cellStyle name="Normal 66" xfId="3021" xr:uid="{00000000-0005-0000-0000-000088580000}"/>
    <cellStyle name="Normal 67" xfId="3046" xr:uid="{00000000-0005-0000-0000-000089580000}"/>
    <cellStyle name="Normal 68" xfId="3051" xr:uid="{00000000-0005-0000-0000-00008A580000}"/>
    <cellStyle name="Normal 69" xfId="3084" xr:uid="{00000000-0005-0000-0000-00008B580000}"/>
    <cellStyle name="Normal 7" xfId="14" xr:uid="{00000000-0005-0000-0000-00008C580000}"/>
    <cellStyle name="Normal 7 2" xfId="69" xr:uid="{00000000-0005-0000-0000-00008D580000}"/>
    <cellStyle name="Normal 7 2 2" xfId="213" xr:uid="{00000000-0005-0000-0000-00008E580000}"/>
    <cellStyle name="Normal 7 2 2 2" xfId="612" xr:uid="{00000000-0005-0000-0000-00008F580000}"/>
    <cellStyle name="Normal 7 2 2 3" xfId="1358" xr:uid="{00000000-0005-0000-0000-000090580000}"/>
    <cellStyle name="Normal 7 2 3" xfId="348" xr:uid="{00000000-0005-0000-0000-000091580000}"/>
    <cellStyle name="Normal 7 2 3 2" xfId="747" xr:uid="{00000000-0005-0000-0000-000092580000}"/>
    <cellStyle name="Normal 7 2 4" xfId="486" xr:uid="{00000000-0005-0000-0000-000093580000}"/>
    <cellStyle name="Normal 7 2 5" xfId="961" xr:uid="{00000000-0005-0000-0000-000094580000}"/>
    <cellStyle name="Normal 7 2 6" xfId="41013" xr:uid="{00000000-0005-0000-0000-000095580000}"/>
    <cellStyle name="Normal 7 2 7" xfId="41253" xr:uid="{00000000-0005-0000-0000-000096580000}"/>
    <cellStyle name="Normal 7 3" xfId="166" xr:uid="{00000000-0005-0000-0000-000097580000}"/>
    <cellStyle name="Normal 7 3 2" xfId="568" xr:uid="{00000000-0005-0000-0000-000098580000}"/>
    <cellStyle name="Normal 7 3 2 2" xfId="1714" xr:uid="{00000000-0005-0000-0000-000099580000}"/>
    <cellStyle name="Normal 7 3 3" xfId="962" xr:uid="{00000000-0005-0000-0000-00009A580000}"/>
    <cellStyle name="Normal 7 4" xfId="304" xr:uid="{00000000-0005-0000-0000-00009B580000}"/>
    <cellStyle name="Normal 7 4 2" xfId="703" xr:uid="{00000000-0005-0000-0000-00009C580000}"/>
    <cellStyle name="Normal 7 4 2 2" xfId="1715" xr:uid="{00000000-0005-0000-0000-00009D580000}"/>
    <cellStyle name="Normal 7 4 3" xfId="963" xr:uid="{00000000-0005-0000-0000-00009E580000}"/>
    <cellStyle name="Normal 7 5" xfId="442" xr:uid="{00000000-0005-0000-0000-00009F580000}"/>
    <cellStyle name="Normal 7 5 2" xfId="1357" xr:uid="{00000000-0005-0000-0000-0000A0580000}"/>
    <cellStyle name="Normal 7 6" xfId="960" xr:uid="{00000000-0005-0000-0000-0000A1580000}"/>
    <cellStyle name="Normal 7 7" xfId="40965" xr:uid="{00000000-0005-0000-0000-0000A2580000}"/>
    <cellStyle name="Normal 7 8" xfId="41208" xr:uid="{00000000-0005-0000-0000-0000A3580000}"/>
    <cellStyle name="Normal 7_Karya Jaya Quo New Life August 16.2011" xfId="1359" xr:uid="{00000000-0005-0000-0000-0000A4580000}"/>
    <cellStyle name="Normal 70" xfId="3086" xr:uid="{00000000-0005-0000-0000-0000A5580000}"/>
    <cellStyle name="Normal 71" xfId="3094" xr:uid="{00000000-0005-0000-0000-0000A6580000}"/>
    <cellStyle name="Normal 72" xfId="3097" xr:uid="{00000000-0005-0000-0000-0000A7580000}"/>
    <cellStyle name="Normal 73" xfId="848" xr:uid="{00000000-0005-0000-0000-0000A8580000}"/>
    <cellStyle name="Normal 73 2" xfId="3104" xr:uid="{00000000-0005-0000-0000-0000A9580000}"/>
    <cellStyle name="Normal 74" xfId="3115" xr:uid="{00000000-0005-0000-0000-0000AA580000}"/>
    <cellStyle name="Normal 75" xfId="3123" xr:uid="{00000000-0005-0000-0000-0000AB580000}"/>
    <cellStyle name="Normal 76" xfId="3145" xr:uid="{00000000-0005-0000-0000-0000AC580000}"/>
    <cellStyle name="Normal 77" xfId="3148" xr:uid="{00000000-0005-0000-0000-0000AD580000}"/>
    <cellStyle name="Normal 78" xfId="3163" xr:uid="{00000000-0005-0000-0000-0000AE580000}"/>
    <cellStyle name="Normal 79" xfId="3166" xr:uid="{00000000-0005-0000-0000-0000AF580000}"/>
    <cellStyle name="Normal 8" xfId="16" xr:uid="{00000000-0005-0000-0000-0000B0580000}"/>
    <cellStyle name="Normal 8 2" xfId="71" xr:uid="{00000000-0005-0000-0000-0000B1580000}"/>
    <cellStyle name="Normal 8 2 2" xfId="215" xr:uid="{00000000-0005-0000-0000-0000B2580000}"/>
    <cellStyle name="Normal 8 2 2 2" xfId="614" xr:uid="{00000000-0005-0000-0000-0000B3580000}"/>
    <cellStyle name="Normal 8 2 3" xfId="350" xr:uid="{00000000-0005-0000-0000-0000B4580000}"/>
    <cellStyle name="Normal 8 2 3 2" xfId="749" xr:uid="{00000000-0005-0000-0000-0000B5580000}"/>
    <cellStyle name="Normal 8 2 4" xfId="488" xr:uid="{00000000-0005-0000-0000-0000B6580000}"/>
    <cellStyle name="Normal 8 2 5" xfId="1716" xr:uid="{00000000-0005-0000-0000-0000B7580000}"/>
    <cellStyle name="Normal 8 2 6" xfId="41015" xr:uid="{00000000-0005-0000-0000-0000B8580000}"/>
    <cellStyle name="Normal 8 2 7" xfId="41255" xr:uid="{00000000-0005-0000-0000-0000B9580000}"/>
    <cellStyle name="Normal 8 3" xfId="168" xr:uid="{00000000-0005-0000-0000-0000BA580000}"/>
    <cellStyle name="Normal 8 3 2" xfId="570" xr:uid="{00000000-0005-0000-0000-0000BB580000}"/>
    <cellStyle name="Normal 8 3 3" xfId="1360" xr:uid="{00000000-0005-0000-0000-0000BC580000}"/>
    <cellStyle name="Normal 8 4" xfId="306" xr:uid="{00000000-0005-0000-0000-0000BD580000}"/>
    <cellStyle name="Normal 8 4 2" xfId="705" xr:uid="{00000000-0005-0000-0000-0000BE580000}"/>
    <cellStyle name="Normal 8 5" xfId="444" xr:uid="{00000000-0005-0000-0000-0000BF580000}"/>
    <cellStyle name="Normal 8 6" xfId="964" xr:uid="{00000000-0005-0000-0000-0000C0580000}"/>
    <cellStyle name="Normal 8 7" xfId="40967" xr:uid="{00000000-0005-0000-0000-0000C1580000}"/>
    <cellStyle name="Normal 8 8" xfId="41210" xr:uid="{00000000-0005-0000-0000-0000C2580000}"/>
    <cellStyle name="Normal 80" xfId="3177" xr:uid="{00000000-0005-0000-0000-0000C3580000}"/>
    <cellStyle name="Normal 81" xfId="3186" xr:uid="{00000000-0005-0000-0000-0000C4580000}"/>
    <cellStyle name="Normal 82" xfId="3195" xr:uid="{00000000-0005-0000-0000-0000C5580000}"/>
    <cellStyle name="Normal 82 2" xfId="6353" xr:uid="{00000000-0005-0000-0000-0000C6580000}"/>
    <cellStyle name="Normal 82 2 2" xfId="12472" xr:uid="{00000000-0005-0000-0000-0000C7580000}"/>
    <cellStyle name="Normal 82 2 2 2" xfId="21892" xr:uid="{00000000-0005-0000-0000-0000C8580000}"/>
    <cellStyle name="Normal 82 2 3" xfId="16799" xr:uid="{00000000-0005-0000-0000-0000C9580000}"/>
    <cellStyle name="Normal 82 3" xfId="9457" xr:uid="{00000000-0005-0000-0000-0000CA580000}"/>
    <cellStyle name="Normal 82 3 2" xfId="19426" xr:uid="{00000000-0005-0000-0000-0000CB580000}"/>
    <cellStyle name="Normal 82 4" xfId="14798" xr:uid="{00000000-0005-0000-0000-0000CC580000}"/>
    <cellStyle name="Normal 83" xfId="3278" xr:uid="{00000000-0005-0000-0000-0000CD580000}"/>
    <cellStyle name="Normal 83 2" xfId="6435" xr:uid="{00000000-0005-0000-0000-0000CE580000}"/>
    <cellStyle name="Normal 83 2 2" xfId="12548" xr:uid="{00000000-0005-0000-0000-0000CF580000}"/>
    <cellStyle name="Normal 83 2 2 2" xfId="21964" xr:uid="{00000000-0005-0000-0000-0000D0580000}"/>
    <cellStyle name="Normal 83 2 3" xfId="16869" xr:uid="{00000000-0005-0000-0000-0000D1580000}"/>
    <cellStyle name="Normal 83 3" xfId="9533" xr:uid="{00000000-0005-0000-0000-0000D2580000}"/>
    <cellStyle name="Normal 83 3 2" xfId="19490" xr:uid="{00000000-0005-0000-0000-0000D3580000}"/>
    <cellStyle name="Normal 83 4" xfId="14856" xr:uid="{00000000-0005-0000-0000-0000D4580000}"/>
    <cellStyle name="Normal 84" xfId="4782" xr:uid="{00000000-0005-0000-0000-0000D5580000}"/>
    <cellStyle name="Normal 85" xfId="7883" xr:uid="{00000000-0005-0000-0000-0000D6580000}"/>
    <cellStyle name="Normal 86" xfId="7886" xr:uid="{00000000-0005-0000-0000-0000D7580000}"/>
    <cellStyle name="Normal 86 2" xfId="13945" xr:uid="{00000000-0005-0000-0000-0000D8580000}"/>
    <cellStyle name="Normal 86 2 2" xfId="23214" xr:uid="{00000000-0005-0000-0000-0000D9580000}"/>
    <cellStyle name="Normal 86 3" xfId="17904" xr:uid="{00000000-0005-0000-0000-0000DA580000}"/>
    <cellStyle name="Normal 87" xfId="7888" xr:uid="{00000000-0005-0000-0000-0000DB580000}"/>
    <cellStyle name="Normal 87 2" xfId="13947" xr:uid="{00000000-0005-0000-0000-0000DC580000}"/>
    <cellStyle name="Normal 87 2 2" xfId="23216" xr:uid="{00000000-0005-0000-0000-0000DD580000}"/>
    <cellStyle name="Normal 87 3" xfId="17906" xr:uid="{00000000-0005-0000-0000-0000DE580000}"/>
    <cellStyle name="Normal 88" xfId="7889" xr:uid="{00000000-0005-0000-0000-0000DF580000}"/>
    <cellStyle name="Normal 88 2" xfId="13948" xr:uid="{00000000-0005-0000-0000-0000E0580000}"/>
    <cellStyle name="Normal 88 2 2" xfId="23217" xr:uid="{00000000-0005-0000-0000-0000E1580000}"/>
    <cellStyle name="Normal 88 3" xfId="17907" xr:uid="{00000000-0005-0000-0000-0000E2580000}"/>
    <cellStyle name="Normal 89" xfId="851" xr:uid="{00000000-0005-0000-0000-0000E3580000}"/>
    <cellStyle name="Normal 89 2" xfId="13951" xr:uid="{00000000-0005-0000-0000-0000E4580000}"/>
    <cellStyle name="Normal 9" xfId="18" xr:uid="{00000000-0005-0000-0000-0000E5580000}"/>
    <cellStyle name="Normal 9 2" xfId="170" xr:uid="{00000000-0005-0000-0000-0000E6580000}"/>
    <cellStyle name="Normal 9 2 2" xfId="1361" xr:uid="{00000000-0005-0000-0000-0000E7580000}"/>
    <cellStyle name="Normal 9 3" xfId="979" xr:uid="{00000000-0005-0000-0000-0000E8580000}"/>
    <cellStyle name="Normal 90" xfId="7890" xr:uid="{00000000-0005-0000-0000-0000E9580000}"/>
    <cellStyle name="Normal 90 2" xfId="17908" xr:uid="{00000000-0005-0000-0000-0000EA580000}"/>
    <cellStyle name="Normal 91" xfId="846" xr:uid="{00000000-0005-0000-0000-0000EB580000}"/>
    <cellStyle name="Normal 92" xfId="23223" xr:uid="{00000000-0005-0000-0000-0000EC580000}"/>
    <cellStyle name="Normal 93" xfId="833" xr:uid="{00000000-0005-0000-0000-0000ED580000}"/>
    <cellStyle name="Normal 94" xfId="974" xr:uid="{00000000-0005-0000-0000-0000EE580000}"/>
    <cellStyle name="Normal 94 2" xfId="41165" xr:uid="{00000000-0005-0000-0000-0000EF580000}"/>
    <cellStyle name="Normal 95" xfId="40953" xr:uid="{00000000-0005-0000-0000-0000F0580000}"/>
    <cellStyle name="Normal 96" xfId="40970" xr:uid="{00000000-0005-0000-0000-0000F1580000}"/>
    <cellStyle name="Normal 97" xfId="41106" xr:uid="{00000000-0005-0000-0000-0000F2580000}"/>
    <cellStyle name="Normal 98" xfId="41110" xr:uid="{00000000-0005-0000-0000-0000F3580000}"/>
    <cellStyle name="Normal 99" xfId="41113" xr:uid="{00000000-0005-0000-0000-0000F4580000}"/>
    <cellStyle name="Normal[0]" xfId="1362" xr:uid="{00000000-0005-0000-0000-0000F5580000}"/>
    <cellStyle name="Note 2" xfId="1363" xr:uid="{00000000-0005-0000-0000-0000F6580000}"/>
    <cellStyle name="Note 2 10" xfId="2428" xr:uid="{00000000-0005-0000-0000-0000F7580000}"/>
    <cellStyle name="Note 2 10 2" xfId="3465" xr:uid="{00000000-0005-0000-0000-0000F8580000}"/>
    <cellStyle name="Note 2 10 2 2" xfId="6612" xr:uid="{00000000-0005-0000-0000-0000F9580000}"/>
    <cellStyle name="Note 2 10 2 2 2" xfId="12713" xr:uid="{00000000-0005-0000-0000-0000FA580000}"/>
    <cellStyle name="Note 2 10 2 2 2 2" xfId="32168" xr:uid="{00000000-0005-0000-0000-0000FB580000}"/>
    <cellStyle name="Note 2 10 2 2 3" xfId="27102" xr:uid="{00000000-0005-0000-0000-0000FC580000}"/>
    <cellStyle name="Note 2 10 2 3" xfId="9698" xr:uid="{00000000-0005-0000-0000-0000FD580000}"/>
    <cellStyle name="Note 2 10 2 3 2" xfId="19607" xr:uid="{00000000-0005-0000-0000-0000FE580000}"/>
    <cellStyle name="Note 2 10 2 3 2 2" xfId="37767" xr:uid="{00000000-0005-0000-0000-0000FF580000}"/>
    <cellStyle name="Note 2 10 2 3 3" xfId="29630" xr:uid="{00000000-0005-0000-0000-000000590000}"/>
    <cellStyle name="Note 2 10 2 4" xfId="24546" xr:uid="{00000000-0005-0000-0000-000001590000}"/>
    <cellStyle name="Note 2 10 3" xfId="4194" xr:uid="{00000000-0005-0000-0000-000002590000}"/>
    <cellStyle name="Note 2 10 3 2" xfId="7297" xr:uid="{00000000-0005-0000-0000-000003590000}"/>
    <cellStyle name="Note 2 10 3 2 2" xfId="13358" xr:uid="{00000000-0005-0000-0000-000004590000}"/>
    <cellStyle name="Note 2 10 3 2 2 2" xfId="32809" xr:uid="{00000000-0005-0000-0000-000005590000}"/>
    <cellStyle name="Note 2 10 3 2 3" xfId="27743" xr:uid="{00000000-0005-0000-0000-000006590000}"/>
    <cellStyle name="Note 2 10 3 3" xfId="10343" xr:uid="{00000000-0005-0000-0000-000007590000}"/>
    <cellStyle name="Note 2 10 3 3 2" xfId="19912" xr:uid="{00000000-0005-0000-0000-000008590000}"/>
    <cellStyle name="Note 2 10 3 3 2 2" xfId="38068" xr:uid="{00000000-0005-0000-0000-000009590000}"/>
    <cellStyle name="Note 2 10 3 3 3" xfId="30268" xr:uid="{00000000-0005-0000-0000-00000A590000}"/>
    <cellStyle name="Note 2 10 3 4" xfId="25187" xr:uid="{00000000-0005-0000-0000-00000B590000}"/>
    <cellStyle name="Note 2 10 4" xfId="5634" xr:uid="{00000000-0005-0000-0000-00000C590000}"/>
    <cellStyle name="Note 2 10 4 2" xfId="11769" xr:uid="{00000000-0005-0000-0000-00000D590000}"/>
    <cellStyle name="Note 2 10 4 2 2" xfId="21304" xr:uid="{00000000-0005-0000-0000-00000E590000}"/>
    <cellStyle name="Note 2 10 4 2 2 2" xfId="39192" xr:uid="{00000000-0005-0000-0000-00000F590000}"/>
    <cellStyle name="Note 2 10 4 2 3" xfId="31423" xr:uid="{00000000-0005-0000-0000-000010590000}"/>
    <cellStyle name="Note 2 10 4 3" xfId="16277" xr:uid="{00000000-0005-0000-0000-000011590000}"/>
    <cellStyle name="Note 2 10 4 3 2" xfId="35048" xr:uid="{00000000-0005-0000-0000-000012590000}"/>
    <cellStyle name="Note 2 10 4 4" xfId="26341" xr:uid="{00000000-0005-0000-0000-000013590000}"/>
    <cellStyle name="Note 2 10 5" xfId="8751" xr:uid="{00000000-0005-0000-0000-000014590000}"/>
    <cellStyle name="Note 2 10 5 2" xfId="18738" xr:uid="{00000000-0005-0000-0000-000015590000}"/>
    <cellStyle name="Note 2 10 5 2 2" xfId="37097" xr:uid="{00000000-0005-0000-0000-000016590000}"/>
    <cellStyle name="Note 2 10 5 3" xfId="28885" xr:uid="{00000000-0005-0000-0000-000017590000}"/>
    <cellStyle name="Note 2 10 6" xfId="23800" xr:uid="{00000000-0005-0000-0000-000018590000}"/>
    <cellStyle name="Note 2 11" xfId="2545" xr:uid="{00000000-0005-0000-0000-000019590000}"/>
    <cellStyle name="Note 2 11 2" xfId="3618" xr:uid="{00000000-0005-0000-0000-00001A590000}"/>
    <cellStyle name="Note 2 11 2 2" xfId="6746" xr:uid="{00000000-0005-0000-0000-00001B590000}"/>
    <cellStyle name="Note 2 11 2 2 2" xfId="12835" xr:uid="{00000000-0005-0000-0000-00001C590000}"/>
    <cellStyle name="Note 2 11 2 2 2 2" xfId="32290" xr:uid="{00000000-0005-0000-0000-00001D590000}"/>
    <cellStyle name="Note 2 11 2 2 3" xfId="27224" xr:uid="{00000000-0005-0000-0000-00001E590000}"/>
    <cellStyle name="Note 2 11 2 3" xfId="9820" xr:uid="{00000000-0005-0000-0000-00001F590000}"/>
    <cellStyle name="Note 2 11 2 3 2" xfId="19667" xr:uid="{00000000-0005-0000-0000-000020590000}"/>
    <cellStyle name="Note 2 11 2 3 2 2" xfId="37827" xr:uid="{00000000-0005-0000-0000-000021590000}"/>
    <cellStyle name="Note 2 11 2 3 3" xfId="29750" xr:uid="{00000000-0005-0000-0000-000022590000}"/>
    <cellStyle name="Note 2 11 2 4" xfId="24668" xr:uid="{00000000-0005-0000-0000-000023590000}"/>
    <cellStyle name="Note 2 11 3" xfId="4317" xr:uid="{00000000-0005-0000-0000-000024590000}"/>
    <cellStyle name="Note 2 11 3 2" xfId="7419" xr:uid="{00000000-0005-0000-0000-000025590000}"/>
    <cellStyle name="Note 2 11 3 2 2" xfId="13480" xr:uid="{00000000-0005-0000-0000-000026590000}"/>
    <cellStyle name="Note 2 11 3 2 2 2" xfId="32931" xr:uid="{00000000-0005-0000-0000-000027590000}"/>
    <cellStyle name="Note 2 11 3 2 3" xfId="27865" xr:uid="{00000000-0005-0000-0000-000028590000}"/>
    <cellStyle name="Note 2 11 3 3" xfId="10466" xr:uid="{00000000-0005-0000-0000-000029590000}"/>
    <cellStyle name="Note 2 11 3 3 2" xfId="20034" xr:uid="{00000000-0005-0000-0000-00002A590000}"/>
    <cellStyle name="Note 2 11 3 3 2 2" xfId="38190" xr:uid="{00000000-0005-0000-0000-00002B590000}"/>
    <cellStyle name="Note 2 11 3 3 3" xfId="30391" xr:uid="{00000000-0005-0000-0000-00002C590000}"/>
    <cellStyle name="Note 2 11 3 4" xfId="25309" xr:uid="{00000000-0005-0000-0000-00002D590000}"/>
    <cellStyle name="Note 2 11 4" xfId="5748" xr:uid="{00000000-0005-0000-0000-00002E590000}"/>
    <cellStyle name="Note 2 11 4 2" xfId="11867" xr:uid="{00000000-0005-0000-0000-00002F590000}"/>
    <cellStyle name="Note 2 11 4 2 2" xfId="31511" xr:uid="{00000000-0005-0000-0000-000030590000}"/>
    <cellStyle name="Note 2 11 4 3" xfId="26445" xr:uid="{00000000-0005-0000-0000-000031590000}"/>
    <cellStyle name="Note 2 11 5" xfId="8847" xr:uid="{00000000-0005-0000-0000-000032590000}"/>
    <cellStyle name="Note 2 11 5 2" xfId="18834" xr:uid="{00000000-0005-0000-0000-000033590000}"/>
    <cellStyle name="Note 2 11 5 2 2" xfId="37183" xr:uid="{00000000-0005-0000-0000-000034590000}"/>
    <cellStyle name="Note 2 11 5 3" xfId="28971" xr:uid="{00000000-0005-0000-0000-000035590000}"/>
    <cellStyle name="Note 2 11 6" xfId="23884" xr:uid="{00000000-0005-0000-0000-000036590000}"/>
    <cellStyle name="Note 2 12" xfId="2530" xr:uid="{00000000-0005-0000-0000-000037590000}"/>
    <cellStyle name="Note 2 12 2" xfId="3721" xr:uid="{00000000-0005-0000-0000-000038590000}"/>
    <cellStyle name="Note 2 12 2 2" xfId="6838" xr:uid="{00000000-0005-0000-0000-000039590000}"/>
    <cellStyle name="Note 2 12 2 2 2" xfId="12919" xr:uid="{00000000-0005-0000-0000-00003A590000}"/>
    <cellStyle name="Note 2 12 2 2 2 2" xfId="32373" xr:uid="{00000000-0005-0000-0000-00003B590000}"/>
    <cellStyle name="Note 2 12 2 2 3" xfId="27307" xr:uid="{00000000-0005-0000-0000-00003C590000}"/>
    <cellStyle name="Note 2 12 2 3" xfId="9904" xr:uid="{00000000-0005-0000-0000-00003D590000}"/>
    <cellStyle name="Note 2 12 2 3 2" xfId="19715" xr:uid="{00000000-0005-0000-0000-00003E590000}"/>
    <cellStyle name="Note 2 12 2 3 2 2" xfId="37874" xr:uid="{00000000-0005-0000-0000-00003F590000}"/>
    <cellStyle name="Note 2 12 2 3 3" xfId="29832" xr:uid="{00000000-0005-0000-0000-000040590000}"/>
    <cellStyle name="Note 2 12 2 4" xfId="24751" xr:uid="{00000000-0005-0000-0000-000041590000}"/>
    <cellStyle name="Note 2 12 3" xfId="4401" xr:uid="{00000000-0005-0000-0000-000042590000}"/>
    <cellStyle name="Note 2 12 3 2" xfId="7503" xr:uid="{00000000-0005-0000-0000-000043590000}"/>
    <cellStyle name="Note 2 12 3 2 2" xfId="13564" xr:uid="{00000000-0005-0000-0000-000044590000}"/>
    <cellStyle name="Note 2 12 3 2 2 2" xfId="33014" xr:uid="{00000000-0005-0000-0000-000045590000}"/>
    <cellStyle name="Note 2 12 3 2 3" xfId="27948" xr:uid="{00000000-0005-0000-0000-000046590000}"/>
    <cellStyle name="Note 2 12 3 3" xfId="10550" xr:uid="{00000000-0005-0000-0000-000047590000}"/>
    <cellStyle name="Note 2 12 3 3 2" xfId="20118" xr:uid="{00000000-0005-0000-0000-000048590000}"/>
    <cellStyle name="Note 2 12 3 3 2 2" xfId="38273" xr:uid="{00000000-0005-0000-0000-000049590000}"/>
    <cellStyle name="Note 2 12 3 3 3" xfId="30474" xr:uid="{00000000-0005-0000-0000-00004A590000}"/>
    <cellStyle name="Note 2 12 3 4" xfId="25392" xr:uid="{00000000-0005-0000-0000-00004B590000}"/>
    <cellStyle name="Note 2 12 4" xfId="5735" xr:uid="{00000000-0005-0000-0000-00004C590000}"/>
    <cellStyle name="Note 2 12 4 2" xfId="11854" xr:uid="{00000000-0005-0000-0000-00004D590000}"/>
    <cellStyle name="Note 2 12 4 2 2" xfId="21373" xr:uid="{00000000-0005-0000-0000-00004E590000}"/>
    <cellStyle name="Note 2 12 4 2 2 2" xfId="39257" xr:uid="{00000000-0005-0000-0000-00004F590000}"/>
    <cellStyle name="Note 2 12 4 2 3" xfId="31498" xr:uid="{00000000-0005-0000-0000-000050590000}"/>
    <cellStyle name="Note 2 12 4 3" xfId="16342" xr:uid="{00000000-0005-0000-0000-000051590000}"/>
    <cellStyle name="Note 2 12 4 3 2" xfId="35113" xr:uid="{00000000-0005-0000-0000-000052590000}"/>
    <cellStyle name="Note 2 12 4 4" xfId="26432" xr:uid="{00000000-0005-0000-0000-000053590000}"/>
    <cellStyle name="Note 2 12 5" xfId="8834" xr:uid="{00000000-0005-0000-0000-000054590000}"/>
    <cellStyle name="Note 2 12 5 2" xfId="18821" xr:uid="{00000000-0005-0000-0000-000055590000}"/>
    <cellStyle name="Note 2 12 5 2 2" xfId="37170" xr:uid="{00000000-0005-0000-0000-000056590000}"/>
    <cellStyle name="Note 2 12 5 3" xfId="28958" xr:uid="{00000000-0005-0000-0000-000057590000}"/>
    <cellStyle name="Note 2 12 6" xfId="23871" xr:uid="{00000000-0005-0000-0000-000058590000}"/>
    <cellStyle name="Note 2 13" xfId="2602" xr:uid="{00000000-0005-0000-0000-000059590000}"/>
    <cellStyle name="Note 2 13 2" xfId="3836" xr:uid="{00000000-0005-0000-0000-00005A590000}"/>
    <cellStyle name="Note 2 13 2 2" xfId="6942" xr:uid="{00000000-0005-0000-0000-00005B590000}"/>
    <cellStyle name="Note 2 13 2 2 2" xfId="13013" xr:uid="{00000000-0005-0000-0000-00005C590000}"/>
    <cellStyle name="Note 2 13 2 2 2 2" xfId="32465" xr:uid="{00000000-0005-0000-0000-00005D590000}"/>
    <cellStyle name="Note 2 13 2 2 3" xfId="27399" xr:uid="{00000000-0005-0000-0000-00005E590000}"/>
    <cellStyle name="Note 2 13 2 3" xfId="9998" xr:uid="{00000000-0005-0000-0000-00005F590000}"/>
    <cellStyle name="Note 2 13 2 3 2" xfId="19772" xr:uid="{00000000-0005-0000-0000-000060590000}"/>
    <cellStyle name="Note 2 13 2 3 2 2" xfId="37929" xr:uid="{00000000-0005-0000-0000-000061590000}"/>
    <cellStyle name="Note 2 13 2 3 3" xfId="29924" xr:uid="{00000000-0005-0000-0000-000062590000}"/>
    <cellStyle name="Note 2 13 2 4" xfId="24843" xr:uid="{00000000-0005-0000-0000-000063590000}"/>
    <cellStyle name="Note 2 13 3" xfId="4495" xr:uid="{00000000-0005-0000-0000-000064590000}"/>
    <cellStyle name="Note 2 13 3 2" xfId="7597" xr:uid="{00000000-0005-0000-0000-000065590000}"/>
    <cellStyle name="Note 2 13 3 2 2" xfId="13658" xr:uid="{00000000-0005-0000-0000-000066590000}"/>
    <cellStyle name="Note 2 13 3 2 2 2" xfId="33106" xr:uid="{00000000-0005-0000-0000-000067590000}"/>
    <cellStyle name="Note 2 13 3 2 3" xfId="28040" xr:uid="{00000000-0005-0000-0000-000068590000}"/>
    <cellStyle name="Note 2 13 3 3" xfId="10644" xr:uid="{00000000-0005-0000-0000-000069590000}"/>
    <cellStyle name="Note 2 13 3 3 2" xfId="20212" xr:uid="{00000000-0005-0000-0000-00006A590000}"/>
    <cellStyle name="Note 2 13 3 3 2 2" xfId="38365" xr:uid="{00000000-0005-0000-0000-00006B590000}"/>
    <cellStyle name="Note 2 13 3 3 3" xfId="30566" xr:uid="{00000000-0005-0000-0000-00006C590000}"/>
    <cellStyle name="Note 2 13 3 4" xfId="25484" xr:uid="{00000000-0005-0000-0000-00006D590000}"/>
    <cellStyle name="Note 2 13 4" xfId="5804" xr:uid="{00000000-0005-0000-0000-00006E590000}"/>
    <cellStyle name="Note 2 13 4 2" xfId="11923" xr:uid="{00000000-0005-0000-0000-00006F590000}"/>
    <cellStyle name="Note 2 13 4 2 2" xfId="31565" xr:uid="{00000000-0005-0000-0000-000070590000}"/>
    <cellStyle name="Note 2 13 4 3" xfId="26499" xr:uid="{00000000-0005-0000-0000-000071590000}"/>
    <cellStyle name="Note 2 13 5" xfId="8903" xr:uid="{00000000-0005-0000-0000-000072590000}"/>
    <cellStyle name="Note 2 13 5 2" xfId="18890" xr:uid="{00000000-0005-0000-0000-000073590000}"/>
    <cellStyle name="Note 2 13 5 2 2" xfId="37237" xr:uid="{00000000-0005-0000-0000-000074590000}"/>
    <cellStyle name="Note 2 13 5 3" xfId="29025" xr:uid="{00000000-0005-0000-0000-000075590000}"/>
    <cellStyle name="Note 2 13 6" xfId="23938" xr:uid="{00000000-0005-0000-0000-000076590000}"/>
    <cellStyle name="Note 2 14" xfId="2650" xr:uid="{00000000-0005-0000-0000-000077590000}"/>
    <cellStyle name="Note 2 14 2" xfId="3971" xr:uid="{00000000-0005-0000-0000-000078590000}"/>
    <cellStyle name="Note 2 14 2 2" xfId="7076" xr:uid="{00000000-0005-0000-0000-000079590000}"/>
    <cellStyle name="Note 2 14 2 2 2" xfId="13142" xr:uid="{00000000-0005-0000-0000-00007A590000}"/>
    <cellStyle name="Note 2 14 2 2 2 2" xfId="32594" xr:uid="{00000000-0005-0000-0000-00007B590000}"/>
    <cellStyle name="Note 2 14 2 2 3" xfId="27528" xr:uid="{00000000-0005-0000-0000-00007C590000}"/>
    <cellStyle name="Note 2 14 2 3" xfId="10127" xr:uid="{00000000-0005-0000-0000-00007D590000}"/>
    <cellStyle name="Note 2 14 2 3 2" xfId="19823" xr:uid="{00000000-0005-0000-0000-00007E590000}"/>
    <cellStyle name="Note 2 14 2 3 2 2" xfId="37980" xr:uid="{00000000-0005-0000-0000-00007F590000}"/>
    <cellStyle name="Note 2 14 2 3 3" xfId="30053" xr:uid="{00000000-0005-0000-0000-000080590000}"/>
    <cellStyle name="Note 2 14 2 4" xfId="24972" xr:uid="{00000000-0005-0000-0000-000081590000}"/>
    <cellStyle name="Note 2 14 3" xfId="4624" xr:uid="{00000000-0005-0000-0000-000082590000}"/>
    <cellStyle name="Note 2 14 3 2" xfId="7726" xr:uid="{00000000-0005-0000-0000-000083590000}"/>
    <cellStyle name="Note 2 14 3 2 2" xfId="13787" xr:uid="{00000000-0005-0000-0000-000084590000}"/>
    <cellStyle name="Note 2 14 3 2 2 2" xfId="33235" xr:uid="{00000000-0005-0000-0000-000085590000}"/>
    <cellStyle name="Note 2 14 3 2 3" xfId="28169" xr:uid="{00000000-0005-0000-0000-000086590000}"/>
    <cellStyle name="Note 2 14 3 3" xfId="10773" xr:uid="{00000000-0005-0000-0000-000087590000}"/>
    <cellStyle name="Note 2 14 3 3 2" xfId="20341" xr:uid="{00000000-0005-0000-0000-000088590000}"/>
    <cellStyle name="Note 2 14 3 3 2 2" xfId="38494" xr:uid="{00000000-0005-0000-0000-000089590000}"/>
    <cellStyle name="Note 2 14 3 3 3" xfId="30695" xr:uid="{00000000-0005-0000-0000-00008A590000}"/>
    <cellStyle name="Note 2 14 3 4" xfId="25613" xr:uid="{00000000-0005-0000-0000-00008B590000}"/>
    <cellStyle name="Note 2 14 4" xfId="5848" xr:uid="{00000000-0005-0000-0000-00008C590000}"/>
    <cellStyle name="Note 2 14 4 2" xfId="11967" xr:uid="{00000000-0005-0000-0000-00008D590000}"/>
    <cellStyle name="Note 2 14 4 2 2" xfId="31605" xr:uid="{00000000-0005-0000-0000-00008E590000}"/>
    <cellStyle name="Note 2 14 4 3" xfId="26539" xr:uid="{00000000-0005-0000-0000-00008F590000}"/>
    <cellStyle name="Note 2 14 5" xfId="8947" xr:uid="{00000000-0005-0000-0000-000090590000}"/>
    <cellStyle name="Note 2 14 5 2" xfId="18934" xr:uid="{00000000-0005-0000-0000-000091590000}"/>
    <cellStyle name="Note 2 14 5 2 2" xfId="37277" xr:uid="{00000000-0005-0000-0000-000092590000}"/>
    <cellStyle name="Note 2 14 5 3" xfId="29063" xr:uid="{00000000-0005-0000-0000-000093590000}"/>
    <cellStyle name="Note 2 14 6" xfId="23978" xr:uid="{00000000-0005-0000-0000-000094590000}"/>
    <cellStyle name="Note 2 15" xfId="2567" xr:uid="{00000000-0005-0000-0000-000095590000}"/>
    <cellStyle name="Note 2 15 2" xfId="3817" xr:uid="{00000000-0005-0000-0000-000096590000}"/>
    <cellStyle name="Note 2 15 2 2" xfId="6927" xr:uid="{00000000-0005-0000-0000-000097590000}"/>
    <cellStyle name="Note 2 15 2 2 2" xfId="12999" xr:uid="{00000000-0005-0000-0000-000098590000}"/>
    <cellStyle name="Note 2 15 2 2 2 2" xfId="32452" xr:uid="{00000000-0005-0000-0000-000099590000}"/>
    <cellStyle name="Note 2 15 2 2 3" xfId="27386" xr:uid="{00000000-0005-0000-0000-00009A590000}"/>
    <cellStyle name="Note 2 15 2 3" xfId="9984" xr:uid="{00000000-0005-0000-0000-00009B590000}"/>
    <cellStyle name="Note 2 15 2 3 2" xfId="19761" xr:uid="{00000000-0005-0000-0000-00009C590000}"/>
    <cellStyle name="Note 2 15 2 3 2 2" xfId="37919" xr:uid="{00000000-0005-0000-0000-00009D590000}"/>
    <cellStyle name="Note 2 15 2 3 3" xfId="29911" xr:uid="{00000000-0005-0000-0000-00009E590000}"/>
    <cellStyle name="Note 2 15 2 4" xfId="24830" xr:uid="{00000000-0005-0000-0000-00009F590000}"/>
    <cellStyle name="Note 2 15 3" xfId="4481" xr:uid="{00000000-0005-0000-0000-0000A0590000}"/>
    <cellStyle name="Note 2 15 3 2" xfId="7583" xr:uid="{00000000-0005-0000-0000-0000A1590000}"/>
    <cellStyle name="Note 2 15 3 2 2" xfId="13644" xr:uid="{00000000-0005-0000-0000-0000A2590000}"/>
    <cellStyle name="Note 2 15 3 2 2 2" xfId="33093" xr:uid="{00000000-0005-0000-0000-0000A3590000}"/>
    <cellStyle name="Note 2 15 3 2 3" xfId="28027" xr:uid="{00000000-0005-0000-0000-0000A4590000}"/>
    <cellStyle name="Note 2 15 3 3" xfId="10630" xr:uid="{00000000-0005-0000-0000-0000A5590000}"/>
    <cellStyle name="Note 2 15 3 3 2" xfId="20198" xr:uid="{00000000-0005-0000-0000-0000A6590000}"/>
    <cellStyle name="Note 2 15 3 3 2 2" xfId="38352" xr:uid="{00000000-0005-0000-0000-0000A7590000}"/>
    <cellStyle name="Note 2 15 3 3 3" xfId="30553" xr:uid="{00000000-0005-0000-0000-0000A8590000}"/>
    <cellStyle name="Note 2 15 3 4" xfId="25471" xr:uid="{00000000-0005-0000-0000-0000A9590000}"/>
    <cellStyle name="Note 2 15 4" xfId="5770" xr:uid="{00000000-0005-0000-0000-0000AA590000}"/>
    <cellStyle name="Note 2 15 4 2" xfId="11889" xr:uid="{00000000-0005-0000-0000-0000AB590000}"/>
    <cellStyle name="Note 2 15 4 2 2" xfId="31531" xr:uid="{00000000-0005-0000-0000-0000AC590000}"/>
    <cellStyle name="Note 2 15 4 3" xfId="26465" xr:uid="{00000000-0005-0000-0000-0000AD590000}"/>
    <cellStyle name="Note 2 15 5" xfId="8869" xr:uid="{00000000-0005-0000-0000-0000AE590000}"/>
    <cellStyle name="Note 2 15 5 2" xfId="18856" xr:uid="{00000000-0005-0000-0000-0000AF590000}"/>
    <cellStyle name="Note 2 15 5 2 2" xfId="37203" xr:uid="{00000000-0005-0000-0000-0000B0590000}"/>
    <cellStyle name="Note 2 15 5 3" xfId="28991" xr:uid="{00000000-0005-0000-0000-0000B1590000}"/>
    <cellStyle name="Note 2 15 6" xfId="23904" xr:uid="{00000000-0005-0000-0000-0000B2590000}"/>
    <cellStyle name="Note 2 16" xfId="2702" xr:uid="{00000000-0005-0000-0000-0000B3590000}"/>
    <cellStyle name="Note 2 16 2" xfId="5898" xr:uid="{00000000-0005-0000-0000-0000B4590000}"/>
    <cellStyle name="Note 2 16 2 2" xfId="12017" xr:uid="{00000000-0005-0000-0000-0000B5590000}"/>
    <cellStyle name="Note 2 16 2 2 2" xfId="21507" xr:uid="{00000000-0005-0000-0000-0000B6590000}"/>
    <cellStyle name="Note 2 16 2 2 2 2" xfId="39387" xr:uid="{00000000-0005-0000-0000-0000B7590000}"/>
    <cellStyle name="Note 2 16 2 2 3" xfId="31653" xr:uid="{00000000-0005-0000-0000-0000B8590000}"/>
    <cellStyle name="Note 2 16 2 3" xfId="16464" xr:uid="{00000000-0005-0000-0000-0000B9590000}"/>
    <cellStyle name="Note 2 16 2 3 2" xfId="35235" xr:uid="{00000000-0005-0000-0000-0000BA590000}"/>
    <cellStyle name="Note 2 16 2 4" xfId="26587" xr:uid="{00000000-0005-0000-0000-0000BB590000}"/>
    <cellStyle name="Note 2 16 3" xfId="8997" xr:uid="{00000000-0005-0000-0000-0000BC590000}"/>
    <cellStyle name="Note 2 16 3 2" xfId="18984" xr:uid="{00000000-0005-0000-0000-0000BD590000}"/>
    <cellStyle name="Note 2 16 3 2 2" xfId="37325" xr:uid="{00000000-0005-0000-0000-0000BE590000}"/>
    <cellStyle name="Note 2 16 3 3" xfId="29113" xr:uid="{00000000-0005-0000-0000-0000BF590000}"/>
    <cellStyle name="Note 2 16 4" xfId="14508" xr:uid="{00000000-0005-0000-0000-0000C0590000}"/>
    <cellStyle name="Note 2 16 4 2" xfId="33681" xr:uid="{00000000-0005-0000-0000-0000C1590000}"/>
    <cellStyle name="Note 2 16 5" xfId="24026" xr:uid="{00000000-0005-0000-0000-0000C2590000}"/>
    <cellStyle name="Note 2 17" xfId="2576" xr:uid="{00000000-0005-0000-0000-0000C3590000}"/>
    <cellStyle name="Note 2 17 2" xfId="5778" xr:uid="{00000000-0005-0000-0000-0000C4590000}"/>
    <cellStyle name="Note 2 17 2 2" xfId="11897" xr:uid="{00000000-0005-0000-0000-0000C5590000}"/>
    <cellStyle name="Note 2 17 2 2 2" xfId="31539" xr:uid="{00000000-0005-0000-0000-0000C6590000}"/>
    <cellStyle name="Note 2 17 2 3" xfId="26473" xr:uid="{00000000-0005-0000-0000-0000C7590000}"/>
    <cellStyle name="Note 2 17 3" xfId="8877" xr:uid="{00000000-0005-0000-0000-0000C8590000}"/>
    <cellStyle name="Note 2 17 3 2" xfId="18864" xr:uid="{00000000-0005-0000-0000-0000C9590000}"/>
    <cellStyle name="Note 2 17 3 2 2" xfId="37211" xr:uid="{00000000-0005-0000-0000-0000CA590000}"/>
    <cellStyle name="Note 2 17 3 3" xfId="28999" xr:uid="{00000000-0005-0000-0000-0000CB590000}"/>
    <cellStyle name="Note 2 17 4" xfId="23912" xr:uid="{00000000-0005-0000-0000-0000CC590000}"/>
    <cellStyle name="Note 2 18" xfId="2475" xr:uid="{00000000-0005-0000-0000-0000CD590000}"/>
    <cellStyle name="Note 2 18 2" xfId="5681" xr:uid="{00000000-0005-0000-0000-0000CE590000}"/>
    <cellStyle name="Note 2 18 2 2" xfId="11800" xr:uid="{00000000-0005-0000-0000-0000CF590000}"/>
    <cellStyle name="Note 2 18 2 2 2" xfId="31450" xr:uid="{00000000-0005-0000-0000-0000D0590000}"/>
    <cellStyle name="Note 2 18 2 3" xfId="26384" xr:uid="{00000000-0005-0000-0000-0000D1590000}"/>
    <cellStyle name="Note 2 18 3" xfId="8780" xr:uid="{00000000-0005-0000-0000-0000D2590000}"/>
    <cellStyle name="Note 2 18 3 2" xfId="18767" xr:uid="{00000000-0005-0000-0000-0000D3590000}"/>
    <cellStyle name="Note 2 18 3 2 2" xfId="37122" xr:uid="{00000000-0005-0000-0000-0000D4590000}"/>
    <cellStyle name="Note 2 18 3 3" xfId="28910" xr:uid="{00000000-0005-0000-0000-0000D5590000}"/>
    <cellStyle name="Note 2 18 4" xfId="23825" xr:uid="{00000000-0005-0000-0000-0000D6590000}"/>
    <cellStyle name="Note 2 19" xfId="2854" xr:uid="{00000000-0005-0000-0000-0000D7590000}"/>
    <cellStyle name="Note 2 19 2" xfId="6041" xr:uid="{00000000-0005-0000-0000-0000D8590000}"/>
    <cellStyle name="Note 2 19 2 2" xfId="12160" xr:uid="{00000000-0005-0000-0000-0000D9590000}"/>
    <cellStyle name="Note 2 19 2 2 2" xfId="31782" xr:uid="{00000000-0005-0000-0000-0000DA590000}"/>
    <cellStyle name="Note 2 19 2 3" xfId="26716" xr:uid="{00000000-0005-0000-0000-0000DB590000}"/>
    <cellStyle name="Note 2 19 3" xfId="9140" xr:uid="{00000000-0005-0000-0000-0000DC590000}"/>
    <cellStyle name="Note 2 19 3 2" xfId="19125" xr:uid="{00000000-0005-0000-0000-0000DD590000}"/>
    <cellStyle name="Note 2 19 3 2 2" xfId="37452" xr:uid="{00000000-0005-0000-0000-0000DE590000}"/>
    <cellStyle name="Note 2 19 3 3" xfId="29242" xr:uid="{00000000-0005-0000-0000-0000DF590000}"/>
    <cellStyle name="Note 2 19 4" xfId="24155" xr:uid="{00000000-0005-0000-0000-0000E0590000}"/>
    <cellStyle name="Note 2 2" xfId="2103" xr:uid="{00000000-0005-0000-0000-0000E1590000}"/>
    <cellStyle name="Note 2 2 2" xfId="3619" xr:uid="{00000000-0005-0000-0000-0000E2590000}"/>
    <cellStyle name="Note 2 2 2 2" xfId="6747" xr:uid="{00000000-0005-0000-0000-0000E3590000}"/>
    <cellStyle name="Note 2 2 2 2 2" xfId="12836" xr:uid="{00000000-0005-0000-0000-0000E4590000}"/>
    <cellStyle name="Note 2 2 2 2 2 2" xfId="32291" xr:uid="{00000000-0005-0000-0000-0000E5590000}"/>
    <cellStyle name="Note 2 2 2 2 3" xfId="27225" xr:uid="{00000000-0005-0000-0000-0000E6590000}"/>
    <cellStyle name="Note 2 2 2 3" xfId="9821" xr:uid="{00000000-0005-0000-0000-0000E7590000}"/>
    <cellStyle name="Note 2 2 2 3 2" xfId="19668" xr:uid="{00000000-0005-0000-0000-0000E8590000}"/>
    <cellStyle name="Note 2 2 2 3 2 2" xfId="37828" xr:uid="{00000000-0005-0000-0000-0000E9590000}"/>
    <cellStyle name="Note 2 2 2 3 3" xfId="29751" xr:uid="{00000000-0005-0000-0000-0000EA590000}"/>
    <cellStyle name="Note 2 2 2 4" xfId="24669" xr:uid="{00000000-0005-0000-0000-0000EB590000}"/>
    <cellStyle name="Note 2 2 3" xfId="4318" xr:uid="{00000000-0005-0000-0000-0000EC590000}"/>
    <cellStyle name="Note 2 2 3 2" xfId="7420" xr:uid="{00000000-0005-0000-0000-0000ED590000}"/>
    <cellStyle name="Note 2 2 3 2 2" xfId="13481" xr:uid="{00000000-0005-0000-0000-0000EE590000}"/>
    <cellStyle name="Note 2 2 3 2 2 2" xfId="32932" xr:uid="{00000000-0005-0000-0000-0000EF590000}"/>
    <cellStyle name="Note 2 2 3 2 3" xfId="27866" xr:uid="{00000000-0005-0000-0000-0000F0590000}"/>
    <cellStyle name="Note 2 2 3 3" xfId="10467" xr:uid="{00000000-0005-0000-0000-0000F1590000}"/>
    <cellStyle name="Note 2 2 3 3 2" xfId="20035" xr:uid="{00000000-0005-0000-0000-0000F2590000}"/>
    <cellStyle name="Note 2 2 3 3 2 2" xfId="38191" xr:uid="{00000000-0005-0000-0000-0000F3590000}"/>
    <cellStyle name="Note 2 2 3 3 3" xfId="30392" xr:uid="{00000000-0005-0000-0000-0000F4590000}"/>
    <cellStyle name="Note 2 2 3 4" xfId="25310" xr:uid="{00000000-0005-0000-0000-0000F5590000}"/>
    <cellStyle name="Note 2 2 4" xfId="5313" xr:uid="{00000000-0005-0000-0000-0000F6590000}"/>
    <cellStyle name="Note 2 2 4 2" xfId="11449" xr:uid="{00000000-0005-0000-0000-0000F7590000}"/>
    <cellStyle name="Note 2 2 4 2 2" xfId="31189" xr:uid="{00000000-0005-0000-0000-0000F8590000}"/>
    <cellStyle name="Note 2 2 4 3" xfId="26107" xr:uid="{00000000-0005-0000-0000-0000F9590000}"/>
    <cellStyle name="Note 2 2 5" xfId="8429" xr:uid="{00000000-0005-0000-0000-0000FA590000}"/>
    <cellStyle name="Note 2 2 5 2" xfId="18416" xr:uid="{00000000-0005-0000-0000-0000FB590000}"/>
    <cellStyle name="Note 2 2 5 2 2" xfId="36861" xr:uid="{00000000-0005-0000-0000-0000FC590000}"/>
    <cellStyle name="Note 2 2 5 3" xfId="28650" xr:uid="{00000000-0005-0000-0000-0000FD590000}"/>
    <cellStyle name="Note 2 2 6" xfId="23564" xr:uid="{00000000-0005-0000-0000-0000FE590000}"/>
    <cellStyle name="Note 2 20" xfId="2718" xr:uid="{00000000-0005-0000-0000-0000FF590000}"/>
    <cellStyle name="Note 2 20 2" xfId="5914" xr:uid="{00000000-0005-0000-0000-0000005A0000}"/>
    <cellStyle name="Note 2 20 2 2" xfId="12033" xr:uid="{00000000-0005-0000-0000-0000015A0000}"/>
    <cellStyle name="Note 2 20 2 2 2" xfId="21521" xr:uid="{00000000-0005-0000-0000-0000025A0000}"/>
    <cellStyle name="Note 2 20 2 2 2 2" xfId="39401" xr:uid="{00000000-0005-0000-0000-0000035A0000}"/>
    <cellStyle name="Note 2 20 2 2 3" xfId="31667" xr:uid="{00000000-0005-0000-0000-0000045A0000}"/>
    <cellStyle name="Note 2 20 2 3" xfId="16476" xr:uid="{00000000-0005-0000-0000-0000055A0000}"/>
    <cellStyle name="Note 2 20 2 3 2" xfId="35247" xr:uid="{00000000-0005-0000-0000-0000065A0000}"/>
    <cellStyle name="Note 2 20 2 4" xfId="26601" xr:uid="{00000000-0005-0000-0000-0000075A0000}"/>
    <cellStyle name="Note 2 20 3" xfId="9013" xr:uid="{00000000-0005-0000-0000-0000085A0000}"/>
    <cellStyle name="Note 2 20 3 2" xfId="19000" xr:uid="{00000000-0005-0000-0000-0000095A0000}"/>
    <cellStyle name="Note 2 20 3 2 2" xfId="37339" xr:uid="{00000000-0005-0000-0000-00000A5A0000}"/>
    <cellStyle name="Note 2 20 3 3" xfId="29127" xr:uid="{00000000-0005-0000-0000-00000B5A0000}"/>
    <cellStyle name="Note 2 20 4" xfId="14520" xr:uid="{00000000-0005-0000-0000-00000C5A0000}"/>
    <cellStyle name="Note 2 20 4 2" xfId="33693" xr:uid="{00000000-0005-0000-0000-00000D5A0000}"/>
    <cellStyle name="Note 2 20 5" xfId="24040" xr:uid="{00000000-0005-0000-0000-00000E5A0000}"/>
    <cellStyle name="Note 2 21" xfId="2891" xr:uid="{00000000-0005-0000-0000-00000F5A0000}"/>
    <cellStyle name="Note 2 21 2" xfId="6071" xr:uid="{00000000-0005-0000-0000-0000105A0000}"/>
    <cellStyle name="Note 2 21 2 2" xfId="12190" xr:uid="{00000000-0005-0000-0000-0000115A0000}"/>
    <cellStyle name="Note 2 21 2 2 2" xfId="31810" xr:uid="{00000000-0005-0000-0000-0000125A0000}"/>
    <cellStyle name="Note 2 21 2 3" xfId="26744" xr:uid="{00000000-0005-0000-0000-0000135A0000}"/>
    <cellStyle name="Note 2 21 3" xfId="9175" xr:uid="{00000000-0005-0000-0000-0000145A0000}"/>
    <cellStyle name="Note 2 21 3 2" xfId="19157" xr:uid="{00000000-0005-0000-0000-0000155A0000}"/>
    <cellStyle name="Note 2 21 3 2 2" xfId="37482" xr:uid="{00000000-0005-0000-0000-0000165A0000}"/>
    <cellStyle name="Note 2 21 3 3" xfId="29275" xr:uid="{00000000-0005-0000-0000-0000175A0000}"/>
    <cellStyle name="Note 2 21 4" xfId="24188" xr:uid="{00000000-0005-0000-0000-0000185A0000}"/>
    <cellStyle name="Note 2 22" xfId="2864" xr:uid="{00000000-0005-0000-0000-0000195A0000}"/>
    <cellStyle name="Note 2 22 2" xfId="9150" xr:uid="{00000000-0005-0000-0000-00001A5A0000}"/>
    <cellStyle name="Note 2 22 2 2" xfId="19135" xr:uid="{00000000-0005-0000-0000-00001B5A0000}"/>
    <cellStyle name="Note 2 22 2 2 2" xfId="37462" xr:uid="{00000000-0005-0000-0000-00001C5A0000}"/>
    <cellStyle name="Note 2 22 2 3" xfId="29252" xr:uid="{00000000-0005-0000-0000-00001D5A0000}"/>
    <cellStyle name="Note 2 22 3" xfId="14591" xr:uid="{00000000-0005-0000-0000-00001E5A0000}"/>
    <cellStyle name="Note 2 22 3 2" xfId="33764" xr:uid="{00000000-0005-0000-0000-00001F5A0000}"/>
    <cellStyle name="Note 2 22 4" xfId="24165" xr:uid="{00000000-0005-0000-0000-0000205A0000}"/>
    <cellStyle name="Note 2 23" xfId="2873" xr:uid="{00000000-0005-0000-0000-0000215A0000}"/>
    <cellStyle name="Note 2 23 2" xfId="6057" xr:uid="{00000000-0005-0000-0000-0000225A0000}"/>
    <cellStyle name="Note 2 23 2 2" xfId="12176" xr:uid="{00000000-0005-0000-0000-0000235A0000}"/>
    <cellStyle name="Note 2 23 2 2 2" xfId="31798" xr:uid="{00000000-0005-0000-0000-0000245A0000}"/>
    <cellStyle name="Note 2 23 2 3" xfId="26732" xr:uid="{00000000-0005-0000-0000-0000255A0000}"/>
    <cellStyle name="Note 2 23 3" xfId="9158" xr:uid="{00000000-0005-0000-0000-0000265A0000}"/>
    <cellStyle name="Note 2 23 3 2" xfId="19140" xr:uid="{00000000-0005-0000-0000-0000275A0000}"/>
    <cellStyle name="Note 2 23 3 2 2" xfId="37467" xr:uid="{00000000-0005-0000-0000-0000285A0000}"/>
    <cellStyle name="Note 2 23 3 3" xfId="29260" xr:uid="{00000000-0005-0000-0000-0000295A0000}"/>
    <cellStyle name="Note 2 23 4" xfId="24173" xr:uid="{00000000-0005-0000-0000-00002A5A0000}"/>
    <cellStyle name="Note 2 24" xfId="2940" xr:uid="{00000000-0005-0000-0000-00002B5A0000}"/>
    <cellStyle name="Note 2 24 2" xfId="6117" xr:uid="{00000000-0005-0000-0000-00002C5A0000}"/>
    <cellStyle name="Note 2 24 2 2" xfId="12236" xr:uid="{00000000-0005-0000-0000-00002D5A0000}"/>
    <cellStyle name="Note 2 24 2 2 2" xfId="31852" xr:uid="{00000000-0005-0000-0000-00002E5A0000}"/>
    <cellStyle name="Note 2 24 2 3" xfId="26786" xr:uid="{00000000-0005-0000-0000-00002F5A0000}"/>
    <cellStyle name="Note 2 24 3" xfId="9221" xr:uid="{00000000-0005-0000-0000-0000305A0000}"/>
    <cellStyle name="Note 2 24 3 2" xfId="19199" xr:uid="{00000000-0005-0000-0000-0000315A0000}"/>
    <cellStyle name="Note 2 24 3 2 2" xfId="37520" xr:uid="{00000000-0005-0000-0000-0000325A0000}"/>
    <cellStyle name="Note 2 24 3 3" xfId="29315" xr:uid="{00000000-0005-0000-0000-0000335A0000}"/>
    <cellStyle name="Note 2 24 4" xfId="24230" xr:uid="{00000000-0005-0000-0000-0000345A0000}"/>
    <cellStyle name="Note 2 25" xfId="2907" xr:uid="{00000000-0005-0000-0000-0000355A0000}"/>
    <cellStyle name="Note 2 25 2" xfId="6087" xr:uid="{00000000-0005-0000-0000-0000365A0000}"/>
    <cellStyle name="Note 2 25 2 2" xfId="12206" xr:uid="{00000000-0005-0000-0000-0000375A0000}"/>
    <cellStyle name="Note 2 25 2 2 2" xfId="31824" xr:uid="{00000000-0005-0000-0000-0000385A0000}"/>
    <cellStyle name="Note 2 25 2 3" xfId="26758" xr:uid="{00000000-0005-0000-0000-0000395A0000}"/>
    <cellStyle name="Note 2 25 3" xfId="9191" xr:uid="{00000000-0005-0000-0000-00003A5A0000}"/>
    <cellStyle name="Note 2 25 3 2" xfId="19173" xr:uid="{00000000-0005-0000-0000-00003B5A0000}"/>
    <cellStyle name="Note 2 25 3 2 2" xfId="37496" xr:uid="{00000000-0005-0000-0000-00003C5A0000}"/>
    <cellStyle name="Note 2 25 3 3" xfId="29289" xr:uid="{00000000-0005-0000-0000-00003D5A0000}"/>
    <cellStyle name="Note 2 25 4" xfId="24202" xr:uid="{00000000-0005-0000-0000-00003E5A0000}"/>
    <cellStyle name="Note 2 26" xfId="2982" xr:uid="{00000000-0005-0000-0000-00003F5A0000}"/>
    <cellStyle name="Note 2 26 2" xfId="6157" xr:uid="{00000000-0005-0000-0000-0000405A0000}"/>
    <cellStyle name="Note 2 26 2 2" xfId="12276" xr:uid="{00000000-0005-0000-0000-0000415A0000}"/>
    <cellStyle name="Note 2 26 2 2 2" xfId="21720" xr:uid="{00000000-0005-0000-0000-0000425A0000}"/>
    <cellStyle name="Note 2 26 2 2 2 2" xfId="39594" xr:uid="{00000000-0005-0000-0000-0000435A0000}"/>
    <cellStyle name="Note 2 26 2 2 3" xfId="31890" xr:uid="{00000000-0005-0000-0000-0000445A0000}"/>
    <cellStyle name="Note 2 26 2 3" xfId="16653" xr:uid="{00000000-0005-0000-0000-0000455A0000}"/>
    <cellStyle name="Note 2 26 2 3 2" xfId="35424" xr:uid="{00000000-0005-0000-0000-0000465A0000}"/>
    <cellStyle name="Note 2 26 2 4" xfId="26824" xr:uid="{00000000-0005-0000-0000-0000475A0000}"/>
    <cellStyle name="Note 2 26 3" xfId="9261" xr:uid="{00000000-0005-0000-0000-0000485A0000}"/>
    <cellStyle name="Note 2 26 3 2" xfId="19238" xr:uid="{00000000-0005-0000-0000-0000495A0000}"/>
    <cellStyle name="Note 2 26 3 2 2" xfId="37557" xr:uid="{00000000-0005-0000-0000-00004A5A0000}"/>
    <cellStyle name="Note 2 26 3 3" xfId="29355" xr:uid="{00000000-0005-0000-0000-00004B5A0000}"/>
    <cellStyle name="Note 2 26 4" xfId="14660" xr:uid="{00000000-0005-0000-0000-00004C5A0000}"/>
    <cellStyle name="Note 2 26 4 2" xfId="33833" xr:uid="{00000000-0005-0000-0000-00004D5A0000}"/>
    <cellStyle name="Note 2 26 5" xfId="24268" xr:uid="{00000000-0005-0000-0000-00004E5A0000}"/>
    <cellStyle name="Note 2 27" xfId="2799" xr:uid="{00000000-0005-0000-0000-00004F5A0000}"/>
    <cellStyle name="Note 2 27 2" xfId="5991" xr:uid="{00000000-0005-0000-0000-0000505A0000}"/>
    <cellStyle name="Note 2 27 2 2" xfId="12110" xr:uid="{00000000-0005-0000-0000-0000515A0000}"/>
    <cellStyle name="Note 2 27 2 2 2" xfId="31732" xr:uid="{00000000-0005-0000-0000-0000525A0000}"/>
    <cellStyle name="Note 2 27 2 3" xfId="26666" xr:uid="{00000000-0005-0000-0000-0000535A0000}"/>
    <cellStyle name="Note 2 27 3" xfId="9090" xr:uid="{00000000-0005-0000-0000-0000545A0000}"/>
    <cellStyle name="Note 2 27 3 2" xfId="19077" xr:uid="{00000000-0005-0000-0000-0000555A0000}"/>
    <cellStyle name="Note 2 27 3 2 2" xfId="37404" xr:uid="{00000000-0005-0000-0000-0000565A0000}"/>
    <cellStyle name="Note 2 27 3 3" xfId="29192" xr:uid="{00000000-0005-0000-0000-0000575A0000}"/>
    <cellStyle name="Note 2 27 4" xfId="24105" xr:uid="{00000000-0005-0000-0000-0000585A0000}"/>
    <cellStyle name="Note 2 28" xfId="2774" xr:uid="{00000000-0005-0000-0000-0000595A0000}"/>
    <cellStyle name="Note 2 28 2" xfId="5966" xr:uid="{00000000-0005-0000-0000-00005A5A0000}"/>
    <cellStyle name="Note 2 28 2 2" xfId="12085" xr:uid="{00000000-0005-0000-0000-00005B5A0000}"/>
    <cellStyle name="Note 2 28 2 2 2" xfId="21565" xr:uid="{00000000-0005-0000-0000-00005C5A0000}"/>
    <cellStyle name="Note 2 28 2 2 2 2" xfId="39445" xr:uid="{00000000-0005-0000-0000-00005D5A0000}"/>
    <cellStyle name="Note 2 28 2 2 3" xfId="31711" xr:uid="{00000000-0005-0000-0000-00005E5A0000}"/>
    <cellStyle name="Note 2 28 2 3" xfId="16512" xr:uid="{00000000-0005-0000-0000-00005F5A0000}"/>
    <cellStyle name="Note 2 28 2 3 2" xfId="35283" xr:uid="{00000000-0005-0000-0000-0000605A0000}"/>
    <cellStyle name="Note 2 28 2 4" xfId="26645" xr:uid="{00000000-0005-0000-0000-0000615A0000}"/>
    <cellStyle name="Note 2 28 3" xfId="9065" xr:uid="{00000000-0005-0000-0000-0000625A0000}"/>
    <cellStyle name="Note 2 28 3 2" xfId="19052" xr:uid="{00000000-0005-0000-0000-0000635A0000}"/>
    <cellStyle name="Note 2 28 3 2 2" xfId="37383" xr:uid="{00000000-0005-0000-0000-0000645A0000}"/>
    <cellStyle name="Note 2 28 3 3" xfId="29171" xr:uid="{00000000-0005-0000-0000-0000655A0000}"/>
    <cellStyle name="Note 2 28 4" xfId="14537" xr:uid="{00000000-0005-0000-0000-0000665A0000}"/>
    <cellStyle name="Note 2 28 4 2" xfId="33710" xr:uid="{00000000-0005-0000-0000-0000675A0000}"/>
    <cellStyle name="Note 2 28 5" xfId="24084" xr:uid="{00000000-0005-0000-0000-0000685A0000}"/>
    <cellStyle name="Note 2 29" xfId="3110" xr:uid="{00000000-0005-0000-0000-0000695A0000}"/>
    <cellStyle name="Note 2 29 2" xfId="6276" xr:uid="{00000000-0005-0000-0000-00006A5A0000}"/>
    <cellStyle name="Note 2 29 2 2" xfId="12395" xr:uid="{00000000-0005-0000-0000-00006B5A0000}"/>
    <cellStyle name="Note 2 29 2 2 2" xfId="31995" xr:uid="{00000000-0005-0000-0000-00006C5A0000}"/>
    <cellStyle name="Note 2 29 2 3" xfId="26929" xr:uid="{00000000-0005-0000-0000-00006D5A0000}"/>
    <cellStyle name="Note 2 29 3" xfId="9380" xr:uid="{00000000-0005-0000-0000-00006E5A0000}"/>
    <cellStyle name="Note 2 29 3 2" xfId="19357" xr:uid="{00000000-0005-0000-0000-00006F5A0000}"/>
    <cellStyle name="Note 2 29 3 2 2" xfId="37662" xr:uid="{00000000-0005-0000-0000-0000705A0000}"/>
    <cellStyle name="Note 2 29 3 3" xfId="29460" xr:uid="{00000000-0005-0000-0000-0000715A0000}"/>
    <cellStyle name="Note 2 29 4" xfId="24373" xr:uid="{00000000-0005-0000-0000-0000725A0000}"/>
    <cellStyle name="Note 2 3" xfId="2408" xr:uid="{00000000-0005-0000-0000-0000735A0000}"/>
    <cellStyle name="Note 2 3 2" xfId="3507" xr:uid="{00000000-0005-0000-0000-0000745A0000}"/>
    <cellStyle name="Note 2 3 2 2" xfId="6647" xr:uid="{00000000-0005-0000-0000-0000755A0000}"/>
    <cellStyle name="Note 2 3 2 2 2" xfId="12746" xr:uid="{00000000-0005-0000-0000-0000765A0000}"/>
    <cellStyle name="Note 2 3 2 2 2 2" xfId="32201" xr:uid="{00000000-0005-0000-0000-0000775A0000}"/>
    <cellStyle name="Note 2 3 2 2 3" xfId="27135" xr:uid="{00000000-0005-0000-0000-0000785A0000}"/>
    <cellStyle name="Note 2 3 2 3" xfId="9731" xr:uid="{00000000-0005-0000-0000-0000795A0000}"/>
    <cellStyle name="Note 2 3 2 3 2" xfId="19625" xr:uid="{00000000-0005-0000-0000-00007A5A0000}"/>
    <cellStyle name="Note 2 3 2 3 2 2" xfId="37785" xr:uid="{00000000-0005-0000-0000-00007B5A0000}"/>
    <cellStyle name="Note 2 3 2 3 3" xfId="29662" xr:uid="{00000000-0005-0000-0000-00007C5A0000}"/>
    <cellStyle name="Note 2 3 2 4" xfId="24579" xr:uid="{00000000-0005-0000-0000-00007D5A0000}"/>
    <cellStyle name="Note 2 3 3" xfId="4227" xr:uid="{00000000-0005-0000-0000-00007E5A0000}"/>
    <cellStyle name="Note 2 3 3 2" xfId="7330" xr:uid="{00000000-0005-0000-0000-00007F5A0000}"/>
    <cellStyle name="Note 2 3 3 2 2" xfId="13391" xr:uid="{00000000-0005-0000-0000-0000805A0000}"/>
    <cellStyle name="Note 2 3 3 2 2 2" xfId="32842" xr:uid="{00000000-0005-0000-0000-0000815A0000}"/>
    <cellStyle name="Note 2 3 3 2 3" xfId="27776" xr:uid="{00000000-0005-0000-0000-0000825A0000}"/>
    <cellStyle name="Note 2 3 3 3" xfId="10376" xr:uid="{00000000-0005-0000-0000-0000835A0000}"/>
    <cellStyle name="Note 2 3 3 3 2" xfId="19945" xr:uid="{00000000-0005-0000-0000-0000845A0000}"/>
    <cellStyle name="Note 2 3 3 3 2 2" xfId="38101" xr:uid="{00000000-0005-0000-0000-0000855A0000}"/>
    <cellStyle name="Note 2 3 3 3 3" xfId="30301" xr:uid="{00000000-0005-0000-0000-0000865A0000}"/>
    <cellStyle name="Note 2 3 3 4" xfId="25220" xr:uid="{00000000-0005-0000-0000-0000875A0000}"/>
    <cellStyle name="Note 2 3 4" xfId="5614" xr:uid="{00000000-0005-0000-0000-0000885A0000}"/>
    <cellStyle name="Note 2 3 4 2" xfId="11749" xr:uid="{00000000-0005-0000-0000-0000895A0000}"/>
    <cellStyle name="Note 2 3 4 2 2" xfId="21294" xr:uid="{00000000-0005-0000-0000-00008A5A0000}"/>
    <cellStyle name="Note 2 3 4 2 2 2" xfId="39182" xr:uid="{00000000-0005-0000-0000-00008B5A0000}"/>
    <cellStyle name="Note 2 3 4 2 3" xfId="31403" xr:uid="{00000000-0005-0000-0000-00008C5A0000}"/>
    <cellStyle name="Note 2 3 4 3" xfId="16267" xr:uid="{00000000-0005-0000-0000-00008D5A0000}"/>
    <cellStyle name="Note 2 3 4 3 2" xfId="35038" xr:uid="{00000000-0005-0000-0000-00008E5A0000}"/>
    <cellStyle name="Note 2 3 4 4" xfId="26321" xr:uid="{00000000-0005-0000-0000-00008F5A0000}"/>
    <cellStyle name="Note 2 3 5" xfId="8731" xr:uid="{00000000-0005-0000-0000-0000905A0000}"/>
    <cellStyle name="Note 2 3 5 2" xfId="18718" xr:uid="{00000000-0005-0000-0000-0000915A0000}"/>
    <cellStyle name="Note 2 3 5 2 2" xfId="37077" xr:uid="{00000000-0005-0000-0000-0000925A0000}"/>
    <cellStyle name="Note 2 3 5 3" xfId="28865" xr:uid="{00000000-0005-0000-0000-0000935A0000}"/>
    <cellStyle name="Note 2 3 6" xfId="23780" xr:uid="{00000000-0005-0000-0000-0000945A0000}"/>
    <cellStyle name="Note 2 30" xfId="3000" xr:uid="{00000000-0005-0000-0000-0000955A0000}"/>
    <cellStyle name="Note 2 30 2" xfId="6175" xr:uid="{00000000-0005-0000-0000-0000965A0000}"/>
    <cellStyle name="Note 2 30 2 2" xfId="12294" xr:uid="{00000000-0005-0000-0000-0000975A0000}"/>
    <cellStyle name="Note 2 30 2 2 2" xfId="21736" xr:uid="{00000000-0005-0000-0000-0000985A0000}"/>
    <cellStyle name="Note 2 30 2 2 2 2" xfId="39610" xr:uid="{00000000-0005-0000-0000-0000995A0000}"/>
    <cellStyle name="Note 2 30 2 2 3" xfId="31906" xr:uid="{00000000-0005-0000-0000-00009A5A0000}"/>
    <cellStyle name="Note 2 30 2 3" xfId="16667" xr:uid="{00000000-0005-0000-0000-00009B5A0000}"/>
    <cellStyle name="Note 2 30 2 3 2" xfId="35438" xr:uid="{00000000-0005-0000-0000-00009C5A0000}"/>
    <cellStyle name="Note 2 30 2 4" xfId="26840" xr:uid="{00000000-0005-0000-0000-00009D5A0000}"/>
    <cellStyle name="Note 2 30 3" xfId="9279" xr:uid="{00000000-0005-0000-0000-00009E5A0000}"/>
    <cellStyle name="Note 2 30 3 2" xfId="19256" xr:uid="{00000000-0005-0000-0000-00009F5A0000}"/>
    <cellStyle name="Note 2 30 3 2 2" xfId="37573" xr:uid="{00000000-0005-0000-0000-0000A05A0000}"/>
    <cellStyle name="Note 2 30 3 3" xfId="29371" xr:uid="{00000000-0005-0000-0000-0000A15A0000}"/>
    <cellStyle name="Note 2 30 4" xfId="14674" xr:uid="{00000000-0005-0000-0000-0000A25A0000}"/>
    <cellStyle name="Note 2 30 4 2" xfId="33847" xr:uid="{00000000-0005-0000-0000-0000A35A0000}"/>
    <cellStyle name="Note 2 30 5" xfId="24284" xr:uid="{00000000-0005-0000-0000-0000A45A0000}"/>
    <cellStyle name="Note 2 31" xfId="3133" xr:uid="{00000000-0005-0000-0000-0000A55A0000}"/>
    <cellStyle name="Note 2 31 2" xfId="6297" xr:uid="{00000000-0005-0000-0000-0000A65A0000}"/>
    <cellStyle name="Note 2 31 2 2" xfId="12416" xr:uid="{00000000-0005-0000-0000-0000A75A0000}"/>
    <cellStyle name="Note 2 31 2 2 2" xfId="32014" xr:uid="{00000000-0005-0000-0000-0000A85A0000}"/>
    <cellStyle name="Note 2 31 2 3" xfId="26948" xr:uid="{00000000-0005-0000-0000-0000A95A0000}"/>
    <cellStyle name="Note 2 31 3" xfId="9401" xr:uid="{00000000-0005-0000-0000-0000AA5A0000}"/>
    <cellStyle name="Note 2 31 3 2" xfId="19378" xr:uid="{00000000-0005-0000-0000-0000AB5A0000}"/>
    <cellStyle name="Note 2 31 3 2 2" xfId="37681" xr:uid="{00000000-0005-0000-0000-0000AC5A0000}"/>
    <cellStyle name="Note 2 31 3 3" xfId="29479" xr:uid="{00000000-0005-0000-0000-0000AD5A0000}"/>
    <cellStyle name="Note 2 31 4" xfId="24392" xr:uid="{00000000-0005-0000-0000-0000AE5A0000}"/>
    <cellStyle name="Note 2 32" xfId="3263" xr:uid="{00000000-0005-0000-0000-0000AF5A0000}"/>
    <cellStyle name="Note 2 32 2" xfId="6420" xr:uid="{00000000-0005-0000-0000-0000B05A0000}"/>
    <cellStyle name="Note 2 32 2 2" xfId="12533" xr:uid="{00000000-0005-0000-0000-0000B15A0000}"/>
    <cellStyle name="Note 2 32 2 2 2" xfId="32076" xr:uid="{00000000-0005-0000-0000-0000B25A0000}"/>
    <cellStyle name="Note 2 32 2 3" xfId="27010" xr:uid="{00000000-0005-0000-0000-0000B35A0000}"/>
    <cellStyle name="Note 2 32 3" xfId="9518" xr:uid="{00000000-0005-0000-0000-0000B45A0000}"/>
    <cellStyle name="Note 2 32 3 2" xfId="19479" xr:uid="{00000000-0005-0000-0000-0000B55A0000}"/>
    <cellStyle name="Note 2 32 3 2 2" xfId="37727" xr:uid="{00000000-0005-0000-0000-0000B65A0000}"/>
    <cellStyle name="Note 2 32 3 3" xfId="29541" xr:uid="{00000000-0005-0000-0000-0000B75A0000}"/>
    <cellStyle name="Note 2 32 4" xfId="24454" xr:uid="{00000000-0005-0000-0000-0000B85A0000}"/>
    <cellStyle name="Note 2 33" xfId="4846" xr:uid="{00000000-0005-0000-0000-0000B95A0000}"/>
    <cellStyle name="Note 2 33 2" xfId="10987" xr:uid="{00000000-0005-0000-0000-0000BA5A0000}"/>
    <cellStyle name="Note 2 33 2 2" xfId="30861" xr:uid="{00000000-0005-0000-0000-0000BB5A0000}"/>
    <cellStyle name="Note 2 33 3" xfId="25779" xr:uid="{00000000-0005-0000-0000-0000BC5A0000}"/>
    <cellStyle name="Note 2 34" xfId="7972" xr:uid="{00000000-0005-0000-0000-0000BD5A0000}"/>
    <cellStyle name="Note 2 34 2" xfId="17965" xr:uid="{00000000-0005-0000-0000-0000BE5A0000}"/>
    <cellStyle name="Note 2 34 2 2" xfId="36544" xr:uid="{00000000-0005-0000-0000-0000BF5A0000}"/>
    <cellStyle name="Note 2 34 3" xfId="28335" xr:uid="{00000000-0005-0000-0000-0000C05A0000}"/>
    <cellStyle name="Note 2 35" xfId="23238" xr:uid="{00000000-0005-0000-0000-0000C15A0000}"/>
    <cellStyle name="Note 2 4" xfId="2392" xr:uid="{00000000-0005-0000-0000-0000C25A0000}"/>
    <cellStyle name="Note 2 4 2" xfId="3403" xr:uid="{00000000-0005-0000-0000-0000C35A0000}"/>
    <cellStyle name="Note 2 4 2 2" xfId="6557" xr:uid="{00000000-0005-0000-0000-0000C45A0000}"/>
    <cellStyle name="Note 2 4 2 2 2" xfId="12669" xr:uid="{00000000-0005-0000-0000-0000C55A0000}"/>
    <cellStyle name="Note 2 4 2 2 2 2" xfId="32124" xr:uid="{00000000-0005-0000-0000-0000C65A0000}"/>
    <cellStyle name="Note 2 4 2 2 3" xfId="27058" xr:uid="{00000000-0005-0000-0000-0000C75A0000}"/>
    <cellStyle name="Note 2 4 2 3" xfId="9654" xr:uid="{00000000-0005-0000-0000-0000C85A0000}"/>
    <cellStyle name="Note 2 4 2 3 2" xfId="19590" xr:uid="{00000000-0005-0000-0000-0000C95A0000}"/>
    <cellStyle name="Note 2 4 2 3 2 2" xfId="37750" xr:uid="{00000000-0005-0000-0000-0000CA5A0000}"/>
    <cellStyle name="Note 2 4 2 3 3" xfId="29586" xr:uid="{00000000-0005-0000-0000-0000CB5A0000}"/>
    <cellStyle name="Note 2 4 2 4" xfId="24502" xr:uid="{00000000-0005-0000-0000-0000CC5A0000}"/>
    <cellStyle name="Note 2 4 3" xfId="4150" xr:uid="{00000000-0005-0000-0000-0000CD5A0000}"/>
    <cellStyle name="Note 2 4 3 2" xfId="7253" xr:uid="{00000000-0005-0000-0000-0000CE5A0000}"/>
    <cellStyle name="Note 2 4 3 2 2" xfId="13314" xr:uid="{00000000-0005-0000-0000-0000CF5A0000}"/>
    <cellStyle name="Note 2 4 3 2 2 2" xfId="32765" xr:uid="{00000000-0005-0000-0000-0000D05A0000}"/>
    <cellStyle name="Note 2 4 3 2 3" xfId="27699" xr:uid="{00000000-0005-0000-0000-0000D15A0000}"/>
    <cellStyle name="Note 2 4 3 3" xfId="10299" xr:uid="{00000000-0005-0000-0000-0000D25A0000}"/>
    <cellStyle name="Note 2 4 3 3 2" xfId="19868" xr:uid="{00000000-0005-0000-0000-0000D35A0000}"/>
    <cellStyle name="Note 2 4 3 3 2 2" xfId="38024" xr:uid="{00000000-0005-0000-0000-0000D45A0000}"/>
    <cellStyle name="Note 2 4 3 3 3" xfId="30224" xr:uid="{00000000-0005-0000-0000-0000D55A0000}"/>
    <cellStyle name="Note 2 4 3 4" xfId="25143" xr:uid="{00000000-0005-0000-0000-0000D65A0000}"/>
    <cellStyle name="Note 2 4 4" xfId="5598" xr:uid="{00000000-0005-0000-0000-0000D75A0000}"/>
    <cellStyle name="Note 2 4 4 2" xfId="11733" xr:uid="{00000000-0005-0000-0000-0000D85A0000}"/>
    <cellStyle name="Note 2 4 4 2 2" xfId="31387" xr:uid="{00000000-0005-0000-0000-0000D95A0000}"/>
    <cellStyle name="Note 2 4 4 3" xfId="26305" xr:uid="{00000000-0005-0000-0000-0000DA5A0000}"/>
    <cellStyle name="Note 2 4 5" xfId="8715" xr:uid="{00000000-0005-0000-0000-0000DB5A0000}"/>
    <cellStyle name="Note 2 4 5 2" xfId="18702" xr:uid="{00000000-0005-0000-0000-0000DC5A0000}"/>
    <cellStyle name="Note 2 4 5 2 2" xfId="37061" xr:uid="{00000000-0005-0000-0000-0000DD5A0000}"/>
    <cellStyle name="Note 2 4 5 3" xfId="28849" xr:uid="{00000000-0005-0000-0000-0000DE5A0000}"/>
    <cellStyle name="Note 2 4 6" xfId="23764" xr:uid="{00000000-0005-0000-0000-0000DF5A0000}"/>
    <cellStyle name="Note 2 5" xfId="2325" xr:uid="{00000000-0005-0000-0000-0000E05A0000}"/>
    <cellStyle name="Note 2 5 2" xfId="3714" xr:uid="{00000000-0005-0000-0000-0000E15A0000}"/>
    <cellStyle name="Note 2 5 2 2" xfId="6832" xr:uid="{00000000-0005-0000-0000-0000E25A0000}"/>
    <cellStyle name="Note 2 5 2 2 2" xfId="12914" xr:uid="{00000000-0005-0000-0000-0000E35A0000}"/>
    <cellStyle name="Note 2 5 2 2 2 2" xfId="32368" xr:uid="{00000000-0005-0000-0000-0000E45A0000}"/>
    <cellStyle name="Note 2 5 2 2 3" xfId="27302" xr:uid="{00000000-0005-0000-0000-0000E55A0000}"/>
    <cellStyle name="Note 2 5 2 3" xfId="9899" xr:uid="{00000000-0005-0000-0000-0000E65A0000}"/>
    <cellStyle name="Note 2 5 2 3 2" xfId="19714" xr:uid="{00000000-0005-0000-0000-0000E75A0000}"/>
    <cellStyle name="Note 2 5 2 3 2 2" xfId="37873" xr:uid="{00000000-0005-0000-0000-0000E85A0000}"/>
    <cellStyle name="Note 2 5 2 3 3" xfId="29827" xr:uid="{00000000-0005-0000-0000-0000E95A0000}"/>
    <cellStyle name="Note 2 5 2 4" xfId="24746" xr:uid="{00000000-0005-0000-0000-0000EA5A0000}"/>
    <cellStyle name="Note 2 5 3" xfId="4396" xr:uid="{00000000-0005-0000-0000-0000EB5A0000}"/>
    <cellStyle name="Note 2 5 3 2" xfId="7498" xr:uid="{00000000-0005-0000-0000-0000EC5A0000}"/>
    <cellStyle name="Note 2 5 3 2 2" xfId="13559" xr:uid="{00000000-0005-0000-0000-0000ED5A0000}"/>
    <cellStyle name="Note 2 5 3 2 2 2" xfId="33009" xr:uid="{00000000-0005-0000-0000-0000EE5A0000}"/>
    <cellStyle name="Note 2 5 3 2 3" xfId="27943" xr:uid="{00000000-0005-0000-0000-0000EF5A0000}"/>
    <cellStyle name="Note 2 5 3 3" xfId="10545" xr:uid="{00000000-0005-0000-0000-0000F05A0000}"/>
    <cellStyle name="Note 2 5 3 3 2" xfId="20113" xr:uid="{00000000-0005-0000-0000-0000F15A0000}"/>
    <cellStyle name="Note 2 5 3 3 2 2" xfId="38268" xr:uid="{00000000-0005-0000-0000-0000F25A0000}"/>
    <cellStyle name="Note 2 5 3 3 3" xfId="30469" xr:uid="{00000000-0005-0000-0000-0000F35A0000}"/>
    <cellStyle name="Note 2 5 3 4" xfId="25387" xr:uid="{00000000-0005-0000-0000-0000F45A0000}"/>
    <cellStyle name="Note 2 5 4" xfId="5532" xr:uid="{00000000-0005-0000-0000-0000F55A0000}"/>
    <cellStyle name="Note 2 5 4 2" xfId="11667" xr:uid="{00000000-0005-0000-0000-0000F65A0000}"/>
    <cellStyle name="Note 2 5 4 2 2" xfId="21223" xr:uid="{00000000-0005-0000-0000-0000F75A0000}"/>
    <cellStyle name="Note 2 5 4 2 2 2" xfId="39121" xr:uid="{00000000-0005-0000-0000-0000F85A0000}"/>
    <cellStyle name="Note 2 5 4 2 3" xfId="31332" xr:uid="{00000000-0005-0000-0000-0000F95A0000}"/>
    <cellStyle name="Note 2 5 4 3" xfId="16198" xr:uid="{00000000-0005-0000-0000-0000FA5A0000}"/>
    <cellStyle name="Note 2 5 4 3 2" xfId="34979" xr:uid="{00000000-0005-0000-0000-0000FB5A0000}"/>
    <cellStyle name="Note 2 5 4 4" xfId="26250" xr:uid="{00000000-0005-0000-0000-0000FC5A0000}"/>
    <cellStyle name="Note 2 5 5" xfId="8649" xr:uid="{00000000-0005-0000-0000-0000FD5A0000}"/>
    <cellStyle name="Note 2 5 5 2" xfId="18636" xr:uid="{00000000-0005-0000-0000-0000FE5A0000}"/>
    <cellStyle name="Note 2 5 5 2 2" xfId="37006" xr:uid="{00000000-0005-0000-0000-0000FF5A0000}"/>
    <cellStyle name="Note 2 5 5 3" xfId="28794" xr:uid="{00000000-0005-0000-0000-0000005B0000}"/>
    <cellStyle name="Note 2 5 6" xfId="23709" xr:uid="{00000000-0005-0000-0000-0000015B0000}"/>
    <cellStyle name="Note 2 6" xfId="2418" xr:uid="{00000000-0005-0000-0000-0000025B0000}"/>
    <cellStyle name="Note 2 6 2" xfId="3492" xr:uid="{00000000-0005-0000-0000-0000035B0000}"/>
    <cellStyle name="Note 2 6 2 2" xfId="6634" xr:uid="{00000000-0005-0000-0000-0000045B0000}"/>
    <cellStyle name="Note 2 6 2 2 2" xfId="12733" xr:uid="{00000000-0005-0000-0000-0000055B0000}"/>
    <cellStyle name="Note 2 6 2 2 2 2" xfId="32188" xr:uid="{00000000-0005-0000-0000-0000065B0000}"/>
    <cellStyle name="Note 2 6 2 2 3" xfId="27122" xr:uid="{00000000-0005-0000-0000-0000075B0000}"/>
    <cellStyle name="Note 2 6 2 3" xfId="9718" xr:uid="{00000000-0005-0000-0000-0000085B0000}"/>
    <cellStyle name="Note 2 6 2 3 2" xfId="19615" xr:uid="{00000000-0005-0000-0000-0000095B0000}"/>
    <cellStyle name="Note 2 6 2 3 2 2" xfId="37775" xr:uid="{00000000-0005-0000-0000-00000A5B0000}"/>
    <cellStyle name="Note 2 6 2 3 3" xfId="29649" xr:uid="{00000000-0005-0000-0000-00000B5B0000}"/>
    <cellStyle name="Note 2 6 2 4" xfId="24566" xr:uid="{00000000-0005-0000-0000-00000C5B0000}"/>
    <cellStyle name="Note 2 6 3" xfId="4214" xr:uid="{00000000-0005-0000-0000-00000D5B0000}"/>
    <cellStyle name="Note 2 6 3 2" xfId="7317" xr:uid="{00000000-0005-0000-0000-00000E5B0000}"/>
    <cellStyle name="Note 2 6 3 2 2" xfId="13378" xr:uid="{00000000-0005-0000-0000-00000F5B0000}"/>
    <cellStyle name="Note 2 6 3 2 2 2" xfId="32829" xr:uid="{00000000-0005-0000-0000-0000105B0000}"/>
    <cellStyle name="Note 2 6 3 2 3" xfId="27763" xr:uid="{00000000-0005-0000-0000-0000115B0000}"/>
    <cellStyle name="Note 2 6 3 3" xfId="10363" xr:uid="{00000000-0005-0000-0000-0000125B0000}"/>
    <cellStyle name="Note 2 6 3 3 2" xfId="19932" xr:uid="{00000000-0005-0000-0000-0000135B0000}"/>
    <cellStyle name="Note 2 6 3 3 2 2" xfId="38088" xr:uid="{00000000-0005-0000-0000-0000145B0000}"/>
    <cellStyle name="Note 2 6 3 3 3" xfId="30288" xr:uid="{00000000-0005-0000-0000-0000155B0000}"/>
    <cellStyle name="Note 2 6 3 4" xfId="25207" xr:uid="{00000000-0005-0000-0000-0000165B0000}"/>
    <cellStyle name="Note 2 6 4" xfId="5624" xr:uid="{00000000-0005-0000-0000-0000175B0000}"/>
    <cellStyle name="Note 2 6 4 2" xfId="11759" xr:uid="{00000000-0005-0000-0000-0000185B0000}"/>
    <cellStyle name="Note 2 6 4 2 2" xfId="31413" xr:uid="{00000000-0005-0000-0000-0000195B0000}"/>
    <cellStyle name="Note 2 6 4 3" xfId="26331" xr:uid="{00000000-0005-0000-0000-00001A5B0000}"/>
    <cellStyle name="Note 2 6 5" xfId="8741" xr:uid="{00000000-0005-0000-0000-00001B5B0000}"/>
    <cellStyle name="Note 2 6 5 2" xfId="18728" xr:uid="{00000000-0005-0000-0000-00001C5B0000}"/>
    <cellStyle name="Note 2 6 5 2 2" xfId="37087" xr:uid="{00000000-0005-0000-0000-00001D5B0000}"/>
    <cellStyle name="Note 2 6 5 3" xfId="28875" xr:uid="{00000000-0005-0000-0000-00001E5B0000}"/>
    <cellStyle name="Note 2 6 6" xfId="23790" xr:uid="{00000000-0005-0000-0000-00001F5B0000}"/>
    <cellStyle name="Note 2 7" xfId="2413" xr:uid="{00000000-0005-0000-0000-0000205B0000}"/>
    <cellStyle name="Note 2 7 2" xfId="3701" xr:uid="{00000000-0005-0000-0000-0000215B0000}"/>
    <cellStyle name="Note 2 7 2 2" xfId="6819" xr:uid="{00000000-0005-0000-0000-0000225B0000}"/>
    <cellStyle name="Note 2 7 2 2 2" xfId="12901" xr:uid="{00000000-0005-0000-0000-0000235B0000}"/>
    <cellStyle name="Note 2 7 2 2 2 2" xfId="32355" xr:uid="{00000000-0005-0000-0000-0000245B0000}"/>
    <cellStyle name="Note 2 7 2 2 3" xfId="27289" xr:uid="{00000000-0005-0000-0000-0000255B0000}"/>
    <cellStyle name="Note 2 7 2 3" xfId="9886" xr:uid="{00000000-0005-0000-0000-0000265B0000}"/>
    <cellStyle name="Note 2 7 2 3 2" xfId="19708" xr:uid="{00000000-0005-0000-0000-0000275B0000}"/>
    <cellStyle name="Note 2 7 2 3 2 2" xfId="37867" xr:uid="{00000000-0005-0000-0000-0000285B0000}"/>
    <cellStyle name="Note 2 7 2 3 3" xfId="29814" xr:uid="{00000000-0005-0000-0000-0000295B0000}"/>
    <cellStyle name="Note 2 7 2 4" xfId="24733" xr:uid="{00000000-0005-0000-0000-00002A5B0000}"/>
    <cellStyle name="Note 2 7 3" xfId="4383" xr:uid="{00000000-0005-0000-0000-00002B5B0000}"/>
    <cellStyle name="Note 2 7 3 2" xfId="7485" xr:uid="{00000000-0005-0000-0000-00002C5B0000}"/>
    <cellStyle name="Note 2 7 3 2 2" xfId="13546" xr:uid="{00000000-0005-0000-0000-00002D5B0000}"/>
    <cellStyle name="Note 2 7 3 2 2 2" xfId="32996" xr:uid="{00000000-0005-0000-0000-00002E5B0000}"/>
    <cellStyle name="Note 2 7 3 2 3" xfId="27930" xr:uid="{00000000-0005-0000-0000-00002F5B0000}"/>
    <cellStyle name="Note 2 7 3 3" xfId="10532" xr:uid="{00000000-0005-0000-0000-0000305B0000}"/>
    <cellStyle name="Note 2 7 3 3 2" xfId="20100" xr:uid="{00000000-0005-0000-0000-0000315B0000}"/>
    <cellStyle name="Note 2 7 3 3 2 2" xfId="38255" xr:uid="{00000000-0005-0000-0000-0000325B0000}"/>
    <cellStyle name="Note 2 7 3 3 3" xfId="30456" xr:uid="{00000000-0005-0000-0000-0000335B0000}"/>
    <cellStyle name="Note 2 7 3 4" xfId="25374" xr:uid="{00000000-0005-0000-0000-0000345B0000}"/>
    <cellStyle name="Note 2 7 4" xfId="5619" xr:uid="{00000000-0005-0000-0000-0000355B0000}"/>
    <cellStyle name="Note 2 7 4 2" xfId="11754" xr:uid="{00000000-0005-0000-0000-0000365B0000}"/>
    <cellStyle name="Note 2 7 4 2 2" xfId="31408" xr:uid="{00000000-0005-0000-0000-0000375B0000}"/>
    <cellStyle name="Note 2 7 4 3" xfId="26326" xr:uid="{00000000-0005-0000-0000-0000385B0000}"/>
    <cellStyle name="Note 2 7 5" xfId="8736" xr:uid="{00000000-0005-0000-0000-0000395B0000}"/>
    <cellStyle name="Note 2 7 5 2" xfId="18723" xr:uid="{00000000-0005-0000-0000-00003A5B0000}"/>
    <cellStyle name="Note 2 7 5 2 2" xfId="37082" xr:uid="{00000000-0005-0000-0000-00003B5B0000}"/>
    <cellStyle name="Note 2 7 5 3" xfId="28870" xr:uid="{00000000-0005-0000-0000-00003C5B0000}"/>
    <cellStyle name="Note 2 7 6" xfId="23785" xr:uid="{00000000-0005-0000-0000-00003D5B0000}"/>
    <cellStyle name="Note 2 8" xfId="2403" xr:uid="{00000000-0005-0000-0000-00003E5B0000}"/>
    <cellStyle name="Note 2 8 2" xfId="3594" xr:uid="{00000000-0005-0000-0000-00003F5B0000}"/>
    <cellStyle name="Note 2 8 2 2" xfId="6724" xr:uid="{00000000-0005-0000-0000-0000405B0000}"/>
    <cellStyle name="Note 2 8 2 2 2" xfId="12817" xr:uid="{00000000-0005-0000-0000-0000415B0000}"/>
    <cellStyle name="Note 2 8 2 2 2 2" xfId="32272" xr:uid="{00000000-0005-0000-0000-0000425B0000}"/>
    <cellStyle name="Note 2 8 2 2 3" xfId="27206" xr:uid="{00000000-0005-0000-0000-0000435B0000}"/>
    <cellStyle name="Note 2 8 2 3" xfId="9802" xr:uid="{00000000-0005-0000-0000-0000445B0000}"/>
    <cellStyle name="Note 2 8 2 3 2" xfId="19661" xr:uid="{00000000-0005-0000-0000-0000455B0000}"/>
    <cellStyle name="Note 2 8 2 3 2 2" xfId="37821" xr:uid="{00000000-0005-0000-0000-0000465B0000}"/>
    <cellStyle name="Note 2 8 2 3 3" xfId="29732" xr:uid="{00000000-0005-0000-0000-0000475B0000}"/>
    <cellStyle name="Note 2 8 2 4" xfId="24650" xr:uid="{00000000-0005-0000-0000-0000485B0000}"/>
    <cellStyle name="Note 2 8 3" xfId="4298" xr:uid="{00000000-0005-0000-0000-0000495B0000}"/>
    <cellStyle name="Note 2 8 3 2" xfId="7401" xr:uid="{00000000-0005-0000-0000-00004A5B0000}"/>
    <cellStyle name="Note 2 8 3 2 2" xfId="13462" xr:uid="{00000000-0005-0000-0000-00004B5B0000}"/>
    <cellStyle name="Note 2 8 3 2 2 2" xfId="32913" xr:uid="{00000000-0005-0000-0000-00004C5B0000}"/>
    <cellStyle name="Note 2 8 3 2 3" xfId="27847" xr:uid="{00000000-0005-0000-0000-00004D5B0000}"/>
    <cellStyle name="Note 2 8 3 3" xfId="10447" xr:uid="{00000000-0005-0000-0000-00004E5B0000}"/>
    <cellStyle name="Note 2 8 3 3 2" xfId="20016" xr:uid="{00000000-0005-0000-0000-00004F5B0000}"/>
    <cellStyle name="Note 2 8 3 3 2 2" xfId="38172" xr:uid="{00000000-0005-0000-0000-0000505B0000}"/>
    <cellStyle name="Note 2 8 3 3 3" xfId="30372" xr:uid="{00000000-0005-0000-0000-0000515B0000}"/>
    <cellStyle name="Note 2 8 3 4" xfId="25291" xr:uid="{00000000-0005-0000-0000-0000525B0000}"/>
    <cellStyle name="Note 2 8 4" xfId="5609" xr:uid="{00000000-0005-0000-0000-0000535B0000}"/>
    <cellStyle name="Note 2 8 4 2" xfId="11744" xr:uid="{00000000-0005-0000-0000-0000545B0000}"/>
    <cellStyle name="Note 2 8 4 2 2" xfId="31398" xr:uid="{00000000-0005-0000-0000-0000555B0000}"/>
    <cellStyle name="Note 2 8 4 3" xfId="26316" xr:uid="{00000000-0005-0000-0000-0000565B0000}"/>
    <cellStyle name="Note 2 8 5" xfId="8726" xr:uid="{00000000-0005-0000-0000-0000575B0000}"/>
    <cellStyle name="Note 2 8 5 2" xfId="18713" xr:uid="{00000000-0005-0000-0000-0000585B0000}"/>
    <cellStyle name="Note 2 8 5 2 2" xfId="37072" xr:uid="{00000000-0005-0000-0000-0000595B0000}"/>
    <cellStyle name="Note 2 8 5 3" xfId="28860" xr:uid="{00000000-0005-0000-0000-00005A5B0000}"/>
    <cellStyle name="Note 2 8 6" xfId="23775" xr:uid="{00000000-0005-0000-0000-00005B5B0000}"/>
    <cellStyle name="Note 2 9" xfId="2514" xr:uid="{00000000-0005-0000-0000-00005C5B0000}"/>
    <cellStyle name="Note 2 9 2" xfId="3815" xr:uid="{00000000-0005-0000-0000-00005D5B0000}"/>
    <cellStyle name="Note 2 9 2 2" xfId="6925" xr:uid="{00000000-0005-0000-0000-00005E5B0000}"/>
    <cellStyle name="Note 2 9 2 2 2" xfId="12997" xr:uid="{00000000-0005-0000-0000-00005F5B0000}"/>
    <cellStyle name="Note 2 9 2 2 2 2" xfId="32450" xr:uid="{00000000-0005-0000-0000-0000605B0000}"/>
    <cellStyle name="Note 2 9 2 2 3" xfId="27384" xr:uid="{00000000-0005-0000-0000-0000615B0000}"/>
    <cellStyle name="Note 2 9 2 3" xfId="9982" xr:uid="{00000000-0005-0000-0000-0000625B0000}"/>
    <cellStyle name="Note 2 9 2 3 2" xfId="19760" xr:uid="{00000000-0005-0000-0000-0000635B0000}"/>
    <cellStyle name="Note 2 9 2 3 2 2" xfId="37918" xr:uid="{00000000-0005-0000-0000-0000645B0000}"/>
    <cellStyle name="Note 2 9 2 3 3" xfId="29909" xr:uid="{00000000-0005-0000-0000-0000655B0000}"/>
    <cellStyle name="Note 2 9 2 4" xfId="24828" xr:uid="{00000000-0005-0000-0000-0000665B0000}"/>
    <cellStyle name="Note 2 9 3" xfId="4479" xr:uid="{00000000-0005-0000-0000-0000675B0000}"/>
    <cellStyle name="Note 2 9 3 2" xfId="7581" xr:uid="{00000000-0005-0000-0000-0000685B0000}"/>
    <cellStyle name="Note 2 9 3 2 2" xfId="13642" xr:uid="{00000000-0005-0000-0000-0000695B0000}"/>
    <cellStyle name="Note 2 9 3 2 2 2" xfId="33091" xr:uid="{00000000-0005-0000-0000-00006A5B0000}"/>
    <cellStyle name="Note 2 9 3 2 3" xfId="28025" xr:uid="{00000000-0005-0000-0000-00006B5B0000}"/>
    <cellStyle name="Note 2 9 3 3" xfId="10628" xr:uid="{00000000-0005-0000-0000-00006C5B0000}"/>
    <cellStyle name="Note 2 9 3 3 2" xfId="20196" xr:uid="{00000000-0005-0000-0000-00006D5B0000}"/>
    <cellStyle name="Note 2 9 3 3 2 2" xfId="38350" xr:uid="{00000000-0005-0000-0000-00006E5B0000}"/>
    <cellStyle name="Note 2 9 3 3 3" xfId="30551" xr:uid="{00000000-0005-0000-0000-00006F5B0000}"/>
    <cellStyle name="Note 2 9 3 4" xfId="25469" xr:uid="{00000000-0005-0000-0000-0000705B0000}"/>
    <cellStyle name="Note 2 9 4" xfId="5719" xr:uid="{00000000-0005-0000-0000-0000715B0000}"/>
    <cellStyle name="Note 2 9 4 2" xfId="11838" xr:uid="{00000000-0005-0000-0000-0000725B0000}"/>
    <cellStyle name="Note 2 9 4 2 2" xfId="31484" xr:uid="{00000000-0005-0000-0000-0000735B0000}"/>
    <cellStyle name="Note 2 9 4 3" xfId="26418" xr:uid="{00000000-0005-0000-0000-0000745B0000}"/>
    <cellStyle name="Note 2 9 5" xfId="8818" xr:uid="{00000000-0005-0000-0000-0000755B0000}"/>
    <cellStyle name="Note 2 9 5 2" xfId="18805" xr:uid="{00000000-0005-0000-0000-0000765B0000}"/>
    <cellStyle name="Note 2 9 5 2 2" xfId="37156" xr:uid="{00000000-0005-0000-0000-0000775B0000}"/>
    <cellStyle name="Note 2 9 5 3" xfId="28944" xr:uid="{00000000-0005-0000-0000-0000785B0000}"/>
    <cellStyle name="Note 2 9 6" xfId="23857" xr:uid="{00000000-0005-0000-0000-0000795B0000}"/>
    <cellStyle name="Note 3" xfId="1364" xr:uid="{00000000-0005-0000-0000-00007A5B0000}"/>
    <cellStyle name="Note 3 10" xfId="2431" xr:uid="{00000000-0005-0000-0000-00007B5B0000}"/>
    <cellStyle name="Note 3 10 2" xfId="3578" xr:uid="{00000000-0005-0000-0000-00007C5B0000}"/>
    <cellStyle name="Note 3 10 2 2" xfId="6709" xr:uid="{00000000-0005-0000-0000-00007D5B0000}"/>
    <cellStyle name="Note 3 10 2 2 2" xfId="12803" xr:uid="{00000000-0005-0000-0000-00007E5B0000}"/>
    <cellStyle name="Note 3 10 2 2 2 2" xfId="32258" xr:uid="{00000000-0005-0000-0000-00007F5B0000}"/>
    <cellStyle name="Note 3 10 2 2 3" xfId="27192" xr:uid="{00000000-0005-0000-0000-0000805B0000}"/>
    <cellStyle name="Note 3 10 2 3" xfId="9788" xr:uid="{00000000-0005-0000-0000-0000815B0000}"/>
    <cellStyle name="Note 3 10 2 3 2" xfId="19653" xr:uid="{00000000-0005-0000-0000-0000825B0000}"/>
    <cellStyle name="Note 3 10 2 3 2 2" xfId="37813" xr:uid="{00000000-0005-0000-0000-0000835B0000}"/>
    <cellStyle name="Note 3 10 2 3 3" xfId="29718" xr:uid="{00000000-0005-0000-0000-0000845B0000}"/>
    <cellStyle name="Note 3 10 2 4" xfId="24636" xr:uid="{00000000-0005-0000-0000-0000855B0000}"/>
    <cellStyle name="Note 3 10 3" xfId="4284" xr:uid="{00000000-0005-0000-0000-0000865B0000}"/>
    <cellStyle name="Note 3 10 3 2" xfId="7387" xr:uid="{00000000-0005-0000-0000-0000875B0000}"/>
    <cellStyle name="Note 3 10 3 2 2" xfId="13448" xr:uid="{00000000-0005-0000-0000-0000885B0000}"/>
    <cellStyle name="Note 3 10 3 2 2 2" xfId="32899" xr:uid="{00000000-0005-0000-0000-0000895B0000}"/>
    <cellStyle name="Note 3 10 3 2 3" xfId="27833" xr:uid="{00000000-0005-0000-0000-00008A5B0000}"/>
    <cellStyle name="Note 3 10 3 3" xfId="10433" xr:uid="{00000000-0005-0000-0000-00008B5B0000}"/>
    <cellStyle name="Note 3 10 3 3 2" xfId="20002" xr:uid="{00000000-0005-0000-0000-00008C5B0000}"/>
    <cellStyle name="Note 3 10 3 3 2 2" xfId="38158" xr:uid="{00000000-0005-0000-0000-00008D5B0000}"/>
    <cellStyle name="Note 3 10 3 3 3" xfId="30358" xr:uid="{00000000-0005-0000-0000-00008E5B0000}"/>
    <cellStyle name="Note 3 10 3 4" xfId="25277" xr:uid="{00000000-0005-0000-0000-00008F5B0000}"/>
    <cellStyle name="Note 3 10 4" xfId="5637" xr:uid="{00000000-0005-0000-0000-0000905B0000}"/>
    <cellStyle name="Note 3 10 4 2" xfId="11772" xr:uid="{00000000-0005-0000-0000-0000915B0000}"/>
    <cellStyle name="Note 3 10 4 2 2" xfId="21307" xr:uid="{00000000-0005-0000-0000-0000925B0000}"/>
    <cellStyle name="Note 3 10 4 2 2 2" xfId="39195" xr:uid="{00000000-0005-0000-0000-0000935B0000}"/>
    <cellStyle name="Note 3 10 4 2 3" xfId="31426" xr:uid="{00000000-0005-0000-0000-0000945B0000}"/>
    <cellStyle name="Note 3 10 4 3" xfId="16278" xr:uid="{00000000-0005-0000-0000-0000955B0000}"/>
    <cellStyle name="Note 3 10 4 3 2" xfId="35049" xr:uid="{00000000-0005-0000-0000-0000965B0000}"/>
    <cellStyle name="Note 3 10 4 4" xfId="26344" xr:uid="{00000000-0005-0000-0000-0000975B0000}"/>
    <cellStyle name="Note 3 10 5" xfId="8754" xr:uid="{00000000-0005-0000-0000-0000985B0000}"/>
    <cellStyle name="Note 3 10 5 2" xfId="18741" xr:uid="{00000000-0005-0000-0000-0000995B0000}"/>
    <cellStyle name="Note 3 10 5 2 2" xfId="37100" xr:uid="{00000000-0005-0000-0000-00009A5B0000}"/>
    <cellStyle name="Note 3 10 5 3" xfId="28888" xr:uid="{00000000-0005-0000-0000-00009B5B0000}"/>
    <cellStyle name="Note 3 10 6" xfId="23803" xr:uid="{00000000-0005-0000-0000-00009C5B0000}"/>
    <cellStyle name="Note 3 11" xfId="2548" xr:uid="{00000000-0005-0000-0000-00009D5B0000}"/>
    <cellStyle name="Note 3 11 2" xfId="3389" xr:uid="{00000000-0005-0000-0000-00009E5B0000}"/>
    <cellStyle name="Note 3 11 2 2" xfId="6544" xr:uid="{00000000-0005-0000-0000-00009F5B0000}"/>
    <cellStyle name="Note 3 11 2 2 2" xfId="12656" xr:uid="{00000000-0005-0000-0000-0000A05B0000}"/>
    <cellStyle name="Note 3 11 2 2 2 2" xfId="32111" xr:uid="{00000000-0005-0000-0000-0000A15B0000}"/>
    <cellStyle name="Note 3 11 2 2 3" xfId="27045" xr:uid="{00000000-0005-0000-0000-0000A25B0000}"/>
    <cellStyle name="Note 3 11 2 3" xfId="9641" xr:uid="{00000000-0005-0000-0000-0000A35B0000}"/>
    <cellStyle name="Note 3 11 2 3 2" xfId="19582" xr:uid="{00000000-0005-0000-0000-0000A45B0000}"/>
    <cellStyle name="Note 3 11 2 3 2 2" xfId="37742" xr:uid="{00000000-0005-0000-0000-0000A55B0000}"/>
    <cellStyle name="Note 3 11 2 3 3" xfId="29574" xr:uid="{00000000-0005-0000-0000-0000A65B0000}"/>
    <cellStyle name="Note 3 11 2 4" xfId="24489" xr:uid="{00000000-0005-0000-0000-0000A75B0000}"/>
    <cellStyle name="Note 3 11 3" xfId="4137" xr:uid="{00000000-0005-0000-0000-0000A85B0000}"/>
    <cellStyle name="Note 3 11 3 2" xfId="7240" xr:uid="{00000000-0005-0000-0000-0000A95B0000}"/>
    <cellStyle name="Note 3 11 3 2 2" xfId="13301" xr:uid="{00000000-0005-0000-0000-0000AA5B0000}"/>
    <cellStyle name="Note 3 11 3 2 2 2" xfId="32752" xr:uid="{00000000-0005-0000-0000-0000AB5B0000}"/>
    <cellStyle name="Note 3 11 3 2 3" xfId="27686" xr:uid="{00000000-0005-0000-0000-0000AC5B0000}"/>
    <cellStyle name="Note 3 11 3 3" xfId="10286" xr:uid="{00000000-0005-0000-0000-0000AD5B0000}"/>
    <cellStyle name="Note 3 11 3 3 2" xfId="19855" xr:uid="{00000000-0005-0000-0000-0000AE5B0000}"/>
    <cellStyle name="Note 3 11 3 3 2 2" xfId="38011" xr:uid="{00000000-0005-0000-0000-0000AF5B0000}"/>
    <cellStyle name="Note 3 11 3 3 3" xfId="30211" xr:uid="{00000000-0005-0000-0000-0000B05B0000}"/>
    <cellStyle name="Note 3 11 3 4" xfId="25130" xr:uid="{00000000-0005-0000-0000-0000B15B0000}"/>
    <cellStyle name="Note 3 11 4" xfId="5751" xr:uid="{00000000-0005-0000-0000-0000B25B0000}"/>
    <cellStyle name="Note 3 11 4 2" xfId="11870" xr:uid="{00000000-0005-0000-0000-0000B35B0000}"/>
    <cellStyle name="Note 3 11 4 2 2" xfId="31514" xr:uid="{00000000-0005-0000-0000-0000B45B0000}"/>
    <cellStyle name="Note 3 11 4 3" xfId="26448" xr:uid="{00000000-0005-0000-0000-0000B55B0000}"/>
    <cellStyle name="Note 3 11 5" xfId="8850" xr:uid="{00000000-0005-0000-0000-0000B65B0000}"/>
    <cellStyle name="Note 3 11 5 2" xfId="18837" xr:uid="{00000000-0005-0000-0000-0000B75B0000}"/>
    <cellStyle name="Note 3 11 5 2 2" xfId="37186" xr:uid="{00000000-0005-0000-0000-0000B85B0000}"/>
    <cellStyle name="Note 3 11 5 3" xfId="28974" xr:uid="{00000000-0005-0000-0000-0000B95B0000}"/>
    <cellStyle name="Note 3 11 6" xfId="23887" xr:uid="{00000000-0005-0000-0000-0000BA5B0000}"/>
    <cellStyle name="Note 3 12" xfId="2531" xr:uid="{00000000-0005-0000-0000-0000BB5B0000}"/>
    <cellStyle name="Note 3 12 2" xfId="3554" xr:uid="{00000000-0005-0000-0000-0000BC5B0000}"/>
    <cellStyle name="Note 3 12 2 2" xfId="6688" xr:uid="{00000000-0005-0000-0000-0000BD5B0000}"/>
    <cellStyle name="Note 3 12 2 2 2" xfId="12785" xr:uid="{00000000-0005-0000-0000-0000BE5B0000}"/>
    <cellStyle name="Note 3 12 2 2 2 2" xfId="32240" xr:uid="{00000000-0005-0000-0000-0000BF5B0000}"/>
    <cellStyle name="Note 3 12 2 2 3" xfId="27174" xr:uid="{00000000-0005-0000-0000-0000C05B0000}"/>
    <cellStyle name="Note 3 12 2 3" xfId="9770" xr:uid="{00000000-0005-0000-0000-0000C15B0000}"/>
    <cellStyle name="Note 3 12 2 3 2" xfId="19641" xr:uid="{00000000-0005-0000-0000-0000C25B0000}"/>
    <cellStyle name="Note 3 12 2 3 2 2" xfId="37801" xr:uid="{00000000-0005-0000-0000-0000C35B0000}"/>
    <cellStyle name="Note 3 12 2 3 3" xfId="29701" xr:uid="{00000000-0005-0000-0000-0000C45B0000}"/>
    <cellStyle name="Note 3 12 2 4" xfId="24618" xr:uid="{00000000-0005-0000-0000-0000C55B0000}"/>
    <cellStyle name="Note 3 12 3" xfId="4266" xr:uid="{00000000-0005-0000-0000-0000C65B0000}"/>
    <cellStyle name="Note 3 12 3 2" xfId="7369" xr:uid="{00000000-0005-0000-0000-0000C75B0000}"/>
    <cellStyle name="Note 3 12 3 2 2" xfId="13430" xr:uid="{00000000-0005-0000-0000-0000C85B0000}"/>
    <cellStyle name="Note 3 12 3 2 2 2" xfId="32881" xr:uid="{00000000-0005-0000-0000-0000C95B0000}"/>
    <cellStyle name="Note 3 12 3 2 3" xfId="27815" xr:uid="{00000000-0005-0000-0000-0000CA5B0000}"/>
    <cellStyle name="Note 3 12 3 3" xfId="10415" xr:uid="{00000000-0005-0000-0000-0000CB5B0000}"/>
    <cellStyle name="Note 3 12 3 3 2" xfId="19984" xr:uid="{00000000-0005-0000-0000-0000CC5B0000}"/>
    <cellStyle name="Note 3 12 3 3 2 2" xfId="38140" xr:uid="{00000000-0005-0000-0000-0000CD5B0000}"/>
    <cellStyle name="Note 3 12 3 3 3" xfId="30340" xr:uid="{00000000-0005-0000-0000-0000CE5B0000}"/>
    <cellStyle name="Note 3 12 3 4" xfId="25259" xr:uid="{00000000-0005-0000-0000-0000CF5B0000}"/>
    <cellStyle name="Note 3 12 4" xfId="5736" xr:uid="{00000000-0005-0000-0000-0000D05B0000}"/>
    <cellStyle name="Note 3 12 4 2" xfId="11855" xr:uid="{00000000-0005-0000-0000-0000D15B0000}"/>
    <cellStyle name="Note 3 12 4 2 2" xfId="21374" xr:uid="{00000000-0005-0000-0000-0000D25B0000}"/>
    <cellStyle name="Note 3 12 4 2 2 2" xfId="39258" xr:uid="{00000000-0005-0000-0000-0000D35B0000}"/>
    <cellStyle name="Note 3 12 4 2 3" xfId="31499" xr:uid="{00000000-0005-0000-0000-0000D45B0000}"/>
    <cellStyle name="Note 3 12 4 3" xfId="16343" xr:uid="{00000000-0005-0000-0000-0000D55B0000}"/>
    <cellStyle name="Note 3 12 4 3 2" xfId="35114" xr:uid="{00000000-0005-0000-0000-0000D65B0000}"/>
    <cellStyle name="Note 3 12 4 4" xfId="26433" xr:uid="{00000000-0005-0000-0000-0000D75B0000}"/>
    <cellStyle name="Note 3 12 5" xfId="8835" xr:uid="{00000000-0005-0000-0000-0000D85B0000}"/>
    <cellStyle name="Note 3 12 5 2" xfId="18822" xr:uid="{00000000-0005-0000-0000-0000D95B0000}"/>
    <cellStyle name="Note 3 12 5 2 2" xfId="37171" xr:uid="{00000000-0005-0000-0000-0000DA5B0000}"/>
    <cellStyle name="Note 3 12 5 3" xfId="28959" xr:uid="{00000000-0005-0000-0000-0000DB5B0000}"/>
    <cellStyle name="Note 3 12 6" xfId="23872" xr:uid="{00000000-0005-0000-0000-0000DC5B0000}"/>
    <cellStyle name="Note 3 13" xfId="2607" xr:uid="{00000000-0005-0000-0000-0000DD5B0000}"/>
    <cellStyle name="Note 3 13 2" xfId="3579" xr:uid="{00000000-0005-0000-0000-0000DE5B0000}"/>
    <cellStyle name="Note 3 13 2 2" xfId="6710" xr:uid="{00000000-0005-0000-0000-0000DF5B0000}"/>
    <cellStyle name="Note 3 13 2 2 2" xfId="12804" xr:uid="{00000000-0005-0000-0000-0000E05B0000}"/>
    <cellStyle name="Note 3 13 2 2 2 2" xfId="32259" xr:uid="{00000000-0005-0000-0000-0000E15B0000}"/>
    <cellStyle name="Note 3 13 2 2 3" xfId="27193" xr:uid="{00000000-0005-0000-0000-0000E25B0000}"/>
    <cellStyle name="Note 3 13 2 3" xfId="9789" xr:uid="{00000000-0005-0000-0000-0000E35B0000}"/>
    <cellStyle name="Note 3 13 2 3 2" xfId="19654" xr:uid="{00000000-0005-0000-0000-0000E45B0000}"/>
    <cellStyle name="Note 3 13 2 3 2 2" xfId="37814" xr:uid="{00000000-0005-0000-0000-0000E55B0000}"/>
    <cellStyle name="Note 3 13 2 3 3" xfId="29719" xr:uid="{00000000-0005-0000-0000-0000E65B0000}"/>
    <cellStyle name="Note 3 13 2 4" xfId="24637" xr:uid="{00000000-0005-0000-0000-0000E75B0000}"/>
    <cellStyle name="Note 3 13 3" xfId="4285" xr:uid="{00000000-0005-0000-0000-0000E85B0000}"/>
    <cellStyle name="Note 3 13 3 2" xfId="7388" xr:uid="{00000000-0005-0000-0000-0000E95B0000}"/>
    <cellStyle name="Note 3 13 3 2 2" xfId="13449" xr:uid="{00000000-0005-0000-0000-0000EA5B0000}"/>
    <cellStyle name="Note 3 13 3 2 2 2" xfId="32900" xr:uid="{00000000-0005-0000-0000-0000EB5B0000}"/>
    <cellStyle name="Note 3 13 3 2 3" xfId="27834" xr:uid="{00000000-0005-0000-0000-0000EC5B0000}"/>
    <cellStyle name="Note 3 13 3 3" xfId="10434" xr:uid="{00000000-0005-0000-0000-0000ED5B0000}"/>
    <cellStyle name="Note 3 13 3 3 2" xfId="20003" xr:uid="{00000000-0005-0000-0000-0000EE5B0000}"/>
    <cellStyle name="Note 3 13 3 3 2 2" xfId="38159" xr:uid="{00000000-0005-0000-0000-0000EF5B0000}"/>
    <cellStyle name="Note 3 13 3 3 3" xfId="30359" xr:uid="{00000000-0005-0000-0000-0000F05B0000}"/>
    <cellStyle name="Note 3 13 3 4" xfId="25278" xr:uid="{00000000-0005-0000-0000-0000F15B0000}"/>
    <cellStyle name="Note 3 13 4" xfId="5809" xr:uid="{00000000-0005-0000-0000-0000F25B0000}"/>
    <cellStyle name="Note 3 13 4 2" xfId="11928" xr:uid="{00000000-0005-0000-0000-0000F35B0000}"/>
    <cellStyle name="Note 3 13 4 2 2" xfId="31568" xr:uid="{00000000-0005-0000-0000-0000F45B0000}"/>
    <cellStyle name="Note 3 13 4 3" xfId="26502" xr:uid="{00000000-0005-0000-0000-0000F55B0000}"/>
    <cellStyle name="Note 3 13 5" xfId="8908" xr:uid="{00000000-0005-0000-0000-0000F65B0000}"/>
    <cellStyle name="Note 3 13 5 2" xfId="18895" xr:uid="{00000000-0005-0000-0000-0000F75B0000}"/>
    <cellStyle name="Note 3 13 5 2 2" xfId="37240" xr:uid="{00000000-0005-0000-0000-0000F85B0000}"/>
    <cellStyle name="Note 3 13 5 3" xfId="29028" xr:uid="{00000000-0005-0000-0000-0000F95B0000}"/>
    <cellStyle name="Note 3 13 6" xfId="23941" xr:uid="{00000000-0005-0000-0000-0000FA5B0000}"/>
    <cellStyle name="Note 3 14" xfId="2653" xr:uid="{00000000-0005-0000-0000-0000FB5B0000}"/>
    <cellStyle name="Note 3 14 2" xfId="4034" xr:uid="{00000000-0005-0000-0000-0000FC5B0000}"/>
    <cellStyle name="Note 3 14 2 2" xfId="7137" xr:uid="{00000000-0005-0000-0000-0000FD5B0000}"/>
    <cellStyle name="Note 3 14 2 2 2" xfId="13201" xr:uid="{00000000-0005-0000-0000-0000FE5B0000}"/>
    <cellStyle name="Note 3 14 2 2 2 2" xfId="32653" xr:uid="{00000000-0005-0000-0000-0000FF5B0000}"/>
    <cellStyle name="Note 3 14 2 2 3" xfId="27587" xr:uid="{00000000-0005-0000-0000-0000005C0000}"/>
    <cellStyle name="Note 3 14 2 3" xfId="10186" xr:uid="{00000000-0005-0000-0000-0000015C0000}"/>
    <cellStyle name="Note 3 14 2 3 2" xfId="19834" xr:uid="{00000000-0005-0000-0000-0000025C0000}"/>
    <cellStyle name="Note 3 14 2 3 2 2" xfId="37991" xr:uid="{00000000-0005-0000-0000-0000035C0000}"/>
    <cellStyle name="Note 3 14 2 3 3" xfId="30112" xr:uid="{00000000-0005-0000-0000-0000045C0000}"/>
    <cellStyle name="Note 3 14 2 4" xfId="25031" xr:uid="{00000000-0005-0000-0000-0000055C0000}"/>
    <cellStyle name="Note 3 14 3" xfId="4683" xr:uid="{00000000-0005-0000-0000-0000065C0000}"/>
    <cellStyle name="Note 3 14 3 2" xfId="7785" xr:uid="{00000000-0005-0000-0000-0000075C0000}"/>
    <cellStyle name="Note 3 14 3 2 2" xfId="13846" xr:uid="{00000000-0005-0000-0000-0000085C0000}"/>
    <cellStyle name="Note 3 14 3 2 2 2" xfId="33294" xr:uid="{00000000-0005-0000-0000-0000095C0000}"/>
    <cellStyle name="Note 3 14 3 2 3" xfId="28228" xr:uid="{00000000-0005-0000-0000-00000A5C0000}"/>
    <cellStyle name="Note 3 14 3 3" xfId="10832" xr:uid="{00000000-0005-0000-0000-00000B5C0000}"/>
    <cellStyle name="Note 3 14 3 3 2" xfId="20400" xr:uid="{00000000-0005-0000-0000-00000C5C0000}"/>
    <cellStyle name="Note 3 14 3 3 2 2" xfId="38553" xr:uid="{00000000-0005-0000-0000-00000D5C0000}"/>
    <cellStyle name="Note 3 14 3 3 3" xfId="30754" xr:uid="{00000000-0005-0000-0000-00000E5C0000}"/>
    <cellStyle name="Note 3 14 3 4" xfId="25672" xr:uid="{00000000-0005-0000-0000-00000F5C0000}"/>
    <cellStyle name="Note 3 14 4" xfId="5851" xr:uid="{00000000-0005-0000-0000-0000105C0000}"/>
    <cellStyle name="Note 3 14 4 2" xfId="11970" xr:uid="{00000000-0005-0000-0000-0000115C0000}"/>
    <cellStyle name="Note 3 14 4 2 2" xfId="31608" xr:uid="{00000000-0005-0000-0000-0000125C0000}"/>
    <cellStyle name="Note 3 14 4 3" xfId="26542" xr:uid="{00000000-0005-0000-0000-0000135C0000}"/>
    <cellStyle name="Note 3 14 5" xfId="8950" xr:uid="{00000000-0005-0000-0000-0000145C0000}"/>
    <cellStyle name="Note 3 14 5 2" xfId="18937" xr:uid="{00000000-0005-0000-0000-0000155C0000}"/>
    <cellStyle name="Note 3 14 5 2 2" xfId="37280" xr:uid="{00000000-0005-0000-0000-0000165C0000}"/>
    <cellStyle name="Note 3 14 5 3" xfId="29066" xr:uid="{00000000-0005-0000-0000-0000175C0000}"/>
    <cellStyle name="Note 3 14 6" xfId="23981" xr:uid="{00000000-0005-0000-0000-0000185C0000}"/>
    <cellStyle name="Note 3 15" xfId="2568" xr:uid="{00000000-0005-0000-0000-0000195C0000}"/>
    <cellStyle name="Note 3 15 2" xfId="3537" xr:uid="{00000000-0005-0000-0000-00001A5C0000}"/>
    <cellStyle name="Note 3 15 2 2" xfId="6674" xr:uid="{00000000-0005-0000-0000-00001B5C0000}"/>
    <cellStyle name="Note 3 15 2 2 2" xfId="12772" xr:uid="{00000000-0005-0000-0000-00001C5C0000}"/>
    <cellStyle name="Note 3 15 2 2 2 2" xfId="32227" xr:uid="{00000000-0005-0000-0000-00001D5C0000}"/>
    <cellStyle name="Note 3 15 2 2 3" xfId="27161" xr:uid="{00000000-0005-0000-0000-00001E5C0000}"/>
    <cellStyle name="Note 3 15 2 3" xfId="9757" xr:uid="{00000000-0005-0000-0000-00001F5C0000}"/>
    <cellStyle name="Note 3 15 2 3 2" xfId="19637" xr:uid="{00000000-0005-0000-0000-0000205C0000}"/>
    <cellStyle name="Note 3 15 2 3 2 2" xfId="37797" xr:uid="{00000000-0005-0000-0000-0000215C0000}"/>
    <cellStyle name="Note 3 15 2 3 3" xfId="29688" xr:uid="{00000000-0005-0000-0000-0000225C0000}"/>
    <cellStyle name="Note 3 15 2 4" xfId="24605" xr:uid="{00000000-0005-0000-0000-0000235C0000}"/>
    <cellStyle name="Note 3 15 3" xfId="4253" xr:uid="{00000000-0005-0000-0000-0000245C0000}"/>
    <cellStyle name="Note 3 15 3 2" xfId="7356" xr:uid="{00000000-0005-0000-0000-0000255C0000}"/>
    <cellStyle name="Note 3 15 3 2 2" xfId="13417" xr:uid="{00000000-0005-0000-0000-0000265C0000}"/>
    <cellStyle name="Note 3 15 3 2 2 2" xfId="32868" xr:uid="{00000000-0005-0000-0000-0000275C0000}"/>
    <cellStyle name="Note 3 15 3 2 3" xfId="27802" xr:uid="{00000000-0005-0000-0000-0000285C0000}"/>
    <cellStyle name="Note 3 15 3 3" xfId="10402" xr:uid="{00000000-0005-0000-0000-0000295C0000}"/>
    <cellStyle name="Note 3 15 3 3 2" xfId="19971" xr:uid="{00000000-0005-0000-0000-00002A5C0000}"/>
    <cellStyle name="Note 3 15 3 3 2 2" xfId="38127" xr:uid="{00000000-0005-0000-0000-00002B5C0000}"/>
    <cellStyle name="Note 3 15 3 3 3" xfId="30327" xr:uid="{00000000-0005-0000-0000-00002C5C0000}"/>
    <cellStyle name="Note 3 15 3 4" xfId="25246" xr:uid="{00000000-0005-0000-0000-00002D5C0000}"/>
    <cellStyle name="Note 3 15 4" xfId="5771" xr:uid="{00000000-0005-0000-0000-00002E5C0000}"/>
    <cellStyle name="Note 3 15 4 2" xfId="11890" xr:uid="{00000000-0005-0000-0000-00002F5C0000}"/>
    <cellStyle name="Note 3 15 4 2 2" xfId="31532" xr:uid="{00000000-0005-0000-0000-0000305C0000}"/>
    <cellStyle name="Note 3 15 4 3" xfId="26466" xr:uid="{00000000-0005-0000-0000-0000315C0000}"/>
    <cellStyle name="Note 3 15 5" xfId="8870" xr:uid="{00000000-0005-0000-0000-0000325C0000}"/>
    <cellStyle name="Note 3 15 5 2" xfId="18857" xr:uid="{00000000-0005-0000-0000-0000335C0000}"/>
    <cellStyle name="Note 3 15 5 2 2" xfId="37204" xr:uid="{00000000-0005-0000-0000-0000345C0000}"/>
    <cellStyle name="Note 3 15 5 3" xfId="28992" xr:uid="{00000000-0005-0000-0000-0000355C0000}"/>
    <cellStyle name="Note 3 15 6" xfId="23905" xr:uid="{00000000-0005-0000-0000-0000365C0000}"/>
    <cellStyle name="Note 3 16" xfId="2705" xr:uid="{00000000-0005-0000-0000-0000375C0000}"/>
    <cellStyle name="Note 3 16 2" xfId="5901" xr:uid="{00000000-0005-0000-0000-0000385C0000}"/>
    <cellStyle name="Note 3 16 2 2" xfId="12020" xr:uid="{00000000-0005-0000-0000-0000395C0000}"/>
    <cellStyle name="Note 3 16 2 2 2" xfId="21510" xr:uid="{00000000-0005-0000-0000-00003A5C0000}"/>
    <cellStyle name="Note 3 16 2 2 2 2" xfId="39390" xr:uid="{00000000-0005-0000-0000-00003B5C0000}"/>
    <cellStyle name="Note 3 16 2 2 3" xfId="31656" xr:uid="{00000000-0005-0000-0000-00003C5C0000}"/>
    <cellStyle name="Note 3 16 2 3" xfId="16465" xr:uid="{00000000-0005-0000-0000-00003D5C0000}"/>
    <cellStyle name="Note 3 16 2 3 2" xfId="35236" xr:uid="{00000000-0005-0000-0000-00003E5C0000}"/>
    <cellStyle name="Note 3 16 2 4" xfId="26590" xr:uid="{00000000-0005-0000-0000-00003F5C0000}"/>
    <cellStyle name="Note 3 16 3" xfId="9000" xr:uid="{00000000-0005-0000-0000-0000405C0000}"/>
    <cellStyle name="Note 3 16 3 2" xfId="18987" xr:uid="{00000000-0005-0000-0000-0000415C0000}"/>
    <cellStyle name="Note 3 16 3 2 2" xfId="37328" xr:uid="{00000000-0005-0000-0000-0000425C0000}"/>
    <cellStyle name="Note 3 16 3 3" xfId="29114" xr:uid="{00000000-0005-0000-0000-0000435C0000}"/>
    <cellStyle name="Note 3 16 4" xfId="14509" xr:uid="{00000000-0005-0000-0000-0000445C0000}"/>
    <cellStyle name="Note 3 16 4 2" xfId="33682" xr:uid="{00000000-0005-0000-0000-0000455C0000}"/>
    <cellStyle name="Note 3 16 5" xfId="24029" xr:uid="{00000000-0005-0000-0000-0000465C0000}"/>
    <cellStyle name="Note 3 17" xfId="2577" xr:uid="{00000000-0005-0000-0000-0000475C0000}"/>
    <cellStyle name="Note 3 17 2" xfId="5779" xr:uid="{00000000-0005-0000-0000-0000485C0000}"/>
    <cellStyle name="Note 3 17 2 2" xfId="11898" xr:uid="{00000000-0005-0000-0000-0000495C0000}"/>
    <cellStyle name="Note 3 17 2 2 2" xfId="31540" xr:uid="{00000000-0005-0000-0000-00004A5C0000}"/>
    <cellStyle name="Note 3 17 2 3" xfId="26474" xr:uid="{00000000-0005-0000-0000-00004B5C0000}"/>
    <cellStyle name="Note 3 17 3" xfId="8878" xr:uid="{00000000-0005-0000-0000-00004C5C0000}"/>
    <cellStyle name="Note 3 17 3 2" xfId="18865" xr:uid="{00000000-0005-0000-0000-00004D5C0000}"/>
    <cellStyle name="Note 3 17 3 2 2" xfId="37212" xr:uid="{00000000-0005-0000-0000-00004E5C0000}"/>
    <cellStyle name="Note 3 17 3 3" xfId="29000" xr:uid="{00000000-0005-0000-0000-00004F5C0000}"/>
    <cellStyle name="Note 3 17 4" xfId="23913" xr:uid="{00000000-0005-0000-0000-0000505C0000}"/>
    <cellStyle name="Note 3 18" xfId="2478" xr:uid="{00000000-0005-0000-0000-0000515C0000}"/>
    <cellStyle name="Note 3 18 2" xfId="5684" xr:uid="{00000000-0005-0000-0000-0000525C0000}"/>
    <cellStyle name="Note 3 18 2 2" xfId="11803" xr:uid="{00000000-0005-0000-0000-0000535C0000}"/>
    <cellStyle name="Note 3 18 2 2 2" xfId="31451" xr:uid="{00000000-0005-0000-0000-0000545C0000}"/>
    <cellStyle name="Note 3 18 2 3" xfId="26385" xr:uid="{00000000-0005-0000-0000-0000555C0000}"/>
    <cellStyle name="Note 3 18 3" xfId="8783" xr:uid="{00000000-0005-0000-0000-0000565C0000}"/>
    <cellStyle name="Note 3 18 3 2" xfId="18770" xr:uid="{00000000-0005-0000-0000-0000575C0000}"/>
    <cellStyle name="Note 3 18 3 2 2" xfId="37123" xr:uid="{00000000-0005-0000-0000-0000585C0000}"/>
    <cellStyle name="Note 3 18 3 3" xfId="28911" xr:uid="{00000000-0005-0000-0000-0000595C0000}"/>
    <cellStyle name="Note 3 18 4" xfId="23826" xr:uid="{00000000-0005-0000-0000-00005A5C0000}"/>
    <cellStyle name="Note 3 19" xfId="2855" xr:uid="{00000000-0005-0000-0000-00005B5C0000}"/>
    <cellStyle name="Note 3 19 2" xfId="6042" xr:uid="{00000000-0005-0000-0000-00005C5C0000}"/>
    <cellStyle name="Note 3 19 2 2" xfId="12161" xr:uid="{00000000-0005-0000-0000-00005D5C0000}"/>
    <cellStyle name="Note 3 19 2 2 2" xfId="31783" xr:uid="{00000000-0005-0000-0000-00005E5C0000}"/>
    <cellStyle name="Note 3 19 2 3" xfId="26717" xr:uid="{00000000-0005-0000-0000-00005F5C0000}"/>
    <cellStyle name="Note 3 19 3" xfId="9141" xr:uid="{00000000-0005-0000-0000-0000605C0000}"/>
    <cellStyle name="Note 3 19 3 2" xfId="19126" xr:uid="{00000000-0005-0000-0000-0000615C0000}"/>
    <cellStyle name="Note 3 19 3 2 2" xfId="37453" xr:uid="{00000000-0005-0000-0000-0000625C0000}"/>
    <cellStyle name="Note 3 19 3 3" xfId="29243" xr:uid="{00000000-0005-0000-0000-0000635C0000}"/>
    <cellStyle name="Note 3 19 4" xfId="24156" xr:uid="{00000000-0005-0000-0000-0000645C0000}"/>
    <cellStyle name="Note 3 2" xfId="2104" xr:uid="{00000000-0005-0000-0000-0000655C0000}"/>
    <cellStyle name="Note 3 2 2" xfId="3620" xr:uid="{00000000-0005-0000-0000-0000665C0000}"/>
    <cellStyle name="Note 3 2 2 2" xfId="6748" xr:uid="{00000000-0005-0000-0000-0000675C0000}"/>
    <cellStyle name="Note 3 2 2 2 2" xfId="12837" xr:uid="{00000000-0005-0000-0000-0000685C0000}"/>
    <cellStyle name="Note 3 2 2 2 2 2" xfId="32292" xr:uid="{00000000-0005-0000-0000-0000695C0000}"/>
    <cellStyle name="Note 3 2 2 2 3" xfId="27226" xr:uid="{00000000-0005-0000-0000-00006A5C0000}"/>
    <cellStyle name="Note 3 2 2 3" xfId="9822" xr:uid="{00000000-0005-0000-0000-00006B5C0000}"/>
    <cellStyle name="Note 3 2 2 3 2" xfId="19669" xr:uid="{00000000-0005-0000-0000-00006C5C0000}"/>
    <cellStyle name="Note 3 2 2 3 2 2" xfId="37829" xr:uid="{00000000-0005-0000-0000-00006D5C0000}"/>
    <cellStyle name="Note 3 2 2 3 3" xfId="29752" xr:uid="{00000000-0005-0000-0000-00006E5C0000}"/>
    <cellStyle name="Note 3 2 2 4" xfId="24670" xr:uid="{00000000-0005-0000-0000-00006F5C0000}"/>
    <cellStyle name="Note 3 2 3" xfId="4319" xr:uid="{00000000-0005-0000-0000-0000705C0000}"/>
    <cellStyle name="Note 3 2 3 2" xfId="7421" xr:uid="{00000000-0005-0000-0000-0000715C0000}"/>
    <cellStyle name="Note 3 2 3 2 2" xfId="13482" xr:uid="{00000000-0005-0000-0000-0000725C0000}"/>
    <cellStyle name="Note 3 2 3 2 2 2" xfId="32933" xr:uid="{00000000-0005-0000-0000-0000735C0000}"/>
    <cellStyle name="Note 3 2 3 2 3" xfId="27867" xr:uid="{00000000-0005-0000-0000-0000745C0000}"/>
    <cellStyle name="Note 3 2 3 3" xfId="10468" xr:uid="{00000000-0005-0000-0000-0000755C0000}"/>
    <cellStyle name="Note 3 2 3 3 2" xfId="20036" xr:uid="{00000000-0005-0000-0000-0000765C0000}"/>
    <cellStyle name="Note 3 2 3 3 2 2" xfId="38192" xr:uid="{00000000-0005-0000-0000-0000775C0000}"/>
    <cellStyle name="Note 3 2 3 3 3" xfId="30393" xr:uid="{00000000-0005-0000-0000-0000785C0000}"/>
    <cellStyle name="Note 3 2 3 4" xfId="25311" xr:uid="{00000000-0005-0000-0000-0000795C0000}"/>
    <cellStyle name="Note 3 2 4" xfId="5314" xr:uid="{00000000-0005-0000-0000-00007A5C0000}"/>
    <cellStyle name="Note 3 2 4 2" xfId="11450" xr:uid="{00000000-0005-0000-0000-00007B5C0000}"/>
    <cellStyle name="Note 3 2 4 2 2" xfId="31190" xr:uid="{00000000-0005-0000-0000-00007C5C0000}"/>
    <cellStyle name="Note 3 2 4 3" xfId="26108" xr:uid="{00000000-0005-0000-0000-00007D5C0000}"/>
    <cellStyle name="Note 3 2 5" xfId="8430" xr:uid="{00000000-0005-0000-0000-00007E5C0000}"/>
    <cellStyle name="Note 3 2 5 2" xfId="18417" xr:uid="{00000000-0005-0000-0000-00007F5C0000}"/>
    <cellStyle name="Note 3 2 5 2 2" xfId="36862" xr:uid="{00000000-0005-0000-0000-0000805C0000}"/>
    <cellStyle name="Note 3 2 5 3" xfId="28651" xr:uid="{00000000-0005-0000-0000-0000815C0000}"/>
    <cellStyle name="Note 3 2 6" xfId="23565" xr:uid="{00000000-0005-0000-0000-0000825C0000}"/>
    <cellStyle name="Note 3 20" xfId="2719" xr:uid="{00000000-0005-0000-0000-0000835C0000}"/>
    <cellStyle name="Note 3 20 2" xfId="5915" xr:uid="{00000000-0005-0000-0000-0000845C0000}"/>
    <cellStyle name="Note 3 20 2 2" xfId="12034" xr:uid="{00000000-0005-0000-0000-0000855C0000}"/>
    <cellStyle name="Note 3 20 2 2 2" xfId="21522" xr:uid="{00000000-0005-0000-0000-0000865C0000}"/>
    <cellStyle name="Note 3 20 2 2 2 2" xfId="39402" xr:uid="{00000000-0005-0000-0000-0000875C0000}"/>
    <cellStyle name="Note 3 20 2 2 3" xfId="31668" xr:uid="{00000000-0005-0000-0000-0000885C0000}"/>
    <cellStyle name="Note 3 20 2 3" xfId="16477" xr:uid="{00000000-0005-0000-0000-0000895C0000}"/>
    <cellStyle name="Note 3 20 2 3 2" xfId="35248" xr:uid="{00000000-0005-0000-0000-00008A5C0000}"/>
    <cellStyle name="Note 3 20 2 4" xfId="26602" xr:uid="{00000000-0005-0000-0000-00008B5C0000}"/>
    <cellStyle name="Note 3 20 3" xfId="9014" xr:uid="{00000000-0005-0000-0000-00008C5C0000}"/>
    <cellStyle name="Note 3 20 3 2" xfId="19001" xr:uid="{00000000-0005-0000-0000-00008D5C0000}"/>
    <cellStyle name="Note 3 20 3 2 2" xfId="37340" xr:uid="{00000000-0005-0000-0000-00008E5C0000}"/>
    <cellStyle name="Note 3 20 3 3" xfId="29128" xr:uid="{00000000-0005-0000-0000-00008F5C0000}"/>
    <cellStyle name="Note 3 20 4" xfId="14521" xr:uid="{00000000-0005-0000-0000-0000905C0000}"/>
    <cellStyle name="Note 3 20 4 2" xfId="33694" xr:uid="{00000000-0005-0000-0000-0000915C0000}"/>
    <cellStyle name="Note 3 20 5" xfId="24041" xr:uid="{00000000-0005-0000-0000-0000925C0000}"/>
    <cellStyle name="Note 3 21" xfId="2892" xr:uid="{00000000-0005-0000-0000-0000935C0000}"/>
    <cellStyle name="Note 3 21 2" xfId="6072" xr:uid="{00000000-0005-0000-0000-0000945C0000}"/>
    <cellStyle name="Note 3 21 2 2" xfId="12191" xr:uid="{00000000-0005-0000-0000-0000955C0000}"/>
    <cellStyle name="Note 3 21 2 2 2" xfId="31811" xr:uid="{00000000-0005-0000-0000-0000965C0000}"/>
    <cellStyle name="Note 3 21 2 3" xfId="26745" xr:uid="{00000000-0005-0000-0000-0000975C0000}"/>
    <cellStyle name="Note 3 21 3" xfId="9176" xr:uid="{00000000-0005-0000-0000-0000985C0000}"/>
    <cellStyle name="Note 3 21 3 2" xfId="19158" xr:uid="{00000000-0005-0000-0000-0000995C0000}"/>
    <cellStyle name="Note 3 21 3 2 2" xfId="37483" xr:uid="{00000000-0005-0000-0000-00009A5C0000}"/>
    <cellStyle name="Note 3 21 3 3" xfId="29276" xr:uid="{00000000-0005-0000-0000-00009B5C0000}"/>
    <cellStyle name="Note 3 21 4" xfId="24189" xr:uid="{00000000-0005-0000-0000-00009C5C0000}"/>
    <cellStyle name="Note 3 22" xfId="2865" xr:uid="{00000000-0005-0000-0000-00009D5C0000}"/>
    <cellStyle name="Note 3 22 2" xfId="9151" xr:uid="{00000000-0005-0000-0000-00009E5C0000}"/>
    <cellStyle name="Note 3 22 2 2" xfId="19136" xr:uid="{00000000-0005-0000-0000-00009F5C0000}"/>
    <cellStyle name="Note 3 22 2 2 2" xfId="37463" xr:uid="{00000000-0005-0000-0000-0000A05C0000}"/>
    <cellStyle name="Note 3 22 2 3" xfId="29253" xr:uid="{00000000-0005-0000-0000-0000A15C0000}"/>
    <cellStyle name="Note 3 22 3" xfId="14592" xr:uid="{00000000-0005-0000-0000-0000A25C0000}"/>
    <cellStyle name="Note 3 22 3 2" xfId="33765" xr:uid="{00000000-0005-0000-0000-0000A35C0000}"/>
    <cellStyle name="Note 3 22 4" xfId="24166" xr:uid="{00000000-0005-0000-0000-0000A45C0000}"/>
    <cellStyle name="Note 3 23" xfId="2878" xr:uid="{00000000-0005-0000-0000-0000A55C0000}"/>
    <cellStyle name="Note 3 23 2" xfId="6062" xr:uid="{00000000-0005-0000-0000-0000A65C0000}"/>
    <cellStyle name="Note 3 23 2 2" xfId="12181" xr:uid="{00000000-0005-0000-0000-0000A75C0000}"/>
    <cellStyle name="Note 3 23 2 2 2" xfId="31801" xr:uid="{00000000-0005-0000-0000-0000A85C0000}"/>
    <cellStyle name="Note 3 23 2 3" xfId="26735" xr:uid="{00000000-0005-0000-0000-0000A95C0000}"/>
    <cellStyle name="Note 3 23 3" xfId="9163" xr:uid="{00000000-0005-0000-0000-0000AA5C0000}"/>
    <cellStyle name="Note 3 23 3 2" xfId="19145" xr:uid="{00000000-0005-0000-0000-0000AB5C0000}"/>
    <cellStyle name="Note 3 23 3 2 2" xfId="37470" xr:uid="{00000000-0005-0000-0000-0000AC5C0000}"/>
    <cellStyle name="Note 3 23 3 3" xfId="29263" xr:uid="{00000000-0005-0000-0000-0000AD5C0000}"/>
    <cellStyle name="Note 3 23 4" xfId="24176" xr:uid="{00000000-0005-0000-0000-0000AE5C0000}"/>
    <cellStyle name="Note 3 24" xfId="2943" xr:uid="{00000000-0005-0000-0000-0000AF5C0000}"/>
    <cellStyle name="Note 3 24 2" xfId="6120" xr:uid="{00000000-0005-0000-0000-0000B05C0000}"/>
    <cellStyle name="Note 3 24 2 2" xfId="12239" xr:uid="{00000000-0005-0000-0000-0000B15C0000}"/>
    <cellStyle name="Note 3 24 2 2 2" xfId="31855" xr:uid="{00000000-0005-0000-0000-0000B25C0000}"/>
    <cellStyle name="Note 3 24 2 3" xfId="26789" xr:uid="{00000000-0005-0000-0000-0000B35C0000}"/>
    <cellStyle name="Note 3 24 3" xfId="9224" xr:uid="{00000000-0005-0000-0000-0000B45C0000}"/>
    <cellStyle name="Note 3 24 3 2" xfId="19202" xr:uid="{00000000-0005-0000-0000-0000B55C0000}"/>
    <cellStyle name="Note 3 24 3 2 2" xfId="37523" xr:uid="{00000000-0005-0000-0000-0000B65C0000}"/>
    <cellStyle name="Note 3 24 3 3" xfId="29318" xr:uid="{00000000-0005-0000-0000-0000B75C0000}"/>
    <cellStyle name="Note 3 24 4" xfId="24233" xr:uid="{00000000-0005-0000-0000-0000B85C0000}"/>
    <cellStyle name="Note 3 25" xfId="2908" xr:uid="{00000000-0005-0000-0000-0000B95C0000}"/>
    <cellStyle name="Note 3 25 2" xfId="6088" xr:uid="{00000000-0005-0000-0000-0000BA5C0000}"/>
    <cellStyle name="Note 3 25 2 2" xfId="12207" xr:uid="{00000000-0005-0000-0000-0000BB5C0000}"/>
    <cellStyle name="Note 3 25 2 2 2" xfId="31825" xr:uid="{00000000-0005-0000-0000-0000BC5C0000}"/>
    <cellStyle name="Note 3 25 2 3" xfId="26759" xr:uid="{00000000-0005-0000-0000-0000BD5C0000}"/>
    <cellStyle name="Note 3 25 3" xfId="9192" xr:uid="{00000000-0005-0000-0000-0000BE5C0000}"/>
    <cellStyle name="Note 3 25 3 2" xfId="19174" xr:uid="{00000000-0005-0000-0000-0000BF5C0000}"/>
    <cellStyle name="Note 3 25 3 2 2" xfId="37497" xr:uid="{00000000-0005-0000-0000-0000C05C0000}"/>
    <cellStyle name="Note 3 25 3 3" xfId="29290" xr:uid="{00000000-0005-0000-0000-0000C15C0000}"/>
    <cellStyle name="Note 3 25 4" xfId="24203" xr:uid="{00000000-0005-0000-0000-0000C25C0000}"/>
    <cellStyle name="Note 3 26" xfId="2985" xr:uid="{00000000-0005-0000-0000-0000C35C0000}"/>
    <cellStyle name="Note 3 26 2" xfId="6160" xr:uid="{00000000-0005-0000-0000-0000C45C0000}"/>
    <cellStyle name="Note 3 26 2 2" xfId="12279" xr:uid="{00000000-0005-0000-0000-0000C55C0000}"/>
    <cellStyle name="Note 3 26 2 2 2" xfId="21723" xr:uid="{00000000-0005-0000-0000-0000C65C0000}"/>
    <cellStyle name="Note 3 26 2 2 2 2" xfId="39597" xr:uid="{00000000-0005-0000-0000-0000C75C0000}"/>
    <cellStyle name="Note 3 26 2 2 3" xfId="31893" xr:uid="{00000000-0005-0000-0000-0000C85C0000}"/>
    <cellStyle name="Note 3 26 2 3" xfId="16654" xr:uid="{00000000-0005-0000-0000-0000C95C0000}"/>
    <cellStyle name="Note 3 26 2 3 2" xfId="35425" xr:uid="{00000000-0005-0000-0000-0000CA5C0000}"/>
    <cellStyle name="Note 3 26 2 4" xfId="26827" xr:uid="{00000000-0005-0000-0000-0000CB5C0000}"/>
    <cellStyle name="Note 3 26 3" xfId="9264" xr:uid="{00000000-0005-0000-0000-0000CC5C0000}"/>
    <cellStyle name="Note 3 26 3 2" xfId="19241" xr:uid="{00000000-0005-0000-0000-0000CD5C0000}"/>
    <cellStyle name="Note 3 26 3 2 2" xfId="37560" xr:uid="{00000000-0005-0000-0000-0000CE5C0000}"/>
    <cellStyle name="Note 3 26 3 3" xfId="29356" xr:uid="{00000000-0005-0000-0000-0000CF5C0000}"/>
    <cellStyle name="Note 3 26 4" xfId="14661" xr:uid="{00000000-0005-0000-0000-0000D05C0000}"/>
    <cellStyle name="Note 3 26 4 2" xfId="33834" xr:uid="{00000000-0005-0000-0000-0000D15C0000}"/>
    <cellStyle name="Note 3 26 5" xfId="24271" xr:uid="{00000000-0005-0000-0000-0000D25C0000}"/>
    <cellStyle name="Note 3 27" xfId="2800" xr:uid="{00000000-0005-0000-0000-0000D35C0000}"/>
    <cellStyle name="Note 3 27 2" xfId="5992" xr:uid="{00000000-0005-0000-0000-0000D45C0000}"/>
    <cellStyle name="Note 3 27 2 2" xfId="12111" xr:uid="{00000000-0005-0000-0000-0000D55C0000}"/>
    <cellStyle name="Note 3 27 2 2 2" xfId="31733" xr:uid="{00000000-0005-0000-0000-0000D65C0000}"/>
    <cellStyle name="Note 3 27 2 3" xfId="26667" xr:uid="{00000000-0005-0000-0000-0000D75C0000}"/>
    <cellStyle name="Note 3 27 3" xfId="9091" xr:uid="{00000000-0005-0000-0000-0000D85C0000}"/>
    <cellStyle name="Note 3 27 3 2" xfId="19078" xr:uid="{00000000-0005-0000-0000-0000D95C0000}"/>
    <cellStyle name="Note 3 27 3 2 2" xfId="37405" xr:uid="{00000000-0005-0000-0000-0000DA5C0000}"/>
    <cellStyle name="Note 3 27 3 3" xfId="29193" xr:uid="{00000000-0005-0000-0000-0000DB5C0000}"/>
    <cellStyle name="Note 3 27 4" xfId="24106" xr:uid="{00000000-0005-0000-0000-0000DC5C0000}"/>
    <cellStyle name="Note 3 28" xfId="2775" xr:uid="{00000000-0005-0000-0000-0000DD5C0000}"/>
    <cellStyle name="Note 3 28 2" xfId="5967" xr:uid="{00000000-0005-0000-0000-0000DE5C0000}"/>
    <cellStyle name="Note 3 28 2 2" xfId="12086" xr:uid="{00000000-0005-0000-0000-0000DF5C0000}"/>
    <cellStyle name="Note 3 28 2 2 2" xfId="21566" xr:uid="{00000000-0005-0000-0000-0000E05C0000}"/>
    <cellStyle name="Note 3 28 2 2 2 2" xfId="39446" xr:uid="{00000000-0005-0000-0000-0000E15C0000}"/>
    <cellStyle name="Note 3 28 2 2 3" xfId="31712" xr:uid="{00000000-0005-0000-0000-0000E25C0000}"/>
    <cellStyle name="Note 3 28 2 3" xfId="16513" xr:uid="{00000000-0005-0000-0000-0000E35C0000}"/>
    <cellStyle name="Note 3 28 2 3 2" xfId="35284" xr:uid="{00000000-0005-0000-0000-0000E45C0000}"/>
    <cellStyle name="Note 3 28 2 4" xfId="26646" xr:uid="{00000000-0005-0000-0000-0000E55C0000}"/>
    <cellStyle name="Note 3 28 3" xfId="9066" xr:uid="{00000000-0005-0000-0000-0000E65C0000}"/>
    <cellStyle name="Note 3 28 3 2" xfId="19053" xr:uid="{00000000-0005-0000-0000-0000E75C0000}"/>
    <cellStyle name="Note 3 28 3 2 2" xfId="37384" xr:uid="{00000000-0005-0000-0000-0000E85C0000}"/>
    <cellStyle name="Note 3 28 3 3" xfId="29172" xr:uid="{00000000-0005-0000-0000-0000E95C0000}"/>
    <cellStyle name="Note 3 28 4" xfId="14538" xr:uid="{00000000-0005-0000-0000-0000EA5C0000}"/>
    <cellStyle name="Note 3 28 4 2" xfId="33711" xr:uid="{00000000-0005-0000-0000-0000EB5C0000}"/>
    <cellStyle name="Note 3 28 5" xfId="24085" xr:uid="{00000000-0005-0000-0000-0000EC5C0000}"/>
    <cellStyle name="Note 3 29" xfId="3111" xr:uid="{00000000-0005-0000-0000-0000ED5C0000}"/>
    <cellStyle name="Note 3 29 2" xfId="6277" xr:uid="{00000000-0005-0000-0000-0000EE5C0000}"/>
    <cellStyle name="Note 3 29 2 2" xfId="12396" xr:uid="{00000000-0005-0000-0000-0000EF5C0000}"/>
    <cellStyle name="Note 3 29 2 2 2" xfId="31996" xr:uid="{00000000-0005-0000-0000-0000F05C0000}"/>
    <cellStyle name="Note 3 29 2 3" xfId="26930" xr:uid="{00000000-0005-0000-0000-0000F15C0000}"/>
    <cellStyle name="Note 3 29 3" xfId="9381" xr:uid="{00000000-0005-0000-0000-0000F25C0000}"/>
    <cellStyle name="Note 3 29 3 2" xfId="19358" xr:uid="{00000000-0005-0000-0000-0000F35C0000}"/>
    <cellStyle name="Note 3 29 3 2 2" xfId="37663" xr:uid="{00000000-0005-0000-0000-0000F45C0000}"/>
    <cellStyle name="Note 3 29 3 3" xfId="29461" xr:uid="{00000000-0005-0000-0000-0000F55C0000}"/>
    <cellStyle name="Note 3 29 4" xfId="24374" xr:uid="{00000000-0005-0000-0000-0000F65C0000}"/>
    <cellStyle name="Note 3 3" xfId="2409" xr:uid="{00000000-0005-0000-0000-0000F75C0000}"/>
    <cellStyle name="Note 3 3 2" xfId="3814" xr:uid="{00000000-0005-0000-0000-0000F85C0000}"/>
    <cellStyle name="Note 3 3 2 2" xfId="6924" xr:uid="{00000000-0005-0000-0000-0000F95C0000}"/>
    <cellStyle name="Note 3 3 2 2 2" xfId="12996" xr:uid="{00000000-0005-0000-0000-0000FA5C0000}"/>
    <cellStyle name="Note 3 3 2 2 2 2" xfId="32449" xr:uid="{00000000-0005-0000-0000-0000FB5C0000}"/>
    <cellStyle name="Note 3 3 2 2 3" xfId="27383" xr:uid="{00000000-0005-0000-0000-0000FC5C0000}"/>
    <cellStyle name="Note 3 3 2 3" xfId="9981" xr:uid="{00000000-0005-0000-0000-0000FD5C0000}"/>
    <cellStyle name="Note 3 3 2 3 2" xfId="19759" xr:uid="{00000000-0005-0000-0000-0000FE5C0000}"/>
    <cellStyle name="Note 3 3 2 3 2 2" xfId="37917" xr:uid="{00000000-0005-0000-0000-0000FF5C0000}"/>
    <cellStyle name="Note 3 3 2 3 3" xfId="29908" xr:uid="{00000000-0005-0000-0000-0000005D0000}"/>
    <cellStyle name="Note 3 3 2 4" xfId="24827" xr:uid="{00000000-0005-0000-0000-0000015D0000}"/>
    <cellStyle name="Note 3 3 3" xfId="4478" xr:uid="{00000000-0005-0000-0000-0000025D0000}"/>
    <cellStyle name="Note 3 3 3 2" xfId="7580" xr:uid="{00000000-0005-0000-0000-0000035D0000}"/>
    <cellStyle name="Note 3 3 3 2 2" xfId="13641" xr:uid="{00000000-0005-0000-0000-0000045D0000}"/>
    <cellStyle name="Note 3 3 3 2 2 2" xfId="33090" xr:uid="{00000000-0005-0000-0000-0000055D0000}"/>
    <cellStyle name="Note 3 3 3 2 3" xfId="28024" xr:uid="{00000000-0005-0000-0000-0000065D0000}"/>
    <cellStyle name="Note 3 3 3 3" xfId="10627" xr:uid="{00000000-0005-0000-0000-0000075D0000}"/>
    <cellStyle name="Note 3 3 3 3 2" xfId="20195" xr:uid="{00000000-0005-0000-0000-0000085D0000}"/>
    <cellStyle name="Note 3 3 3 3 2 2" xfId="38349" xr:uid="{00000000-0005-0000-0000-0000095D0000}"/>
    <cellStyle name="Note 3 3 3 3 3" xfId="30550" xr:uid="{00000000-0005-0000-0000-00000A5D0000}"/>
    <cellStyle name="Note 3 3 3 4" xfId="25468" xr:uid="{00000000-0005-0000-0000-00000B5D0000}"/>
    <cellStyle name="Note 3 3 4" xfId="5615" xr:uid="{00000000-0005-0000-0000-00000C5D0000}"/>
    <cellStyle name="Note 3 3 4 2" xfId="11750" xr:uid="{00000000-0005-0000-0000-00000D5D0000}"/>
    <cellStyle name="Note 3 3 4 2 2" xfId="21295" xr:uid="{00000000-0005-0000-0000-00000E5D0000}"/>
    <cellStyle name="Note 3 3 4 2 2 2" xfId="39183" xr:uid="{00000000-0005-0000-0000-00000F5D0000}"/>
    <cellStyle name="Note 3 3 4 2 3" xfId="31404" xr:uid="{00000000-0005-0000-0000-0000105D0000}"/>
    <cellStyle name="Note 3 3 4 3" xfId="16268" xr:uid="{00000000-0005-0000-0000-0000115D0000}"/>
    <cellStyle name="Note 3 3 4 3 2" xfId="35039" xr:uid="{00000000-0005-0000-0000-0000125D0000}"/>
    <cellStyle name="Note 3 3 4 4" xfId="26322" xr:uid="{00000000-0005-0000-0000-0000135D0000}"/>
    <cellStyle name="Note 3 3 5" xfId="8732" xr:uid="{00000000-0005-0000-0000-0000145D0000}"/>
    <cellStyle name="Note 3 3 5 2" xfId="18719" xr:uid="{00000000-0005-0000-0000-0000155D0000}"/>
    <cellStyle name="Note 3 3 5 2 2" xfId="37078" xr:uid="{00000000-0005-0000-0000-0000165D0000}"/>
    <cellStyle name="Note 3 3 5 3" xfId="28866" xr:uid="{00000000-0005-0000-0000-0000175D0000}"/>
    <cellStyle name="Note 3 3 6" xfId="23781" xr:uid="{00000000-0005-0000-0000-0000185D0000}"/>
    <cellStyle name="Note 3 30" xfId="3001" xr:uid="{00000000-0005-0000-0000-0000195D0000}"/>
    <cellStyle name="Note 3 30 2" xfId="6176" xr:uid="{00000000-0005-0000-0000-00001A5D0000}"/>
    <cellStyle name="Note 3 30 2 2" xfId="12295" xr:uid="{00000000-0005-0000-0000-00001B5D0000}"/>
    <cellStyle name="Note 3 30 2 2 2" xfId="21737" xr:uid="{00000000-0005-0000-0000-00001C5D0000}"/>
    <cellStyle name="Note 3 30 2 2 2 2" xfId="39611" xr:uid="{00000000-0005-0000-0000-00001D5D0000}"/>
    <cellStyle name="Note 3 30 2 2 3" xfId="31907" xr:uid="{00000000-0005-0000-0000-00001E5D0000}"/>
    <cellStyle name="Note 3 30 2 3" xfId="16668" xr:uid="{00000000-0005-0000-0000-00001F5D0000}"/>
    <cellStyle name="Note 3 30 2 3 2" xfId="35439" xr:uid="{00000000-0005-0000-0000-0000205D0000}"/>
    <cellStyle name="Note 3 30 2 4" xfId="26841" xr:uid="{00000000-0005-0000-0000-0000215D0000}"/>
    <cellStyle name="Note 3 30 3" xfId="9280" xr:uid="{00000000-0005-0000-0000-0000225D0000}"/>
    <cellStyle name="Note 3 30 3 2" xfId="19257" xr:uid="{00000000-0005-0000-0000-0000235D0000}"/>
    <cellStyle name="Note 3 30 3 2 2" xfId="37574" xr:uid="{00000000-0005-0000-0000-0000245D0000}"/>
    <cellStyle name="Note 3 30 3 3" xfId="29372" xr:uid="{00000000-0005-0000-0000-0000255D0000}"/>
    <cellStyle name="Note 3 30 4" xfId="14675" xr:uid="{00000000-0005-0000-0000-0000265D0000}"/>
    <cellStyle name="Note 3 30 4 2" xfId="33848" xr:uid="{00000000-0005-0000-0000-0000275D0000}"/>
    <cellStyle name="Note 3 30 5" xfId="24285" xr:uid="{00000000-0005-0000-0000-0000285D0000}"/>
    <cellStyle name="Note 3 31" xfId="3134" xr:uid="{00000000-0005-0000-0000-0000295D0000}"/>
    <cellStyle name="Note 3 31 2" xfId="6298" xr:uid="{00000000-0005-0000-0000-00002A5D0000}"/>
    <cellStyle name="Note 3 31 2 2" xfId="12417" xr:uid="{00000000-0005-0000-0000-00002B5D0000}"/>
    <cellStyle name="Note 3 31 2 2 2" xfId="32015" xr:uid="{00000000-0005-0000-0000-00002C5D0000}"/>
    <cellStyle name="Note 3 31 2 3" xfId="26949" xr:uid="{00000000-0005-0000-0000-00002D5D0000}"/>
    <cellStyle name="Note 3 31 3" xfId="9402" xr:uid="{00000000-0005-0000-0000-00002E5D0000}"/>
    <cellStyle name="Note 3 31 3 2" xfId="19379" xr:uid="{00000000-0005-0000-0000-00002F5D0000}"/>
    <cellStyle name="Note 3 31 3 2 2" xfId="37682" xr:uid="{00000000-0005-0000-0000-0000305D0000}"/>
    <cellStyle name="Note 3 31 3 3" xfId="29480" xr:uid="{00000000-0005-0000-0000-0000315D0000}"/>
    <cellStyle name="Note 3 31 4" xfId="24393" xr:uid="{00000000-0005-0000-0000-0000325D0000}"/>
    <cellStyle name="Note 3 32" xfId="3264" xr:uid="{00000000-0005-0000-0000-0000335D0000}"/>
    <cellStyle name="Note 3 32 2" xfId="6421" xr:uid="{00000000-0005-0000-0000-0000345D0000}"/>
    <cellStyle name="Note 3 32 2 2" xfId="12534" xr:uid="{00000000-0005-0000-0000-0000355D0000}"/>
    <cellStyle name="Note 3 32 2 2 2" xfId="32077" xr:uid="{00000000-0005-0000-0000-0000365D0000}"/>
    <cellStyle name="Note 3 32 2 3" xfId="27011" xr:uid="{00000000-0005-0000-0000-0000375D0000}"/>
    <cellStyle name="Note 3 32 3" xfId="9519" xr:uid="{00000000-0005-0000-0000-0000385D0000}"/>
    <cellStyle name="Note 3 32 3 2" xfId="19480" xr:uid="{00000000-0005-0000-0000-0000395D0000}"/>
    <cellStyle name="Note 3 32 3 2 2" xfId="37728" xr:uid="{00000000-0005-0000-0000-00003A5D0000}"/>
    <cellStyle name="Note 3 32 3 3" xfId="29542" xr:uid="{00000000-0005-0000-0000-00003B5D0000}"/>
    <cellStyle name="Note 3 32 4" xfId="24455" xr:uid="{00000000-0005-0000-0000-00003C5D0000}"/>
    <cellStyle name="Note 3 33" xfId="4847" xr:uid="{00000000-0005-0000-0000-00003D5D0000}"/>
    <cellStyle name="Note 3 33 2" xfId="10988" xr:uid="{00000000-0005-0000-0000-00003E5D0000}"/>
    <cellStyle name="Note 3 33 2 2" xfId="30862" xr:uid="{00000000-0005-0000-0000-00003F5D0000}"/>
    <cellStyle name="Note 3 33 3" xfId="25780" xr:uid="{00000000-0005-0000-0000-0000405D0000}"/>
    <cellStyle name="Note 3 34" xfId="7973" xr:uid="{00000000-0005-0000-0000-0000415D0000}"/>
    <cellStyle name="Note 3 34 2" xfId="17966" xr:uid="{00000000-0005-0000-0000-0000425D0000}"/>
    <cellStyle name="Note 3 34 2 2" xfId="36545" xr:uid="{00000000-0005-0000-0000-0000435D0000}"/>
    <cellStyle name="Note 3 34 3" xfId="28336" xr:uid="{00000000-0005-0000-0000-0000445D0000}"/>
    <cellStyle name="Note 3 35" xfId="23239" xr:uid="{00000000-0005-0000-0000-0000455D0000}"/>
    <cellStyle name="Note 3 4" xfId="2393" xr:uid="{00000000-0005-0000-0000-0000465D0000}"/>
    <cellStyle name="Note 3 4 2" xfId="3509" xr:uid="{00000000-0005-0000-0000-0000475D0000}"/>
    <cellStyle name="Note 3 4 2 2" xfId="6648" xr:uid="{00000000-0005-0000-0000-0000485D0000}"/>
    <cellStyle name="Note 3 4 2 2 2" xfId="12747" xr:uid="{00000000-0005-0000-0000-0000495D0000}"/>
    <cellStyle name="Note 3 4 2 2 2 2" xfId="32202" xr:uid="{00000000-0005-0000-0000-00004A5D0000}"/>
    <cellStyle name="Note 3 4 2 2 3" xfId="27136" xr:uid="{00000000-0005-0000-0000-00004B5D0000}"/>
    <cellStyle name="Note 3 4 2 3" xfId="9732" xr:uid="{00000000-0005-0000-0000-00004C5D0000}"/>
    <cellStyle name="Note 3 4 2 3 2" xfId="19626" xr:uid="{00000000-0005-0000-0000-00004D5D0000}"/>
    <cellStyle name="Note 3 4 2 3 2 2" xfId="37786" xr:uid="{00000000-0005-0000-0000-00004E5D0000}"/>
    <cellStyle name="Note 3 4 2 3 3" xfId="29663" xr:uid="{00000000-0005-0000-0000-00004F5D0000}"/>
    <cellStyle name="Note 3 4 2 4" xfId="24580" xr:uid="{00000000-0005-0000-0000-0000505D0000}"/>
    <cellStyle name="Note 3 4 3" xfId="4228" xr:uid="{00000000-0005-0000-0000-0000515D0000}"/>
    <cellStyle name="Note 3 4 3 2" xfId="7331" xr:uid="{00000000-0005-0000-0000-0000525D0000}"/>
    <cellStyle name="Note 3 4 3 2 2" xfId="13392" xr:uid="{00000000-0005-0000-0000-0000535D0000}"/>
    <cellStyle name="Note 3 4 3 2 2 2" xfId="32843" xr:uid="{00000000-0005-0000-0000-0000545D0000}"/>
    <cellStyle name="Note 3 4 3 2 3" xfId="27777" xr:uid="{00000000-0005-0000-0000-0000555D0000}"/>
    <cellStyle name="Note 3 4 3 3" xfId="10377" xr:uid="{00000000-0005-0000-0000-0000565D0000}"/>
    <cellStyle name="Note 3 4 3 3 2" xfId="19946" xr:uid="{00000000-0005-0000-0000-0000575D0000}"/>
    <cellStyle name="Note 3 4 3 3 2 2" xfId="38102" xr:uid="{00000000-0005-0000-0000-0000585D0000}"/>
    <cellStyle name="Note 3 4 3 3 3" xfId="30302" xr:uid="{00000000-0005-0000-0000-0000595D0000}"/>
    <cellStyle name="Note 3 4 3 4" xfId="25221" xr:uid="{00000000-0005-0000-0000-00005A5D0000}"/>
    <cellStyle name="Note 3 4 4" xfId="5599" xr:uid="{00000000-0005-0000-0000-00005B5D0000}"/>
    <cellStyle name="Note 3 4 4 2" xfId="11734" xr:uid="{00000000-0005-0000-0000-00005C5D0000}"/>
    <cellStyle name="Note 3 4 4 2 2" xfId="31388" xr:uid="{00000000-0005-0000-0000-00005D5D0000}"/>
    <cellStyle name="Note 3 4 4 3" xfId="26306" xr:uid="{00000000-0005-0000-0000-00005E5D0000}"/>
    <cellStyle name="Note 3 4 5" xfId="8716" xr:uid="{00000000-0005-0000-0000-00005F5D0000}"/>
    <cellStyle name="Note 3 4 5 2" xfId="18703" xr:uid="{00000000-0005-0000-0000-0000605D0000}"/>
    <cellStyle name="Note 3 4 5 2 2" xfId="37062" xr:uid="{00000000-0005-0000-0000-0000615D0000}"/>
    <cellStyle name="Note 3 4 5 3" xfId="28850" xr:uid="{00000000-0005-0000-0000-0000625D0000}"/>
    <cellStyle name="Note 3 4 6" xfId="23765" xr:uid="{00000000-0005-0000-0000-0000635D0000}"/>
    <cellStyle name="Note 3 5" xfId="2326" xr:uid="{00000000-0005-0000-0000-0000645D0000}"/>
    <cellStyle name="Note 3 5 2" xfId="3592" xr:uid="{00000000-0005-0000-0000-0000655D0000}"/>
    <cellStyle name="Note 3 5 2 2" xfId="6722" xr:uid="{00000000-0005-0000-0000-0000665D0000}"/>
    <cellStyle name="Note 3 5 2 2 2" xfId="12815" xr:uid="{00000000-0005-0000-0000-0000675D0000}"/>
    <cellStyle name="Note 3 5 2 2 2 2" xfId="32270" xr:uid="{00000000-0005-0000-0000-0000685D0000}"/>
    <cellStyle name="Note 3 5 2 2 3" xfId="27204" xr:uid="{00000000-0005-0000-0000-0000695D0000}"/>
    <cellStyle name="Note 3 5 2 3" xfId="9800" xr:uid="{00000000-0005-0000-0000-00006A5D0000}"/>
    <cellStyle name="Note 3 5 2 3 2" xfId="19660" xr:uid="{00000000-0005-0000-0000-00006B5D0000}"/>
    <cellStyle name="Note 3 5 2 3 2 2" xfId="37820" xr:uid="{00000000-0005-0000-0000-00006C5D0000}"/>
    <cellStyle name="Note 3 5 2 3 3" xfId="29730" xr:uid="{00000000-0005-0000-0000-00006D5D0000}"/>
    <cellStyle name="Note 3 5 2 4" xfId="24648" xr:uid="{00000000-0005-0000-0000-00006E5D0000}"/>
    <cellStyle name="Note 3 5 3" xfId="4296" xr:uid="{00000000-0005-0000-0000-00006F5D0000}"/>
    <cellStyle name="Note 3 5 3 2" xfId="7399" xr:uid="{00000000-0005-0000-0000-0000705D0000}"/>
    <cellStyle name="Note 3 5 3 2 2" xfId="13460" xr:uid="{00000000-0005-0000-0000-0000715D0000}"/>
    <cellStyle name="Note 3 5 3 2 2 2" xfId="32911" xr:uid="{00000000-0005-0000-0000-0000725D0000}"/>
    <cellStyle name="Note 3 5 3 2 3" xfId="27845" xr:uid="{00000000-0005-0000-0000-0000735D0000}"/>
    <cellStyle name="Note 3 5 3 3" xfId="10445" xr:uid="{00000000-0005-0000-0000-0000745D0000}"/>
    <cellStyle name="Note 3 5 3 3 2" xfId="20014" xr:uid="{00000000-0005-0000-0000-0000755D0000}"/>
    <cellStyle name="Note 3 5 3 3 2 2" xfId="38170" xr:uid="{00000000-0005-0000-0000-0000765D0000}"/>
    <cellStyle name="Note 3 5 3 3 3" xfId="30370" xr:uid="{00000000-0005-0000-0000-0000775D0000}"/>
    <cellStyle name="Note 3 5 3 4" xfId="25289" xr:uid="{00000000-0005-0000-0000-0000785D0000}"/>
    <cellStyle name="Note 3 5 4" xfId="5533" xr:uid="{00000000-0005-0000-0000-0000795D0000}"/>
    <cellStyle name="Note 3 5 4 2" xfId="11668" xr:uid="{00000000-0005-0000-0000-00007A5D0000}"/>
    <cellStyle name="Note 3 5 4 2 2" xfId="21224" xr:uid="{00000000-0005-0000-0000-00007B5D0000}"/>
    <cellStyle name="Note 3 5 4 2 2 2" xfId="39122" xr:uid="{00000000-0005-0000-0000-00007C5D0000}"/>
    <cellStyle name="Note 3 5 4 2 3" xfId="31333" xr:uid="{00000000-0005-0000-0000-00007D5D0000}"/>
    <cellStyle name="Note 3 5 4 3" xfId="16199" xr:uid="{00000000-0005-0000-0000-00007E5D0000}"/>
    <cellStyle name="Note 3 5 4 3 2" xfId="34980" xr:uid="{00000000-0005-0000-0000-00007F5D0000}"/>
    <cellStyle name="Note 3 5 4 4" xfId="26251" xr:uid="{00000000-0005-0000-0000-0000805D0000}"/>
    <cellStyle name="Note 3 5 5" xfId="8650" xr:uid="{00000000-0005-0000-0000-0000815D0000}"/>
    <cellStyle name="Note 3 5 5 2" xfId="18637" xr:uid="{00000000-0005-0000-0000-0000825D0000}"/>
    <cellStyle name="Note 3 5 5 2 2" xfId="37007" xr:uid="{00000000-0005-0000-0000-0000835D0000}"/>
    <cellStyle name="Note 3 5 5 3" xfId="28795" xr:uid="{00000000-0005-0000-0000-0000845D0000}"/>
    <cellStyle name="Note 3 5 6" xfId="23710" xr:uid="{00000000-0005-0000-0000-0000855D0000}"/>
    <cellStyle name="Note 3 6" xfId="2419" xr:uid="{00000000-0005-0000-0000-0000865D0000}"/>
    <cellStyle name="Note 3 6 2" xfId="3423" xr:uid="{00000000-0005-0000-0000-0000875D0000}"/>
    <cellStyle name="Note 3 6 2 2" xfId="6574" xr:uid="{00000000-0005-0000-0000-0000885D0000}"/>
    <cellStyle name="Note 3 6 2 2 2" xfId="12683" xr:uid="{00000000-0005-0000-0000-0000895D0000}"/>
    <cellStyle name="Note 3 6 2 2 2 2" xfId="32138" xr:uid="{00000000-0005-0000-0000-00008A5D0000}"/>
    <cellStyle name="Note 3 6 2 2 3" xfId="27072" xr:uid="{00000000-0005-0000-0000-00008B5D0000}"/>
    <cellStyle name="Note 3 6 2 3" xfId="9668" xr:uid="{00000000-0005-0000-0000-00008C5D0000}"/>
    <cellStyle name="Note 3 6 2 3 2" xfId="19597" xr:uid="{00000000-0005-0000-0000-00008D5D0000}"/>
    <cellStyle name="Note 3 6 2 3 2 2" xfId="37757" xr:uid="{00000000-0005-0000-0000-00008E5D0000}"/>
    <cellStyle name="Note 3 6 2 3 3" xfId="29600" xr:uid="{00000000-0005-0000-0000-00008F5D0000}"/>
    <cellStyle name="Note 3 6 2 4" xfId="24516" xr:uid="{00000000-0005-0000-0000-0000905D0000}"/>
    <cellStyle name="Note 3 6 3" xfId="4164" xr:uid="{00000000-0005-0000-0000-0000915D0000}"/>
    <cellStyle name="Note 3 6 3 2" xfId="7267" xr:uid="{00000000-0005-0000-0000-0000925D0000}"/>
    <cellStyle name="Note 3 6 3 2 2" xfId="13328" xr:uid="{00000000-0005-0000-0000-0000935D0000}"/>
    <cellStyle name="Note 3 6 3 2 2 2" xfId="32779" xr:uid="{00000000-0005-0000-0000-0000945D0000}"/>
    <cellStyle name="Note 3 6 3 2 3" xfId="27713" xr:uid="{00000000-0005-0000-0000-0000955D0000}"/>
    <cellStyle name="Note 3 6 3 3" xfId="10313" xr:uid="{00000000-0005-0000-0000-0000965D0000}"/>
    <cellStyle name="Note 3 6 3 3 2" xfId="19882" xr:uid="{00000000-0005-0000-0000-0000975D0000}"/>
    <cellStyle name="Note 3 6 3 3 2 2" xfId="38038" xr:uid="{00000000-0005-0000-0000-0000985D0000}"/>
    <cellStyle name="Note 3 6 3 3 3" xfId="30238" xr:uid="{00000000-0005-0000-0000-0000995D0000}"/>
    <cellStyle name="Note 3 6 3 4" xfId="25157" xr:uid="{00000000-0005-0000-0000-00009A5D0000}"/>
    <cellStyle name="Note 3 6 4" xfId="5625" xr:uid="{00000000-0005-0000-0000-00009B5D0000}"/>
    <cellStyle name="Note 3 6 4 2" xfId="11760" xr:uid="{00000000-0005-0000-0000-00009C5D0000}"/>
    <cellStyle name="Note 3 6 4 2 2" xfId="31414" xr:uid="{00000000-0005-0000-0000-00009D5D0000}"/>
    <cellStyle name="Note 3 6 4 3" xfId="26332" xr:uid="{00000000-0005-0000-0000-00009E5D0000}"/>
    <cellStyle name="Note 3 6 5" xfId="8742" xr:uid="{00000000-0005-0000-0000-00009F5D0000}"/>
    <cellStyle name="Note 3 6 5 2" xfId="18729" xr:uid="{00000000-0005-0000-0000-0000A05D0000}"/>
    <cellStyle name="Note 3 6 5 2 2" xfId="37088" xr:uid="{00000000-0005-0000-0000-0000A15D0000}"/>
    <cellStyle name="Note 3 6 5 3" xfId="28876" xr:uid="{00000000-0005-0000-0000-0000A25D0000}"/>
    <cellStyle name="Note 3 6 6" xfId="23791" xr:uid="{00000000-0005-0000-0000-0000A35D0000}"/>
    <cellStyle name="Note 3 7" xfId="2414" xr:uid="{00000000-0005-0000-0000-0000A45D0000}"/>
    <cellStyle name="Note 3 7 2" xfId="3828" xr:uid="{00000000-0005-0000-0000-0000A55D0000}"/>
    <cellStyle name="Note 3 7 2 2" xfId="6937" xr:uid="{00000000-0005-0000-0000-0000A65D0000}"/>
    <cellStyle name="Note 3 7 2 2 2" xfId="13008" xr:uid="{00000000-0005-0000-0000-0000A75D0000}"/>
    <cellStyle name="Note 3 7 2 2 2 2" xfId="32460" xr:uid="{00000000-0005-0000-0000-0000A85D0000}"/>
    <cellStyle name="Note 3 7 2 2 3" xfId="27394" xr:uid="{00000000-0005-0000-0000-0000A95D0000}"/>
    <cellStyle name="Note 3 7 2 3" xfId="9993" xr:uid="{00000000-0005-0000-0000-0000AA5D0000}"/>
    <cellStyle name="Note 3 7 2 3 2" xfId="19768" xr:uid="{00000000-0005-0000-0000-0000AB5D0000}"/>
    <cellStyle name="Note 3 7 2 3 2 2" xfId="37925" xr:uid="{00000000-0005-0000-0000-0000AC5D0000}"/>
    <cellStyle name="Note 3 7 2 3 3" xfId="29919" xr:uid="{00000000-0005-0000-0000-0000AD5D0000}"/>
    <cellStyle name="Note 3 7 2 4" xfId="24838" xr:uid="{00000000-0005-0000-0000-0000AE5D0000}"/>
    <cellStyle name="Note 3 7 3" xfId="4490" xr:uid="{00000000-0005-0000-0000-0000AF5D0000}"/>
    <cellStyle name="Note 3 7 3 2" xfId="7592" xr:uid="{00000000-0005-0000-0000-0000B05D0000}"/>
    <cellStyle name="Note 3 7 3 2 2" xfId="13653" xr:uid="{00000000-0005-0000-0000-0000B15D0000}"/>
    <cellStyle name="Note 3 7 3 2 2 2" xfId="33101" xr:uid="{00000000-0005-0000-0000-0000B25D0000}"/>
    <cellStyle name="Note 3 7 3 2 3" xfId="28035" xr:uid="{00000000-0005-0000-0000-0000B35D0000}"/>
    <cellStyle name="Note 3 7 3 3" xfId="10639" xr:uid="{00000000-0005-0000-0000-0000B45D0000}"/>
    <cellStyle name="Note 3 7 3 3 2" xfId="20207" xr:uid="{00000000-0005-0000-0000-0000B55D0000}"/>
    <cellStyle name="Note 3 7 3 3 2 2" xfId="38360" xr:uid="{00000000-0005-0000-0000-0000B65D0000}"/>
    <cellStyle name="Note 3 7 3 3 3" xfId="30561" xr:uid="{00000000-0005-0000-0000-0000B75D0000}"/>
    <cellStyle name="Note 3 7 3 4" xfId="25479" xr:uid="{00000000-0005-0000-0000-0000B85D0000}"/>
    <cellStyle name="Note 3 7 4" xfId="5620" xr:uid="{00000000-0005-0000-0000-0000B95D0000}"/>
    <cellStyle name="Note 3 7 4 2" xfId="11755" xr:uid="{00000000-0005-0000-0000-0000BA5D0000}"/>
    <cellStyle name="Note 3 7 4 2 2" xfId="31409" xr:uid="{00000000-0005-0000-0000-0000BB5D0000}"/>
    <cellStyle name="Note 3 7 4 3" xfId="26327" xr:uid="{00000000-0005-0000-0000-0000BC5D0000}"/>
    <cellStyle name="Note 3 7 5" xfId="8737" xr:uid="{00000000-0005-0000-0000-0000BD5D0000}"/>
    <cellStyle name="Note 3 7 5 2" xfId="18724" xr:uid="{00000000-0005-0000-0000-0000BE5D0000}"/>
    <cellStyle name="Note 3 7 5 2 2" xfId="37083" xr:uid="{00000000-0005-0000-0000-0000BF5D0000}"/>
    <cellStyle name="Note 3 7 5 3" xfId="28871" xr:uid="{00000000-0005-0000-0000-0000C05D0000}"/>
    <cellStyle name="Note 3 7 6" xfId="23786" xr:uid="{00000000-0005-0000-0000-0000C15D0000}"/>
    <cellStyle name="Note 3 8" xfId="2404" xr:uid="{00000000-0005-0000-0000-0000C25D0000}"/>
    <cellStyle name="Note 3 8 2" xfId="3806" xr:uid="{00000000-0005-0000-0000-0000C35D0000}"/>
    <cellStyle name="Note 3 8 2 2" xfId="6917" xr:uid="{00000000-0005-0000-0000-0000C45D0000}"/>
    <cellStyle name="Note 3 8 2 2 2" xfId="12990" xr:uid="{00000000-0005-0000-0000-0000C55D0000}"/>
    <cellStyle name="Note 3 8 2 2 2 2" xfId="32443" xr:uid="{00000000-0005-0000-0000-0000C65D0000}"/>
    <cellStyle name="Note 3 8 2 2 3" xfId="27377" xr:uid="{00000000-0005-0000-0000-0000C75D0000}"/>
    <cellStyle name="Note 3 8 2 3" xfId="9975" xr:uid="{00000000-0005-0000-0000-0000C85D0000}"/>
    <cellStyle name="Note 3 8 2 3 2" xfId="19754" xr:uid="{00000000-0005-0000-0000-0000C95D0000}"/>
    <cellStyle name="Note 3 8 2 3 2 2" xfId="37912" xr:uid="{00000000-0005-0000-0000-0000CA5D0000}"/>
    <cellStyle name="Note 3 8 2 3 3" xfId="29902" xr:uid="{00000000-0005-0000-0000-0000CB5D0000}"/>
    <cellStyle name="Note 3 8 2 4" xfId="24821" xr:uid="{00000000-0005-0000-0000-0000CC5D0000}"/>
    <cellStyle name="Note 3 8 3" xfId="4472" xr:uid="{00000000-0005-0000-0000-0000CD5D0000}"/>
    <cellStyle name="Note 3 8 3 2" xfId="7574" xr:uid="{00000000-0005-0000-0000-0000CE5D0000}"/>
    <cellStyle name="Note 3 8 3 2 2" xfId="13635" xr:uid="{00000000-0005-0000-0000-0000CF5D0000}"/>
    <cellStyle name="Note 3 8 3 2 2 2" xfId="33084" xr:uid="{00000000-0005-0000-0000-0000D05D0000}"/>
    <cellStyle name="Note 3 8 3 2 3" xfId="28018" xr:uid="{00000000-0005-0000-0000-0000D15D0000}"/>
    <cellStyle name="Note 3 8 3 3" xfId="10621" xr:uid="{00000000-0005-0000-0000-0000D25D0000}"/>
    <cellStyle name="Note 3 8 3 3 2" xfId="20189" xr:uid="{00000000-0005-0000-0000-0000D35D0000}"/>
    <cellStyle name="Note 3 8 3 3 2 2" xfId="38343" xr:uid="{00000000-0005-0000-0000-0000D45D0000}"/>
    <cellStyle name="Note 3 8 3 3 3" xfId="30544" xr:uid="{00000000-0005-0000-0000-0000D55D0000}"/>
    <cellStyle name="Note 3 8 3 4" xfId="25462" xr:uid="{00000000-0005-0000-0000-0000D65D0000}"/>
    <cellStyle name="Note 3 8 4" xfId="5610" xr:uid="{00000000-0005-0000-0000-0000D75D0000}"/>
    <cellStyle name="Note 3 8 4 2" xfId="11745" xr:uid="{00000000-0005-0000-0000-0000D85D0000}"/>
    <cellStyle name="Note 3 8 4 2 2" xfId="31399" xr:uid="{00000000-0005-0000-0000-0000D95D0000}"/>
    <cellStyle name="Note 3 8 4 3" xfId="26317" xr:uid="{00000000-0005-0000-0000-0000DA5D0000}"/>
    <cellStyle name="Note 3 8 5" xfId="8727" xr:uid="{00000000-0005-0000-0000-0000DB5D0000}"/>
    <cellStyle name="Note 3 8 5 2" xfId="18714" xr:uid="{00000000-0005-0000-0000-0000DC5D0000}"/>
    <cellStyle name="Note 3 8 5 2 2" xfId="37073" xr:uid="{00000000-0005-0000-0000-0000DD5D0000}"/>
    <cellStyle name="Note 3 8 5 3" xfId="28861" xr:uid="{00000000-0005-0000-0000-0000DE5D0000}"/>
    <cellStyle name="Note 3 8 6" xfId="23776" xr:uid="{00000000-0005-0000-0000-0000DF5D0000}"/>
    <cellStyle name="Note 3 9" xfId="2515" xr:uid="{00000000-0005-0000-0000-0000E05D0000}"/>
    <cellStyle name="Note 3 9 2" xfId="3644" xr:uid="{00000000-0005-0000-0000-0000E15D0000}"/>
    <cellStyle name="Note 3 9 2 2" xfId="6771" xr:uid="{00000000-0005-0000-0000-0000E25D0000}"/>
    <cellStyle name="Note 3 9 2 2 2" xfId="12859" xr:uid="{00000000-0005-0000-0000-0000E35D0000}"/>
    <cellStyle name="Note 3 9 2 2 2 2" xfId="32313" xr:uid="{00000000-0005-0000-0000-0000E45D0000}"/>
    <cellStyle name="Note 3 9 2 2 3" xfId="27247" xr:uid="{00000000-0005-0000-0000-0000E55D0000}"/>
    <cellStyle name="Note 3 9 2 3" xfId="9844" xr:uid="{00000000-0005-0000-0000-0000E65D0000}"/>
    <cellStyle name="Note 3 9 2 3 2" xfId="19684" xr:uid="{00000000-0005-0000-0000-0000E75D0000}"/>
    <cellStyle name="Note 3 9 2 3 2 2" xfId="37843" xr:uid="{00000000-0005-0000-0000-0000E85D0000}"/>
    <cellStyle name="Note 3 9 2 3 3" xfId="29772" xr:uid="{00000000-0005-0000-0000-0000E95D0000}"/>
    <cellStyle name="Note 3 9 2 4" xfId="24691" xr:uid="{00000000-0005-0000-0000-0000EA5D0000}"/>
    <cellStyle name="Note 3 9 3" xfId="4341" xr:uid="{00000000-0005-0000-0000-0000EB5D0000}"/>
    <cellStyle name="Note 3 9 3 2" xfId="7443" xr:uid="{00000000-0005-0000-0000-0000EC5D0000}"/>
    <cellStyle name="Note 3 9 3 2 2" xfId="13504" xr:uid="{00000000-0005-0000-0000-0000ED5D0000}"/>
    <cellStyle name="Note 3 9 3 2 2 2" xfId="32954" xr:uid="{00000000-0005-0000-0000-0000EE5D0000}"/>
    <cellStyle name="Note 3 9 3 2 3" xfId="27888" xr:uid="{00000000-0005-0000-0000-0000EF5D0000}"/>
    <cellStyle name="Note 3 9 3 3" xfId="10490" xr:uid="{00000000-0005-0000-0000-0000F05D0000}"/>
    <cellStyle name="Note 3 9 3 3 2" xfId="20058" xr:uid="{00000000-0005-0000-0000-0000F15D0000}"/>
    <cellStyle name="Note 3 9 3 3 2 2" xfId="38213" xr:uid="{00000000-0005-0000-0000-0000F25D0000}"/>
    <cellStyle name="Note 3 9 3 3 3" xfId="30414" xr:uid="{00000000-0005-0000-0000-0000F35D0000}"/>
    <cellStyle name="Note 3 9 3 4" xfId="25332" xr:uid="{00000000-0005-0000-0000-0000F45D0000}"/>
    <cellStyle name="Note 3 9 4" xfId="5720" xr:uid="{00000000-0005-0000-0000-0000F55D0000}"/>
    <cellStyle name="Note 3 9 4 2" xfId="11839" xr:uid="{00000000-0005-0000-0000-0000F65D0000}"/>
    <cellStyle name="Note 3 9 4 2 2" xfId="31485" xr:uid="{00000000-0005-0000-0000-0000F75D0000}"/>
    <cellStyle name="Note 3 9 4 3" xfId="26419" xr:uid="{00000000-0005-0000-0000-0000F85D0000}"/>
    <cellStyle name="Note 3 9 5" xfId="8819" xr:uid="{00000000-0005-0000-0000-0000F95D0000}"/>
    <cellStyle name="Note 3 9 5 2" xfId="18806" xr:uid="{00000000-0005-0000-0000-0000FA5D0000}"/>
    <cellStyle name="Note 3 9 5 2 2" xfId="37157" xr:uid="{00000000-0005-0000-0000-0000FB5D0000}"/>
    <cellStyle name="Note 3 9 5 3" xfId="28945" xr:uid="{00000000-0005-0000-0000-0000FC5D0000}"/>
    <cellStyle name="Note 3 9 6" xfId="23858" xr:uid="{00000000-0005-0000-0000-0000FD5D0000}"/>
    <cellStyle name="Note 4" xfId="1365" xr:uid="{00000000-0005-0000-0000-0000FE5D0000}"/>
    <cellStyle name="Note 4 10" xfId="2432" xr:uid="{00000000-0005-0000-0000-0000FF5D0000}"/>
    <cellStyle name="Note 4 10 2" xfId="3480" xr:uid="{00000000-0005-0000-0000-0000005E0000}"/>
    <cellStyle name="Note 4 10 2 2" xfId="6625" xr:uid="{00000000-0005-0000-0000-0000015E0000}"/>
    <cellStyle name="Note 4 10 2 2 2" xfId="12726" xr:uid="{00000000-0005-0000-0000-0000025E0000}"/>
    <cellStyle name="Note 4 10 2 2 2 2" xfId="32181" xr:uid="{00000000-0005-0000-0000-0000035E0000}"/>
    <cellStyle name="Note 4 10 2 2 3" xfId="27115" xr:uid="{00000000-0005-0000-0000-0000045E0000}"/>
    <cellStyle name="Note 4 10 2 3" xfId="9711" xr:uid="{00000000-0005-0000-0000-0000055E0000}"/>
    <cellStyle name="Note 4 10 2 3 2" xfId="19612" xr:uid="{00000000-0005-0000-0000-0000065E0000}"/>
    <cellStyle name="Note 4 10 2 3 2 2" xfId="37772" xr:uid="{00000000-0005-0000-0000-0000075E0000}"/>
    <cellStyle name="Note 4 10 2 3 3" xfId="29642" xr:uid="{00000000-0005-0000-0000-0000085E0000}"/>
    <cellStyle name="Note 4 10 2 4" xfId="24559" xr:uid="{00000000-0005-0000-0000-0000095E0000}"/>
    <cellStyle name="Note 4 10 3" xfId="4207" xr:uid="{00000000-0005-0000-0000-00000A5E0000}"/>
    <cellStyle name="Note 4 10 3 2" xfId="7310" xr:uid="{00000000-0005-0000-0000-00000B5E0000}"/>
    <cellStyle name="Note 4 10 3 2 2" xfId="13371" xr:uid="{00000000-0005-0000-0000-00000C5E0000}"/>
    <cellStyle name="Note 4 10 3 2 2 2" xfId="32822" xr:uid="{00000000-0005-0000-0000-00000D5E0000}"/>
    <cellStyle name="Note 4 10 3 2 3" xfId="27756" xr:uid="{00000000-0005-0000-0000-00000E5E0000}"/>
    <cellStyle name="Note 4 10 3 3" xfId="10356" xr:uid="{00000000-0005-0000-0000-00000F5E0000}"/>
    <cellStyle name="Note 4 10 3 3 2" xfId="19925" xr:uid="{00000000-0005-0000-0000-0000105E0000}"/>
    <cellStyle name="Note 4 10 3 3 2 2" xfId="38081" xr:uid="{00000000-0005-0000-0000-0000115E0000}"/>
    <cellStyle name="Note 4 10 3 3 3" xfId="30281" xr:uid="{00000000-0005-0000-0000-0000125E0000}"/>
    <cellStyle name="Note 4 10 3 4" xfId="25200" xr:uid="{00000000-0005-0000-0000-0000135E0000}"/>
    <cellStyle name="Note 4 10 4" xfId="5638" xr:uid="{00000000-0005-0000-0000-0000145E0000}"/>
    <cellStyle name="Note 4 10 4 2" xfId="11773" xr:uid="{00000000-0005-0000-0000-0000155E0000}"/>
    <cellStyle name="Note 4 10 4 2 2" xfId="21308" xr:uid="{00000000-0005-0000-0000-0000165E0000}"/>
    <cellStyle name="Note 4 10 4 2 2 2" xfId="39196" xr:uid="{00000000-0005-0000-0000-0000175E0000}"/>
    <cellStyle name="Note 4 10 4 2 3" xfId="31427" xr:uid="{00000000-0005-0000-0000-0000185E0000}"/>
    <cellStyle name="Note 4 10 4 3" xfId="16279" xr:uid="{00000000-0005-0000-0000-0000195E0000}"/>
    <cellStyle name="Note 4 10 4 3 2" xfId="35050" xr:uid="{00000000-0005-0000-0000-00001A5E0000}"/>
    <cellStyle name="Note 4 10 4 4" xfId="26345" xr:uid="{00000000-0005-0000-0000-00001B5E0000}"/>
    <cellStyle name="Note 4 10 5" xfId="8755" xr:uid="{00000000-0005-0000-0000-00001C5E0000}"/>
    <cellStyle name="Note 4 10 5 2" xfId="18742" xr:uid="{00000000-0005-0000-0000-00001D5E0000}"/>
    <cellStyle name="Note 4 10 5 2 2" xfId="37101" xr:uid="{00000000-0005-0000-0000-00001E5E0000}"/>
    <cellStyle name="Note 4 10 5 3" xfId="28889" xr:uid="{00000000-0005-0000-0000-00001F5E0000}"/>
    <cellStyle name="Note 4 10 6" xfId="23804" xr:uid="{00000000-0005-0000-0000-0000205E0000}"/>
    <cellStyle name="Note 4 11" xfId="2549" xr:uid="{00000000-0005-0000-0000-0000215E0000}"/>
    <cellStyle name="Note 4 11 2" xfId="3581" xr:uid="{00000000-0005-0000-0000-0000225E0000}"/>
    <cellStyle name="Note 4 11 2 2" xfId="6712" xr:uid="{00000000-0005-0000-0000-0000235E0000}"/>
    <cellStyle name="Note 4 11 2 2 2" xfId="12806" xr:uid="{00000000-0005-0000-0000-0000245E0000}"/>
    <cellStyle name="Note 4 11 2 2 2 2" xfId="32261" xr:uid="{00000000-0005-0000-0000-0000255E0000}"/>
    <cellStyle name="Note 4 11 2 2 3" xfId="27195" xr:uid="{00000000-0005-0000-0000-0000265E0000}"/>
    <cellStyle name="Note 4 11 2 3" xfId="9791" xr:uid="{00000000-0005-0000-0000-0000275E0000}"/>
    <cellStyle name="Note 4 11 2 3 2" xfId="19655" xr:uid="{00000000-0005-0000-0000-0000285E0000}"/>
    <cellStyle name="Note 4 11 2 3 2 2" xfId="37815" xr:uid="{00000000-0005-0000-0000-0000295E0000}"/>
    <cellStyle name="Note 4 11 2 3 3" xfId="29721" xr:uid="{00000000-0005-0000-0000-00002A5E0000}"/>
    <cellStyle name="Note 4 11 2 4" xfId="24639" xr:uid="{00000000-0005-0000-0000-00002B5E0000}"/>
    <cellStyle name="Note 4 11 3" xfId="4287" xr:uid="{00000000-0005-0000-0000-00002C5E0000}"/>
    <cellStyle name="Note 4 11 3 2" xfId="7390" xr:uid="{00000000-0005-0000-0000-00002D5E0000}"/>
    <cellStyle name="Note 4 11 3 2 2" xfId="13451" xr:uid="{00000000-0005-0000-0000-00002E5E0000}"/>
    <cellStyle name="Note 4 11 3 2 2 2" xfId="32902" xr:uid="{00000000-0005-0000-0000-00002F5E0000}"/>
    <cellStyle name="Note 4 11 3 2 3" xfId="27836" xr:uid="{00000000-0005-0000-0000-0000305E0000}"/>
    <cellStyle name="Note 4 11 3 3" xfId="10436" xr:uid="{00000000-0005-0000-0000-0000315E0000}"/>
    <cellStyle name="Note 4 11 3 3 2" xfId="20005" xr:uid="{00000000-0005-0000-0000-0000325E0000}"/>
    <cellStyle name="Note 4 11 3 3 2 2" xfId="38161" xr:uid="{00000000-0005-0000-0000-0000335E0000}"/>
    <cellStyle name="Note 4 11 3 3 3" xfId="30361" xr:uid="{00000000-0005-0000-0000-0000345E0000}"/>
    <cellStyle name="Note 4 11 3 4" xfId="25280" xr:uid="{00000000-0005-0000-0000-0000355E0000}"/>
    <cellStyle name="Note 4 11 4" xfId="5752" xr:uid="{00000000-0005-0000-0000-0000365E0000}"/>
    <cellStyle name="Note 4 11 4 2" xfId="11871" xr:uid="{00000000-0005-0000-0000-0000375E0000}"/>
    <cellStyle name="Note 4 11 4 2 2" xfId="31515" xr:uid="{00000000-0005-0000-0000-0000385E0000}"/>
    <cellStyle name="Note 4 11 4 3" xfId="26449" xr:uid="{00000000-0005-0000-0000-0000395E0000}"/>
    <cellStyle name="Note 4 11 5" xfId="8851" xr:uid="{00000000-0005-0000-0000-00003A5E0000}"/>
    <cellStyle name="Note 4 11 5 2" xfId="18838" xr:uid="{00000000-0005-0000-0000-00003B5E0000}"/>
    <cellStyle name="Note 4 11 5 2 2" xfId="37187" xr:uid="{00000000-0005-0000-0000-00003C5E0000}"/>
    <cellStyle name="Note 4 11 5 3" xfId="28975" xr:uid="{00000000-0005-0000-0000-00003D5E0000}"/>
    <cellStyle name="Note 4 11 6" xfId="23888" xr:uid="{00000000-0005-0000-0000-00003E5E0000}"/>
    <cellStyle name="Note 4 12" xfId="2532" xr:uid="{00000000-0005-0000-0000-00003F5E0000}"/>
    <cellStyle name="Note 4 12 2" xfId="3393" xr:uid="{00000000-0005-0000-0000-0000405E0000}"/>
    <cellStyle name="Note 4 12 2 2" xfId="6548" xr:uid="{00000000-0005-0000-0000-0000415E0000}"/>
    <cellStyle name="Note 4 12 2 2 2" xfId="12660" xr:uid="{00000000-0005-0000-0000-0000425E0000}"/>
    <cellStyle name="Note 4 12 2 2 2 2" xfId="32115" xr:uid="{00000000-0005-0000-0000-0000435E0000}"/>
    <cellStyle name="Note 4 12 2 2 3" xfId="27049" xr:uid="{00000000-0005-0000-0000-0000445E0000}"/>
    <cellStyle name="Note 4 12 2 3" xfId="9645" xr:uid="{00000000-0005-0000-0000-0000455E0000}"/>
    <cellStyle name="Note 4 12 2 3 2" xfId="19583" xr:uid="{00000000-0005-0000-0000-0000465E0000}"/>
    <cellStyle name="Note 4 12 2 3 2 2" xfId="37743" xr:uid="{00000000-0005-0000-0000-0000475E0000}"/>
    <cellStyle name="Note 4 12 2 3 3" xfId="29578" xr:uid="{00000000-0005-0000-0000-0000485E0000}"/>
    <cellStyle name="Note 4 12 2 4" xfId="24493" xr:uid="{00000000-0005-0000-0000-0000495E0000}"/>
    <cellStyle name="Note 4 12 3" xfId="4141" xr:uid="{00000000-0005-0000-0000-00004A5E0000}"/>
    <cellStyle name="Note 4 12 3 2" xfId="7244" xr:uid="{00000000-0005-0000-0000-00004B5E0000}"/>
    <cellStyle name="Note 4 12 3 2 2" xfId="13305" xr:uid="{00000000-0005-0000-0000-00004C5E0000}"/>
    <cellStyle name="Note 4 12 3 2 2 2" xfId="32756" xr:uid="{00000000-0005-0000-0000-00004D5E0000}"/>
    <cellStyle name="Note 4 12 3 2 3" xfId="27690" xr:uid="{00000000-0005-0000-0000-00004E5E0000}"/>
    <cellStyle name="Note 4 12 3 3" xfId="10290" xr:uid="{00000000-0005-0000-0000-00004F5E0000}"/>
    <cellStyle name="Note 4 12 3 3 2" xfId="19859" xr:uid="{00000000-0005-0000-0000-0000505E0000}"/>
    <cellStyle name="Note 4 12 3 3 2 2" xfId="38015" xr:uid="{00000000-0005-0000-0000-0000515E0000}"/>
    <cellStyle name="Note 4 12 3 3 3" xfId="30215" xr:uid="{00000000-0005-0000-0000-0000525E0000}"/>
    <cellStyle name="Note 4 12 3 4" xfId="25134" xr:uid="{00000000-0005-0000-0000-0000535E0000}"/>
    <cellStyle name="Note 4 12 4" xfId="5737" xr:uid="{00000000-0005-0000-0000-0000545E0000}"/>
    <cellStyle name="Note 4 12 4 2" xfId="11856" xr:uid="{00000000-0005-0000-0000-0000555E0000}"/>
    <cellStyle name="Note 4 12 4 2 2" xfId="21375" xr:uid="{00000000-0005-0000-0000-0000565E0000}"/>
    <cellStyle name="Note 4 12 4 2 2 2" xfId="39259" xr:uid="{00000000-0005-0000-0000-0000575E0000}"/>
    <cellStyle name="Note 4 12 4 2 3" xfId="31500" xr:uid="{00000000-0005-0000-0000-0000585E0000}"/>
    <cellStyle name="Note 4 12 4 3" xfId="16344" xr:uid="{00000000-0005-0000-0000-0000595E0000}"/>
    <cellStyle name="Note 4 12 4 3 2" xfId="35115" xr:uid="{00000000-0005-0000-0000-00005A5E0000}"/>
    <cellStyle name="Note 4 12 4 4" xfId="26434" xr:uid="{00000000-0005-0000-0000-00005B5E0000}"/>
    <cellStyle name="Note 4 12 5" xfId="8836" xr:uid="{00000000-0005-0000-0000-00005C5E0000}"/>
    <cellStyle name="Note 4 12 5 2" xfId="18823" xr:uid="{00000000-0005-0000-0000-00005D5E0000}"/>
    <cellStyle name="Note 4 12 5 2 2" xfId="37172" xr:uid="{00000000-0005-0000-0000-00005E5E0000}"/>
    <cellStyle name="Note 4 12 5 3" xfId="28960" xr:uid="{00000000-0005-0000-0000-00005F5E0000}"/>
    <cellStyle name="Note 4 12 6" xfId="23873" xr:uid="{00000000-0005-0000-0000-0000605E0000}"/>
    <cellStyle name="Note 4 13" xfId="2608" xr:uid="{00000000-0005-0000-0000-0000615E0000}"/>
    <cellStyle name="Note 4 13 2" xfId="4044" xr:uid="{00000000-0005-0000-0000-0000625E0000}"/>
    <cellStyle name="Note 4 13 2 2" xfId="7147" xr:uid="{00000000-0005-0000-0000-0000635E0000}"/>
    <cellStyle name="Note 4 13 2 2 2" xfId="13211" xr:uid="{00000000-0005-0000-0000-0000645E0000}"/>
    <cellStyle name="Note 4 13 2 2 2 2" xfId="32663" xr:uid="{00000000-0005-0000-0000-0000655E0000}"/>
    <cellStyle name="Note 4 13 2 2 3" xfId="27597" xr:uid="{00000000-0005-0000-0000-0000665E0000}"/>
    <cellStyle name="Note 4 13 2 3" xfId="10196" xr:uid="{00000000-0005-0000-0000-0000675E0000}"/>
    <cellStyle name="Note 4 13 2 3 2" xfId="19838" xr:uid="{00000000-0005-0000-0000-0000685E0000}"/>
    <cellStyle name="Note 4 13 2 3 2 2" xfId="37995" xr:uid="{00000000-0005-0000-0000-0000695E0000}"/>
    <cellStyle name="Note 4 13 2 3 3" xfId="30122" xr:uid="{00000000-0005-0000-0000-00006A5E0000}"/>
    <cellStyle name="Note 4 13 2 4" xfId="25041" xr:uid="{00000000-0005-0000-0000-00006B5E0000}"/>
    <cellStyle name="Note 4 13 3" xfId="4693" xr:uid="{00000000-0005-0000-0000-00006C5E0000}"/>
    <cellStyle name="Note 4 13 3 2" xfId="7795" xr:uid="{00000000-0005-0000-0000-00006D5E0000}"/>
    <cellStyle name="Note 4 13 3 2 2" xfId="13856" xr:uid="{00000000-0005-0000-0000-00006E5E0000}"/>
    <cellStyle name="Note 4 13 3 2 2 2" xfId="33304" xr:uid="{00000000-0005-0000-0000-00006F5E0000}"/>
    <cellStyle name="Note 4 13 3 2 3" xfId="28238" xr:uid="{00000000-0005-0000-0000-0000705E0000}"/>
    <cellStyle name="Note 4 13 3 3" xfId="10842" xr:uid="{00000000-0005-0000-0000-0000715E0000}"/>
    <cellStyle name="Note 4 13 3 3 2" xfId="20410" xr:uid="{00000000-0005-0000-0000-0000725E0000}"/>
    <cellStyle name="Note 4 13 3 3 2 2" xfId="38563" xr:uid="{00000000-0005-0000-0000-0000735E0000}"/>
    <cellStyle name="Note 4 13 3 3 3" xfId="30764" xr:uid="{00000000-0005-0000-0000-0000745E0000}"/>
    <cellStyle name="Note 4 13 3 4" xfId="25682" xr:uid="{00000000-0005-0000-0000-0000755E0000}"/>
    <cellStyle name="Note 4 13 4" xfId="5810" xr:uid="{00000000-0005-0000-0000-0000765E0000}"/>
    <cellStyle name="Note 4 13 4 2" xfId="11929" xr:uid="{00000000-0005-0000-0000-0000775E0000}"/>
    <cellStyle name="Note 4 13 4 2 2" xfId="31569" xr:uid="{00000000-0005-0000-0000-0000785E0000}"/>
    <cellStyle name="Note 4 13 4 3" xfId="26503" xr:uid="{00000000-0005-0000-0000-0000795E0000}"/>
    <cellStyle name="Note 4 13 5" xfId="8909" xr:uid="{00000000-0005-0000-0000-00007A5E0000}"/>
    <cellStyle name="Note 4 13 5 2" xfId="18896" xr:uid="{00000000-0005-0000-0000-00007B5E0000}"/>
    <cellStyle name="Note 4 13 5 2 2" xfId="37241" xr:uid="{00000000-0005-0000-0000-00007C5E0000}"/>
    <cellStyle name="Note 4 13 5 3" xfId="29029" xr:uid="{00000000-0005-0000-0000-00007D5E0000}"/>
    <cellStyle name="Note 4 13 6" xfId="23942" xr:uid="{00000000-0005-0000-0000-00007E5E0000}"/>
    <cellStyle name="Note 4 14" xfId="2654" xr:uid="{00000000-0005-0000-0000-00007F5E0000}"/>
    <cellStyle name="Note 4 14 2" xfId="3402" xr:uid="{00000000-0005-0000-0000-0000805E0000}"/>
    <cellStyle name="Note 4 14 2 2" xfId="6556" xr:uid="{00000000-0005-0000-0000-0000815E0000}"/>
    <cellStyle name="Note 4 14 2 2 2" xfId="12668" xr:uid="{00000000-0005-0000-0000-0000825E0000}"/>
    <cellStyle name="Note 4 14 2 2 2 2" xfId="32123" xr:uid="{00000000-0005-0000-0000-0000835E0000}"/>
    <cellStyle name="Note 4 14 2 2 3" xfId="27057" xr:uid="{00000000-0005-0000-0000-0000845E0000}"/>
    <cellStyle name="Note 4 14 2 3" xfId="9653" xr:uid="{00000000-0005-0000-0000-0000855E0000}"/>
    <cellStyle name="Note 4 14 2 3 2" xfId="19589" xr:uid="{00000000-0005-0000-0000-0000865E0000}"/>
    <cellStyle name="Note 4 14 2 3 2 2" xfId="37749" xr:uid="{00000000-0005-0000-0000-0000875E0000}"/>
    <cellStyle name="Note 4 14 2 3 3" xfId="29585" xr:uid="{00000000-0005-0000-0000-0000885E0000}"/>
    <cellStyle name="Note 4 14 2 4" xfId="24501" xr:uid="{00000000-0005-0000-0000-0000895E0000}"/>
    <cellStyle name="Note 4 14 3" xfId="4149" xr:uid="{00000000-0005-0000-0000-00008A5E0000}"/>
    <cellStyle name="Note 4 14 3 2" xfId="7252" xr:uid="{00000000-0005-0000-0000-00008B5E0000}"/>
    <cellStyle name="Note 4 14 3 2 2" xfId="13313" xr:uid="{00000000-0005-0000-0000-00008C5E0000}"/>
    <cellStyle name="Note 4 14 3 2 2 2" xfId="32764" xr:uid="{00000000-0005-0000-0000-00008D5E0000}"/>
    <cellStyle name="Note 4 14 3 2 3" xfId="27698" xr:uid="{00000000-0005-0000-0000-00008E5E0000}"/>
    <cellStyle name="Note 4 14 3 3" xfId="10298" xr:uid="{00000000-0005-0000-0000-00008F5E0000}"/>
    <cellStyle name="Note 4 14 3 3 2" xfId="19867" xr:uid="{00000000-0005-0000-0000-0000905E0000}"/>
    <cellStyle name="Note 4 14 3 3 2 2" xfId="38023" xr:uid="{00000000-0005-0000-0000-0000915E0000}"/>
    <cellStyle name="Note 4 14 3 3 3" xfId="30223" xr:uid="{00000000-0005-0000-0000-0000925E0000}"/>
    <cellStyle name="Note 4 14 3 4" xfId="25142" xr:uid="{00000000-0005-0000-0000-0000935E0000}"/>
    <cellStyle name="Note 4 14 4" xfId="5852" xr:uid="{00000000-0005-0000-0000-0000945E0000}"/>
    <cellStyle name="Note 4 14 4 2" xfId="11971" xr:uid="{00000000-0005-0000-0000-0000955E0000}"/>
    <cellStyle name="Note 4 14 4 2 2" xfId="31609" xr:uid="{00000000-0005-0000-0000-0000965E0000}"/>
    <cellStyle name="Note 4 14 4 3" xfId="26543" xr:uid="{00000000-0005-0000-0000-0000975E0000}"/>
    <cellStyle name="Note 4 14 5" xfId="8951" xr:uid="{00000000-0005-0000-0000-0000985E0000}"/>
    <cellStyle name="Note 4 14 5 2" xfId="18938" xr:uid="{00000000-0005-0000-0000-0000995E0000}"/>
    <cellStyle name="Note 4 14 5 2 2" xfId="37281" xr:uid="{00000000-0005-0000-0000-00009A5E0000}"/>
    <cellStyle name="Note 4 14 5 3" xfId="29067" xr:uid="{00000000-0005-0000-0000-00009B5E0000}"/>
    <cellStyle name="Note 4 14 6" xfId="23982" xr:uid="{00000000-0005-0000-0000-00009C5E0000}"/>
    <cellStyle name="Note 4 15" xfId="2569" xr:uid="{00000000-0005-0000-0000-00009D5E0000}"/>
    <cellStyle name="Note 4 15 2" xfId="3651" xr:uid="{00000000-0005-0000-0000-00009E5E0000}"/>
    <cellStyle name="Note 4 15 2 2" xfId="6776" xr:uid="{00000000-0005-0000-0000-00009F5E0000}"/>
    <cellStyle name="Note 4 15 2 2 2" xfId="12864" xr:uid="{00000000-0005-0000-0000-0000A05E0000}"/>
    <cellStyle name="Note 4 15 2 2 2 2" xfId="32318" xr:uid="{00000000-0005-0000-0000-0000A15E0000}"/>
    <cellStyle name="Note 4 15 2 2 3" xfId="27252" xr:uid="{00000000-0005-0000-0000-0000A25E0000}"/>
    <cellStyle name="Note 4 15 2 3" xfId="9849" xr:uid="{00000000-0005-0000-0000-0000A35E0000}"/>
    <cellStyle name="Note 4 15 2 3 2" xfId="19688" xr:uid="{00000000-0005-0000-0000-0000A45E0000}"/>
    <cellStyle name="Note 4 15 2 3 2 2" xfId="37847" xr:uid="{00000000-0005-0000-0000-0000A55E0000}"/>
    <cellStyle name="Note 4 15 2 3 3" xfId="29777" xr:uid="{00000000-0005-0000-0000-0000A65E0000}"/>
    <cellStyle name="Note 4 15 2 4" xfId="24696" xr:uid="{00000000-0005-0000-0000-0000A75E0000}"/>
    <cellStyle name="Note 4 15 3" xfId="4346" xr:uid="{00000000-0005-0000-0000-0000A85E0000}"/>
    <cellStyle name="Note 4 15 3 2" xfId="7448" xr:uid="{00000000-0005-0000-0000-0000A95E0000}"/>
    <cellStyle name="Note 4 15 3 2 2" xfId="13509" xr:uid="{00000000-0005-0000-0000-0000AA5E0000}"/>
    <cellStyle name="Note 4 15 3 2 2 2" xfId="32959" xr:uid="{00000000-0005-0000-0000-0000AB5E0000}"/>
    <cellStyle name="Note 4 15 3 2 3" xfId="27893" xr:uid="{00000000-0005-0000-0000-0000AC5E0000}"/>
    <cellStyle name="Note 4 15 3 3" xfId="10495" xr:uid="{00000000-0005-0000-0000-0000AD5E0000}"/>
    <cellStyle name="Note 4 15 3 3 2" xfId="20063" xr:uid="{00000000-0005-0000-0000-0000AE5E0000}"/>
    <cellStyle name="Note 4 15 3 3 2 2" xfId="38218" xr:uid="{00000000-0005-0000-0000-0000AF5E0000}"/>
    <cellStyle name="Note 4 15 3 3 3" xfId="30419" xr:uid="{00000000-0005-0000-0000-0000B05E0000}"/>
    <cellStyle name="Note 4 15 3 4" xfId="25337" xr:uid="{00000000-0005-0000-0000-0000B15E0000}"/>
    <cellStyle name="Note 4 15 4" xfId="5772" xr:uid="{00000000-0005-0000-0000-0000B25E0000}"/>
    <cellStyle name="Note 4 15 4 2" xfId="11891" xr:uid="{00000000-0005-0000-0000-0000B35E0000}"/>
    <cellStyle name="Note 4 15 4 2 2" xfId="31533" xr:uid="{00000000-0005-0000-0000-0000B45E0000}"/>
    <cellStyle name="Note 4 15 4 3" xfId="26467" xr:uid="{00000000-0005-0000-0000-0000B55E0000}"/>
    <cellStyle name="Note 4 15 5" xfId="8871" xr:uid="{00000000-0005-0000-0000-0000B65E0000}"/>
    <cellStyle name="Note 4 15 5 2" xfId="18858" xr:uid="{00000000-0005-0000-0000-0000B75E0000}"/>
    <cellStyle name="Note 4 15 5 2 2" xfId="37205" xr:uid="{00000000-0005-0000-0000-0000B85E0000}"/>
    <cellStyle name="Note 4 15 5 3" xfId="28993" xr:uid="{00000000-0005-0000-0000-0000B95E0000}"/>
    <cellStyle name="Note 4 15 6" xfId="23906" xr:uid="{00000000-0005-0000-0000-0000BA5E0000}"/>
    <cellStyle name="Note 4 16" xfId="2708" xr:uid="{00000000-0005-0000-0000-0000BB5E0000}"/>
    <cellStyle name="Note 4 16 2" xfId="5904" xr:uid="{00000000-0005-0000-0000-0000BC5E0000}"/>
    <cellStyle name="Note 4 16 2 2" xfId="12023" xr:uid="{00000000-0005-0000-0000-0000BD5E0000}"/>
    <cellStyle name="Note 4 16 2 2 2" xfId="21513" xr:uid="{00000000-0005-0000-0000-0000BE5E0000}"/>
    <cellStyle name="Note 4 16 2 2 2 2" xfId="39393" xr:uid="{00000000-0005-0000-0000-0000BF5E0000}"/>
    <cellStyle name="Note 4 16 2 2 3" xfId="31659" xr:uid="{00000000-0005-0000-0000-0000C05E0000}"/>
    <cellStyle name="Note 4 16 2 3" xfId="16466" xr:uid="{00000000-0005-0000-0000-0000C15E0000}"/>
    <cellStyle name="Note 4 16 2 3 2" xfId="35237" xr:uid="{00000000-0005-0000-0000-0000C25E0000}"/>
    <cellStyle name="Note 4 16 2 4" xfId="26593" xr:uid="{00000000-0005-0000-0000-0000C35E0000}"/>
    <cellStyle name="Note 4 16 3" xfId="9003" xr:uid="{00000000-0005-0000-0000-0000C45E0000}"/>
    <cellStyle name="Note 4 16 3 2" xfId="18990" xr:uid="{00000000-0005-0000-0000-0000C55E0000}"/>
    <cellStyle name="Note 4 16 3 2 2" xfId="37331" xr:uid="{00000000-0005-0000-0000-0000C65E0000}"/>
    <cellStyle name="Note 4 16 3 3" xfId="29117" xr:uid="{00000000-0005-0000-0000-0000C75E0000}"/>
    <cellStyle name="Note 4 16 4" xfId="14510" xr:uid="{00000000-0005-0000-0000-0000C85E0000}"/>
    <cellStyle name="Note 4 16 4 2" xfId="33683" xr:uid="{00000000-0005-0000-0000-0000C95E0000}"/>
    <cellStyle name="Note 4 16 5" xfId="24032" xr:uid="{00000000-0005-0000-0000-0000CA5E0000}"/>
    <cellStyle name="Note 4 17" xfId="2578" xr:uid="{00000000-0005-0000-0000-0000CB5E0000}"/>
    <cellStyle name="Note 4 17 2" xfId="5780" xr:uid="{00000000-0005-0000-0000-0000CC5E0000}"/>
    <cellStyle name="Note 4 17 2 2" xfId="11899" xr:uid="{00000000-0005-0000-0000-0000CD5E0000}"/>
    <cellStyle name="Note 4 17 2 2 2" xfId="31541" xr:uid="{00000000-0005-0000-0000-0000CE5E0000}"/>
    <cellStyle name="Note 4 17 2 3" xfId="26475" xr:uid="{00000000-0005-0000-0000-0000CF5E0000}"/>
    <cellStyle name="Note 4 17 3" xfId="8879" xr:uid="{00000000-0005-0000-0000-0000D05E0000}"/>
    <cellStyle name="Note 4 17 3 2" xfId="18866" xr:uid="{00000000-0005-0000-0000-0000D15E0000}"/>
    <cellStyle name="Note 4 17 3 2 2" xfId="37213" xr:uid="{00000000-0005-0000-0000-0000D25E0000}"/>
    <cellStyle name="Note 4 17 3 3" xfId="29001" xr:uid="{00000000-0005-0000-0000-0000D35E0000}"/>
    <cellStyle name="Note 4 17 4" xfId="23914" xr:uid="{00000000-0005-0000-0000-0000D45E0000}"/>
    <cellStyle name="Note 4 18" xfId="2479" xr:uid="{00000000-0005-0000-0000-0000D55E0000}"/>
    <cellStyle name="Note 4 18 2" xfId="5685" xr:uid="{00000000-0005-0000-0000-0000D65E0000}"/>
    <cellStyle name="Note 4 18 2 2" xfId="11804" xr:uid="{00000000-0005-0000-0000-0000D75E0000}"/>
    <cellStyle name="Note 4 18 2 2 2" xfId="31452" xr:uid="{00000000-0005-0000-0000-0000D85E0000}"/>
    <cellStyle name="Note 4 18 2 3" xfId="26386" xr:uid="{00000000-0005-0000-0000-0000D95E0000}"/>
    <cellStyle name="Note 4 18 3" xfId="8784" xr:uid="{00000000-0005-0000-0000-0000DA5E0000}"/>
    <cellStyle name="Note 4 18 3 2" xfId="18771" xr:uid="{00000000-0005-0000-0000-0000DB5E0000}"/>
    <cellStyle name="Note 4 18 3 2 2" xfId="37124" xr:uid="{00000000-0005-0000-0000-0000DC5E0000}"/>
    <cellStyle name="Note 4 18 3 3" xfId="28912" xr:uid="{00000000-0005-0000-0000-0000DD5E0000}"/>
    <cellStyle name="Note 4 18 4" xfId="23827" xr:uid="{00000000-0005-0000-0000-0000DE5E0000}"/>
    <cellStyle name="Note 4 19" xfId="2856" xr:uid="{00000000-0005-0000-0000-0000DF5E0000}"/>
    <cellStyle name="Note 4 19 2" xfId="6043" xr:uid="{00000000-0005-0000-0000-0000E05E0000}"/>
    <cellStyle name="Note 4 19 2 2" xfId="12162" xr:uid="{00000000-0005-0000-0000-0000E15E0000}"/>
    <cellStyle name="Note 4 19 2 2 2" xfId="31784" xr:uid="{00000000-0005-0000-0000-0000E25E0000}"/>
    <cellStyle name="Note 4 19 2 3" xfId="26718" xr:uid="{00000000-0005-0000-0000-0000E35E0000}"/>
    <cellStyle name="Note 4 19 3" xfId="9142" xr:uid="{00000000-0005-0000-0000-0000E45E0000}"/>
    <cellStyle name="Note 4 19 3 2" xfId="19127" xr:uid="{00000000-0005-0000-0000-0000E55E0000}"/>
    <cellStyle name="Note 4 19 3 2 2" xfId="37454" xr:uid="{00000000-0005-0000-0000-0000E65E0000}"/>
    <cellStyle name="Note 4 19 3 3" xfId="29244" xr:uid="{00000000-0005-0000-0000-0000E75E0000}"/>
    <cellStyle name="Note 4 19 4" xfId="24157" xr:uid="{00000000-0005-0000-0000-0000E85E0000}"/>
    <cellStyle name="Note 4 2" xfId="2105" xr:uid="{00000000-0005-0000-0000-0000E95E0000}"/>
    <cellStyle name="Note 4 2 2" xfId="3621" xr:uid="{00000000-0005-0000-0000-0000EA5E0000}"/>
    <cellStyle name="Note 4 2 2 2" xfId="6749" xr:uid="{00000000-0005-0000-0000-0000EB5E0000}"/>
    <cellStyle name="Note 4 2 2 2 2" xfId="12838" xr:uid="{00000000-0005-0000-0000-0000EC5E0000}"/>
    <cellStyle name="Note 4 2 2 2 2 2" xfId="32293" xr:uid="{00000000-0005-0000-0000-0000ED5E0000}"/>
    <cellStyle name="Note 4 2 2 2 3" xfId="27227" xr:uid="{00000000-0005-0000-0000-0000EE5E0000}"/>
    <cellStyle name="Note 4 2 2 3" xfId="9823" xr:uid="{00000000-0005-0000-0000-0000EF5E0000}"/>
    <cellStyle name="Note 4 2 2 3 2" xfId="19670" xr:uid="{00000000-0005-0000-0000-0000F05E0000}"/>
    <cellStyle name="Note 4 2 2 3 2 2" xfId="37830" xr:uid="{00000000-0005-0000-0000-0000F15E0000}"/>
    <cellStyle name="Note 4 2 2 3 3" xfId="29753" xr:uid="{00000000-0005-0000-0000-0000F25E0000}"/>
    <cellStyle name="Note 4 2 2 4" xfId="24671" xr:uid="{00000000-0005-0000-0000-0000F35E0000}"/>
    <cellStyle name="Note 4 2 3" xfId="4320" xr:uid="{00000000-0005-0000-0000-0000F45E0000}"/>
    <cellStyle name="Note 4 2 3 2" xfId="7422" xr:uid="{00000000-0005-0000-0000-0000F55E0000}"/>
    <cellStyle name="Note 4 2 3 2 2" xfId="13483" xr:uid="{00000000-0005-0000-0000-0000F65E0000}"/>
    <cellStyle name="Note 4 2 3 2 2 2" xfId="32934" xr:uid="{00000000-0005-0000-0000-0000F75E0000}"/>
    <cellStyle name="Note 4 2 3 2 3" xfId="27868" xr:uid="{00000000-0005-0000-0000-0000F85E0000}"/>
    <cellStyle name="Note 4 2 3 3" xfId="10469" xr:uid="{00000000-0005-0000-0000-0000F95E0000}"/>
    <cellStyle name="Note 4 2 3 3 2" xfId="20037" xr:uid="{00000000-0005-0000-0000-0000FA5E0000}"/>
    <cellStyle name="Note 4 2 3 3 2 2" xfId="38193" xr:uid="{00000000-0005-0000-0000-0000FB5E0000}"/>
    <cellStyle name="Note 4 2 3 3 3" xfId="30394" xr:uid="{00000000-0005-0000-0000-0000FC5E0000}"/>
    <cellStyle name="Note 4 2 3 4" xfId="25312" xr:uid="{00000000-0005-0000-0000-0000FD5E0000}"/>
    <cellStyle name="Note 4 2 4" xfId="5315" xr:uid="{00000000-0005-0000-0000-0000FE5E0000}"/>
    <cellStyle name="Note 4 2 4 2" xfId="11451" xr:uid="{00000000-0005-0000-0000-0000FF5E0000}"/>
    <cellStyle name="Note 4 2 4 2 2" xfId="31191" xr:uid="{00000000-0005-0000-0000-0000005F0000}"/>
    <cellStyle name="Note 4 2 4 3" xfId="26109" xr:uid="{00000000-0005-0000-0000-0000015F0000}"/>
    <cellStyle name="Note 4 2 5" xfId="8431" xr:uid="{00000000-0005-0000-0000-0000025F0000}"/>
    <cellStyle name="Note 4 2 5 2" xfId="18418" xr:uid="{00000000-0005-0000-0000-0000035F0000}"/>
    <cellStyle name="Note 4 2 5 2 2" xfId="36863" xr:uid="{00000000-0005-0000-0000-0000045F0000}"/>
    <cellStyle name="Note 4 2 5 3" xfId="28652" xr:uid="{00000000-0005-0000-0000-0000055F0000}"/>
    <cellStyle name="Note 4 2 6" xfId="23566" xr:uid="{00000000-0005-0000-0000-0000065F0000}"/>
    <cellStyle name="Note 4 20" xfId="2720" xr:uid="{00000000-0005-0000-0000-0000075F0000}"/>
    <cellStyle name="Note 4 20 2" xfId="5916" xr:uid="{00000000-0005-0000-0000-0000085F0000}"/>
    <cellStyle name="Note 4 20 2 2" xfId="12035" xr:uid="{00000000-0005-0000-0000-0000095F0000}"/>
    <cellStyle name="Note 4 20 2 2 2" xfId="21523" xr:uid="{00000000-0005-0000-0000-00000A5F0000}"/>
    <cellStyle name="Note 4 20 2 2 2 2" xfId="39403" xr:uid="{00000000-0005-0000-0000-00000B5F0000}"/>
    <cellStyle name="Note 4 20 2 2 3" xfId="31669" xr:uid="{00000000-0005-0000-0000-00000C5F0000}"/>
    <cellStyle name="Note 4 20 2 3" xfId="16478" xr:uid="{00000000-0005-0000-0000-00000D5F0000}"/>
    <cellStyle name="Note 4 20 2 3 2" xfId="35249" xr:uid="{00000000-0005-0000-0000-00000E5F0000}"/>
    <cellStyle name="Note 4 20 2 4" xfId="26603" xr:uid="{00000000-0005-0000-0000-00000F5F0000}"/>
    <cellStyle name="Note 4 20 3" xfId="9015" xr:uid="{00000000-0005-0000-0000-0000105F0000}"/>
    <cellStyle name="Note 4 20 3 2" xfId="19002" xr:uid="{00000000-0005-0000-0000-0000115F0000}"/>
    <cellStyle name="Note 4 20 3 2 2" xfId="37341" xr:uid="{00000000-0005-0000-0000-0000125F0000}"/>
    <cellStyle name="Note 4 20 3 3" xfId="29129" xr:uid="{00000000-0005-0000-0000-0000135F0000}"/>
    <cellStyle name="Note 4 20 4" xfId="14522" xr:uid="{00000000-0005-0000-0000-0000145F0000}"/>
    <cellStyle name="Note 4 20 4 2" xfId="33695" xr:uid="{00000000-0005-0000-0000-0000155F0000}"/>
    <cellStyle name="Note 4 20 5" xfId="24042" xr:uid="{00000000-0005-0000-0000-0000165F0000}"/>
    <cellStyle name="Note 4 21" xfId="2893" xr:uid="{00000000-0005-0000-0000-0000175F0000}"/>
    <cellStyle name="Note 4 21 2" xfId="6073" xr:uid="{00000000-0005-0000-0000-0000185F0000}"/>
    <cellStyle name="Note 4 21 2 2" xfId="12192" xr:uid="{00000000-0005-0000-0000-0000195F0000}"/>
    <cellStyle name="Note 4 21 2 2 2" xfId="31812" xr:uid="{00000000-0005-0000-0000-00001A5F0000}"/>
    <cellStyle name="Note 4 21 2 3" xfId="26746" xr:uid="{00000000-0005-0000-0000-00001B5F0000}"/>
    <cellStyle name="Note 4 21 3" xfId="9177" xr:uid="{00000000-0005-0000-0000-00001C5F0000}"/>
    <cellStyle name="Note 4 21 3 2" xfId="19159" xr:uid="{00000000-0005-0000-0000-00001D5F0000}"/>
    <cellStyle name="Note 4 21 3 2 2" xfId="37484" xr:uid="{00000000-0005-0000-0000-00001E5F0000}"/>
    <cellStyle name="Note 4 21 3 3" xfId="29277" xr:uid="{00000000-0005-0000-0000-00001F5F0000}"/>
    <cellStyle name="Note 4 21 4" xfId="24190" xr:uid="{00000000-0005-0000-0000-0000205F0000}"/>
    <cellStyle name="Note 4 22" xfId="2885" xr:uid="{00000000-0005-0000-0000-0000215F0000}"/>
    <cellStyle name="Note 4 22 2" xfId="9169" xr:uid="{00000000-0005-0000-0000-0000225F0000}"/>
    <cellStyle name="Note 4 22 2 2" xfId="19151" xr:uid="{00000000-0005-0000-0000-0000235F0000}"/>
    <cellStyle name="Note 4 22 2 2 2" xfId="37476" xr:uid="{00000000-0005-0000-0000-0000245F0000}"/>
    <cellStyle name="Note 4 22 2 3" xfId="29269" xr:uid="{00000000-0005-0000-0000-0000255F0000}"/>
    <cellStyle name="Note 4 22 3" xfId="14600" xr:uid="{00000000-0005-0000-0000-0000265F0000}"/>
    <cellStyle name="Note 4 22 3 2" xfId="33773" xr:uid="{00000000-0005-0000-0000-0000275F0000}"/>
    <cellStyle name="Note 4 22 4" xfId="24182" xr:uid="{00000000-0005-0000-0000-0000285F0000}"/>
    <cellStyle name="Note 4 23" xfId="2879" xr:uid="{00000000-0005-0000-0000-0000295F0000}"/>
    <cellStyle name="Note 4 23 2" xfId="6063" xr:uid="{00000000-0005-0000-0000-00002A5F0000}"/>
    <cellStyle name="Note 4 23 2 2" xfId="12182" xr:uid="{00000000-0005-0000-0000-00002B5F0000}"/>
    <cellStyle name="Note 4 23 2 2 2" xfId="31802" xr:uid="{00000000-0005-0000-0000-00002C5F0000}"/>
    <cellStyle name="Note 4 23 2 3" xfId="26736" xr:uid="{00000000-0005-0000-0000-00002D5F0000}"/>
    <cellStyle name="Note 4 23 3" xfId="9164" xr:uid="{00000000-0005-0000-0000-00002E5F0000}"/>
    <cellStyle name="Note 4 23 3 2" xfId="19146" xr:uid="{00000000-0005-0000-0000-00002F5F0000}"/>
    <cellStyle name="Note 4 23 3 2 2" xfId="37471" xr:uid="{00000000-0005-0000-0000-0000305F0000}"/>
    <cellStyle name="Note 4 23 3 3" xfId="29264" xr:uid="{00000000-0005-0000-0000-0000315F0000}"/>
    <cellStyle name="Note 4 23 4" xfId="24177" xr:uid="{00000000-0005-0000-0000-0000325F0000}"/>
    <cellStyle name="Note 4 24" xfId="2944" xr:uid="{00000000-0005-0000-0000-0000335F0000}"/>
    <cellStyle name="Note 4 24 2" xfId="6121" xr:uid="{00000000-0005-0000-0000-0000345F0000}"/>
    <cellStyle name="Note 4 24 2 2" xfId="12240" xr:uid="{00000000-0005-0000-0000-0000355F0000}"/>
    <cellStyle name="Note 4 24 2 2 2" xfId="31856" xr:uid="{00000000-0005-0000-0000-0000365F0000}"/>
    <cellStyle name="Note 4 24 2 3" xfId="26790" xr:uid="{00000000-0005-0000-0000-0000375F0000}"/>
    <cellStyle name="Note 4 24 3" xfId="9225" xr:uid="{00000000-0005-0000-0000-0000385F0000}"/>
    <cellStyle name="Note 4 24 3 2" xfId="19203" xr:uid="{00000000-0005-0000-0000-0000395F0000}"/>
    <cellStyle name="Note 4 24 3 2 2" xfId="37524" xr:uid="{00000000-0005-0000-0000-00003A5F0000}"/>
    <cellStyle name="Note 4 24 3 3" xfId="29319" xr:uid="{00000000-0005-0000-0000-00003B5F0000}"/>
    <cellStyle name="Note 4 24 4" xfId="24234" xr:uid="{00000000-0005-0000-0000-00003C5F0000}"/>
    <cellStyle name="Note 4 25" xfId="2909" xr:uid="{00000000-0005-0000-0000-00003D5F0000}"/>
    <cellStyle name="Note 4 25 2" xfId="6089" xr:uid="{00000000-0005-0000-0000-00003E5F0000}"/>
    <cellStyle name="Note 4 25 2 2" xfId="12208" xr:uid="{00000000-0005-0000-0000-00003F5F0000}"/>
    <cellStyle name="Note 4 25 2 2 2" xfId="31826" xr:uid="{00000000-0005-0000-0000-0000405F0000}"/>
    <cellStyle name="Note 4 25 2 3" xfId="26760" xr:uid="{00000000-0005-0000-0000-0000415F0000}"/>
    <cellStyle name="Note 4 25 3" xfId="9193" xr:uid="{00000000-0005-0000-0000-0000425F0000}"/>
    <cellStyle name="Note 4 25 3 2" xfId="19175" xr:uid="{00000000-0005-0000-0000-0000435F0000}"/>
    <cellStyle name="Note 4 25 3 2 2" xfId="37498" xr:uid="{00000000-0005-0000-0000-0000445F0000}"/>
    <cellStyle name="Note 4 25 3 3" xfId="29291" xr:uid="{00000000-0005-0000-0000-0000455F0000}"/>
    <cellStyle name="Note 4 25 4" xfId="24204" xr:uid="{00000000-0005-0000-0000-0000465F0000}"/>
    <cellStyle name="Note 4 26" xfId="2988" xr:uid="{00000000-0005-0000-0000-0000475F0000}"/>
    <cellStyle name="Note 4 26 2" xfId="6163" xr:uid="{00000000-0005-0000-0000-0000485F0000}"/>
    <cellStyle name="Note 4 26 2 2" xfId="12282" xr:uid="{00000000-0005-0000-0000-0000495F0000}"/>
    <cellStyle name="Note 4 26 2 2 2" xfId="21726" xr:uid="{00000000-0005-0000-0000-00004A5F0000}"/>
    <cellStyle name="Note 4 26 2 2 2 2" xfId="39600" xr:uid="{00000000-0005-0000-0000-00004B5F0000}"/>
    <cellStyle name="Note 4 26 2 2 3" xfId="31896" xr:uid="{00000000-0005-0000-0000-00004C5F0000}"/>
    <cellStyle name="Note 4 26 2 3" xfId="16655" xr:uid="{00000000-0005-0000-0000-00004D5F0000}"/>
    <cellStyle name="Note 4 26 2 3 2" xfId="35426" xr:uid="{00000000-0005-0000-0000-00004E5F0000}"/>
    <cellStyle name="Note 4 26 2 4" xfId="26830" xr:uid="{00000000-0005-0000-0000-00004F5F0000}"/>
    <cellStyle name="Note 4 26 3" xfId="9267" xr:uid="{00000000-0005-0000-0000-0000505F0000}"/>
    <cellStyle name="Note 4 26 3 2" xfId="19244" xr:uid="{00000000-0005-0000-0000-0000515F0000}"/>
    <cellStyle name="Note 4 26 3 2 2" xfId="37563" xr:uid="{00000000-0005-0000-0000-0000525F0000}"/>
    <cellStyle name="Note 4 26 3 3" xfId="29359" xr:uid="{00000000-0005-0000-0000-0000535F0000}"/>
    <cellStyle name="Note 4 26 4" xfId="14662" xr:uid="{00000000-0005-0000-0000-0000545F0000}"/>
    <cellStyle name="Note 4 26 4 2" xfId="33835" xr:uid="{00000000-0005-0000-0000-0000555F0000}"/>
    <cellStyle name="Note 4 26 5" xfId="24274" xr:uid="{00000000-0005-0000-0000-0000565F0000}"/>
    <cellStyle name="Note 4 27" xfId="2801" xr:uid="{00000000-0005-0000-0000-0000575F0000}"/>
    <cellStyle name="Note 4 27 2" xfId="5993" xr:uid="{00000000-0005-0000-0000-0000585F0000}"/>
    <cellStyle name="Note 4 27 2 2" xfId="12112" xr:uid="{00000000-0005-0000-0000-0000595F0000}"/>
    <cellStyle name="Note 4 27 2 2 2" xfId="31734" xr:uid="{00000000-0005-0000-0000-00005A5F0000}"/>
    <cellStyle name="Note 4 27 2 3" xfId="26668" xr:uid="{00000000-0005-0000-0000-00005B5F0000}"/>
    <cellStyle name="Note 4 27 3" xfId="9092" xr:uid="{00000000-0005-0000-0000-00005C5F0000}"/>
    <cellStyle name="Note 4 27 3 2" xfId="19079" xr:uid="{00000000-0005-0000-0000-00005D5F0000}"/>
    <cellStyle name="Note 4 27 3 2 2" xfId="37406" xr:uid="{00000000-0005-0000-0000-00005E5F0000}"/>
    <cellStyle name="Note 4 27 3 3" xfId="29194" xr:uid="{00000000-0005-0000-0000-00005F5F0000}"/>
    <cellStyle name="Note 4 27 4" xfId="24107" xr:uid="{00000000-0005-0000-0000-0000605F0000}"/>
    <cellStyle name="Note 4 28" xfId="2780" xr:uid="{00000000-0005-0000-0000-0000615F0000}"/>
    <cellStyle name="Note 4 28 2" xfId="5972" xr:uid="{00000000-0005-0000-0000-0000625F0000}"/>
    <cellStyle name="Note 4 28 2 2" xfId="12091" xr:uid="{00000000-0005-0000-0000-0000635F0000}"/>
    <cellStyle name="Note 4 28 2 2 2" xfId="21569" xr:uid="{00000000-0005-0000-0000-0000645F0000}"/>
    <cellStyle name="Note 4 28 2 2 2 2" xfId="39449" xr:uid="{00000000-0005-0000-0000-0000655F0000}"/>
    <cellStyle name="Note 4 28 2 2 3" xfId="31715" xr:uid="{00000000-0005-0000-0000-0000665F0000}"/>
    <cellStyle name="Note 4 28 2 3" xfId="16518" xr:uid="{00000000-0005-0000-0000-0000675F0000}"/>
    <cellStyle name="Note 4 28 2 3 2" xfId="35289" xr:uid="{00000000-0005-0000-0000-0000685F0000}"/>
    <cellStyle name="Note 4 28 2 4" xfId="26649" xr:uid="{00000000-0005-0000-0000-0000695F0000}"/>
    <cellStyle name="Note 4 28 3" xfId="9071" xr:uid="{00000000-0005-0000-0000-00006A5F0000}"/>
    <cellStyle name="Note 4 28 3 2" xfId="19058" xr:uid="{00000000-0005-0000-0000-00006B5F0000}"/>
    <cellStyle name="Note 4 28 3 2 2" xfId="37387" xr:uid="{00000000-0005-0000-0000-00006C5F0000}"/>
    <cellStyle name="Note 4 28 3 3" xfId="29175" xr:uid="{00000000-0005-0000-0000-00006D5F0000}"/>
    <cellStyle name="Note 4 28 4" xfId="14541" xr:uid="{00000000-0005-0000-0000-00006E5F0000}"/>
    <cellStyle name="Note 4 28 4 2" xfId="33714" xr:uid="{00000000-0005-0000-0000-00006F5F0000}"/>
    <cellStyle name="Note 4 28 5" xfId="24088" xr:uid="{00000000-0005-0000-0000-0000705F0000}"/>
    <cellStyle name="Note 4 29" xfId="3112" xr:uid="{00000000-0005-0000-0000-0000715F0000}"/>
    <cellStyle name="Note 4 29 2" xfId="6278" xr:uid="{00000000-0005-0000-0000-0000725F0000}"/>
    <cellStyle name="Note 4 29 2 2" xfId="12397" xr:uid="{00000000-0005-0000-0000-0000735F0000}"/>
    <cellStyle name="Note 4 29 2 2 2" xfId="31997" xr:uid="{00000000-0005-0000-0000-0000745F0000}"/>
    <cellStyle name="Note 4 29 2 3" xfId="26931" xr:uid="{00000000-0005-0000-0000-0000755F0000}"/>
    <cellStyle name="Note 4 29 3" xfId="9382" xr:uid="{00000000-0005-0000-0000-0000765F0000}"/>
    <cellStyle name="Note 4 29 3 2" xfId="19359" xr:uid="{00000000-0005-0000-0000-0000775F0000}"/>
    <cellStyle name="Note 4 29 3 2 2" xfId="37664" xr:uid="{00000000-0005-0000-0000-0000785F0000}"/>
    <cellStyle name="Note 4 29 3 3" xfId="29462" xr:uid="{00000000-0005-0000-0000-0000795F0000}"/>
    <cellStyle name="Note 4 29 4" xfId="24375" xr:uid="{00000000-0005-0000-0000-00007A5F0000}"/>
    <cellStyle name="Note 4 3" xfId="2410" xr:uid="{00000000-0005-0000-0000-00007B5F0000}"/>
    <cellStyle name="Note 4 3 2" xfId="3703" xr:uid="{00000000-0005-0000-0000-00007C5F0000}"/>
    <cellStyle name="Note 4 3 2 2" xfId="6821" xr:uid="{00000000-0005-0000-0000-00007D5F0000}"/>
    <cellStyle name="Note 4 3 2 2 2" xfId="12903" xr:uid="{00000000-0005-0000-0000-00007E5F0000}"/>
    <cellStyle name="Note 4 3 2 2 2 2" xfId="32357" xr:uid="{00000000-0005-0000-0000-00007F5F0000}"/>
    <cellStyle name="Note 4 3 2 2 3" xfId="27291" xr:uid="{00000000-0005-0000-0000-0000805F0000}"/>
    <cellStyle name="Note 4 3 2 3" xfId="9888" xr:uid="{00000000-0005-0000-0000-0000815F0000}"/>
    <cellStyle name="Note 4 3 2 3 2" xfId="19709" xr:uid="{00000000-0005-0000-0000-0000825F0000}"/>
    <cellStyle name="Note 4 3 2 3 2 2" xfId="37868" xr:uid="{00000000-0005-0000-0000-0000835F0000}"/>
    <cellStyle name="Note 4 3 2 3 3" xfId="29816" xr:uid="{00000000-0005-0000-0000-0000845F0000}"/>
    <cellStyle name="Note 4 3 2 4" xfId="24735" xr:uid="{00000000-0005-0000-0000-0000855F0000}"/>
    <cellStyle name="Note 4 3 3" xfId="4385" xr:uid="{00000000-0005-0000-0000-0000865F0000}"/>
    <cellStyle name="Note 4 3 3 2" xfId="7487" xr:uid="{00000000-0005-0000-0000-0000875F0000}"/>
    <cellStyle name="Note 4 3 3 2 2" xfId="13548" xr:uid="{00000000-0005-0000-0000-0000885F0000}"/>
    <cellStyle name="Note 4 3 3 2 2 2" xfId="32998" xr:uid="{00000000-0005-0000-0000-0000895F0000}"/>
    <cellStyle name="Note 4 3 3 2 3" xfId="27932" xr:uid="{00000000-0005-0000-0000-00008A5F0000}"/>
    <cellStyle name="Note 4 3 3 3" xfId="10534" xr:uid="{00000000-0005-0000-0000-00008B5F0000}"/>
    <cellStyle name="Note 4 3 3 3 2" xfId="20102" xr:uid="{00000000-0005-0000-0000-00008C5F0000}"/>
    <cellStyle name="Note 4 3 3 3 2 2" xfId="38257" xr:uid="{00000000-0005-0000-0000-00008D5F0000}"/>
    <cellStyle name="Note 4 3 3 3 3" xfId="30458" xr:uid="{00000000-0005-0000-0000-00008E5F0000}"/>
    <cellStyle name="Note 4 3 3 4" xfId="25376" xr:uid="{00000000-0005-0000-0000-00008F5F0000}"/>
    <cellStyle name="Note 4 3 4" xfId="5616" xr:uid="{00000000-0005-0000-0000-0000905F0000}"/>
    <cellStyle name="Note 4 3 4 2" xfId="11751" xr:uid="{00000000-0005-0000-0000-0000915F0000}"/>
    <cellStyle name="Note 4 3 4 2 2" xfId="21296" xr:uid="{00000000-0005-0000-0000-0000925F0000}"/>
    <cellStyle name="Note 4 3 4 2 2 2" xfId="39184" xr:uid="{00000000-0005-0000-0000-0000935F0000}"/>
    <cellStyle name="Note 4 3 4 2 3" xfId="31405" xr:uid="{00000000-0005-0000-0000-0000945F0000}"/>
    <cellStyle name="Note 4 3 4 3" xfId="16269" xr:uid="{00000000-0005-0000-0000-0000955F0000}"/>
    <cellStyle name="Note 4 3 4 3 2" xfId="35040" xr:uid="{00000000-0005-0000-0000-0000965F0000}"/>
    <cellStyle name="Note 4 3 4 4" xfId="26323" xr:uid="{00000000-0005-0000-0000-0000975F0000}"/>
    <cellStyle name="Note 4 3 5" xfId="8733" xr:uid="{00000000-0005-0000-0000-0000985F0000}"/>
    <cellStyle name="Note 4 3 5 2" xfId="18720" xr:uid="{00000000-0005-0000-0000-0000995F0000}"/>
    <cellStyle name="Note 4 3 5 2 2" xfId="37079" xr:uid="{00000000-0005-0000-0000-00009A5F0000}"/>
    <cellStyle name="Note 4 3 5 3" xfId="28867" xr:uid="{00000000-0005-0000-0000-00009B5F0000}"/>
    <cellStyle name="Note 4 3 6" xfId="23782" xr:uid="{00000000-0005-0000-0000-00009C5F0000}"/>
    <cellStyle name="Note 4 30" xfId="3002" xr:uid="{00000000-0005-0000-0000-00009D5F0000}"/>
    <cellStyle name="Note 4 30 2" xfId="6177" xr:uid="{00000000-0005-0000-0000-00009E5F0000}"/>
    <cellStyle name="Note 4 30 2 2" xfId="12296" xr:uid="{00000000-0005-0000-0000-00009F5F0000}"/>
    <cellStyle name="Note 4 30 2 2 2" xfId="21738" xr:uid="{00000000-0005-0000-0000-0000A05F0000}"/>
    <cellStyle name="Note 4 30 2 2 2 2" xfId="39612" xr:uid="{00000000-0005-0000-0000-0000A15F0000}"/>
    <cellStyle name="Note 4 30 2 2 3" xfId="31908" xr:uid="{00000000-0005-0000-0000-0000A25F0000}"/>
    <cellStyle name="Note 4 30 2 3" xfId="16669" xr:uid="{00000000-0005-0000-0000-0000A35F0000}"/>
    <cellStyle name="Note 4 30 2 3 2" xfId="35440" xr:uid="{00000000-0005-0000-0000-0000A45F0000}"/>
    <cellStyle name="Note 4 30 2 4" xfId="26842" xr:uid="{00000000-0005-0000-0000-0000A55F0000}"/>
    <cellStyle name="Note 4 30 3" xfId="9281" xr:uid="{00000000-0005-0000-0000-0000A65F0000}"/>
    <cellStyle name="Note 4 30 3 2" xfId="19258" xr:uid="{00000000-0005-0000-0000-0000A75F0000}"/>
    <cellStyle name="Note 4 30 3 2 2" xfId="37575" xr:uid="{00000000-0005-0000-0000-0000A85F0000}"/>
    <cellStyle name="Note 4 30 3 3" xfId="29373" xr:uid="{00000000-0005-0000-0000-0000A95F0000}"/>
    <cellStyle name="Note 4 30 4" xfId="14676" xr:uid="{00000000-0005-0000-0000-0000AA5F0000}"/>
    <cellStyle name="Note 4 30 4 2" xfId="33849" xr:uid="{00000000-0005-0000-0000-0000AB5F0000}"/>
    <cellStyle name="Note 4 30 5" xfId="24286" xr:uid="{00000000-0005-0000-0000-0000AC5F0000}"/>
    <cellStyle name="Note 4 31" xfId="3135" xr:uid="{00000000-0005-0000-0000-0000AD5F0000}"/>
    <cellStyle name="Note 4 31 2" xfId="6299" xr:uid="{00000000-0005-0000-0000-0000AE5F0000}"/>
    <cellStyle name="Note 4 31 2 2" xfId="12418" xr:uid="{00000000-0005-0000-0000-0000AF5F0000}"/>
    <cellStyle name="Note 4 31 2 2 2" xfId="32016" xr:uid="{00000000-0005-0000-0000-0000B05F0000}"/>
    <cellStyle name="Note 4 31 2 3" xfId="26950" xr:uid="{00000000-0005-0000-0000-0000B15F0000}"/>
    <cellStyle name="Note 4 31 3" xfId="9403" xr:uid="{00000000-0005-0000-0000-0000B25F0000}"/>
    <cellStyle name="Note 4 31 3 2" xfId="19380" xr:uid="{00000000-0005-0000-0000-0000B35F0000}"/>
    <cellStyle name="Note 4 31 3 2 2" xfId="37683" xr:uid="{00000000-0005-0000-0000-0000B45F0000}"/>
    <cellStyle name="Note 4 31 3 3" xfId="29481" xr:uid="{00000000-0005-0000-0000-0000B55F0000}"/>
    <cellStyle name="Note 4 31 4" xfId="24394" xr:uid="{00000000-0005-0000-0000-0000B65F0000}"/>
    <cellStyle name="Note 4 32" xfId="3265" xr:uid="{00000000-0005-0000-0000-0000B75F0000}"/>
    <cellStyle name="Note 4 32 2" xfId="6422" xr:uid="{00000000-0005-0000-0000-0000B85F0000}"/>
    <cellStyle name="Note 4 32 2 2" xfId="12535" xr:uid="{00000000-0005-0000-0000-0000B95F0000}"/>
    <cellStyle name="Note 4 32 2 2 2" xfId="32078" xr:uid="{00000000-0005-0000-0000-0000BA5F0000}"/>
    <cellStyle name="Note 4 32 2 3" xfId="27012" xr:uid="{00000000-0005-0000-0000-0000BB5F0000}"/>
    <cellStyle name="Note 4 32 3" xfId="9520" xr:uid="{00000000-0005-0000-0000-0000BC5F0000}"/>
    <cellStyle name="Note 4 32 3 2" xfId="19481" xr:uid="{00000000-0005-0000-0000-0000BD5F0000}"/>
    <cellStyle name="Note 4 32 3 2 2" xfId="37729" xr:uid="{00000000-0005-0000-0000-0000BE5F0000}"/>
    <cellStyle name="Note 4 32 3 3" xfId="29543" xr:uid="{00000000-0005-0000-0000-0000BF5F0000}"/>
    <cellStyle name="Note 4 32 4" xfId="24456" xr:uid="{00000000-0005-0000-0000-0000C05F0000}"/>
    <cellStyle name="Note 4 33" xfId="4848" xr:uid="{00000000-0005-0000-0000-0000C15F0000}"/>
    <cellStyle name="Note 4 33 2" xfId="10989" xr:uid="{00000000-0005-0000-0000-0000C25F0000}"/>
    <cellStyle name="Note 4 33 2 2" xfId="30863" xr:uid="{00000000-0005-0000-0000-0000C35F0000}"/>
    <cellStyle name="Note 4 33 3" xfId="25781" xr:uid="{00000000-0005-0000-0000-0000C45F0000}"/>
    <cellStyle name="Note 4 34" xfId="7974" xr:uid="{00000000-0005-0000-0000-0000C55F0000}"/>
    <cellStyle name="Note 4 34 2" xfId="17967" xr:uid="{00000000-0005-0000-0000-0000C65F0000}"/>
    <cellStyle name="Note 4 34 2 2" xfId="36546" xr:uid="{00000000-0005-0000-0000-0000C75F0000}"/>
    <cellStyle name="Note 4 34 3" xfId="28337" xr:uid="{00000000-0005-0000-0000-0000C85F0000}"/>
    <cellStyle name="Note 4 35" xfId="23240" xr:uid="{00000000-0005-0000-0000-0000C95F0000}"/>
    <cellStyle name="Note 4 4" xfId="2394" xr:uid="{00000000-0005-0000-0000-0000CA5F0000}"/>
    <cellStyle name="Note 4 4 2" xfId="3712" xr:uid="{00000000-0005-0000-0000-0000CB5F0000}"/>
    <cellStyle name="Note 4 4 2 2" xfId="6830" xr:uid="{00000000-0005-0000-0000-0000CC5F0000}"/>
    <cellStyle name="Note 4 4 2 2 2" xfId="12912" xr:uid="{00000000-0005-0000-0000-0000CD5F0000}"/>
    <cellStyle name="Note 4 4 2 2 2 2" xfId="32366" xr:uid="{00000000-0005-0000-0000-0000CE5F0000}"/>
    <cellStyle name="Note 4 4 2 2 3" xfId="27300" xr:uid="{00000000-0005-0000-0000-0000CF5F0000}"/>
    <cellStyle name="Note 4 4 2 3" xfId="9897" xr:uid="{00000000-0005-0000-0000-0000D05F0000}"/>
    <cellStyle name="Note 4 4 2 3 2" xfId="19713" xr:uid="{00000000-0005-0000-0000-0000D15F0000}"/>
    <cellStyle name="Note 4 4 2 3 2 2" xfId="37872" xr:uid="{00000000-0005-0000-0000-0000D25F0000}"/>
    <cellStyle name="Note 4 4 2 3 3" xfId="29825" xr:uid="{00000000-0005-0000-0000-0000D35F0000}"/>
    <cellStyle name="Note 4 4 2 4" xfId="24744" xr:uid="{00000000-0005-0000-0000-0000D45F0000}"/>
    <cellStyle name="Note 4 4 3" xfId="4394" xr:uid="{00000000-0005-0000-0000-0000D55F0000}"/>
    <cellStyle name="Note 4 4 3 2" xfId="7496" xr:uid="{00000000-0005-0000-0000-0000D65F0000}"/>
    <cellStyle name="Note 4 4 3 2 2" xfId="13557" xr:uid="{00000000-0005-0000-0000-0000D75F0000}"/>
    <cellStyle name="Note 4 4 3 2 2 2" xfId="33007" xr:uid="{00000000-0005-0000-0000-0000D85F0000}"/>
    <cellStyle name="Note 4 4 3 2 3" xfId="27941" xr:uid="{00000000-0005-0000-0000-0000D95F0000}"/>
    <cellStyle name="Note 4 4 3 3" xfId="10543" xr:uid="{00000000-0005-0000-0000-0000DA5F0000}"/>
    <cellStyle name="Note 4 4 3 3 2" xfId="20111" xr:uid="{00000000-0005-0000-0000-0000DB5F0000}"/>
    <cellStyle name="Note 4 4 3 3 2 2" xfId="38266" xr:uid="{00000000-0005-0000-0000-0000DC5F0000}"/>
    <cellStyle name="Note 4 4 3 3 3" xfId="30467" xr:uid="{00000000-0005-0000-0000-0000DD5F0000}"/>
    <cellStyle name="Note 4 4 3 4" xfId="25385" xr:uid="{00000000-0005-0000-0000-0000DE5F0000}"/>
    <cellStyle name="Note 4 4 4" xfId="5600" xr:uid="{00000000-0005-0000-0000-0000DF5F0000}"/>
    <cellStyle name="Note 4 4 4 2" xfId="11735" xr:uid="{00000000-0005-0000-0000-0000E05F0000}"/>
    <cellStyle name="Note 4 4 4 2 2" xfId="31389" xr:uid="{00000000-0005-0000-0000-0000E15F0000}"/>
    <cellStyle name="Note 4 4 4 3" xfId="26307" xr:uid="{00000000-0005-0000-0000-0000E25F0000}"/>
    <cellStyle name="Note 4 4 5" xfId="8717" xr:uid="{00000000-0005-0000-0000-0000E35F0000}"/>
    <cellStyle name="Note 4 4 5 2" xfId="18704" xr:uid="{00000000-0005-0000-0000-0000E45F0000}"/>
    <cellStyle name="Note 4 4 5 2 2" xfId="37063" xr:uid="{00000000-0005-0000-0000-0000E55F0000}"/>
    <cellStyle name="Note 4 4 5 3" xfId="28851" xr:uid="{00000000-0005-0000-0000-0000E65F0000}"/>
    <cellStyle name="Note 4 4 6" xfId="23766" xr:uid="{00000000-0005-0000-0000-0000E75F0000}"/>
    <cellStyle name="Note 4 5" xfId="2327" xr:uid="{00000000-0005-0000-0000-0000E85F0000}"/>
    <cellStyle name="Note 4 5 2" xfId="3692" xr:uid="{00000000-0005-0000-0000-0000E95F0000}"/>
    <cellStyle name="Note 4 5 2 2" xfId="6813" xr:uid="{00000000-0005-0000-0000-0000EA5F0000}"/>
    <cellStyle name="Note 4 5 2 2 2" xfId="12895" xr:uid="{00000000-0005-0000-0000-0000EB5F0000}"/>
    <cellStyle name="Note 4 5 2 2 2 2" xfId="32349" xr:uid="{00000000-0005-0000-0000-0000EC5F0000}"/>
    <cellStyle name="Note 4 5 2 2 3" xfId="27283" xr:uid="{00000000-0005-0000-0000-0000ED5F0000}"/>
    <cellStyle name="Note 4 5 2 3" xfId="9880" xr:uid="{00000000-0005-0000-0000-0000EE5F0000}"/>
    <cellStyle name="Note 4 5 2 3 2" xfId="19705" xr:uid="{00000000-0005-0000-0000-0000EF5F0000}"/>
    <cellStyle name="Note 4 5 2 3 2 2" xfId="37864" xr:uid="{00000000-0005-0000-0000-0000F05F0000}"/>
    <cellStyle name="Note 4 5 2 3 3" xfId="29808" xr:uid="{00000000-0005-0000-0000-0000F15F0000}"/>
    <cellStyle name="Note 4 5 2 4" xfId="24727" xr:uid="{00000000-0005-0000-0000-0000F25F0000}"/>
    <cellStyle name="Note 4 5 3" xfId="4377" xr:uid="{00000000-0005-0000-0000-0000F35F0000}"/>
    <cellStyle name="Note 4 5 3 2" xfId="7479" xr:uid="{00000000-0005-0000-0000-0000F45F0000}"/>
    <cellStyle name="Note 4 5 3 2 2" xfId="13540" xr:uid="{00000000-0005-0000-0000-0000F55F0000}"/>
    <cellStyle name="Note 4 5 3 2 2 2" xfId="32990" xr:uid="{00000000-0005-0000-0000-0000F65F0000}"/>
    <cellStyle name="Note 4 5 3 2 3" xfId="27924" xr:uid="{00000000-0005-0000-0000-0000F75F0000}"/>
    <cellStyle name="Note 4 5 3 3" xfId="10526" xr:uid="{00000000-0005-0000-0000-0000F85F0000}"/>
    <cellStyle name="Note 4 5 3 3 2" xfId="20094" xr:uid="{00000000-0005-0000-0000-0000F95F0000}"/>
    <cellStyle name="Note 4 5 3 3 2 2" xfId="38249" xr:uid="{00000000-0005-0000-0000-0000FA5F0000}"/>
    <cellStyle name="Note 4 5 3 3 3" xfId="30450" xr:uid="{00000000-0005-0000-0000-0000FB5F0000}"/>
    <cellStyle name="Note 4 5 3 4" xfId="25368" xr:uid="{00000000-0005-0000-0000-0000FC5F0000}"/>
    <cellStyle name="Note 4 5 4" xfId="5534" xr:uid="{00000000-0005-0000-0000-0000FD5F0000}"/>
    <cellStyle name="Note 4 5 4 2" xfId="11669" xr:uid="{00000000-0005-0000-0000-0000FE5F0000}"/>
    <cellStyle name="Note 4 5 4 2 2" xfId="21225" xr:uid="{00000000-0005-0000-0000-0000FF5F0000}"/>
    <cellStyle name="Note 4 5 4 2 2 2" xfId="39123" xr:uid="{00000000-0005-0000-0000-000000600000}"/>
    <cellStyle name="Note 4 5 4 2 3" xfId="31334" xr:uid="{00000000-0005-0000-0000-000001600000}"/>
    <cellStyle name="Note 4 5 4 3" xfId="16200" xr:uid="{00000000-0005-0000-0000-000002600000}"/>
    <cellStyle name="Note 4 5 4 3 2" xfId="34981" xr:uid="{00000000-0005-0000-0000-000003600000}"/>
    <cellStyle name="Note 4 5 4 4" xfId="26252" xr:uid="{00000000-0005-0000-0000-000004600000}"/>
    <cellStyle name="Note 4 5 5" xfId="8651" xr:uid="{00000000-0005-0000-0000-000005600000}"/>
    <cellStyle name="Note 4 5 5 2" xfId="18638" xr:uid="{00000000-0005-0000-0000-000006600000}"/>
    <cellStyle name="Note 4 5 5 2 2" xfId="37008" xr:uid="{00000000-0005-0000-0000-000007600000}"/>
    <cellStyle name="Note 4 5 5 3" xfId="28796" xr:uid="{00000000-0005-0000-0000-000008600000}"/>
    <cellStyle name="Note 4 5 6" xfId="23711" xr:uid="{00000000-0005-0000-0000-000009600000}"/>
    <cellStyle name="Note 4 6" xfId="2420" xr:uid="{00000000-0005-0000-0000-00000A600000}"/>
    <cellStyle name="Note 4 6 2" xfId="3728" xr:uid="{00000000-0005-0000-0000-00000B600000}"/>
    <cellStyle name="Note 4 6 2 2" xfId="6843" xr:uid="{00000000-0005-0000-0000-00000C600000}"/>
    <cellStyle name="Note 4 6 2 2 2" xfId="12924" xr:uid="{00000000-0005-0000-0000-00000D600000}"/>
    <cellStyle name="Note 4 6 2 2 2 2" xfId="32378" xr:uid="{00000000-0005-0000-0000-00000E600000}"/>
    <cellStyle name="Note 4 6 2 2 3" xfId="27312" xr:uid="{00000000-0005-0000-0000-00000F600000}"/>
    <cellStyle name="Note 4 6 2 3" xfId="9909" xr:uid="{00000000-0005-0000-0000-000010600000}"/>
    <cellStyle name="Note 4 6 2 3 2" xfId="19719" xr:uid="{00000000-0005-0000-0000-000011600000}"/>
    <cellStyle name="Note 4 6 2 3 2 2" xfId="37878" xr:uid="{00000000-0005-0000-0000-000012600000}"/>
    <cellStyle name="Note 4 6 2 3 3" xfId="29837" xr:uid="{00000000-0005-0000-0000-000013600000}"/>
    <cellStyle name="Note 4 6 2 4" xfId="24756" xr:uid="{00000000-0005-0000-0000-000014600000}"/>
    <cellStyle name="Note 4 6 3" xfId="4406" xr:uid="{00000000-0005-0000-0000-000015600000}"/>
    <cellStyle name="Note 4 6 3 2" xfId="7508" xr:uid="{00000000-0005-0000-0000-000016600000}"/>
    <cellStyle name="Note 4 6 3 2 2" xfId="13569" xr:uid="{00000000-0005-0000-0000-000017600000}"/>
    <cellStyle name="Note 4 6 3 2 2 2" xfId="33019" xr:uid="{00000000-0005-0000-0000-000018600000}"/>
    <cellStyle name="Note 4 6 3 2 3" xfId="27953" xr:uid="{00000000-0005-0000-0000-000019600000}"/>
    <cellStyle name="Note 4 6 3 3" xfId="10555" xr:uid="{00000000-0005-0000-0000-00001A600000}"/>
    <cellStyle name="Note 4 6 3 3 2" xfId="20123" xr:uid="{00000000-0005-0000-0000-00001B600000}"/>
    <cellStyle name="Note 4 6 3 3 2 2" xfId="38278" xr:uid="{00000000-0005-0000-0000-00001C600000}"/>
    <cellStyle name="Note 4 6 3 3 3" xfId="30479" xr:uid="{00000000-0005-0000-0000-00001D600000}"/>
    <cellStyle name="Note 4 6 3 4" xfId="25397" xr:uid="{00000000-0005-0000-0000-00001E600000}"/>
    <cellStyle name="Note 4 6 4" xfId="5626" xr:uid="{00000000-0005-0000-0000-00001F600000}"/>
    <cellStyle name="Note 4 6 4 2" xfId="11761" xr:uid="{00000000-0005-0000-0000-000020600000}"/>
    <cellStyle name="Note 4 6 4 2 2" xfId="31415" xr:uid="{00000000-0005-0000-0000-000021600000}"/>
    <cellStyle name="Note 4 6 4 3" xfId="26333" xr:uid="{00000000-0005-0000-0000-000022600000}"/>
    <cellStyle name="Note 4 6 5" xfId="8743" xr:uid="{00000000-0005-0000-0000-000023600000}"/>
    <cellStyle name="Note 4 6 5 2" xfId="18730" xr:uid="{00000000-0005-0000-0000-000024600000}"/>
    <cellStyle name="Note 4 6 5 2 2" xfId="37089" xr:uid="{00000000-0005-0000-0000-000025600000}"/>
    <cellStyle name="Note 4 6 5 3" xfId="28877" xr:uid="{00000000-0005-0000-0000-000026600000}"/>
    <cellStyle name="Note 4 6 6" xfId="23792" xr:uid="{00000000-0005-0000-0000-000027600000}"/>
    <cellStyle name="Note 4 7" xfId="2415" xr:uid="{00000000-0005-0000-0000-000028600000}"/>
    <cellStyle name="Note 4 7 2" xfId="3821" xr:uid="{00000000-0005-0000-0000-000029600000}"/>
    <cellStyle name="Note 4 7 2 2" xfId="6930" xr:uid="{00000000-0005-0000-0000-00002A600000}"/>
    <cellStyle name="Note 4 7 2 2 2" xfId="13002" xr:uid="{00000000-0005-0000-0000-00002B600000}"/>
    <cellStyle name="Note 4 7 2 2 2 2" xfId="32455" xr:uid="{00000000-0005-0000-0000-00002C600000}"/>
    <cellStyle name="Note 4 7 2 2 3" xfId="27389" xr:uid="{00000000-0005-0000-0000-00002D600000}"/>
    <cellStyle name="Note 4 7 2 3" xfId="9987" xr:uid="{00000000-0005-0000-0000-00002E600000}"/>
    <cellStyle name="Note 4 7 2 3 2" xfId="19763" xr:uid="{00000000-0005-0000-0000-00002F600000}"/>
    <cellStyle name="Note 4 7 2 3 2 2" xfId="37921" xr:uid="{00000000-0005-0000-0000-000030600000}"/>
    <cellStyle name="Note 4 7 2 3 3" xfId="29914" xr:uid="{00000000-0005-0000-0000-000031600000}"/>
    <cellStyle name="Note 4 7 2 4" xfId="24833" xr:uid="{00000000-0005-0000-0000-000032600000}"/>
    <cellStyle name="Note 4 7 3" xfId="4484" xr:uid="{00000000-0005-0000-0000-000033600000}"/>
    <cellStyle name="Note 4 7 3 2" xfId="7586" xr:uid="{00000000-0005-0000-0000-000034600000}"/>
    <cellStyle name="Note 4 7 3 2 2" xfId="13647" xr:uid="{00000000-0005-0000-0000-000035600000}"/>
    <cellStyle name="Note 4 7 3 2 2 2" xfId="33096" xr:uid="{00000000-0005-0000-0000-000036600000}"/>
    <cellStyle name="Note 4 7 3 2 3" xfId="28030" xr:uid="{00000000-0005-0000-0000-000037600000}"/>
    <cellStyle name="Note 4 7 3 3" xfId="10633" xr:uid="{00000000-0005-0000-0000-000038600000}"/>
    <cellStyle name="Note 4 7 3 3 2" xfId="20201" xr:uid="{00000000-0005-0000-0000-000039600000}"/>
    <cellStyle name="Note 4 7 3 3 2 2" xfId="38355" xr:uid="{00000000-0005-0000-0000-00003A600000}"/>
    <cellStyle name="Note 4 7 3 3 3" xfId="30556" xr:uid="{00000000-0005-0000-0000-00003B600000}"/>
    <cellStyle name="Note 4 7 3 4" xfId="25474" xr:uid="{00000000-0005-0000-0000-00003C600000}"/>
    <cellStyle name="Note 4 7 4" xfId="5621" xr:uid="{00000000-0005-0000-0000-00003D600000}"/>
    <cellStyle name="Note 4 7 4 2" xfId="11756" xr:uid="{00000000-0005-0000-0000-00003E600000}"/>
    <cellStyle name="Note 4 7 4 2 2" xfId="31410" xr:uid="{00000000-0005-0000-0000-00003F600000}"/>
    <cellStyle name="Note 4 7 4 3" xfId="26328" xr:uid="{00000000-0005-0000-0000-000040600000}"/>
    <cellStyle name="Note 4 7 5" xfId="8738" xr:uid="{00000000-0005-0000-0000-000041600000}"/>
    <cellStyle name="Note 4 7 5 2" xfId="18725" xr:uid="{00000000-0005-0000-0000-000042600000}"/>
    <cellStyle name="Note 4 7 5 2 2" xfId="37084" xr:uid="{00000000-0005-0000-0000-000043600000}"/>
    <cellStyle name="Note 4 7 5 3" xfId="28872" xr:uid="{00000000-0005-0000-0000-000044600000}"/>
    <cellStyle name="Note 4 7 6" xfId="23787" xr:uid="{00000000-0005-0000-0000-000045600000}"/>
    <cellStyle name="Note 4 8" xfId="2405" xr:uid="{00000000-0005-0000-0000-000046600000}"/>
    <cellStyle name="Note 4 8 2" xfId="3760" xr:uid="{00000000-0005-0000-0000-000047600000}"/>
    <cellStyle name="Note 4 8 2 2" xfId="6873" xr:uid="{00000000-0005-0000-0000-000048600000}"/>
    <cellStyle name="Note 4 8 2 2 2" xfId="12949" xr:uid="{00000000-0005-0000-0000-000049600000}"/>
    <cellStyle name="Note 4 8 2 2 2 2" xfId="32403" xr:uid="{00000000-0005-0000-0000-00004A600000}"/>
    <cellStyle name="Note 4 8 2 2 3" xfId="27337" xr:uid="{00000000-0005-0000-0000-00004B600000}"/>
    <cellStyle name="Note 4 8 2 3" xfId="9934" xr:uid="{00000000-0005-0000-0000-00004C600000}"/>
    <cellStyle name="Note 4 8 2 3 2" xfId="19738" xr:uid="{00000000-0005-0000-0000-00004D600000}"/>
    <cellStyle name="Note 4 8 2 3 2 2" xfId="37897" xr:uid="{00000000-0005-0000-0000-00004E600000}"/>
    <cellStyle name="Note 4 8 2 3 3" xfId="29862" xr:uid="{00000000-0005-0000-0000-00004F600000}"/>
    <cellStyle name="Note 4 8 2 4" xfId="24781" xr:uid="{00000000-0005-0000-0000-000050600000}"/>
    <cellStyle name="Note 4 8 3" xfId="4431" xr:uid="{00000000-0005-0000-0000-000051600000}"/>
    <cellStyle name="Note 4 8 3 2" xfId="7533" xr:uid="{00000000-0005-0000-0000-000052600000}"/>
    <cellStyle name="Note 4 8 3 2 2" xfId="13594" xr:uid="{00000000-0005-0000-0000-000053600000}"/>
    <cellStyle name="Note 4 8 3 2 2 2" xfId="33044" xr:uid="{00000000-0005-0000-0000-000054600000}"/>
    <cellStyle name="Note 4 8 3 2 3" xfId="27978" xr:uid="{00000000-0005-0000-0000-000055600000}"/>
    <cellStyle name="Note 4 8 3 3" xfId="10580" xr:uid="{00000000-0005-0000-0000-000056600000}"/>
    <cellStyle name="Note 4 8 3 3 2" xfId="20148" xr:uid="{00000000-0005-0000-0000-000057600000}"/>
    <cellStyle name="Note 4 8 3 3 2 2" xfId="38303" xr:uid="{00000000-0005-0000-0000-000058600000}"/>
    <cellStyle name="Note 4 8 3 3 3" xfId="30504" xr:uid="{00000000-0005-0000-0000-000059600000}"/>
    <cellStyle name="Note 4 8 3 4" xfId="25422" xr:uid="{00000000-0005-0000-0000-00005A600000}"/>
    <cellStyle name="Note 4 8 4" xfId="5611" xr:uid="{00000000-0005-0000-0000-00005B600000}"/>
    <cellStyle name="Note 4 8 4 2" xfId="11746" xr:uid="{00000000-0005-0000-0000-00005C600000}"/>
    <cellStyle name="Note 4 8 4 2 2" xfId="31400" xr:uid="{00000000-0005-0000-0000-00005D600000}"/>
    <cellStyle name="Note 4 8 4 3" xfId="26318" xr:uid="{00000000-0005-0000-0000-00005E600000}"/>
    <cellStyle name="Note 4 8 5" xfId="8728" xr:uid="{00000000-0005-0000-0000-00005F600000}"/>
    <cellStyle name="Note 4 8 5 2" xfId="18715" xr:uid="{00000000-0005-0000-0000-000060600000}"/>
    <cellStyle name="Note 4 8 5 2 2" xfId="37074" xr:uid="{00000000-0005-0000-0000-000061600000}"/>
    <cellStyle name="Note 4 8 5 3" xfId="28862" xr:uid="{00000000-0005-0000-0000-000062600000}"/>
    <cellStyle name="Note 4 8 6" xfId="23777" xr:uid="{00000000-0005-0000-0000-000063600000}"/>
    <cellStyle name="Note 4 9" xfId="2516" xr:uid="{00000000-0005-0000-0000-000064600000}"/>
    <cellStyle name="Note 4 9 2" xfId="3431" xr:uid="{00000000-0005-0000-0000-000065600000}"/>
    <cellStyle name="Note 4 9 2 2" xfId="6581" xr:uid="{00000000-0005-0000-0000-000066600000}"/>
    <cellStyle name="Note 4 9 2 2 2" xfId="12687" xr:uid="{00000000-0005-0000-0000-000067600000}"/>
    <cellStyle name="Note 4 9 2 2 2 2" xfId="32142" xr:uid="{00000000-0005-0000-0000-000068600000}"/>
    <cellStyle name="Note 4 9 2 2 3" xfId="27076" xr:uid="{00000000-0005-0000-0000-000069600000}"/>
    <cellStyle name="Note 4 9 2 3" xfId="9672" xr:uid="{00000000-0005-0000-0000-00006A600000}"/>
    <cellStyle name="Note 4 9 2 3 2" xfId="19599" xr:uid="{00000000-0005-0000-0000-00006B600000}"/>
    <cellStyle name="Note 4 9 2 3 2 2" xfId="37759" xr:uid="{00000000-0005-0000-0000-00006C600000}"/>
    <cellStyle name="Note 4 9 2 3 3" xfId="29604" xr:uid="{00000000-0005-0000-0000-00006D600000}"/>
    <cellStyle name="Note 4 9 2 4" xfId="24520" xr:uid="{00000000-0005-0000-0000-00006E600000}"/>
    <cellStyle name="Note 4 9 3" xfId="4168" xr:uid="{00000000-0005-0000-0000-00006F600000}"/>
    <cellStyle name="Note 4 9 3 2" xfId="7271" xr:uid="{00000000-0005-0000-0000-000070600000}"/>
    <cellStyle name="Note 4 9 3 2 2" xfId="13332" xr:uid="{00000000-0005-0000-0000-000071600000}"/>
    <cellStyle name="Note 4 9 3 2 2 2" xfId="32783" xr:uid="{00000000-0005-0000-0000-000072600000}"/>
    <cellStyle name="Note 4 9 3 2 3" xfId="27717" xr:uid="{00000000-0005-0000-0000-000073600000}"/>
    <cellStyle name="Note 4 9 3 3" xfId="10317" xr:uid="{00000000-0005-0000-0000-000074600000}"/>
    <cellStyle name="Note 4 9 3 3 2" xfId="19886" xr:uid="{00000000-0005-0000-0000-000075600000}"/>
    <cellStyle name="Note 4 9 3 3 2 2" xfId="38042" xr:uid="{00000000-0005-0000-0000-000076600000}"/>
    <cellStyle name="Note 4 9 3 3 3" xfId="30242" xr:uid="{00000000-0005-0000-0000-000077600000}"/>
    <cellStyle name="Note 4 9 3 4" xfId="25161" xr:uid="{00000000-0005-0000-0000-000078600000}"/>
    <cellStyle name="Note 4 9 4" xfId="5721" xr:uid="{00000000-0005-0000-0000-000079600000}"/>
    <cellStyle name="Note 4 9 4 2" xfId="11840" xr:uid="{00000000-0005-0000-0000-00007A600000}"/>
    <cellStyle name="Note 4 9 4 2 2" xfId="31486" xr:uid="{00000000-0005-0000-0000-00007B600000}"/>
    <cellStyle name="Note 4 9 4 3" xfId="26420" xr:uid="{00000000-0005-0000-0000-00007C600000}"/>
    <cellStyle name="Note 4 9 5" xfId="8820" xr:uid="{00000000-0005-0000-0000-00007D600000}"/>
    <cellStyle name="Note 4 9 5 2" xfId="18807" xr:uid="{00000000-0005-0000-0000-00007E600000}"/>
    <cellStyle name="Note 4 9 5 2 2" xfId="37158" xr:uid="{00000000-0005-0000-0000-00007F600000}"/>
    <cellStyle name="Note 4 9 5 3" xfId="28946" xr:uid="{00000000-0005-0000-0000-000080600000}"/>
    <cellStyle name="Note 4 9 6" xfId="23859" xr:uid="{00000000-0005-0000-0000-000081600000}"/>
    <cellStyle name="Note 5" xfId="1366" xr:uid="{00000000-0005-0000-0000-000082600000}"/>
    <cellStyle name="Note 5 10" xfId="2433" xr:uid="{00000000-0005-0000-0000-000083600000}"/>
    <cellStyle name="Note 5 10 2" xfId="3736" xr:uid="{00000000-0005-0000-0000-000084600000}"/>
    <cellStyle name="Note 5 10 2 2" xfId="6851" xr:uid="{00000000-0005-0000-0000-000085600000}"/>
    <cellStyle name="Note 5 10 2 2 2" xfId="12930" xr:uid="{00000000-0005-0000-0000-000086600000}"/>
    <cellStyle name="Note 5 10 2 2 2 2" xfId="32384" xr:uid="{00000000-0005-0000-0000-000087600000}"/>
    <cellStyle name="Note 5 10 2 2 3" xfId="27318" xr:uid="{00000000-0005-0000-0000-000088600000}"/>
    <cellStyle name="Note 5 10 2 3" xfId="9915" xr:uid="{00000000-0005-0000-0000-000089600000}"/>
    <cellStyle name="Note 5 10 2 3 2" xfId="19724" xr:uid="{00000000-0005-0000-0000-00008A600000}"/>
    <cellStyle name="Note 5 10 2 3 2 2" xfId="37883" xr:uid="{00000000-0005-0000-0000-00008B600000}"/>
    <cellStyle name="Note 5 10 2 3 3" xfId="29843" xr:uid="{00000000-0005-0000-0000-00008C600000}"/>
    <cellStyle name="Note 5 10 2 4" xfId="24762" xr:uid="{00000000-0005-0000-0000-00008D600000}"/>
    <cellStyle name="Note 5 10 3" xfId="4412" xr:uid="{00000000-0005-0000-0000-00008E600000}"/>
    <cellStyle name="Note 5 10 3 2" xfId="7514" xr:uid="{00000000-0005-0000-0000-00008F600000}"/>
    <cellStyle name="Note 5 10 3 2 2" xfId="13575" xr:uid="{00000000-0005-0000-0000-000090600000}"/>
    <cellStyle name="Note 5 10 3 2 2 2" xfId="33025" xr:uid="{00000000-0005-0000-0000-000091600000}"/>
    <cellStyle name="Note 5 10 3 2 3" xfId="27959" xr:uid="{00000000-0005-0000-0000-000092600000}"/>
    <cellStyle name="Note 5 10 3 3" xfId="10561" xr:uid="{00000000-0005-0000-0000-000093600000}"/>
    <cellStyle name="Note 5 10 3 3 2" xfId="20129" xr:uid="{00000000-0005-0000-0000-000094600000}"/>
    <cellStyle name="Note 5 10 3 3 2 2" xfId="38284" xr:uid="{00000000-0005-0000-0000-000095600000}"/>
    <cellStyle name="Note 5 10 3 3 3" xfId="30485" xr:uid="{00000000-0005-0000-0000-000096600000}"/>
    <cellStyle name="Note 5 10 3 4" xfId="25403" xr:uid="{00000000-0005-0000-0000-000097600000}"/>
    <cellStyle name="Note 5 10 4" xfId="5639" xr:uid="{00000000-0005-0000-0000-000098600000}"/>
    <cellStyle name="Note 5 10 4 2" xfId="11774" xr:uid="{00000000-0005-0000-0000-000099600000}"/>
    <cellStyle name="Note 5 10 4 2 2" xfId="21309" xr:uid="{00000000-0005-0000-0000-00009A600000}"/>
    <cellStyle name="Note 5 10 4 2 2 2" xfId="39197" xr:uid="{00000000-0005-0000-0000-00009B600000}"/>
    <cellStyle name="Note 5 10 4 2 3" xfId="31428" xr:uid="{00000000-0005-0000-0000-00009C600000}"/>
    <cellStyle name="Note 5 10 4 3" xfId="16280" xr:uid="{00000000-0005-0000-0000-00009D600000}"/>
    <cellStyle name="Note 5 10 4 3 2" xfId="35051" xr:uid="{00000000-0005-0000-0000-00009E600000}"/>
    <cellStyle name="Note 5 10 4 4" xfId="26346" xr:uid="{00000000-0005-0000-0000-00009F600000}"/>
    <cellStyle name="Note 5 10 5" xfId="8756" xr:uid="{00000000-0005-0000-0000-0000A0600000}"/>
    <cellStyle name="Note 5 10 5 2" xfId="18743" xr:uid="{00000000-0005-0000-0000-0000A1600000}"/>
    <cellStyle name="Note 5 10 5 2 2" xfId="37102" xr:uid="{00000000-0005-0000-0000-0000A2600000}"/>
    <cellStyle name="Note 5 10 5 3" xfId="28890" xr:uid="{00000000-0005-0000-0000-0000A3600000}"/>
    <cellStyle name="Note 5 10 6" xfId="23805" xr:uid="{00000000-0005-0000-0000-0000A4600000}"/>
    <cellStyle name="Note 5 11" xfId="2552" xr:uid="{00000000-0005-0000-0000-0000A5600000}"/>
    <cellStyle name="Note 5 11 2" xfId="3565" xr:uid="{00000000-0005-0000-0000-0000A6600000}"/>
    <cellStyle name="Note 5 11 2 2" xfId="6697" xr:uid="{00000000-0005-0000-0000-0000A7600000}"/>
    <cellStyle name="Note 5 11 2 2 2" xfId="12793" xr:uid="{00000000-0005-0000-0000-0000A8600000}"/>
    <cellStyle name="Note 5 11 2 2 2 2" xfId="32248" xr:uid="{00000000-0005-0000-0000-0000A9600000}"/>
    <cellStyle name="Note 5 11 2 2 3" xfId="27182" xr:uid="{00000000-0005-0000-0000-0000AA600000}"/>
    <cellStyle name="Note 5 11 2 3" xfId="9778" xr:uid="{00000000-0005-0000-0000-0000AB600000}"/>
    <cellStyle name="Note 5 11 2 3 2" xfId="19647" xr:uid="{00000000-0005-0000-0000-0000AC600000}"/>
    <cellStyle name="Note 5 11 2 3 2 2" xfId="37807" xr:uid="{00000000-0005-0000-0000-0000AD600000}"/>
    <cellStyle name="Note 5 11 2 3 3" xfId="29708" xr:uid="{00000000-0005-0000-0000-0000AE600000}"/>
    <cellStyle name="Note 5 11 2 4" xfId="24626" xr:uid="{00000000-0005-0000-0000-0000AF600000}"/>
    <cellStyle name="Note 5 11 3" xfId="4274" xr:uid="{00000000-0005-0000-0000-0000B0600000}"/>
    <cellStyle name="Note 5 11 3 2" xfId="7377" xr:uid="{00000000-0005-0000-0000-0000B1600000}"/>
    <cellStyle name="Note 5 11 3 2 2" xfId="13438" xr:uid="{00000000-0005-0000-0000-0000B2600000}"/>
    <cellStyle name="Note 5 11 3 2 2 2" xfId="32889" xr:uid="{00000000-0005-0000-0000-0000B3600000}"/>
    <cellStyle name="Note 5 11 3 2 3" xfId="27823" xr:uid="{00000000-0005-0000-0000-0000B4600000}"/>
    <cellStyle name="Note 5 11 3 3" xfId="10423" xr:uid="{00000000-0005-0000-0000-0000B5600000}"/>
    <cellStyle name="Note 5 11 3 3 2" xfId="19992" xr:uid="{00000000-0005-0000-0000-0000B6600000}"/>
    <cellStyle name="Note 5 11 3 3 2 2" xfId="38148" xr:uid="{00000000-0005-0000-0000-0000B7600000}"/>
    <cellStyle name="Note 5 11 3 3 3" xfId="30348" xr:uid="{00000000-0005-0000-0000-0000B8600000}"/>
    <cellStyle name="Note 5 11 3 4" xfId="25267" xr:uid="{00000000-0005-0000-0000-0000B9600000}"/>
    <cellStyle name="Note 5 11 4" xfId="5755" xr:uid="{00000000-0005-0000-0000-0000BA600000}"/>
    <cellStyle name="Note 5 11 4 2" xfId="11874" xr:uid="{00000000-0005-0000-0000-0000BB600000}"/>
    <cellStyle name="Note 5 11 4 2 2" xfId="31518" xr:uid="{00000000-0005-0000-0000-0000BC600000}"/>
    <cellStyle name="Note 5 11 4 3" xfId="26452" xr:uid="{00000000-0005-0000-0000-0000BD600000}"/>
    <cellStyle name="Note 5 11 5" xfId="8854" xr:uid="{00000000-0005-0000-0000-0000BE600000}"/>
    <cellStyle name="Note 5 11 5 2" xfId="18841" xr:uid="{00000000-0005-0000-0000-0000BF600000}"/>
    <cellStyle name="Note 5 11 5 2 2" xfId="37190" xr:uid="{00000000-0005-0000-0000-0000C0600000}"/>
    <cellStyle name="Note 5 11 5 3" xfId="28978" xr:uid="{00000000-0005-0000-0000-0000C1600000}"/>
    <cellStyle name="Note 5 11 6" xfId="23891" xr:uid="{00000000-0005-0000-0000-0000C2600000}"/>
    <cellStyle name="Note 5 12" xfId="2533" xr:uid="{00000000-0005-0000-0000-0000C3600000}"/>
    <cellStyle name="Note 5 12 2" xfId="3992" xr:uid="{00000000-0005-0000-0000-0000C4600000}"/>
    <cellStyle name="Note 5 12 2 2" xfId="7096" xr:uid="{00000000-0005-0000-0000-0000C5600000}"/>
    <cellStyle name="Note 5 12 2 2 2" xfId="13162" xr:uid="{00000000-0005-0000-0000-0000C6600000}"/>
    <cellStyle name="Note 5 12 2 2 2 2" xfId="32614" xr:uid="{00000000-0005-0000-0000-0000C7600000}"/>
    <cellStyle name="Note 5 12 2 2 3" xfId="27548" xr:uid="{00000000-0005-0000-0000-0000C8600000}"/>
    <cellStyle name="Note 5 12 2 3" xfId="10147" xr:uid="{00000000-0005-0000-0000-0000C9600000}"/>
    <cellStyle name="Note 5 12 2 3 2" xfId="19828" xr:uid="{00000000-0005-0000-0000-0000CA600000}"/>
    <cellStyle name="Note 5 12 2 3 2 2" xfId="37985" xr:uid="{00000000-0005-0000-0000-0000CB600000}"/>
    <cellStyle name="Note 5 12 2 3 3" xfId="30073" xr:uid="{00000000-0005-0000-0000-0000CC600000}"/>
    <cellStyle name="Note 5 12 2 4" xfId="24992" xr:uid="{00000000-0005-0000-0000-0000CD600000}"/>
    <cellStyle name="Note 5 12 3" xfId="4644" xr:uid="{00000000-0005-0000-0000-0000CE600000}"/>
    <cellStyle name="Note 5 12 3 2" xfId="7746" xr:uid="{00000000-0005-0000-0000-0000CF600000}"/>
    <cellStyle name="Note 5 12 3 2 2" xfId="13807" xr:uid="{00000000-0005-0000-0000-0000D0600000}"/>
    <cellStyle name="Note 5 12 3 2 2 2" xfId="33255" xr:uid="{00000000-0005-0000-0000-0000D1600000}"/>
    <cellStyle name="Note 5 12 3 2 3" xfId="28189" xr:uid="{00000000-0005-0000-0000-0000D2600000}"/>
    <cellStyle name="Note 5 12 3 3" xfId="10793" xr:uid="{00000000-0005-0000-0000-0000D3600000}"/>
    <cellStyle name="Note 5 12 3 3 2" xfId="20361" xr:uid="{00000000-0005-0000-0000-0000D4600000}"/>
    <cellStyle name="Note 5 12 3 3 2 2" xfId="38514" xr:uid="{00000000-0005-0000-0000-0000D5600000}"/>
    <cellStyle name="Note 5 12 3 3 3" xfId="30715" xr:uid="{00000000-0005-0000-0000-0000D6600000}"/>
    <cellStyle name="Note 5 12 3 4" xfId="25633" xr:uid="{00000000-0005-0000-0000-0000D7600000}"/>
    <cellStyle name="Note 5 12 4" xfId="5738" xr:uid="{00000000-0005-0000-0000-0000D8600000}"/>
    <cellStyle name="Note 5 12 4 2" xfId="11857" xr:uid="{00000000-0005-0000-0000-0000D9600000}"/>
    <cellStyle name="Note 5 12 4 2 2" xfId="21376" xr:uid="{00000000-0005-0000-0000-0000DA600000}"/>
    <cellStyle name="Note 5 12 4 2 2 2" xfId="39260" xr:uid="{00000000-0005-0000-0000-0000DB600000}"/>
    <cellStyle name="Note 5 12 4 2 3" xfId="31501" xr:uid="{00000000-0005-0000-0000-0000DC600000}"/>
    <cellStyle name="Note 5 12 4 3" xfId="16345" xr:uid="{00000000-0005-0000-0000-0000DD600000}"/>
    <cellStyle name="Note 5 12 4 3 2" xfId="35116" xr:uid="{00000000-0005-0000-0000-0000DE600000}"/>
    <cellStyle name="Note 5 12 4 4" xfId="26435" xr:uid="{00000000-0005-0000-0000-0000DF600000}"/>
    <cellStyle name="Note 5 12 5" xfId="8837" xr:uid="{00000000-0005-0000-0000-0000E0600000}"/>
    <cellStyle name="Note 5 12 5 2" xfId="18824" xr:uid="{00000000-0005-0000-0000-0000E1600000}"/>
    <cellStyle name="Note 5 12 5 2 2" xfId="37173" xr:uid="{00000000-0005-0000-0000-0000E2600000}"/>
    <cellStyle name="Note 5 12 5 3" xfId="28961" xr:uid="{00000000-0005-0000-0000-0000E3600000}"/>
    <cellStyle name="Note 5 12 6" xfId="23874" xr:uid="{00000000-0005-0000-0000-0000E4600000}"/>
    <cellStyle name="Note 5 13" xfId="2609" xr:uid="{00000000-0005-0000-0000-0000E5600000}"/>
    <cellStyle name="Note 5 13 2" xfId="3549" xr:uid="{00000000-0005-0000-0000-0000E6600000}"/>
    <cellStyle name="Note 5 13 2 2" xfId="6684" xr:uid="{00000000-0005-0000-0000-0000E7600000}"/>
    <cellStyle name="Note 5 13 2 2 2" xfId="12781" xr:uid="{00000000-0005-0000-0000-0000E8600000}"/>
    <cellStyle name="Note 5 13 2 2 2 2" xfId="32236" xr:uid="{00000000-0005-0000-0000-0000E9600000}"/>
    <cellStyle name="Note 5 13 2 2 3" xfId="27170" xr:uid="{00000000-0005-0000-0000-0000EA600000}"/>
    <cellStyle name="Note 5 13 2 3" xfId="9766" xr:uid="{00000000-0005-0000-0000-0000EB600000}"/>
    <cellStyle name="Note 5 13 2 3 2" xfId="19639" xr:uid="{00000000-0005-0000-0000-0000EC600000}"/>
    <cellStyle name="Note 5 13 2 3 2 2" xfId="37799" xr:uid="{00000000-0005-0000-0000-0000ED600000}"/>
    <cellStyle name="Note 5 13 2 3 3" xfId="29697" xr:uid="{00000000-0005-0000-0000-0000EE600000}"/>
    <cellStyle name="Note 5 13 2 4" xfId="24614" xr:uid="{00000000-0005-0000-0000-0000EF600000}"/>
    <cellStyle name="Note 5 13 3" xfId="4262" xr:uid="{00000000-0005-0000-0000-0000F0600000}"/>
    <cellStyle name="Note 5 13 3 2" xfId="7365" xr:uid="{00000000-0005-0000-0000-0000F1600000}"/>
    <cellStyle name="Note 5 13 3 2 2" xfId="13426" xr:uid="{00000000-0005-0000-0000-0000F2600000}"/>
    <cellStyle name="Note 5 13 3 2 2 2" xfId="32877" xr:uid="{00000000-0005-0000-0000-0000F3600000}"/>
    <cellStyle name="Note 5 13 3 2 3" xfId="27811" xr:uid="{00000000-0005-0000-0000-0000F4600000}"/>
    <cellStyle name="Note 5 13 3 3" xfId="10411" xr:uid="{00000000-0005-0000-0000-0000F5600000}"/>
    <cellStyle name="Note 5 13 3 3 2" xfId="19980" xr:uid="{00000000-0005-0000-0000-0000F6600000}"/>
    <cellStyle name="Note 5 13 3 3 2 2" xfId="38136" xr:uid="{00000000-0005-0000-0000-0000F7600000}"/>
    <cellStyle name="Note 5 13 3 3 3" xfId="30336" xr:uid="{00000000-0005-0000-0000-0000F8600000}"/>
    <cellStyle name="Note 5 13 3 4" xfId="25255" xr:uid="{00000000-0005-0000-0000-0000F9600000}"/>
    <cellStyle name="Note 5 13 4" xfId="5811" xr:uid="{00000000-0005-0000-0000-0000FA600000}"/>
    <cellStyle name="Note 5 13 4 2" xfId="11930" xr:uid="{00000000-0005-0000-0000-0000FB600000}"/>
    <cellStyle name="Note 5 13 4 2 2" xfId="31570" xr:uid="{00000000-0005-0000-0000-0000FC600000}"/>
    <cellStyle name="Note 5 13 4 3" xfId="26504" xr:uid="{00000000-0005-0000-0000-0000FD600000}"/>
    <cellStyle name="Note 5 13 5" xfId="8910" xr:uid="{00000000-0005-0000-0000-0000FE600000}"/>
    <cellStyle name="Note 5 13 5 2" xfId="18897" xr:uid="{00000000-0005-0000-0000-0000FF600000}"/>
    <cellStyle name="Note 5 13 5 2 2" xfId="37242" xr:uid="{00000000-0005-0000-0000-000000610000}"/>
    <cellStyle name="Note 5 13 5 3" xfId="29030" xr:uid="{00000000-0005-0000-0000-000001610000}"/>
    <cellStyle name="Note 5 13 6" xfId="23943" xr:uid="{00000000-0005-0000-0000-000002610000}"/>
    <cellStyle name="Note 5 14" xfId="2657" xr:uid="{00000000-0005-0000-0000-000003610000}"/>
    <cellStyle name="Note 5 14 2" xfId="3648" xr:uid="{00000000-0005-0000-0000-000004610000}"/>
    <cellStyle name="Note 5 14 2 2" xfId="6773" xr:uid="{00000000-0005-0000-0000-000005610000}"/>
    <cellStyle name="Note 5 14 2 2 2" xfId="12861" xr:uid="{00000000-0005-0000-0000-000006610000}"/>
    <cellStyle name="Note 5 14 2 2 2 2" xfId="32315" xr:uid="{00000000-0005-0000-0000-000007610000}"/>
    <cellStyle name="Note 5 14 2 2 3" xfId="27249" xr:uid="{00000000-0005-0000-0000-000008610000}"/>
    <cellStyle name="Note 5 14 2 3" xfId="9846" xr:uid="{00000000-0005-0000-0000-000009610000}"/>
    <cellStyle name="Note 5 14 2 3 2" xfId="19686" xr:uid="{00000000-0005-0000-0000-00000A610000}"/>
    <cellStyle name="Note 5 14 2 3 2 2" xfId="37845" xr:uid="{00000000-0005-0000-0000-00000B610000}"/>
    <cellStyle name="Note 5 14 2 3 3" xfId="29774" xr:uid="{00000000-0005-0000-0000-00000C610000}"/>
    <cellStyle name="Note 5 14 2 4" xfId="24693" xr:uid="{00000000-0005-0000-0000-00000D610000}"/>
    <cellStyle name="Note 5 14 3" xfId="4343" xr:uid="{00000000-0005-0000-0000-00000E610000}"/>
    <cellStyle name="Note 5 14 3 2" xfId="7445" xr:uid="{00000000-0005-0000-0000-00000F610000}"/>
    <cellStyle name="Note 5 14 3 2 2" xfId="13506" xr:uid="{00000000-0005-0000-0000-000010610000}"/>
    <cellStyle name="Note 5 14 3 2 2 2" xfId="32956" xr:uid="{00000000-0005-0000-0000-000011610000}"/>
    <cellStyle name="Note 5 14 3 2 3" xfId="27890" xr:uid="{00000000-0005-0000-0000-000012610000}"/>
    <cellStyle name="Note 5 14 3 3" xfId="10492" xr:uid="{00000000-0005-0000-0000-000013610000}"/>
    <cellStyle name="Note 5 14 3 3 2" xfId="20060" xr:uid="{00000000-0005-0000-0000-000014610000}"/>
    <cellStyle name="Note 5 14 3 3 2 2" xfId="38215" xr:uid="{00000000-0005-0000-0000-000015610000}"/>
    <cellStyle name="Note 5 14 3 3 3" xfId="30416" xr:uid="{00000000-0005-0000-0000-000016610000}"/>
    <cellStyle name="Note 5 14 3 4" xfId="25334" xr:uid="{00000000-0005-0000-0000-000017610000}"/>
    <cellStyle name="Note 5 14 4" xfId="5855" xr:uid="{00000000-0005-0000-0000-000018610000}"/>
    <cellStyle name="Note 5 14 4 2" xfId="11974" xr:uid="{00000000-0005-0000-0000-000019610000}"/>
    <cellStyle name="Note 5 14 4 2 2" xfId="31612" xr:uid="{00000000-0005-0000-0000-00001A610000}"/>
    <cellStyle name="Note 5 14 4 3" xfId="26546" xr:uid="{00000000-0005-0000-0000-00001B610000}"/>
    <cellStyle name="Note 5 14 5" xfId="8954" xr:uid="{00000000-0005-0000-0000-00001C610000}"/>
    <cellStyle name="Note 5 14 5 2" xfId="18941" xr:uid="{00000000-0005-0000-0000-00001D610000}"/>
    <cellStyle name="Note 5 14 5 2 2" xfId="37284" xr:uid="{00000000-0005-0000-0000-00001E610000}"/>
    <cellStyle name="Note 5 14 5 3" xfId="29070" xr:uid="{00000000-0005-0000-0000-00001F610000}"/>
    <cellStyle name="Note 5 14 6" xfId="23985" xr:uid="{00000000-0005-0000-0000-000020610000}"/>
    <cellStyle name="Note 5 15" xfId="2570" xr:uid="{00000000-0005-0000-0000-000021610000}"/>
    <cellStyle name="Note 5 15 2" xfId="3938" xr:uid="{00000000-0005-0000-0000-000022610000}"/>
    <cellStyle name="Note 5 15 2 2" xfId="7043" xr:uid="{00000000-0005-0000-0000-000023610000}"/>
    <cellStyle name="Note 5 15 2 2 2" xfId="13111" xr:uid="{00000000-0005-0000-0000-000024610000}"/>
    <cellStyle name="Note 5 15 2 2 2 2" xfId="32563" xr:uid="{00000000-0005-0000-0000-000025610000}"/>
    <cellStyle name="Note 5 15 2 2 3" xfId="27497" xr:uid="{00000000-0005-0000-0000-000026610000}"/>
    <cellStyle name="Note 5 15 2 3" xfId="10096" xr:uid="{00000000-0005-0000-0000-000027610000}"/>
    <cellStyle name="Note 5 15 2 3 2" xfId="19813" xr:uid="{00000000-0005-0000-0000-000028610000}"/>
    <cellStyle name="Note 5 15 2 3 2 2" xfId="37970" xr:uid="{00000000-0005-0000-0000-000029610000}"/>
    <cellStyle name="Note 5 15 2 3 3" xfId="30022" xr:uid="{00000000-0005-0000-0000-00002A610000}"/>
    <cellStyle name="Note 5 15 2 4" xfId="24941" xr:uid="{00000000-0005-0000-0000-00002B610000}"/>
    <cellStyle name="Note 5 15 3" xfId="4593" xr:uid="{00000000-0005-0000-0000-00002C610000}"/>
    <cellStyle name="Note 5 15 3 2" xfId="7695" xr:uid="{00000000-0005-0000-0000-00002D610000}"/>
    <cellStyle name="Note 5 15 3 2 2" xfId="13756" xr:uid="{00000000-0005-0000-0000-00002E610000}"/>
    <cellStyle name="Note 5 15 3 2 2 2" xfId="33204" xr:uid="{00000000-0005-0000-0000-00002F610000}"/>
    <cellStyle name="Note 5 15 3 2 3" xfId="28138" xr:uid="{00000000-0005-0000-0000-000030610000}"/>
    <cellStyle name="Note 5 15 3 3" xfId="10742" xr:uid="{00000000-0005-0000-0000-000031610000}"/>
    <cellStyle name="Note 5 15 3 3 2" xfId="20310" xr:uid="{00000000-0005-0000-0000-000032610000}"/>
    <cellStyle name="Note 5 15 3 3 2 2" xfId="38463" xr:uid="{00000000-0005-0000-0000-000033610000}"/>
    <cellStyle name="Note 5 15 3 3 3" xfId="30664" xr:uid="{00000000-0005-0000-0000-000034610000}"/>
    <cellStyle name="Note 5 15 3 4" xfId="25582" xr:uid="{00000000-0005-0000-0000-000035610000}"/>
    <cellStyle name="Note 5 15 4" xfId="5773" xr:uid="{00000000-0005-0000-0000-000036610000}"/>
    <cellStyle name="Note 5 15 4 2" xfId="11892" xr:uid="{00000000-0005-0000-0000-000037610000}"/>
    <cellStyle name="Note 5 15 4 2 2" xfId="31534" xr:uid="{00000000-0005-0000-0000-000038610000}"/>
    <cellStyle name="Note 5 15 4 3" xfId="26468" xr:uid="{00000000-0005-0000-0000-000039610000}"/>
    <cellStyle name="Note 5 15 5" xfId="8872" xr:uid="{00000000-0005-0000-0000-00003A610000}"/>
    <cellStyle name="Note 5 15 5 2" xfId="18859" xr:uid="{00000000-0005-0000-0000-00003B610000}"/>
    <cellStyle name="Note 5 15 5 2 2" xfId="37206" xr:uid="{00000000-0005-0000-0000-00003C610000}"/>
    <cellStyle name="Note 5 15 5 3" xfId="28994" xr:uid="{00000000-0005-0000-0000-00003D610000}"/>
    <cellStyle name="Note 5 15 6" xfId="23907" xr:uid="{00000000-0005-0000-0000-00003E610000}"/>
    <cellStyle name="Note 5 16" xfId="2709" xr:uid="{00000000-0005-0000-0000-00003F610000}"/>
    <cellStyle name="Note 5 16 2" xfId="5905" xr:uid="{00000000-0005-0000-0000-000040610000}"/>
    <cellStyle name="Note 5 16 2 2" xfId="12024" xr:uid="{00000000-0005-0000-0000-000041610000}"/>
    <cellStyle name="Note 5 16 2 2 2" xfId="21514" xr:uid="{00000000-0005-0000-0000-000042610000}"/>
    <cellStyle name="Note 5 16 2 2 2 2" xfId="39394" xr:uid="{00000000-0005-0000-0000-000043610000}"/>
    <cellStyle name="Note 5 16 2 2 3" xfId="31660" xr:uid="{00000000-0005-0000-0000-000044610000}"/>
    <cellStyle name="Note 5 16 2 3" xfId="16467" xr:uid="{00000000-0005-0000-0000-000045610000}"/>
    <cellStyle name="Note 5 16 2 3 2" xfId="35238" xr:uid="{00000000-0005-0000-0000-000046610000}"/>
    <cellStyle name="Note 5 16 2 4" xfId="26594" xr:uid="{00000000-0005-0000-0000-000047610000}"/>
    <cellStyle name="Note 5 16 3" xfId="9004" xr:uid="{00000000-0005-0000-0000-000048610000}"/>
    <cellStyle name="Note 5 16 3 2" xfId="18991" xr:uid="{00000000-0005-0000-0000-000049610000}"/>
    <cellStyle name="Note 5 16 3 2 2" xfId="37332" xr:uid="{00000000-0005-0000-0000-00004A610000}"/>
    <cellStyle name="Note 5 16 3 3" xfId="29118" xr:uid="{00000000-0005-0000-0000-00004B610000}"/>
    <cellStyle name="Note 5 16 4" xfId="14511" xr:uid="{00000000-0005-0000-0000-00004C610000}"/>
    <cellStyle name="Note 5 16 4 2" xfId="33684" xr:uid="{00000000-0005-0000-0000-00004D610000}"/>
    <cellStyle name="Note 5 16 5" xfId="24033" xr:uid="{00000000-0005-0000-0000-00004E610000}"/>
    <cellStyle name="Note 5 17" xfId="2581" xr:uid="{00000000-0005-0000-0000-00004F610000}"/>
    <cellStyle name="Note 5 17 2" xfId="5783" xr:uid="{00000000-0005-0000-0000-000050610000}"/>
    <cellStyle name="Note 5 17 2 2" xfId="11902" xr:uid="{00000000-0005-0000-0000-000051610000}"/>
    <cellStyle name="Note 5 17 2 2 2" xfId="31544" xr:uid="{00000000-0005-0000-0000-000052610000}"/>
    <cellStyle name="Note 5 17 2 3" xfId="26478" xr:uid="{00000000-0005-0000-0000-000053610000}"/>
    <cellStyle name="Note 5 17 3" xfId="8882" xr:uid="{00000000-0005-0000-0000-000054610000}"/>
    <cellStyle name="Note 5 17 3 2" xfId="18869" xr:uid="{00000000-0005-0000-0000-000055610000}"/>
    <cellStyle name="Note 5 17 3 2 2" xfId="37216" xr:uid="{00000000-0005-0000-0000-000056610000}"/>
    <cellStyle name="Note 5 17 3 3" xfId="29004" xr:uid="{00000000-0005-0000-0000-000057610000}"/>
    <cellStyle name="Note 5 17 4" xfId="23917" xr:uid="{00000000-0005-0000-0000-000058610000}"/>
    <cellStyle name="Note 5 18" xfId="2482" xr:uid="{00000000-0005-0000-0000-000059610000}"/>
    <cellStyle name="Note 5 18 2" xfId="5688" xr:uid="{00000000-0005-0000-0000-00005A610000}"/>
    <cellStyle name="Note 5 18 2 2" xfId="11807" xr:uid="{00000000-0005-0000-0000-00005B610000}"/>
    <cellStyle name="Note 5 18 2 2 2" xfId="31453" xr:uid="{00000000-0005-0000-0000-00005C610000}"/>
    <cellStyle name="Note 5 18 2 3" xfId="26387" xr:uid="{00000000-0005-0000-0000-00005D610000}"/>
    <cellStyle name="Note 5 18 3" xfId="8787" xr:uid="{00000000-0005-0000-0000-00005E610000}"/>
    <cellStyle name="Note 5 18 3 2" xfId="18774" xr:uid="{00000000-0005-0000-0000-00005F610000}"/>
    <cellStyle name="Note 5 18 3 2 2" xfId="37125" xr:uid="{00000000-0005-0000-0000-000060610000}"/>
    <cellStyle name="Note 5 18 3 3" xfId="28913" xr:uid="{00000000-0005-0000-0000-000061610000}"/>
    <cellStyle name="Note 5 18 4" xfId="23828" xr:uid="{00000000-0005-0000-0000-000062610000}"/>
    <cellStyle name="Note 5 19" xfId="2857" xr:uid="{00000000-0005-0000-0000-000063610000}"/>
    <cellStyle name="Note 5 19 2" xfId="6044" xr:uid="{00000000-0005-0000-0000-000064610000}"/>
    <cellStyle name="Note 5 19 2 2" xfId="12163" xr:uid="{00000000-0005-0000-0000-000065610000}"/>
    <cellStyle name="Note 5 19 2 2 2" xfId="31785" xr:uid="{00000000-0005-0000-0000-000066610000}"/>
    <cellStyle name="Note 5 19 2 3" xfId="26719" xr:uid="{00000000-0005-0000-0000-000067610000}"/>
    <cellStyle name="Note 5 19 3" xfId="9143" xr:uid="{00000000-0005-0000-0000-000068610000}"/>
    <cellStyle name="Note 5 19 3 2" xfId="19128" xr:uid="{00000000-0005-0000-0000-000069610000}"/>
    <cellStyle name="Note 5 19 3 2 2" xfId="37455" xr:uid="{00000000-0005-0000-0000-00006A610000}"/>
    <cellStyle name="Note 5 19 3 3" xfId="29245" xr:uid="{00000000-0005-0000-0000-00006B610000}"/>
    <cellStyle name="Note 5 19 4" xfId="24158" xr:uid="{00000000-0005-0000-0000-00006C610000}"/>
    <cellStyle name="Note 5 2" xfId="2106" xr:uid="{00000000-0005-0000-0000-00006D610000}"/>
    <cellStyle name="Note 5 2 2" xfId="3622" xr:uid="{00000000-0005-0000-0000-00006E610000}"/>
    <cellStyle name="Note 5 2 2 2" xfId="6750" xr:uid="{00000000-0005-0000-0000-00006F610000}"/>
    <cellStyle name="Note 5 2 2 2 2" xfId="12839" xr:uid="{00000000-0005-0000-0000-000070610000}"/>
    <cellStyle name="Note 5 2 2 2 2 2" xfId="32294" xr:uid="{00000000-0005-0000-0000-000071610000}"/>
    <cellStyle name="Note 5 2 2 2 3" xfId="27228" xr:uid="{00000000-0005-0000-0000-000072610000}"/>
    <cellStyle name="Note 5 2 2 3" xfId="9824" xr:uid="{00000000-0005-0000-0000-000073610000}"/>
    <cellStyle name="Note 5 2 2 3 2" xfId="19671" xr:uid="{00000000-0005-0000-0000-000074610000}"/>
    <cellStyle name="Note 5 2 2 3 2 2" xfId="37831" xr:uid="{00000000-0005-0000-0000-000075610000}"/>
    <cellStyle name="Note 5 2 2 3 3" xfId="29754" xr:uid="{00000000-0005-0000-0000-000076610000}"/>
    <cellStyle name="Note 5 2 2 4" xfId="24672" xr:uid="{00000000-0005-0000-0000-000077610000}"/>
    <cellStyle name="Note 5 2 3" xfId="4321" xr:uid="{00000000-0005-0000-0000-000078610000}"/>
    <cellStyle name="Note 5 2 3 2" xfId="7423" xr:uid="{00000000-0005-0000-0000-000079610000}"/>
    <cellStyle name="Note 5 2 3 2 2" xfId="13484" xr:uid="{00000000-0005-0000-0000-00007A610000}"/>
    <cellStyle name="Note 5 2 3 2 2 2" xfId="32935" xr:uid="{00000000-0005-0000-0000-00007B610000}"/>
    <cellStyle name="Note 5 2 3 2 3" xfId="27869" xr:uid="{00000000-0005-0000-0000-00007C610000}"/>
    <cellStyle name="Note 5 2 3 3" xfId="10470" xr:uid="{00000000-0005-0000-0000-00007D610000}"/>
    <cellStyle name="Note 5 2 3 3 2" xfId="20038" xr:uid="{00000000-0005-0000-0000-00007E610000}"/>
    <cellStyle name="Note 5 2 3 3 2 2" xfId="38194" xr:uid="{00000000-0005-0000-0000-00007F610000}"/>
    <cellStyle name="Note 5 2 3 3 3" xfId="30395" xr:uid="{00000000-0005-0000-0000-000080610000}"/>
    <cellStyle name="Note 5 2 3 4" xfId="25313" xr:uid="{00000000-0005-0000-0000-000081610000}"/>
    <cellStyle name="Note 5 2 4" xfId="5316" xr:uid="{00000000-0005-0000-0000-000082610000}"/>
    <cellStyle name="Note 5 2 4 2" xfId="11452" xr:uid="{00000000-0005-0000-0000-000083610000}"/>
    <cellStyle name="Note 5 2 4 2 2" xfId="31192" xr:uid="{00000000-0005-0000-0000-000084610000}"/>
    <cellStyle name="Note 5 2 4 3" xfId="26110" xr:uid="{00000000-0005-0000-0000-000085610000}"/>
    <cellStyle name="Note 5 2 5" xfId="8432" xr:uid="{00000000-0005-0000-0000-000086610000}"/>
    <cellStyle name="Note 5 2 5 2" xfId="18419" xr:uid="{00000000-0005-0000-0000-000087610000}"/>
    <cellStyle name="Note 5 2 5 2 2" xfId="36864" xr:uid="{00000000-0005-0000-0000-000088610000}"/>
    <cellStyle name="Note 5 2 5 3" xfId="28653" xr:uid="{00000000-0005-0000-0000-000089610000}"/>
    <cellStyle name="Note 5 2 6" xfId="23567" xr:uid="{00000000-0005-0000-0000-00008A610000}"/>
    <cellStyle name="Note 5 20" xfId="2721" xr:uid="{00000000-0005-0000-0000-00008B610000}"/>
    <cellStyle name="Note 5 20 2" xfId="5917" xr:uid="{00000000-0005-0000-0000-00008C610000}"/>
    <cellStyle name="Note 5 20 2 2" xfId="12036" xr:uid="{00000000-0005-0000-0000-00008D610000}"/>
    <cellStyle name="Note 5 20 2 2 2" xfId="21524" xr:uid="{00000000-0005-0000-0000-00008E610000}"/>
    <cellStyle name="Note 5 20 2 2 2 2" xfId="39404" xr:uid="{00000000-0005-0000-0000-00008F610000}"/>
    <cellStyle name="Note 5 20 2 2 3" xfId="31670" xr:uid="{00000000-0005-0000-0000-000090610000}"/>
    <cellStyle name="Note 5 20 2 3" xfId="16479" xr:uid="{00000000-0005-0000-0000-000091610000}"/>
    <cellStyle name="Note 5 20 2 3 2" xfId="35250" xr:uid="{00000000-0005-0000-0000-000092610000}"/>
    <cellStyle name="Note 5 20 2 4" xfId="26604" xr:uid="{00000000-0005-0000-0000-000093610000}"/>
    <cellStyle name="Note 5 20 3" xfId="9016" xr:uid="{00000000-0005-0000-0000-000094610000}"/>
    <cellStyle name="Note 5 20 3 2" xfId="19003" xr:uid="{00000000-0005-0000-0000-000095610000}"/>
    <cellStyle name="Note 5 20 3 2 2" xfId="37342" xr:uid="{00000000-0005-0000-0000-000096610000}"/>
    <cellStyle name="Note 5 20 3 3" xfId="29130" xr:uid="{00000000-0005-0000-0000-000097610000}"/>
    <cellStyle name="Note 5 20 4" xfId="14523" xr:uid="{00000000-0005-0000-0000-000098610000}"/>
    <cellStyle name="Note 5 20 4 2" xfId="33696" xr:uid="{00000000-0005-0000-0000-000099610000}"/>
    <cellStyle name="Note 5 20 5" xfId="24043" xr:uid="{00000000-0005-0000-0000-00009A610000}"/>
    <cellStyle name="Note 5 21" xfId="2894" xr:uid="{00000000-0005-0000-0000-00009B610000}"/>
    <cellStyle name="Note 5 21 2" xfId="6074" xr:uid="{00000000-0005-0000-0000-00009C610000}"/>
    <cellStyle name="Note 5 21 2 2" xfId="12193" xr:uid="{00000000-0005-0000-0000-00009D610000}"/>
    <cellStyle name="Note 5 21 2 2 2" xfId="31813" xr:uid="{00000000-0005-0000-0000-00009E610000}"/>
    <cellStyle name="Note 5 21 2 3" xfId="26747" xr:uid="{00000000-0005-0000-0000-00009F610000}"/>
    <cellStyle name="Note 5 21 3" xfId="9178" xr:uid="{00000000-0005-0000-0000-0000A0610000}"/>
    <cellStyle name="Note 5 21 3 2" xfId="19160" xr:uid="{00000000-0005-0000-0000-0000A1610000}"/>
    <cellStyle name="Note 5 21 3 2 2" xfId="37485" xr:uid="{00000000-0005-0000-0000-0000A2610000}"/>
    <cellStyle name="Note 5 21 3 3" xfId="29278" xr:uid="{00000000-0005-0000-0000-0000A3610000}"/>
    <cellStyle name="Note 5 21 4" xfId="24191" xr:uid="{00000000-0005-0000-0000-0000A4610000}"/>
    <cellStyle name="Note 5 22" xfId="2886" xr:uid="{00000000-0005-0000-0000-0000A5610000}"/>
    <cellStyle name="Note 5 22 2" xfId="9170" xr:uid="{00000000-0005-0000-0000-0000A6610000}"/>
    <cellStyle name="Note 5 22 2 2" xfId="19152" xr:uid="{00000000-0005-0000-0000-0000A7610000}"/>
    <cellStyle name="Note 5 22 2 2 2" xfId="37477" xr:uid="{00000000-0005-0000-0000-0000A8610000}"/>
    <cellStyle name="Note 5 22 2 3" xfId="29270" xr:uid="{00000000-0005-0000-0000-0000A9610000}"/>
    <cellStyle name="Note 5 22 3" xfId="14601" xr:uid="{00000000-0005-0000-0000-0000AA610000}"/>
    <cellStyle name="Note 5 22 3 2" xfId="33774" xr:uid="{00000000-0005-0000-0000-0000AB610000}"/>
    <cellStyle name="Note 5 22 4" xfId="24183" xr:uid="{00000000-0005-0000-0000-0000AC610000}"/>
    <cellStyle name="Note 5 23" xfId="2880" xr:uid="{00000000-0005-0000-0000-0000AD610000}"/>
    <cellStyle name="Note 5 23 2" xfId="6064" xr:uid="{00000000-0005-0000-0000-0000AE610000}"/>
    <cellStyle name="Note 5 23 2 2" xfId="12183" xr:uid="{00000000-0005-0000-0000-0000AF610000}"/>
    <cellStyle name="Note 5 23 2 2 2" xfId="31803" xr:uid="{00000000-0005-0000-0000-0000B0610000}"/>
    <cellStyle name="Note 5 23 2 3" xfId="26737" xr:uid="{00000000-0005-0000-0000-0000B1610000}"/>
    <cellStyle name="Note 5 23 3" xfId="9165" xr:uid="{00000000-0005-0000-0000-0000B2610000}"/>
    <cellStyle name="Note 5 23 3 2" xfId="19147" xr:uid="{00000000-0005-0000-0000-0000B3610000}"/>
    <cellStyle name="Note 5 23 3 2 2" xfId="37472" xr:uid="{00000000-0005-0000-0000-0000B4610000}"/>
    <cellStyle name="Note 5 23 3 3" xfId="29265" xr:uid="{00000000-0005-0000-0000-0000B5610000}"/>
    <cellStyle name="Note 5 23 4" xfId="24178" xr:uid="{00000000-0005-0000-0000-0000B6610000}"/>
    <cellStyle name="Note 5 24" xfId="2947" xr:uid="{00000000-0005-0000-0000-0000B7610000}"/>
    <cellStyle name="Note 5 24 2" xfId="6124" xr:uid="{00000000-0005-0000-0000-0000B8610000}"/>
    <cellStyle name="Note 5 24 2 2" xfId="12243" xr:uid="{00000000-0005-0000-0000-0000B9610000}"/>
    <cellStyle name="Note 5 24 2 2 2" xfId="31859" xr:uid="{00000000-0005-0000-0000-0000BA610000}"/>
    <cellStyle name="Note 5 24 2 3" xfId="26793" xr:uid="{00000000-0005-0000-0000-0000BB610000}"/>
    <cellStyle name="Note 5 24 3" xfId="9228" xr:uid="{00000000-0005-0000-0000-0000BC610000}"/>
    <cellStyle name="Note 5 24 3 2" xfId="19206" xr:uid="{00000000-0005-0000-0000-0000BD610000}"/>
    <cellStyle name="Note 5 24 3 2 2" xfId="37527" xr:uid="{00000000-0005-0000-0000-0000BE610000}"/>
    <cellStyle name="Note 5 24 3 3" xfId="29322" xr:uid="{00000000-0005-0000-0000-0000BF610000}"/>
    <cellStyle name="Note 5 24 4" xfId="24237" xr:uid="{00000000-0005-0000-0000-0000C0610000}"/>
    <cellStyle name="Note 5 25" xfId="2910" xr:uid="{00000000-0005-0000-0000-0000C1610000}"/>
    <cellStyle name="Note 5 25 2" xfId="6090" xr:uid="{00000000-0005-0000-0000-0000C2610000}"/>
    <cellStyle name="Note 5 25 2 2" xfId="12209" xr:uid="{00000000-0005-0000-0000-0000C3610000}"/>
    <cellStyle name="Note 5 25 2 2 2" xfId="31827" xr:uid="{00000000-0005-0000-0000-0000C4610000}"/>
    <cellStyle name="Note 5 25 2 3" xfId="26761" xr:uid="{00000000-0005-0000-0000-0000C5610000}"/>
    <cellStyle name="Note 5 25 3" xfId="9194" xr:uid="{00000000-0005-0000-0000-0000C6610000}"/>
    <cellStyle name="Note 5 25 3 2" xfId="19176" xr:uid="{00000000-0005-0000-0000-0000C7610000}"/>
    <cellStyle name="Note 5 25 3 2 2" xfId="37499" xr:uid="{00000000-0005-0000-0000-0000C8610000}"/>
    <cellStyle name="Note 5 25 3 3" xfId="29292" xr:uid="{00000000-0005-0000-0000-0000C9610000}"/>
    <cellStyle name="Note 5 25 4" xfId="24205" xr:uid="{00000000-0005-0000-0000-0000CA610000}"/>
    <cellStyle name="Note 5 26" xfId="2989" xr:uid="{00000000-0005-0000-0000-0000CB610000}"/>
    <cellStyle name="Note 5 26 2" xfId="6164" xr:uid="{00000000-0005-0000-0000-0000CC610000}"/>
    <cellStyle name="Note 5 26 2 2" xfId="12283" xr:uid="{00000000-0005-0000-0000-0000CD610000}"/>
    <cellStyle name="Note 5 26 2 2 2" xfId="21727" xr:uid="{00000000-0005-0000-0000-0000CE610000}"/>
    <cellStyle name="Note 5 26 2 2 2 2" xfId="39601" xr:uid="{00000000-0005-0000-0000-0000CF610000}"/>
    <cellStyle name="Note 5 26 2 2 3" xfId="31897" xr:uid="{00000000-0005-0000-0000-0000D0610000}"/>
    <cellStyle name="Note 5 26 2 3" xfId="16656" xr:uid="{00000000-0005-0000-0000-0000D1610000}"/>
    <cellStyle name="Note 5 26 2 3 2" xfId="35427" xr:uid="{00000000-0005-0000-0000-0000D2610000}"/>
    <cellStyle name="Note 5 26 2 4" xfId="26831" xr:uid="{00000000-0005-0000-0000-0000D3610000}"/>
    <cellStyle name="Note 5 26 3" xfId="9268" xr:uid="{00000000-0005-0000-0000-0000D4610000}"/>
    <cellStyle name="Note 5 26 3 2" xfId="19245" xr:uid="{00000000-0005-0000-0000-0000D5610000}"/>
    <cellStyle name="Note 5 26 3 2 2" xfId="37564" xr:uid="{00000000-0005-0000-0000-0000D6610000}"/>
    <cellStyle name="Note 5 26 3 3" xfId="29360" xr:uid="{00000000-0005-0000-0000-0000D7610000}"/>
    <cellStyle name="Note 5 26 4" xfId="14663" xr:uid="{00000000-0005-0000-0000-0000D8610000}"/>
    <cellStyle name="Note 5 26 4 2" xfId="33836" xr:uid="{00000000-0005-0000-0000-0000D9610000}"/>
    <cellStyle name="Note 5 26 5" xfId="24275" xr:uid="{00000000-0005-0000-0000-0000DA610000}"/>
    <cellStyle name="Note 5 27" xfId="2806" xr:uid="{00000000-0005-0000-0000-0000DB610000}"/>
    <cellStyle name="Note 5 27 2" xfId="5998" xr:uid="{00000000-0005-0000-0000-0000DC610000}"/>
    <cellStyle name="Note 5 27 2 2" xfId="12117" xr:uid="{00000000-0005-0000-0000-0000DD610000}"/>
    <cellStyle name="Note 5 27 2 2 2" xfId="31739" xr:uid="{00000000-0005-0000-0000-0000DE610000}"/>
    <cellStyle name="Note 5 27 2 3" xfId="26673" xr:uid="{00000000-0005-0000-0000-0000DF610000}"/>
    <cellStyle name="Note 5 27 3" xfId="9097" xr:uid="{00000000-0005-0000-0000-0000E0610000}"/>
    <cellStyle name="Note 5 27 3 2" xfId="19084" xr:uid="{00000000-0005-0000-0000-0000E1610000}"/>
    <cellStyle name="Note 5 27 3 2 2" xfId="37411" xr:uid="{00000000-0005-0000-0000-0000E2610000}"/>
    <cellStyle name="Note 5 27 3 3" xfId="29199" xr:uid="{00000000-0005-0000-0000-0000E3610000}"/>
    <cellStyle name="Note 5 27 4" xfId="24112" xr:uid="{00000000-0005-0000-0000-0000E4610000}"/>
    <cellStyle name="Note 5 28" xfId="2783" xr:uid="{00000000-0005-0000-0000-0000E5610000}"/>
    <cellStyle name="Note 5 28 2" xfId="5975" xr:uid="{00000000-0005-0000-0000-0000E6610000}"/>
    <cellStyle name="Note 5 28 2 2" xfId="12094" xr:uid="{00000000-0005-0000-0000-0000E7610000}"/>
    <cellStyle name="Note 5 28 2 2 2" xfId="21572" xr:uid="{00000000-0005-0000-0000-0000E8610000}"/>
    <cellStyle name="Note 5 28 2 2 2 2" xfId="39450" xr:uid="{00000000-0005-0000-0000-0000E9610000}"/>
    <cellStyle name="Note 5 28 2 2 3" xfId="31716" xr:uid="{00000000-0005-0000-0000-0000EA610000}"/>
    <cellStyle name="Note 5 28 2 3" xfId="16521" xr:uid="{00000000-0005-0000-0000-0000EB610000}"/>
    <cellStyle name="Note 5 28 2 3 2" xfId="35292" xr:uid="{00000000-0005-0000-0000-0000EC610000}"/>
    <cellStyle name="Note 5 28 2 4" xfId="26650" xr:uid="{00000000-0005-0000-0000-0000ED610000}"/>
    <cellStyle name="Note 5 28 3" xfId="9074" xr:uid="{00000000-0005-0000-0000-0000EE610000}"/>
    <cellStyle name="Note 5 28 3 2" xfId="19061" xr:uid="{00000000-0005-0000-0000-0000EF610000}"/>
    <cellStyle name="Note 5 28 3 2 2" xfId="37388" xr:uid="{00000000-0005-0000-0000-0000F0610000}"/>
    <cellStyle name="Note 5 28 3 3" xfId="29176" xr:uid="{00000000-0005-0000-0000-0000F1610000}"/>
    <cellStyle name="Note 5 28 4" xfId="14544" xr:uid="{00000000-0005-0000-0000-0000F2610000}"/>
    <cellStyle name="Note 5 28 4 2" xfId="33717" xr:uid="{00000000-0005-0000-0000-0000F3610000}"/>
    <cellStyle name="Note 5 28 5" xfId="24089" xr:uid="{00000000-0005-0000-0000-0000F4610000}"/>
    <cellStyle name="Note 5 29" xfId="3113" xr:uid="{00000000-0005-0000-0000-0000F5610000}"/>
    <cellStyle name="Note 5 29 2" xfId="6279" xr:uid="{00000000-0005-0000-0000-0000F6610000}"/>
    <cellStyle name="Note 5 29 2 2" xfId="12398" xr:uid="{00000000-0005-0000-0000-0000F7610000}"/>
    <cellStyle name="Note 5 29 2 2 2" xfId="31998" xr:uid="{00000000-0005-0000-0000-0000F8610000}"/>
    <cellStyle name="Note 5 29 2 3" xfId="26932" xr:uid="{00000000-0005-0000-0000-0000F9610000}"/>
    <cellStyle name="Note 5 29 3" xfId="9383" xr:uid="{00000000-0005-0000-0000-0000FA610000}"/>
    <cellStyle name="Note 5 29 3 2" xfId="19360" xr:uid="{00000000-0005-0000-0000-0000FB610000}"/>
    <cellStyle name="Note 5 29 3 2 2" xfId="37665" xr:uid="{00000000-0005-0000-0000-0000FC610000}"/>
    <cellStyle name="Note 5 29 3 3" xfId="29463" xr:uid="{00000000-0005-0000-0000-0000FD610000}"/>
    <cellStyle name="Note 5 29 4" xfId="24376" xr:uid="{00000000-0005-0000-0000-0000FE610000}"/>
    <cellStyle name="Note 5 3" xfId="2411" xr:uid="{00000000-0005-0000-0000-0000FF610000}"/>
    <cellStyle name="Note 5 3 2" xfId="3589" xr:uid="{00000000-0005-0000-0000-000000620000}"/>
    <cellStyle name="Note 5 3 2 2" xfId="6719" xr:uid="{00000000-0005-0000-0000-000001620000}"/>
    <cellStyle name="Note 5 3 2 2 2" xfId="12812" xr:uid="{00000000-0005-0000-0000-000002620000}"/>
    <cellStyle name="Note 5 3 2 2 2 2" xfId="32267" xr:uid="{00000000-0005-0000-0000-000003620000}"/>
    <cellStyle name="Note 5 3 2 2 3" xfId="27201" xr:uid="{00000000-0005-0000-0000-000004620000}"/>
    <cellStyle name="Note 5 3 2 3" xfId="9797" xr:uid="{00000000-0005-0000-0000-000005620000}"/>
    <cellStyle name="Note 5 3 2 3 2" xfId="19657" xr:uid="{00000000-0005-0000-0000-000006620000}"/>
    <cellStyle name="Note 5 3 2 3 2 2" xfId="37817" xr:uid="{00000000-0005-0000-0000-000007620000}"/>
    <cellStyle name="Note 5 3 2 3 3" xfId="29727" xr:uid="{00000000-0005-0000-0000-000008620000}"/>
    <cellStyle name="Note 5 3 2 4" xfId="24645" xr:uid="{00000000-0005-0000-0000-000009620000}"/>
    <cellStyle name="Note 5 3 3" xfId="4293" xr:uid="{00000000-0005-0000-0000-00000A620000}"/>
    <cellStyle name="Note 5 3 3 2" xfId="7396" xr:uid="{00000000-0005-0000-0000-00000B620000}"/>
    <cellStyle name="Note 5 3 3 2 2" xfId="13457" xr:uid="{00000000-0005-0000-0000-00000C620000}"/>
    <cellStyle name="Note 5 3 3 2 2 2" xfId="32908" xr:uid="{00000000-0005-0000-0000-00000D620000}"/>
    <cellStyle name="Note 5 3 3 2 3" xfId="27842" xr:uid="{00000000-0005-0000-0000-00000E620000}"/>
    <cellStyle name="Note 5 3 3 3" xfId="10442" xr:uid="{00000000-0005-0000-0000-00000F620000}"/>
    <cellStyle name="Note 5 3 3 3 2" xfId="20011" xr:uid="{00000000-0005-0000-0000-000010620000}"/>
    <cellStyle name="Note 5 3 3 3 2 2" xfId="38167" xr:uid="{00000000-0005-0000-0000-000011620000}"/>
    <cellStyle name="Note 5 3 3 3 3" xfId="30367" xr:uid="{00000000-0005-0000-0000-000012620000}"/>
    <cellStyle name="Note 5 3 3 4" xfId="25286" xr:uid="{00000000-0005-0000-0000-000013620000}"/>
    <cellStyle name="Note 5 3 4" xfId="5617" xr:uid="{00000000-0005-0000-0000-000014620000}"/>
    <cellStyle name="Note 5 3 4 2" xfId="11752" xr:uid="{00000000-0005-0000-0000-000015620000}"/>
    <cellStyle name="Note 5 3 4 2 2" xfId="21297" xr:uid="{00000000-0005-0000-0000-000016620000}"/>
    <cellStyle name="Note 5 3 4 2 2 2" xfId="39185" xr:uid="{00000000-0005-0000-0000-000017620000}"/>
    <cellStyle name="Note 5 3 4 2 3" xfId="31406" xr:uid="{00000000-0005-0000-0000-000018620000}"/>
    <cellStyle name="Note 5 3 4 3" xfId="16270" xr:uid="{00000000-0005-0000-0000-000019620000}"/>
    <cellStyle name="Note 5 3 4 3 2" xfId="35041" xr:uid="{00000000-0005-0000-0000-00001A620000}"/>
    <cellStyle name="Note 5 3 4 4" xfId="26324" xr:uid="{00000000-0005-0000-0000-00001B620000}"/>
    <cellStyle name="Note 5 3 5" xfId="8734" xr:uid="{00000000-0005-0000-0000-00001C620000}"/>
    <cellStyle name="Note 5 3 5 2" xfId="18721" xr:uid="{00000000-0005-0000-0000-00001D620000}"/>
    <cellStyle name="Note 5 3 5 2 2" xfId="37080" xr:uid="{00000000-0005-0000-0000-00001E620000}"/>
    <cellStyle name="Note 5 3 5 3" xfId="28868" xr:uid="{00000000-0005-0000-0000-00001F620000}"/>
    <cellStyle name="Note 5 3 6" xfId="23783" xr:uid="{00000000-0005-0000-0000-000020620000}"/>
    <cellStyle name="Note 5 30" xfId="3003" xr:uid="{00000000-0005-0000-0000-000021620000}"/>
    <cellStyle name="Note 5 30 2" xfId="6178" xr:uid="{00000000-0005-0000-0000-000022620000}"/>
    <cellStyle name="Note 5 30 2 2" xfId="12297" xr:uid="{00000000-0005-0000-0000-000023620000}"/>
    <cellStyle name="Note 5 30 2 2 2" xfId="21739" xr:uid="{00000000-0005-0000-0000-000024620000}"/>
    <cellStyle name="Note 5 30 2 2 2 2" xfId="39613" xr:uid="{00000000-0005-0000-0000-000025620000}"/>
    <cellStyle name="Note 5 30 2 2 3" xfId="31909" xr:uid="{00000000-0005-0000-0000-000026620000}"/>
    <cellStyle name="Note 5 30 2 3" xfId="16670" xr:uid="{00000000-0005-0000-0000-000027620000}"/>
    <cellStyle name="Note 5 30 2 3 2" xfId="35441" xr:uid="{00000000-0005-0000-0000-000028620000}"/>
    <cellStyle name="Note 5 30 2 4" xfId="26843" xr:uid="{00000000-0005-0000-0000-000029620000}"/>
    <cellStyle name="Note 5 30 3" xfId="9282" xr:uid="{00000000-0005-0000-0000-00002A620000}"/>
    <cellStyle name="Note 5 30 3 2" xfId="19259" xr:uid="{00000000-0005-0000-0000-00002B620000}"/>
    <cellStyle name="Note 5 30 3 2 2" xfId="37576" xr:uid="{00000000-0005-0000-0000-00002C620000}"/>
    <cellStyle name="Note 5 30 3 3" xfId="29374" xr:uid="{00000000-0005-0000-0000-00002D620000}"/>
    <cellStyle name="Note 5 30 4" xfId="14677" xr:uid="{00000000-0005-0000-0000-00002E620000}"/>
    <cellStyle name="Note 5 30 4 2" xfId="33850" xr:uid="{00000000-0005-0000-0000-00002F620000}"/>
    <cellStyle name="Note 5 30 5" xfId="24287" xr:uid="{00000000-0005-0000-0000-000030620000}"/>
    <cellStyle name="Note 5 31" xfId="3138" xr:uid="{00000000-0005-0000-0000-000031620000}"/>
    <cellStyle name="Note 5 31 2" xfId="6302" xr:uid="{00000000-0005-0000-0000-000032620000}"/>
    <cellStyle name="Note 5 31 2 2" xfId="12421" xr:uid="{00000000-0005-0000-0000-000033620000}"/>
    <cellStyle name="Note 5 31 2 2 2" xfId="32019" xr:uid="{00000000-0005-0000-0000-000034620000}"/>
    <cellStyle name="Note 5 31 2 3" xfId="26953" xr:uid="{00000000-0005-0000-0000-000035620000}"/>
    <cellStyle name="Note 5 31 3" xfId="9406" xr:uid="{00000000-0005-0000-0000-000036620000}"/>
    <cellStyle name="Note 5 31 3 2" xfId="19383" xr:uid="{00000000-0005-0000-0000-000037620000}"/>
    <cellStyle name="Note 5 31 3 2 2" xfId="37686" xr:uid="{00000000-0005-0000-0000-000038620000}"/>
    <cellStyle name="Note 5 31 3 3" xfId="29484" xr:uid="{00000000-0005-0000-0000-000039620000}"/>
    <cellStyle name="Note 5 31 4" xfId="24397" xr:uid="{00000000-0005-0000-0000-00003A620000}"/>
    <cellStyle name="Note 5 32" xfId="3266" xr:uid="{00000000-0005-0000-0000-00003B620000}"/>
    <cellStyle name="Note 5 32 2" xfId="6423" xr:uid="{00000000-0005-0000-0000-00003C620000}"/>
    <cellStyle name="Note 5 32 2 2" xfId="12536" xr:uid="{00000000-0005-0000-0000-00003D620000}"/>
    <cellStyle name="Note 5 32 2 2 2" xfId="32079" xr:uid="{00000000-0005-0000-0000-00003E620000}"/>
    <cellStyle name="Note 5 32 2 3" xfId="27013" xr:uid="{00000000-0005-0000-0000-00003F620000}"/>
    <cellStyle name="Note 5 32 3" xfId="9521" xr:uid="{00000000-0005-0000-0000-000040620000}"/>
    <cellStyle name="Note 5 32 3 2" xfId="19482" xr:uid="{00000000-0005-0000-0000-000041620000}"/>
    <cellStyle name="Note 5 32 3 2 2" xfId="37730" xr:uid="{00000000-0005-0000-0000-000042620000}"/>
    <cellStyle name="Note 5 32 3 3" xfId="29544" xr:uid="{00000000-0005-0000-0000-000043620000}"/>
    <cellStyle name="Note 5 32 4" xfId="24457" xr:uid="{00000000-0005-0000-0000-000044620000}"/>
    <cellStyle name="Note 5 33" xfId="4849" xr:uid="{00000000-0005-0000-0000-000045620000}"/>
    <cellStyle name="Note 5 33 2" xfId="10990" xr:uid="{00000000-0005-0000-0000-000046620000}"/>
    <cellStyle name="Note 5 33 2 2" xfId="30864" xr:uid="{00000000-0005-0000-0000-000047620000}"/>
    <cellStyle name="Note 5 33 3" xfId="25782" xr:uid="{00000000-0005-0000-0000-000048620000}"/>
    <cellStyle name="Note 5 34" xfId="7975" xr:uid="{00000000-0005-0000-0000-000049620000}"/>
    <cellStyle name="Note 5 34 2" xfId="17968" xr:uid="{00000000-0005-0000-0000-00004A620000}"/>
    <cellStyle name="Note 5 34 2 2" xfId="36547" xr:uid="{00000000-0005-0000-0000-00004B620000}"/>
    <cellStyle name="Note 5 34 3" xfId="28338" xr:uid="{00000000-0005-0000-0000-00004C620000}"/>
    <cellStyle name="Note 5 35" xfId="23241" xr:uid="{00000000-0005-0000-0000-00004D620000}"/>
    <cellStyle name="Note 5 4" xfId="2395" xr:uid="{00000000-0005-0000-0000-00004E620000}"/>
    <cellStyle name="Note 5 4 2" xfId="3505" xr:uid="{00000000-0005-0000-0000-00004F620000}"/>
    <cellStyle name="Note 5 4 2 2" xfId="6645" xr:uid="{00000000-0005-0000-0000-000050620000}"/>
    <cellStyle name="Note 5 4 2 2 2" xfId="12744" xr:uid="{00000000-0005-0000-0000-000051620000}"/>
    <cellStyle name="Note 5 4 2 2 2 2" xfId="32199" xr:uid="{00000000-0005-0000-0000-000052620000}"/>
    <cellStyle name="Note 5 4 2 2 3" xfId="27133" xr:uid="{00000000-0005-0000-0000-000053620000}"/>
    <cellStyle name="Note 5 4 2 3" xfId="9729" xr:uid="{00000000-0005-0000-0000-000054620000}"/>
    <cellStyle name="Note 5 4 2 3 2" xfId="19623" xr:uid="{00000000-0005-0000-0000-000055620000}"/>
    <cellStyle name="Note 5 4 2 3 2 2" xfId="37783" xr:uid="{00000000-0005-0000-0000-000056620000}"/>
    <cellStyle name="Note 5 4 2 3 3" xfId="29660" xr:uid="{00000000-0005-0000-0000-000057620000}"/>
    <cellStyle name="Note 5 4 2 4" xfId="24577" xr:uid="{00000000-0005-0000-0000-000058620000}"/>
    <cellStyle name="Note 5 4 3" xfId="4225" xr:uid="{00000000-0005-0000-0000-000059620000}"/>
    <cellStyle name="Note 5 4 3 2" xfId="7328" xr:uid="{00000000-0005-0000-0000-00005A620000}"/>
    <cellStyle name="Note 5 4 3 2 2" xfId="13389" xr:uid="{00000000-0005-0000-0000-00005B620000}"/>
    <cellStyle name="Note 5 4 3 2 2 2" xfId="32840" xr:uid="{00000000-0005-0000-0000-00005C620000}"/>
    <cellStyle name="Note 5 4 3 2 3" xfId="27774" xr:uid="{00000000-0005-0000-0000-00005D620000}"/>
    <cellStyle name="Note 5 4 3 3" xfId="10374" xr:uid="{00000000-0005-0000-0000-00005E620000}"/>
    <cellStyle name="Note 5 4 3 3 2" xfId="19943" xr:uid="{00000000-0005-0000-0000-00005F620000}"/>
    <cellStyle name="Note 5 4 3 3 2 2" xfId="38099" xr:uid="{00000000-0005-0000-0000-000060620000}"/>
    <cellStyle name="Note 5 4 3 3 3" xfId="30299" xr:uid="{00000000-0005-0000-0000-000061620000}"/>
    <cellStyle name="Note 5 4 3 4" xfId="25218" xr:uid="{00000000-0005-0000-0000-000062620000}"/>
    <cellStyle name="Note 5 4 4" xfId="5601" xr:uid="{00000000-0005-0000-0000-000063620000}"/>
    <cellStyle name="Note 5 4 4 2" xfId="11736" xr:uid="{00000000-0005-0000-0000-000064620000}"/>
    <cellStyle name="Note 5 4 4 2 2" xfId="31390" xr:uid="{00000000-0005-0000-0000-000065620000}"/>
    <cellStyle name="Note 5 4 4 3" xfId="26308" xr:uid="{00000000-0005-0000-0000-000066620000}"/>
    <cellStyle name="Note 5 4 5" xfId="8718" xr:uid="{00000000-0005-0000-0000-000067620000}"/>
    <cellStyle name="Note 5 4 5 2" xfId="18705" xr:uid="{00000000-0005-0000-0000-000068620000}"/>
    <cellStyle name="Note 5 4 5 2 2" xfId="37064" xr:uid="{00000000-0005-0000-0000-000069620000}"/>
    <cellStyle name="Note 5 4 5 3" xfId="28852" xr:uid="{00000000-0005-0000-0000-00006A620000}"/>
    <cellStyle name="Note 5 4 6" xfId="23767" xr:uid="{00000000-0005-0000-0000-00006B620000}"/>
    <cellStyle name="Note 5 5" xfId="2328" xr:uid="{00000000-0005-0000-0000-00006C620000}"/>
    <cellStyle name="Note 5 5 2" xfId="3557" xr:uid="{00000000-0005-0000-0000-00006D620000}"/>
    <cellStyle name="Note 5 5 2 2" xfId="6691" xr:uid="{00000000-0005-0000-0000-00006E620000}"/>
    <cellStyle name="Note 5 5 2 2 2" xfId="12788" xr:uid="{00000000-0005-0000-0000-00006F620000}"/>
    <cellStyle name="Note 5 5 2 2 2 2" xfId="32243" xr:uid="{00000000-0005-0000-0000-000070620000}"/>
    <cellStyle name="Note 5 5 2 2 3" xfId="27177" xr:uid="{00000000-0005-0000-0000-000071620000}"/>
    <cellStyle name="Note 5 5 2 3" xfId="9773" xr:uid="{00000000-0005-0000-0000-000072620000}"/>
    <cellStyle name="Note 5 5 2 3 2" xfId="19643" xr:uid="{00000000-0005-0000-0000-000073620000}"/>
    <cellStyle name="Note 5 5 2 3 2 2" xfId="37803" xr:uid="{00000000-0005-0000-0000-000074620000}"/>
    <cellStyle name="Note 5 5 2 3 3" xfId="29704" xr:uid="{00000000-0005-0000-0000-000075620000}"/>
    <cellStyle name="Note 5 5 2 4" xfId="24621" xr:uid="{00000000-0005-0000-0000-000076620000}"/>
    <cellStyle name="Note 5 5 3" xfId="4269" xr:uid="{00000000-0005-0000-0000-000077620000}"/>
    <cellStyle name="Note 5 5 3 2" xfId="7372" xr:uid="{00000000-0005-0000-0000-000078620000}"/>
    <cellStyle name="Note 5 5 3 2 2" xfId="13433" xr:uid="{00000000-0005-0000-0000-000079620000}"/>
    <cellStyle name="Note 5 5 3 2 2 2" xfId="32884" xr:uid="{00000000-0005-0000-0000-00007A620000}"/>
    <cellStyle name="Note 5 5 3 2 3" xfId="27818" xr:uid="{00000000-0005-0000-0000-00007B620000}"/>
    <cellStyle name="Note 5 5 3 3" xfId="10418" xr:uid="{00000000-0005-0000-0000-00007C620000}"/>
    <cellStyle name="Note 5 5 3 3 2" xfId="19987" xr:uid="{00000000-0005-0000-0000-00007D620000}"/>
    <cellStyle name="Note 5 5 3 3 2 2" xfId="38143" xr:uid="{00000000-0005-0000-0000-00007E620000}"/>
    <cellStyle name="Note 5 5 3 3 3" xfId="30343" xr:uid="{00000000-0005-0000-0000-00007F620000}"/>
    <cellStyle name="Note 5 5 3 4" xfId="25262" xr:uid="{00000000-0005-0000-0000-000080620000}"/>
    <cellStyle name="Note 5 5 4" xfId="5535" xr:uid="{00000000-0005-0000-0000-000081620000}"/>
    <cellStyle name="Note 5 5 4 2" xfId="11670" xr:uid="{00000000-0005-0000-0000-000082620000}"/>
    <cellStyle name="Note 5 5 4 2 2" xfId="21226" xr:uid="{00000000-0005-0000-0000-000083620000}"/>
    <cellStyle name="Note 5 5 4 2 2 2" xfId="39124" xr:uid="{00000000-0005-0000-0000-000084620000}"/>
    <cellStyle name="Note 5 5 4 2 3" xfId="31335" xr:uid="{00000000-0005-0000-0000-000085620000}"/>
    <cellStyle name="Note 5 5 4 3" xfId="16201" xr:uid="{00000000-0005-0000-0000-000086620000}"/>
    <cellStyle name="Note 5 5 4 3 2" xfId="34982" xr:uid="{00000000-0005-0000-0000-000087620000}"/>
    <cellStyle name="Note 5 5 4 4" xfId="26253" xr:uid="{00000000-0005-0000-0000-000088620000}"/>
    <cellStyle name="Note 5 5 5" xfId="8652" xr:uid="{00000000-0005-0000-0000-000089620000}"/>
    <cellStyle name="Note 5 5 5 2" xfId="18639" xr:uid="{00000000-0005-0000-0000-00008A620000}"/>
    <cellStyle name="Note 5 5 5 2 2" xfId="37009" xr:uid="{00000000-0005-0000-0000-00008B620000}"/>
    <cellStyle name="Note 5 5 5 3" xfId="28797" xr:uid="{00000000-0005-0000-0000-00008C620000}"/>
    <cellStyle name="Note 5 5 6" xfId="23712" xr:uid="{00000000-0005-0000-0000-00008D620000}"/>
    <cellStyle name="Note 5 6" xfId="2421" xr:uid="{00000000-0005-0000-0000-00008E620000}"/>
    <cellStyle name="Note 5 6 2" xfId="3761" xr:uid="{00000000-0005-0000-0000-00008F620000}"/>
    <cellStyle name="Note 5 6 2 2" xfId="6874" xr:uid="{00000000-0005-0000-0000-000090620000}"/>
    <cellStyle name="Note 5 6 2 2 2" xfId="12950" xr:uid="{00000000-0005-0000-0000-000091620000}"/>
    <cellStyle name="Note 5 6 2 2 2 2" xfId="32404" xr:uid="{00000000-0005-0000-0000-000092620000}"/>
    <cellStyle name="Note 5 6 2 2 3" xfId="27338" xr:uid="{00000000-0005-0000-0000-000093620000}"/>
    <cellStyle name="Note 5 6 2 3" xfId="9935" xr:uid="{00000000-0005-0000-0000-000094620000}"/>
    <cellStyle name="Note 5 6 2 3 2" xfId="19739" xr:uid="{00000000-0005-0000-0000-000095620000}"/>
    <cellStyle name="Note 5 6 2 3 2 2" xfId="37898" xr:uid="{00000000-0005-0000-0000-000096620000}"/>
    <cellStyle name="Note 5 6 2 3 3" xfId="29863" xr:uid="{00000000-0005-0000-0000-000097620000}"/>
    <cellStyle name="Note 5 6 2 4" xfId="24782" xr:uid="{00000000-0005-0000-0000-000098620000}"/>
    <cellStyle name="Note 5 6 3" xfId="4432" xr:uid="{00000000-0005-0000-0000-000099620000}"/>
    <cellStyle name="Note 5 6 3 2" xfId="7534" xr:uid="{00000000-0005-0000-0000-00009A620000}"/>
    <cellStyle name="Note 5 6 3 2 2" xfId="13595" xr:uid="{00000000-0005-0000-0000-00009B620000}"/>
    <cellStyle name="Note 5 6 3 2 2 2" xfId="33045" xr:uid="{00000000-0005-0000-0000-00009C620000}"/>
    <cellStyle name="Note 5 6 3 2 3" xfId="27979" xr:uid="{00000000-0005-0000-0000-00009D620000}"/>
    <cellStyle name="Note 5 6 3 3" xfId="10581" xr:uid="{00000000-0005-0000-0000-00009E620000}"/>
    <cellStyle name="Note 5 6 3 3 2" xfId="20149" xr:uid="{00000000-0005-0000-0000-00009F620000}"/>
    <cellStyle name="Note 5 6 3 3 2 2" xfId="38304" xr:uid="{00000000-0005-0000-0000-0000A0620000}"/>
    <cellStyle name="Note 5 6 3 3 3" xfId="30505" xr:uid="{00000000-0005-0000-0000-0000A1620000}"/>
    <cellStyle name="Note 5 6 3 4" xfId="25423" xr:uid="{00000000-0005-0000-0000-0000A2620000}"/>
    <cellStyle name="Note 5 6 4" xfId="5627" xr:uid="{00000000-0005-0000-0000-0000A3620000}"/>
    <cellStyle name="Note 5 6 4 2" xfId="11762" xr:uid="{00000000-0005-0000-0000-0000A4620000}"/>
    <cellStyle name="Note 5 6 4 2 2" xfId="31416" xr:uid="{00000000-0005-0000-0000-0000A5620000}"/>
    <cellStyle name="Note 5 6 4 3" xfId="26334" xr:uid="{00000000-0005-0000-0000-0000A6620000}"/>
    <cellStyle name="Note 5 6 5" xfId="8744" xr:uid="{00000000-0005-0000-0000-0000A7620000}"/>
    <cellStyle name="Note 5 6 5 2" xfId="18731" xr:uid="{00000000-0005-0000-0000-0000A8620000}"/>
    <cellStyle name="Note 5 6 5 2 2" xfId="37090" xr:uid="{00000000-0005-0000-0000-0000A9620000}"/>
    <cellStyle name="Note 5 6 5 3" xfId="28878" xr:uid="{00000000-0005-0000-0000-0000AA620000}"/>
    <cellStyle name="Note 5 6 6" xfId="23793" xr:uid="{00000000-0005-0000-0000-0000AB620000}"/>
    <cellStyle name="Note 5 7" xfId="2416" xr:uid="{00000000-0005-0000-0000-0000AC620000}"/>
    <cellStyle name="Note 5 7 2" xfId="3588" xr:uid="{00000000-0005-0000-0000-0000AD620000}"/>
    <cellStyle name="Note 5 7 2 2" xfId="6718" xr:uid="{00000000-0005-0000-0000-0000AE620000}"/>
    <cellStyle name="Note 5 7 2 2 2" xfId="12811" xr:uid="{00000000-0005-0000-0000-0000AF620000}"/>
    <cellStyle name="Note 5 7 2 2 2 2" xfId="32266" xr:uid="{00000000-0005-0000-0000-0000B0620000}"/>
    <cellStyle name="Note 5 7 2 2 3" xfId="27200" xr:uid="{00000000-0005-0000-0000-0000B1620000}"/>
    <cellStyle name="Note 5 7 2 3" xfId="9796" xr:uid="{00000000-0005-0000-0000-0000B2620000}"/>
    <cellStyle name="Note 5 7 2 3 2" xfId="19656" xr:uid="{00000000-0005-0000-0000-0000B3620000}"/>
    <cellStyle name="Note 5 7 2 3 2 2" xfId="37816" xr:uid="{00000000-0005-0000-0000-0000B4620000}"/>
    <cellStyle name="Note 5 7 2 3 3" xfId="29726" xr:uid="{00000000-0005-0000-0000-0000B5620000}"/>
    <cellStyle name="Note 5 7 2 4" xfId="24644" xr:uid="{00000000-0005-0000-0000-0000B6620000}"/>
    <cellStyle name="Note 5 7 3" xfId="4292" xr:uid="{00000000-0005-0000-0000-0000B7620000}"/>
    <cellStyle name="Note 5 7 3 2" xfId="7395" xr:uid="{00000000-0005-0000-0000-0000B8620000}"/>
    <cellStyle name="Note 5 7 3 2 2" xfId="13456" xr:uid="{00000000-0005-0000-0000-0000B9620000}"/>
    <cellStyle name="Note 5 7 3 2 2 2" xfId="32907" xr:uid="{00000000-0005-0000-0000-0000BA620000}"/>
    <cellStyle name="Note 5 7 3 2 3" xfId="27841" xr:uid="{00000000-0005-0000-0000-0000BB620000}"/>
    <cellStyle name="Note 5 7 3 3" xfId="10441" xr:uid="{00000000-0005-0000-0000-0000BC620000}"/>
    <cellStyle name="Note 5 7 3 3 2" xfId="20010" xr:uid="{00000000-0005-0000-0000-0000BD620000}"/>
    <cellStyle name="Note 5 7 3 3 2 2" xfId="38166" xr:uid="{00000000-0005-0000-0000-0000BE620000}"/>
    <cellStyle name="Note 5 7 3 3 3" xfId="30366" xr:uid="{00000000-0005-0000-0000-0000BF620000}"/>
    <cellStyle name="Note 5 7 3 4" xfId="25285" xr:uid="{00000000-0005-0000-0000-0000C0620000}"/>
    <cellStyle name="Note 5 7 4" xfId="5622" xr:uid="{00000000-0005-0000-0000-0000C1620000}"/>
    <cellStyle name="Note 5 7 4 2" xfId="11757" xr:uid="{00000000-0005-0000-0000-0000C2620000}"/>
    <cellStyle name="Note 5 7 4 2 2" xfId="31411" xr:uid="{00000000-0005-0000-0000-0000C3620000}"/>
    <cellStyle name="Note 5 7 4 3" xfId="26329" xr:uid="{00000000-0005-0000-0000-0000C4620000}"/>
    <cellStyle name="Note 5 7 5" xfId="8739" xr:uid="{00000000-0005-0000-0000-0000C5620000}"/>
    <cellStyle name="Note 5 7 5 2" xfId="18726" xr:uid="{00000000-0005-0000-0000-0000C6620000}"/>
    <cellStyle name="Note 5 7 5 2 2" xfId="37085" xr:uid="{00000000-0005-0000-0000-0000C7620000}"/>
    <cellStyle name="Note 5 7 5 3" xfId="28873" xr:uid="{00000000-0005-0000-0000-0000C8620000}"/>
    <cellStyle name="Note 5 7 6" xfId="23788" xr:uid="{00000000-0005-0000-0000-0000C9620000}"/>
    <cellStyle name="Note 5 8" xfId="2406" xr:uid="{00000000-0005-0000-0000-0000CA620000}"/>
    <cellStyle name="Note 5 8 2" xfId="3901" xr:uid="{00000000-0005-0000-0000-0000CB620000}"/>
    <cellStyle name="Note 5 8 2 2" xfId="7006" xr:uid="{00000000-0005-0000-0000-0000CC620000}"/>
    <cellStyle name="Note 5 8 2 2 2" xfId="13075" xr:uid="{00000000-0005-0000-0000-0000CD620000}"/>
    <cellStyle name="Note 5 8 2 2 2 2" xfId="32527" xr:uid="{00000000-0005-0000-0000-0000CE620000}"/>
    <cellStyle name="Note 5 8 2 2 3" xfId="27461" xr:uid="{00000000-0005-0000-0000-0000CF620000}"/>
    <cellStyle name="Note 5 8 2 3" xfId="10060" xr:uid="{00000000-0005-0000-0000-0000D0620000}"/>
    <cellStyle name="Note 5 8 2 3 2" xfId="19798" xr:uid="{00000000-0005-0000-0000-0000D1620000}"/>
    <cellStyle name="Note 5 8 2 3 2 2" xfId="37955" xr:uid="{00000000-0005-0000-0000-0000D2620000}"/>
    <cellStyle name="Note 5 8 2 3 3" xfId="29986" xr:uid="{00000000-0005-0000-0000-0000D3620000}"/>
    <cellStyle name="Note 5 8 2 4" xfId="24905" xr:uid="{00000000-0005-0000-0000-0000D4620000}"/>
    <cellStyle name="Note 5 8 3" xfId="4557" xr:uid="{00000000-0005-0000-0000-0000D5620000}"/>
    <cellStyle name="Note 5 8 3 2" xfId="7659" xr:uid="{00000000-0005-0000-0000-0000D6620000}"/>
    <cellStyle name="Note 5 8 3 2 2" xfId="13720" xr:uid="{00000000-0005-0000-0000-0000D7620000}"/>
    <cellStyle name="Note 5 8 3 2 2 2" xfId="33168" xr:uid="{00000000-0005-0000-0000-0000D8620000}"/>
    <cellStyle name="Note 5 8 3 2 3" xfId="28102" xr:uid="{00000000-0005-0000-0000-0000D9620000}"/>
    <cellStyle name="Note 5 8 3 3" xfId="10706" xr:uid="{00000000-0005-0000-0000-0000DA620000}"/>
    <cellStyle name="Note 5 8 3 3 2" xfId="20274" xr:uid="{00000000-0005-0000-0000-0000DB620000}"/>
    <cellStyle name="Note 5 8 3 3 2 2" xfId="38427" xr:uid="{00000000-0005-0000-0000-0000DC620000}"/>
    <cellStyle name="Note 5 8 3 3 3" xfId="30628" xr:uid="{00000000-0005-0000-0000-0000DD620000}"/>
    <cellStyle name="Note 5 8 3 4" xfId="25546" xr:uid="{00000000-0005-0000-0000-0000DE620000}"/>
    <cellStyle name="Note 5 8 4" xfId="5612" xr:uid="{00000000-0005-0000-0000-0000DF620000}"/>
    <cellStyle name="Note 5 8 4 2" xfId="11747" xr:uid="{00000000-0005-0000-0000-0000E0620000}"/>
    <cellStyle name="Note 5 8 4 2 2" xfId="31401" xr:uid="{00000000-0005-0000-0000-0000E1620000}"/>
    <cellStyle name="Note 5 8 4 3" xfId="26319" xr:uid="{00000000-0005-0000-0000-0000E2620000}"/>
    <cellStyle name="Note 5 8 5" xfId="8729" xr:uid="{00000000-0005-0000-0000-0000E3620000}"/>
    <cellStyle name="Note 5 8 5 2" xfId="18716" xr:uid="{00000000-0005-0000-0000-0000E4620000}"/>
    <cellStyle name="Note 5 8 5 2 2" xfId="37075" xr:uid="{00000000-0005-0000-0000-0000E5620000}"/>
    <cellStyle name="Note 5 8 5 3" xfId="28863" xr:uid="{00000000-0005-0000-0000-0000E6620000}"/>
    <cellStyle name="Note 5 8 6" xfId="23778" xr:uid="{00000000-0005-0000-0000-0000E7620000}"/>
    <cellStyle name="Note 5 9" xfId="2517" xr:uid="{00000000-0005-0000-0000-0000E8620000}"/>
    <cellStyle name="Note 5 9 2" xfId="3614" xr:uid="{00000000-0005-0000-0000-0000E9620000}"/>
    <cellStyle name="Note 5 9 2 2" xfId="6742" xr:uid="{00000000-0005-0000-0000-0000EA620000}"/>
    <cellStyle name="Note 5 9 2 2 2" xfId="12832" xr:uid="{00000000-0005-0000-0000-0000EB620000}"/>
    <cellStyle name="Note 5 9 2 2 2 2" xfId="32287" xr:uid="{00000000-0005-0000-0000-0000EC620000}"/>
    <cellStyle name="Note 5 9 2 2 3" xfId="27221" xr:uid="{00000000-0005-0000-0000-0000ED620000}"/>
    <cellStyle name="Note 5 9 2 3" xfId="9817" xr:uid="{00000000-0005-0000-0000-0000EE620000}"/>
    <cellStyle name="Note 5 9 2 3 2" xfId="19666" xr:uid="{00000000-0005-0000-0000-0000EF620000}"/>
    <cellStyle name="Note 5 9 2 3 2 2" xfId="37826" xr:uid="{00000000-0005-0000-0000-0000F0620000}"/>
    <cellStyle name="Note 5 9 2 3 3" xfId="29747" xr:uid="{00000000-0005-0000-0000-0000F1620000}"/>
    <cellStyle name="Note 5 9 2 4" xfId="24665" xr:uid="{00000000-0005-0000-0000-0000F2620000}"/>
    <cellStyle name="Note 5 9 3" xfId="4314" xr:uid="{00000000-0005-0000-0000-0000F3620000}"/>
    <cellStyle name="Note 5 9 3 2" xfId="7416" xr:uid="{00000000-0005-0000-0000-0000F4620000}"/>
    <cellStyle name="Note 5 9 3 2 2" xfId="13477" xr:uid="{00000000-0005-0000-0000-0000F5620000}"/>
    <cellStyle name="Note 5 9 3 2 2 2" xfId="32928" xr:uid="{00000000-0005-0000-0000-0000F6620000}"/>
    <cellStyle name="Note 5 9 3 2 3" xfId="27862" xr:uid="{00000000-0005-0000-0000-0000F7620000}"/>
    <cellStyle name="Note 5 9 3 3" xfId="10463" xr:uid="{00000000-0005-0000-0000-0000F8620000}"/>
    <cellStyle name="Note 5 9 3 3 2" xfId="20031" xr:uid="{00000000-0005-0000-0000-0000F9620000}"/>
    <cellStyle name="Note 5 9 3 3 2 2" xfId="38187" xr:uid="{00000000-0005-0000-0000-0000FA620000}"/>
    <cellStyle name="Note 5 9 3 3 3" xfId="30388" xr:uid="{00000000-0005-0000-0000-0000FB620000}"/>
    <cellStyle name="Note 5 9 3 4" xfId="25306" xr:uid="{00000000-0005-0000-0000-0000FC620000}"/>
    <cellStyle name="Note 5 9 4" xfId="5722" xr:uid="{00000000-0005-0000-0000-0000FD620000}"/>
    <cellStyle name="Note 5 9 4 2" xfId="11841" xr:uid="{00000000-0005-0000-0000-0000FE620000}"/>
    <cellStyle name="Note 5 9 4 2 2" xfId="31487" xr:uid="{00000000-0005-0000-0000-0000FF620000}"/>
    <cellStyle name="Note 5 9 4 3" xfId="26421" xr:uid="{00000000-0005-0000-0000-000000630000}"/>
    <cellStyle name="Note 5 9 5" xfId="8821" xr:uid="{00000000-0005-0000-0000-000001630000}"/>
    <cellStyle name="Note 5 9 5 2" xfId="18808" xr:uid="{00000000-0005-0000-0000-000002630000}"/>
    <cellStyle name="Note 5 9 5 2 2" xfId="37159" xr:uid="{00000000-0005-0000-0000-000003630000}"/>
    <cellStyle name="Note 5 9 5 3" xfId="28947" xr:uid="{00000000-0005-0000-0000-000004630000}"/>
    <cellStyle name="Note 5 9 6" xfId="23860" xr:uid="{00000000-0005-0000-0000-000005630000}"/>
    <cellStyle name="Note 6" xfId="1641" xr:uid="{00000000-0005-0000-0000-000006630000}"/>
    <cellStyle name="Note 6 10" xfId="2434" xr:uid="{00000000-0005-0000-0000-000007630000}"/>
    <cellStyle name="Note 6 10 2" xfId="3529" xr:uid="{00000000-0005-0000-0000-000008630000}"/>
    <cellStyle name="Note 6 10 2 2" xfId="6666" xr:uid="{00000000-0005-0000-0000-000009630000}"/>
    <cellStyle name="Note 6 10 2 2 2" xfId="12765" xr:uid="{00000000-0005-0000-0000-00000A630000}"/>
    <cellStyle name="Note 6 10 2 2 2 2" xfId="32220" xr:uid="{00000000-0005-0000-0000-00000B630000}"/>
    <cellStyle name="Note 6 10 2 2 3" xfId="27154" xr:uid="{00000000-0005-0000-0000-00000C630000}"/>
    <cellStyle name="Note 6 10 2 3" xfId="9750" xr:uid="{00000000-0005-0000-0000-00000D630000}"/>
    <cellStyle name="Note 6 10 2 3 2" xfId="19634" xr:uid="{00000000-0005-0000-0000-00000E630000}"/>
    <cellStyle name="Note 6 10 2 3 2 2" xfId="37794" xr:uid="{00000000-0005-0000-0000-00000F630000}"/>
    <cellStyle name="Note 6 10 2 3 3" xfId="29681" xr:uid="{00000000-0005-0000-0000-000010630000}"/>
    <cellStyle name="Note 6 10 2 4" xfId="24598" xr:uid="{00000000-0005-0000-0000-000011630000}"/>
    <cellStyle name="Note 6 10 3" xfId="4246" xr:uid="{00000000-0005-0000-0000-000012630000}"/>
    <cellStyle name="Note 6 10 3 2" xfId="7349" xr:uid="{00000000-0005-0000-0000-000013630000}"/>
    <cellStyle name="Note 6 10 3 2 2" xfId="13410" xr:uid="{00000000-0005-0000-0000-000014630000}"/>
    <cellStyle name="Note 6 10 3 2 2 2" xfId="32861" xr:uid="{00000000-0005-0000-0000-000015630000}"/>
    <cellStyle name="Note 6 10 3 2 3" xfId="27795" xr:uid="{00000000-0005-0000-0000-000016630000}"/>
    <cellStyle name="Note 6 10 3 3" xfId="10395" xr:uid="{00000000-0005-0000-0000-000017630000}"/>
    <cellStyle name="Note 6 10 3 3 2" xfId="19964" xr:uid="{00000000-0005-0000-0000-000018630000}"/>
    <cellStyle name="Note 6 10 3 3 2 2" xfId="38120" xr:uid="{00000000-0005-0000-0000-000019630000}"/>
    <cellStyle name="Note 6 10 3 3 3" xfId="30320" xr:uid="{00000000-0005-0000-0000-00001A630000}"/>
    <cellStyle name="Note 6 10 3 4" xfId="25239" xr:uid="{00000000-0005-0000-0000-00001B630000}"/>
    <cellStyle name="Note 6 10 4" xfId="5640" xr:uid="{00000000-0005-0000-0000-00001C630000}"/>
    <cellStyle name="Note 6 10 4 2" xfId="11775" xr:uid="{00000000-0005-0000-0000-00001D630000}"/>
    <cellStyle name="Note 6 10 4 2 2" xfId="21310" xr:uid="{00000000-0005-0000-0000-00001E630000}"/>
    <cellStyle name="Note 6 10 4 2 2 2" xfId="39198" xr:uid="{00000000-0005-0000-0000-00001F630000}"/>
    <cellStyle name="Note 6 10 4 2 3" xfId="31429" xr:uid="{00000000-0005-0000-0000-000020630000}"/>
    <cellStyle name="Note 6 10 4 3" xfId="16281" xr:uid="{00000000-0005-0000-0000-000021630000}"/>
    <cellStyle name="Note 6 10 4 3 2" xfId="35052" xr:uid="{00000000-0005-0000-0000-000022630000}"/>
    <cellStyle name="Note 6 10 4 4" xfId="26347" xr:uid="{00000000-0005-0000-0000-000023630000}"/>
    <cellStyle name="Note 6 10 5" xfId="8757" xr:uid="{00000000-0005-0000-0000-000024630000}"/>
    <cellStyle name="Note 6 10 5 2" xfId="18744" xr:uid="{00000000-0005-0000-0000-000025630000}"/>
    <cellStyle name="Note 6 10 5 2 2" xfId="37103" xr:uid="{00000000-0005-0000-0000-000026630000}"/>
    <cellStyle name="Note 6 10 5 3" xfId="28891" xr:uid="{00000000-0005-0000-0000-000027630000}"/>
    <cellStyle name="Note 6 10 6" xfId="23806" xr:uid="{00000000-0005-0000-0000-000028630000}"/>
    <cellStyle name="Note 6 11" xfId="2553" xr:uid="{00000000-0005-0000-0000-000029630000}"/>
    <cellStyle name="Note 6 11 2" xfId="3902" xr:uid="{00000000-0005-0000-0000-00002A630000}"/>
    <cellStyle name="Note 6 11 2 2" xfId="7007" xr:uid="{00000000-0005-0000-0000-00002B630000}"/>
    <cellStyle name="Note 6 11 2 2 2" xfId="13076" xr:uid="{00000000-0005-0000-0000-00002C630000}"/>
    <cellStyle name="Note 6 11 2 2 2 2" xfId="32528" xr:uid="{00000000-0005-0000-0000-00002D630000}"/>
    <cellStyle name="Note 6 11 2 2 3" xfId="27462" xr:uid="{00000000-0005-0000-0000-00002E630000}"/>
    <cellStyle name="Note 6 11 2 3" xfId="10061" xr:uid="{00000000-0005-0000-0000-00002F630000}"/>
    <cellStyle name="Note 6 11 2 3 2" xfId="19799" xr:uid="{00000000-0005-0000-0000-000030630000}"/>
    <cellStyle name="Note 6 11 2 3 2 2" xfId="37956" xr:uid="{00000000-0005-0000-0000-000031630000}"/>
    <cellStyle name="Note 6 11 2 3 3" xfId="29987" xr:uid="{00000000-0005-0000-0000-000032630000}"/>
    <cellStyle name="Note 6 11 2 4" xfId="24906" xr:uid="{00000000-0005-0000-0000-000033630000}"/>
    <cellStyle name="Note 6 11 3" xfId="4558" xr:uid="{00000000-0005-0000-0000-000034630000}"/>
    <cellStyle name="Note 6 11 3 2" xfId="7660" xr:uid="{00000000-0005-0000-0000-000035630000}"/>
    <cellStyle name="Note 6 11 3 2 2" xfId="13721" xr:uid="{00000000-0005-0000-0000-000036630000}"/>
    <cellStyle name="Note 6 11 3 2 2 2" xfId="33169" xr:uid="{00000000-0005-0000-0000-000037630000}"/>
    <cellStyle name="Note 6 11 3 2 3" xfId="28103" xr:uid="{00000000-0005-0000-0000-000038630000}"/>
    <cellStyle name="Note 6 11 3 3" xfId="10707" xr:uid="{00000000-0005-0000-0000-000039630000}"/>
    <cellStyle name="Note 6 11 3 3 2" xfId="20275" xr:uid="{00000000-0005-0000-0000-00003A630000}"/>
    <cellStyle name="Note 6 11 3 3 2 2" xfId="38428" xr:uid="{00000000-0005-0000-0000-00003B630000}"/>
    <cellStyle name="Note 6 11 3 3 3" xfId="30629" xr:uid="{00000000-0005-0000-0000-00003C630000}"/>
    <cellStyle name="Note 6 11 3 4" xfId="25547" xr:uid="{00000000-0005-0000-0000-00003D630000}"/>
    <cellStyle name="Note 6 11 4" xfId="5756" xr:uid="{00000000-0005-0000-0000-00003E630000}"/>
    <cellStyle name="Note 6 11 4 2" xfId="11875" xr:uid="{00000000-0005-0000-0000-00003F630000}"/>
    <cellStyle name="Note 6 11 4 2 2" xfId="31519" xr:uid="{00000000-0005-0000-0000-000040630000}"/>
    <cellStyle name="Note 6 11 4 3" xfId="26453" xr:uid="{00000000-0005-0000-0000-000041630000}"/>
    <cellStyle name="Note 6 11 5" xfId="8855" xr:uid="{00000000-0005-0000-0000-000042630000}"/>
    <cellStyle name="Note 6 11 5 2" xfId="18842" xr:uid="{00000000-0005-0000-0000-000043630000}"/>
    <cellStyle name="Note 6 11 5 2 2" xfId="37191" xr:uid="{00000000-0005-0000-0000-000044630000}"/>
    <cellStyle name="Note 6 11 5 3" xfId="28979" xr:uid="{00000000-0005-0000-0000-000045630000}"/>
    <cellStyle name="Note 6 11 6" xfId="23892" xr:uid="{00000000-0005-0000-0000-000046630000}"/>
    <cellStyle name="Note 6 12" xfId="2534" xr:uid="{00000000-0005-0000-0000-000047630000}"/>
    <cellStyle name="Note 6 12 2" xfId="3671" xr:uid="{00000000-0005-0000-0000-000048630000}"/>
    <cellStyle name="Note 6 12 2 2" xfId="6795" xr:uid="{00000000-0005-0000-0000-000049630000}"/>
    <cellStyle name="Note 6 12 2 2 2" xfId="12879" xr:uid="{00000000-0005-0000-0000-00004A630000}"/>
    <cellStyle name="Note 6 12 2 2 2 2" xfId="32333" xr:uid="{00000000-0005-0000-0000-00004B630000}"/>
    <cellStyle name="Note 6 12 2 2 3" xfId="27267" xr:uid="{00000000-0005-0000-0000-00004C630000}"/>
    <cellStyle name="Note 6 12 2 3" xfId="9864" xr:uid="{00000000-0005-0000-0000-00004D630000}"/>
    <cellStyle name="Note 6 12 2 3 2" xfId="19696" xr:uid="{00000000-0005-0000-0000-00004E630000}"/>
    <cellStyle name="Note 6 12 2 3 2 2" xfId="37855" xr:uid="{00000000-0005-0000-0000-00004F630000}"/>
    <cellStyle name="Note 6 12 2 3 3" xfId="29792" xr:uid="{00000000-0005-0000-0000-000050630000}"/>
    <cellStyle name="Note 6 12 2 4" xfId="24711" xr:uid="{00000000-0005-0000-0000-000051630000}"/>
    <cellStyle name="Note 6 12 3" xfId="4361" xr:uid="{00000000-0005-0000-0000-000052630000}"/>
    <cellStyle name="Note 6 12 3 2" xfId="7463" xr:uid="{00000000-0005-0000-0000-000053630000}"/>
    <cellStyle name="Note 6 12 3 2 2" xfId="13524" xr:uid="{00000000-0005-0000-0000-000054630000}"/>
    <cellStyle name="Note 6 12 3 2 2 2" xfId="32974" xr:uid="{00000000-0005-0000-0000-000055630000}"/>
    <cellStyle name="Note 6 12 3 2 3" xfId="27908" xr:uid="{00000000-0005-0000-0000-000056630000}"/>
    <cellStyle name="Note 6 12 3 3" xfId="10510" xr:uid="{00000000-0005-0000-0000-000057630000}"/>
    <cellStyle name="Note 6 12 3 3 2" xfId="20078" xr:uid="{00000000-0005-0000-0000-000058630000}"/>
    <cellStyle name="Note 6 12 3 3 2 2" xfId="38233" xr:uid="{00000000-0005-0000-0000-000059630000}"/>
    <cellStyle name="Note 6 12 3 3 3" xfId="30434" xr:uid="{00000000-0005-0000-0000-00005A630000}"/>
    <cellStyle name="Note 6 12 3 4" xfId="25352" xr:uid="{00000000-0005-0000-0000-00005B630000}"/>
    <cellStyle name="Note 6 12 4" xfId="5739" xr:uid="{00000000-0005-0000-0000-00005C630000}"/>
    <cellStyle name="Note 6 12 4 2" xfId="11858" xr:uid="{00000000-0005-0000-0000-00005D630000}"/>
    <cellStyle name="Note 6 12 4 2 2" xfId="21377" xr:uid="{00000000-0005-0000-0000-00005E630000}"/>
    <cellStyle name="Note 6 12 4 2 2 2" xfId="39261" xr:uid="{00000000-0005-0000-0000-00005F630000}"/>
    <cellStyle name="Note 6 12 4 2 3" xfId="31502" xr:uid="{00000000-0005-0000-0000-000060630000}"/>
    <cellStyle name="Note 6 12 4 3" xfId="16346" xr:uid="{00000000-0005-0000-0000-000061630000}"/>
    <cellStyle name="Note 6 12 4 3 2" xfId="35117" xr:uid="{00000000-0005-0000-0000-000062630000}"/>
    <cellStyle name="Note 6 12 4 4" xfId="26436" xr:uid="{00000000-0005-0000-0000-000063630000}"/>
    <cellStyle name="Note 6 12 5" xfId="8838" xr:uid="{00000000-0005-0000-0000-000064630000}"/>
    <cellStyle name="Note 6 12 5 2" xfId="18825" xr:uid="{00000000-0005-0000-0000-000065630000}"/>
    <cellStyle name="Note 6 12 5 2 2" xfId="37174" xr:uid="{00000000-0005-0000-0000-000066630000}"/>
    <cellStyle name="Note 6 12 5 3" xfId="28962" xr:uid="{00000000-0005-0000-0000-000067630000}"/>
    <cellStyle name="Note 6 12 6" xfId="23875" xr:uid="{00000000-0005-0000-0000-000068630000}"/>
    <cellStyle name="Note 6 13" xfId="2610" xr:uid="{00000000-0005-0000-0000-000069630000}"/>
    <cellStyle name="Note 6 13 2" xfId="3871" xr:uid="{00000000-0005-0000-0000-00006A630000}"/>
    <cellStyle name="Note 6 13 2 2" xfId="6977" xr:uid="{00000000-0005-0000-0000-00006B630000}"/>
    <cellStyle name="Note 6 13 2 2 2" xfId="13047" xr:uid="{00000000-0005-0000-0000-00006C630000}"/>
    <cellStyle name="Note 6 13 2 2 2 2" xfId="32499" xr:uid="{00000000-0005-0000-0000-00006D630000}"/>
    <cellStyle name="Note 6 13 2 2 3" xfId="27433" xr:uid="{00000000-0005-0000-0000-00006E630000}"/>
    <cellStyle name="Note 6 13 2 3" xfId="10032" xr:uid="{00000000-0005-0000-0000-00006F630000}"/>
    <cellStyle name="Note 6 13 2 3 2" xfId="19785" xr:uid="{00000000-0005-0000-0000-000070630000}"/>
    <cellStyle name="Note 6 13 2 3 2 2" xfId="37942" xr:uid="{00000000-0005-0000-0000-000071630000}"/>
    <cellStyle name="Note 6 13 2 3 3" xfId="29958" xr:uid="{00000000-0005-0000-0000-000072630000}"/>
    <cellStyle name="Note 6 13 2 4" xfId="24877" xr:uid="{00000000-0005-0000-0000-000073630000}"/>
    <cellStyle name="Note 6 13 3" xfId="4529" xr:uid="{00000000-0005-0000-0000-000074630000}"/>
    <cellStyle name="Note 6 13 3 2" xfId="7631" xr:uid="{00000000-0005-0000-0000-000075630000}"/>
    <cellStyle name="Note 6 13 3 2 2" xfId="13692" xr:uid="{00000000-0005-0000-0000-000076630000}"/>
    <cellStyle name="Note 6 13 3 2 2 2" xfId="33140" xr:uid="{00000000-0005-0000-0000-000077630000}"/>
    <cellStyle name="Note 6 13 3 2 3" xfId="28074" xr:uid="{00000000-0005-0000-0000-000078630000}"/>
    <cellStyle name="Note 6 13 3 3" xfId="10678" xr:uid="{00000000-0005-0000-0000-000079630000}"/>
    <cellStyle name="Note 6 13 3 3 2" xfId="20246" xr:uid="{00000000-0005-0000-0000-00007A630000}"/>
    <cellStyle name="Note 6 13 3 3 2 2" xfId="38399" xr:uid="{00000000-0005-0000-0000-00007B630000}"/>
    <cellStyle name="Note 6 13 3 3 3" xfId="30600" xr:uid="{00000000-0005-0000-0000-00007C630000}"/>
    <cellStyle name="Note 6 13 3 4" xfId="25518" xr:uid="{00000000-0005-0000-0000-00007D630000}"/>
    <cellStyle name="Note 6 13 4" xfId="5812" xr:uid="{00000000-0005-0000-0000-00007E630000}"/>
    <cellStyle name="Note 6 13 4 2" xfId="11931" xr:uid="{00000000-0005-0000-0000-00007F630000}"/>
    <cellStyle name="Note 6 13 4 2 2" xfId="31571" xr:uid="{00000000-0005-0000-0000-000080630000}"/>
    <cellStyle name="Note 6 13 4 3" xfId="26505" xr:uid="{00000000-0005-0000-0000-000081630000}"/>
    <cellStyle name="Note 6 13 5" xfId="8911" xr:uid="{00000000-0005-0000-0000-000082630000}"/>
    <cellStyle name="Note 6 13 5 2" xfId="18898" xr:uid="{00000000-0005-0000-0000-000083630000}"/>
    <cellStyle name="Note 6 13 5 2 2" xfId="37243" xr:uid="{00000000-0005-0000-0000-000084630000}"/>
    <cellStyle name="Note 6 13 5 3" xfId="29031" xr:uid="{00000000-0005-0000-0000-000085630000}"/>
    <cellStyle name="Note 6 13 6" xfId="23944" xr:uid="{00000000-0005-0000-0000-000086630000}"/>
    <cellStyle name="Note 6 14" xfId="2658" xr:uid="{00000000-0005-0000-0000-000087630000}"/>
    <cellStyle name="Note 6 14 2" xfId="4043" xr:uid="{00000000-0005-0000-0000-000088630000}"/>
    <cellStyle name="Note 6 14 2 2" xfId="7146" xr:uid="{00000000-0005-0000-0000-000089630000}"/>
    <cellStyle name="Note 6 14 2 2 2" xfId="13210" xr:uid="{00000000-0005-0000-0000-00008A630000}"/>
    <cellStyle name="Note 6 14 2 2 2 2" xfId="32662" xr:uid="{00000000-0005-0000-0000-00008B630000}"/>
    <cellStyle name="Note 6 14 2 2 3" xfId="27596" xr:uid="{00000000-0005-0000-0000-00008C630000}"/>
    <cellStyle name="Note 6 14 2 3" xfId="10195" xr:uid="{00000000-0005-0000-0000-00008D630000}"/>
    <cellStyle name="Note 6 14 2 3 2" xfId="19837" xr:uid="{00000000-0005-0000-0000-00008E630000}"/>
    <cellStyle name="Note 6 14 2 3 2 2" xfId="37994" xr:uid="{00000000-0005-0000-0000-00008F630000}"/>
    <cellStyle name="Note 6 14 2 3 3" xfId="30121" xr:uid="{00000000-0005-0000-0000-000090630000}"/>
    <cellStyle name="Note 6 14 2 4" xfId="25040" xr:uid="{00000000-0005-0000-0000-000091630000}"/>
    <cellStyle name="Note 6 14 3" xfId="4692" xr:uid="{00000000-0005-0000-0000-000092630000}"/>
    <cellStyle name="Note 6 14 3 2" xfId="7794" xr:uid="{00000000-0005-0000-0000-000093630000}"/>
    <cellStyle name="Note 6 14 3 2 2" xfId="13855" xr:uid="{00000000-0005-0000-0000-000094630000}"/>
    <cellStyle name="Note 6 14 3 2 2 2" xfId="33303" xr:uid="{00000000-0005-0000-0000-000095630000}"/>
    <cellStyle name="Note 6 14 3 2 3" xfId="28237" xr:uid="{00000000-0005-0000-0000-000096630000}"/>
    <cellStyle name="Note 6 14 3 3" xfId="10841" xr:uid="{00000000-0005-0000-0000-000097630000}"/>
    <cellStyle name="Note 6 14 3 3 2" xfId="20409" xr:uid="{00000000-0005-0000-0000-000098630000}"/>
    <cellStyle name="Note 6 14 3 3 2 2" xfId="38562" xr:uid="{00000000-0005-0000-0000-000099630000}"/>
    <cellStyle name="Note 6 14 3 3 3" xfId="30763" xr:uid="{00000000-0005-0000-0000-00009A630000}"/>
    <cellStyle name="Note 6 14 3 4" xfId="25681" xr:uid="{00000000-0005-0000-0000-00009B630000}"/>
    <cellStyle name="Note 6 14 4" xfId="5856" xr:uid="{00000000-0005-0000-0000-00009C630000}"/>
    <cellStyle name="Note 6 14 4 2" xfId="11975" xr:uid="{00000000-0005-0000-0000-00009D630000}"/>
    <cellStyle name="Note 6 14 4 2 2" xfId="31613" xr:uid="{00000000-0005-0000-0000-00009E630000}"/>
    <cellStyle name="Note 6 14 4 3" xfId="26547" xr:uid="{00000000-0005-0000-0000-00009F630000}"/>
    <cellStyle name="Note 6 14 5" xfId="8955" xr:uid="{00000000-0005-0000-0000-0000A0630000}"/>
    <cellStyle name="Note 6 14 5 2" xfId="18942" xr:uid="{00000000-0005-0000-0000-0000A1630000}"/>
    <cellStyle name="Note 6 14 5 2 2" xfId="37285" xr:uid="{00000000-0005-0000-0000-0000A2630000}"/>
    <cellStyle name="Note 6 14 5 3" xfId="29071" xr:uid="{00000000-0005-0000-0000-0000A3630000}"/>
    <cellStyle name="Note 6 14 6" xfId="23986" xr:uid="{00000000-0005-0000-0000-0000A4630000}"/>
    <cellStyle name="Note 6 15" xfId="2571" xr:uid="{00000000-0005-0000-0000-0000A5630000}"/>
    <cellStyle name="Note 6 15 2" xfId="3968" xr:uid="{00000000-0005-0000-0000-0000A6630000}"/>
    <cellStyle name="Note 6 15 2 2" xfId="7073" xr:uid="{00000000-0005-0000-0000-0000A7630000}"/>
    <cellStyle name="Note 6 15 2 2 2" xfId="13139" xr:uid="{00000000-0005-0000-0000-0000A8630000}"/>
    <cellStyle name="Note 6 15 2 2 2 2" xfId="32591" xr:uid="{00000000-0005-0000-0000-0000A9630000}"/>
    <cellStyle name="Note 6 15 2 2 3" xfId="27525" xr:uid="{00000000-0005-0000-0000-0000AA630000}"/>
    <cellStyle name="Note 6 15 2 3" xfId="10124" xr:uid="{00000000-0005-0000-0000-0000AB630000}"/>
    <cellStyle name="Note 6 15 2 3 2" xfId="19821" xr:uid="{00000000-0005-0000-0000-0000AC630000}"/>
    <cellStyle name="Note 6 15 2 3 2 2" xfId="37978" xr:uid="{00000000-0005-0000-0000-0000AD630000}"/>
    <cellStyle name="Note 6 15 2 3 3" xfId="30050" xr:uid="{00000000-0005-0000-0000-0000AE630000}"/>
    <cellStyle name="Note 6 15 2 4" xfId="24969" xr:uid="{00000000-0005-0000-0000-0000AF630000}"/>
    <cellStyle name="Note 6 15 3" xfId="4621" xr:uid="{00000000-0005-0000-0000-0000B0630000}"/>
    <cellStyle name="Note 6 15 3 2" xfId="7723" xr:uid="{00000000-0005-0000-0000-0000B1630000}"/>
    <cellStyle name="Note 6 15 3 2 2" xfId="13784" xr:uid="{00000000-0005-0000-0000-0000B2630000}"/>
    <cellStyle name="Note 6 15 3 2 2 2" xfId="33232" xr:uid="{00000000-0005-0000-0000-0000B3630000}"/>
    <cellStyle name="Note 6 15 3 2 3" xfId="28166" xr:uid="{00000000-0005-0000-0000-0000B4630000}"/>
    <cellStyle name="Note 6 15 3 3" xfId="10770" xr:uid="{00000000-0005-0000-0000-0000B5630000}"/>
    <cellStyle name="Note 6 15 3 3 2" xfId="20338" xr:uid="{00000000-0005-0000-0000-0000B6630000}"/>
    <cellStyle name="Note 6 15 3 3 2 2" xfId="38491" xr:uid="{00000000-0005-0000-0000-0000B7630000}"/>
    <cellStyle name="Note 6 15 3 3 3" xfId="30692" xr:uid="{00000000-0005-0000-0000-0000B8630000}"/>
    <cellStyle name="Note 6 15 3 4" xfId="25610" xr:uid="{00000000-0005-0000-0000-0000B9630000}"/>
    <cellStyle name="Note 6 15 4" xfId="5774" xr:uid="{00000000-0005-0000-0000-0000BA630000}"/>
    <cellStyle name="Note 6 15 4 2" xfId="11893" xr:uid="{00000000-0005-0000-0000-0000BB630000}"/>
    <cellStyle name="Note 6 15 4 2 2" xfId="31535" xr:uid="{00000000-0005-0000-0000-0000BC630000}"/>
    <cellStyle name="Note 6 15 4 3" xfId="26469" xr:uid="{00000000-0005-0000-0000-0000BD630000}"/>
    <cellStyle name="Note 6 15 5" xfId="8873" xr:uid="{00000000-0005-0000-0000-0000BE630000}"/>
    <cellStyle name="Note 6 15 5 2" xfId="18860" xr:uid="{00000000-0005-0000-0000-0000BF630000}"/>
    <cellStyle name="Note 6 15 5 2 2" xfId="37207" xr:uid="{00000000-0005-0000-0000-0000C0630000}"/>
    <cellStyle name="Note 6 15 5 3" xfId="28995" xr:uid="{00000000-0005-0000-0000-0000C1630000}"/>
    <cellStyle name="Note 6 15 6" xfId="23908" xr:uid="{00000000-0005-0000-0000-0000C2630000}"/>
    <cellStyle name="Note 6 16" xfId="2710" xr:uid="{00000000-0005-0000-0000-0000C3630000}"/>
    <cellStyle name="Note 6 16 2" xfId="5906" xr:uid="{00000000-0005-0000-0000-0000C4630000}"/>
    <cellStyle name="Note 6 16 2 2" xfId="12025" xr:uid="{00000000-0005-0000-0000-0000C5630000}"/>
    <cellStyle name="Note 6 16 2 2 2" xfId="21515" xr:uid="{00000000-0005-0000-0000-0000C6630000}"/>
    <cellStyle name="Note 6 16 2 2 2 2" xfId="39395" xr:uid="{00000000-0005-0000-0000-0000C7630000}"/>
    <cellStyle name="Note 6 16 2 2 3" xfId="31661" xr:uid="{00000000-0005-0000-0000-0000C8630000}"/>
    <cellStyle name="Note 6 16 2 3" xfId="16468" xr:uid="{00000000-0005-0000-0000-0000C9630000}"/>
    <cellStyle name="Note 6 16 2 3 2" xfId="35239" xr:uid="{00000000-0005-0000-0000-0000CA630000}"/>
    <cellStyle name="Note 6 16 2 4" xfId="26595" xr:uid="{00000000-0005-0000-0000-0000CB630000}"/>
    <cellStyle name="Note 6 16 3" xfId="9005" xr:uid="{00000000-0005-0000-0000-0000CC630000}"/>
    <cellStyle name="Note 6 16 3 2" xfId="18992" xr:uid="{00000000-0005-0000-0000-0000CD630000}"/>
    <cellStyle name="Note 6 16 3 2 2" xfId="37333" xr:uid="{00000000-0005-0000-0000-0000CE630000}"/>
    <cellStyle name="Note 6 16 3 3" xfId="29119" xr:uid="{00000000-0005-0000-0000-0000CF630000}"/>
    <cellStyle name="Note 6 16 4" xfId="14512" xr:uid="{00000000-0005-0000-0000-0000D0630000}"/>
    <cellStyle name="Note 6 16 4 2" xfId="33685" xr:uid="{00000000-0005-0000-0000-0000D1630000}"/>
    <cellStyle name="Note 6 16 5" xfId="24034" xr:uid="{00000000-0005-0000-0000-0000D2630000}"/>
    <cellStyle name="Note 6 17" xfId="2582" xr:uid="{00000000-0005-0000-0000-0000D3630000}"/>
    <cellStyle name="Note 6 17 2" xfId="5784" xr:uid="{00000000-0005-0000-0000-0000D4630000}"/>
    <cellStyle name="Note 6 17 2 2" xfId="11903" xr:uid="{00000000-0005-0000-0000-0000D5630000}"/>
    <cellStyle name="Note 6 17 2 2 2" xfId="31545" xr:uid="{00000000-0005-0000-0000-0000D6630000}"/>
    <cellStyle name="Note 6 17 2 3" xfId="26479" xr:uid="{00000000-0005-0000-0000-0000D7630000}"/>
    <cellStyle name="Note 6 17 3" xfId="8883" xr:uid="{00000000-0005-0000-0000-0000D8630000}"/>
    <cellStyle name="Note 6 17 3 2" xfId="18870" xr:uid="{00000000-0005-0000-0000-0000D9630000}"/>
    <cellStyle name="Note 6 17 3 2 2" xfId="37217" xr:uid="{00000000-0005-0000-0000-0000DA630000}"/>
    <cellStyle name="Note 6 17 3 3" xfId="29005" xr:uid="{00000000-0005-0000-0000-0000DB630000}"/>
    <cellStyle name="Note 6 17 4" xfId="23918" xr:uid="{00000000-0005-0000-0000-0000DC630000}"/>
    <cellStyle name="Note 6 18" xfId="2483" xr:uid="{00000000-0005-0000-0000-0000DD630000}"/>
    <cellStyle name="Note 6 18 2" xfId="5689" xr:uid="{00000000-0005-0000-0000-0000DE630000}"/>
    <cellStyle name="Note 6 18 2 2" xfId="11808" xr:uid="{00000000-0005-0000-0000-0000DF630000}"/>
    <cellStyle name="Note 6 18 2 2 2" xfId="31454" xr:uid="{00000000-0005-0000-0000-0000E0630000}"/>
    <cellStyle name="Note 6 18 2 3" xfId="26388" xr:uid="{00000000-0005-0000-0000-0000E1630000}"/>
    <cellStyle name="Note 6 18 3" xfId="8788" xr:uid="{00000000-0005-0000-0000-0000E2630000}"/>
    <cellStyle name="Note 6 18 3 2" xfId="18775" xr:uid="{00000000-0005-0000-0000-0000E3630000}"/>
    <cellStyle name="Note 6 18 3 2 2" xfId="37126" xr:uid="{00000000-0005-0000-0000-0000E4630000}"/>
    <cellStyle name="Note 6 18 3 3" xfId="28914" xr:uid="{00000000-0005-0000-0000-0000E5630000}"/>
    <cellStyle name="Note 6 18 4" xfId="23829" xr:uid="{00000000-0005-0000-0000-0000E6630000}"/>
    <cellStyle name="Note 6 19" xfId="2858" xr:uid="{00000000-0005-0000-0000-0000E7630000}"/>
    <cellStyle name="Note 6 19 2" xfId="6045" xr:uid="{00000000-0005-0000-0000-0000E8630000}"/>
    <cellStyle name="Note 6 19 2 2" xfId="12164" xr:uid="{00000000-0005-0000-0000-0000E9630000}"/>
    <cellStyle name="Note 6 19 2 2 2" xfId="31786" xr:uid="{00000000-0005-0000-0000-0000EA630000}"/>
    <cellStyle name="Note 6 19 2 3" xfId="26720" xr:uid="{00000000-0005-0000-0000-0000EB630000}"/>
    <cellStyle name="Note 6 19 3" xfId="9144" xr:uid="{00000000-0005-0000-0000-0000EC630000}"/>
    <cellStyle name="Note 6 19 3 2" xfId="19129" xr:uid="{00000000-0005-0000-0000-0000ED630000}"/>
    <cellStyle name="Note 6 19 3 2 2" xfId="37456" xr:uid="{00000000-0005-0000-0000-0000EE630000}"/>
    <cellStyle name="Note 6 19 3 3" xfId="29246" xr:uid="{00000000-0005-0000-0000-0000EF630000}"/>
    <cellStyle name="Note 6 19 4" xfId="24159" xr:uid="{00000000-0005-0000-0000-0000F0630000}"/>
    <cellStyle name="Note 6 2" xfId="2316" xr:uid="{00000000-0005-0000-0000-0000F1630000}"/>
    <cellStyle name="Note 6 2 2" xfId="3745" xr:uid="{00000000-0005-0000-0000-0000F2630000}"/>
    <cellStyle name="Note 6 2 2 2" xfId="6860" xr:uid="{00000000-0005-0000-0000-0000F3630000}"/>
    <cellStyle name="Note 6 2 2 2 2" xfId="12939" xr:uid="{00000000-0005-0000-0000-0000F4630000}"/>
    <cellStyle name="Note 6 2 2 2 2 2" xfId="32393" xr:uid="{00000000-0005-0000-0000-0000F5630000}"/>
    <cellStyle name="Note 6 2 2 2 3" xfId="27327" xr:uid="{00000000-0005-0000-0000-0000F6630000}"/>
    <cellStyle name="Note 6 2 2 3" xfId="9924" xr:uid="{00000000-0005-0000-0000-0000F7630000}"/>
    <cellStyle name="Note 6 2 2 3 2" xfId="19731" xr:uid="{00000000-0005-0000-0000-0000F8630000}"/>
    <cellStyle name="Note 6 2 2 3 2 2" xfId="37890" xr:uid="{00000000-0005-0000-0000-0000F9630000}"/>
    <cellStyle name="Note 6 2 2 3 3" xfId="29852" xr:uid="{00000000-0005-0000-0000-0000FA630000}"/>
    <cellStyle name="Note 6 2 2 4" xfId="24771" xr:uid="{00000000-0005-0000-0000-0000FB630000}"/>
    <cellStyle name="Note 6 2 3" xfId="4421" xr:uid="{00000000-0005-0000-0000-0000FC630000}"/>
    <cellStyle name="Note 6 2 3 2" xfId="7523" xr:uid="{00000000-0005-0000-0000-0000FD630000}"/>
    <cellStyle name="Note 6 2 3 2 2" xfId="13584" xr:uid="{00000000-0005-0000-0000-0000FE630000}"/>
    <cellStyle name="Note 6 2 3 2 2 2" xfId="33034" xr:uid="{00000000-0005-0000-0000-0000FF630000}"/>
    <cellStyle name="Note 6 2 3 2 3" xfId="27968" xr:uid="{00000000-0005-0000-0000-000000640000}"/>
    <cellStyle name="Note 6 2 3 3" xfId="10570" xr:uid="{00000000-0005-0000-0000-000001640000}"/>
    <cellStyle name="Note 6 2 3 3 2" xfId="20138" xr:uid="{00000000-0005-0000-0000-000002640000}"/>
    <cellStyle name="Note 6 2 3 3 2 2" xfId="38293" xr:uid="{00000000-0005-0000-0000-000003640000}"/>
    <cellStyle name="Note 6 2 3 3 3" xfId="30494" xr:uid="{00000000-0005-0000-0000-000004640000}"/>
    <cellStyle name="Note 6 2 3 4" xfId="25412" xr:uid="{00000000-0005-0000-0000-000005640000}"/>
    <cellStyle name="Note 6 2 4" xfId="5523" xr:uid="{00000000-0005-0000-0000-000006640000}"/>
    <cellStyle name="Note 6 2 4 2" xfId="11658" xr:uid="{00000000-0005-0000-0000-000007640000}"/>
    <cellStyle name="Note 6 2 4 2 2" xfId="31323" xr:uid="{00000000-0005-0000-0000-000008640000}"/>
    <cellStyle name="Note 6 2 4 3" xfId="26241" xr:uid="{00000000-0005-0000-0000-000009640000}"/>
    <cellStyle name="Note 6 2 5" xfId="8640" xr:uid="{00000000-0005-0000-0000-00000A640000}"/>
    <cellStyle name="Note 6 2 5 2" xfId="18627" xr:uid="{00000000-0005-0000-0000-00000B640000}"/>
    <cellStyle name="Note 6 2 5 2 2" xfId="36997" xr:uid="{00000000-0005-0000-0000-00000C640000}"/>
    <cellStyle name="Note 6 2 5 3" xfId="28785" xr:uid="{00000000-0005-0000-0000-00000D640000}"/>
    <cellStyle name="Note 6 2 6" xfId="23700" xr:uid="{00000000-0005-0000-0000-00000E640000}"/>
    <cellStyle name="Note 6 20" xfId="2724" xr:uid="{00000000-0005-0000-0000-00000F640000}"/>
    <cellStyle name="Note 6 20 2" xfId="5920" xr:uid="{00000000-0005-0000-0000-000010640000}"/>
    <cellStyle name="Note 6 20 2 2" xfId="12039" xr:uid="{00000000-0005-0000-0000-000011640000}"/>
    <cellStyle name="Note 6 20 2 2 2" xfId="21527" xr:uid="{00000000-0005-0000-0000-000012640000}"/>
    <cellStyle name="Note 6 20 2 2 2 2" xfId="39407" xr:uid="{00000000-0005-0000-0000-000013640000}"/>
    <cellStyle name="Note 6 20 2 2 3" xfId="31673" xr:uid="{00000000-0005-0000-0000-000014640000}"/>
    <cellStyle name="Note 6 20 2 3" xfId="16482" xr:uid="{00000000-0005-0000-0000-000015640000}"/>
    <cellStyle name="Note 6 20 2 3 2" xfId="35253" xr:uid="{00000000-0005-0000-0000-000016640000}"/>
    <cellStyle name="Note 6 20 2 4" xfId="26607" xr:uid="{00000000-0005-0000-0000-000017640000}"/>
    <cellStyle name="Note 6 20 3" xfId="9019" xr:uid="{00000000-0005-0000-0000-000018640000}"/>
    <cellStyle name="Note 6 20 3 2" xfId="19006" xr:uid="{00000000-0005-0000-0000-000019640000}"/>
    <cellStyle name="Note 6 20 3 2 2" xfId="37345" xr:uid="{00000000-0005-0000-0000-00001A640000}"/>
    <cellStyle name="Note 6 20 3 3" xfId="29133" xr:uid="{00000000-0005-0000-0000-00001B640000}"/>
    <cellStyle name="Note 6 20 4" xfId="14524" xr:uid="{00000000-0005-0000-0000-00001C640000}"/>
    <cellStyle name="Note 6 20 4 2" xfId="33697" xr:uid="{00000000-0005-0000-0000-00001D640000}"/>
    <cellStyle name="Note 6 20 5" xfId="24046" xr:uid="{00000000-0005-0000-0000-00001E640000}"/>
    <cellStyle name="Note 6 21" xfId="2895" xr:uid="{00000000-0005-0000-0000-00001F640000}"/>
    <cellStyle name="Note 6 21 2" xfId="6075" xr:uid="{00000000-0005-0000-0000-000020640000}"/>
    <cellStyle name="Note 6 21 2 2" xfId="12194" xr:uid="{00000000-0005-0000-0000-000021640000}"/>
    <cellStyle name="Note 6 21 2 2 2" xfId="31814" xr:uid="{00000000-0005-0000-0000-000022640000}"/>
    <cellStyle name="Note 6 21 2 3" xfId="26748" xr:uid="{00000000-0005-0000-0000-000023640000}"/>
    <cellStyle name="Note 6 21 3" xfId="9179" xr:uid="{00000000-0005-0000-0000-000024640000}"/>
    <cellStyle name="Note 6 21 3 2" xfId="19161" xr:uid="{00000000-0005-0000-0000-000025640000}"/>
    <cellStyle name="Note 6 21 3 2 2" xfId="37486" xr:uid="{00000000-0005-0000-0000-000026640000}"/>
    <cellStyle name="Note 6 21 3 3" xfId="29279" xr:uid="{00000000-0005-0000-0000-000027640000}"/>
    <cellStyle name="Note 6 21 4" xfId="24192" xr:uid="{00000000-0005-0000-0000-000028640000}"/>
    <cellStyle name="Note 6 22" xfId="2887" xr:uid="{00000000-0005-0000-0000-000029640000}"/>
    <cellStyle name="Note 6 22 2" xfId="9171" xr:uid="{00000000-0005-0000-0000-00002A640000}"/>
    <cellStyle name="Note 6 22 2 2" xfId="19153" xr:uid="{00000000-0005-0000-0000-00002B640000}"/>
    <cellStyle name="Note 6 22 2 2 2" xfId="37478" xr:uid="{00000000-0005-0000-0000-00002C640000}"/>
    <cellStyle name="Note 6 22 2 3" xfId="29271" xr:uid="{00000000-0005-0000-0000-00002D640000}"/>
    <cellStyle name="Note 6 22 3" xfId="14602" xr:uid="{00000000-0005-0000-0000-00002E640000}"/>
    <cellStyle name="Note 6 22 3 2" xfId="33775" xr:uid="{00000000-0005-0000-0000-00002F640000}"/>
    <cellStyle name="Note 6 22 4" xfId="24184" xr:uid="{00000000-0005-0000-0000-000030640000}"/>
    <cellStyle name="Note 6 23" xfId="2881" xr:uid="{00000000-0005-0000-0000-000031640000}"/>
    <cellStyle name="Note 6 23 2" xfId="6065" xr:uid="{00000000-0005-0000-0000-000032640000}"/>
    <cellStyle name="Note 6 23 2 2" xfId="12184" xr:uid="{00000000-0005-0000-0000-000033640000}"/>
    <cellStyle name="Note 6 23 2 2 2" xfId="31804" xr:uid="{00000000-0005-0000-0000-000034640000}"/>
    <cellStyle name="Note 6 23 2 3" xfId="26738" xr:uid="{00000000-0005-0000-0000-000035640000}"/>
    <cellStyle name="Note 6 23 3" xfId="9166" xr:uid="{00000000-0005-0000-0000-000036640000}"/>
    <cellStyle name="Note 6 23 3 2" xfId="19148" xr:uid="{00000000-0005-0000-0000-000037640000}"/>
    <cellStyle name="Note 6 23 3 2 2" xfId="37473" xr:uid="{00000000-0005-0000-0000-000038640000}"/>
    <cellStyle name="Note 6 23 3 3" xfId="29266" xr:uid="{00000000-0005-0000-0000-000039640000}"/>
    <cellStyle name="Note 6 23 4" xfId="24179" xr:uid="{00000000-0005-0000-0000-00003A640000}"/>
    <cellStyle name="Note 6 24" xfId="2948" xr:uid="{00000000-0005-0000-0000-00003B640000}"/>
    <cellStyle name="Note 6 24 2" xfId="6125" xr:uid="{00000000-0005-0000-0000-00003C640000}"/>
    <cellStyle name="Note 6 24 2 2" xfId="12244" xr:uid="{00000000-0005-0000-0000-00003D640000}"/>
    <cellStyle name="Note 6 24 2 2 2" xfId="31860" xr:uid="{00000000-0005-0000-0000-00003E640000}"/>
    <cellStyle name="Note 6 24 2 3" xfId="26794" xr:uid="{00000000-0005-0000-0000-00003F640000}"/>
    <cellStyle name="Note 6 24 3" xfId="9229" xr:uid="{00000000-0005-0000-0000-000040640000}"/>
    <cellStyle name="Note 6 24 3 2" xfId="19207" xr:uid="{00000000-0005-0000-0000-000041640000}"/>
    <cellStyle name="Note 6 24 3 2 2" xfId="37528" xr:uid="{00000000-0005-0000-0000-000042640000}"/>
    <cellStyle name="Note 6 24 3 3" xfId="29323" xr:uid="{00000000-0005-0000-0000-000043640000}"/>
    <cellStyle name="Note 6 24 4" xfId="24238" xr:uid="{00000000-0005-0000-0000-000044640000}"/>
    <cellStyle name="Note 6 25" xfId="2911" xr:uid="{00000000-0005-0000-0000-000045640000}"/>
    <cellStyle name="Note 6 25 2" xfId="6091" xr:uid="{00000000-0005-0000-0000-000046640000}"/>
    <cellStyle name="Note 6 25 2 2" xfId="12210" xr:uid="{00000000-0005-0000-0000-000047640000}"/>
    <cellStyle name="Note 6 25 2 2 2" xfId="31828" xr:uid="{00000000-0005-0000-0000-000048640000}"/>
    <cellStyle name="Note 6 25 2 3" xfId="26762" xr:uid="{00000000-0005-0000-0000-000049640000}"/>
    <cellStyle name="Note 6 25 3" xfId="9195" xr:uid="{00000000-0005-0000-0000-00004A640000}"/>
    <cellStyle name="Note 6 25 3 2" xfId="19177" xr:uid="{00000000-0005-0000-0000-00004B640000}"/>
    <cellStyle name="Note 6 25 3 2 2" xfId="37500" xr:uid="{00000000-0005-0000-0000-00004C640000}"/>
    <cellStyle name="Note 6 25 3 3" xfId="29293" xr:uid="{00000000-0005-0000-0000-00004D640000}"/>
    <cellStyle name="Note 6 25 4" xfId="24206" xr:uid="{00000000-0005-0000-0000-00004E640000}"/>
    <cellStyle name="Note 6 26" xfId="2990" xr:uid="{00000000-0005-0000-0000-00004F640000}"/>
    <cellStyle name="Note 6 26 2" xfId="6165" xr:uid="{00000000-0005-0000-0000-000050640000}"/>
    <cellStyle name="Note 6 26 2 2" xfId="12284" xr:uid="{00000000-0005-0000-0000-000051640000}"/>
    <cellStyle name="Note 6 26 2 2 2" xfId="21728" xr:uid="{00000000-0005-0000-0000-000052640000}"/>
    <cellStyle name="Note 6 26 2 2 2 2" xfId="39602" xr:uid="{00000000-0005-0000-0000-000053640000}"/>
    <cellStyle name="Note 6 26 2 2 3" xfId="31898" xr:uid="{00000000-0005-0000-0000-000054640000}"/>
    <cellStyle name="Note 6 26 2 3" xfId="16657" xr:uid="{00000000-0005-0000-0000-000055640000}"/>
    <cellStyle name="Note 6 26 2 3 2" xfId="35428" xr:uid="{00000000-0005-0000-0000-000056640000}"/>
    <cellStyle name="Note 6 26 2 4" xfId="26832" xr:uid="{00000000-0005-0000-0000-000057640000}"/>
    <cellStyle name="Note 6 26 3" xfId="9269" xr:uid="{00000000-0005-0000-0000-000058640000}"/>
    <cellStyle name="Note 6 26 3 2" xfId="19246" xr:uid="{00000000-0005-0000-0000-000059640000}"/>
    <cellStyle name="Note 6 26 3 2 2" xfId="37565" xr:uid="{00000000-0005-0000-0000-00005A640000}"/>
    <cellStyle name="Note 6 26 3 3" xfId="29361" xr:uid="{00000000-0005-0000-0000-00005B640000}"/>
    <cellStyle name="Note 6 26 4" xfId="14664" xr:uid="{00000000-0005-0000-0000-00005C640000}"/>
    <cellStyle name="Note 6 26 4 2" xfId="33837" xr:uid="{00000000-0005-0000-0000-00005D640000}"/>
    <cellStyle name="Note 6 26 5" xfId="24276" xr:uid="{00000000-0005-0000-0000-00005E640000}"/>
    <cellStyle name="Note 6 27" xfId="2809" xr:uid="{00000000-0005-0000-0000-00005F640000}"/>
    <cellStyle name="Note 6 27 2" xfId="6001" xr:uid="{00000000-0005-0000-0000-000060640000}"/>
    <cellStyle name="Note 6 27 2 2" xfId="12120" xr:uid="{00000000-0005-0000-0000-000061640000}"/>
    <cellStyle name="Note 6 27 2 2 2" xfId="31742" xr:uid="{00000000-0005-0000-0000-000062640000}"/>
    <cellStyle name="Note 6 27 2 3" xfId="26676" xr:uid="{00000000-0005-0000-0000-000063640000}"/>
    <cellStyle name="Note 6 27 3" xfId="9100" xr:uid="{00000000-0005-0000-0000-000064640000}"/>
    <cellStyle name="Note 6 27 3 2" xfId="19087" xr:uid="{00000000-0005-0000-0000-000065640000}"/>
    <cellStyle name="Note 6 27 3 2 2" xfId="37414" xr:uid="{00000000-0005-0000-0000-000066640000}"/>
    <cellStyle name="Note 6 27 3 3" xfId="29202" xr:uid="{00000000-0005-0000-0000-000067640000}"/>
    <cellStyle name="Note 6 27 4" xfId="24115" xr:uid="{00000000-0005-0000-0000-000068640000}"/>
    <cellStyle name="Note 6 28" xfId="2786" xr:uid="{00000000-0005-0000-0000-000069640000}"/>
    <cellStyle name="Note 6 28 2" xfId="5978" xr:uid="{00000000-0005-0000-0000-00006A640000}"/>
    <cellStyle name="Note 6 28 2 2" xfId="12097" xr:uid="{00000000-0005-0000-0000-00006B640000}"/>
    <cellStyle name="Note 6 28 2 2 2" xfId="21575" xr:uid="{00000000-0005-0000-0000-00006C640000}"/>
    <cellStyle name="Note 6 28 2 2 2 2" xfId="39453" xr:uid="{00000000-0005-0000-0000-00006D640000}"/>
    <cellStyle name="Note 6 28 2 2 3" xfId="31719" xr:uid="{00000000-0005-0000-0000-00006E640000}"/>
    <cellStyle name="Note 6 28 2 3" xfId="16524" xr:uid="{00000000-0005-0000-0000-00006F640000}"/>
    <cellStyle name="Note 6 28 2 3 2" xfId="35295" xr:uid="{00000000-0005-0000-0000-000070640000}"/>
    <cellStyle name="Note 6 28 2 4" xfId="26653" xr:uid="{00000000-0005-0000-0000-000071640000}"/>
    <cellStyle name="Note 6 28 3" xfId="9077" xr:uid="{00000000-0005-0000-0000-000072640000}"/>
    <cellStyle name="Note 6 28 3 2" xfId="19064" xr:uid="{00000000-0005-0000-0000-000073640000}"/>
    <cellStyle name="Note 6 28 3 2 2" xfId="37391" xr:uid="{00000000-0005-0000-0000-000074640000}"/>
    <cellStyle name="Note 6 28 3 3" xfId="29179" xr:uid="{00000000-0005-0000-0000-000075640000}"/>
    <cellStyle name="Note 6 28 4" xfId="14547" xr:uid="{00000000-0005-0000-0000-000076640000}"/>
    <cellStyle name="Note 6 28 4 2" xfId="33720" xr:uid="{00000000-0005-0000-0000-000077640000}"/>
    <cellStyle name="Note 6 28 5" xfId="24092" xr:uid="{00000000-0005-0000-0000-000078640000}"/>
    <cellStyle name="Note 6 29" xfId="3114" xr:uid="{00000000-0005-0000-0000-000079640000}"/>
    <cellStyle name="Note 6 29 2" xfId="6280" xr:uid="{00000000-0005-0000-0000-00007A640000}"/>
    <cellStyle name="Note 6 29 2 2" xfId="12399" xr:uid="{00000000-0005-0000-0000-00007B640000}"/>
    <cellStyle name="Note 6 29 2 2 2" xfId="31999" xr:uid="{00000000-0005-0000-0000-00007C640000}"/>
    <cellStyle name="Note 6 29 2 3" xfId="26933" xr:uid="{00000000-0005-0000-0000-00007D640000}"/>
    <cellStyle name="Note 6 29 3" xfId="9384" xr:uid="{00000000-0005-0000-0000-00007E640000}"/>
    <cellStyle name="Note 6 29 3 2" xfId="19361" xr:uid="{00000000-0005-0000-0000-00007F640000}"/>
    <cellStyle name="Note 6 29 3 2 2" xfId="37666" xr:uid="{00000000-0005-0000-0000-000080640000}"/>
    <cellStyle name="Note 6 29 3 3" xfId="29464" xr:uid="{00000000-0005-0000-0000-000081640000}"/>
    <cellStyle name="Note 6 29 4" xfId="24377" xr:uid="{00000000-0005-0000-0000-000082640000}"/>
    <cellStyle name="Note 6 3" xfId="2412" xr:uid="{00000000-0005-0000-0000-000083640000}"/>
    <cellStyle name="Note 6 3 2" xfId="3573" xr:uid="{00000000-0005-0000-0000-000084640000}"/>
    <cellStyle name="Note 6 3 2 2" xfId="6705" xr:uid="{00000000-0005-0000-0000-000085640000}"/>
    <cellStyle name="Note 6 3 2 2 2" xfId="12799" xr:uid="{00000000-0005-0000-0000-000086640000}"/>
    <cellStyle name="Note 6 3 2 2 2 2" xfId="32254" xr:uid="{00000000-0005-0000-0000-000087640000}"/>
    <cellStyle name="Note 6 3 2 2 3" xfId="27188" xr:uid="{00000000-0005-0000-0000-000088640000}"/>
    <cellStyle name="Note 6 3 2 3" xfId="9784" xr:uid="{00000000-0005-0000-0000-000089640000}"/>
    <cellStyle name="Note 6 3 2 3 2" xfId="19651" xr:uid="{00000000-0005-0000-0000-00008A640000}"/>
    <cellStyle name="Note 6 3 2 3 2 2" xfId="37811" xr:uid="{00000000-0005-0000-0000-00008B640000}"/>
    <cellStyle name="Note 6 3 2 3 3" xfId="29714" xr:uid="{00000000-0005-0000-0000-00008C640000}"/>
    <cellStyle name="Note 6 3 2 4" xfId="24632" xr:uid="{00000000-0005-0000-0000-00008D640000}"/>
    <cellStyle name="Note 6 3 3" xfId="4280" xr:uid="{00000000-0005-0000-0000-00008E640000}"/>
    <cellStyle name="Note 6 3 3 2" xfId="7383" xr:uid="{00000000-0005-0000-0000-00008F640000}"/>
    <cellStyle name="Note 6 3 3 2 2" xfId="13444" xr:uid="{00000000-0005-0000-0000-000090640000}"/>
    <cellStyle name="Note 6 3 3 2 2 2" xfId="32895" xr:uid="{00000000-0005-0000-0000-000091640000}"/>
    <cellStyle name="Note 6 3 3 2 3" xfId="27829" xr:uid="{00000000-0005-0000-0000-000092640000}"/>
    <cellStyle name="Note 6 3 3 3" xfId="10429" xr:uid="{00000000-0005-0000-0000-000093640000}"/>
    <cellStyle name="Note 6 3 3 3 2" xfId="19998" xr:uid="{00000000-0005-0000-0000-000094640000}"/>
    <cellStyle name="Note 6 3 3 3 2 2" xfId="38154" xr:uid="{00000000-0005-0000-0000-000095640000}"/>
    <cellStyle name="Note 6 3 3 3 3" xfId="30354" xr:uid="{00000000-0005-0000-0000-000096640000}"/>
    <cellStyle name="Note 6 3 3 4" xfId="25273" xr:uid="{00000000-0005-0000-0000-000097640000}"/>
    <cellStyle name="Note 6 3 4" xfId="5618" xr:uid="{00000000-0005-0000-0000-000098640000}"/>
    <cellStyle name="Note 6 3 4 2" xfId="11753" xr:uid="{00000000-0005-0000-0000-000099640000}"/>
    <cellStyle name="Note 6 3 4 2 2" xfId="21298" xr:uid="{00000000-0005-0000-0000-00009A640000}"/>
    <cellStyle name="Note 6 3 4 2 2 2" xfId="39186" xr:uid="{00000000-0005-0000-0000-00009B640000}"/>
    <cellStyle name="Note 6 3 4 2 3" xfId="31407" xr:uid="{00000000-0005-0000-0000-00009C640000}"/>
    <cellStyle name="Note 6 3 4 3" xfId="16271" xr:uid="{00000000-0005-0000-0000-00009D640000}"/>
    <cellStyle name="Note 6 3 4 3 2" xfId="35042" xr:uid="{00000000-0005-0000-0000-00009E640000}"/>
    <cellStyle name="Note 6 3 4 4" xfId="26325" xr:uid="{00000000-0005-0000-0000-00009F640000}"/>
    <cellStyle name="Note 6 3 5" xfId="8735" xr:uid="{00000000-0005-0000-0000-0000A0640000}"/>
    <cellStyle name="Note 6 3 5 2" xfId="18722" xr:uid="{00000000-0005-0000-0000-0000A1640000}"/>
    <cellStyle name="Note 6 3 5 2 2" xfId="37081" xr:uid="{00000000-0005-0000-0000-0000A2640000}"/>
    <cellStyle name="Note 6 3 5 3" xfId="28869" xr:uid="{00000000-0005-0000-0000-0000A3640000}"/>
    <cellStyle name="Note 6 3 6" xfId="23784" xr:uid="{00000000-0005-0000-0000-0000A4640000}"/>
    <cellStyle name="Note 6 30" xfId="3024" xr:uid="{00000000-0005-0000-0000-0000A5640000}"/>
    <cellStyle name="Note 6 30 2" xfId="6197" xr:uid="{00000000-0005-0000-0000-0000A6640000}"/>
    <cellStyle name="Note 6 30 2 2" xfId="12316" xr:uid="{00000000-0005-0000-0000-0000A7640000}"/>
    <cellStyle name="Note 6 30 2 2 2" xfId="21758" xr:uid="{00000000-0005-0000-0000-0000A8640000}"/>
    <cellStyle name="Note 6 30 2 2 2 2" xfId="39632" xr:uid="{00000000-0005-0000-0000-0000A9640000}"/>
    <cellStyle name="Note 6 30 2 2 3" xfId="31928" xr:uid="{00000000-0005-0000-0000-0000AA640000}"/>
    <cellStyle name="Note 6 30 2 3" xfId="16683" xr:uid="{00000000-0005-0000-0000-0000AB640000}"/>
    <cellStyle name="Note 6 30 2 3 2" xfId="35454" xr:uid="{00000000-0005-0000-0000-0000AC640000}"/>
    <cellStyle name="Note 6 30 2 4" xfId="26862" xr:uid="{00000000-0005-0000-0000-0000AD640000}"/>
    <cellStyle name="Note 6 30 3" xfId="9301" xr:uid="{00000000-0005-0000-0000-0000AE640000}"/>
    <cellStyle name="Note 6 30 3 2" xfId="19278" xr:uid="{00000000-0005-0000-0000-0000AF640000}"/>
    <cellStyle name="Note 6 30 3 2 2" xfId="37595" xr:uid="{00000000-0005-0000-0000-0000B0640000}"/>
    <cellStyle name="Note 6 30 3 3" xfId="29393" xr:uid="{00000000-0005-0000-0000-0000B1640000}"/>
    <cellStyle name="Note 6 30 4" xfId="14690" xr:uid="{00000000-0005-0000-0000-0000B2640000}"/>
    <cellStyle name="Note 6 30 4 2" xfId="33863" xr:uid="{00000000-0005-0000-0000-0000B3640000}"/>
    <cellStyle name="Note 6 30 5" xfId="24306" xr:uid="{00000000-0005-0000-0000-0000B4640000}"/>
    <cellStyle name="Note 6 31" xfId="3139" xr:uid="{00000000-0005-0000-0000-0000B5640000}"/>
    <cellStyle name="Note 6 31 2" xfId="6303" xr:uid="{00000000-0005-0000-0000-0000B6640000}"/>
    <cellStyle name="Note 6 31 2 2" xfId="12422" xr:uid="{00000000-0005-0000-0000-0000B7640000}"/>
    <cellStyle name="Note 6 31 2 2 2" xfId="32020" xr:uid="{00000000-0005-0000-0000-0000B8640000}"/>
    <cellStyle name="Note 6 31 2 3" xfId="26954" xr:uid="{00000000-0005-0000-0000-0000B9640000}"/>
    <cellStyle name="Note 6 31 3" xfId="9407" xr:uid="{00000000-0005-0000-0000-0000BA640000}"/>
    <cellStyle name="Note 6 31 3 2" xfId="19384" xr:uid="{00000000-0005-0000-0000-0000BB640000}"/>
    <cellStyle name="Note 6 31 3 2 2" xfId="37687" xr:uid="{00000000-0005-0000-0000-0000BC640000}"/>
    <cellStyle name="Note 6 31 3 3" xfId="29485" xr:uid="{00000000-0005-0000-0000-0000BD640000}"/>
    <cellStyle name="Note 6 31 4" xfId="24398" xr:uid="{00000000-0005-0000-0000-0000BE640000}"/>
    <cellStyle name="Note 6 32" xfId="3357" xr:uid="{00000000-0005-0000-0000-0000BF640000}"/>
    <cellStyle name="Note 6 32 2" xfId="6514" xr:uid="{00000000-0005-0000-0000-0000C0640000}"/>
    <cellStyle name="Note 6 32 2 2" xfId="12626" xr:uid="{00000000-0005-0000-0000-0000C1640000}"/>
    <cellStyle name="Note 6 32 2 2 2" xfId="32091" xr:uid="{00000000-0005-0000-0000-0000C2640000}"/>
    <cellStyle name="Note 6 32 2 3" xfId="27025" xr:uid="{00000000-0005-0000-0000-0000C3640000}"/>
    <cellStyle name="Note 6 32 3" xfId="9611" xr:uid="{00000000-0005-0000-0000-0000C4640000}"/>
    <cellStyle name="Note 6 32 3 2" xfId="19566" xr:uid="{00000000-0005-0000-0000-0000C5640000}"/>
    <cellStyle name="Note 6 32 3 2 2" xfId="37736" xr:uid="{00000000-0005-0000-0000-0000C6640000}"/>
    <cellStyle name="Note 6 32 3 3" xfId="29556" xr:uid="{00000000-0005-0000-0000-0000C7640000}"/>
    <cellStyle name="Note 6 32 4" xfId="24469" xr:uid="{00000000-0005-0000-0000-0000C8640000}"/>
    <cellStyle name="Note 6 33" xfId="4938" xr:uid="{00000000-0005-0000-0000-0000C9640000}"/>
    <cellStyle name="Note 6 33 2" xfId="11078" xr:uid="{00000000-0005-0000-0000-0000CA640000}"/>
    <cellStyle name="Note 6 33 2 2" xfId="30877" xr:uid="{00000000-0005-0000-0000-0000CB640000}"/>
    <cellStyle name="Note 6 33 3" xfId="25795" xr:uid="{00000000-0005-0000-0000-0000CC640000}"/>
    <cellStyle name="Note 6 34" xfId="8063" xr:uid="{00000000-0005-0000-0000-0000CD640000}"/>
    <cellStyle name="Note 6 34 2" xfId="18055" xr:uid="{00000000-0005-0000-0000-0000CE640000}"/>
    <cellStyle name="Note 6 34 2 2" xfId="36559" xr:uid="{00000000-0005-0000-0000-0000CF640000}"/>
    <cellStyle name="Note 6 34 3" xfId="28350" xr:uid="{00000000-0005-0000-0000-0000D0640000}"/>
    <cellStyle name="Note 6 35" xfId="23254" xr:uid="{00000000-0005-0000-0000-0000D1640000}"/>
    <cellStyle name="Note 6 4" xfId="2396" xr:uid="{00000000-0005-0000-0000-0000D2640000}"/>
    <cellStyle name="Note 6 4 2" xfId="3395" xr:uid="{00000000-0005-0000-0000-0000D3640000}"/>
    <cellStyle name="Note 6 4 2 2" xfId="6550" xr:uid="{00000000-0005-0000-0000-0000D4640000}"/>
    <cellStyle name="Note 6 4 2 2 2" xfId="12662" xr:uid="{00000000-0005-0000-0000-0000D5640000}"/>
    <cellStyle name="Note 6 4 2 2 2 2" xfId="32117" xr:uid="{00000000-0005-0000-0000-0000D6640000}"/>
    <cellStyle name="Note 6 4 2 2 3" xfId="27051" xr:uid="{00000000-0005-0000-0000-0000D7640000}"/>
    <cellStyle name="Note 6 4 2 3" xfId="9647" xr:uid="{00000000-0005-0000-0000-0000D8640000}"/>
    <cellStyle name="Note 6 4 2 3 2" xfId="19585" xr:uid="{00000000-0005-0000-0000-0000D9640000}"/>
    <cellStyle name="Note 6 4 2 3 2 2" xfId="37745" xr:uid="{00000000-0005-0000-0000-0000DA640000}"/>
    <cellStyle name="Note 6 4 2 3 3" xfId="29579" xr:uid="{00000000-0005-0000-0000-0000DB640000}"/>
    <cellStyle name="Note 6 4 2 4" xfId="24495" xr:uid="{00000000-0005-0000-0000-0000DC640000}"/>
    <cellStyle name="Note 6 4 3" xfId="4143" xr:uid="{00000000-0005-0000-0000-0000DD640000}"/>
    <cellStyle name="Note 6 4 3 2" xfId="7246" xr:uid="{00000000-0005-0000-0000-0000DE640000}"/>
    <cellStyle name="Note 6 4 3 2 2" xfId="13307" xr:uid="{00000000-0005-0000-0000-0000DF640000}"/>
    <cellStyle name="Note 6 4 3 2 2 2" xfId="32758" xr:uid="{00000000-0005-0000-0000-0000E0640000}"/>
    <cellStyle name="Note 6 4 3 2 3" xfId="27692" xr:uid="{00000000-0005-0000-0000-0000E1640000}"/>
    <cellStyle name="Note 6 4 3 3" xfId="10292" xr:uid="{00000000-0005-0000-0000-0000E2640000}"/>
    <cellStyle name="Note 6 4 3 3 2" xfId="19861" xr:uid="{00000000-0005-0000-0000-0000E3640000}"/>
    <cellStyle name="Note 6 4 3 3 2 2" xfId="38017" xr:uid="{00000000-0005-0000-0000-0000E4640000}"/>
    <cellStyle name="Note 6 4 3 3 3" xfId="30217" xr:uid="{00000000-0005-0000-0000-0000E5640000}"/>
    <cellStyle name="Note 6 4 3 4" xfId="25136" xr:uid="{00000000-0005-0000-0000-0000E6640000}"/>
    <cellStyle name="Note 6 4 4" xfId="5602" xr:uid="{00000000-0005-0000-0000-0000E7640000}"/>
    <cellStyle name="Note 6 4 4 2" xfId="11737" xr:uid="{00000000-0005-0000-0000-0000E8640000}"/>
    <cellStyle name="Note 6 4 4 2 2" xfId="31391" xr:uid="{00000000-0005-0000-0000-0000E9640000}"/>
    <cellStyle name="Note 6 4 4 3" xfId="26309" xr:uid="{00000000-0005-0000-0000-0000EA640000}"/>
    <cellStyle name="Note 6 4 5" xfId="8719" xr:uid="{00000000-0005-0000-0000-0000EB640000}"/>
    <cellStyle name="Note 6 4 5 2" xfId="18706" xr:uid="{00000000-0005-0000-0000-0000EC640000}"/>
    <cellStyle name="Note 6 4 5 2 2" xfId="37065" xr:uid="{00000000-0005-0000-0000-0000ED640000}"/>
    <cellStyle name="Note 6 4 5 3" xfId="28853" xr:uid="{00000000-0005-0000-0000-0000EE640000}"/>
    <cellStyle name="Note 6 4 6" xfId="23768" xr:uid="{00000000-0005-0000-0000-0000EF640000}"/>
    <cellStyle name="Note 6 5" xfId="2124" xr:uid="{00000000-0005-0000-0000-0000F0640000}"/>
    <cellStyle name="Note 6 5 2" xfId="3531" xr:uid="{00000000-0005-0000-0000-0000F1640000}"/>
    <cellStyle name="Note 6 5 2 2" xfId="6668" xr:uid="{00000000-0005-0000-0000-0000F2640000}"/>
    <cellStyle name="Note 6 5 2 2 2" xfId="12767" xr:uid="{00000000-0005-0000-0000-0000F3640000}"/>
    <cellStyle name="Note 6 5 2 2 2 2" xfId="32222" xr:uid="{00000000-0005-0000-0000-0000F4640000}"/>
    <cellStyle name="Note 6 5 2 2 3" xfId="27156" xr:uid="{00000000-0005-0000-0000-0000F5640000}"/>
    <cellStyle name="Note 6 5 2 3" xfId="9752" xr:uid="{00000000-0005-0000-0000-0000F6640000}"/>
    <cellStyle name="Note 6 5 2 3 2" xfId="19636" xr:uid="{00000000-0005-0000-0000-0000F7640000}"/>
    <cellStyle name="Note 6 5 2 3 2 2" xfId="37796" xr:uid="{00000000-0005-0000-0000-0000F8640000}"/>
    <cellStyle name="Note 6 5 2 3 3" xfId="29683" xr:uid="{00000000-0005-0000-0000-0000F9640000}"/>
    <cellStyle name="Note 6 5 2 4" xfId="24600" xr:uid="{00000000-0005-0000-0000-0000FA640000}"/>
    <cellStyle name="Note 6 5 3" xfId="4248" xr:uid="{00000000-0005-0000-0000-0000FB640000}"/>
    <cellStyle name="Note 6 5 3 2" xfId="7351" xr:uid="{00000000-0005-0000-0000-0000FC640000}"/>
    <cellStyle name="Note 6 5 3 2 2" xfId="13412" xr:uid="{00000000-0005-0000-0000-0000FD640000}"/>
    <cellStyle name="Note 6 5 3 2 2 2" xfId="32863" xr:uid="{00000000-0005-0000-0000-0000FE640000}"/>
    <cellStyle name="Note 6 5 3 2 3" xfId="27797" xr:uid="{00000000-0005-0000-0000-0000FF640000}"/>
    <cellStyle name="Note 6 5 3 3" xfId="10397" xr:uid="{00000000-0005-0000-0000-000000650000}"/>
    <cellStyle name="Note 6 5 3 3 2" xfId="19966" xr:uid="{00000000-0005-0000-0000-000001650000}"/>
    <cellStyle name="Note 6 5 3 3 2 2" xfId="38122" xr:uid="{00000000-0005-0000-0000-000002650000}"/>
    <cellStyle name="Note 6 5 3 3 3" xfId="30322" xr:uid="{00000000-0005-0000-0000-000003650000}"/>
    <cellStyle name="Note 6 5 3 4" xfId="25241" xr:uid="{00000000-0005-0000-0000-000004650000}"/>
    <cellStyle name="Note 6 5 4" xfId="5334" xr:uid="{00000000-0005-0000-0000-000005650000}"/>
    <cellStyle name="Note 6 5 4 2" xfId="11470" xr:uid="{00000000-0005-0000-0000-000006650000}"/>
    <cellStyle name="Note 6 5 4 2 2" xfId="21027" xr:uid="{00000000-0005-0000-0000-000007650000}"/>
    <cellStyle name="Note 6 5 4 2 2 2" xfId="38999" xr:uid="{00000000-0005-0000-0000-000008650000}"/>
    <cellStyle name="Note 6 5 4 2 3" xfId="31209" xr:uid="{00000000-0005-0000-0000-000009650000}"/>
    <cellStyle name="Note 6 5 4 3" xfId="16008" xr:uid="{00000000-0005-0000-0000-00000A650000}"/>
    <cellStyle name="Note 6 5 4 3 2" xfId="34863" xr:uid="{00000000-0005-0000-0000-00000B650000}"/>
    <cellStyle name="Note 6 5 4 4" xfId="26127" xr:uid="{00000000-0005-0000-0000-00000C650000}"/>
    <cellStyle name="Note 6 5 5" xfId="8450" xr:uid="{00000000-0005-0000-0000-00000D650000}"/>
    <cellStyle name="Note 6 5 5 2" xfId="18437" xr:uid="{00000000-0005-0000-0000-00000E650000}"/>
    <cellStyle name="Note 6 5 5 2 2" xfId="36881" xr:uid="{00000000-0005-0000-0000-00000F650000}"/>
    <cellStyle name="Note 6 5 5 3" xfId="28670" xr:uid="{00000000-0005-0000-0000-000010650000}"/>
    <cellStyle name="Note 6 5 6" xfId="23584" xr:uid="{00000000-0005-0000-0000-000011650000}"/>
    <cellStyle name="Note 6 6" xfId="2422" xr:uid="{00000000-0005-0000-0000-000012650000}"/>
    <cellStyle name="Note 6 6 2" xfId="3493" xr:uid="{00000000-0005-0000-0000-000013650000}"/>
    <cellStyle name="Note 6 6 2 2" xfId="6635" xr:uid="{00000000-0005-0000-0000-000014650000}"/>
    <cellStyle name="Note 6 6 2 2 2" xfId="12734" xr:uid="{00000000-0005-0000-0000-000015650000}"/>
    <cellStyle name="Note 6 6 2 2 2 2" xfId="32189" xr:uid="{00000000-0005-0000-0000-000016650000}"/>
    <cellStyle name="Note 6 6 2 2 3" xfId="27123" xr:uid="{00000000-0005-0000-0000-000017650000}"/>
    <cellStyle name="Note 6 6 2 3" xfId="9719" xr:uid="{00000000-0005-0000-0000-000018650000}"/>
    <cellStyle name="Note 6 6 2 3 2" xfId="19616" xr:uid="{00000000-0005-0000-0000-000019650000}"/>
    <cellStyle name="Note 6 6 2 3 2 2" xfId="37776" xr:uid="{00000000-0005-0000-0000-00001A650000}"/>
    <cellStyle name="Note 6 6 2 3 3" xfId="29650" xr:uid="{00000000-0005-0000-0000-00001B650000}"/>
    <cellStyle name="Note 6 6 2 4" xfId="24567" xr:uid="{00000000-0005-0000-0000-00001C650000}"/>
    <cellStyle name="Note 6 6 3" xfId="4215" xr:uid="{00000000-0005-0000-0000-00001D650000}"/>
    <cellStyle name="Note 6 6 3 2" xfId="7318" xr:uid="{00000000-0005-0000-0000-00001E650000}"/>
    <cellStyle name="Note 6 6 3 2 2" xfId="13379" xr:uid="{00000000-0005-0000-0000-00001F650000}"/>
    <cellStyle name="Note 6 6 3 2 2 2" xfId="32830" xr:uid="{00000000-0005-0000-0000-000020650000}"/>
    <cellStyle name="Note 6 6 3 2 3" xfId="27764" xr:uid="{00000000-0005-0000-0000-000021650000}"/>
    <cellStyle name="Note 6 6 3 3" xfId="10364" xr:uid="{00000000-0005-0000-0000-000022650000}"/>
    <cellStyle name="Note 6 6 3 3 2" xfId="19933" xr:uid="{00000000-0005-0000-0000-000023650000}"/>
    <cellStyle name="Note 6 6 3 3 2 2" xfId="38089" xr:uid="{00000000-0005-0000-0000-000024650000}"/>
    <cellStyle name="Note 6 6 3 3 3" xfId="30289" xr:uid="{00000000-0005-0000-0000-000025650000}"/>
    <cellStyle name="Note 6 6 3 4" xfId="25208" xr:uid="{00000000-0005-0000-0000-000026650000}"/>
    <cellStyle name="Note 6 6 4" xfId="5628" xr:uid="{00000000-0005-0000-0000-000027650000}"/>
    <cellStyle name="Note 6 6 4 2" xfId="11763" xr:uid="{00000000-0005-0000-0000-000028650000}"/>
    <cellStyle name="Note 6 6 4 2 2" xfId="31417" xr:uid="{00000000-0005-0000-0000-000029650000}"/>
    <cellStyle name="Note 6 6 4 3" xfId="26335" xr:uid="{00000000-0005-0000-0000-00002A650000}"/>
    <cellStyle name="Note 6 6 5" xfId="8745" xr:uid="{00000000-0005-0000-0000-00002B650000}"/>
    <cellStyle name="Note 6 6 5 2" xfId="18732" xr:uid="{00000000-0005-0000-0000-00002C650000}"/>
    <cellStyle name="Note 6 6 5 2 2" xfId="37091" xr:uid="{00000000-0005-0000-0000-00002D650000}"/>
    <cellStyle name="Note 6 6 5 3" xfId="28879" xr:uid="{00000000-0005-0000-0000-00002E650000}"/>
    <cellStyle name="Note 6 6 6" xfId="23794" xr:uid="{00000000-0005-0000-0000-00002F650000}"/>
    <cellStyle name="Note 6 7" xfId="2417" xr:uid="{00000000-0005-0000-0000-000030650000}"/>
    <cellStyle name="Note 6 7 2" xfId="3661" xr:uid="{00000000-0005-0000-0000-000031650000}"/>
    <cellStyle name="Note 6 7 2 2" xfId="6785" xr:uid="{00000000-0005-0000-0000-000032650000}"/>
    <cellStyle name="Note 6 7 2 2 2" xfId="12871" xr:uid="{00000000-0005-0000-0000-000033650000}"/>
    <cellStyle name="Note 6 7 2 2 2 2" xfId="32325" xr:uid="{00000000-0005-0000-0000-000034650000}"/>
    <cellStyle name="Note 6 7 2 2 3" xfId="27259" xr:uid="{00000000-0005-0000-0000-000035650000}"/>
    <cellStyle name="Note 6 7 2 3" xfId="9856" xr:uid="{00000000-0005-0000-0000-000036650000}"/>
    <cellStyle name="Note 6 7 2 3 2" xfId="19692" xr:uid="{00000000-0005-0000-0000-000037650000}"/>
    <cellStyle name="Note 6 7 2 3 2 2" xfId="37851" xr:uid="{00000000-0005-0000-0000-000038650000}"/>
    <cellStyle name="Note 6 7 2 3 3" xfId="29784" xr:uid="{00000000-0005-0000-0000-000039650000}"/>
    <cellStyle name="Note 6 7 2 4" xfId="24703" xr:uid="{00000000-0005-0000-0000-00003A650000}"/>
    <cellStyle name="Note 6 7 3" xfId="4353" xr:uid="{00000000-0005-0000-0000-00003B650000}"/>
    <cellStyle name="Note 6 7 3 2" xfId="7455" xr:uid="{00000000-0005-0000-0000-00003C650000}"/>
    <cellStyle name="Note 6 7 3 2 2" xfId="13516" xr:uid="{00000000-0005-0000-0000-00003D650000}"/>
    <cellStyle name="Note 6 7 3 2 2 2" xfId="32966" xr:uid="{00000000-0005-0000-0000-00003E650000}"/>
    <cellStyle name="Note 6 7 3 2 3" xfId="27900" xr:uid="{00000000-0005-0000-0000-00003F650000}"/>
    <cellStyle name="Note 6 7 3 3" xfId="10502" xr:uid="{00000000-0005-0000-0000-000040650000}"/>
    <cellStyle name="Note 6 7 3 3 2" xfId="20070" xr:uid="{00000000-0005-0000-0000-000041650000}"/>
    <cellStyle name="Note 6 7 3 3 2 2" xfId="38225" xr:uid="{00000000-0005-0000-0000-000042650000}"/>
    <cellStyle name="Note 6 7 3 3 3" xfId="30426" xr:uid="{00000000-0005-0000-0000-000043650000}"/>
    <cellStyle name="Note 6 7 3 4" xfId="25344" xr:uid="{00000000-0005-0000-0000-000044650000}"/>
    <cellStyle name="Note 6 7 4" xfId="5623" xr:uid="{00000000-0005-0000-0000-000045650000}"/>
    <cellStyle name="Note 6 7 4 2" xfId="11758" xr:uid="{00000000-0005-0000-0000-000046650000}"/>
    <cellStyle name="Note 6 7 4 2 2" xfId="31412" xr:uid="{00000000-0005-0000-0000-000047650000}"/>
    <cellStyle name="Note 6 7 4 3" xfId="26330" xr:uid="{00000000-0005-0000-0000-000048650000}"/>
    <cellStyle name="Note 6 7 5" xfId="8740" xr:uid="{00000000-0005-0000-0000-000049650000}"/>
    <cellStyle name="Note 6 7 5 2" xfId="18727" xr:uid="{00000000-0005-0000-0000-00004A650000}"/>
    <cellStyle name="Note 6 7 5 2 2" xfId="37086" xr:uid="{00000000-0005-0000-0000-00004B650000}"/>
    <cellStyle name="Note 6 7 5 3" xfId="28874" xr:uid="{00000000-0005-0000-0000-00004C650000}"/>
    <cellStyle name="Note 6 7 6" xfId="23789" xr:uid="{00000000-0005-0000-0000-00004D650000}"/>
    <cellStyle name="Note 6 8" xfId="2407" xr:uid="{00000000-0005-0000-0000-00004E650000}"/>
    <cellStyle name="Note 6 8 2" xfId="3904" xr:uid="{00000000-0005-0000-0000-00004F650000}"/>
    <cellStyle name="Note 6 8 2 2" xfId="7009" xr:uid="{00000000-0005-0000-0000-000050650000}"/>
    <cellStyle name="Note 6 8 2 2 2" xfId="13078" xr:uid="{00000000-0005-0000-0000-000051650000}"/>
    <cellStyle name="Note 6 8 2 2 2 2" xfId="32530" xr:uid="{00000000-0005-0000-0000-000052650000}"/>
    <cellStyle name="Note 6 8 2 2 3" xfId="27464" xr:uid="{00000000-0005-0000-0000-000053650000}"/>
    <cellStyle name="Note 6 8 2 3" xfId="10063" xr:uid="{00000000-0005-0000-0000-000054650000}"/>
    <cellStyle name="Note 6 8 2 3 2" xfId="19801" xr:uid="{00000000-0005-0000-0000-000055650000}"/>
    <cellStyle name="Note 6 8 2 3 2 2" xfId="37958" xr:uid="{00000000-0005-0000-0000-000056650000}"/>
    <cellStyle name="Note 6 8 2 3 3" xfId="29989" xr:uid="{00000000-0005-0000-0000-000057650000}"/>
    <cellStyle name="Note 6 8 2 4" xfId="24908" xr:uid="{00000000-0005-0000-0000-000058650000}"/>
    <cellStyle name="Note 6 8 3" xfId="4560" xr:uid="{00000000-0005-0000-0000-000059650000}"/>
    <cellStyle name="Note 6 8 3 2" xfId="7662" xr:uid="{00000000-0005-0000-0000-00005A650000}"/>
    <cellStyle name="Note 6 8 3 2 2" xfId="13723" xr:uid="{00000000-0005-0000-0000-00005B650000}"/>
    <cellStyle name="Note 6 8 3 2 2 2" xfId="33171" xr:uid="{00000000-0005-0000-0000-00005C650000}"/>
    <cellStyle name="Note 6 8 3 2 3" xfId="28105" xr:uid="{00000000-0005-0000-0000-00005D650000}"/>
    <cellStyle name="Note 6 8 3 3" xfId="10709" xr:uid="{00000000-0005-0000-0000-00005E650000}"/>
    <cellStyle name="Note 6 8 3 3 2" xfId="20277" xr:uid="{00000000-0005-0000-0000-00005F650000}"/>
    <cellStyle name="Note 6 8 3 3 2 2" xfId="38430" xr:uid="{00000000-0005-0000-0000-000060650000}"/>
    <cellStyle name="Note 6 8 3 3 3" xfId="30631" xr:uid="{00000000-0005-0000-0000-000061650000}"/>
    <cellStyle name="Note 6 8 3 4" xfId="25549" xr:uid="{00000000-0005-0000-0000-000062650000}"/>
    <cellStyle name="Note 6 8 4" xfId="5613" xr:uid="{00000000-0005-0000-0000-000063650000}"/>
    <cellStyle name="Note 6 8 4 2" xfId="11748" xr:uid="{00000000-0005-0000-0000-000064650000}"/>
    <cellStyle name="Note 6 8 4 2 2" xfId="31402" xr:uid="{00000000-0005-0000-0000-000065650000}"/>
    <cellStyle name="Note 6 8 4 3" xfId="26320" xr:uid="{00000000-0005-0000-0000-000066650000}"/>
    <cellStyle name="Note 6 8 5" xfId="8730" xr:uid="{00000000-0005-0000-0000-000067650000}"/>
    <cellStyle name="Note 6 8 5 2" xfId="18717" xr:uid="{00000000-0005-0000-0000-000068650000}"/>
    <cellStyle name="Note 6 8 5 2 2" xfId="37076" xr:uid="{00000000-0005-0000-0000-000069650000}"/>
    <cellStyle name="Note 6 8 5 3" xfId="28864" xr:uid="{00000000-0005-0000-0000-00006A650000}"/>
    <cellStyle name="Note 6 8 6" xfId="23779" xr:uid="{00000000-0005-0000-0000-00006B650000}"/>
    <cellStyle name="Note 6 9" xfId="2518" xr:uid="{00000000-0005-0000-0000-00006C650000}"/>
    <cellStyle name="Note 6 9 2" xfId="3896" xr:uid="{00000000-0005-0000-0000-00006D650000}"/>
    <cellStyle name="Note 6 9 2 2" xfId="7001" xr:uid="{00000000-0005-0000-0000-00006E650000}"/>
    <cellStyle name="Note 6 9 2 2 2" xfId="13070" xr:uid="{00000000-0005-0000-0000-00006F650000}"/>
    <cellStyle name="Note 6 9 2 2 2 2" xfId="32522" xr:uid="{00000000-0005-0000-0000-000070650000}"/>
    <cellStyle name="Note 6 9 2 2 3" xfId="27456" xr:uid="{00000000-0005-0000-0000-000071650000}"/>
    <cellStyle name="Note 6 9 2 3" xfId="10055" xr:uid="{00000000-0005-0000-0000-000072650000}"/>
    <cellStyle name="Note 6 9 2 3 2" xfId="19794" xr:uid="{00000000-0005-0000-0000-000073650000}"/>
    <cellStyle name="Note 6 9 2 3 2 2" xfId="37951" xr:uid="{00000000-0005-0000-0000-000074650000}"/>
    <cellStyle name="Note 6 9 2 3 3" xfId="29981" xr:uid="{00000000-0005-0000-0000-000075650000}"/>
    <cellStyle name="Note 6 9 2 4" xfId="24900" xr:uid="{00000000-0005-0000-0000-000076650000}"/>
    <cellStyle name="Note 6 9 3" xfId="4552" xr:uid="{00000000-0005-0000-0000-000077650000}"/>
    <cellStyle name="Note 6 9 3 2" xfId="7654" xr:uid="{00000000-0005-0000-0000-000078650000}"/>
    <cellStyle name="Note 6 9 3 2 2" xfId="13715" xr:uid="{00000000-0005-0000-0000-000079650000}"/>
    <cellStyle name="Note 6 9 3 2 2 2" xfId="33163" xr:uid="{00000000-0005-0000-0000-00007A650000}"/>
    <cellStyle name="Note 6 9 3 2 3" xfId="28097" xr:uid="{00000000-0005-0000-0000-00007B650000}"/>
    <cellStyle name="Note 6 9 3 3" xfId="10701" xr:uid="{00000000-0005-0000-0000-00007C650000}"/>
    <cellStyle name="Note 6 9 3 3 2" xfId="20269" xr:uid="{00000000-0005-0000-0000-00007D650000}"/>
    <cellStyle name="Note 6 9 3 3 2 2" xfId="38422" xr:uid="{00000000-0005-0000-0000-00007E650000}"/>
    <cellStyle name="Note 6 9 3 3 3" xfId="30623" xr:uid="{00000000-0005-0000-0000-00007F650000}"/>
    <cellStyle name="Note 6 9 3 4" xfId="25541" xr:uid="{00000000-0005-0000-0000-000080650000}"/>
    <cellStyle name="Note 6 9 4" xfId="5723" xr:uid="{00000000-0005-0000-0000-000081650000}"/>
    <cellStyle name="Note 6 9 4 2" xfId="11842" xr:uid="{00000000-0005-0000-0000-000082650000}"/>
    <cellStyle name="Note 6 9 4 2 2" xfId="31488" xr:uid="{00000000-0005-0000-0000-000083650000}"/>
    <cellStyle name="Note 6 9 4 3" xfId="26422" xr:uid="{00000000-0005-0000-0000-000084650000}"/>
    <cellStyle name="Note 6 9 5" xfId="8822" xr:uid="{00000000-0005-0000-0000-000085650000}"/>
    <cellStyle name="Note 6 9 5 2" xfId="18809" xr:uid="{00000000-0005-0000-0000-000086650000}"/>
    <cellStyle name="Note 6 9 5 2 2" xfId="37160" xr:uid="{00000000-0005-0000-0000-000087650000}"/>
    <cellStyle name="Note 6 9 5 3" xfId="28948" xr:uid="{00000000-0005-0000-0000-000088650000}"/>
    <cellStyle name="Note 6 9 6" xfId="23861" xr:uid="{00000000-0005-0000-0000-000089650000}"/>
    <cellStyle name="Number" xfId="1367" xr:uid="{00000000-0005-0000-0000-00008A650000}"/>
    <cellStyle name="Output 10" xfId="1642" xr:uid="{00000000-0005-0000-0000-00008B650000}"/>
    <cellStyle name="Output 2" xfId="1368" xr:uid="{00000000-0005-0000-0000-00008C650000}"/>
    <cellStyle name="Output 2 10" xfId="2711" xr:uid="{00000000-0005-0000-0000-00008D650000}"/>
    <cellStyle name="Output 2 10 2" xfId="3742" xr:uid="{00000000-0005-0000-0000-00008E650000}"/>
    <cellStyle name="Output 2 10 2 2" xfId="6857" xr:uid="{00000000-0005-0000-0000-00008F650000}"/>
    <cellStyle name="Output 2 10 2 2 2" xfId="12936" xr:uid="{00000000-0005-0000-0000-000090650000}"/>
    <cellStyle name="Output 2 10 2 2 2 2" xfId="22301" xr:uid="{00000000-0005-0000-0000-000091650000}"/>
    <cellStyle name="Output 2 10 2 2 2 2 2" xfId="40031" xr:uid="{00000000-0005-0000-0000-000092650000}"/>
    <cellStyle name="Output 2 10 2 2 2 3" xfId="32390" xr:uid="{00000000-0005-0000-0000-000093650000}"/>
    <cellStyle name="Output 2 10 2 2 3" xfId="17159" xr:uid="{00000000-0005-0000-0000-000094650000}"/>
    <cellStyle name="Output 2 10 2 2 3 2" xfId="35792" xr:uid="{00000000-0005-0000-0000-000095650000}"/>
    <cellStyle name="Output 2 10 2 2 4" xfId="27324" xr:uid="{00000000-0005-0000-0000-000096650000}"/>
    <cellStyle name="Output 2 10 2 3" xfId="9921" xr:uid="{00000000-0005-0000-0000-000097650000}"/>
    <cellStyle name="Output 2 10 2 3 2" xfId="19728" xr:uid="{00000000-0005-0000-0000-000098650000}"/>
    <cellStyle name="Output 2 10 2 3 2 2" xfId="37887" xr:uid="{00000000-0005-0000-0000-000099650000}"/>
    <cellStyle name="Output 2 10 2 3 3" xfId="29849" xr:uid="{00000000-0005-0000-0000-00009A650000}"/>
    <cellStyle name="Output 2 10 2 4" xfId="14996" xr:uid="{00000000-0005-0000-0000-00009B650000}"/>
    <cellStyle name="Output 2 10 2 4 2" xfId="34031" xr:uid="{00000000-0005-0000-0000-00009C650000}"/>
    <cellStyle name="Output 2 10 2 5" xfId="24768" xr:uid="{00000000-0005-0000-0000-00009D650000}"/>
    <cellStyle name="Output 2 10 3" xfId="4418" xr:uid="{00000000-0005-0000-0000-00009E650000}"/>
    <cellStyle name="Output 2 10 3 2" xfId="7520" xr:uid="{00000000-0005-0000-0000-00009F650000}"/>
    <cellStyle name="Output 2 10 3 2 2" xfId="13581" xr:uid="{00000000-0005-0000-0000-0000A0650000}"/>
    <cellStyle name="Output 2 10 3 2 2 2" xfId="22874" xr:uid="{00000000-0005-0000-0000-0000A1650000}"/>
    <cellStyle name="Output 2 10 3 2 2 2 2" xfId="40602" xr:uid="{00000000-0005-0000-0000-0000A2650000}"/>
    <cellStyle name="Output 2 10 3 2 2 3" xfId="33031" xr:uid="{00000000-0005-0000-0000-0000A3650000}"/>
    <cellStyle name="Output 2 10 3 2 3" xfId="17625" xr:uid="{00000000-0005-0000-0000-0000A4650000}"/>
    <cellStyle name="Output 2 10 3 2 3 2" xfId="36258" xr:uid="{00000000-0005-0000-0000-0000A5650000}"/>
    <cellStyle name="Output 2 10 3 2 4" xfId="27965" xr:uid="{00000000-0005-0000-0000-0000A6650000}"/>
    <cellStyle name="Output 2 10 3 3" xfId="10567" xr:uid="{00000000-0005-0000-0000-0000A7650000}"/>
    <cellStyle name="Output 2 10 3 3 2" xfId="20135" xr:uid="{00000000-0005-0000-0000-0000A8650000}"/>
    <cellStyle name="Output 2 10 3 3 2 2" xfId="38290" xr:uid="{00000000-0005-0000-0000-0000A9650000}"/>
    <cellStyle name="Output 2 10 3 3 3" xfId="30491" xr:uid="{00000000-0005-0000-0000-0000AA650000}"/>
    <cellStyle name="Output 2 10 3 4" xfId="15224" xr:uid="{00000000-0005-0000-0000-0000AB650000}"/>
    <cellStyle name="Output 2 10 3 4 2" xfId="34259" xr:uid="{00000000-0005-0000-0000-0000AC650000}"/>
    <cellStyle name="Output 2 10 3 5" xfId="25409" xr:uid="{00000000-0005-0000-0000-0000AD650000}"/>
    <cellStyle name="Output 2 10 4" xfId="5907" xr:uid="{00000000-0005-0000-0000-0000AE650000}"/>
    <cellStyle name="Output 2 10 4 2" xfId="12026" xr:uid="{00000000-0005-0000-0000-0000AF650000}"/>
    <cellStyle name="Output 2 10 4 2 2" xfId="21516" xr:uid="{00000000-0005-0000-0000-0000B0650000}"/>
    <cellStyle name="Output 2 10 4 2 2 2" xfId="39396" xr:uid="{00000000-0005-0000-0000-0000B1650000}"/>
    <cellStyle name="Output 2 10 4 2 3" xfId="31662" xr:uid="{00000000-0005-0000-0000-0000B2650000}"/>
    <cellStyle name="Output 2 10 4 3" xfId="16469" xr:uid="{00000000-0005-0000-0000-0000B3650000}"/>
    <cellStyle name="Output 2 10 4 3 2" xfId="35240" xr:uid="{00000000-0005-0000-0000-0000B4650000}"/>
    <cellStyle name="Output 2 10 4 4" xfId="26596" xr:uid="{00000000-0005-0000-0000-0000B5650000}"/>
    <cellStyle name="Output 2 10 5" xfId="9006" xr:uid="{00000000-0005-0000-0000-0000B6650000}"/>
    <cellStyle name="Output 2 10 5 2" xfId="18993" xr:uid="{00000000-0005-0000-0000-0000B7650000}"/>
    <cellStyle name="Output 2 10 5 2 2" xfId="37334" xr:uid="{00000000-0005-0000-0000-0000B8650000}"/>
    <cellStyle name="Output 2 10 5 3" xfId="29120" xr:uid="{00000000-0005-0000-0000-0000B9650000}"/>
    <cellStyle name="Output 2 10 6" xfId="14513" xr:uid="{00000000-0005-0000-0000-0000BA650000}"/>
    <cellStyle name="Output 2 10 6 2" xfId="33686" xr:uid="{00000000-0005-0000-0000-0000BB650000}"/>
    <cellStyle name="Output 2 10 7" xfId="24035" xr:uid="{00000000-0005-0000-0000-0000BC650000}"/>
    <cellStyle name="Output 2 11" xfId="2643" xr:uid="{00000000-0005-0000-0000-0000BD650000}"/>
    <cellStyle name="Output 2 11 2" xfId="3838" xr:uid="{00000000-0005-0000-0000-0000BE650000}"/>
    <cellStyle name="Output 2 11 2 2" xfId="6944" xr:uid="{00000000-0005-0000-0000-0000BF650000}"/>
    <cellStyle name="Output 2 11 2 2 2" xfId="13015" xr:uid="{00000000-0005-0000-0000-0000C0650000}"/>
    <cellStyle name="Output 2 11 2 2 2 2" xfId="22370" xr:uid="{00000000-0005-0000-0000-0000C1650000}"/>
    <cellStyle name="Output 2 11 2 2 2 2 2" xfId="40098" xr:uid="{00000000-0005-0000-0000-0000C2650000}"/>
    <cellStyle name="Output 2 11 2 2 2 3" xfId="32467" xr:uid="{00000000-0005-0000-0000-0000C3650000}"/>
    <cellStyle name="Output 2 11 2 2 3" xfId="17214" xr:uid="{00000000-0005-0000-0000-0000C4650000}"/>
    <cellStyle name="Output 2 11 2 2 3 2" xfId="35847" xr:uid="{00000000-0005-0000-0000-0000C5650000}"/>
    <cellStyle name="Output 2 11 2 2 4" xfId="27401" xr:uid="{00000000-0005-0000-0000-0000C6650000}"/>
    <cellStyle name="Output 2 11 2 3" xfId="10000" xr:uid="{00000000-0005-0000-0000-0000C7650000}"/>
    <cellStyle name="Output 2 11 2 3 2" xfId="19774" xr:uid="{00000000-0005-0000-0000-0000C8650000}"/>
    <cellStyle name="Output 2 11 2 3 2 2" xfId="37931" xr:uid="{00000000-0005-0000-0000-0000C9650000}"/>
    <cellStyle name="Output 2 11 2 3 3" xfId="29926" xr:uid="{00000000-0005-0000-0000-0000CA650000}"/>
    <cellStyle name="Output 2 11 2 4" xfId="15018" xr:uid="{00000000-0005-0000-0000-0000CB650000}"/>
    <cellStyle name="Output 2 11 2 4 2" xfId="34053" xr:uid="{00000000-0005-0000-0000-0000CC650000}"/>
    <cellStyle name="Output 2 11 2 5" xfId="24845" xr:uid="{00000000-0005-0000-0000-0000CD650000}"/>
    <cellStyle name="Output 2 11 3" xfId="4497" xr:uid="{00000000-0005-0000-0000-0000CE650000}"/>
    <cellStyle name="Output 2 11 3 2" xfId="7599" xr:uid="{00000000-0005-0000-0000-0000CF650000}"/>
    <cellStyle name="Output 2 11 3 2 2" xfId="13660" xr:uid="{00000000-0005-0000-0000-0000D0650000}"/>
    <cellStyle name="Output 2 11 3 2 2 2" xfId="22941" xr:uid="{00000000-0005-0000-0000-0000D1650000}"/>
    <cellStyle name="Output 2 11 3 2 2 2 2" xfId="40669" xr:uid="{00000000-0005-0000-0000-0000D2650000}"/>
    <cellStyle name="Output 2 11 3 2 2 3" xfId="33108" xr:uid="{00000000-0005-0000-0000-0000D3650000}"/>
    <cellStyle name="Output 2 11 3 2 3" xfId="17680" xr:uid="{00000000-0005-0000-0000-0000D4650000}"/>
    <cellStyle name="Output 2 11 3 2 3 2" xfId="36313" xr:uid="{00000000-0005-0000-0000-0000D5650000}"/>
    <cellStyle name="Output 2 11 3 2 4" xfId="28042" xr:uid="{00000000-0005-0000-0000-0000D6650000}"/>
    <cellStyle name="Output 2 11 3 3" xfId="10646" xr:uid="{00000000-0005-0000-0000-0000D7650000}"/>
    <cellStyle name="Output 2 11 3 3 2" xfId="20214" xr:uid="{00000000-0005-0000-0000-0000D8650000}"/>
    <cellStyle name="Output 2 11 3 3 2 2" xfId="38367" xr:uid="{00000000-0005-0000-0000-0000D9650000}"/>
    <cellStyle name="Output 2 11 3 3 3" xfId="30568" xr:uid="{00000000-0005-0000-0000-0000DA650000}"/>
    <cellStyle name="Output 2 11 3 4" xfId="15279" xr:uid="{00000000-0005-0000-0000-0000DB650000}"/>
    <cellStyle name="Output 2 11 3 4 2" xfId="34314" xr:uid="{00000000-0005-0000-0000-0000DC650000}"/>
    <cellStyle name="Output 2 11 3 5" xfId="25486" xr:uid="{00000000-0005-0000-0000-0000DD650000}"/>
    <cellStyle name="Output 2 11 4" xfId="5842" xr:uid="{00000000-0005-0000-0000-0000DE650000}"/>
    <cellStyle name="Output 2 11 4 2" xfId="11961" xr:uid="{00000000-0005-0000-0000-0000DF650000}"/>
    <cellStyle name="Output 2 11 4 2 2" xfId="21458" xr:uid="{00000000-0005-0000-0000-0000E0650000}"/>
    <cellStyle name="Output 2 11 4 2 2 2" xfId="39340" xr:uid="{00000000-0005-0000-0000-0000E1650000}"/>
    <cellStyle name="Output 2 11 4 2 3" xfId="31601" xr:uid="{00000000-0005-0000-0000-0000E2650000}"/>
    <cellStyle name="Output 2 11 4 3" xfId="16417" xr:uid="{00000000-0005-0000-0000-0000E3650000}"/>
    <cellStyle name="Output 2 11 4 3 2" xfId="35188" xr:uid="{00000000-0005-0000-0000-0000E4650000}"/>
    <cellStyle name="Output 2 11 4 4" xfId="26535" xr:uid="{00000000-0005-0000-0000-0000E5650000}"/>
    <cellStyle name="Output 2 11 5" xfId="8941" xr:uid="{00000000-0005-0000-0000-0000E6650000}"/>
    <cellStyle name="Output 2 11 5 2" xfId="18928" xr:uid="{00000000-0005-0000-0000-0000E7650000}"/>
    <cellStyle name="Output 2 11 5 2 2" xfId="37273" xr:uid="{00000000-0005-0000-0000-0000E8650000}"/>
    <cellStyle name="Output 2 11 5 3" xfId="29059" xr:uid="{00000000-0005-0000-0000-0000E9650000}"/>
    <cellStyle name="Output 2 11 6" xfId="14489" xr:uid="{00000000-0005-0000-0000-0000EA650000}"/>
    <cellStyle name="Output 2 11 6 2" xfId="33662" xr:uid="{00000000-0005-0000-0000-0000EB650000}"/>
    <cellStyle name="Output 2 11 7" xfId="23974" xr:uid="{00000000-0005-0000-0000-0000EC650000}"/>
    <cellStyle name="Output 2 12" xfId="2593" xr:uid="{00000000-0005-0000-0000-0000ED650000}"/>
    <cellStyle name="Output 2 12 2" xfId="3771" xr:uid="{00000000-0005-0000-0000-0000EE650000}"/>
    <cellStyle name="Output 2 12 2 2" xfId="6883" xr:uid="{00000000-0005-0000-0000-0000EF650000}"/>
    <cellStyle name="Output 2 12 2 2 2" xfId="12957" xr:uid="{00000000-0005-0000-0000-0000F0650000}"/>
    <cellStyle name="Output 2 12 2 2 2 2" xfId="22319" xr:uid="{00000000-0005-0000-0000-0000F1650000}"/>
    <cellStyle name="Output 2 12 2 2 2 2 2" xfId="40049" xr:uid="{00000000-0005-0000-0000-0000F2650000}"/>
    <cellStyle name="Output 2 12 2 2 2 3" xfId="32411" xr:uid="{00000000-0005-0000-0000-0000F3650000}"/>
    <cellStyle name="Output 2 12 2 2 3" xfId="17174" xr:uid="{00000000-0005-0000-0000-0000F4650000}"/>
    <cellStyle name="Output 2 12 2 2 3 2" xfId="35807" xr:uid="{00000000-0005-0000-0000-0000F5650000}"/>
    <cellStyle name="Output 2 12 2 2 4" xfId="27345" xr:uid="{00000000-0005-0000-0000-0000F6650000}"/>
    <cellStyle name="Output 2 12 2 3" xfId="9942" xr:uid="{00000000-0005-0000-0000-0000F7650000}"/>
    <cellStyle name="Output 2 12 2 3 2" xfId="19743" xr:uid="{00000000-0005-0000-0000-0000F8650000}"/>
    <cellStyle name="Output 2 12 2 3 2 2" xfId="37902" xr:uid="{00000000-0005-0000-0000-0000F9650000}"/>
    <cellStyle name="Output 2 12 2 3 3" xfId="29870" xr:uid="{00000000-0005-0000-0000-0000FA650000}"/>
    <cellStyle name="Output 2 12 2 4" xfId="15005" xr:uid="{00000000-0005-0000-0000-0000FB650000}"/>
    <cellStyle name="Output 2 12 2 4 2" xfId="34040" xr:uid="{00000000-0005-0000-0000-0000FC650000}"/>
    <cellStyle name="Output 2 12 2 5" xfId="24789" xr:uid="{00000000-0005-0000-0000-0000FD650000}"/>
    <cellStyle name="Output 2 12 3" xfId="4439" xr:uid="{00000000-0005-0000-0000-0000FE650000}"/>
    <cellStyle name="Output 2 12 3 2" xfId="7541" xr:uid="{00000000-0005-0000-0000-0000FF650000}"/>
    <cellStyle name="Output 2 12 3 2 2" xfId="13602" xr:uid="{00000000-0005-0000-0000-000000660000}"/>
    <cellStyle name="Output 2 12 3 2 2 2" xfId="22892" xr:uid="{00000000-0005-0000-0000-000001660000}"/>
    <cellStyle name="Output 2 12 3 2 2 2 2" xfId="40620" xr:uid="{00000000-0005-0000-0000-000002660000}"/>
    <cellStyle name="Output 2 12 3 2 2 3" xfId="33052" xr:uid="{00000000-0005-0000-0000-000003660000}"/>
    <cellStyle name="Output 2 12 3 2 3" xfId="17640" xr:uid="{00000000-0005-0000-0000-000004660000}"/>
    <cellStyle name="Output 2 12 3 2 3 2" xfId="36273" xr:uid="{00000000-0005-0000-0000-000005660000}"/>
    <cellStyle name="Output 2 12 3 2 4" xfId="27986" xr:uid="{00000000-0005-0000-0000-000006660000}"/>
    <cellStyle name="Output 2 12 3 3" xfId="10588" xr:uid="{00000000-0005-0000-0000-000007660000}"/>
    <cellStyle name="Output 2 12 3 3 2" xfId="20156" xr:uid="{00000000-0005-0000-0000-000008660000}"/>
    <cellStyle name="Output 2 12 3 3 2 2" xfId="38311" xr:uid="{00000000-0005-0000-0000-000009660000}"/>
    <cellStyle name="Output 2 12 3 3 3" xfId="30512" xr:uid="{00000000-0005-0000-0000-00000A660000}"/>
    <cellStyle name="Output 2 12 3 4" xfId="15239" xr:uid="{00000000-0005-0000-0000-00000B660000}"/>
    <cellStyle name="Output 2 12 3 4 2" xfId="34274" xr:uid="{00000000-0005-0000-0000-00000C660000}"/>
    <cellStyle name="Output 2 12 3 5" xfId="25430" xr:uid="{00000000-0005-0000-0000-00000D660000}"/>
    <cellStyle name="Output 2 12 4" xfId="5795" xr:uid="{00000000-0005-0000-0000-00000E660000}"/>
    <cellStyle name="Output 2 12 4 2" xfId="11914" xr:uid="{00000000-0005-0000-0000-00000F660000}"/>
    <cellStyle name="Output 2 12 4 2 2" xfId="21416" xr:uid="{00000000-0005-0000-0000-000010660000}"/>
    <cellStyle name="Output 2 12 4 2 2 2" xfId="39300" xr:uid="{00000000-0005-0000-0000-000011660000}"/>
    <cellStyle name="Output 2 12 4 2 3" xfId="31556" xr:uid="{00000000-0005-0000-0000-000012660000}"/>
    <cellStyle name="Output 2 12 4 3" xfId="16381" xr:uid="{00000000-0005-0000-0000-000013660000}"/>
    <cellStyle name="Output 2 12 4 3 2" xfId="35152" xr:uid="{00000000-0005-0000-0000-000014660000}"/>
    <cellStyle name="Output 2 12 4 4" xfId="26490" xr:uid="{00000000-0005-0000-0000-000015660000}"/>
    <cellStyle name="Output 2 12 5" xfId="8894" xr:uid="{00000000-0005-0000-0000-000016660000}"/>
    <cellStyle name="Output 2 12 5 2" xfId="18881" xr:uid="{00000000-0005-0000-0000-000017660000}"/>
    <cellStyle name="Output 2 12 5 2 2" xfId="37228" xr:uid="{00000000-0005-0000-0000-000018660000}"/>
    <cellStyle name="Output 2 12 5 3" xfId="29016" xr:uid="{00000000-0005-0000-0000-000019660000}"/>
    <cellStyle name="Output 2 12 6" xfId="14467" xr:uid="{00000000-0005-0000-0000-00001A660000}"/>
    <cellStyle name="Output 2 12 6 2" xfId="33640" xr:uid="{00000000-0005-0000-0000-00001B660000}"/>
    <cellStyle name="Output 2 12 7" xfId="23929" xr:uid="{00000000-0005-0000-0000-00001C660000}"/>
    <cellStyle name="Output 2 13" xfId="2859" xr:uid="{00000000-0005-0000-0000-00001D660000}"/>
    <cellStyle name="Output 2 13 2" xfId="3566" xr:uid="{00000000-0005-0000-0000-00001E660000}"/>
    <cellStyle name="Output 2 13 2 2" xfId="6698" xr:uid="{00000000-0005-0000-0000-00001F660000}"/>
    <cellStyle name="Output 2 13 2 2 2" xfId="12794" xr:uid="{00000000-0005-0000-0000-000020660000}"/>
    <cellStyle name="Output 2 13 2 2 2 2" xfId="22187" xr:uid="{00000000-0005-0000-0000-000021660000}"/>
    <cellStyle name="Output 2 13 2 2 2 2 2" xfId="39917" xr:uid="{00000000-0005-0000-0000-000022660000}"/>
    <cellStyle name="Output 2 13 2 2 2 3" xfId="32249" xr:uid="{00000000-0005-0000-0000-000023660000}"/>
    <cellStyle name="Output 2 13 2 2 3" xfId="17068" xr:uid="{00000000-0005-0000-0000-000024660000}"/>
    <cellStyle name="Output 2 13 2 2 3 2" xfId="35701" xr:uid="{00000000-0005-0000-0000-000025660000}"/>
    <cellStyle name="Output 2 13 2 2 4" xfId="27183" xr:uid="{00000000-0005-0000-0000-000026660000}"/>
    <cellStyle name="Output 2 13 2 3" xfId="9779" xr:uid="{00000000-0005-0000-0000-000027660000}"/>
    <cellStyle name="Output 2 13 2 3 2" xfId="19648" xr:uid="{00000000-0005-0000-0000-000028660000}"/>
    <cellStyle name="Output 2 13 2 3 2 2" xfId="37808" xr:uid="{00000000-0005-0000-0000-000029660000}"/>
    <cellStyle name="Output 2 13 2 3 3" xfId="29709" xr:uid="{00000000-0005-0000-0000-00002A660000}"/>
    <cellStyle name="Output 2 13 2 4" xfId="14967" xr:uid="{00000000-0005-0000-0000-00002B660000}"/>
    <cellStyle name="Output 2 13 2 4 2" xfId="34002" xr:uid="{00000000-0005-0000-0000-00002C660000}"/>
    <cellStyle name="Output 2 13 2 5" xfId="24627" xr:uid="{00000000-0005-0000-0000-00002D660000}"/>
    <cellStyle name="Output 2 13 3" xfId="4275" xr:uid="{00000000-0005-0000-0000-00002E660000}"/>
    <cellStyle name="Output 2 13 3 2" xfId="7378" xr:uid="{00000000-0005-0000-0000-00002F660000}"/>
    <cellStyle name="Output 2 13 3 2 2" xfId="13439" xr:uid="{00000000-0005-0000-0000-000030660000}"/>
    <cellStyle name="Output 2 13 3 2 2 2" xfId="22760" xr:uid="{00000000-0005-0000-0000-000031660000}"/>
    <cellStyle name="Output 2 13 3 2 2 2 2" xfId="40488" xr:uid="{00000000-0005-0000-0000-000032660000}"/>
    <cellStyle name="Output 2 13 3 2 2 3" xfId="32890" xr:uid="{00000000-0005-0000-0000-000033660000}"/>
    <cellStyle name="Output 2 13 3 2 3" xfId="17534" xr:uid="{00000000-0005-0000-0000-000034660000}"/>
    <cellStyle name="Output 2 13 3 2 3 2" xfId="36167" xr:uid="{00000000-0005-0000-0000-000035660000}"/>
    <cellStyle name="Output 2 13 3 2 4" xfId="27824" xr:uid="{00000000-0005-0000-0000-000036660000}"/>
    <cellStyle name="Output 2 13 3 3" xfId="10424" xr:uid="{00000000-0005-0000-0000-000037660000}"/>
    <cellStyle name="Output 2 13 3 3 2" xfId="19993" xr:uid="{00000000-0005-0000-0000-000038660000}"/>
    <cellStyle name="Output 2 13 3 3 2 2" xfId="38149" xr:uid="{00000000-0005-0000-0000-000039660000}"/>
    <cellStyle name="Output 2 13 3 3 3" xfId="30349" xr:uid="{00000000-0005-0000-0000-00003A660000}"/>
    <cellStyle name="Output 2 13 3 4" xfId="15133" xr:uid="{00000000-0005-0000-0000-00003B660000}"/>
    <cellStyle name="Output 2 13 3 4 2" xfId="34168" xr:uid="{00000000-0005-0000-0000-00003C660000}"/>
    <cellStyle name="Output 2 13 3 5" xfId="25268" xr:uid="{00000000-0005-0000-0000-00003D660000}"/>
    <cellStyle name="Output 2 13 4" xfId="6046" xr:uid="{00000000-0005-0000-0000-00003E660000}"/>
    <cellStyle name="Output 2 13 4 2" xfId="12165" xr:uid="{00000000-0005-0000-0000-00003F660000}"/>
    <cellStyle name="Output 2 13 4 2 2" xfId="21633" xr:uid="{00000000-0005-0000-0000-000040660000}"/>
    <cellStyle name="Output 2 13 4 2 2 2" xfId="39511" xr:uid="{00000000-0005-0000-0000-000041660000}"/>
    <cellStyle name="Output 2 13 4 2 3" xfId="31787" xr:uid="{00000000-0005-0000-0000-000042660000}"/>
    <cellStyle name="Output 2 13 4 3" xfId="16574" xr:uid="{00000000-0005-0000-0000-000043660000}"/>
    <cellStyle name="Output 2 13 4 3 2" xfId="35345" xr:uid="{00000000-0005-0000-0000-000044660000}"/>
    <cellStyle name="Output 2 13 4 4" xfId="26721" xr:uid="{00000000-0005-0000-0000-000045660000}"/>
    <cellStyle name="Output 2 13 5" xfId="9145" xr:uid="{00000000-0005-0000-0000-000046660000}"/>
    <cellStyle name="Output 2 13 5 2" xfId="19130" xr:uid="{00000000-0005-0000-0000-000047660000}"/>
    <cellStyle name="Output 2 13 5 2 2" xfId="37457" xr:uid="{00000000-0005-0000-0000-000048660000}"/>
    <cellStyle name="Output 2 13 5 3" xfId="29247" xr:uid="{00000000-0005-0000-0000-000049660000}"/>
    <cellStyle name="Output 2 13 6" xfId="14586" xr:uid="{00000000-0005-0000-0000-00004A660000}"/>
    <cellStyle name="Output 2 13 6 2" xfId="33759" xr:uid="{00000000-0005-0000-0000-00004B660000}"/>
    <cellStyle name="Output 2 13 7" xfId="24160" xr:uid="{00000000-0005-0000-0000-00004C660000}"/>
    <cellStyle name="Output 2 14" xfId="2898" xr:uid="{00000000-0005-0000-0000-00004D660000}"/>
    <cellStyle name="Output 2 14 2" xfId="3943" xr:uid="{00000000-0005-0000-0000-00004E660000}"/>
    <cellStyle name="Output 2 14 2 2" xfId="7048" xr:uid="{00000000-0005-0000-0000-00004F660000}"/>
    <cellStyle name="Output 2 14 2 2 2" xfId="13115" xr:uid="{00000000-0005-0000-0000-000050660000}"/>
    <cellStyle name="Output 2 14 2 2 2 2" xfId="22464" xr:uid="{00000000-0005-0000-0000-000051660000}"/>
    <cellStyle name="Output 2 14 2 2 2 2 2" xfId="40192" xr:uid="{00000000-0005-0000-0000-000052660000}"/>
    <cellStyle name="Output 2 14 2 2 2 3" xfId="32567" xr:uid="{00000000-0005-0000-0000-000053660000}"/>
    <cellStyle name="Output 2 14 2 2 3" xfId="17288" xr:uid="{00000000-0005-0000-0000-000054660000}"/>
    <cellStyle name="Output 2 14 2 2 3 2" xfId="35921" xr:uid="{00000000-0005-0000-0000-000055660000}"/>
    <cellStyle name="Output 2 14 2 2 4" xfId="27501" xr:uid="{00000000-0005-0000-0000-000056660000}"/>
    <cellStyle name="Output 2 14 2 3" xfId="10100" xr:uid="{00000000-0005-0000-0000-000057660000}"/>
    <cellStyle name="Output 2 14 2 3 2" xfId="19815" xr:uid="{00000000-0005-0000-0000-000058660000}"/>
    <cellStyle name="Output 2 14 2 3 2 2" xfId="37972" xr:uid="{00000000-0005-0000-0000-000059660000}"/>
    <cellStyle name="Output 2 14 2 3 3" xfId="30026" xr:uid="{00000000-0005-0000-0000-00005A660000}"/>
    <cellStyle name="Output 2 14 2 4" xfId="15033" xr:uid="{00000000-0005-0000-0000-00005B660000}"/>
    <cellStyle name="Output 2 14 2 4 2" xfId="34068" xr:uid="{00000000-0005-0000-0000-00005C660000}"/>
    <cellStyle name="Output 2 14 2 5" xfId="24945" xr:uid="{00000000-0005-0000-0000-00005D660000}"/>
    <cellStyle name="Output 2 14 3" xfId="4597" xr:uid="{00000000-0005-0000-0000-00005E660000}"/>
    <cellStyle name="Output 2 14 3 2" xfId="7699" xr:uid="{00000000-0005-0000-0000-00005F660000}"/>
    <cellStyle name="Output 2 14 3 2 2" xfId="13760" xr:uid="{00000000-0005-0000-0000-000060660000}"/>
    <cellStyle name="Output 2 14 3 2 2 2" xfId="23035" xr:uid="{00000000-0005-0000-0000-000061660000}"/>
    <cellStyle name="Output 2 14 3 2 2 2 2" xfId="40763" xr:uid="{00000000-0005-0000-0000-000062660000}"/>
    <cellStyle name="Output 2 14 3 2 2 3" xfId="33208" xr:uid="{00000000-0005-0000-0000-000063660000}"/>
    <cellStyle name="Output 2 14 3 2 3" xfId="17754" xr:uid="{00000000-0005-0000-0000-000064660000}"/>
    <cellStyle name="Output 2 14 3 2 3 2" xfId="36387" xr:uid="{00000000-0005-0000-0000-000065660000}"/>
    <cellStyle name="Output 2 14 3 2 4" xfId="28142" xr:uid="{00000000-0005-0000-0000-000066660000}"/>
    <cellStyle name="Output 2 14 3 3" xfId="10746" xr:uid="{00000000-0005-0000-0000-000067660000}"/>
    <cellStyle name="Output 2 14 3 3 2" xfId="20314" xr:uid="{00000000-0005-0000-0000-000068660000}"/>
    <cellStyle name="Output 2 14 3 3 2 2" xfId="38467" xr:uid="{00000000-0005-0000-0000-000069660000}"/>
    <cellStyle name="Output 2 14 3 3 3" xfId="30668" xr:uid="{00000000-0005-0000-0000-00006A660000}"/>
    <cellStyle name="Output 2 14 3 4" xfId="15353" xr:uid="{00000000-0005-0000-0000-00006B660000}"/>
    <cellStyle name="Output 2 14 3 4 2" xfId="34388" xr:uid="{00000000-0005-0000-0000-00006C660000}"/>
    <cellStyle name="Output 2 14 3 5" xfId="25586" xr:uid="{00000000-0005-0000-0000-00006D660000}"/>
    <cellStyle name="Output 2 14 4" xfId="6078" xr:uid="{00000000-0005-0000-0000-00006E660000}"/>
    <cellStyle name="Output 2 14 4 2" xfId="12197" xr:uid="{00000000-0005-0000-0000-00006F660000}"/>
    <cellStyle name="Output 2 14 4 2 2" xfId="21655" xr:uid="{00000000-0005-0000-0000-000070660000}"/>
    <cellStyle name="Output 2 14 4 2 2 2" xfId="39531" xr:uid="{00000000-0005-0000-0000-000071660000}"/>
    <cellStyle name="Output 2 14 4 2 3" xfId="31817" xr:uid="{00000000-0005-0000-0000-000072660000}"/>
    <cellStyle name="Output 2 14 4 3" xfId="16594" xr:uid="{00000000-0005-0000-0000-000073660000}"/>
    <cellStyle name="Output 2 14 4 3 2" xfId="35365" xr:uid="{00000000-0005-0000-0000-000074660000}"/>
    <cellStyle name="Output 2 14 4 4" xfId="26751" xr:uid="{00000000-0005-0000-0000-000075660000}"/>
    <cellStyle name="Output 2 14 5" xfId="9182" xr:uid="{00000000-0005-0000-0000-000076660000}"/>
    <cellStyle name="Output 2 14 5 2" xfId="19164" xr:uid="{00000000-0005-0000-0000-000077660000}"/>
    <cellStyle name="Output 2 14 5 2 2" xfId="37489" xr:uid="{00000000-0005-0000-0000-000078660000}"/>
    <cellStyle name="Output 2 14 5 3" xfId="29282" xr:uid="{00000000-0005-0000-0000-000079660000}"/>
    <cellStyle name="Output 2 14 6" xfId="14608" xr:uid="{00000000-0005-0000-0000-00007A660000}"/>
    <cellStyle name="Output 2 14 6 2" xfId="33781" xr:uid="{00000000-0005-0000-0000-00007B660000}"/>
    <cellStyle name="Output 2 14 7" xfId="24195" xr:uid="{00000000-0005-0000-0000-00007C660000}"/>
    <cellStyle name="Output 2 15" xfId="2888" xr:uid="{00000000-0005-0000-0000-00007D660000}"/>
    <cellStyle name="Output 2 15 2" xfId="3525" xr:uid="{00000000-0005-0000-0000-00007E660000}"/>
    <cellStyle name="Output 2 15 2 2" xfId="6663" xr:uid="{00000000-0005-0000-0000-00007F660000}"/>
    <cellStyle name="Output 2 15 2 2 2" xfId="12762" xr:uid="{00000000-0005-0000-0000-000080660000}"/>
    <cellStyle name="Output 2 15 2 2 2 2" xfId="22162" xr:uid="{00000000-0005-0000-0000-000081660000}"/>
    <cellStyle name="Output 2 15 2 2 2 2 2" xfId="39892" xr:uid="{00000000-0005-0000-0000-000082660000}"/>
    <cellStyle name="Output 2 15 2 2 2 3" xfId="32217" xr:uid="{00000000-0005-0000-0000-000083660000}"/>
    <cellStyle name="Output 2 15 2 2 3" xfId="17044" xr:uid="{00000000-0005-0000-0000-000084660000}"/>
    <cellStyle name="Output 2 15 2 2 3 2" xfId="35677" xr:uid="{00000000-0005-0000-0000-000085660000}"/>
    <cellStyle name="Output 2 15 2 2 4" xfId="27151" xr:uid="{00000000-0005-0000-0000-000086660000}"/>
    <cellStyle name="Output 2 15 2 3" xfId="9747" xr:uid="{00000000-0005-0000-0000-000087660000}"/>
    <cellStyle name="Output 2 15 2 3 2" xfId="19632" xr:uid="{00000000-0005-0000-0000-000088660000}"/>
    <cellStyle name="Output 2 15 2 3 2 2" xfId="37792" xr:uid="{00000000-0005-0000-0000-000089660000}"/>
    <cellStyle name="Output 2 15 2 3 3" xfId="29678" xr:uid="{00000000-0005-0000-0000-00008A660000}"/>
    <cellStyle name="Output 2 15 2 4" xfId="14959" xr:uid="{00000000-0005-0000-0000-00008B660000}"/>
    <cellStyle name="Output 2 15 2 4 2" xfId="33994" xr:uid="{00000000-0005-0000-0000-00008C660000}"/>
    <cellStyle name="Output 2 15 2 5" xfId="24595" xr:uid="{00000000-0005-0000-0000-00008D660000}"/>
    <cellStyle name="Output 2 15 3" xfId="4243" xr:uid="{00000000-0005-0000-0000-00008E660000}"/>
    <cellStyle name="Output 2 15 3 2" xfId="7346" xr:uid="{00000000-0005-0000-0000-00008F660000}"/>
    <cellStyle name="Output 2 15 3 2 2" xfId="13407" xr:uid="{00000000-0005-0000-0000-000090660000}"/>
    <cellStyle name="Output 2 15 3 2 2 2" xfId="22735" xr:uid="{00000000-0005-0000-0000-000091660000}"/>
    <cellStyle name="Output 2 15 3 2 2 2 2" xfId="40463" xr:uid="{00000000-0005-0000-0000-000092660000}"/>
    <cellStyle name="Output 2 15 3 2 2 3" xfId="32858" xr:uid="{00000000-0005-0000-0000-000093660000}"/>
    <cellStyle name="Output 2 15 3 2 3" xfId="17510" xr:uid="{00000000-0005-0000-0000-000094660000}"/>
    <cellStyle name="Output 2 15 3 2 3 2" xfId="36143" xr:uid="{00000000-0005-0000-0000-000095660000}"/>
    <cellStyle name="Output 2 15 3 2 4" xfId="27792" xr:uid="{00000000-0005-0000-0000-000096660000}"/>
    <cellStyle name="Output 2 15 3 3" xfId="10392" xr:uid="{00000000-0005-0000-0000-000097660000}"/>
    <cellStyle name="Output 2 15 3 3 2" xfId="19961" xr:uid="{00000000-0005-0000-0000-000098660000}"/>
    <cellStyle name="Output 2 15 3 3 2 2" xfId="38117" xr:uid="{00000000-0005-0000-0000-000099660000}"/>
    <cellStyle name="Output 2 15 3 3 3" xfId="30317" xr:uid="{00000000-0005-0000-0000-00009A660000}"/>
    <cellStyle name="Output 2 15 3 4" xfId="15109" xr:uid="{00000000-0005-0000-0000-00009B660000}"/>
    <cellStyle name="Output 2 15 3 4 2" xfId="34144" xr:uid="{00000000-0005-0000-0000-00009C660000}"/>
    <cellStyle name="Output 2 15 3 5" xfId="25236" xr:uid="{00000000-0005-0000-0000-00009D660000}"/>
    <cellStyle name="Output 2 15 4" xfId="6068" xr:uid="{00000000-0005-0000-0000-00009E660000}"/>
    <cellStyle name="Output 2 15 4 2" xfId="12187" xr:uid="{00000000-0005-0000-0000-00009F660000}"/>
    <cellStyle name="Output 2 15 4 2 2" xfId="21650" xr:uid="{00000000-0005-0000-0000-0000A0660000}"/>
    <cellStyle name="Output 2 15 4 2 2 2" xfId="39526" xr:uid="{00000000-0005-0000-0000-0000A1660000}"/>
    <cellStyle name="Output 2 15 4 2 3" xfId="31807" xr:uid="{00000000-0005-0000-0000-0000A2660000}"/>
    <cellStyle name="Output 2 15 4 3" xfId="16589" xr:uid="{00000000-0005-0000-0000-0000A3660000}"/>
    <cellStyle name="Output 2 15 4 3 2" xfId="35360" xr:uid="{00000000-0005-0000-0000-0000A4660000}"/>
    <cellStyle name="Output 2 15 4 4" xfId="26741" xr:uid="{00000000-0005-0000-0000-0000A5660000}"/>
    <cellStyle name="Output 2 15 5" xfId="9172" xr:uid="{00000000-0005-0000-0000-0000A6660000}"/>
    <cellStyle name="Output 2 15 5 2" xfId="19154" xr:uid="{00000000-0005-0000-0000-0000A7660000}"/>
    <cellStyle name="Output 2 15 5 2 2" xfId="37479" xr:uid="{00000000-0005-0000-0000-0000A8660000}"/>
    <cellStyle name="Output 2 15 5 3" xfId="29272" xr:uid="{00000000-0005-0000-0000-0000A9660000}"/>
    <cellStyle name="Output 2 15 6" xfId="14603" xr:uid="{00000000-0005-0000-0000-0000AA660000}"/>
    <cellStyle name="Output 2 15 6 2" xfId="33776" xr:uid="{00000000-0005-0000-0000-0000AB660000}"/>
    <cellStyle name="Output 2 15 7" xfId="24185" xr:uid="{00000000-0005-0000-0000-0000AC660000}"/>
    <cellStyle name="Output 2 16" xfId="2915" xr:uid="{00000000-0005-0000-0000-0000AD660000}"/>
    <cellStyle name="Output 2 16 2" xfId="6094" xr:uid="{00000000-0005-0000-0000-0000AE660000}"/>
    <cellStyle name="Output 2 16 2 2" xfId="12213" xr:uid="{00000000-0005-0000-0000-0000AF660000}"/>
    <cellStyle name="Output 2 16 2 2 2" xfId="21664" xr:uid="{00000000-0005-0000-0000-0000B0660000}"/>
    <cellStyle name="Output 2 16 2 2 2 2" xfId="39540" xr:uid="{00000000-0005-0000-0000-0000B1660000}"/>
    <cellStyle name="Output 2 16 2 2 3" xfId="31831" xr:uid="{00000000-0005-0000-0000-0000B2660000}"/>
    <cellStyle name="Output 2 16 2 3" xfId="16603" xr:uid="{00000000-0005-0000-0000-0000B3660000}"/>
    <cellStyle name="Output 2 16 2 3 2" xfId="35374" xr:uid="{00000000-0005-0000-0000-0000B4660000}"/>
    <cellStyle name="Output 2 16 2 4" xfId="26765" xr:uid="{00000000-0005-0000-0000-0000B5660000}"/>
    <cellStyle name="Output 2 16 3" xfId="9198" xr:uid="{00000000-0005-0000-0000-0000B6660000}"/>
    <cellStyle name="Output 2 16 3 2" xfId="19180" xr:uid="{00000000-0005-0000-0000-0000B7660000}"/>
    <cellStyle name="Output 2 16 3 2 2" xfId="37503" xr:uid="{00000000-0005-0000-0000-0000B8660000}"/>
    <cellStyle name="Output 2 16 3 3" xfId="29296" xr:uid="{00000000-0005-0000-0000-0000B9660000}"/>
    <cellStyle name="Output 2 16 4" xfId="14615" xr:uid="{00000000-0005-0000-0000-0000BA660000}"/>
    <cellStyle name="Output 2 16 4 2" xfId="33788" xr:uid="{00000000-0005-0000-0000-0000BB660000}"/>
    <cellStyle name="Output 2 16 5" xfId="24209" xr:uid="{00000000-0005-0000-0000-0000BC660000}"/>
    <cellStyle name="Output 2 17" xfId="2991" xr:uid="{00000000-0005-0000-0000-0000BD660000}"/>
    <cellStyle name="Output 2 17 2" xfId="6166" xr:uid="{00000000-0005-0000-0000-0000BE660000}"/>
    <cellStyle name="Output 2 17 2 2" xfId="12285" xr:uid="{00000000-0005-0000-0000-0000BF660000}"/>
    <cellStyle name="Output 2 17 2 2 2" xfId="21729" xr:uid="{00000000-0005-0000-0000-0000C0660000}"/>
    <cellStyle name="Output 2 17 2 2 2 2" xfId="39603" xr:uid="{00000000-0005-0000-0000-0000C1660000}"/>
    <cellStyle name="Output 2 17 2 2 3" xfId="31899" xr:uid="{00000000-0005-0000-0000-0000C2660000}"/>
    <cellStyle name="Output 2 17 2 3" xfId="16658" xr:uid="{00000000-0005-0000-0000-0000C3660000}"/>
    <cellStyle name="Output 2 17 2 3 2" xfId="35429" xr:uid="{00000000-0005-0000-0000-0000C4660000}"/>
    <cellStyle name="Output 2 17 2 4" xfId="26833" xr:uid="{00000000-0005-0000-0000-0000C5660000}"/>
    <cellStyle name="Output 2 17 3" xfId="9270" xr:uid="{00000000-0005-0000-0000-0000C6660000}"/>
    <cellStyle name="Output 2 17 3 2" xfId="19247" xr:uid="{00000000-0005-0000-0000-0000C7660000}"/>
    <cellStyle name="Output 2 17 3 2 2" xfId="37566" xr:uid="{00000000-0005-0000-0000-0000C8660000}"/>
    <cellStyle name="Output 2 17 3 3" xfId="29362" xr:uid="{00000000-0005-0000-0000-0000C9660000}"/>
    <cellStyle name="Output 2 17 4" xfId="14665" xr:uid="{00000000-0005-0000-0000-0000CA660000}"/>
    <cellStyle name="Output 2 17 4 2" xfId="33838" xr:uid="{00000000-0005-0000-0000-0000CB660000}"/>
    <cellStyle name="Output 2 17 5" xfId="24277" xr:uid="{00000000-0005-0000-0000-0000CC660000}"/>
    <cellStyle name="Output 2 18" xfId="2933" xr:uid="{00000000-0005-0000-0000-0000CD660000}"/>
    <cellStyle name="Output 2 18 2" xfId="6111" xr:uid="{00000000-0005-0000-0000-0000CE660000}"/>
    <cellStyle name="Output 2 18 2 2" xfId="12230" xr:uid="{00000000-0005-0000-0000-0000CF660000}"/>
    <cellStyle name="Output 2 18 2 2 2" xfId="21681" xr:uid="{00000000-0005-0000-0000-0000D0660000}"/>
    <cellStyle name="Output 2 18 2 2 2 2" xfId="39557" xr:uid="{00000000-0005-0000-0000-0000D1660000}"/>
    <cellStyle name="Output 2 18 2 2 3" xfId="31848" xr:uid="{00000000-0005-0000-0000-0000D2660000}"/>
    <cellStyle name="Output 2 18 2 3" xfId="16616" xr:uid="{00000000-0005-0000-0000-0000D3660000}"/>
    <cellStyle name="Output 2 18 2 3 2" xfId="35387" xr:uid="{00000000-0005-0000-0000-0000D4660000}"/>
    <cellStyle name="Output 2 18 2 4" xfId="26782" xr:uid="{00000000-0005-0000-0000-0000D5660000}"/>
    <cellStyle name="Output 2 18 3" xfId="9215" xr:uid="{00000000-0005-0000-0000-0000D6660000}"/>
    <cellStyle name="Output 2 18 3 2" xfId="29311" xr:uid="{00000000-0005-0000-0000-0000D7660000}"/>
    <cellStyle name="Output 2 18 4" xfId="24226" xr:uid="{00000000-0005-0000-0000-0000D8660000}"/>
    <cellStyle name="Output 2 19" xfId="2844" xr:uid="{00000000-0005-0000-0000-0000D9660000}"/>
    <cellStyle name="Output 2 19 2" xfId="6032" xr:uid="{00000000-0005-0000-0000-0000DA660000}"/>
    <cellStyle name="Output 2 19 2 2" xfId="12151" xr:uid="{00000000-0005-0000-0000-0000DB660000}"/>
    <cellStyle name="Output 2 19 2 2 2" xfId="21624" xr:uid="{00000000-0005-0000-0000-0000DC660000}"/>
    <cellStyle name="Output 2 19 2 2 2 2" xfId="39502" xr:uid="{00000000-0005-0000-0000-0000DD660000}"/>
    <cellStyle name="Output 2 19 2 2 3" xfId="31773" xr:uid="{00000000-0005-0000-0000-0000DE660000}"/>
    <cellStyle name="Output 2 19 2 3" xfId="16567" xr:uid="{00000000-0005-0000-0000-0000DF660000}"/>
    <cellStyle name="Output 2 19 2 3 2" xfId="35338" xr:uid="{00000000-0005-0000-0000-0000E0660000}"/>
    <cellStyle name="Output 2 19 2 4" xfId="26707" xr:uid="{00000000-0005-0000-0000-0000E1660000}"/>
    <cellStyle name="Output 2 19 3" xfId="9131" xr:uid="{00000000-0005-0000-0000-0000E2660000}"/>
    <cellStyle name="Output 2 19 3 2" xfId="29233" xr:uid="{00000000-0005-0000-0000-0000E3660000}"/>
    <cellStyle name="Output 2 19 4" xfId="24146" xr:uid="{00000000-0005-0000-0000-0000E4660000}"/>
    <cellStyle name="Output 2 2" xfId="2108" xr:uid="{00000000-0005-0000-0000-0000E5660000}"/>
    <cellStyle name="Output 2 2 2" xfId="3623" xr:uid="{00000000-0005-0000-0000-0000E6660000}"/>
    <cellStyle name="Output 2 2 2 2" xfId="6751" xr:uid="{00000000-0005-0000-0000-0000E7660000}"/>
    <cellStyle name="Output 2 2 2 2 2" xfId="12840" xr:uid="{00000000-0005-0000-0000-0000E8660000}"/>
    <cellStyle name="Output 2 2 2 2 2 2" xfId="22219" xr:uid="{00000000-0005-0000-0000-0000E9660000}"/>
    <cellStyle name="Output 2 2 2 2 2 2 2" xfId="39949" xr:uid="{00000000-0005-0000-0000-0000EA660000}"/>
    <cellStyle name="Output 2 2 2 2 2 3" xfId="32295" xr:uid="{00000000-0005-0000-0000-0000EB660000}"/>
    <cellStyle name="Output 2 2 2 2 3" xfId="17096" xr:uid="{00000000-0005-0000-0000-0000EC660000}"/>
    <cellStyle name="Output 2 2 2 2 3 2" xfId="35729" xr:uid="{00000000-0005-0000-0000-0000ED660000}"/>
    <cellStyle name="Output 2 2 2 2 4" xfId="27229" xr:uid="{00000000-0005-0000-0000-0000EE660000}"/>
    <cellStyle name="Output 2 2 2 3" xfId="9825" xr:uid="{00000000-0005-0000-0000-0000EF660000}"/>
    <cellStyle name="Output 2 2 2 3 2" xfId="19672" xr:uid="{00000000-0005-0000-0000-0000F0660000}"/>
    <cellStyle name="Output 2 2 2 3 2 2" xfId="37832" xr:uid="{00000000-0005-0000-0000-0000F1660000}"/>
    <cellStyle name="Output 2 2 2 3 3" xfId="29755" xr:uid="{00000000-0005-0000-0000-0000F2660000}"/>
    <cellStyle name="Output 2 2 2 4" xfId="14973" xr:uid="{00000000-0005-0000-0000-0000F3660000}"/>
    <cellStyle name="Output 2 2 2 4 2" xfId="34008" xr:uid="{00000000-0005-0000-0000-0000F4660000}"/>
    <cellStyle name="Output 2 2 2 5" xfId="24673" xr:uid="{00000000-0005-0000-0000-0000F5660000}"/>
    <cellStyle name="Output 2 2 3" xfId="4322" xr:uid="{00000000-0005-0000-0000-0000F6660000}"/>
    <cellStyle name="Output 2 2 3 2" xfId="7424" xr:uid="{00000000-0005-0000-0000-0000F7660000}"/>
    <cellStyle name="Output 2 2 3 2 2" xfId="13485" xr:uid="{00000000-0005-0000-0000-0000F8660000}"/>
    <cellStyle name="Output 2 2 3 2 2 2" xfId="22792" xr:uid="{00000000-0005-0000-0000-0000F9660000}"/>
    <cellStyle name="Output 2 2 3 2 2 2 2" xfId="40520" xr:uid="{00000000-0005-0000-0000-0000FA660000}"/>
    <cellStyle name="Output 2 2 3 2 2 3" xfId="32936" xr:uid="{00000000-0005-0000-0000-0000FB660000}"/>
    <cellStyle name="Output 2 2 3 2 3" xfId="17562" xr:uid="{00000000-0005-0000-0000-0000FC660000}"/>
    <cellStyle name="Output 2 2 3 2 3 2" xfId="36195" xr:uid="{00000000-0005-0000-0000-0000FD660000}"/>
    <cellStyle name="Output 2 2 3 2 4" xfId="27870" xr:uid="{00000000-0005-0000-0000-0000FE660000}"/>
    <cellStyle name="Output 2 2 3 3" xfId="10471" xr:uid="{00000000-0005-0000-0000-0000FF660000}"/>
    <cellStyle name="Output 2 2 3 3 2" xfId="20039" xr:uid="{00000000-0005-0000-0000-000000670000}"/>
    <cellStyle name="Output 2 2 3 3 2 2" xfId="38195" xr:uid="{00000000-0005-0000-0000-000001670000}"/>
    <cellStyle name="Output 2 2 3 3 3" xfId="30396" xr:uid="{00000000-0005-0000-0000-000002670000}"/>
    <cellStyle name="Output 2 2 3 4" xfId="15161" xr:uid="{00000000-0005-0000-0000-000003670000}"/>
    <cellStyle name="Output 2 2 3 4 2" xfId="34196" xr:uid="{00000000-0005-0000-0000-000004670000}"/>
    <cellStyle name="Output 2 2 3 5" xfId="25314" xr:uid="{00000000-0005-0000-0000-000005670000}"/>
    <cellStyle name="Output 2 2 4" xfId="5318" xr:uid="{00000000-0005-0000-0000-000006670000}"/>
    <cellStyle name="Output 2 2 4 2" xfId="11454" xr:uid="{00000000-0005-0000-0000-000007670000}"/>
    <cellStyle name="Output 2 2 4 2 2" xfId="21012" xr:uid="{00000000-0005-0000-0000-000008670000}"/>
    <cellStyle name="Output 2 2 4 2 2 2" xfId="38984" xr:uid="{00000000-0005-0000-0000-000009670000}"/>
    <cellStyle name="Output 2 2 4 2 3" xfId="31194" xr:uid="{00000000-0005-0000-0000-00000A670000}"/>
    <cellStyle name="Output 2 2 4 3" xfId="15993" xr:uid="{00000000-0005-0000-0000-00000B670000}"/>
    <cellStyle name="Output 2 2 4 3 2" xfId="34848" xr:uid="{00000000-0005-0000-0000-00000C670000}"/>
    <cellStyle name="Output 2 2 4 4" xfId="26112" xr:uid="{00000000-0005-0000-0000-00000D670000}"/>
    <cellStyle name="Output 2 2 5" xfId="8434" xr:uid="{00000000-0005-0000-0000-00000E670000}"/>
    <cellStyle name="Output 2 2 5 2" xfId="18421" xr:uid="{00000000-0005-0000-0000-00000F670000}"/>
    <cellStyle name="Output 2 2 5 2 2" xfId="36866" xr:uid="{00000000-0005-0000-0000-000010670000}"/>
    <cellStyle name="Output 2 2 5 3" xfId="28655" xr:uid="{00000000-0005-0000-0000-000011670000}"/>
    <cellStyle name="Output 2 2 6" xfId="14253" xr:uid="{00000000-0005-0000-0000-000012670000}"/>
    <cellStyle name="Output 2 2 6 2" xfId="33513" xr:uid="{00000000-0005-0000-0000-000013670000}"/>
    <cellStyle name="Output 2 2 7" xfId="23569" xr:uid="{00000000-0005-0000-0000-000014670000}"/>
    <cellStyle name="Output 2 20" xfId="2791" xr:uid="{00000000-0005-0000-0000-000015670000}"/>
    <cellStyle name="Output 2 20 2" xfId="5983" xr:uid="{00000000-0005-0000-0000-000016670000}"/>
    <cellStyle name="Output 2 20 2 2" xfId="12102" xr:uid="{00000000-0005-0000-0000-000017670000}"/>
    <cellStyle name="Output 2 20 2 2 2" xfId="21580" xr:uid="{00000000-0005-0000-0000-000018670000}"/>
    <cellStyle name="Output 2 20 2 2 2 2" xfId="39458" xr:uid="{00000000-0005-0000-0000-000019670000}"/>
    <cellStyle name="Output 2 20 2 2 3" xfId="31724" xr:uid="{00000000-0005-0000-0000-00001A670000}"/>
    <cellStyle name="Output 2 20 2 3" xfId="16529" xr:uid="{00000000-0005-0000-0000-00001B670000}"/>
    <cellStyle name="Output 2 20 2 3 2" xfId="35300" xr:uid="{00000000-0005-0000-0000-00001C670000}"/>
    <cellStyle name="Output 2 20 2 4" xfId="26658" xr:uid="{00000000-0005-0000-0000-00001D670000}"/>
    <cellStyle name="Output 2 20 3" xfId="9082" xr:uid="{00000000-0005-0000-0000-00001E670000}"/>
    <cellStyle name="Output 2 20 3 2" xfId="19069" xr:uid="{00000000-0005-0000-0000-00001F670000}"/>
    <cellStyle name="Output 2 20 3 2 2" xfId="37396" xr:uid="{00000000-0005-0000-0000-000020670000}"/>
    <cellStyle name="Output 2 20 3 3" xfId="29184" xr:uid="{00000000-0005-0000-0000-000021670000}"/>
    <cellStyle name="Output 2 20 4" xfId="14550" xr:uid="{00000000-0005-0000-0000-000022670000}"/>
    <cellStyle name="Output 2 20 4 2" xfId="33723" xr:uid="{00000000-0005-0000-0000-000023670000}"/>
    <cellStyle name="Output 2 20 5" xfId="24097" xr:uid="{00000000-0005-0000-0000-000024670000}"/>
    <cellStyle name="Output 2 21" xfId="3124" xr:uid="{00000000-0005-0000-0000-000025670000}"/>
    <cellStyle name="Output 2 21 2" xfId="6288" xr:uid="{00000000-0005-0000-0000-000026670000}"/>
    <cellStyle name="Output 2 21 2 2" xfId="12407" xr:uid="{00000000-0005-0000-0000-000027670000}"/>
    <cellStyle name="Output 2 21 2 2 2" xfId="21836" xr:uid="{00000000-0005-0000-0000-000028670000}"/>
    <cellStyle name="Output 2 21 2 2 2 2" xfId="39706" xr:uid="{00000000-0005-0000-0000-000029670000}"/>
    <cellStyle name="Output 2 21 2 2 3" xfId="32007" xr:uid="{00000000-0005-0000-0000-00002A670000}"/>
    <cellStyle name="Output 2 21 2 3" xfId="16751" xr:uid="{00000000-0005-0000-0000-00002B670000}"/>
    <cellStyle name="Output 2 21 2 3 2" xfId="35522" xr:uid="{00000000-0005-0000-0000-00002C670000}"/>
    <cellStyle name="Output 2 21 2 4" xfId="26941" xr:uid="{00000000-0005-0000-0000-00002D670000}"/>
    <cellStyle name="Output 2 21 3" xfId="9392" xr:uid="{00000000-0005-0000-0000-00002E670000}"/>
    <cellStyle name="Output 2 21 3 2" xfId="19369" xr:uid="{00000000-0005-0000-0000-00002F670000}"/>
    <cellStyle name="Output 2 21 3 2 2" xfId="37674" xr:uid="{00000000-0005-0000-0000-000030670000}"/>
    <cellStyle name="Output 2 21 3 3" xfId="29472" xr:uid="{00000000-0005-0000-0000-000031670000}"/>
    <cellStyle name="Output 2 21 4" xfId="14758" xr:uid="{00000000-0005-0000-0000-000032670000}"/>
    <cellStyle name="Output 2 21 4 2" xfId="33931" xr:uid="{00000000-0005-0000-0000-000033670000}"/>
    <cellStyle name="Output 2 21 5" xfId="24385" xr:uid="{00000000-0005-0000-0000-000034670000}"/>
    <cellStyle name="Output 2 22" xfId="3027" xr:uid="{00000000-0005-0000-0000-000035670000}"/>
    <cellStyle name="Output 2 22 2" xfId="6200" xr:uid="{00000000-0005-0000-0000-000036670000}"/>
    <cellStyle name="Output 2 22 2 2" xfId="12319" xr:uid="{00000000-0005-0000-0000-000037670000}"/>
    <cellStyle name="Output 2 22 2 2 2" xfId="21761" xr:uid="{00000000-0005-0000-0000-000038670000}"/>
    <cellStyle name="Output 2 22 2 2 2 2" xfId="39635" xr:uid="{00000000-0005-0000-0000-000039670000}"/>
    <cellStyle name="Output 2 22 2 2 3" xfId="31931" xr:uid="{00000000-0005-0000-0000-00003A670000}"/>
    <cellStyle name="Output 2 22 2 3" xfId="16686" xr:uid="{00000000-0005-0000-0000-00003B670000}"/>
    <cellStyle name="Output 2 22 2 3 2" xfId="35457" xr:uid="{00000000-0005-0000-0000-00003C670000}"/>
    <cellStyle name="Output 2 22 2 4" xfId="26865" xr:uid="{00000000-0005-0000-0000-00003D670000}"/>
    <cellStyle name="Output 2 22 3" xfId="9304" xr:uid="{00000000-0005-0000-0000-00003E670000}"/>
    <cellStyle name="Output 2 22 3 2" xfId="19281" xr:uid="{00000000-0005-0000-0000-00003F670000}"/>
    <cellStyle name="Output 2 22 3 2 2" xfId="37598" xr:uid="{00000000-0005-0000-0000-000040670000}"/>
    <cellStyle name="Output 2 22 3 3" xfId="29396" xr:uid="{00000000-0005-0000-0000-000041670000}"/>
    <cellStyle name="Output 2 22 4" xfId="14693" xr:uid="{00000000-0005-0000-0000-000042670000}"/>
    <cellStyle name="Output 2 22 4 2" xfId="33866" xr:uid="{00000000-0005-0000-0000-000043670000}"/>
    <cellStyle name="Output 2 22 5" xfId="24309" xr:uid="{00000000-0005-0000-0000-000044670000}"/>
    <cellStyle name="Output 2 23" xfId="3140" xr:uid="{00000000-0005-0000-0000-000045670000}"/>
    <cellStyle name="Output 2 23 2" xfId="6304" xr:uid="{00000000-0005-0000-0000-000046670000}"/>
    <cellStyle name="Output 2 23 2 2" xfId="12423" xr:uid="{00000000-0005-0000-0000-000047670000}"/>
    <cellStyle name="Output 2 23 2 2 2" xfId="21845" xr:uid="{00000000-0005-0000-0000-000048670000}"/>
    <cellStyle name="Output 2 23 2 2 2 2" xfId="39715" xr:uid="{00000000-0005-0000-0000-000049670000}"/>
    <cellStyle name="Output 2 23 2 2 3" xfId="32021" xr:uid="{00000000-0005-0000-0000-00004A670000}"/>
    <cellStyle name="Output 2 23 2 3" xfId="16760" xr:uid="{00000000-0005-0000-0000-00004B670000}"/>
    <cellStyle name="Output 2 23 2 3 2" xfId="35531" xr:uid="{00000000-0005-0000-0000-00004C670000}"/>
    <cellStyle name="Output 2 23 2 4" xfId="26955" xr:uid="{00000000-0005-0000-0000-00004D670000}"/>
    <cellStyle name="Output 2 23 3" xfId="9408" xr:uid="{00000000-0005-0000-0000-00004E670000}"/>
    <cellStyle name="Output 2 23 3 2" xfId="19385" xr:uid="{00000000-0005-0000-0000-00004F670000}"/>
    <cellStyle name="Output 2 23 3 2 2" xfId="37688" xr:uid="{00000000-0005-0000-0000-000050670000}"/>
    <cellStyle name="Output 2 23 3 3" xfId="29486" xr:uid="{00000000-0005-0000-0000-000051670000}"/>
    <cellStyle name="Output 2 23 4" xfId="14767" xr:uid="{00000000-0005-0000-0000-000052670000}"/>
    <cellStyle name="Output 2 23 4 2" xfId="33940" xr:uid="{00000000-0005-0000-0000-000053670000}"/>
    <cellStyle name="Output 2 23 5" xfId="24399" xr:uid="{00000000-0005-0000-0000-000054670000}"/>
    <cellStyle name="Output 2 24" xfId="3267" xr:uid="{00000000-0005-0000-0000-000055670000}"/>
    <cellStyle name="Output 2 24 2" xfId="6424" xr:uid="{00000000-0005-0000-0000-000056670000}"/>
    <cellStyle name="Output 2 24 2 2" xfId="12537" xr:uid="{00000000-0005-0000-0000-000057670000}"/>
    <cellStyle name="Output 2 24 2 2 2" xfId="21953" xr:uid="{00000000-0005-0000-0000-000058670000}"/>
    <cellStyle name="Output 2 24 2 2 2 2" xfId="39770" xr:uid="{00000000-0005-0000-0000-000059670000}"/>
    <cellStyle name="Output 2 24 2 2 3" xfId="32080" xr:uid="{00000000-0005-0000-0000-00005A670000}"/>
    <cellStyle name="Output 2 24 2 3" xfId="16859" xr:uid="{00000000-0005-0000-0000-00005B670000}"/>
    <cellStyle name="Output 2 24 2 3 2" xfId="35579" xr:uid="{00000000-0005-0000-0000-00005C670000}"/>
    <cellStyle name="Output 2 24 2 4" xfId="27014" xr:uid="{00000000-0005-0000-0000-00005D670000}"/>
    <cellStyle name="Output 2 24 3" xfId="9522" xr:uid="{00000000-0005-0000-0000-00005E670000}"/>
    <cellStyle name="Output 2 24 3 2" xfId="19483" xr:uid="{00000000-0005-0000-0000-00005F670000}"/>
    <cellStyle name="Output 2 24 3 2 2" xfId="37731" xr:uid="{00000000-0005-0000-0000-000060670000}"/>
    <cellStyle name="Output 2 24 3 3" xfId="29545" xr:uid="{00000000-0005-0000-0000-000061670000}"/>
    <cellStyle name="Output 2 24 4" xfId="14850" xr:uid="{00000000-0005-0000-0000-000062670000}"/>
    <cellStyle name="Output 2 24 4 2" xfId="33972" xr:uid="{00000000-0005-0000-0000-000063670000}"/>
    <cellStyle name="Output 2 24 5" xfId="24458" xr:uid="{00000000-0005-0000-0000-000064670000}"/>
    <cellStyle name="Output 2 25" xfId="4850" xr:uid="{00000000-0005-0000-0000-000065670000}"/>
    <cellStyle name="Output 2 25 2" xfId="10991" xr:uid="{00000000-0005-0000-0000-000066670000}"/>
    <cellStyle name="Output 2 25 2 2" xfId="20555" xr:uid="{00000000-0005-0000-0000-000067670000}"/>
    <cellStyle name="Output 2 25 2 2 2" xfId="38660" xr:uid="{00000000-0005-0000-0000-000068670000}"/>
    <cellStyle name="Output 2 25 2 3" xfId="30865" xr:uid="{00000000-0005-0000-0000-000069670000}"/>
    <cellStyle name="Output 2 25 3" xfId="15558" xr:uid="{00000000-0005-0000-0000-00006A670000}"/>
    <cellStyle name="Output 2 25 3 2" xfId="34545" xr:uid="{00000000-0005-0000-0000-00006B670000}"/>
    <cellStyle name="Output 2 25 4" xfId="25783" xr:uid="{00000000-0005-0000-0000-00006C670000}"/>
    <cellStyle name="Output 2 26" xfId="7976" xr:uid="{00000000-0005-0000-0000-00006D670000}"/>
    <cellStyle name="Output 2 26 2" xfId="17969" xr:uid="{00000000-0005-0000-0000-00006E670000}"/>
    <cellStyle name="Output 2 26 2 2" xfId="36548" xr:uid="{00000000-0005-0000-0000-00006F670000}"/>
    <cellStyle name="Output 2 26 3" xfId="28339" xr:uid="{00000000-0005-0000-0000-000070670000}"/>
    <cellStyle name="Output 2 27" xfId="23242" xr:uid="{00000000-0005-0000-0000-000071670000}"/>
    <cellStyle name="Output 2 3" xfId="2398" xr:uid="{00000000-0005-0000-0000-000072670000}"/>
    <cellStyle name="Output 2 3 2" xfId="3731" xr:uid="{00000000-0005-0000-0000-000073670000}"/>
    <cellStyle name="Output 2 3 2 2" xfId="6846" xr:uid="{00000000-0005-0000-0000-000074670000}"/>
    <cellStyle name="Output 2 3 2 2 2" xfId="12926" xr:uid="{00000000-0005-0000-0000-000075670000}"/>
    <cellStyle name="Output 2 3 2 2 2 2" xfId="22292" xr:uid="{00000000-0005-0000-0000-000076670000}"/>
    <cellStyle name="Output 2 3 2 2 2 2 2" xfId="40022" xr:uid="{00000000-0005-0000-0000-000077670000}"/>
    <cellStyle name="Output 2 3 2 2 2 3" xfId="32380" xr:uid="{00000000-0005-0000-0000-000078670000}"/>
    <cellStyle name="Output 2 3 2 2 3" xfId="17153" xr:uid="{00000000-0005-0000-0000-000079670000}"/>
    <cellStyle name="Output 2 3 2 2 3 2" xfId="35786" xr:uid="{00000000-0005-0000-0000-00007A670000}"/>
    <cellStyle name="Output 2 3 2 2 4" xfId="27314" xr:uid="{00000000-0005-0000-0000-00007B670000}"/>
    <cellStyle name="Output 2 3 2 3" xfId="9911" xr:uid="{00000000-0005-0000-0000-00007C670000}"/>
    <cellStyle name="Output 2 3 2 3 2" xfId="19721" xr:uid="{00000000-0005-0000-0000-00007D670000}"/>
    <cellStyle name="Output 2 3 2 3 2 2" xfId="37880" xr:uid="{00000000-0005-0000-0000-00007E670000}"/>
    <cellStyle name="Output 2 3 2 3 3" xfId="29839" xr:uid="{00000000-0005-0000-0000-00007F670000}"/>
    <cellStyle name="Output 2 3 2 4" xfId="14993" xr:uid="{00000000-0005-0000-0000-000080670000}"/>
    <cellStyle name="Output 2 3 2 4 2" xfId="34028" xr:uid="{00000000-0005-0000-0000-000081670000}"/>
    <cellStyle name="Output 2 3 2 5" xfId="24758" xr:uid="{00000000-0005-0000-0000-000082670000}"/>
    <cellStyle name="Output 2 3 3" xfId="4408" xr:uid="{00000000-0005-0000-0000-000083670000}"/>
    <cellStyle name="Output 2 3 3 2" xfId="7510" xr:uid="{00000000-0005-0000-0000-000084670000}"/>
    <cellStyle name="Output 2 3 3 2 2" xfId="13571" xr:uid="{00000000-0005-0000-0000-000085670000}"/>
    <cellStyle name="Output 2 3 3 2 2 2" xfId="22865" xr:uid="{00000000-0005-0000-0000-000086670000}"/>
    <cellStyle name="Output 2 3 3 2 2 2 2" xfId="40593" xr:uid="{00000000-0005-0000-0000-000087670000}"/>
    <cellStyle name="Output 2 3 3 2 2 3" xfId="33021" xr:uid="{00000000-0005-0000-0000-000088670000}"/>
    <cellStyle name="Output 2 3 3 2 3" xfId="17619" xr:uid="{00000000-0005-0000-0000-000089670000}"/>
    <cellStyle name="Output 2 3 3 2 3 2" xfId="36252" xr:uid="{00000000-0005-0000-0000-00008A670000}"/>
    <cellStyle name="Output 2 3 3 2 4" xfId="27955" xr:uid="{00000000-0005-0000-0000-00008B670000}"/>
    <cellStyle name="Output 2 3 3 3" xfId="10557" xr:uid="{00000000-0005-0000-0000-00008C670000}"/>
    <cellStyle name="Output 2 3 3 3 2" xfId="20125" xr:uid="{00000000-0005-0000-0000-00008D670000}"/>
    <cellStyle name="Output 2 3 3 3 2 2" xfId="38280" xr:uid="{00000000-0005-0000-0000-00008E670000}"/>
    <cellStyle name="Output 2 3 3 3 3" xfId="30481" xr:uid="{00000000-0005-0000-0000-00008F670000}"/>
    <cellStyle name="Output 2 3 3 4" xfId="15218" xr:uid="{00000000-0005-0000-0000-000090670000}"/>
    <cellStyle name="Output 2 3 3 4 2" xfId="34253" xr:uid="{00000000-0005-0000-0000-000091670000}"/>
    <cellStyle name="Output 2 3 3 5" xfId="25399" xr:uid="{00000000-0005-0000-0000-000092670000}"/>
    <cellStyle name="Output 2 3 4" xfId="5604" xr:uid="{00000000-0005-0000-0000-000093670000}"/>
    <cellStyle name="Output 2 3 4 2" xfId="11739" xr:uid="{00000000-0005-0000-0000-000094670000}"/>
    <cellStyle name="Output 2 3 4 2 2" xfId="21289" xr:uid="{00000000-0005-0000-0000-000095670000}"/>
    <cellStyle name="Output 2 3 4 2 2 2" xfId="39177" xr:uid="{00000000-0005-0000-0000-000096670000}"/>
    <cellStyle name="Output 2 3 4 2 3" xfId="31393" xr:uid="{00000000-0005-0000-0000-000097670000}"/>
    <cellStyle name="Output 2 3 4 3" xfId="16262" xr:uid="{00000000-0005-0000-0000-000098670000}"/>
    <cellStyle name="Output 2 3 4 3 2" xfId="35033" xr:uid="{00000000-0005-0000-0000-000099670000}"/>
    <cellStyle name="Output 2 3 4 4" xfId="26311" xr:uid="{00000000-0005-0000-0000-00009A670000}"/>
    <cellStyle name="Output 2 3 5" xfId="8721" xr:uid="{00000000-0005-0000-0000-00009B670000}"/>
    <cellStyle name="Output 2 3 5 2" xfId="18708" xr:uid="{00000000-0005-0000-0000-00009C670000}"/>
    <cellStyle name="Output 2 3 5 2 2" xfId="37067" xr:uid="{00000000-0005-0000-0000-00009D670000}"/>
    <cellStyle name="Output 2 3 5 3" xfId="28855" xr:uid="{00000000-0005-0000-0000-00009E670000}"/>
    <cellStyle name="Output 2 3 6" xfId="14400" xr:uid="{00000000-0005-0000-0000-00009F670000}"/>
    <cellStyle name="Output 2 3 6 2" xfId="33576" xr:uid="{00000000-0005-0000-0000-0000A0670000}"/>
    <cellStyle name="Output 2 3 7" xfId="23770" xr:uid="{00000000-0005-0000-0000-0000A1670000}"/>
    <cellStyle name="Output 2 4" xfId="2126" xr:uid="{00000000-0005-0000-0000-0000A2670000}"/>
    <cellStyle name="Output 2 4 2" xfId="3711" xr:uid="{00000000-0005-0000-0000-0000A3670000}"/>
    <cellStyle name="Output 2 4 2 2" xfId="6829" xr:uid="{00000000-0005-0000-0000-0000A4670000}"/>
    <cellStyle name="Output 2 4 2 2 2" xfId="12911" xr:uid="{00000000-0005-0000-0000-0000A5670000}"/>
    <cellStyle name="Output 2 4 2 2 2 2" xfId="22281" xr:uid="{00000000-0005-0000-0000-0000A6670000}"/>
    <cellStyle name="Output 2 4 2 2 2 2 2" xfId="40011" xr:uid="{00000000-0005-0000-0000-0000A7670000}"/>
    <cellStyle name="Output 2 4 2 2 2 3" xfId="32365" xr:uid="{00000000-0005-0000-0000-0000A8670000}"/>
    <cellStyle name="Output 2 4 2 2 3" xfId="17144" xr:uid="{00000000-0005-0000-0000-0000A9670000}"/>
    <cellStyle name="Output 2 4 2 2 3 2" xfId="35777" xr:uid="{00000000-0005-0000-0000-0000AA670000}"/>
    <cellStyle name="Output 2 4 2 2 4" xfId="27299" xr:uid="{00000000-0005-0000-0000-0000AB670000}"/>
    <cellStyle name="Output 2 4 2 3" xfId="9896" xr:uid="{00000000-0005-0000-0000-0000AC670000}"/>
    <cellStyle name="Output 2 4 2 3 2" xfId="19712" xr:uid="{00000000-0005-0000-0000-0000AD670000}"/>
    <cellStyle name="Output 2 4 2 3 2 2" xfId="37871" xr:uid="{00000000-0005-0000-0000-0000AE670000}"/>
    <cellStyle name="Output 2 4 2 3 3" xfId="29824" xr:uid="{00000000-0005-0000-0000-0000AF670000}"/>
    <cellStyle name="Output 2 4 2 4" xfId="14990" xr:uid="{00000000-0005-0000-0000-0000B0670000}"/>
    <cellStyle name="Output 2 4 2 4 2" xfId="34025" xr:uid="{00000000-0005-0000-0000-0000B1670000}"/>
    <cellStyle name="Output 2 4 2 5" xfId="24743" xr:uid="{00000000-0005-0000-0000-0000B2670000}"/>
    <cellStyle name="Output 2 4 3" xfId="4393" xr:uid="{00000000-0005-0000-0000-0000B3670000}"/>
    <cellStyle name="Output 2 4 3 2" xfId="7495" xr:uid="{00000000-0005-0000-0000-0000B4670000}"/>
    <cellStyle name="Output 2 4 3 2 2" xfId="13556" xr:uid="{00000000-0005-0000-0000-0000B5670000}"/>
    <cellStyle name="Output 2 4 3 2 2 2" xfId="22854" xr:uid="{00000000-0005-0000-0000-0000B6670000}"/>
    <cellStyle name="Output 2 4 3 2 2 2 2" xfId="40582" xr:uid="{00000000-0005-0000-0000-0000B7670000}"/>
    <cellStyle name="Output 2 4 3 2 2 3" xfId="33006" xr:uid="{00000000-0005-0000-0000-0000B8670000}"/>
    <cellStyle name="Output 2 4 3 2 3" xfId="17610" xr:uid="{00000000-0005-0000-0000-0000B9670000}"/>
    <cellStyle name="Output 2 4 3 2 3 2" xfId="36243" xr:uid="{00000000-0005-0000-0000-0000BA670000}"/>
    <cellStyle name="Output 2 4 3 2 4" xfId="27940" xr:uid="{00000000-0005-0000-0000-0000BB670000}"/>
    <cellStyle name="Output 2 4 3 3" xfId="10542" xr:uid="{00000000-0005-0000-0000-0000BC670000}"/>
    <cellStyle name="Output 2 4 3 3 2" xfId="20110" xr:uid="{00000000-0005-0000-0000-0000BD670000}"/>
    <cellStyle name="Output 2 4 3 3 2 2" xfId="38265" xr:uid="{00000000-0005-0000-0000-0000BE670000}"/>
    <cellStyle name="Output 2 4 3 3 3" xfId="30466" xr:uid="{00000000-0005-0000-0000-0000BF670000}"/>
    <cellStyle name="Output 2 4 3 4" xfId="15209" xr:uid="{00000000-0005-0000-0000-0000C0670000}"/>
    <cellStyle name="Output 2 4 3 4 2" xfId="34244" xr:uid="{00000000-0005-0000-0000-0000C1670000}"/>
    <cellStyle name="Output 2 4 3 5" xfId="25384" xr:uid="{00000000-0005-0000-0000-0000C2670000}"/>
    <cellStyle name="Output 2 4 4" xfId="5336" xr:uid="{00000000-0005-0000-0000-0000C3670000}"/>
    <cellStyle name="Output 2 4 4 2" xfId="11472" xr:uid="{00000000-0005-0000-0000-0000C4670000}"/>
    <cellStyle name="Output 2 4 4 2 2" xfId="21029" xr:uid="{00000000-0005-0000-0000-0000C5670000}"/>
    <cellStyle name="Output 2 4 4 2 2 2" xfId="39001" xr:uid="{00000000-0005-0000-0000-0000C6670000}"/>
    <cellStyle name="Output 2 4 4 2 3" xfId="31211" xr:uid="{00000000-0005-0000-0000-0000C7670000}"/>
    <cellStyle name="Output 2 4 4 3" xfId="16010" xr:uid="{00000000-0005-0000-0000-0000C8670000}"/>
    <cellStyle name="Output 2 4 4 3 2" xfId="34865" xr:uid="{00000000-0005-0000-0000-0000C9670000}"/>
    <cellStyle name="Output 2 4 4 4" xfId="26129" xr:uid="{00000000-0005-0000-0000-0000CA670000}"/>
    <cellStyle name="Output 2 4 5" xfId="8452" xr:uid="{00000000-0005-0000-0000-0000CB670000}"/>
    <cellStyle name="Output 2 4 5 2" xfId="18439" xr:uid="{00000000-0005-0000-0000-0000CC670000}"/>
    <cellStyle name="Output 2 4 5 2 2" xfId="36883" xr:uid="{00000000-0005-0000-0000-0000CD670000}"/>
    <cellStyle name="Output 2 4 5 3" xfId="28672" xr:uid="{00000000-0005-0000-0000-0000CE670000}"/>
    <cellStyle name="Output 2 4 6" xfId="14257" xr:uid="{00000000-0005-0000-0000-0000CF670000}"/>
    <cellStyle name="Output 2 4 6 2" xfId="33517" xr:uid="{00000000-0005-0000-0000-0000D0670000}"/>
    <cellStyle name="Output 2 4 7" xfId="23586" xr:uid="{00000000-0005-0000-0000-0000D1670000}"/>
    <cellStyle name="Output 2 5" xfId="2423" xr:uid="{00000000-0005-0000-0000-0000D2670000}"/>
    <cellStyle name="Output 2 5 2" xfId="3551" xr:uid="{00000000-0005-0000-0000-0000D3670000}"/>
    <cellStyle name="Output 2 5 2 2" xfId="6686" xr:uid="{00000000-0005-0000-0000-0000D4670000}"/>
    <cellStyle name="Output 2 5 2 2 2" xfId="12783" xr:uid="{00000000-0005-0000-0000-0000D5670000}"/>
    <cellStyle name="Output 2 5 2 2 2 2" xfId="22179" xr:uid="{00000000-0005-0000-0000-0000D6670000}"/>
    <cellStyle name="Output 2 5 2 2 2 2 2" xfId="39909" xr:uid="{00000000-0005-0000-0000-0000D7670000}"/>
    <cellStyle name="Output 2 5 2 2 2 3" xfId="32238" xr:uid="{00000000-0005-0000-0000-0000D8670000}"/>
    <cellStyle name="Output 2 5 2 2 3" xfId="17061" xr:uid="{00000000-0005-0000-0000-0000D9670000}"/>
    <cellStyle name="Output 2 5 2 2 3 2" xfId="35694" xr:uid="{00000000-0005-0000-0000-0000DA670000}"/>
    <cellStyle name="Output 2 5 2 2 4" xfId="27172" xr:uid="{00000000-0005-0000-0000-0000DB670000}"/>
    <cellStyle name="Output 2 5 2 3" xfId="9768" xr:uid="{00000000-0005-0000-0000-0000DC670000}"/>
    <cellStyle name="Output 2 5 2 3 2" xfId="19640" xr:uid="{00000000-0005-0000-0000-0000DD670000}"/>
    <cellStyle name="Output 2 5 2 3 2 2" xfId="37800" xr:uid="{00000000-0005-0000-0000-0000DE670000}"/>
    <cellStyle name="Output 2 5 2 3 3" xfId="29699" xr:uid="{00000000-0005-0000-0000-0000DF670000}"/>
    <cellStyle name="Output 2 5 2 4" xfId="14963" xr:uid="{00000000-0005-0000-0000-0000E0670000}"/>
    <cellStyle name="Output 2 5 2 4 2" xfId="33998" xr:uid="{00000000-0005-0000-0000-0000E1670000}"/>
    <cellStyle name="Output 2 5 2 5" xfId="24616" xr:uid="{00000000-0005-0000-0000-0000E2670000}"/>
    <cellStyle name="Output 2 5 3" xfId="4264" xr:uid="{00000000-0005-0000-0000-0000E3670000}"/>
    <cellStyle name="Output 2 5 3 2" xfId="7367" xr:uid="{00000000-0005-0000-0000-0000E4670000}"/>
    <cellStyle name="Output 2 5 3 2 2" xfId="13428" xr:uid="{00000000-0005-0000-0000-0000E5670000}"/>
    <cellStyle name="Output 2 5 3 2 2 2" xfId="22752" xr:uid="{00000000-0005-0000-0000-0000E6670000}"/>
    <cellStyle name="Output 2 5 3 2 2 2 2" xfId="40480" xr:uid="{00000000-0005-0000-0000-0000E7670000}"/>
    <cellStyle name="Output 2 5 3 2 2 3" xfId="32879" xr:uid="{00000000-0005-0000-0000-0000E8670000}"/>
    <cellStyle name="Output 2 5 3 2 3" xfId="17527" xr:uid="{00000000-0005-0000-0000-0000E9670000}"/>
    <cellStyle name="Output 2 5 3 2 3 2" xfId="36160" xr:uid="{00000000-0005-0000-0000-0000EA670000}"/>
    <cellStyle name="Output 2 5 3 2 4" xfId="27813" xr:uid="{00000000-0005-0000-0000-0000EB670000}"/>
    <cellStyle name="Output 2 5 3 3" xfId="10413" xr:uid="{00000000-0005-0000-0000-0000EC670000}"/>
    <cellStyle name="Output 2 5 3 3 2" xfId="19982" xr:uid="{00000000-0005-0000-0000-0000ED670000}"/>
    <cellStyle name="Output 2 5 3 3 2 2" xfId="38138" xr:uid="{00000000-0005-0000-0000-0000EE670000}"/>
    <cellStyle name="Output 2 5 3 3 3" xfId="30338" xr:uid="{00000000-0005-0000-0000-0000EF670000}"/>
    <cellStyle name="Output 2 5 3 4" xfId="15126" xr:uid="{00000000-0005-0000-0000-0000F0670000}"/>
    <cellStyle name="Output 2 5 3 4 2" xfId="34161" xr:uid="{00000000-0005-0000-0000-0000F1670000}"/>
    <cellStyle name="Output 2 5 3 5" xfId="25257" xr:uid="{00000000-0005-0000-0000-0000F2670000}"/>
    <cellStyle name="Output 2 5 4" xfId="5629" xr:uid="{00000000-0005-0000-0000-0000F3670000}"/>
    <cellStyle name="Output 2 5 4 2" xfId="11764" xr:uid="{00000000-0005-0000-0000-0000F4670000}"/>
    <cellStyle name="Output 2 5 4 2 2" xfId="21299" xr:uid="{00000000-0005-0000-0000-0000F5670000}"/>
    <cellStyle name="Output 2 5 4 2 2 2" xfId="39187" xr:uid="{00000000-0005-0000-0000-0000F6670000}"/>
    <cellStyle name="Output 2 5 4 2 3" xfId="31418" xr:uid="{00000000-0005-0000-0000-0000F7670000}"/>
    <cellStyle name="Output 2 5 4 3" xfId="16272" xr:uid="{00000000-0005-0000-0000-0000F8670000}"/>
    <cellStyle name="Output 2 5 4 3 2" xfId="35043" xr:uid="{00000000-0005-0000-0000-0000F9670000}"/>
    <cellStyle name="Output 2 5 4 4" xfId="26336" xr:uid="{00000000-0005-0000-0000-0000FA670000}"/>
    <cellStyle name="Output 2 5 5" xfId="8746" xr:uid="{00000000-0005-0000-0000-0000FB670000}"/>
    <cellStyle name="Output 2 5 5 2" xfId="18733" xr:uid="{00000000-0005-0000-0000-0000FC670000}"/>
    <cellStyle name="Output 2 5 5 2 2" xfId="37092" xr:uid="{00000000-0005-0000-0000-0000FD670000}"/>
    <cellStyle name="Output 2 5 5 3" xfId="28880" xr:uid="{00000000-0005-0000-0000-0000FE670000}"/>
    <cellStyle name="Output 2 5 6" xfId="14405" xr:uid="{00000000-0005-0000-0000-0000FF670000}"/>
    <cellStyle name="Output 2 5 6 2" xfId="33581" xr:uid="{00000000-0005-0000-0000-000000680000}"/>
    <cellStyle name="Output 2 5 7" xfId="23795" xr:uid="{00000000-0005-0000-0000-000001680000}"/>
    <cellStyle name="Output 2 6" xfId="2523" xr:uid="{00000000-0005-0000-0000-000002680000}"/>
    <cellStyle name="Output 2 6 2" xfId="3897" xr:uid="{00000000-0005-0000-0000-000003680000}"/>
    <cellStyle name="Output 2 6 2 2" xfId="7002" xr:uid="{00000000-0005-0000-0000-000004680000}"/>
    <cellStyle name="Output 2 6 2 2 2" xfId="13071" xr:uid="{00000000-0005-0000-0000-000005680000}"/>
    <cellStyle name="Output 2 6 2 2 2 2" xfId="22424" xr:uid="{00000000-0005-0000-0000-000006680000}"/>
    <cellStyle name="Output 2 6 2 2 2 2 2" xfId="40152" xr:uid="{00000000-0005-0000-0000-000007680000}"/>
    <cellStyle name="Output 2 6 2 2 2 3" xfId="32523" xr:uid="{00000000-0005-0000-0000-000008680000}"/>
    <cellStyle name="Output 2 6 2 2 3" xfId="17257" xr:uid="{00000000-0005-0000-0000-000009680000}"/>
    <cellStyle name="Output 2 6 2 2 3 2" xfId="35890" xr:uid="{00000000-0005-0000-0000-00000A680000}"/>
    <cellStyle name="Output 2 6 2 2 4" xfId="27457" xr:uid="{00000000-0005-0000-0000-00000B680000}"/>
    <cellStyle name="Output 2 6 2 3" xfId="10056" xr:uid="{00000000-0005-0000-0000-00000C680000}"/>
    <cellStyle name="Output 2 6 2 3 2" xfId="19795" xr:uid="{00000000-0005-0000-0000-00000D680000}"/>
    <cellStyle name="Output 2 6 2 3 2 2" xfId="37952" xr:uid="{00000000-0005-0000-0000-00000E680000}"/>
    <cellStyle name="Output 2 6 2 3 3" xfId="29982" xr:uid="{00000000-0005-0000-0000-00000F680000}"/>
    <cellStyle name="Output 2 6 2 4" xfId="15026" xr:uid="{00000000-0005-0000-0000-000010680000}"/>
    <cellStyle name="Output 2 6 2 4 2" xfId="34061" xr:uid="{00000000-0005-0000-0000-000011680000}"/>
    <cellStyle name="Output 2 6 2 5" xfId="24901" xr:uid="{00000000-0005-0000-0000-000012680000}"/>
    <cellStyle name="Output 2 6 3" xfId="4553" xr:uid="{00000000-0005-0000-0000-000013680000}"/>
    <cellStyle name="Output 2 6 3 2" xfId="7655" xr:uid="{00000000-0005-0000-0000-000014680000}"/>
    <cellStyle name="Output 2 6 3 2 2" xfId="13716" xr:uid="{00000000-0005-0000-0000-000015680000}"/>
    <cellStyle name="Output 2 6 3 2 2 2" xfId="22995" xr:uid="{00000000-0005-0000-0000-000016680000}"/>
    <cellStyle name="Output 2 6 3 2 2 2 2" xfId="40723" xr:uid="{00000000-0005-0000-0000-000017680000}"/>
    <cellStyle name="Output 2 6 3 2 2 3" xfId="33164" xr:uid="{00000000-0005-0000-0000-000018680000}"/>
    <cellStyle name="Output 2 6 3 2 3" xfId="17723" xr:uid="{00000000-0005-0000-0000-000019680000}"/>
    <cellStyle name="Output 2 6 3 2 3 2" xfId="36356" xr:uid="{00000000-0005-0000-0000-00001A680000}"/>
    <cellStyle name="Output 2 6 3 2 4" xfId="28098" xr:uid="{00000000-0005-0000-0000-00001B680000}"/>
    <cellStyle name="Output 2 6 3 3" xfId="10702" xr:uid="{00000000-0005-0000-0000-00001C680000}"/>
    <cellStyle name="Output 2 6 3 3 2" xfId="20270" xr:uid="{00000000-0005-0000-0000-00001D680000}"/>
    <cellStyle name="Output 2 6 3 3 2 2" xfId="38423" xr:uid="{00000000-0005-0000-0000-00001E680000}"/>
    <cellStyle name="Output 2 6 3 3 3" xfId="30624" xr:uid="{00000000-0005-0000-0000-00001F680000}"/>
    <cellStyle name="Output 2 6 3 4" xfId="15322" xr:uid="{00000000-0005-0000-0000-000020680000}"/>
    <cellStyle name="Output 2 6 3 4 2" xfId="34357" xr:uid="{00000000-0005-0000-0000-000021680000}"/>
    <cellStyle name="Output 2 6 3 5" xfId="25542" xr:uid="{00000000-0005-0000-0000-000022680000}"/>
    <cellStyle name="Output 2 6 4" xfId="5728" xr:uid="{00000000-0005-0000-0000-000023680000}"/>
    <cellStyle name="Output 2 6 4 2" xfId="11847" xr:uid="{00000000-0005-0000-0000-000024680000}"/>
    <cellStyle name="Output 2 6 4 2 2" xfId="21366" xr:uid="{00000000-0005-0000-0000-000025680000}"/>
    <cellStyle name="Output 2 6 4 2 2 2" xfId="39250" xr:uid="{00000000-0005-0000-0000-000026680000}"/>
    <cellStyle name="Output 2 6 4 2 3" xfId="31491" xr:uid="{00000000-0005-0000-0000-000027680000}"/>
    <cellStyle name="Output 2 6 4 3" xfId="16335" xr:uid="{00000000-0005-0000-0000-000028680000}"/>
    <cellStyle name="Output 2 6 4 3 2" xfId="35106" xr:uid="{00000000-0005-0000-0000-000029680000}"/>
    <cellStyle name="Output 2 6 4 4" xfId="26425" xr:uid="{00000000-0005-0000-0000-00002A680000}"/>
    <cellStyle name="Output 2 6 5" xfId="8827" xr:uid="{00000000-0005-0000-0000-00002B680000}"/>
    <cellStyle name="Output 2 6 5 2" xfId="18814" xr:uid="{00000000-0005-0000-0000-00002C680000}"/>
    <cellStyle name="Output 2 6 5 2 2" xfId="37163" xr:uid="{00000000-0005-0000-0000-00002D680000}"/>
    <cellStyle name="Output 2 6 5 3" xfId="28951" xr:uid="{00000000-0005-0000-0000-00002E680000}"/>
    <cellStyle name="Output 2 6 6" xfId="14448" xr:uid="{00000000-0005-0000-0000-00002F680000}"/>
    <cellStyle name="Output 2 6 6 2" xfId="33621" xr:uid="{00000000-0005-0000-0000-000030680000}"/>
    <cellStyle name="Output 2 6 7" xfId="23864" xr:uid="{00000000-0005-0000-0000-000031680000}"/>
    <cellStyle name="Output 2 7" xfId="2558" xr:uid="{00000000-0005-0000-0000-000032680000}"/>
    <cellStyle name="Output 2 7 2" xfId="3459" xr:uid="{00000000-0005-0000-0000-000033680000}"/>
    <cellStyle name="Output 2 7 2 2" xfId="6606" xr:uid="{00000000-0005-0000-0000-000034680000}"/>
    <cellStyle name="Output 2 7 2 2 2" xfId="12708" xr:uid="{00000000-0005-0000-0000-000035680000}"/>
    <cellStyle name="Output 2 7 2 2 2 2" xfId="22115" xr:uid="{00000000-0005-0000-0000-000036680000}"/>
    <cellStyle name="Output 2 7 2 2 2 2 2" xfId="39845" xr:uid="{00000000-0005-0000-0000-000037680000}"/>
    <cellStyle name="Output 2 7 2 2 2 3" xfId="32163" xr:uid="{00000000-0005-0000-0000-000038680000}"/>
    <cellStyle name="Output 2 7 2 2 3" xfId="17008" xr:uid="{00000000-0005-0000-0000-000039680000}"/>
    <cellStyle name="Output 2 7 2 2 3 2" xfId="35641" xr:uid="{00000000-0005-0000-0000-00003A680000}"/>
    <cellStyle name="Output 2 7 2 2 4" xfId="27097" xr:uid="{00000000-0005-0000-0000-00003B680000}"/>
    <cellStyle name="Output 2 7 2 3" xfId="9693" xr:uid="{00000000-0005-0000-0000-00003C680000}"/>
    <cellStyle name="Output 2 7 2 3 2" xfId="19606" xr:uid="{00000000-0005-0000-0000-00003D680000}"/>
    <cellStyle name="Output 2 7 2 3 2 2" xfId="37766" xr:uid="{00000000-0005-0000-0000-00003E680000}"/>
    <cellStyle name="Output 2 7 2 3 3" xfId="29625" xr:uid="{00000000-0005-0000-0000-00003F680000}"/>
    <cellStyle name="Output 2 7 2 4" xfId="14951" xr:uid="{00000000-0005-0000-0000-000040680000}"/>
    <cellStyle name="Output 2 7 2 4 2" xfId="33986" xr:uid="{00000000-0005-0000-0000-000041680000}"/>
    <cellStyle name="Output 2 7 2 5" xfId="24541" xr:uid="{00000000-0005-0000-0000-000042680000}"/>
    <cellStyle name="Output 2 7 3" xfId="4189" xr:uid="{00000000-0005-0000-0000-000043680000}"/>
    <cellStyle name="Output 2 7 3 2" xfId="7292" xr:uid="{00000000-0005-0000-0000-000044680000}"/>
    <cellStyle name="Output 2 7 3 2 2" xfId="13353" xr:uid="{00000000-0005-0000-0000-000045680000}"/>
    <cellStyle name="Output 2 7 3 2 2 2" xfId="22688" xr:uid="{00000000-0005-0000-0000-000046680000}"/>
    <cellStyle name="Output 2 7 3 2 2 2 2" xfId="40416" xr:uid="{00000000-0005-0000-0000-000047680000}"/>
    <cellStyle name="Output 2 7 3 2 2 3" xfId="32804" xr:uid="{00000000-0005-0000-0000-000048680000}"/>
    <cellStyle name="Output 2 7 3 2 3" xfId="17474" xr:uid="{00000000-0005-0000-0000-000049680000}"/>
    <cellStyle name="Output 2 7 3 2 3 2" xfId="36107" xr:uid="{00000000-0005-0000-0000-00004A680000}"/>
    <cellStyle name="Output 2 7 3 2 4" xfId="27738" xr:uid="{00000000-0005-0000-0000-00004B680000}"/>
    <cellStyle name="Output 2 7 3 3" xfId="10338" xr:uid="{00000000-0005-0000-0000-00004C680000}"/>
    <cellStyle name="Output 2 7 3 3 2" xfId="19907" xr:uid="{00000000-0005-0000-0000-00004D680000}"/>
    <cellStyle name="Output 2 7 3 3 2 2" xfId="38063" xr:uid="{00000000-0005-0000-0000-00004E680000}"/>
    <cellStyle name="Output 2 7 3 3 3" xfId="30263" xr:uid="{00000000-0005-0000-0000-00004F680000}"/>
    <cellStyle name="Output 2 7 3 4" xfId="15073" xr:uid="{00000000-0005-0000-0000-000050680000}"/>
    <cellStyle name="Output 2 7 3 4 2" xfId="34108" xr:uid="{00000000-0005-0000-0000-000051680000}"/>
    <cellStyle name="Output 2 7 3 5" xfId="25182" xr:uid="{00000000-0005-0000-0000-000052680000}"/>
    <cellStyle name="Output 2 7 4" xfId="5761" xr:uid="{00000000-0005-0000-0000-000053680000}"/>
    <cellStyle name="Output 2 7 4 2" xfId="11880" xr:uid="{00000000-0005-0000-0000-000054680000}"/>
    <cellStyle name="Output 2 7 4 2 2" xfId="21394" xr:uid="{00000000-0005-0000-0000-000055680000}"/>
    <cellStyle name="Output 2 7 4 2 2 2" xfId="39278" xr:uid="{00000000-0005-0000-0000-000056680000}"/>
    <cellStyle name="Output 2 7 4 2 3" xfId="31524" xr:uid="{00000000-0005-0000-0000-000057680000}"/>
    <cellStyle name="Output 2 7 4 3" xfId="16361" xr:uid="{00000000-0005-0000-0000-000058680000}"/>
    <cellStyle name="Output 2 7 4 3 2" xfId="35132" xr:uid="{00000000-0005-0000-0000-000059680000}"/>
    <cellStyle name="Output 2 7 4 4" xfId="26458" xr:uid="{00000000-0005-0000-0000-00005A680000}"/>
    <cellStyle name="Output 2 7 5" xfId="8860" xr:uid="{00000000-0005-0000-0000-00005B680000}"/>
    <cellStyle name="Output 2 7 5 2" xfId="18847" xr:uid="{00000000-0005-0000-0000-00005C680000}"/>
    <cellStyle name="Output 2 7 5 2 2" xfId="37196" xr:uid="{00000000-0005-0000-0000-00005D680000}"/>
    <cellStyle name="Output 2 7 5 3" xfId="28984" xr:uid="{00000000-0005-0000-0000-00005E680000}"/>
    <cellStyle name="Output 2 7 6" xfId="14460" xr:uid="{00000000-0005-0000-0000-00005F680000}"/>
    <cellStyle name="Output 2 7 6 2" xfId="33633" xr:uid="{00000000-0005-0000-0000-000060680000}"/>
    <cellStyle name="Output 2 7 7" xfId="23897" xr:uid="{00000000-0005-0000-0000-000061680000}"/>
    <cellStyle name="Output 2 8" xfId="2537" xr:uid="{00000000-0005-0000-0000-000062680000}"/>
    <cellStyle name="Output 2 8 2" xfId="3473" xr:uid="{00000000-0005-0000-0000-000063680000}"/>
    <cellStyle name="Output 2 8 2 2" xfId="6619" xr:uid="{00000000-0005-0000-0000-000064680000}"/>
    <cellStyle name="Output 2 8 2 2 2" xfId="12720" xr:uid="{00000000-0005-0000-0000-000065680000}"/>
    <cellStyle name="Output 2 8 2 2 2 2" xfId="22126" xr:uid="{00000000-0005-0000-0000-000066680000}"/>
    <cellStyle name="Output 2 8 2 2 2 2 2" xfId="39856" xr:uid="{00000000-0005-0000-0000-000067680000}"/>
    <cellStyle name="Output 2 8 2 2 2 3" xfId="32175" xr:uid="{00000000-0005-0000-0000-000068680000}"/>
    <cellStyle name="Output 2 8 2 2 3" xfId="17019" xr:uid="{00000000-0005-0000-0000-000069680000}"/>
    <cellStyle name="Output 2 8 2 2 3 2" xfId="35652" xr:uid="{00000000-0005-0000-0000-00006A680000}"/>
    <cellStyle name="Output 2 8 2 2 4" xfId="27109" xr:uid="{00000000-0005-0000-0000-00006B680000}"/>
    <cellStyle name="Output 2 8 2 3" xfId="9705" xr:uid="{00000000-0005-0000-0000-00006C680000}"/>
    <cellStyle name="Output 2 8 2 3 2" xfId="19610" xr:uid="{00000000-0005-0000-0000-00006D680000}"/>
    <cellStyle name="Output 2 8 2 3 2 2" xfId="37770" xr:uid="{00000000-0005-0000-0000-00006E680000}"/>
    <cellStyle name="Output 2 8 2 3 3" xfId="29637" xr:uid="{00000000-0005-0000-0000-00006F680000}"/>
    <cellStyle name="Output 2 8 2 4" xfId="14954" xr:uid="{00000000-0005-0000-0000-000070680000}"/>
    <cellStyle name="Output 2 8 2 4 2" xfId="33989" xr:uid="{00000000-0005-0000-0000-000071680000}"/>
    <cellStyle name="Output 2 8 2 5" xfId="24553" xr:uid="{00000000-0005-0000-0000-000072680000}"/>
    <cellStyle name="Output 2 8 3" xfId="4201" xr:uid="{00000000-0005-0000-0000-000073680000}"/>
    <cellStyle name="Output 2 8 3 2" xfId="7304" xr:uid="{00000000-0005-0000-0000-000074680000}"/>
    <cellStyle name="Output 2 8 3 2 2" xfId="13365" xr:uid="{00000000-0005-0000-0000-000075680000}"/>
    <cellStyle name="Output 2 8 3 2 2 2" xfId="22699" xr:uid="{00000000-0005-0000-0000-000076680000}"/>
    <cellStyle name="Output 2 8 3 2 2 2 2" xfId="40427" xr:uid="{00000000-0005-0000-0000-000077680000}"/>
    <cellStyle name="Output 2 8 3 2 2 3" xfId="32816" xr:uid="{00000000-0005-0000-0000-000078680000}"/>
    <cellStyle name="Output 2 8 3 2 3" xfId="17485" xr:uid="{00000000-0005-0000-0000-000079680000}"/>
    <cellStyle name="Output 2 8 3 2 3 2" xfId="36118" xr:uid="{00000000-0005-0000-0000-00007A680000}"/>
    <cellStyle name="Output 2 8 3 2 4" xfId="27750" xr:uid="{00000000-0005-0000-0000-00007B680000}"/>
    <cellStyle name="Output 2 8 3 3" xfId="10350" xr:uid="{00000000-0005-0000-0000-00007C680000}"/>
    <cellStyle name="Output 2 8 3 3 2" xfId="19919" xr:uid="{00000000-0005-0000-0000-00007D680000}"/>
    <cellStyle name="Output 2 8 3 3 2 2" xfId="38075" xr:uid="{00000000-0005-0000-0000-00007E680000}"/>
    <cellStyle name="Output 2 8 3 3 3" xfId="30275" xr:uid="{00000000-0005-0000-0000-00007F680000}"/>
    <cellStyle name="Output 2 8 3 4" xfId="15084" xr:uid="{00000000-0005-0000-0000-000080680000}"/>
    <cellStyle name="Output 2 8 3 4 2" xfId="34119" xr:uid="{00000000-0005-0000-0000-000081680000}"/>
    <cellStyle name="Output 2 8 3 5" xfId="25194" xr:uid="{00000000-0005-0000-0000-000082680000}"/>
    <cellStyle name="Output 2 8 4" xfId="5742" xr:uid="{00000000-0005-0000-0000-000083680000}"/>
    <cellStyle name="Output 2 8 4 2" xfId="11861" xr:uid="{00000000-0005-0000-0000-000084680000}"/>
    <cellStyle name="Output 2 8 4 2 2" xfId="21380" xr:uid="{00000000-0005-0000-0000-000085680000}"/>
    <cellStyle name="Output 2 8 4 2 2 2" xfId="39264" xr:uid="{00000000-0005-0000-0000-000086680000}"/>
    <cellStyle name="Output 2 8 4 2 3" xfId="31505" xr:uid="{00000000-0005-0000-0000-000087680000}"/>
    <cellStyle name="Output 2 8 4 3" xfId="16349" xr:uid="{00000000-0005-0000-0000-000088680000}"/>
    <cellStyle name="Output 2 8 4 3 2" xfId="35120" xr:uid="{00000000-0005-0000-0000-000089680000}"/>
    <cellStyle name="Output 2 8 4 4" xfId="26439" xr:uid="{00000000-0005-0000-0000-00008A680000}"/>
    <cellStyle name="Output 2 8 5" xfId="8841" xr:uid="{00000000-0005-0000-0000-00008B680000}"/>
    <cellStyle name="Output 2 8 5 2" xfId="18828" xr:uid="{00000000-0005-0000-0000-00008C680000}"/>
    <cellStyle name="Output 2 8 5 2 2" xfId="37177" xr:uid="{00000000-0005-0000-0000-00008D680000}"/>
    <cellStyle name="Output 2 8 5 3" xfId="28965" xr:uid="{00000000-0005-0000-0000-00008E680000}"/>
    <cellStyle name="Output 2 8 6" xfId="14455" xr:uid="{00000000-0005-0000-0000-00008F680000}"/>
    <cellStyle name="Output 2 8 6 2" xfId="33628" xr:uid="{00000000-0005-0000-0000-000090680000}"/>
    <cellStyle name="Output 2 8 7" xfId="23878" xr:uid="{00000000-0005-0000-0000-000091680000}"/>
    <cellStyle name="Output 2 9" xfId="2613" xr:uid="{00000000-0005-0000-0000-000092680000}"/>
    <cellStyle name="Output 2 9 2" xfId="3638" xr:uid="{00000000-0005-0000-0000-000093680000}"/>
    <cellStyle name="Output 2 9 2 2" xfId="6765" xr:uid="{00000000-0005-0000-0000-000094680000}"/>
    <cellStyle name="Output 2 9 2 2 2" xfId="12853" xr:uid="{00000000-0005-0000-0000-000095680000}"/>
    <cellStyle name="Output 2 9 2 2 2 2" xfId="22231" xr:uid="{00000000-0005-0000-0000-000096680000}"/>
    <cellStyle name="Output 2 9 2 2 2 2 2" xfId="39961" xr:uid="{00000000-0005-0000-0000-000097680000}"/>
    <cellStyle name="Output 2 9 2 2 2 3" xfId="32307" xr:uid="{00000000-0005-0000-0000-000098680000}"/>
    <cellStyle name="Output 2 9 2 2 3" xfId="17106" xr:uid="{00000000-0005-0000-0000-000099680000}"/>
    <cellStyle name="Output 2 9 2 2 3 2" xfId="35739" xr:uid="{00000000-0005-0000-0000-00009A680000}"/>
    <cellStyle name="Output 2 9 2 2 4" xfId="27241" xr:uid="{00000000-0005-0000-0000-00009B680000}"/>
    <cellStyle name="Output 2 9 2 3" xfId="9838" xr:uid="{00000000-0005-0000-0000-00009C680000}"/>
    <cellStyle name="Output 2 9 2 3 2" xfId="19681" xr:uid="{00000000-0005-0000-0000-00009D680000}"/>
    <cellStyle name="Output 2 9 2 3 2 2" xfId="37840" xr:uid="{00000000-0005-0000-0000-00009E680000}"/>
    <cellStyle name="Output 2 9 2 3 3" xfId="29766" xr:uid="{00000000-0005-0000-0000-00009F680000}"/>
    <cellStyle name="Output 2 9 2 4" xfId="14979" xr:uid="{00000000-0005-0000-0000-0000A0680000}"/>
    <cellStyle name="Output 2 9 2 4 2" xfId="34014" xr:uid="{00000000-0005-0000-0000-0000A1680000}"/>
    <cellStyle name="Output 2 9 2 5" xfId="24685" xr:uid="{00000000-0005-0000-0000-0000A2680000}"/>
    <cellStyle name="Output 2 9 3" xfId="4335" xr:uid="{00000000-0005-0000-0000-0000A3680000}"/>
    <cellStyle name="Output 2 9 3 2" xfId="7437" xr:uid="{00000000-0005-0000-0000-0000A4680000}"/>
    <cellStyle name="Output 2 9 3 2 2" xfId="13498" xr:uid="{00000000-0005-0000-0000-0000A5680000}"/>
    <cellStyle name="Output 2 9 3 2 2 2" xfId="22804" xr:uid="{00000000-0005-0000-0000-0000A6680000}"/>
    <cellStyle name="Output 2 9 3 2 2 2 2" xfId="40532" xr:uid="{00000000-0005-0000-0000-0000A7680000}"/>
    <cellStyle name="Output 2 9 3 2 2 3" xfId="32948" xr:uid="{00000000-0005-0000-0000-0000A8680000}"/>
    <cellStyle name="Output 2 9 3 2 3" xfId="17572" xr:uid="{00000000-0005-0000-0000-0000A9680000}"/>
    <cellStyle name="Output 2 9 3 2 3 2" xfId="36205" xr:uid="{00000000-0005-0000-0000-0000AA680000}"/>
    <cellStyle name="Output 2 9 3 2 4" xfId="27882" xr:uid="{00000000-0005-0000-0000-0000AB680000}"/>
    <cellStyle name="Output 2 9 3 3" xfId="10484" xr:uid="{00000000-0005-0000-0000-0000AC680000}"/>
    <cellStyle name="Output 2 9 3 3 2" xfId="20052" xr:uid="{00000000-0005-0000-0000-0000AD680000}"/>
    <cellStyle name="Output 2 9 3 3 2 2" xfId="38207" xr:uid="{00000000-0005-0000-0000-0000AE680000}"/>
    <cellStyle name="Output 2 9 3 3 3" xfId="30408" xr:uid="{00000000-0005-0000-0000-0000AF680000}"/>
    <cellStyle name="Output 2 9 3 4" xfId="15171" xr:uid="{00000000-0005-0000-0000-0000B0680000}"/>
    <cellStyle name="Output 2 9 3 4 2" xfId="34206" xr:uid="{00000000-0005-0000-0000-0000B1680000}"/>
    <cellStyle name="Output 2 9 3 5" xfId="25326" xr:uid="{00000000-0005-0000-0000-0000B2680000}"/>
    <cellStyle name="Output 2 9 4" xfId="5815" xr:uid="{00000000-0005-0000-0000-0000B3680000}"/>
    <cellStyle name="Output 2 9 4 2" xfId="11934" xr:uid="{00000000-0005-0000-0000-0000B4680000}"/>
    <cellStyle name="Output 2 9 4 2 2" xfId="21431" xr:uid="{00000000-0005-0000-0000-0000B5680000}"/>
    <cellStyle name="Output 2 9 4 2 2 2" xfId="39313" xr:uid="{00000000-0005-0000-0000-0000B6680000}"/>
    <cellStyle name="Output 2 9 4 2 3" xfId="31574" xr:uid="{00000000-0005-0000-0000-0000B7680000}"/>
    <cellStyle name="Output 2 9 4 3" xfId="16394" xr:uid="{00000000-0005-0000-0000-0000B8680000}"/>
    <cellStyle name="Output 2 9 4 3 2" xfId="35165" xr:uid="{00000000-0005-0000-0000-0000B9680000}"/>
    <cellStyle name="Output 2 9 4 4" xfId="26508" xr:uid="{00000000-0005-0000-0000-0000BA680000}"/>
    <cellStyle name="Output 2 9 5" xfId="8914" xr:uid="{00000000-0005-0000-0000-0000BB680000}"/>
    <cellStyle name="Output 2 9 5 2" xfId="18901" xr:uid="{00000000-0005-0000-0000-0000BC680000}"/>
    <cellStyle name="Output 2 9 5 2 2" xfId="37246" xr:uid="{00000000-0005-0000-0000-0000BD680000}"/>
    <cellStyle name="Output 2 9 5 3" xfId="29034" xr:uid="{00000000-0005-0000-0000-0000BE680000}"/>
    <cellStyle name="Output 2 9 6" xfId="14474" xr:uid="{00000000-0005-0000-0000-0000BF680000}"/>
    <cellStyle name="Output 2 9 6 2" xfId="33647" xr:uid="{00000000-0005-0000-0000-0000C0680000}"/>
    <cellStyle name="Output 2 9 7" xfId="23947" xr:uid="{00000000-0005-0000-0000-0000C1680000}"/>
    <cellStyle name="Output 3" xfId="1369" xr:uid="{00000000-0005-0000-0000-0000C2680000}"/>
    <cellStyle name="Output 3 10" xfId="2712" xr:uid="{00000000-0005-0000-0000-0000C3680000}"/>
    <cellStyle name="Output 3 10 2" xfId="3576" xr:uid="{00000000-0005-0000-0000-0000C4680000}"/>
    <cellStyle name="Output 3 10 2 2" xfId="6707" xr:uid="{00000000-0005-0000-0000-0000C5680000}"/>
    <cellStyle name="Output 3 10 2 2 2" xfId="12801" xr:uid="{00000000-0005-0000-0000-0000C6680000}"/>
    <cellStyle name="Output 3 10 2 2 2 2" xfId="22193" xr:uid="{00000000-0005-0000-0000-0000C7680000}"/>
    <cellStyle name="Output 3 10 2 2 2 2 2" xfId="39923" xr:uid="{00000000-0005-0000-0000-0000C8680000}"/>
    <cellStyle name="Output 3 10 2 2 2 3" xfId="32256" xr:uid="{00000000-0005-0000-0000-0000C9680000}"/>
    <cellStyle name="Output 3 10 2 2 3" xfId="17073" xr:uid="{00000000-0005-0000-0000-0000CA680000}"/>
    <cellStyle name="Output 3 10 2 2 3 2" xfId="35706" xr:uid="{00000000-0005-0000-0000-0000CB680000}"/>
    <cellStyle name="Output 3 10 2 2 4" xfId="27190" xr:uid="{00000000-0005-0000-0000-0000CC680000}"/>
    <cellStyle name="Output 3 10 2 3" xfId="9786" xr:uid="{00000000-0005-0000-0000-0000CD680000}"/>
    <cellStyle name="Output 3 10 2 3 2" xfId="19652" xr:uid="{00000000-0005-0000-0000-0000CE680000}"/>
    <cellStyle name="Output 3 10 2 3 2 2" xfId="37812" xr:uid="{00000000-0005-0000-0000-0000CF680000}"/>
    <cellStyle name="Output 3 10 2 3 3" xfId="29716" xr:uid="{00000000-0005-0000-0000-0000D0680000}"/>
    <cellStyle name="Output 3 10 2 4" xfId="14969" xr:uid="{00000000-0005-0000-0000-0000D1680000}"/>
    <cellStyle name="Output 3 10 2 4 2" xfId="34004" xr:uid="{00000000-0005-0000-0000-0000D2680000}"/>
    <cellStyle name="Output 3 10 2 5" xfId="24634" xr:uid="{00000000-0005-0000-0000-0000D3680000}"/>
    <cellStyle name="Output 3 10 3" xfId="4282" xr:uid="{00000000-0005-0000-0000-0000D4680000}"/>
    <cellStyle name="Output 3 10 3 2" xfId="7385" xr:uid="{00000000-0005-0000-0000-0000D5680000}"/>
    <cellStyle name="Output 3 10 3 2 2" xfId="13446" xr:uid="{00000000-0005-0000-0000-0000D6680000}"/>
    <cellStyle name="Output 3 10 3 2 2 2" xfId="22766" xr:uid="{00000000-0005-0000-0000-0000D7680000}"/>
    <cellStyle name="Output 3 10 3 2 2 2 2" xfId="40494" xr:uid="{00000000-0005-0000-0000-0000D8680000}"/>
    <cellStyle name="Output 3 10 3 2 2 3" xfId="32897" xr:uid="{00000000-0005-0000-0000-0000D9680000}"/>
    <cellStyle name="Output 3 10 3 2 3" xfId="17539" xr:uid="{00000000-0005-0000-0000-0000DA680000}"/>
    <cellStyle name="Output 3 10 3 2 3 2" xfId="36172" xr:uid="{00000000-0005-0000-0000-0000DB680000}"/>
    <cellStyle name="Output 3 10 3 2 4" xfId="27831" xr:uid="{00000000-0005-0000-0000-0000DC680000}"/>
    <cellStyle name="Output 3 10 3 3" xfId="10431" xr:uid="{00000000-0005-0000-0000-0000DD680000}"/>
    <cellStyle name="Output 3 10 3 3 2" xfId="20000" xr:uid="{00000000-0005-0000-0000-0000DE680000}"/>
    <cellStyle name="Output 3 10 3 3 2 2" xfId="38156" xr:uid="{00000000-0005-0000-0000-0000DF680000}"/>
    <cellStyle name="Output 3 10 3 3 3" xfId="30356" xr:uid="{00000000-0005-0000-0000-0000E0680000}"/>
    <cellStyle name="Output 3 10 3 4" xfId="15138" xr:uid="{00000000-0005-0000-0000-0000E1680000}"/>
    <cellStyle name="Output 3 10 3 4 2" xfId="34173" xr:uid="{00000000-0005-0000-0000-0000E2680000}"/>
    <cellStyle name="Output 3 10 3 5" xfId="25275" xr:uid="{00000000-0005-0000-0000-0000E3680000}"/>
    <cellStyle name="Output 3 10 4" xfId="5908" xr:uid="{00000000-0005-0000-0000-0000E4680000}"/>
    <cellStyle name="Output 3 10 4 2" xfId="12027" xr:uid="{00000000-0005-0000-0000-0000E5680000}"/>
    <cellStyle name="Output 3 10 4 2 2" xfId="21517" xr:uid="{00000000-0005-0000-0000-0000E6680000}"/>
    <cellStyle name="Output 3 10 4 2 2 2" xfId="39397" xr:uid="{00000000-0005-0000-0000-0000E7680000}"/>
    <cellStyle name="Output 3 10 4 2 3" xfId="31663" xr:uid="{00000000-0005-0000-0000-0000E8680000}"/>
    <cellStyle name="Output 3 10 4 3" xfId="16470" xr:uid="{00000000-0005-0000-0000-0000E9680000}"/>
    <cellStyle name="Output 3 10 4 3 2" xfId="35241" xr:uid="{00000000-0005-0000-0000-0000EA680000}"/>
    <cellStyle name="Output 3 10 4 4" xfId="26597" xr:uid="{00000000-0005-0000-0000-0000EB680000}"/>
    <cellStyle name="Output 3 10 5" xfId="9007" xr:uid="{00000000-0005-0000-0000-0000EC680000}"/>
    <cellStyle name="Output 3 10 5 2" xfId="18994" xr:uid="{00000000-0005-0000-0000-0000ED680000}"/>
    <cellStyle name="Output 3 10 5 2 2" xfId="37335" xr:uid="{00000000-0005-0000-0000-0000EE680000}"/>
    <cellStyle name="Output 3 10 5 3" xfId="29121" xr:uid="{00000000-0005-0000-0000-0000EF680000}"/>
    <cellStyle name="Output 3 10 6" xfId="14514" xr:uid="{00000000-0005-0000-0000-0000F0680000}"/>
    <cellStyle name="Output 3 10 6 2" xfId="33687" xr:uid="{00000000-0005-0000-0000-0000F1680000}"/>
    <cellStyle name="Output 3 10 7" xfId="24036" xr:uid="{00000000-0005-0000-0000-0000F2680000}"/>
    <cellStyle name="Output 3 11" xfId="2644" xr:uid="{00000000-0005-0000-0000-0000F3680000}"/>
    <cellStyle name="Output 3 11 2" xfId="3426" xr:uid="{00000000-0005-0000-0000-0000F4680000}"/>
    <cellStyle name="Output 3 11 2 2" xfId="6577" xr:uid="{00000000-0005-0000-0000-0000F5680000}"/>
    <cellStyle name="Output 3 11 2 2 2" xfId="12684" xr:uid="{00000000-0005-0000-0000-0000F6680000}"/>
    <cellStyle name="Output 3 11 2 2 2 2" xfId="22092" xr:uid="{00000000-0005-0000-0000-0000F7680000}"/>
    <cellStyle name="Output 3 11 2 2 2 2 2" xfId="39822" xr:uid="{00000000-0005-0000-0000-0000F8680000}"/>
    <cellStyle name="Output 3 11 2 2 2 3" xfId="32139" xr:uid="{00000000-0005-0000-0000-0000F9680000}"/>
    <cellStyle name="Output 3 11 2 2 3" xfId="16988" xr:uid="{00000000-0005-0000-0000-0000FA680000}"/>
    <cellStyle name="Output 3 11 2 2 3 2" xfId="35621" xr:uid="{00000000-0005-0000-0000-0000FB680000}"/>
    <cellStyle name="Output 3 11 2 2 4" xfId="27073" xr:uid="{00000000-0005-0000-0000-0000FC680000}"/>
    <cellStyle name="Output 3 11 2 3" xfId="9669" xr:uid="{00000000-0005-0000-0000-0000FD680000}"/>
    <cellStyle name="Output 3 11 2 3 2" xfId="19598" xr:uid="{00000000-0005-0000-0000-0000FE680000}"/>
    <cellStyle name="Output 3 11 2 3 2 2" xfId="37758" xr:uid="{00000000-0005-0000-0000-0000FF680000}"/>
    <cellStyle name="Output 3 11 2 3 3" xfId="29601" xr:uid="{00000000-0005-0000-0000-000000690000}"/>
    <cellStyle name="Output 3 11 2 4" xfId="14947" xr:uid="{00000000-0005-0000-0000-000001690000}"/>
    <cellStyle name="Output 3 11 2 4 2" xfId="33982" xr:uid="{00000000-0005-0000-0000-000002690000}"/>
    <cellStyle name="Output 3 11 2 5" xfId="24517" xr:uid="{00000000-0005-0000-0000-000003690000}"/>
    <cellStyle name="Output 3 11 3" xfId="4165" xr:uid="{00000000-0005-0000-0000-000004690000}"/>
    <cellStyle name="Output 3 11 3 2" xfId="7268" xr:uid="{00000000-0005-0000-0000-000005690000}"/>
    <cellStyle name="Output 3 11 3 2 2" xfId="13329" xr:uid="{00000000-0005-0000-0000-000006690000}"/>
    <cellStyle name="Output 3 11 3 2 2 2" xfId="22665" xr:uid="{00000000-0005-0000-0000-000007690000}"/>
    <cellStyle name="Output 3 11 3 2 2 2 2" xfId="40393" xr:uid="{00000000-0005-0000-0000-000008690000}"/>
    <cellStyle name="Output 3 11 3 2 2 3" xfId="32780" xr:uid="{00000000-0005-0000-0000-000009690000}"/>
    <cellStyle name="Output 3 11 3 2 3" xfId="17454" xr:uid="{00000000-0005-0000-0000-00000A690000}"/>
    <cellStyle name="Output 3 11 3 2 3 2" xfId="36087" xr:uid="{00000000-0005-0000-0000-00000B690000}"/>
    <cellStyle name="Output 3 11 3 2 4" xfId="27714" xr:uid="{00000000-0005-0000-0000-00000C690000}"/>
    <cellStyle name="Output 3 11 3 3" xfId="10314" xr:uid="{00000000-0005-0000-0000-00000D690000}"/>
    <cellStyle name="Output 3 11 3 3 2" xfId="19883" xr:uid="{00000000-0005-0000-0000-00000E690000}"/>
    <cellStyle name="Output 3 11 3 3 2 2" xfId="38039" xr:uid="{00000000-0005-0000-0000-00000F690000}"/>
    <cellStyle name="Output 3 11 3 3 3" xfId="30239" xr:uid="{00000000-0005-0000-0000-000010690000}"/>
    <cellStyle name="Output 3 11 3 4" xfId="15053" xr:uid="{00000000-0005-0000-0000-000011690000}"/>
    <cellStyle name="Output 3 11 3 4 2" xfId="34088" xr:uid="{00000000-0005-0000-0000-000012690000}"/>
    <cellStyle name="Output 3 11 3 5" xfId="25158" xr:uid="{00000000-0005-0000-0000-000013690000}"/>
    <cellStyle name="Output 3 11 4" xfId="5843" xr:uid="{00000000-0005-0000-0000-000014690000}"/>
    <cellStyle name="Output 3 11 4 2" xfId="11962" xr:uid="{00000000-0005-0000-0000-000015690000}"/>
    <cellStyle name="Output 3 11 4 2 2" xfId="21459" xr:uid="{00000000-0005-0000-0000-000016690000}"/>
    <cellStyle name="Output 3 11 4 2 2 2" xfId="39341" xr:uid="{00000000-0005-0000-0000-000017690000}"/>
    <cellStyle name="Output 3 11 4 2 3" xfId="31602" xr:uid="{00000000-0005-0000-0000-000018690000}"/>
    <cellStyle name="Output 3 11 4 3" xfId="16418" xr:uid="{00000000-0005-0000-0000-000019690000}"/>
    <cellStyle name="Output 3 11 4 3 2" xfId="35189" xr:uid="{00000000-0005-0000-0000-00001A690000}"/>
    <cellStyle name="Output 3 11 4 4" xfId="26536" xr:uid="{00000000-0005-0000-0000-00001B690000}"/>
    <cellStyle name="Output 3 11 5" xfId="8942" xr:uid="{00000000-0005-0000-0000-00001C690000}"/>
    <cellStyle name="Output 3 11 5 2" xfId="18929" xr:uid="{00000000-0005-0000-0000-00001D690000}"/>
    <cellStyle name="Output 3 11 5 2 2" xfId="37274" xr:uid="{00000000-0005-0000-0000-00001E690000}"/>
    <cellStyle name="Output 3 11 5 3" xfId="29060" xr:uid="{00000000-0005-0000-0000-00001F690000}"/>
    <cellStyle name="Output 3 11 6" xfId="14490" xr:uid="{00000000-0005-0000-0000-000020690000}"/>
    <cellStyle name="Output 3 11 6 2" xfId="33663" xr:uid="{00000000-0005-0000-0000-000021690000}"/>
    <cellStyle name="Output 3 11 7" xfId="23975" xr:uid="{00000000-0005-0000-0000-000022690000}"/>
    <cellStyle name="Output 3 12" xfId="2594" xr:uid="{00000000-0005-0000-0000-000023690000}"/>
    <cellStyle name="Output 3 12 2" xfId="3710" xr:uid="{00000000-0005-0000-0000-000024690000}"/>
    <cellStyle name="Output 3 12 2 2" xfId="6828" xr:uid="{00000000-0005-0000-0000-000025690000}"/>
    <cellStyle name="Output 3 12 2 2 2" xfId="12910" xr:uid="{00000000-0005-0000-0000-000026690000}"/>
    <cellStyle name="Output 3 12 2 2 2 2" xfId="22280" xr:uid="{00000000-0005-0000-0000-000027690000}"/>
    <cellStyle name="Output 3 12 2 2 2 2 2" xfId="40010" xr:uid="{00000000-0005-0000-0000-000028690000}"/>
    <cellStyle name="Output 3 12 2 2 2 3" xfId="32364" xr:uid="{00000000-0005-0000-0000-000029690000}"/>
    <cellStyle name="Output 3 12 2 2 3" xfId="17143" xr:uid="{00000000-0005-0000-0000-00002A690000}"/>
    <cellStyle name="Output 3 12 2 2 3 2" xfId="35776" xr:uid="{00000000-0005-0000-0000-00002B690000}"/>
    <cellStyle name="Output 3 12 2 2 4" xfId="27298" xr:uid="{00000000-0005-0000-0000-00002C690000}"/>
    <cellStyle name="Output 3 12 2 3" xfId="9895" xr:uid="{00000000-0005-0000-0000-00002D690000}"/>
    <cellStyle name="Output 3 12 2 3 2" xfId="19711" xr:uid="{00000000-0005-0000-0000-00002E690000}"/>
    <cellStyle name="Output 3 12 2 3 2 2" xfId="37870" xr:uid="{00000000-0005-0000-0000-00002F690000}"/>
    <cellStyle name="Output 3 12 2 3 3" xfId="29823" xr:uid="{00000000-0005-0000-0000-000030690000}"/>
    <cellStyle name="Output 3 12 2 4" xfId="14989" xr:uid="{00000000-0005-0000-0000-000031690000}"/>
    <cellStyle name="Output 3 12 2 4 2" xfId="34024" xr:uid="{00000000-0005-0000-0000-000032690000}"/>
    <cellStyle name="Output 3 12 2 5" xfId="24742" xr:uid="{00000000-0005-0000-0000-000033690000}"/>
    <cellStyle name="Output 3 12 3" xfId="4392" xr:uid="{00000000-0005-0000-0000-000034690000}"/>
    <cellStyle name="Output 3 12 3 2" xfId="7494" xr:uid="{00000000-0005-0000-0000-000035690000}"/>
    <cellStyle name="Output 3 12 3 2 2" xfId="13555" xr:uid="{00000000-0005-0000-0000-000036690000}"/>
    <cellStyle name="Output 3 12 3 2 2 2" xfId="22853" xr:uid="{00000000-0005-0000-0000-000037690000}"/>
    <cellStyle name="Output 3 12 3 2 2 2 2" xfId="40581" xr:uid="{00000000-0005-0000-0000-000038690000}"/>
    <cellStyle name="Output 3 12 3 2 2 3" xfId="33005" xr:uid="{00000000-0005-0000-0000-000039690000}"/>
    <cellStyle name="Output 3 12 3 2 3" xfId="17609" xr:uid="{00000000-0005-0000-0000-00003A690000}"/>
    <cellStyle name="Output 3 12 3 2 3 2" xfId="36242" xr:uid="{00000000-0005-0000-0000-00003B690000}"/>
    <cellStyle name="Output 3 12 3 2 4" xfId="27939" xr:uid="{00000000-0005-0000-0000-00003C690000}"/>
    <cellStyle name="Output 3 12 3 3" xfId="10541" xr:uid="{00000000-0005-0000-0000-00003D690000}"/>
    <cellStyle name="Output 3 12 3 3 2" xfId="20109" xr:uid="{00000000-0005-0000-0000-00003E690000}"/>
    <cellStyle name="Output 3 12 3 3 2 2" xfId="38264" xr:uid="{00000000-0005-0000-0000-00003F690000}"/>
    <cellStyle name="Output 3 12 3 3 3" xfId="30465" xr:uid="{00000000-0005-0000-0000-000040690000}"/>
    <cellStyle name="Output 3 12 3 4" xfId="15208" xr:uid="{00000000-0005-0000-0000-000041690000}"/>
    <cellStyle name="Output 3 12 3 4 2" xfId="34243" xr:uid="{00000000-0005-0000-0000-000042690000}"/>
    <cellStyle name="Output 3 12 3 5" xfId="25383" xr:uid="{00000000-0005-0000-0000-000043690000}"/>
    <cellStyle name="Output 3 12 4" xfId="5796" xr:uid="{00000000-0005-0000-0000-000044690000}"/>
    <cellStyle name="Output 3 12 4 2" xfId="11915" xr:uid="{00000000-0005-0000-0000-000045690000}"/>
    <cellStyle name="Output 3 12 4 2 2" xfId="21417" xr:uid="{00000000-0005-0000-0000-000046690000}"/>
    <cellStyle name="Output 3 12 4 2 2 2" xfId="39301" xr:uid="{00000000-0005-0000-0000-000047690000}"/>
    <cellStyle name="Output 3 12 4 2 3" xfId="31557" xr:uid="{00000000-0005-0000-0000-000048690000}"/>
    <cellStyle name="Output 3 12 4 3" xfId="16382" xr:uid="{00000000-0005-0000-0000-000049690000}"/>
    <cellStyle name="Output 3 12 4 3 2" xfId="35153" xr:uid="{00000000-0005-0000-0000-00004A690000}"/>
    <cellStyle name="Output 3 12 4 4" xfId="26491" xr:uid="{00000000-0005-0000-0000-00004B690000}"/>
    <cellStyle name="Output 3 12 5" xfId="8895" xr:uid="{00000000-0005-0000-0000-00004C690000}"/>
    <cellStyle name="Output 3 12 5 2" xfId="18882" xr:uid="{00000000-0005-0000-0000-00004D690000}"/>
    <cellStyle name="Output 3 12 5 2 2" xfId="37229" xr:uid="{00000000-0005-0000-0000-00004E690000}"/>
    <cellStyle name="Output 3 12 5 3" xfId="29017" xr:uid="{00000000-0005-0000-0000-00004F690000}"/>
    <cellStyle name="Output 3 12 6" xfId="14468" xr:uid="{00000000-0005-0000-0000-000050690000}"/>
    <cellStyle name="Output 3 12 6 2" xfId="33641" xr:uid="{00000000-0005-0000-0000-000051690000}"/>
    <cellStyle name="Output 3 12 7" xfId="23930" xr:uid="{00000000-0005-0000-0000-000052690000}"/>
    <cellStyle name="Output 3 13" xfId="2860" xr:uid="{00000000-0005-0000-0000-000053690000}"/>
    <cellStyle name="Output 3 13 2" xfId="3496" xr:uid="{00000000-0005-0000-0000-000054690000}"/>
    <cellStyle name="Output 3 13 2 2" xfId="6638" xr:uid="{00000000-0005-0000-0000-000055690000}"/>
    <cellStyle name="Output 3 13 2 2 2" xfId="12737" xr:uid="{00000000-0005-0000-0000-000056690000}"/>
    <cellStyle name="Output 3 13 2 2 2 2" xfId="22140" xr:uid="{00000000-0005-0000-0000-000057690000}"/>
    <cellStyle name="Output 3 13 2 2 2 2 2" xfId="39870" xr:uid="{00000000-0005-0000-0000-000058690000}"/>
    <cellStyle name="Output 3 13 2 2 2 3" xfId="32192" xr:uid="{00000000-0005-0000-0000-000059690000}"/>
    <cellStyle name="Output 3 13 2 2 3" xfId="17030" xr:uid="{00000000-0005-0000-0000-00005A690000}"/>
    <cellStyle name="Output 3 13 2 2 3 2" xfId="35663" xr:uid="{00000000-0005-0000-0000-00005B690000}"/>
    <cellStyle name="Output 3 13 2 2 4" xfId="27126" xr:uid="{00000000-0005-0000-0000-00005C690000}"/>
    <cellStyle name="Output 3 13 2 3" xfId="9722" xr:uid="{00000000-0005-0000-0000-00005D690000}"/>
    <cellStyle name="Output 3 13 2 3 2" xfId="19618" xr:uid="{00000000-0005-0000-0000-00005E690000}"/>
    <cellStyle name="Output 3 13 2 3 2 2" xfId="37778" xr:uid="{00000000-0005-0000-0000-00005F690000}"/>
    <cellStyle name="Output 3 13 2 3 3" xfId="29653" xr:uid="{00000000-0005-0000-0000-000060690000}"/>
    <cellStyle name="Output 3 13 2 4" xfId="14956" xr:uid="{00000000-0005-0000-0000-000061690000}"/>
    <cellStyle name="Output 3 13 2 4 2" xfId="33991" xr:uid="{00000000-0005-0000-0000-000062690000}"/>
    <cellStyle name="Output 3 13 2 5" xfId="24570" xr:uid="{00000000-0005-0000-0000-000063690000}"/>
    <cellStyle name="Output 3 13 3" xfId="4218" xr:uid="{00000000-0005-0000-0000-000064690000}"/>
    <cellStyle name="Output 3 13 3 2" xfId="7321" xr:uid="{00000000-0005-0000-0000-000065690000}"/>
    <cellStyle name="Output 3 13 3 2 2" xfId="13382" xr:uid="{00000000-0005-0000-0000-000066690000}"/>
    <cellStyle name="Output 3 13 3 2 2 2" xfId="22713" xr:uid="{00000000-0005-0000-0000-000067690000}"/>
    <cellStyle name="Output 3 13 3 2 2 2 2" xfId="40441" xr:uid="{00000000-0005-0000-0000-000068690000}"/>
    <cellStyle name="Output 3 13 3 2 2 3" xfId="32833" xr:uid="{00000000-0005-0000-0000-000069690000}"/>
    <cellStyle name="Output 3 13 3 2 3" xfId="17496" xr:uid="{00000000-0005-0000-0000-00006A690000}"/>
    <cellStyle name="Output 3 13 3 2 3 2" xfId="36129" xr:uid="{00000000-0005-0000-0000-00006B690000}"/>
    <cellStyle name="Output 3 13 3 2 4" xfId="27767" xr:uid="{00000000-0005-0000-0000-00006C690000}"/>
    <cellStyle name="Output 3 13 3 3" xfId="10367" xr:uid="{00000000-0005-0000-0000-00006D690000}"/>
    <cellStyle name="Output 3 13 3 3 2" xfId="19936" xr:uid="{00000000-0005-0000-0000-00006E690000}"/>
    <cellStyle name="Output 3 13 3 3 2 2" xfId="38092" xr:uid="{00000000-0005-0000-0000-00006F690000}"/>
    <cellStyle name="Output 3 13 3 3 3" xfId="30292" xr:uid="{00000000-0005-0000-0000-000070690000}"/>
    <cellStyle name="Output 3 13 3 4" xfId="15095" xr:uid="{00000000-0005-0000-0000-000071690000}"/>
    <cellStyle name="Output 3 13 3 4 2" xfId="34130" xr:uid="{00000000-0005-0000-0000-000072690000}"/>
    <cellStyle name="Output 3 13 3 5" xfId="25211" xr:uid="{00000000-0005-0000-0000-000073690000}"/>
    <cellStyle name="Output 3 13 4" xfId="6047" xr:uid="{00000000-0005-0000-0000-000074690000}"/>
    <cellStyle name="Output 3 13 4 2" xfId="12166" xr:uid="{00000000-0005-0000-0000-000075690000}"/>
    <cellStyle name="Output 3 13 4 2 2" xfId="21634" xr:uid="{00000000-0005-0000-0000-000076690000}"/>
    <cellStyle name="Output 3 13 4 2 2 2" xfId="39512" xr:uid="{00000000-0005-0000-0000-000077690000}"/>
    <cellStyle name="Output 3 13 4 2 3" xfId="31788" xr:uid="{00000000-0005-0000-0000-000078690000}"/>
    <cellStyle name="Output 3 13 4 3" xfId="16575" xr:uid="{00000000-0005-0000-0000-000079690000}"/>
    <cellStyle name="Output 3 13 4 3 2" xfId="35346" xr:uid="{00000000-0005-0000-0000-00007A690000}"/>
    <cellStyle name="Output 3 13 4 4" xfId="26722" xr:uid="{00000000-0005-0000-0000-00007B690000}"/>
    <cellStyle name="Output 3 13 5" xfId="9146" xr:uid="{00000000-0005-0000-0000-00007C690000}"/>
    <cellStyle name="Output 3 13 5 2" xfId="19131" xr:uid="{00000000-0005-0000-0000-00007D690000}"/>
    <cellStyle name="Output 3 13 5 2 2" xfId="37458" xr:uid="{00000000-0005-0000-0000-00007E690000}"/>
    <cellStyle name="Output 3 13 5 3" xfId="29248" xr:uid="{00000000-0005-0000-0000-00007F690000}"/>
    <cellStyle name="Output 3 13 6" xfId="14587" xr:uid="{00000000-0005-0000-0000-000080690000}"/>
    <cellStyle name="Output 3 13 6 2" xfId="33760" xr:uid="{00000000-0005-0000-0000-000081690000}"/>
    <cellStyle name="Output 3 13 7" xfId="24161" xr:uid="{00000000-0005-0000-0000-000082690000}"/>
    <cellStyle name="Output 3 14" xfId="2899" xr:uid="{00000000-0005-0000-0000-000083690000}"/>
    <cellStyle name="Output 3 14 2" xfId="4019" xr:uid="{00000000-0005-0000-0000-000084690000}"/>
    <cellStyle name="Output 3 14 2 2" xfId="7123" xr:uid="{00000000-0005-0000-0000-000085690000}"/>
    <cellStyle name="Output 3 14 2 2 2" xfId="13188" xr:uid="{00000000-0005-0000-0000-000086690000}"/>
    <cellStyle name="Output 3 14 2 2 2 2" xfId="22534" xr:uid="{00000000-0005-0000-0000-000087690000}"/>
    <cellStyle name="Output 3 14 2 2 2 2 2" xfId="40262" xr:uid="{00000000-0005-0000-0000-000088690000}"/>
    <cellStyle name="Output 3 14 2 2 2 3" xfId="32640" xr:uid="{00000000-0005-0000-0000-000089690000}"/>
    <cellStyle name="Output 3 14 2 2 3" xfId="17346" xr:uid="{00000000-0005-0000-0000-00008A690000}"/>
    <cellStyle name="Output 3 14 2 2 3 2" xfId="35979" xr:uid="{00000000-0005-0000-0000-00008B690000}"/>
    <cellStyle name="Output 3 14 2 2 4" xfId="27574" xr:uid="{00000000-0005-0000-0000-00008C690000}"/>
    <cellStyle name="Output 3 14 2 3" xfId="10173" xr:uid="{00000000-0005-0000-0000-00008D690000}"/>
    <cellStyle name="Output 3 14 2 3 2" xfId="19832" xr:uid="{00000000-0005-0000-0000-00008E690000}"/>
    <cellStyle name="Output 3 14 2 3 2 2" xfId="37989" xr:uid="{00000000-0005-0000-0000-00008F690000}"/>
    <cellStyle name="Output 3 14 2 3 3" xfId="30099" xr:uid="{00000000-0005-0000-0000-000090690000}"/>
    <cellStyle name="Output 3 14 2 4" xfId="15035" xr:uid="{00000000-0005-0000-0000-000091690000}"/>
    <cellStyle name="Output 3 14 2 4 2" xfId="34070" xr:uid="{00000000-0005-0000-0000-000092690000}"/>
    <cellStyle name="Output 3 14 2 5" xfId="25018" xr:uid="{00000000-0005-0000-0000-000093690000}"/>
    <cellStyle name="Output 3 14 3" xfId="4670" xr:uid="{00000000-0005-0000-0000-000094690000}"/>
    <cellStyle name="Output 3 14 3 2" xfId="7772" xr:uid="{00000000-0005-0000-0000-000095690000}"/>
    <cellStyle name="Output 3 14 3 2 2" xfId="13833" xr:uid="{00000000-0005-0000-0000-000096690000}"/>
    <cellStyle name="Output 3 14 3 2 2 2" xfId="23105" xr:uid="{00000000-0005-0000-0000-000097690000}"/>
    <cellStyle name="Output 3 14 3 2 2 2 2" xfId="40833" xr:uid="{00000000-0005-0000-0000-000098690000}"/>
    <cellStyle name="Output 3 14 3 2 2 3" xfId="33281" xr:uid="{00000000-0005-0000-0000-000099690000}"/>
    <cellStyle name="Output 3 14 3 2 3" xfId="17812" xr:uid="{00000000-0005-0000-0000-00009A690000}"/>
    <cellStyle name="Output 3 14 3 2 3 2" xfId="36445" xr:uid="{00000000-0005-0000-0000-00009B690000}"/>
    <cellStyle name="Output 3 14 3 2 4" xfId="28215" xr:uid="{00000000-0005-0000-0000-00009C690000}"/>
    <cellStyle name="Output 3 14 3 3" xfId="10819" xr:uid="{00000000-0005-0000-0000-00009D690000}"/>
    <cellStyle name="Output 3 14 3 3 2" xfId="20387" xr:uid="{00000000-0005-0000-0000-00009E690000}"/>
    <cellStyle name="Output 3 14 3 3 2 2" xfId="38540" xr:uid="{00000000-0005-0000-0000-00009F690000}"/>
    <cellStyle name="Output 3 14 3 3 3" xfId="30741" xr:uid="{00000000-0005-0000-0000-0000A0690000}"/>
    <cellStyle name="Output 3 14 3 4" xfId="15411" xr:uid="{00000000-0005-0000-0000-0000A1690000}"/>
    <cellStyle name="Output 3 14 3 4 2" xfId="34446" xr:uid="{00000000-0005-0000-0000-0000A2690000}"/>
    <cellStyle name="Output 3 14 3 5" xfId="25659" xr:uid="{00000000-0005-0000-0000-0000A3690000}"/>
    <cellStyle name="Output 3 14 4" xfId="6079" xr:uid="{00000000-0005-0000-0000-0000A4690000}"/>
    <cellStyle name="Output 3 14 4 2" xfId="12198" xr:uid="{00000000-0005-0000-0000-0000A5690000}"/>
    <cellStyle name="Output 3 14 4 2 2" xfId="21656" xr:uid="{00000000-0005-0000-0000-0000A6690000}"/>
    <cellStyle name="Output 3 14 4 2 2 2" xfId="39532" xr:uid="{00000000-0005-0000-0000-0000A7690000}"/>
    <cellStyle name="Output 3 14 4 2 3" xfId="31818" xr:uid="{00000000-0005-0000-0000-0000A8690000}"/>
    <cellStyle name="Output 3 14 4 3" xfId="16595" xr:uid="{00000000-0005-0000-0000-0000A9690000}"/>
    <cellStyle name="Output 3 14 4 3 2" xfId="35366" xr:uid="{00000000-0005-0000-0000-0000AA690000}"/>
    <cellStyle name="Output 3 14 4 4" xfId="26752" xr:uid="{00000000-0005-0000-0000-0000AB690000}"/>
    <cellStyle name="Output 3 14 5" xfId="9183" xr:uid="{00000000-0005-0000-0000-0000AC690000}"/>
    <cellStyle name="Output 3 14 5 2" xfId="19165" xr:uid="{00000000-0005-0000-0000-0000AD690000}"/>
    <cellStyle name="Output 3 14 5 2 2" xfId="37490" xr:uid="{00000000-0005-0000-0000-0000AE690000}"/>
    <cellStyle name="Output 3 14 5 3" xfId="29283" xr:uid="{00000000-0005-0000-0000-0000AF690000}"/>
    <cellStyle name="Output 3 14 6" xfId="14609" xr:uid="{00000000-0005-0000-0000-0000B0690000}"/>
    <cellStyle name="Output 3 14 6 2" xfId="33782" xr:uid="{00000000-0005-0000-0000-0000B1690000}"/>
    <cellStyle name="Output 3 14 7" xfId="24196" xr:uid="{00000000-0005-0000-0000-0000B2690000}"/>
    <cellStyle name="Output 3 15" xfId="2889" xr:uid="{00000000-0005-0000-0000-0000B3690000}"/>
    <cellStyle name="Output 3 15 2" xfId="3556" xr:uid="{00000000-0005-0000-0000-0000B4690000}"/>
    <cellStyle name="Output 3 15 2 2" xfId="6690" xr:uid="{00000000-0005-0000-0000-0000B5690000}"/>
    <cellStyle name="Output 3 15 2 2 2" xfId="12787" xr:uid="{00000000-0005-0000-0000-0000B6690000}"/>
    <cellStyle name="Output 3 15 2 2 2 2" xfId="22182" xr:uid="{00000000-0005-0000-0000-0000B7690000}"/>
    <cellStyle name="Output 3 15 2 2 2 2 2" xfId="39912" xr:uid="{00000000-0005-0000-0000-0000B8690000}"/>
    <cellStyle name="Output 3 15 2 2 2 3" xfId="32242" xr:uid="{00000000-0005-0000-0000-0000B9690000}"/>
    <cellStyle name="Output 3 15 2 2 3" xfId="17064" xr:uid="{00000000-0005-0000-0000-0000BA690000}"/>
    <cellStyle name="Output 3 15 2 2 3 2" xfId="35697" xr:uid="{00000000-0005-0000-0000-0000BB690000}"/>
    <cellStyle name="Output 3 15 2 2 4" xfId="27176" xr:uid="{00000000-0005-0000-0000-0000BC690000}"/>
    <cellStyle name="Output 3 15 2 3" xfId="9772" xr:uid="{00000000-0005-0000-0000-0000BD690000}"/>
    <cellStyle name="Output 3 15 2 3 2" xfId="19642" xr:uid="{00000000-0005-0000-0000-0000BE690000}"/>
    <cellStyle name="Output 3 15 2 3 2 2" xfId="37802" xr:uid="{00000000-0005-0000-0000-0000BF690000}"/>
    <cellStyle name="Output 3 15 2 3 3" xfId="29703" xr:uid="{00000000-0005-0000-0000-0000C0690000}"/>
    <cellStyle name="Output 3 15 2 4" xfId="14964" xr:uid="{00000000-0005-0000-0000-0000C1690000}"/>
    <cellStyle name="Output 3 15 2 4 2" xfId="33999" xr:uid="{00000000-0005-0000-0000-0000C2690000}"/>
    <cellStyle name="Output 3 15 2 5" xfId="24620" xr:uid="{00000000-0005-0000-0000-0000C3690000}"/>
    <cellStyle name="Output 3 15 3" xfId="4268" xr:uid="{00000000-0005-0000-0000-0000C4690000}"/>
    <cellStyle name="Output 3 15 3 2" xfId="7371" xr:uid="{00000000-0005-0000-0000-0000C5690000}"/>
    <cellStyle name="Output 3 15 3 2 2" xfId="13432" xr:uid="{00000000-0005-0000-0000-0000C6690000}"/>
    <cellStyle name="Output 3 15 3 2 2 2" xfId="22755" xr:uid="{00000000-0005-0000-0000-0000C7690000}"/>
    <cellStyle name="Output 3 15 3 2 2 2 2" xfId="40483" xr:uid="{00000000-0005-0000-0000-0000C8690000}"/>
    <cellStyle name="Output 3 15 3 2 2 3" xfId="32883" xr:uid="{00000000-0005-0000-0000-0000C9690000}"/>
    <cellStyle name="Output 3 15 3 2 3" xfId="17530" xr:uid="{00000000-0005-0000-0000-0000CA690000}"/>
    <cellStyle name="Output 3 15 3 2 3 2" xfId="36163" xr:uid="{00000000-0005-0000-0000-0000CB690000}"/>
    <cellStyle name="Output 3 15 3 2 4" xfId="27817" xr:uid="{00000000-0005-0000-0000-0000CC690000}"/>
    <cellStyle name="Output 3 15 3 3" xfId="10417" xr:uid="{00000000-0005-0000-0000-0000CD690000}"/>
    <cellStyle name="Output 3 15 3 3 2" xfId="19986" xr:uid="{00000000-0005-0000-0000-0000CE690000}"/>
    <cellStyle name="Output 3 15 3 3 2 2" xfId="38142" xr:uid="{00000000-0005-0000-0000-0000CF690000}"/>
    <cellStyle name="Output 3 15 3 3 3" xfId="30342" xr:uid="{00000000-0005-0000-0000-0000D0690000}"/>
    <cellStyle name="Output 3 15 3 4" xfId="15129" xr:uid="{00000000-0005-0000-0000-0000D1690000}"/>
    <cellStyle name="Output 3 15 3 4 2" xfId="34164" xr:uid="{00000000-0005-0000-0000-0000D2690000}"/>
    <cellStyle name="Output 3 15 3 5" xfId="25261" xr:uid="{00000000-0005-0000-0000-0000D3690000}"/>
    <cellStyle name="Output 3 15 4" xfId="6069" xr:uid="{00000000-0005-0000-0000-0000D4690000}"/>
    <cellStyle name="Output 3 15 4 2" xfId="12188" xr:uid="{00000000-0005-0000-0000-0000D5690000}"/>
    <cellStyle name="Output 3 15 4 2 2" xfId="21651" xr:uid="{00000000-0005-0000-0000-0000D6690000}"/>
    <cellStyle name="Output 3 15 4 2 2 2" xfId="39527" xr:uid="{00000000-0005-0000-0000-0000D7690000}"/>
    <cellStyle name="Output 3 15 4 2 3" xfId="31808" xr:uid="{00000000-0005-0000-0000-0000D8690000}"/>
    <cellStyle name="Output 3 15 4 3" xfId="16590" xr:uid="{00000000-0005-0000-0000-0000D9690000}"/>
    <cellStyle name="Output 3 15 4 3 2" xfId="35361" xr:uid="{00000000-0005-0000-0000-0000DA690000}"/>
    <cellStyle name="Output 3 15 4 4" xfId="26742" xr:uid="{00000000-0005-0000-0000-0000DB690000}"/>
    <cellStyle name="Output 3 15 5" xfId="9173" xr:uid="{00000000-0005-0000-0000-0000DC690000}"/>
    <cellStyle name="Output 3 15 5 2" xfId="19155" xr:uid="{00000000-0005-0000-0000-0000DD690000}"/>
    <cellStyle name="Output 3 15 5 2 2" xfId="37480" xr:uid="{00000000-0005-0000-0000-0000DE690000}"/>
    <cellStyle name="Output 3 15 5 3" xfId="29273" xr:uid="{00000000-0005-0000-0000-0000DF690000}"/>
    <cellStyle name="Output 3 15 6" xfId="14604" xr:uid="{00000000-0005-0000-0000-0000E0690000}"/>
    <cellStyle name="Output 3 15 6 2" xfId="33777" xr:uid="{00000000-0005-0000-0000-0000E1690000}"/>
    <cellStyle name="Output 3 15 7" xfId="24186" xr:uid="{00000000-0005-0000-0000-0000E2690000}"/>
    <cellStyle name="Output 3 16" xfId="2916" xr:uid="{00000000-0005-0000-0000-0000E3690000}"/>
    <cellStyle name="Output 3 16 2" xfId="6095" xr:uid="{00000000-0005-0000-0000-0000E4690000}"/>
    <cellStyle name="Output 3 16 2 2" xfId="12214" xr:uid="{00000000-0005-0000-0000-0000E5690000}"/>
    <cellStyle name="Output 3 16 2 2 2" xfId="21665" xr:uid="{00000000-0005-0000-0000-0000E6690000}"/>
    <cellStyle name="Output 3 16 2 2 2 2" xfId="39541" xr:uid="{00000000-0005-0000-0000-0000E7690000}"/>
    <cellStyle name="Output 3 16 2 2 3" xfId="31832" xr:uid="{00000000-0005-0000-0000-0000E8690000}"/>
    <cellStyle name="Output 3 16 2 3" xfId="16604" xr:uid="{00000000-0005-0000-0000-0000E9690000}"/>
    <cellStyle name="Output 3 16 2 3 2" xfId="35375" xr:uid="{00000000-0005-0000-0000-0000EA690000}"/>
    <cellStyle name="Output 3 16 2 4" xfId="26766" xr:uid="{00000000-0005-0000-0000-0000EB690000}"/>
    <cellStyle name="Output 3 16 3" xfId="9199" xr:uid="{00000000-0005-0000-0000-0000EC690000}"/>
    <cellStyle name="Output 3 16 3 2" xfId="19181" xr:uid="{00000000-0005-0000-0000-0000ED690000}"/>
    <cellStyle name="Output 3 16 3 2 2" xfId="37504" xr:uid="{00000000-0005-0000-0000-0000EE690000}"/>
    <cellStyle name="Output 3 16 3 3" xfId="29297" xr:uid="{00000000-0005-0000-0000-0000EF690000}"/>
    <cellStyle name="Output 3 16 4" xfId="14616" xr:uid="{00000000-0005-0000-0000-0000F0690000}"/>
    <cellStyle name="Output 3 16 4 2" xfId="33789" xr:uid="{00000000-0005-0000-0000-0000F1690000}"/>
    <cellStyle name="Output 3 16 5" xfId="24210" xr:uid="{00000000-0005-0000-0000-0000F2690000}"/>
    <cellStyle name="Output 3 17" xfId="2992" xr:uid="{00000000-0005-0000-0000-0000F3690000}"/>
    <cellStyle name="Output 3 17 2" xfId="6167" xr:uid="{00000000-0005-0000-0000-0000F4690000}"/>
    <cellStyle name="Output 3 17 2 2" xfId="12286" xr:uid="{00000000-0005-0000-0000-0000F5690000}"/>
    <cellStyle name="Output 3 17 2 2 2" xfId="21730" xr:uid="{00000000-0005-0000-0000-0000F6690000}"/>
    <cellStyle name="Output 3 17 2 2 2 2" xfId="39604" xr:uid="{00000000-0005-0000-0000-0000F7690000}"/>
    <cellStyle name="Output 3 17 2 2 3" xfId="31900" xr:uid="{00000000-0005-0000-0000-0000F8690000}"/>
    <cellStyle name="Output 3 17 2 3" xfId="16659" xr:uid="{00000000-0005-0000-0000-0000F9690000}"/>
    <cellStyle name="Output 3 17 2 3 2" xfId="35430" xr:uid="{00000000-0005-0000-0000-0000FA690000}"/>
    <cellStyle name="Output 3 17 2 4" xfId="26834" xr:uid="{00000000-0005-0000-0000-0000FB690000}"/>
    <cellStyle name="Output 3 17 3" xfId="9271" xr:uid="{00000000-0005-0000-0000-0000FC690000}"/>
    <cellStyle name="Output 3 17 3 2" xfId="19248" xr:uid="{00000000-0005-0000-0000-0000FD690000}"/>
    <cellStyle name="Output 3 17 3 2 2" xfId="37567" xr:uid="{00000000-0005-0000-0000-0000FE690000}"/>
    <cellStyle name="Output 3 17 3 3" xfId="29363" xr:uid="{00000000-0005-0000-0000-0000FF690000}"/>
    <cellStyle name="Output 3 17 4" xfId="14666" xr:uid="{00000000-0005-0000-0000-0000006A0000}"/>
    <cellStyle name="Output 3 17 4 2" xfId="33839" xr:uid="{00000000-0005-0000-0000-0000016A0000}"/>
    <cellStyle name="Output 3 17 5" xfId="24278" xr:uid="{00000000-0005-0000-0000-0000026A0000}"/>
    <cellStyle name="Output 3 18" xfId="2934" xr:uid="{00000000-0005-0000-0000-0000036A0000}"/>
    <cellStyle name="Output 3 18 2" xfId="6112" xr:uid="{00000000-0005-0000-0000-0000046A0000}"/>
    <cellStyle name="Output 3 18 2 2" xfId="12231" xr:uid="{00000000-0005-0000-0000-0000056A0000}"/>
    <cellStyle name="Output 3 18 2 2 2" xfId="21682" xr:uid="{00000000-0005-0000-0000-0000066A0000}"/>
    <cellStyle name="Output 3 18 2 2 2 2" xfId="39558" xr:uid="{00000000-0005-0000-0000-0000076A0000}"/>
    <cellStyle name="Output 3 18 2 2 3" xfId="31849" xr:uid="{00000000-0005-0000-0000-0000086A0000}"/>
    <cellStyle name="Output 3 18 2 3" xfId="16617" xr:uid="{00000000-0005-0000-0000-0000096A0000}"/>
    <cellStyle name="Output 3 18 2 3 2" xfId="35388" xr:uid="{00000000-0005-0000-0000-00000A6A0000}"/>
    <cellStyle name="Output 3 18 2 4" xfId="26783" xr:uid="{00000000-0005-0000-0000-00000B6A0000}"/>
    <cellStyle name="Output 3 18 3" xfId="9216" xr:uid="{00000000-0005-0000-0000-00000C6A0000}"/>
    <cellStyle name="Output 3 18 3 2" xfId="29312" xr:uid="{00000000-0005-0000-0000-00000D6A0000}"/>
    <cellStyle name="Output 3 18 4" xfId="24227" xr:uid="{00000000-0005-0000-0000-00000E6A0000}"/>
    <cellStyle name="Output 3 19" xfId="2845" xr:uid="{00000000-0005-0000-0000-00000F6A0000}"/>
    <cellStyle name="Output 3 19 2" xfId="6033" xr:uid="{00000000-0005-0000-0000-0000106A0000}"/>
    <cellStyle name="Output 3 19 2 2" xfId="12152" xr:uid="{00000000-0005-0000-0000-0000116A0000}"/>
    <cellStyle name="Output 3 19 2 2 2" xfId="21625" xr:uid="{00000000-0005-0000-0000-0000126A0000}"/>
    <cellStyle name="Output 3 19 2 2 2 2" xfId="39503" xr:uid="{00000000-0005-0000-0000-0000136A0000}"/>
    <cellStyle name="Output 3 19 2 2 3" xfId="31774" xr:uid="{00000000-0005-0000-0000-0000146A0000}"/>
    <cellStyle name="Output 3 19 2 3" xfId="16568" xr:uid="{00000000-0005-0000-0000-0000156A0000}"/>
    <cellStyle name="Output 3 19 2 3 2" xfId="35339" xr:uid="{00000000-0005-0000-0000-0000166A0000}"/>
    <cellStyle name="Output 3 19 2 4" xfId="26708" xr:uid="{00000000-0005-0000-0000-0000176A0000}"/>
    <cellStyle name="Output 3 19 3" xfId="9132" xr:uid="{00000000-0005-0000-0000-0000186A0000}"/>
    <cellStyle name="Output 3 19 3 2" xfId="29234" xr:uid="{00000000-0005-0000-0000-0000196A0000}"/>
    <cellStyle name="Output 3 19 4" xfId="24147" xr:uid="{00000000-0005-0000-0000-00001A6A0000}"/>
    <cellStyle name="Output 3 2" xfId="2109" xr:uid="{00000000-0005-0000-0000-00001B6A0000}"/>
    <cellStyle name="Output 3 2 2" xfId="3624" xr:uid="{00000000-0005-0000-0000-00001C6A0000}"/>
    <cellStyle name="Output 3 2 2 2" xfId="6752" xr:uid="{00000000-0005-0000-0000-00001D6A0000}"/>
    <cellStyle name="Output 3 2 2 2 2" xfId="12841" xr:uid="{00000000-0005-0000-0000-00001E6A0000}"/>
    <cellStyle name="Output 3 2 2 2 2 2" xfId="22220" xr:uid="{00000000-0005-0000-0000-00001F6A0000}"/>
    <cellStyle name="Output 3 2 2 2 2 2 2" xfId="39950" xr:uid="{00000000-0005-0000-0000-0000206A0000}"/>
    <cellStyle name="Output 3 2 2 2 2 3" xfId="32296" xr:uid="{00000000-0005-0000-0000-0000216A0000}"/>
    <cellStyle name="Output 3 2 2 2 3" xfId="17097" xr:uid="{00000000-0005-0000-0000-0000226A0000}"/>
    <cellStyle name="Output 3 2 2 2 3 2" xfId="35730" xr:uid="{00000000-0005-0000-0000-0000236A0000}"/>
    <cellStyle name="Output 3 2 2 2 4" xfId="27230" xr:uid="{00000000-0005-0000-0000-0000246A0000}"/>
    <cellStyle name="Output 3 2 2 3" xfId="9826" xr:uid="{00000000-0005-0000-0000-0000256A0000}"/>
    <cellStyle name="Output 3 2 2 3 2" xfId="19673" xr:uid="{00000000-0005-0000-0000-0000266A0000}"/>
    <cellStyle name="Output 3 2 2 3 2 2" xfId="37833" xr:uid="{00000000-0005-0000-0000-0000276A0000}"/>
    <cellStyle name="Output 3 2 2 3 3" xfId="29756" xr:uid="{00000000-0005-0000-0000-0000286A0000}"/>
    <cellStyle name="Output 3 2 2 4" xfId="14974" xr:uid="{00000000-0005-0000-0000-0000296A0000}"/>
    <cellStyle name="Output 3 2 2 4 2" xfId="34009" xr:uid="{00000000-0005-0000-0000-00002A6A0000}"/>
    <cellStyle name="Output 3 2 2 5" xfId="24674" xr:uid="{00000000-0005-0000-0000-00002B6A0000}"/>
    <cellStyle name="Output 3 2 3" xfId="4323" xr:uid="{00000000-0005-0000-0000-00002C6A0000}"/>
    <cellStyle name="Output 3 2 3 2" xfId="7425" xr:uid="{00000000-0005-0000-0000-00002D6A0000}"/>
    <cellStyle name="Output 3 2 3 2 2" xfId="13486" xr:uid="{00000000-0005-0000-0000-00002E6A0000}"/>
    <cellStyle name="Output 3 2 3 2 2 2" xfId="22793" xr:uid="{00000000-0005-0000-0000-00002F6A0000}"/>
    <cellStyle name="Output 3 2 3 2 2 2 2" xfId="40521" xr:uid="{00000000-0005-0000-0000-0000306A0000}"/>
    <cellStyle name="Output 3 2 3 2 2 3" xfId="32937" xr:uid="{00000000-0005-0000-0000-0000316A0000}"/>
    <cellStyle name="Output 3 2 3 2 3" xfId="17563" xr:uid="{00000000-0005-0000-0000-0000326A0000}"/>
    <cellStyle name="Output 3 2 3 2 3 2" xfId="36196" xr:uid="{00000000-0005-0000-0000-0000336A0000}"/>
    <cellStyle name="Output 3 2 3 2 4" xfId="27871" xr:uid="{00000000-0005-0000-0000-0000346A0000}"/>
    <cellStyle name="Output 3 2 3 3" xfId="10472" xr:uid="{00000000-0005-0000-0000-0000356A0000}"/>
    <cellStyle name="Output 3 2 3 3 2" xfId="20040" xr:uid="{00000000-0005-0000-0000-0000366A0000}"/>
    <cellStyle name="Output 3 2 3 3 2 2" xfId="38196" xr:uid="{00000000-0005-0000-0000-0000376A0000}"/>
    <cellStyle name="Output 3 2 3 3 3" xfId="30397" xr:uid="{00000000-0005-0000-0000-0000386A0000}"/>
    <cellStyle name="Output 3 2 3 4" xfId="15162" xr:uid="{00000000-0005-0000-0000-0000396A0000}"/>
    <cellStyle name="Output 3 2 3 4 2" xfId="34197" xr:uid="{00000000-0005-0000-0000-00003A6A0000}"/>
    <cellStyle name="Output 3 2 3 5" xfId="25315" xr:uid="{00000000-0005-0000-0000-00003B6A0000}"/>
    <cellStyle name="Output 3 2 4" xfId="5319" xr:uid="{00000000-0005-0000-0000-00003C6A0000}"/>
    <cellStyle name="Output 3 2 4 2" xfId="11455" xr:uid="{00000000-0005-0000-0000-00003D6A0000}"/>
    <cellStyle name="Output 3 2 4 2 2" xfId="21013" xr:uid="{00000000-0005-0000-0000-00003E6A0000}"/>
    <cellStyle name="Output 3 2 4 2 2 2" xfId="38985" xr:uid="{00000000-0005-0000-0000-00003F6A0000}"/>
    <cellStyle name="Output 3 2 4 2 3" xfId="31195" xr:uid="{00000000-0005-0000-0000-0000406A0000}"/>
    <cellStyle name="Output 3 2 4 3" xfId="15994" xr:uid="{00000000-0005-0000-0000-0000416A0000}"/>
    <cellStyle name="Output 3 2 4 3 2" xfId="34849" xr:uid="{00000000-0005-0000-0000-0000426A0000}"/>
    <cellStyle name="Output 3 2 4 4" xfId="26113" xr:uid="{00000000-0005-0000-0000-0000436A0000}"/>
    <cellStyle name="Output 3 2 5" xfId="8435" xr:uid="{00000000-0005-0000-0000-0000446A0000}"/>
    <cellStyle name="Output 3 2 5 2" xfId="18422" xr:uid="{00000000-0005-0000-0000-0000456A0000}"/>
    <cellStyle name="Output 3 2 5 2 2" xfId="36867" xr:uid="{00000000-0005-0000-0000-0000466A0000}"/>
    <cellStyle name="Output 3 2 5 3" xfId="28656" xr:uid="{00000000-0005-0000-0000-0000476A0000}"/>
    <cellStyle name="Output 3 2 6" xfId="14254" xr:uid="{00000000-0005-0000-0000-0000486A0000}"/>
    <cellStyle name="Output 3 2 6 2" xfId="33514" xr:uid="{00000000-0005-0000-0000-0000496A0000}"/>
    <cellStyle name="Output 3 2 7" xfId="23570" xr:uid="{00000000-0005-0000-0000-00004A6A0000}"/>
    <cellStyle name="Output 3 20" xfId="2798" xr:uid="{00000000-0005-0000-0000-00004B6A0000}"/>
    <cellStyle name="Output 3 20 2" xfId="5990" xr:uid="{00000000-0005-0000-0000-00004C6A0000}"/>
    <cellStyle name="Output 3 20 2 2" xfId="12109" xr:uid="{00000000-0005-0000-0000-00004D6A0000}"/>
    <cellStyle name="Output 3 20 2 2 2" xfId="21587" xr:uid="{00000000-0005-0000-0000-00004E6A0000}"/>
    <cellStyle name="Output 3 20 2 2 2 2" xfId="39465" xr:uid="{00000000-0005-0000-0000-00004F6A0000}"/>
    <cellStyle name="Output 3 20 2 2 3" xfId="31731" xr:uid="{00000000-0005-0000-0000-0000506A0000}"/>
    <cellStyle name="Output 3 20 2 3" xfId="16536" xr:uid="{00000000-0005-0000-0000-0000516A0000}"/>
    <cellStyle name="Output 3 20 2 3 2" xfId="35307" xr:uid="{00000000-0005-0000-0000-0000526A0000}"/>
    <cellStyle name="Output 3 20 2 4" xfId="26665" xr:uid="{00000000-0005-0000-0000-0000536A0000}"/>
    <cellStyle name="Output 3 20 3" xfId="9089" xr:uid="{00000000-0005-0000-0000-0000546A0000}"/>
    <cellStyle name="Output 3 20 3 2" xfId="19076" xr:uid="{00000000-0005-0000-0000-0000556A0000}"/>
    <cellStyle name="Output 3 20 3 2 2" xfId="37403" xr:uid="{00000000-0005-0000-0000-0000566A0000}"/>
    <cellStyle name="Output 3 20 3 3" xfId="29191" xr:uid="{00000000-0005-0000-0000-0000576A0000}"/>
    <cellStyle name="Output 3 20 4" xfId="14553" xr:uid="{00000000-0005-0000-0000-0000586A0000}"/>
    <cellStyle name="Output 3 20 4 2" xfId="33726" xr:uid="{00000000-0005-0000-0000-0000596A0000}"/>
    <cellStyle name="Output 3 20 5" xfId="24104" xr:uid="{00000000-0005-0000-0000-00005A6A0000}"/>
    <cellStyle name="Output 3 21" xfId="3125" xr:uid="{00000000-0005-0000-0000-00005B6A0000}"/>
    <cellStyle name="Output 3 21 2" xfId="6289" xr:uid="{00000000-0005-0000-0000-00005C6A0000}"/>
    <cellStyle name="Output 3 21 2 2" xfId="12408" xr:uid="{00000000-0005-0000-0000-00005D6A0000}"/>
    <cellStyle name="Output 3 21 2 2 2" xfId="21837" xr:uid="{00000000-0005-0000-0000-00005E6A0000}"/>
    <cellStyle name="Output 3 21 2 2 2 2" xfId="39707" xr:uid="{00000000-0005-0000-0000-00005F6A0000}"/>
    <cellStyle name="Output 3 21 2 2 3" xfId="32008" xr:uid="{00000000-0005-0000-0000-0000606A0000}"/>
    <cellStyle name="Output 3 21 2 3" xfId="16752" xr:uid="{00000000-0005-0000-0000-0000616A0000}"/>
    <cellStyle name="Output 3 21 2 3 2" xfId="35523" xr:uid="{00000000-0005-0000-0000-0000626A0000}"/>
    <cellStyle name="Output 3 21 2 4" xfId="26942" xr:uid="{00000000-0005-0000-0000-0000636A0000}"/>
    <cellStyle name="Output 3 21 3" xfId="9393" xr:uid="{00000000-0005-0000-0000-0000646A0000}"/>
    <cellStyle name="Output 3 21 3 2" xfId="19370" xr:uid="{00000000-0005-0000-0000-0000656A0000}"/>
    <cellStyle name="Output 3 21 3 2 2" xfId="37675" xr:uid="{00000000-0005-0000-0000-0000666A0000}"/>
    <cellStyle name="Output 3 21 3 3" xfId="29473" xr:uid="{00000000-0005-0000-0000-0000676A0000}"/>
    <cellStyle name="Output 3 21 4" xfId="14759" xr:uid="{00000000-0005-0000-0000-0000686A0000}"/>
    <cellStyle name="Output 3 21 4 2" xfId="33932" xr:uid="{00000000-0005-0000-0000-0000696A0000}"/>
    <cellStyle name="Output 3 21 5" xfId="24386" xr:uid="{00000000-0005-0000-0000-00006A6A0000}"/>
    <cellStyle name="Output 3 22" xfId="3030" xr:uid="{00000000-0005-0000-0000-00006B6A0000}"/>
    <cellStyle name="Output 3 22 2" xfId="6203" xr:uid="{00000000-0005-0000-0000-00006C6A0000}"/>
    <cellStyle name="Output 3 22 2 2" xfId="12322" xr:uid="{00000000-0005-0000-0000-00006D6A0000}"/>
    <cellStyle name="Output 3 22 2 2 2" xfId="21764" xr:uid="{00000000-0005-0000-0000-00006E6A0000}"/>
    <cellStyle name="Output 3 22 2 2 2 2" xfId="39638" xr:uid="{00000000-0005-0000-0000-00006F6A0000}"/>
    <cellStyle name="Output 3 22 2 2 3" xfId="31934" xr:uid="{00000000-0005-0000-0000-0000706A0000}"/>
    <cellStyle name="Output 3 22 2 3" xfId="16689" xr:uid="{00000000-0005-0000-0000-0000716A0000}"/>
    <cellStyle name="Output 3 22 2 3 2" xfId="35460" xr:uid="{00000000-0005-0000-0000-0000726A0000}"/>
    <cellStyle name="Output 3 22 2 4" xfId="26868" xr:uid="{00000000-0005-0000-0000-0000736A0000}"/>
    <cellStyle name="Output 3 22 3" xfId="9307" xr:uid="{00000000-0005-0000-0000-0000746A0000}"/>
    <cellStyle name="Output 3 22 3 2" xfId="19284" xr:uid="{00000000-0005-0000-0000-0000756A0000}"/>
    <cellStyle name="Output 3 22 3 2 2" xfId="37601" xr:uid="{00000000-0005-0000-0000-0000766A0000}"/>
    <cellStyle name="Output 3 22 3 3" xfId="29399" xr:uid="{00000000-0005-0000-0000-0000776A0000}"/>
    <cellStyle name="Output 3 22 4" xfId="14696" xr:uid="{00000000-0005-0000-0000-0000786A0000}"/>
    <cellStyle name="Output 3 22 4 2" xfId="33869" xr:uid="{00000000-0005-0000-0000-0000796A0000}"/>
    <cellStyle name="Output 3 22 5" xfId="24312" xr:uid="{00000000-0005-0000-0000-00007A6A0000}"/>
    <cellStyle name="Output 3 23" xfId="3141" xr:uid="{00000000-0005-0000-0000-00007B6A0000}"/>
    <cellStyle name="Output 3 23 2" xfId="6305" xr:uid="{00000000-0005-0000-0000-00007C6A0000}"/>
    <cellStyle name="Output 3 23 2 2" xfId="12424" xr:uid="{00000000-0005-0000-0000-00007D6A0000}"/>
    <cellStyle name="Output 3 23 2 2 2" xfId="21846" xr:uid="{00000000-0005-0000-0000-00007E6A0000}"/>
    <cellStyle name="Output 3 23 2 2 2 2" xfId="39716" xr:uid="{00000000-0005-0000-0000-00007F6A0000}"/>
    <cellStyle name="Output 3 23 2 2 3" xfId="32022" xr:uid="{00000000-0005-0000-0000-0000806A0000}"/>
    <cellStyle name="Output 3 23 2 3" xfId="16761" xr:uid="{00000000-0005-0000-0000-0000816A0000}"/>
    <cellStyle name="Output 3 23 2 3 2" xfId="35532" xr:uid="{00000000-0005-0000-0000-0000826A0000}"/>
    <cellStyle name="Output 3 23 2 4" xfId="26956" xr:uid="{00000000-0005-0000-0000-0000836A0000}"/>
    <cellStyle name="Output 3 23 3" xfId="9409" xr:uid="{00000000-0005-0000-0000-0000846A0000}"/>
    <cellStyle name="Output 3 23 3 2" xfId="19386" xr:uid="{00000000-0005-0000-0000-0000856A0000}"/>
    <cellStyle name="Output 3 23 3 2 2" xfId="37689" xr:uid="{00000000-0005-0000-0000-0000866A0000}"/>
    <cellStyle name="Output 3 23 3 3" xfId="29487" xr:uid="{00000000-0005-0000-0000-0000876A0000}"/>
    <cellStyle name="Output 3 23 4" xfId="14768" xr:uid="{00000000-0005-0000-0000-0000886A0000}"/>
    <cellStyle name="Output 3 23 4 2" xfId="33941" xr:uid="{00000000-0005-0000-0000-0000896A0000}"/>
    <cellStyle name="Output 3 23 5" xfId="24400" xr:uid="{00000000-0005-0000-0000-00008A6A0000}"/>
    <cellStyle name="Output 3 24" xfId="3268" xr:uid="{00000000-0005-0000-0000-00008B6A0000}"/>
    <cellStyle name="Output 3 24 2" xfId="6425" xr:uid="{00000000-0005-0000-0000-00008C6A0000}"/>
    <cellStyle name="Output 3 24 2 2" xfId="12538" xr:uid="{00000000-0005-0000-0000-00008D6A0000}"/>
    <cellStyle name="Output 3 24 2 2 2" xfId="21954" xr:uid="{00000000-0005-0000-0000-00008E6A0000}"/>
    <cellStyle name="Output 3 24 2 2 2 2" xfId="39771" xr:uid="{00000000-0005-0000-0000-00008F6A0000}"/>
    <cellStyle name="Output 3 24 2 2 3" xfId="32081" xr:uid="{00000000-0005-0000-0000-0000906A0000}"/>
    <cellStyle name="Output 3 24 2 3" xfId="16860" xr:uid="{00000000-0005-0000-0000-0000916A0000}"/>
    <cellStyle name="Output 3 24 2 3 2" xfId="35580" xr:uid="{00000000-0005-0000-0000-0000926A0000}"/>
    <cellStyle name="Output 3 24 2 4" xfId="27015" xr:uid="{00000000-0005-0000-0000-0000936A0000}"/>
    <cellStyle name="Output 3 24 3" xfId="9523" xr:uid="{00000000-0005-0000-0000-0000946A0000}"/>
    <cellStyle name="Output 3 24 3 2" xfId="19484" xr:uid="{00000000-0005-0000-0000-0000956A0000}"/>
    <cellStyle name="Output 3 24 3 2 2" xfId="37732" xr:uid="{00000000-0005-0000-0000-0000966A0000}"/>
    <cellStyle name="Output 3 24 3 3" xfId="29546" xr:uid="{00000000-0005-0000-0000-0000976A0000}"/>
    <cellStyle name="Output 3 24 4" xfId="14851" xr:uid="{00000000-0005-0000-0000-0000986A0000}"/>
    <cellStyle name="Output 3 24 4 2" xfId="33973" xr:uid="{00000000-0005-0000-0000-0000996A0000}"/>
    <cellStyle name="Output 3 24 5" xfId="24459" xr:uid="{00000000-0005-0000-0000-00009A6A0000}"/>
    <cellStyle name="Output 3 25" xfId="4851" xr:uid="{00000000-0005-0000-0000-00009B6A0000}"/>
    <cellStyle name="Output 3 25 2" xfId="10992" xr:uid="{00000000-0005-0000-0000-00009C6A0000}"/>
    <cellStyle name="Output 3 25 2 2" xfId="20556" xr:uid="{00000000-0005-0000-0000-00009D6A0000}"/>
    <cellStyle name="Output 3 25 2 2 2" xfId="38661" xr:uid="{00000000-0005-0000-0000-00009E6A0000}"/>
    <cellStyle name="Output 3 25 2 3" xfId="30866" xr:uid="{00000000-0005-0000-0000-00009F6A0000}"/>
    <cellStyle name="Output 3 25 3" xfId="15559" xr:uid="{00000000-0005-0000-0000-0000A06A0000}"/>
    <cellStyle name="Output 3 25 3 2" xfId="34546" xr:uid="{00000000-0005-0000-0000-0000A16A0000}"/>
    <cellStyle name="Output 3 25 4" xfId="25784" xr:uid="{00000000-0005-0000-0000-0000A26A0000}"/>
    <cellStyle name="Output 3 26" xfId="7977" xr:uid="{00000000-0005-0000-0000-0000A36A0000}"/>
    <cellStyle name="Output 3 26 2" xfId="17970" xr:uid="{00000000-0005-0000-0000-0000A46A0000}"/>
    <cellStyle name="Output 3 26 2 2" xfId="36549" xr:uid="{00000000-0005-0000-0000-0000A56A0000}"/>
    <cellStyle name="Output 3 26 3" xfId="28340" xr:uid="{00000000-0005-0000-0000-0000A66A0000}"/>
    <cellStyle name="Output 3 27" xfId="23243" xr:uid="{00000000-0005-0000-0000-0000A76A0000}"/>
    <cellStyle name="Output 3 3" xfId="2399" xr:uid="{00000000-0005-0000-0000-0000A86A0000}"/>
    <cellStyle name="Output 3 3 2" xfId="3628" xr:uid="{00000000-0005-0000-0000-0000A96A0000}"/>
    <cellStyle name="Output 3 3 2 2" xfId="6756" xr:uid="{00000000-0005-0000-0000-0000AA6A0000}"/>
    <cellStyle name="Output 3 3 2 2 2" xfId="12844" xr:uid="{00000000-0005-0000-0000-0000AB6A0000}"/>
    <cellStyle name="Output 3 3 2 2 2 2" xfId="22223" xr:uid="{00000000-0005-0000-0000-0000AC6A0000}"/>
    <cellStyle name="Output 3 3 2 2 2 2 2" xfId="39953" xr:uid="{00000000-0005-0000-0000-0000AD6A0000}"/>
    <cellStyle name="Output 3 3 2 2 2 3" xfId="32299" xr:uid="{00000000-0005-0000-0000-0000AE6A0000}"/>
    <cellStyle name="Output 3 3 2 2 3" xfId="17100" xr:uid="{00000000-0005-0000-0000-0000AF6A0000}"/>
    <cellStyle name="Output 3 3 2 2 3 2" xfId="35733" xr:uid="{00000000-0005-0000-0000-0000B06A0000}"/>
    <cellStyle name="Output 3 3 2 2 4" xfId="27233" xr:uid="{00000000-0005-0000-0000-0000B16A0000}"/>
    <cellStyle name="Output 3 3 2 3" xfId="9829" xr:uid="{00000000-0005-0000-0000-0000B26A0000}"/>
    <cellStyle name="Output 3 3 2 3 2" xfId="19676" xr:uid="{00000000-0005-0000-0000-0000B36A0000}"/>
    <cellStyle name="Output 3 3 2 3 2 2" xfId="37836" xr:uid="{00000000-0005-0000-0000-0000B46A0000}"/>
    <cellStyle name="Output 3 3 2 3 3" xfId="29759" xr:uid="{00000000-0005-0000-0000-0000B56A0000}"/>
    <cellStyle name="Output 3 3 2 4" xfId="14977" xr:uid="{00000000-0005-0000-0000-0000B66A0000}"/>
    <cellStyle name="Output 3 3 2 4 2" xfId="34012" xr:uid="{00000000-0005-0000-0000-0000B76A0000}"/>
    <cellStyle name="Output 3 3 2 5" xfId="24677" xr:uid="{00000000-0005-0000-0000-0000B86A0000}"/>
    <cellStyle name="Output 3 3 3" xfId="4326" xr:uid="{00000000-0005-0000-0000-0000B96A0000}"/>
    <cellStyle name="Output 3 3 3 2" xfId="7428" xr:uid="{00000000-0005-0000-0000-0000BA6A0000}"/>
    <cellStyle name="Output 3 3 3 2 2" xfId="13489" xr:uid="{00000000-0005-0000-0000-0000BB6A0000}"/>
    <cellStyle name="Output 3 3 3 2 2 2" xfId="22796" xr:uid="{00000000-0005-0000-0000-0000BC6A0000}"/>
    <cellStyle name="Output 3 3 3 2 2 2 2" xfId="40524" xr:uid="{00000000-0005-0000-0000-0000BD6A0000}"/>
    <cellStyle name="Output 3 3 3 2 2 3" xfId="32940" xr:uid="{00000000-0005-0000-0000-0000BE6A0000}"/>
    <cellStyle name="Output 3 3 3 2 3" xfId="17566" xr:uid="{00000000-0005-0000-0000-0000BF6A0000}"/>
    <cellStyle name="Output 3 3 3 2 3 2" xfId="36199" xr:uid="{00000000-0005-0000-0000-0000C06A0000}"/>
    <cellStyle name="Output 3 3 3 2 4" xfId="27874" xr:uid="{00000000-0005-0000-0000-0000C16A0000}"/>
    <cellStyle name="Output 3 3 3 3" xfId="10475" xr:uid="{00000000-0005-0000-0000-0000C26A0000}"/>
    <cellStyle name="Output 3 3 3 3 2" xfId="20043" xr:uid="{00000000-0005-0000-0000-0000C36A0000}"/>
    <cellStyle name="Output 3 3 3 3 2 2" xfId="38199" xr:uid="{00000000-0005-0000-0000-0000C46A0000}"/>
    <cellStyle name="Output 3 3 3 3 3" xfId="30400" xr:uid="{00000000-0005-0000-0000-0000C56A0000}"/>
    <cellStyle name="Output 3 3 3 4" xfId="15165" xr:uid="{00000000-0005-0000-0000-0000C66A0000}"/>
    <cellStyle name="Output 3 3 3 4 2" xfId="34200" xr:uid="{00000000-0005-0000-0000-0000C76A0000}"/>
    <cellStyle name="Output 3 3 3 5" xfId="25318" xr:uid="{00000000-0005-0000-0000-0000C86A0000}"/>
    <cellStyle name="Output 3 3 4" xfId="5605" xr:uid="{00000000-0005-0000-0000-0000C96A0000}"/>
    <cellStyle name="Output 3 3 4 2" xfId="11740" xr:uid="{00000000-0005-0000-0000-0000CA6A0000}"/>
    <cellStyle name="Output 3 3 4 2 2" xfId="21290" xr:uid="{00000000-0005-0000-0000-0000CB6A0000}"/>
    <cellStyle name="Output 3 3 4 2 2 2" xfId="39178" xr:uid="{00000000-0005-0000-0000-0000CC6A0000}"/>
    <cellStyle name="Output 3 3 4 2 3" xfId="31394" xr:uid="{00000000-0005-0000-0000-0000CD6A0000}"/>
    <cellStyle name="Output 3 3 4 3" xfId="16263" xr:uid="{00000000-0005-0000-0000-0000CE6A0000}"/>
    <cellStyle name="Output 3 3 4 3 2" xfId="35034" xr:uid="{00000000-0005-0000-0000-0000CF6A0000}"/>
    <cellStyle name="Output 3 3 4 4" xfId="26312" xr:uid="{00000000-0005-0000-0000-0000D06A0000}"/>
    <cellStyle name="Output 3 3 5" xfId="8722" xr:uid="{00000000-0005-0000-0000-0000D16A0000}"/>
    <cellStyle name="Output 3 3 5 2" xfId="18709" xr:uid="{00000000-0005-0000-0000-0000D26A0000}"/>
    <cellStyle name="Output 3 3 5 2 2" xfId="37068" xr:uid="{00000000-0005-0000-0000-0000D36A0000}"/>
    <cellStyle name="Output 3 3 5 3" xfId="28856" xr:uid="{00000000-0005-0000-0000-0000D46A0000}"/>
    <cellStyle name="Output 3 3 6" xfId="14401" xr:uid="{00000000-0005-0000-0000-0000D56A0000}"/>
    <cellStyle name="Output 3 3 6 2" xfId="33577" xr:uid="{00000000-0005-0000-0000-0000D66A0000}"/>
    <cellStyle name="Output 3 3 7" xfId="23771" xr:uid="{00000000-0005-0000-0000-0000D76A0000}"/>
    <cellStyle name="Output 3 4" xfId="2127" xr:uid="{00000000-0005-0000-0000-0000D86A0000}"/>
    <cellStyle name="Output 3 4 2" xfId="3567" xr:uid="{00000000-0005-0000-0000-0000D96A0000}"/>
    <cellStyle name="Output 3 4 2 2" xfId="6699" xr:uid="{00000000-0005-0000-0000-0000DA6A0000}"/>
    <cellStyle name="Output 3 4 2 2 2" xfId="12795" xr:uid="{00000000-0005-0000-0000-0000DB6A0000}"/>
    <cellStyle name="Output 3 4 2 2 2 2" xfId="22188" xr:uid="{00000000-0005-0000-0000-0000DC6A0000}"/>
    <cellStyle name="Output 3 4 2 2 2 2 2" xfId="39918" xr:uid="{00000000-0005-0000-0000-0000DD6A0000}"/>
    <cellStyle name="Output 3 4 2 2 2 3" xfId="32250" xr:uid="{00000000-0005-0000-0000-0000DE6A0000}"/>
    <cellStyle name="Output 3 4 2 2 3" xfId="17069" xr:uid="{00000000-0005-0000-0000-0000DF6A0000}"/>
    <cellStyle name="Output 3 4 2 2 3 2" xfId="35702" xr:uid="{00000000-0005-0000-0000-0000E06A0000}"/>
    <cellStyle name="Output 3 4 2 2 4" xfId="27184" xr:uid="{00000000-0005-0000-0000-0000E16A0000}"/>
    <cellStyle name="Output 3 4 2 3" xfId="9780" xr:uid="{00000000-0005-0000-0000-0000E26A0000}"/>
    <cellStyle name="Output 3 4 2 3 2" xfId="19649" xr:uid="{00000000-0005-0000-0000-0000E36A0000}"/>
    <cellStyle name="Output 3 4 2 3 2 2" xfId="37809" xr:uid="{00000000-0005-0000-0000-0000E46A0000}"/>
    <cellStyle name="Output 3 4 2 3 3" xfId="29710" xr:uid="{00000000-0005-0000-0000-0000E56A0000}"/>
    <cellStyle name="Output 3 4 2 4" xfId="14968" xr:uid="{00000000-0005-0000-0000-0000E66A0000}"/>
    <cellStyle name="Output 3 4 2 4 2" xfId="34003" xr:uid="{00000000-0005-0000-0000-0000E76A0000}"/>
    <cellStyle name="Output 3 4 2 5" xfId="24628" xr:uid="{00000000-0005-0000-0000-0000E86A0000}"/>
    <cellStyle name="Output 3 4 3" xfId="4276" xr:uid="{00000000-0005-0000-0000-0000E96A0000}"/>
    <cellStyle name="Output 3 4 3 2" xfId="7379" xr:uid="{00000000-0005-0000-0000-0000EA6A0000}"/>
    <cellStyle name="Output 3 4 3 2 2" xfId="13440" xr:uid="{00000000-0005-0000-0000-0000EB6A0000}"/>
    <cellStyle name="Output 3 4 3 2 2 2" xfId="22761" xr:uid="{00000000-0005-0000-0000-0000EC6A0000}"/>
    <cellStyle name="Output 3 4 3 2 2 2 2" xfId="40489" xr:uid="{00000000-0005-0000-0000-0000ED6A0000}"/>
    <cellStyle name="Output 3 4 3 2 2 3" xfId="32891" xr:uid="{00000000-0005-0000-0000-0000EE6A0000}"/>
    <cellStyle name="Output 3 4 3 2 3" xfId="17535" xr:uid="{00000000-0005-0000-0000-0000EF6A0000}"/>
    <cellStyle name="Output 3 4 3 2 3 2" xfId="36168" xr:uid="{00000000-0005-0000-0000-0000F06A0000}"/>
    <cellStyle name="Output 3 4 3 2 4" xfId="27825" xr:uid="{00000000-0005-0000-0000-0000F16A0000}"/>
    <cellStyle name="Output 3 4 3 3" xfId="10425" xr:uid="{00000000-0005-0000-0000-0000F26A0000}"/>
    <cellStyle name="Output 3 4 3 3 2" xfId="19994" xr:uid="{00000000-0005-0000-0000-0000F36A0000}"/>
    <cellStyle name="Output 3 4 3 3 2 2" xfId="38150" xr:uid="{00000000-0005-0000-0000-0000F46A0000}"/>
    <cellStyle name="Output 3 4 3 3 3" xfId="30350" xr:uid="{00000000-0005-0000-0000-0000F56A0000}"/>
    <cellStyle name="Output 3 4 3 4" xfId="15134" xr:uid="{00000000-0005-0000-0000-0000F66A0000}"/>
    <cellStyle name="Output 3 4 3 4 2" xfId="34169" xr:uid="{00000000-0005-0000-0000-0000F76A0000}"/>
    <cellStyle name="Output 3 4 3 5" xfId="25269" xr:uid="{00000000-0005-0000-0000-0000F86A0000}"/>
    <cellStyle name="Output 3 4 4" xfId="5337" xr:uid="{00000000-0005-0000-0000-0000F96A0000}"/>
    <cellStyle name="Output 3 4 4 2" xfId="11473" xr:uid="{00000000-0005-0000-0000-0000FA6A0000}"/>
    <cellStyle name="Output 3 4 4 2 2" xfId="21030" xr:uid="{00000000-0005-0000-0000-0000FB6A0000}"/>
    <cellStyle name="Output 3 4 4 2 2 2" xfId="39002" xr:uid="{00000000-0005-0000-0000-0000FC6A0000}"/>
    <cellStyle name="Output 3 4 4 2 3" xfId="31212" xr:uid="{00000000-0005-0000-0000-0000FD6A0000}"/>
    <cellStyle name="Output 3 4 4 3" xfId="16011" xr:uid="{00000000-0005-0000-0000-0000FE6A0000}"/>
    <cellStyle name="Output 3 4 4 3 2" xfId="34866" xr:uid="{00000000-0005-0000-0000-0000FF6A0000}"/>
    <cellStyle name="Output 3 4 4 4" xfId="26130" xr:uid="{00000000-0005-0000-0000-0000006B0000}"/>
    <cellStyle name="Output 3 4 5" xfId="8453" xr:uid="{00000000-0005-0000-0000-0000016B0000}"/>
    <cellStyle name="Output 3 4 5 2" xfId="18440" xr:uid="{00000000-0005-0000-0000-0000026B0000}"/>
    <cellStyle name="Output 3 4 5 2 2" xfId="36884" xr:uid="{00000000-0005-0000-0000-0000036B0000}"/>
    <cellStyle name="Output 3 4 5 3" xfId="28673" xr:uid="{00000000-0005-0000-0000-0000046B0000}"/>
    <cellStyle name="Output 3 4 6" xfId="14258" xr:uid="{00000000-0005-0000-0000-0000056B0000}"/>
    <cellStyle name="Output 3 4 6 2" xfId="33518" xr:uid="{00000000-0005-0000-0000-0000066B0000}"/>
    <cellStyle name="Output 3 4 7" xfId="23587" xr:uid="{00000000-0005-0000-0000-0000076B0000}"/>
    <cellStyle name="Output 3 5" xfId="2424" xr:uid="{00000000-0005-0000-0000-0000086B0000}"/>
    <cellStyle name="Output 3 5 2" xfId="3399" xr:uid="{00000000-0005-0000-0000-0000096B0000}"/>
    <cellStyle name="Output 3 5 2 2" xfId="6554" xr:uid="{00000000-0005-0000-0000-00000A6B0000}"/>
    <cellStyle name="Output 3 5 2 2 2" xfId="12666" xr:uid="{00000000-0005-0000-0000-00000B6B0000}"/>
    <cellStyle name="Output 3 5 2 2 2 2" xfId="22077" xr:uid="{00000000-0005-0000-0000-00000C6B0000}"/>
    <cellStyle name="Output 3 5 2 2 2 2 2" xfId="39807" xr:uid="{00000000-0005-0000-0000-00000D6B0000}"/>
    <cellStyle name="Output 3 5 2 2 2 3" xfId="32121" xr:uid="{00000000-0005-0000-0000-00000E6B0000}"/>
    <cellStyle name="Output 3 5 2 2 3" xfId="16977" xr:uid="{00000000-0005-0000-0000-00000F6B0000}"/>
    <cellStyle name="Output 3 5 2 2 3 2" xfId="35610" xr:uid="{00000000-0005-0000-0000-0000106B0000}"/>
    <cellStyle name="Output 3 5 2 2 4" xfId="27055" xr:uid="{00000000-0005-0000-0000-0000116B0000}"/>
    <cellStyle name="Output 3 5 2 3" xfId="9651" xr:uid="{00000000-0005-0000-0000-0000126B0000}"/>
    <cellStyle name="Output 3 5 2 3 2" xfId="19587" xr:uid="{00000000-0005-0000-0000-0000136B0000}"/>
    <cellStyle name="Output 3 5 2 3 2 2" xfId="37747" xr:uid="{00000000-0005-0000-0000-0000146B0000}"/>
    <cellStyle name="Output 3 5 2 3 3" xfId="29583" xr:uid="{00000000-0005-0000-0000-0000156B0000}"/>
    <cellStyle name="Output 3 5 2 4" xfId="14943" xr:uid="{00000000-0005-0000-0000-0000166B0000}"/>
    <cellStyle name="Output 3 5 2 4 2" xfId="33978" xr:uid="{00000000-0005-0000-0000-0000176B0000}"/>
    <cellStyle name="Output 3 5 2 5" xfId="24499" xr:uid="{00000000-0005-0000-0000-0000186B0000}"/>
    <cellStyle name="Output 3 5 3" xfId="4147" xr:uid="{00000000-0005-0000-0000-0000196B0000}"/>
    <cellStyle name="Output 3 5 3 2" xfId="7250" xr:uid="{00000000-0005-0000-0000-00001A6B0000}"/>
    <cellStyle name="Output 3 5 3 2 2" xfId="13311" xr:uid="{00000000-0005-0000-0000-00001B6B0000}"/>
    <cellStyle name="Output 3 5 3 2 2 2" xfId="22650" xr:uid="{00000000-0005-0000-0000-00001C6B0000}"/>
    <cellStyle name="Output 3 5 3 2 2 2 2" xfId="40378" xr:uid="{00000000-0005-0000-0000-00001D6B0000}"/>
    <cellStyle name="Output 3 5 3 2 2 3" xfId="32762" xr:uid="{00000000-0005-0000-0000-00001E6B0000}"/>
    <cellStyle name="Output 3 5 3 2 3" xfId="17443" xr:uid="{00000000-0005-0000-0000-00001F6B0000}"/>
    <cellStyle name="Output 3 5 3 2 3 2" xfId="36076" xr:uid="{00000000-0005-0000-0000-0000206B0000}"/>
    <cellStyle name="Output 3 5 3 2 4" xfId="27696" xr:uid="{00000000-0005-0000-0000-0000216B0000}"/>
    <cellStyle name="Output 3 5 3 3" xfId="10296" xr:uid="{00000000-0005-0000-0000-0000226B0000}"/>
    <cellStyle name="Output 3 5 3 3 2" xfId="19865" xr:uid="{00000000-0005-0000-0000-0000236B0000}"/>
    <cellStyle name="Output 3 5 3 3 2 2" xfId="38021" xr:uid="{00000000-0005-0000-0000-0000246B0000}"/>
    <cellStyle name="Output 3 5 3 3 3" xfId="30221" xr:uid="{00000000-0005-0000-0000-0000256B0000}"/>
    <cellStyle name="Output 3 5 3 4" xfId="15042" xr:uid="{00000000-0005-0000-0000-0000266B0000}"/>
    <cellStyle name="Output 3 5 3 4 2" xfId="34077" xr:uid="{00000000-0005-0000-0000-0000276B0000}"/>
    <cellStyle name="Output 3 5 3 5" xfId="25140" xr:uid="{00000000-0005-0000-0000-0000286B0000}"/>
    <cellStyle name="Output 3 5 4" xfId="5630" xr:uid="{00000000-0005-0000-0000-0000296B0000}"/>
    <cellStyle name="Output 3 5 4 2" xfId="11765" xr:uid="{00000000-0005-0000-0000-00002A6B0000}"/>
    <cellStyle name="Output 3 5 4 2 2" xfId="21300" xr:uid="{00000000-0005-0000-0000-00002B6B0000}"/>
    <cellStyle name="Output 3 5 4 2 2 2" xfId="39188" xr:uid="{00000000-0005-0000-0000-00002C6B0000}"/>
    <cellStyle name="Output 3 5 4 2 3" xfId="31419" xr:uid="{00000000-0005-0000-0000-00002D6B0000}"/>
    <cellStyle name="Output 3 5 4 3" xfId="16273" xr:uid="{00000000-0005-0000-0000-00002E6B0000}"/>
    <cellStyle name="Output 3 5 4 3 2" xfId="35044" xr:uid="{00000000-0005-0000-0000-00002F6B0000}"/>
    <cellStyle name="Output 3 5 4 4" xfId="26337" xr:uid="{00000000-0005-0000-0000-0000306B0000}"/>
    <cellStyle name="Output 3 5 5" xfId="8747" xr:uid="{00000000-0005-0000-0000-0000316B0000}"/>
    <cellStyle name="Output 3 5 5 2" xfId="18734" xr:uid="{00000000-0005-0000-0000-0000326B0000}"/>
    <cellStyle name="Output 3 5 5 2 2" xfId="37093" xr:uid="{00000000-0005-0000-0000-0000336B0000}"/>
    <cellStyle name="Output 3 5 5 3" xfId="28881" xr:uid="{00000000-0005-0000-0000-0000346B0000}"/>
    <cellStyle name="Output 3 5 6" xfId="14406" xr:uid="{00000000-0005-0000-0000-0000356B0000}"/>
    <cellStyle name="Output 3 5 6 2" xfId="33582" xr:uid="{00000000-0005-0000-0000-0000366B0000}"/>
    <cellStyle name="Output 3 5 7" xfId="23796" xr:uid="{00000000-0005-0000-0000-0000376B0000}"/>
    <cellStyle name="Output 3 6" xfId="2524" xr:uid="{00000000-0005-0000-0000-0000386B0000}"/>
    <cellStyle name="Output 3 6 2" xfId="3468" xr:uid="{00000000-0005-0000-0000-0000396B0000}"/>
    <cellStyle name="Output 3 6 2 2" xfId="6615" xr:uid="{00000000-0005-0000-0000-00003A6B0000}"/>
    <cellStyle name="Output 3 6 2 2 2" xfId="12716" xr:uid="{00000000-0005-0000-0000-00003B6B0000}"/>
    <cellStyle name="Output 3 6 2 2 2 2" xfId="22122" xr:uid="{00000000-0005-0000-0000-00003C6B0000}"/>
    <cellStyle name="Output 3 6 2 2 2 2 2" xfId="39852" xr:uid="{00000000-0005-0000-0000-00003D6B0000}"/>
    <cellStyle name="Output 3 6 2 2 2 3" xfId="32171" xr:uid="{00000000-0005-0000-0000-00003E6B0000}"/>
    <cellStyle name="Output 3 6 2 2 3" xfId="17015" xr:uid="{00000000-0005-0000-0000-00003F6B0000}"/>
    <cellStyle name="Output 3 6 2 2 3 2" xfId="35648" xr:uid="{00000000-0005-0000-0000-0000406B0000}"/>
    <cellStyle name="Output 3 6 2 2 4" xfId="27105" xr:uid="{00000000-0005-0000-0000-0000416B0000}"/>
    <cellStyle name="Output 3 6 2 3" xfId="9701" xr:uid="{00000000-0005-0000-0000-0000426B0000}"/>
    <cellStyle name="Output 3 6 2 3 2" xfId="19608" xr:uid="{00000000-0005-0000-0000-0000436B0000}"/>
    <cellStyle name="Output 3 6 2 3 2 2" xfId="37768" xr:uid="{00000000-0005-0000-0000-0000446B0000}"/>
    <cellStyle name="Output 3 6 2 3 3" xfId="29633" xr:uid="{00000000-0005-0000-0000-0000456B0000}"/>
    <cellStyle name="Output 3 6 2 4" xfId="14952" xr:uid="{00000000-0005-0000-0000-0000466B0000}"/>
    <cellStyle name="Output 3 6 2 4 2" xfId="33987" xr:uid="{00000000-0005-0000-0000-0000476B0000}"/>
    <cellStyle name="Output 3 6 2 5" xfId="24549" xr:uid="{00000000-0005-0000-0000-0000486B0000}"/>
    <cellStyle name="Output 3 6 3" xfId="4197" xr:uid="{00000000-0005-0000-0000-0000496B0000}"/>
    <cellStyle name="Output 3 6 3 2" xfId="7300" xr:uid="{00000000-0005-0000-0000-00004A6B0000}"/>
    <cellStyle name="Output 3 6 3 2 2" xfId="13361" xr:uid="{00000000-0005-0000-0000-00004B6B0000}"/>
    <cellStyle name="Output 3 6 3 2 2 2" xfId="22695" xr:uid="{00000000-0005-0000-0000-00004C6B0000}"/>
    <cellStyle name="Output 3 6 3 2 2 2 2" xfId="40423" xr:uid="{00000000-0005-0000-0000-00004D6B0000}"/>
    <cellStyle name="Output 3 6 3 2 2 3" xfId="32812" xr:uid="{00000000-0005-0000-0000-00004E6B0000}"/>
    <cellStyle name="Output 3 6 3 2 3" xfId="17481" xr:uid="{00000000-0005-0000-0000-00004F6B0000}"/>
    <cellStyle name="Output 3 6 3 2 3 2" xfId="36114" xr:uid="{00000000-0005-0000-0000-0000506B0000}"/>
    <cellStyle name="Output 3 6 3 2 4" xfId="27746" xr:uid="{00000000-0005-0000-0000-0000516B0000}"/>
    <cellStyle name="Output 3 6 3 3" xfId="10346" xr:uid="{00000000-0005-0000-0000-0000526B0000}"/>
    <cellStyle name="Output 3 6 3 3 2" xfId="19915" xr:uid="{00000000-0005-0000-0000-0000536B0000}"/>
    <cellStyle name="Output 3 6 3 3 2 2" xfId="38071" xr:uid="{00000000-0005-0000-0000-0000546B0000}"/>
    <cellStyle name="Output 3 6 3 3 3" xfId="30271" xr:uid="{00000000-0005-0000-0000-0000556B0000}"/>
    <cellStyle name="Output 3 6 3 4" xfId="15080" xr:uid="{00000000-0005-0000-0000-0000566B0000}"/>
    <cellStyle name="Output 3 6 3 4 2" xfId="34115" xr:uid="{00000000-0005-0000-0000-0000576B0000}"/>
    <cellStyle name="Output 3 6 3 5" xfId="25190" xr:uid="{00000000-0005-0000-0000-0000586B0000}"/>
    <cellStyle name="Output 3 6 4" xfId="5729" xr:uid="{00000000-0005-0000-0000-0000596B0000}"/>
    <cellStyle name="Output 3 6 4 2" xfId="11848" xr:uid="{00000000-0005-0000-0000-00005A6B0000}"/>
    <cellStyle name="Output 3 6 4 2 2" xfId="21367" xr:uid="{00000000-0005-0000-0000-00005B6B0000}"/>
    <cellStyle name="Output 3 6 4 2 2 2" xfId="39251" xr:uid="{00000000-0005-0000-0000-00005C6B0000}"/>
    <cellStyle name="Output 3 6 4 2 3" xfId="31492" xr:uid="{00000000-0005-0000-0000-00005D6B0000}"/>
    <cellStyle name="Output 3 6 4 3" xfId="16336" xr:uid="{00000000-0005-0000-0000-00005E6B0000}"/>
    <cellStyle name="Output 3 6 4 3 2" xfId="35107" xr:uid="{00000000-0005-0000-0000-00005F6B0000}"/>
    <cellStyle name="Output 3 6 4 4" xfId="26426" xr:uid="{00000000-0005-0000-0000-0000606B0000}"/>
    <cellStyle name="Output 3 6 5" xfId="8828" xr:uid="{00000000-0005-0000-0000-0000616B0000}"/>
    <cellStyle name="Output 3 6 5 2" xfId="18815" xr:uid="{00000000-0005-0000-0000-0000626B0000}"/>
    <cellStyle name="Output 3 6 5 2 2" xfId="37164" xr:uid="{00000000-0005-0000-0000-0000636B0000}"/>
    <cellStyle name="Output 3 6 5 3" xfId="28952" xr:uid="{00000000-0005-0000-0000-0000646B0000}"/>
    <cellStyle name="Output 3 6 6" xfId="14449" xr:uid="{00000000-0005-0000-0000-0000656B0000}"/>
    <cellStyle name="Output 3 6 6 2" xfId="33622" xr:uid="{00000000-0005-0000-0000-0000666B0000}"/>
    <cellStyle name="Output 3 6 7" xfId="23865" xr:uid="{00000000-0005-0000-0000-0000676B0000}"/>
    <cellStyle name="Output 3 7" xfId="2559" xr:uid="{00000000-0005-0000-0000-0000686B0000}"/>
    <cellStyle name="Output 3 7 2" xfId="3526" xr:uid="{00000000-0005-0000-0000-0000696B0000}"/>
    <cellStyle name="Output 3 7 2 2" xfId="6664" xr:uid="{00000000-0005-0000-0000-00006A6B0000}"/>
    <cellStyle name="Output 3 7 2 2 2" xfId="12763" xr:uid="{00000000-0005-0000-0000-00006B6B0000}"/>
    <cellStyle name="Output 3 7 2 2 2 2" xfId="22163" xr:uid="{00000000-0005-0000-0000-00006C6B0000}"/>
    <cellStyle name="Output 3 7 2 2 2 2 2" xfId="39893" xr:uid="{00000000-0005-0000-0000-00006D6B0000}"/>
    <cellStyle name="Output 3 7 2 2 2 3" xfId="32218" xr:uid="{00000000-0005-0000-0000-00006E6B0000}"/>
    <cellStyle name="Output 3 7 2 2 3" xfId="17045" xr:uid="{00000000-0005-0000-0000-00006F6B0000}"/>
    <cellStyle name="Output 3 7 2 2 3 2" xfId="35678" xr:uid="{00000000-0005-0000-0000-0000706B0000}"/>
    <cellStyle name="Output 3 7 2 2 4" xfId="27152" xr:uid="{00000000-0005-0000-0000-0000716B0000}"/>
    <cellStyle name="Output 3 7 2 3" xfId="9748" xr:uid="{00000000-0005-0000-0000-0000726B0000}"/>
    <cellStyle name="Output 3 7 2 3 2" xfId="19633" xr:uid="{00000000-0005-0000-0000-0000736B0000}"/>
    <cellStyle name="Output 3 7 2 3 2 2" xfId="37793" xr:uid="{00000000-0005-0000-0000-0000746B0000}"/>
    <cellStyle name="Output 3 7 2 3 3" xfId="29679" xr:uid="{00000000-0005-0000-0000-0000756B0000}"/>
    <cellStyle name="Output 3 7 2 4" xfId="14960" xr:uid="{00000000-0005-0000-0000-0000766B0000}"/>
    <cellStyle name="Output 3 7 2 4 2" xfId="33995" xr:uid="{00000000-0005-0000-0000-0000776B0000}"/>
    <cellStyle name="Output 3 7 2 5" xfId="24596" xr:uid="{00000000-0005-0000-0000-0000786B0000}"/>
    <cellStyle name="Output 3 7 3" xfId="4244" xr:uid="{00000000-0005-0000-0000-0000796B0000}"/>
    <cellStyle name="Output 3 7 3 2" xfId="7347" xr:uid="{00000000-0005-0000-0000-00007A6B0000}"/>
    <cellStyle name="Output 3 7 3 2 2" xfId="13408" xr:uid="{00000000-0005-0000-0000-00007B6B0000}"/>
    <cellStyle name="Output 3 7 3 2 2 2" xfId="22736" xr:uid="{00000000-0005-0000-0000-00007C6B0000}"/>
    <cellStyle name="Output 3 7 3 2 2 2 2" xfId="40464" xr:uid="{00000000-0005-0000-0000-00007D6B0000}"/>
    <cellStyle name="Output 3 7 3 2 2 3" xfId="32859" xr:uid="{00000000-0005-0000-0000-00007E6B0000}"/>
    <cellStyle name="Output 3 7 3 2 3" xfId="17511" xr:uid="{00000000-0005-0000-0000-00007F6B0000}"/>
    <cellStyle name="Output 3 7 3 2 3 2" xfId="36144" xr:uid="{00000000-0005-0000-0000-0000806B0000}"/>
    <cellStyle name="Output 3 7 3 2 4" xfId="27793" xr:uid="{00000000-0005-0000-0000-0000816B0000}"/>
    <cellStyle name="Output 3 7 3 3" xfId="10393" xr:uid="{00000000-0005-0000-0000-0000826B0000}"/>
    <cellStyle name="Output 3 7 3 3 2" xfId="19962" xr:uid="{00000000-0005-0000-0000-0000836B0000}"/>
    <cellStyle name="Output 3 7 3 3 2 2" xfId="38118" xr:uid="{00000000-0005-0000-0000-0000846B0000}"/>
    <cellStyle name="Output 3 7 3 3 3" xfId="30318" xr:uid="{00000000-0005-0000-0000-0000856B0000}"/>
    <cellStyle name="Output 3 7 3 4" xfId="15110" xr:uid="{00000000-0005-0000-0000-0000866B0000}"/>
    <cellStyle name="Output 3 7 3 4 2" xfId="34145" xr:uid="{00000000-0005-0000-0000-0000876B0000}"/>
    <cellStyle name="Output 3 7 3 5" xfId="25237" xr:uid="{00000000-0005-0000-0000-0000886B0000}"/>
    <cellStyle name="Output 3 7 4" xfId="5762" xr:uid="{00000000-0005-0000-0000-0000896B0000}"/>
    <cellStyle name="Output 3 7 4 2" xfId="11881" xr:uid="{00000000-0005-0000-0000-00008A6B0000}"/>
    <cellStyle name="Output 3 7 4 2 2" xfId="21395" xr:uid="{00000000-0005-0000-0000-00008B6B0000}"/>
    <cellStyle name="Output 3 7 4 2 2 2" xfId="39279" xr:uid="{00000000-0005-0000-0000-00008C6B0000}"/>
    <cellStyle name="Output 3 7 4 2 3" xfId="31525" xr:uid="{00000000-0005-0000-0000-00008D6B0000}"/>
    <cellStyle name="Output 3 7 4 3" xfId="16362" xr:uid="{00000000-0005-0000-0000-00008E6B0000}"/>
    <cellStyle name="Output 3 7 4 3 2" xfId="35133" xr:uid="{00000000-0005-0000-0000-00008F6B0000}"/>
    <cellStyle name="Output 3 7 4 4" xfId="26459" xr:uid="{00000000-0005-0000-0000-0000906B0000}"/>
    <cellStyle name="Output 3 7 5" xfId="8861" xr:uid="{00000000-0005-0000-0000-0000916B0000}"/>
    <cellStyle name="Output 3 7 5 2" xfId="18848" xr:uid="{00000000-0005-0000-0000-0000926B0000}"/>
    <cellStyle name="Output 3 7 5 2 2" xfId="37197" xr:uid="{00000000-0005-0000-0000-0000936B0000}"/>
    <cellStyle name="Output 3 7 5 3" xfId="28985" xr:uid="{00000000-0005-0000-0000-0000946B0000}"/>
    <cellStyle name="Output 3 7 6" xfId="14461" xr:uid="{00000000-0005-0000-0000-0000956B0000}"/>
    <cellStyle name="Output 3 7 6 2" xfId="33634" xr:uid="{00000000-0005-0000-0000-0000966B0000}"/>
    <cellStyle name="Output 3 7 7" xfId="23898" xr:uid="{00000000-0005-0000-0000-0000976B0000}"/>
    <cellStyle name="Output 3 8" xfId="2541" xr:uid="{00000000-0005-0000-0000-0000986B0000}"/>
    <cellStyle name="Output 3 8 2" xfId="3857" xr:uid="{00000000-0005-0000-0000-0000996B0000}"/>
    <cellStyle name="Output 3 8 2 2" xfId="6963" xr:uid="{00000000-0005-0000-0000-00009A6B0000}"/>
    <cellStyle name="Output 3 8 2 2 2" xfId="13034" xr:uid="{00000000-0005-0000-0000-00009B6B0000}"/>
    <cellStyle name="Output 3 8 2 2 2 2" xfId="22389" xr:uid="{00000000-0005-0000-0000-00009C6B0000}"/>
    <cellStyle name="Output 3 8 2 2 2 2 2" xfId="40117" xr:uid="{00000000-0005-0000-0000-00009D6B0000}"/>
    <cellStyle name="Output 3 8 2 2 2 3" xfId="32486" xr:uid="{00000000-0005-0000-0000-00009E6B0000}"/>
    <cellStyle name="Output 3 8 2 2 3" xfId="17226" xr:uid="{00000000-0005-0000-0000-00009F6B0000}"/>
    <cellStyle name="Output 3 8 2 2 3 2" xfId="35859" xr:uid="{00000000-0005-0000-0000-0000A06B0000}"/>
    <cellStyle name="Output 3 8 2 2 4" xfId="27420" xr:uid="{00000000-0005-0000-0000-0000A16B0000}"/>
    <cellStyle name="Output 3 8 2 3" xfId="10019" xr:uid="{00000000-0005-0000-0000-0000A26B0000}"/>
    <cellStyle name="Output 3 8 2 3 2" xfId="19784" xr:uid="{00000000-0005-0000-0000-0000A36B0000}"/>
    <cellStyle name="Output 3 8 2 3 2 2" xfId="37941" xr:uid="{00000000-0005-0000-0000-0000A46B0000}"/>
    <cellStyle name="Output 3 8 2 3 3" xfId="29945" xr:uid="{00000000-0005-0000-0000-0000A56B0000}"/>
    <cellStyle name="Output 3 8 2 4" xfId="15021" xr:uid="{00000000-0005-0000-0000-0000A66B0000}"/>
    <cellStyle name="Output 3 8 2 4 2" xfId="34056" xr:uid="{00000000-0005-0000-0000-0000A76B0000}"/>
    <cellStyle name="Output 3 8 2 5" xfId="24864" xr:uid="{00000000-0005-0000-0000-0000A86B0000}"/>
    <cellStyle name="Output 3 8 3" xfId="4516" xr:uid="{00000000-0005-0000-0000-0000A96B0000}"/>
    <cellStyle name="Output 3 8 3 2" xfId="7618" xr:uid="{00000000-0005-0000-0000-0000AA6B0000}"/>
    <cellStyle name="Output 3 8 3 2 2" xfId="13679" xr:uid="{00000000-0005-0000-0000-0000AB6B0000}"/>
    <cellStyle name="Output 3 8 3 2 2 2" xfId="22960" xr:uid="{00000000-0005-0000-0000-0000AC6B0000}"/>
    <cellStyle name="Output 3 8 3 2 2 2 2" xfId="40688" xr:uid="{00000000-0005-0000-0000-0000AD6B0000}"/>
    <cellStyle name="Output 3 8 3 2 2 3" xfId="33127" xr:uid="{00000000-0005-0000-0000-0000AE6B0000}"/>
    <cellStyle name="Output 3 8 3 2 3" xfId="17692" xr:uid="{00000000-0005-0000-0000-0000AF6B0000}"/>
    <cellStyle name="Output 3 8 3 2 3 2" xfId="36325" xr:uid="{00000000-0005-0000-0000-0000B06B0000}"/>
    <cellStyle name="Output 3 8 3 2 4" xfId="28061" xr:uid="{00000000-0005-0000-0000-0000B16B0000}"/>
    <cellStyle name="Output 3 8 3 3" xfId="10665" xr:uid="{00000000-0005-0000-0000-0000B26B0000}"/>
    <cellStyle name="Output 3 8 3 3 2" xfId="20233" xr:uid="{00000000-0005-0000-0000-0000B36B0000}"/>
    <cellStyle name="Output 3 8 3 3 2 2" xfId="38386" xr:uid="{00000000-0005-0000-0000-0000B46B0000}"/>
    <cellStyle name="Output 3 8 3 3 3" xfId="30587" xr:uid="{00000000-0005-0000-0000-0000B56B0000}"/>
    <cellStyle name="Output 3 8 3 4" xfId="15291" xr:uid="{00000000-0005-0000-0000-0000B66B0000}"/>
    <cellStyle name="Output 3 8 3 4 2" xfId="34326" xr:uid="{00000000-0005-0000-0000-0000B76B0000}"/>
    <cellStyle name="Output 3 8 3 5" xfId="25505" xr:uid="{00000000-0005-0000-0000-0000B86B0000}"/>
    <cellStyle name="Output 3 8 4" xfId="5744" xr:uid="{00000000-0005-0000-0000-0000B96B0000}"/>
    <cellStyle name="Output 3 8 4 2" xfId="11863" xr:uid="{00000000-0005-0000-0000-0000BA6B0000}"/>
    <cellStyle name="Output 3 8 4 2 2" xfId="21382" xr:uid="{00000000-0005-0000-0000-0000BB6B0000}"/>
    <cellStyle name="Output 3 8 4 2 2 2" xfId="39266" xr:uid="{00000000-0005-0000-0000-0000BC6B0000}"/>
    <cellStyle name="Output 3 8 4 2 3" xfId="31507" xr:uid="{00000000-0005-0000-0000-0000BD6B0000}"/>
    <cellStyle name="Output 3 8 4 3" xfId="16351" xr:uid="{00000000-0005-0000-0000-0000BE6B0000}"/>
    <cellStyle name="Output 3 8 4 3 2" xfId="35122" xr:uid="{00000000-0005-0000-0000-0000BF6B0000}"/>
    <cellStyle name="Output 3 8 4 4" xfId="26441" xr:uid="{00000000-0005-0000-0000-0000C06B0000}"/>
    <cellStyle name="Output 3 8 5" xfId="8843" xr:uid="{00000000-0005-0000-0000-0000C16B0000}"/>
    <cellStyle name="Output 3 8 5 2" xfId="18830" xr:uid="{00000000-0005-0000-0000-0000C26B0000}"/>
    <cellStyle name="Output 3 8 5 2 2" xfId="37179" xr:uid="{00000000-0005-0000-0000-0000C36B0000}"/>
    <cellStyle name="Output 3 8 5 3" xfId="28967" xr:uid="{00000000-0005-0000-0000-0000C46B0000}"/>
    <cellStyle name="Output 3 8 6" xfId="14456" xr:uid="{00000000-0005-0000-0000-0000C56B0000}"/>
    <cellStyle name="Output 3 8 6 2" xfId="33629" xr:uid="{00000000-0005-0000-0000-0000C66B0000}"/>
    <cellStyle name="Output 3 8 7" xfId="23880" xr:uid="{00000000-0005-0000-0000-0000C76B0000}"/>
    <cellStyle name="Output 3 9" xfId="2614" xr:uid="{00000000-0005-0000-0000-0000C86B0000}"/>
    <cellStyle name="Output 3 9 2" xfId="3643" xr:uid="{00000000-0005-0000-0000-0000C96B0000}"/>
    <cellStyle name="Output 3 9 2 2" xfId="6770" xr:uid="{00000000-0005-0000-0000-0000CA6B0000}"/>
    <cellStyle name="Output 3 9 2 2 2" xfId="12858" xr:uid="{00000000-0005-0000-0000-0000CB6B0000}"/>
    <cellStyle name="Output 3 9 2 2 2 2" xfId="22236" xr:uid="{00000000-0005-0000-0000-0000CC6B0000}"/>
    <cellStyle name="Output 3 9 2 2 2 2 2" xfId="39966" xr:uid="{00000000-0005-0000-0000-0000CD6B0000}"/>
    <cellStyle name="Output 3 9 2 2 2 3" xfId="32312" xr:uid="{00000000-0005-0000-0000-0000CE6B0000}"/>
    <cellStyle name="Output 3 9 2 2 3" xfId="17111" xr:uid="{00000000-0005-0000-0000-0000CF6B0000}"/>
    <cellStyle name="Output 3 9 2 2 3 2" xfId="35744" xr:uid="{00000000-0005-0000-0000-0000D06B0000}"/>
    <cellStyle name="Output 3 9 2 2 4" xfId="27246" xr:uid="{00000000-0005-0000-0000-0000D16B0000}"/>
    <cellStyle name="Output 3 9 2 3" xfId="9843" xr:uid="{00000000-0005-0000-0000-0000D26B0000}"/>
    <cellStyle name="Output 3 9 2 3 2" xfId="19683" xr:uid="{00000000-0005-0000-0000-0000D36B0000}"/>
    <cellStyle name="Output 3 9 2 3 2 2" xfId="37842" xr:uid="{00000000-0005-0000-0000-0000D46B0000}"/>
    <cellStyle name="Output 3 9 2 3 3" xfId="29771" xr:uid="{00000000-0005-0000-0000-0000D56B0000}"/>
    <cellStyle name="Output 3 9 2 4" xfId="14981" xr:uid="{00000000-0005-0000-0000-0000D66B0000}"/>
    <cellStyle name="Output 3 9 2 4 2" xfId="34016" xr:uid="{00000000-0005-0000-0000-0000D76B0000}"/>
    <cellStyle name="Output 3 9 2 5" xfId="24690" xr:uid="{00000000-0005-0000-0000-0000D86B0000}"/>
    <cellStyle name="Output 3 9 3" xfId="4340" xr:uid="{00000000-0005-0000-0000-0000D96B0000}"/>
    <cellStyle name="Output 3 9 3 2" xfId="7442" xr:uid="{00000000-0005-0000-0000-0000DA6B0000}"/>
    <cellStyle name="Output 3 9 3 2 2" xfId="13503" xr:uid="{00000000-0005-0000-0000-0000DB6B0000}"/>
    <cellStyle name="Output 3 9 3 2 2 2" xfId="22809" xr:uid="{00000000-0005-0000-0000-0000DC6B0000}"/>
    <cellStyle name="Output 3 9 3 2 2 2 2" xfId="40537" xr:uid="{00000000-0005-0000-0000-0000DD6B0000}"/>
    <cellStyle name="Output 3 9 3 2 2 3" xfId="32953" xr:uid="{00000000-0005-0000-0000-0000DE6B0000}"/>
    <cellStyle name="Output 3 9 3 2 3" xfId="17577" xr:uid="{00000000-0005-0000-0000-0000DF6B0000}"/>
    <cellStyle name="Output 3 9 3 2 3 2" xfId="36210" xr:uid="{00000000-0005-0000-0000-0000E06B0000}"/>
    <cellStyle name="Output 3 9 3 2 4" xfId="27887" xr:uid="{00000000-0005-0000-0000-0000E16B0000}"/>
    <cellStyle name="Output 3 9 3 3" xfId="10489" xr:uid="{00000000-0005-0000-0000-0000E26B0000}"/>
    <cellStyle name="Output 3 9 3 3 2" xfId="20057" xr:uid="{00000000-0005-0000-0000-0000E36B0000}"/>
    <cellStyle name="Output 3 9 3 3 2 2" xfId="38212" xr:uid="{00000000-0005-0000-0000-0000E46B0000}"/>
    <cellStyle name="Output 3 9 3 3 3" xfId="30413" xr:uid="{00000000-0005-0000-0000-0000E56B0000}"/>
    <cellStyle name="Output 3 9 3 4" xfId="15176" xr:uid="{00000000-0005-0000-0000-0000E66B0000}"/>
    <cellStyle name="Output 3 9 3 4 2" xfId="34211" xr:uid="{00000000-0005-0000-0000-0000E76B0000}"/>
    <cellStyle name="Output 3 9 3 5" xfId="25331" xr:uid="{00000000-0005-0000-0000-0000E86B0000}"/>
    <cellStyle name="Output 3 9 4" xfId="5816" xr:uid="{00000000-0005-0000-0000-0000E96B0000}"/>
    <cellStyle name="Output 3 9 4 2" xfId="11935" xr:uid="{00000000-0005-0000-0000-0000EA6B0000}"/>
    <cellStyle name="Output 3 9 4 2 2" xfId="21432" xr:uid="{00000000-0005-0000-0000-0000EB6B0000}"/>
    <cellStyle name="Output 3 9 4 2 2 2" xfId="39314" xr:uid="{00000000-0005-0000-0000-0000EC6B0000}"/>
    <cellStyle name="Output 3 9 4 2 3" xfId="31575" xr:uid="{00000000-0005-0000-0000-0000ED6B0000}"/>
    <cellStyle name="Output 3 9 4 3" xfId="16395" xr:uid="{00000000-0005-0000-0000-0000EE6B0000}"/>
    <cellStyle name="Output 3 9 4 3 2" xfId="35166" xr:uid="{00000000-0005-0000-0000-0000EF6B0000}"/>
    <cellStyle name="Output 3 9 4 4" xfId="26509" xr:uid="{00000000-0005-0000-0000-0000F06B0000}"/>
    <cellStyle name="Output 3 9 5" xfId="8915" xr:uid="{00000000-0005-0000-0000-0000F16B0000}"/>
    <cellStyle name="Output 3 9 5 2" xfId="18902" xr:uid="{00000000-0005-0000-0000-0000F26B0000}"/>
    <cellStyle name="Output 3 9 5 2 2" xfId="37247" xr:uid="{00000000-0005-0000-0000-0000F36B0000}"/>
    <cellStyle name="Output 3 9 5 3" xfId="29035" xr:uid="{00000000-0005-0000-0000-0000F46B0000}"/>
    <cellStyle name="Output 3 9 6" xfId="14475" xr:uid="{00000000-0005-0000-0000-0000F56B0000}"/>
    <cellStyle name="Output 3 9 6 2" xfId="33648" xr:uid="{00000000-0005-0000-0000-0000F66B0000}"/>
    <cellStyle name="Output 3 9 7" xfId="23948" xr:uid="{00000000-0005-0000-0000-0000F76B0000}"/>
    <cellStyle name="Output 4" xfId="1370" xr:uid="{00000000-0005-0000-0000-0000F86B0000}"/>
    <cellStyle name="Output 4 10" xfId="2713" xr:uid="{00000000-0005-0000-0000-0000F96B0000}"/>
    <cellStyle name="Output 4 10 2" xfId="3807" xr:uid="{00000000-0005-0000-0000-0000FA6B0000}"/>
    <cellStyle name="Output 4 10 2 2" xfId="6918" xr:uid="{00000000-0005-0000-0000-0000FB6B0000}"/>
    <cellStyle name="Output 4 10 2 2 2" xfId="12991" xr:uid="{00000000-0005-0000-0000-0000FC6B0000}"/>
    <cellStyle name="Output 4 10 2 2 2 2" xfId="22352" xr:uid="{00000000-0005-0000-0000-0000FD6B0000}"/>
    <cellStyle name="Output 4 10 2 2 2 2 2" xfId="40081" xr:uid="{00000000-0005-0000-0000-0000FE6B0000}"/>
    <cellStyle name="Output 4 10 2 2 2 3" xfId="32444" xr:uid="{00000000-0005-0000-0000-0000FF6B0000}"/>
    <cellStyle name="Output 4 10 2 2 3" xfId="17202" xr:uid="{00000000-0005-0000-0000-0000006C0000}"/>
    <cellStyle name="Output 4 10 2 2 3 2" xfId="35835" xr:uid="{00000000-0005-0000-0000-0000016C0000}"/>
    <cellStyle name="Output 4 10 2 2 4" xfId="27378" xr:uid="{00000000-0005-0000-0000-0000026C0000}"/>
    <cellStyle name="Output 4 10 2 3" xfId="9976" xr:uid="{00000000-0005-0000-0000-0000036C0000}"/>
    <cellStyle name="Output 4 10 2 3 2" xfId="19755" xr:uid="{00000000-0005-0000-0000-0000046C0000}"/>
    <cellStyle name="Output 4 10 2 3 2 2" xfId="37913" xr:uid="{00000000-0005-0000-0000-0000056C0000}"/>
    <cellStyle name="Output 4 10 2 3 3" xfId="29903" xr:uid="{00000000-0005-0000-0000-0000066C0000}"/>
    <cellStyle name="Output 4 10 2 4" xfId="15011" xr:uid="{00000000-0005-0000-0000-0000076C0000}"/>
    <cellStyle name="Output 4 10 2 4 2" xfId="34046" xr:uid="{00000000-0005-0000-0000-0000086C0000}"/>
    <cellStyle name="Output 4 10 2 5" xfId="24822" xr:uid="{00000000-0005-0000-0000-0000096C0000}"/>
    <cellStyle name="Output 4 10 3" xfId="4473" xr:uid="{00000000-0005-0000-0000-00000A6C0000}"/>
    <cellStyle name="Output 4 10 3 2" xfId="7575" xr:uid="{00000000-0005-0000-0000-00000B6C0000}"/>
    <cellStyle name="Output 4 10 3 2 2" xfId="13636" xr:uid="{00000000-0005-0000-0000-00000C6C0000}"/>
    <cellStyle name="Output 4 10 3 2 2 2" xfId="22924" xr:uid="{00000000-0005-0000-0000-00000D6C0000}"/>
    <cellStyle name="Output 4 10 3 2 2 2 2" xfId="40652" xr:uid="{00000000-0005-0000-0000-00000E6C0000}"/>
    <cellStyle name="Output 4 10 3 2 2 3" xfId="33085" xr:uid="{00000000-0005-0000-0000-00000F6C0000}"/>
    <cellStyle name="Output 4 10 3 2 3" xfId="17668" xr:uid="{00000000-0005-0000-0000-0000106C0000}"/>
    <cellStyle name="Output 4 10 3 2 3 2" xfId="36301" xr:uid="{00000000-0005-0000-0000-0000116C0000}"/>
    <cellStyle name="Output 4 10 3 2 4" xfId="28019" xr:uid="{00000000-0005-0000-0000-0000126C0000}"/>
    <cellStyle name="Output 4 10 3 3" xfId="10622" xr:uid="{00000000-0005-0000-0000-0000136C0000}"/>
    <cellStyle name="Output 4 10 3 3 2" xfId="20190" xr:uid="{00000000-0005-0000-0000-0000146C0000}"/>
    <cellStyle name="Output 4 10 3 3 2 2" xfId="38344" xr:uid="{00000000-0005-0000-0000-0000156C0000}"/>
    <cellStyle name="Output 4 10 3 3 3" xfId="30545" xr:uid="{00000000-0005-0000-0000-0000166C0000}"/>
    <cellStyle name="Output 4 10 3 4" xfId="15267" xr:uid="{00000000-0005-0000-0000-0000176C0000}"/>
    <cellStyle name="Output 4 10 3 4 2" xfId="34302" xr:uid="{00000000-0005-0000-0000-0000186C0000}"/>
    <cellStyle name="Output 4 10 3 5" xfId="25463" xr:uid="{00000000-0005-0000-0000-0000196C0000}"/>
    <cellStyle name="Output 4 10 4" xfId="5909" xr:uid="{00000000-0005-0000-0000-00001A6C0000}"/>
    <cellStyle name="Output 4 10 4 2" xfId="12028" xr:uid="{00000000-0005-0000-0000-00001B6C0000}"/>
    <cellStyle name="Output 4 10 4 2 2" xfId="21518" xr:uid="{00000000-0005-0000-0000-00001C6C0000}"/>
    <cellStyle name="Output 4 10 4 2 2 2" xfId="39398" xr:uid="{00000000-0005-0000-0000-00001D6C0000}"/>
    <cellStyle name="Output 4 10 4 2 3" xfId="31664" xr:uid="{00000000-0005-0000-0000-00001E6C0000}"/>
    <cellStyle name="Output 4 10 4 3" xfId="16471" xr:uid="{00000000-0005-0000-0000-00001F6C0000}"/>
    <cellStyle name="Output 4 10 4 3 2" xfId="35242" xr:uid="{00000000-0005-0000-0000-0000206C0000}"/>
    <cellStyle name="Output 4 10 4 4" xfId="26598" xr:uid="{00000000-0005-0000-0000-0000216C0000}"/>
    <cellStyle name="Output 4 10 5" xfId="9008" xr:uid="{00000000-0005-0000-0000-0000226C0000}"/>
    <cellStyle name="Output 4 10 5 2" xfId="18995" xr:uid="{00000000-0005-0000-0000-0000236C0000}"/>
    <cellStyle name="Output 4 10 5 2 2" xfId="37336" xr:uid="{00000000-0005-0000-0000-0000246C0000}"/>
    <cellStyle name="Output 4 10 5 3" xfId="29122" xr:uid="{00000000-0005-0000-0000-0000256C0000}"/>
    <cellStyle name="Output 4 10 6" xfId="14515" xr:uid="{00000000-0005-0000-0000-0000266C0000}"/>
    <cellStyle name="Output 4 10 6 2" xfId="33688" xr:uid="{00000000-0005-0000-0000-0000276C0000}"/>
    <cellStyle name="Output 4 10 7" xfId="24037" xr:uid="{00000000-0005-0000-0000-0000286C0000}"/>
    <cellStyle name="Output 4 11" xfId="2645" xr:uid="{00000000-0005-0000-0000-0000296C0000}"/>
    <cellStyle name="Output 4 11 2" xfId="3889" xr:uid="{00000000-0005-0000-0000-00002A6C0000}"/>
    <cellStyle name="Output 4 11 2 2" xfId="6995" xr:uid="{00000000-0005-0000-0000-00002B6C0000}"/>
    <cellStyle name="Output 4 11 2 2 2" xfId="13064" xr:uid="{00000000-0005-0000-0000-00002C6C0000}"/>
    <cellStyle name="Output 4 11 2 2 2 2" xfId="22418" xr:uid="{00000000-0005-0000-0000-00002D6C0000}"/>
    <cellStyle name="Output 4 11 2 2 2 2 2" xfId="40146" xr:uid="{00000000-0005-0000-0000-00002E6C0000}"/>
    <cellStyle name="Output 4 11 2 2 2 3" xfId="32516" xr:uid="{00000000-0005-0000-0000-00002F6C0000}"/>
    <cellStyle name="Output 4 11 2 2 3" xfId="17252" xr:uid="{00000000-0005-0000-0000-0000306C0000}"/>
    <cellStyle name="Output 4 11 2 2 3 2" xfId="35885" xr:uid="{00000000-0005-0000-0000-0000316C0000}"/>
    <cellStyle name="Output 4 11 2 2 4" xfId="27450" xr:uid="{00000000-0005-0000-0000-0000326C0000}"/>
    <cellStyle name="Output 4 11 2 3" xfId="10049" xr:uid="{00000000-0005-0000-0000-0000336C0000}"/>
    <cellStyle name="Output 4 11 2 3 2" xfId="19791" xr:uid="{00000000-0005-0000-0000-0000346C0000}"/>
    <cellStyle name="Output 4 11 2 3 2 2" xfId="37948" xr:uid="{00000000-0005-0000-0000-0000356C0000}"/>
    <cellStyle name="Output 4 11 2 3 3" xfId="29975" xr:uid="{00000000-0005-0000-0000-0000366C0000}"/>
    <cellStyle name="Output 4 11 2 4" xfId="15024" xr:uid="{00000000-0005-0000-0000-0000376C0000}"/>
    <cellStyle name="Output 4 11 2 4 2" xfId="34059" xr:uid="{00000000-0005-0000-0000-0000386C0000}"/>
    <cellStyle name="Output 4 11 2 5" xfId="24894" xr:uid="{00000000-0005-0000-0000-0000396C0000}"/>
    <cellStyle name="Output 4 11 3" xfId="4546" xr:uid="{00000000-0005-0000-0000-00003A6C0000}"/>
    <cellStyle name="Output 4 11 3 2" xfId="7648" xr:uid="{00000000-0005-0000-0000-00003B6C0000}"/>
    <cellStyle name="Output 4 11 3 2 2" xfId="13709" xr:uid="{00000000-0005-0000-0000-00003C6C0000}"/>
    <cellStyle name="Output 4 11 3 2 2 2" xfId="22989" xr:uid="{00000000-0005-0000-0000-00003D6C0000}"/>
    <cellStyle name="Output 4 11 3 2 2 2 2" xfId="40717" xr:uid="{00000000-0005-0000-0000-00003E6C0000}"/>
    <cellStyle name="Output 4 11 3 2 2 3" xfId="33157" xr:uid="{00000000-0005-0000-0000-00003F6C0000}"/>
    <cellStyle name="Output 4 11 3 2 3" xfId="17718" xr:uid="{00000000-0005-0000-0000-0000406C0000}"/>
    <cellStyle name="Output 4 11 3 2 3 2" xfId="36351" xr:uid="{00000000-0005-0000-0000-0000416C0000}"/>
    <cellStyle name="Output 4 11 3 2 4" xfId="28091" xr:uid="{00000000-0005-0000-0000-0000426C0000}"/>
    <cellStyle name="Output 4 11 3 3" xfId="10695" xr:uid="{00000000-0005-0000-0000-0000436C0000}"/>
    <cellStyle name="Output 4 11 3 3 2" xfId="20263" xr:uid="{00000000-0005-0000-0000-0000446C0000}"/>
    <cellStyle name="Output 4 11 3 3 2 2" xfId="38416" xr:uid="{00000000-0005-0000-0000-0000456C0000}"/>
    <cellStyle name="Output 4 11 3 3 3" xfId="30617" xr:uid="{00000000-0005-0000-0000-0000466C0000}"/>
    <cellStyle name="Output 4 11 3 4" xfId="15317" xr:uid="{00000000-0005-0000-0000-0000476C0000}"/>
    <cellStyle name="Output 4 11 3 4 2" xfId="34352" xr:uid="{00000000-0005-0000-0000-0000486C0000}"/>
    <cellStyle name="Output 4 11 3 5" xfId="25535" xr:uid="{00000000-0005-0000-0000-0000496C0000}"/>
    <cellStyle name="Output 4 11 4" xfId="5844" xr:uid="{00000000-0005-0000-0000-00004A6C0000}"/>
    <cellStyle name="Output 4 11 4 2" xfId="11963" xr:uid="{00000000-0005-0000-0000-00004B6C0000}"/>
    <cellStyle name="Output 4 11 4 2 2" xfId="21460" xr:uid="{00000000-0005-0000-0000-00004C6C0000}"/>
    <cellStyle name="Output 4 11 4 2 2 2" xfId="39342" xr:uid="{00000000-0005-0000-0000-00004D6C0000}"/>
    <cellStyle name="Output 4 11 4 2 3" xfId="31603" xr:uid="{00000000-0005-0000-0000-00004E6C0000}"/>
    <cellStyle name="Output 4 11 4 3" xfId="16419" xr:uid="{00000000-0005-0000-0000-00004F6C0000}"/>
    <cellStyle name="Output 4 11 4 3 2" xfId="35190" xr:uid="{00000000-0005-0000-0000-0000506C0000}"/>
    <cellStyle name="Output 4 11 4 4" xfId="26537" xr:uid="{00000000-0005-0000-0000-0000516C0000}"/>
    <cellStyle name="Output 4 11 5" xfId="8943" xr:uid="{00000000-0005-0000-0000-0000526C0000}"/>
    <cellStyle name="Output 4 11 5 2" xfId="18930" xr:uid="{00000000-0005-0000-0000-0000536C0000}"/>
    <cellStyle name="Output 4 11 5 2 2" xfId="37275" xr:uid="{00000000-0005-0000-0000-0000546C0000}"/>
    <cellStyle name="Output 4 11 5 3" xfId="29061" xr:uid="{00000000-0005-0000-0000-0000556C0000}"/>
    <cellStyle name="Output 4 11 6" xfId="14491" xr:uid="{00000000-0005-0000-0000-0000566C0000}"/>
    <cellStyle name="Output 4 11 6 2" xfId="33664" xr:uid="{00000000-0005-0000-0000-0000576C0000}"/>
    <cellStyle name="Output 4 11 7" xfId="23976" xr:uid="{00000000-0005-0000-0000-0000586C0000}"/>
    <cellStyle name="Output 4 12" xfId="2597" xr:uid="{00000000-0005-0000-0000-0000596C0000}"/>
    <cellStyle name="Output 4 12 2" xfId="3744" xr:uid="{00000000-0005-0000-0000-00005A6C0000}"/>
    <cellStyle name="Output 4 12 2 2" xfId="6859" xr:uid="{00000000-0005-0000-0000-00005B6C0000}"/>
    <cellStyle name="Output 4 12 2 2 2" xfId="12938" xr:uid="{00000000-0005-0000-0000-00005C6C0000}"/>
    <cellStyle name="Output 4 12 2 2 2 2" xfId="22303" xr:uid="{00000000-0005-0000-0000-00005D6C0000}"/>
    <cellStyle name="Output 4 12 2 2 2 2 2" xfId="40033" xr:uid="{00000000-0005-0000-0000-00005E6C0000}"/>
    <cellStyle name="Output 4 12 2 2 2 3" xfId="32392" xr:uid="{00000000-0005-0000-0000-00005F6C0000}"/>
    <cellStyle name="Output 4 12 2 2 3" xfId="17161" xr:uid="{00000000-0005-0000-0000-0000606C0000}"/>
    <cellStyle name="Output 4 12 2 2 3 2" xfId="35794" xr:uid="{00000000-0005-0000-0000-0000616C0000}"/>
    <cellStyle name="Output 4 12 2 2 4" xfId="27326" xr:uid="{00000000-0005-0000-0000-0000626C0000}"/>
    <cellStyle name="Output 4 12 2 3" xfId="9923" xr:uid="{00000000-0005-0000-0000-0000636C0000}"/>
    <cellStyle name="Output 4 12 2 3 2" xfId="19730" xr:uid="{00000000-0005-0000-0000-0000646C0000}"/>
    <cellStyle name="Output 4 12 2 3 2 2" xfId="37889" xr:uid="{00000000-0005-0000-0000-0000656C0000}"/>
    <cellStyle name="Output 4 12 2 3 3" xfId="29851" xr:uid="{00000000-0005-0000-0000-0000666C0000}"/>
    <cellStyle name="Output 4 12 2 4" xfId="14998" xr:uid="{00000000-0005-0000-0000-0000676C0000}"/>
    <cellStyle name="Output 4 12 2 4 2" xfId="34033" xr:uid="{00000000-0005-0000-0000-0000686C0000}"/>
    <cellStyle name="Output 4 12 2 5" xfId="24770" xr:uid="{00000000-0005-0000-0000-0000696C0000}"/>
    <cellStyle name="Output 4 12 3" xfId="4420" xr:uid="{00000000-0005-0000-0000-00006A6C0000}"/>
    <cellStyle name="Output 4 12 3 2" xfId="7522" xr:uid="{00000000-0005-0000-0000-00006B6C0000}"/>
    <cellStyle name="Output 4 12 3 2 2" xfId="13583" xr:uid="{00000000-0005-0000-0000-00006C6C0000}"/>
    <cellStyle name="Output 4 12 3 2 2 2" xfId="22876" xr:uid="{00000000-0005-0000-0000-00006D6C0000}"/>
    <cellStyle name="Output 4 12 3 2 2 2 2" xfId="40604" xr:uid="{00000000-0005-0000-0000-00006E6C0000}"/>
    <cellStyle name="Output 4 12 3 2 2 3" xfId="33033" xr:uid="{00000000-0005-0000-0000-00006F6C0000}"/>
    <cellStyle name="Output 4 12 3 2 3" xfId="17627" xr:uid="{00000000-0005-0000-0000-0000706C0000}"/>
    <cellStyle name="Output 4 12 3 2 3 2" xfId="36260" xr:uid="{00000000-0005-0000-0000-0000716C0000}"/>
    <cellStyle name="Output 4 12 3 2 4" xfId="27967" xr:uid="{00000000-0005-0000-0000-0000726C0000}"/>
    <cellStyle name="Output 4 12 3 3" xfId="10569" xr:uid="{00000000-0005-0000-0000-0000736C0000}"/>
    <cellStyle name="Output 4 12 3 3 2" xfId="20137" xr:uid="{00000000-0005-0000-0000-0000746C0000}"/>
    <cellStyle name="Output 4 12 3 3 2 2" xfId="38292" xr:uid="{00000000-0005-0000-0000-0000756C0000}"/>
    <cellStyle name="Output 4 12 3 3 3" xfId="30493" xr:uid="{00000000-0005-0000-0000-0000766C0000}"/>
    <cellStyle name="Output 4 12 3 4" xfId="15226" xr:uid="{00000000-0005-0000-0000-0000776C0000}"/>
    <cellStyle name="Output 4 12 3 4 2" xfId="34261" xr:uid="{00000000-0005-0000-0000-0000786C0000}"/>
    <cellStyle name="Output 4 12 3 5" xfId="25411" xr:uid="{00000000-0005-0000-0000-0000796C0000}"/>
    <cellStyle name="Output 4 12 4" xfId="5799" xr:uid="{00000000-0005-0000-0000-00007A6C0000}"/>
    <cellStyle name="Output 4 12 4 2" xfId="11918" xr:uid="{00000000-0005-0000-0000-00007B6C0000}"/>
    <cellStyle name="Output 4 12 4 2 2" xfId="21420" xr:uid="{00000000-0005-0000-0000-00007C6C0000}"/>
    <cellStyle name="Output 4 12 4 2 2 2" xfId="39304" xr:uid="{00000000-0005-0000-0000-00007D6C0000}"/>
    <cellStyle name="Output 4 12 4 2 3" xfId="31560" xr:uid="{00000000-0005-0000-0000-00007E6C0000}"/>
    <cellStyle name="Output 4 12 4 3" xfId="16385" xr:uid="{00000000-0005-0000-0000-00007F6C0000}"/>
    <cellStyle name="Output 4 12 4 3 2" xfId="35156" xr:uid="{00000000-0005-0000-0000-0000806C0000}"/>
    <cellStyle name="Output 4 12 4 4" xfId="26494" xr:uid="{00000000-0005-0000-0000-0000816C0000}"/>
    <cellStyle name="Output 4 12 5" xfId="8898" xr:uid="{00000000-0005-0000-0000-0000826C0000}"/>
    <cellStyle name="Output 4 12 5 2" xfId="18885" xr:uid="{00000000-0005-0000-0000-0000836C0000}"/>
    <cellStyle name="Output 4 12 5 2 2" xfId="37232" xr:uid="{00000000-0005-0000-0000-0000846C0000}"/>
    <cellStyle name="Output 4 12 5 3" xfId="29020" xr:uid="{00000000-0005-0000-0000-0000856C0000}"/>
    <cellStyle name="Output 4 12 6" xfId="14469" xr:uid="{00000000-0005-0000-0000-0000866C0000}"/>
    <cellStyle name="Output 4 12 6 2" xfId="33642" xr:uid="{00000000-0005-0000-0000-0000876C0000}"/>
    <cellStyle name="Output 4 12 7" xfId="23933" xr:uid="{00000000-0005-0000-0000-0000886C0000}"/>
    <cellStyle name="Output 4 13" xfId="2861" xr:uid="{00000000-0005-0000-0000-0000896C0000}"/>
    <cellStyle name="Output 4 13 2" xfId="3841" xr:uid="{00000000-0005-0000-0000-00008A6C0000}"/>
    <cellStyle name="Output 4 13 2 2" xfId="6947" xr:uid="{00000000-0005-0000-0000-00008B6C0000}"/>
    <cellStyle name="Output 4 13 2 2 2" xfId="13018" xr:uid="{00000000-0005-0000-0000-00008C6C0000}"/>
    <cellStyle name="Output 4 13 2 2 2 2" xfId="22373" xr:uid="{00000000-0005-0000-0000-00008D6C0000}"/>
    <cellStyle name="Output 4 13 2 2 2 2 2" xfId="40101" xr:uid="{00000000-0005-0000-0000-00008E6C0000}"/>
    <cellStyle name="Output 4 13 2 2 2 3" xfId="32470" xr:uid="{00000000-0005-0000-0000-00008F6C0000}"/>
    <cellStyle name="Output 4 13 2 2 3" xfId="17216" xr:uid="{00000000-0005-0000-0000-0000906C0000}"/>
    <cellStyle name="Output 4 13 2 2 3 2" xfId="35849" xr:uid="{00000000-0005-0000-0000-0000916C0000}"/>
    <cellStyle name="Output 4 13 2 2 4" xfId="27404" xr:uid="{00000000-0005-0000-0000-0000926C0000}"/>
    <cellStyle name="Output 4 13 2 3" xfId="10003" xr:uid="{00000000-0005-0000-0000-0000936C0000}"/>
    <cellStyle name="Output 4 13 2 3 2" xfId="19776" xr:uid="{00000000-0005-0000-0000-0000946C0000}"/>
    <cellStyle name="Output 4 13 2 3 2 2" xfId="37933" xr:uid="{00000000-0005-0000-0000-0000956C0000}"/>
    <cellStyle name="Output 4 13 2 3 3" xfId="29929" xr:uid="{00000000-0005-0000-0000-0000966C0000}"/>
    <cellStyle name="Output 4 13 2 4" xfId="15019" xr:uid="{00000000-0005-0000-0000-0000976C0000}"/>
    <cellStyle name="Output 4 13 2 4 2" xfId="34054" xr:uid="{00000000-0005-0000-0000-0000986C0000}"/>
    <cellStyle name="Output 4 13 2 5" xfId="24848" xr:uid="{00000000-0005-0000-0000-0000996C0000}"/>
    <cellStyle name="Output 4 13 3" xfId="4500" xr:uid="{00000000-0005-0000-0000-00009A6C0000}"/>
    <cellStyle name="Output 4 13 3 2" xfId="7602" xr:uid="{00000000-0005-0000-0000-00009B6C0000}"/>
    <cellStyle name="Output 4 13 3 2 2" xfId="13663" xr:uid="{00000000-0005-0000-0000-00009C6C0000}"/>
    <cellStyle name="Output 4 13 3 2 2 2" xfId="22944" xr:uid="{00000000-0005-0000-0000-00009D6C0000}"/>
    <cellStyle name="Output 4 13 3 2 2 2 2" xfId="40672" xr:uid="{00000000-0005-0000-0000-00009E6C0000}"/>
    <cellStyle name="Output 4 13 3 2 2 3" xfId="33111" xr:uid="{00000000-0005-0000-0000-00009F6C0000}"/>
    <cellStyle name="Output 4 13 3 2 3" xfId="17682" xr:uid="{00000000-0005-0000-0000-0000A06C0000}"/>
    <cellStyle name="Output 4 13 3 2 3 2" xfId="36315" xr:uid="{00000000-0005-0000-0000-0000A16C0000}"/>
    <cellStyle name="Output 4 13 3 2 4" xfId="28045" xr:uid="{00000000-0005-0000-0000-0000A26C0000}"/>
    <cellStyle name="Output 4 13 3 3" xfId="10649" xr:uid="{00000000-0005-0000-0000-0000A36C0000}"/>
    <cellStyle name="Output 4 13 3 3 2" xfId="20217" xr:uid="{00000000-0005-0000-0000-0000A46C0000}"/>
    <cellStyle name="Output 4 13 3 3 2 2" xfId="38370" xr:uid="{00000000-0005-0000-0000-0000A56C0000}"/>
    <cellStyle name="Output 4 13 3 3 3" xfId="30571" xr:uid="{00000000-0005-0000-0000-0000A66C0000}"/>
    <cellStyle name="Output 4 13 3 4" xfId="15281" xr:uid="{00000000-0005-0000-0000-0000A76C0000}"/>
    <cellStyle name="Output 4 13 3 4 2" xfId="34316" xr:uid="{00000000-0005-0000-0000-0000A86C0000}"/>
    <cellStyle name="Output 4 13 3 5" xfId="25489" xr:uid="{00000000-0005-0000-0000-0000A96C0000}"/>
    <cellStyle name="Output 4 13 4" xfId="6048" xr:uid="{00000000-0005-0000-0000-0000AA6C0000}"/>
    <cellStyle name="Output 4 13 4 2" xfId="12167" xr:uid="{00000000-0005-0000-0000-0000AB6C0000}"/>
    <cellStyle name="Output 4 13 4 2 2" xfId="21635" xr:uid="{00000000-0005-0000-0000-0000AC6C0000}"/>
    <cellStyle name="Output 4 13 4 2 2 2" xfId="39513" xr:uid="{00000000-0005-0000-0000-0000AD6C0000}"/>
    <cellStyle name="Output 4 13 4 2 3" xfId="31789" xr:uid="{00000000-0005-0000-0000-0000AE6C0000}"/>
    <cellStyle name="Output 4 13 4 3" xfId="16576" xr:uid="{00000000-0005-0000-0000-0000AF6C0000}"/>
    <cellStyle name="Output 4 13 4 3 2" xfId="35347" xr:uid="{00000000-0005-0000-0000-0000B06C0000}"/>
    <cellStyle name="Output 4 13 4 4" xfId="26723" xr:uid="{00000000-0005-0000-0000-0000B16C0000}"/>
    <cellStyle name="Output 4 13 5" xfId="9147" xr:uid="{00000000-0005-0000-0000-0000B26C0000}"/>
    <cellStyle name="Output 4 13 5 2" xfId="19132" xr:uid="{00000000-0005-0000-0000-0000B36C0000}"/>
    <cellStyle name="Output 4 13 5 2 2" xfId="37459" xr:uid="{00000000-0005-0000-0000-0000B46C0000}"/>
    <cellStyle name="Output 4 13 5 3" xfId="29249" xr:uid="{00000000-0005-0000-0000-0000B56C0000}"/>
    <cellStyle name="Output 4 13 6" xfId="14588" xr:uid="{00000000-0005-0000-0000-0000B66C0000}"/>
    <cellStyle name="Output 4 13 6 2" xfId="33761" xr:uid="{00000000-0005-0000-0000-0000B76C0000}"/>
    <cellStyle name="Output 4 13 7" xfId="24162" xr:uid="{00000000-0005-0000-0000-0000B86C0000}"/>
    <cellStyle name="Output 4 14" xfId="2900" xr:uid="{00000000-0005-0000-0000-0000B96C0000}"/>
    <cellStyle name="Output 4 14 2" xfId="3775" xr:uid="{00000000-0005-0000-0000-0000BA6C0000}"/>
    <cellStyle name="Output 4 14 2 2" xfId="6887" xr:uid="{00000000-0005-0000-0000-0000BB6C0000}"/>
    <cellStyle name="Output 4 14 2 2 2" xfId="12961" xr:uid="{00000000-0005-0000-0000-0000BC6C0000}"/>
    <cellStyle name="Output 4 14 2 2 2 2" xfId="22323" xr:uid="{00000000-0005-0000-0000-0000BD6C0000}"/>
    <cellStyle name="Output 4 14 2 2 2 2 2" xfId="40053" xr:uid="{00000000-0005-0000-0000-0000BE6C0000}"/>
    <cellStyle name="Output 4 14 2 2 2 3" xfId="32415" xr:uid="{00000000-0005-0000-0000-0000BF6C0000}"/>
    <cellStyle name="Output 4 14 2 2 3" xfId="17177" xr:uid="{00000000-0005-0000-0000-0000C06C0000}"/>
    <cellStyle name="Output 4 14 2 2 3 2" xfId="35810" xr:uid="{00000000-0005-0000-0000-0000C16C0000}"/>
    <cellStyle name="Output 4 14 2 2 4" xfId="27349" xr:uid="{00000000-0005-0000-0000-0000C26C0000}"/>
    <cellStyle name="Output 4 14 2 3" xfId="9946" xr:uid="{00000000-0005-0000-0000-0000C36C0000}"/>
    <cellStyle name="Output 4 14 2 3 2" xfId="19746" xr:uid="{00000000-0005-0000-0000-0000C46C0000}"/>
    <cellStyle name="Output 4 14 2 3 2 2" xfId="37905" xr:uid="{00000000-0005-0000-0000-0000C56C0000}"/>
    <cellStyle name="Output 4 14 2 3 3" xfId="29874" xr:uid="{00000000-0005-0000-0000-0000C66C0000}"/>
    <cellStyle name="Output 4 14 2 4" xfId="15007" xr:uid="{00000000-0005-0000-0000-0000C76C0000}"/>
    <cellStyle name="Output 4 14 2 4 2" xfId="34042" xr:uid="{00000000-0005-0000-0000-0000C86C0000}"/>
    <cellStyle name="Output 4 14 2 5" xfId="24793" xr:uid="{00000000-0005-0000-0000-0000C96C0000}"/>
    <cellStyle name="Output 4 14 3" xfId="4443" xr:uid="{00000000-0005-0000-0000-0000CA6C0000}"/>
    <cellStyle name="Output 4 14 3 2" xfId="7545" xr:uid="{00000000-0005-0000-0000-0000CB6C0000}"/>
    <cellStyle name="Output 4 14 3 2 2" xfId="13606" xr:uid="{00000000-0005-0000-0000-0000CC6C0000}"/>
    <cellStyle name="Output 4 14 3 2 2 2" xfId="22896" xr:uid="{00000000-0005-0000-0000-0000CD6C0000}"/>
    <cellStyle name="Output 4 14 3 2 2 2 2" xfId="40624" xr:uid="{00000000-0005-0000-0000-0000CE6C0000}"/>
    <cellStyle name="Output 4 14 3 2 2 3" xfId="33056" xr:uid="{00000000-0005-0000-0000-0000CF6C0000}"/>
    <cellStyle name="Output 4 14 3 2 3" xfId="17643" xr:uid="{00000000-0005-0000-0000-0000D06C0000}"/>
    <cellStyle name="Output 4 14 3 2 3 2" xfId="36276" xr:uid="{00000000-0005-0000-0000-0000D16C0000}"/>
    <cellStyle name="Output 4 14 3 2 4" xfId="27990" xr:uid="{00000000-0005-0000-0000-0000D26C0000}"/>
    <cellStyle name="Output 4 14 3 3" xfId="10592" xr:uid="{00000000-0005-0000-0000-0000D36C0000}"/>
    <cellStyle name="Output 4 14 3 3 2" xfId="20160" xr:uid="{00000000-0005-0000-0000-0000D46C0000}"/>
    <cellStyle name="Output 4 14 3 3 2 2" xfId="38315" xr:uid="{00000000-0005-0000-0000-0000D56C0000}"/>
    <cellStyle name="Output 4 14 3 3 3" xfId="30516" xr:uid="{00000000-0005-0000-0000-0000D66C0000}"/>
    <cellStyle name="Output 4 14 3 4" xfId="15242" xr:uid="{00000000-0005-0000-0000-0000D76C0000}"/>
    <cellStyle name="Output 4 14 3 4 2" xfId="34277" xr:uid="{00000000-0005-0000-0000-0000D86C0000}"/>
    <cellStyle name="Output 4 14 3 5" xfId="25434" xr:uid="{00000000-0005-0000-0000-0000D96C0000}"/>
    <cellStyle name="Output 4 14 4" xfId="6080" xr:uid="{00000000-0005-0000-0000-0000DA6C0000}"/>
    <cellStyle name="Output 4 14 4 2" xfId="12199" xr:uid="{00000000-0005-0000-0000-0000DB6C0000}"/>
    <cellStyle name="Output 4 14 4 2 2" xfId="21657" xr:uid="{00000000-0005-0000-0000-0000DC6C0000}"/>
    <cellStyle name="Output 4 14 4 2 2 2" xfId="39533" xr:uid="{00000000-0005-0000-0000-0000DD6C0000}"/>
    <cellStyle name="Output 4 14 4 2 3" xfId="31819" xr:uid="{00000000-0005-0000-0000-0000DE6C0000}"/>
    <cellStyle name="Output 4 14 4 3" xfId="16596" xr:uid="{00000000-0005-0000-0000-0000DF6C0000}"/>
    <cellStyle name="Output 4 14 4 3 2" xfId="35367" xr:uid="{00000000-0005-0000-0000-0000E06C0000}"/>
    <cellStyle name="Output 4 14 4 4" xfId="26753" xr:uid="{00000000-0005-0000-0000-0000E16C0000}"/>
    <cellStyle name="Output 4 14 5" xfId="9184" xr:uid="{00000000-0005-0000-0000-0000E26C0000}"/>
    <cellStyle name="Output 4 14 5 2" xfId="19166" xr:uid="{00000000-0005-0000-0000-0000E36C0000}"/>
    <cellStyle name="Output 4 14 5 2 2" xfId="37491" xr:uid="{00000000-0005-0000-0000-0000E46C0000}"/>
    <cellStyle name="Output 4 14 5 3" xfId="29284" xr:uid="{00000000-0005-0000-0000-0000E56C0000}"/>
    <cellStyle name="Output 4 14 6" xfId="14610" xr:uid="{00000000-0005-0000-0000-0000E66C0000}"/>
    <cellStyle name="Output 4 14 6 2" xfId="33783" xr:uid="{00000000-0005-0000-0000-0000E76C0000}"/>
    <cellStyle name="Output 4 14 7" xfId="24197" xr:uid="{00000000-0005-0000-0000-0000E86C0000}"/>
    <cellStyle name="Output 4 15" xfId="2890" xr:uid="{00000000-0005-0000-0000-0000E96C0000}"/>
    <cellStyle name="Output 4 15 2" xfId="3562" xr:uid="{00000000-0005-0000-0000-0000EA6C0000}"/>
    <cellStyle name="Output 4 15 2 2" xfId="6694" xr:uid="{00000000-0005-0000-0000-0000EB6C0000}"/>
    <cellStyle name="Output 4 15 2 2 2" xfId="12790" xr:uid="{00000000-0005-0000-0000-0000EC6C0000}"/>
    <cellStyle name="Output 4 15 2 2 2 2" xfId="22184" xr:uid="{00000000-0005-0000-0000-0000ED6C0000}"/>
    <cellStyle name="Output 4 15 2 2 2 2 2" xfId="39914" xr:uid="{00000000-0005-0000-0000-0000EE6C0000}"/>
    <cellStyle name="Output 4 15 2 2 2 3" xfId="32245" xr:uid="{00000000-0005-0000-0000-0000EF6C0000}"/>
    <cellStyle name="Output 4 15 2 2 3" xfId="17065" xr:uid="{00000000-0005-0000-0000-0000F06C0000}"/>
    <cellStyle name="Output 4 15 2 2 3 2" xfId="35698" xr:uid="{00000000-0005-0000-0000-0000F16C0000}"/>
    <cellStyle name="Output 4 15 2 2 4" xfId="27179" xr:uid="{00000000-0005-0000-0000-0000F26C0000}"/>
    <cellStyle name="Output 4 15 2 3" xfId="9775" xr:uid="{00000000-0005-0000-0000-0000F36C0000}"/>
    <cellStyle name="Output 4 15 2 3 2" xfId="19645" xr:uid="{00000000-0005-0000-0000-0000F46C0000}"/>
    <cellStyle name="Output 4 15 2 3 2 2" xfId="37805" xr:uid="{00000000-0005-0000-0000-0000F56C0000}"/>
    <cellStyle name="Output 4 15 2 3 3" xfId="29705" xr:uid="{00000000-0005-0000-0000-0000F66C0000}"/>
    <cellStyle name="Output 4 15 2 4" xfId="14965" xr:uid="{00000000-0005-0000-0000-0000F76C0000}"/>
    <cellStyle name="Output 4 15 2 4 2" xfId="34000" xr:uid="{00000000-0005-0000-0000-0000F86C0000}"/>
    <cellStyle name="Output 4 15 2 5" xfId="24623" xr:uid="{00000000-0005-0000-0000-0000F96C0000}"/>
    <cellStyle name="Output 4 15 3" xfId="4271" xr:uid="{00000000-0005-0000-0000-0000FA6C0000}"/>
    <cellStyle name="Output 4 15 3 2" xfId="7374" xr:uid="{00000000-0005-0000-0000-0000FB6C0000}"/>
    <cellStyle name="Output 4 15 3 2 2" xfId="13435" xr:uid="{00000000-0005-0000-0000-0000FC6C0000}"/>
    <cellStyle name="Output 4 15 3 2 2 2" xfId="22757" xr:uid="{00000000-0005-0000-0000-0000FD6C0000}"/>
    <cellStyle name="Output 4 15 3 2 2 2 2" xfId="40485" xr:uid="{00000000-0005-0000-0000-0000FE6C0000}"/>
    <cellStyle name="Output 4 15 3 2 2 3" xfId="32886" xr:uid="{00000000-0005-0000-0000-0000FF6C0000}"/>
    <cellStyle name="Output 4 15 3 2 3" xfId="17531" xr:uid="{00000000-0005-0000-0000-0000006D0000}"/>
    <cellStyle name="Output 4 15 3 2 3 2" xfId="36164" xr:uid="{00000000-0005-0000-0000-0000016D0000}"/>
    <cellStyle name="Output 4 15 3 2 4" xfId="27820" xr:uid="{00000000-0005-0000-0000-0000026D0000}"/>
    <cellStyle name="Output 4 15 3 3" xfId="10420" xr:uid="{00000000-0005-0000-0000-0000036D0000}"/>
    <cellStyle name="Output 4 15 3 3 2" xfId="19989" xr:uid="{00000000-0005-0000-0000-0000046D0000}"/>
    <cellStyle name="Output 4 15 3 3 2 2" xfId="38145" xr:uid="{00000000-0005-0000-0000-0000056D0000}"/>
    <cellStyle name="Output 4 15 3 3 3" xfId="30345" xr:uid="{00000000-0005-0000-0000-0000066D0000}"/>
    <cellStyle name="Output 4 15 3 4" xfId="15130" xr:uid="{00000000-0005-0000-0000-0000076D0000}"/>
    <cellStyle name="Output 4 15 3 4 2" xfId="34165" xr:uid="{00000000-0005-0000-0000-0000086D0000}"/>
    <cellStyle name="Output 4 15 3 5" xfId="25264" xr:uid="{00000000-0005-0000-0000-0000096D0000}"/>
    <cellStyle name="Output 4 15 4" xfId="6070" xr:uid="{00000000-0005-0000-0000-00000A6D0000}"/>
    <cellStyle name="Output 4 15 4 2" xfId="12189" xr:uid="{00000000-0005-0000-0000-00000B6D0000}"/>
    <cellStyle name="Output 4 15 4 2 2" xfId="21652" xr:uid="{00000000-0005-0000-0000-00000C6D0000}"/>
    <cellStyle name="Output 4 15 4 2 2 2" xfId="39528" xr:uid="{00000000-0005-0000-0000-00000D6D0000}"/>
    <cellStyle name="Output 4 15 4 2 3" xfId="31809" xr:uid="{00000000-0005-0000-0000-00000E6D0000}"/>
    <cellStyle name="Output 4 15 4 3" xfId="16591" xr:uid="{00000000-0005-0000-0000-00000F6D0000}"/>
    <cellStyle name="Output 4 15 4 3 2" xfId="35362" xr:uid="{00000000-0005-0000-0000-0000106D0000}"/>
    <cellStyle name="Output 4 15 4 4" xfId="26743" xr:uid="{00000000-0005-0000-0000-0000116D0000}"/>
    <cellStyle name="Output 4 15 5" xfId="9174" xr:uid="{00000000-0005-0000-0000-0000126D0000}"/>
    <cellStyle name="Output 4 15 5 2" xfId="19156" xr:uid="{00000000-0005-0000-0000-0000136D0000}"/>
    <cellStyle name="Output 4 15 5 2 2" xfId="37481" xr:uid="{00000000-0005-0000-0000-0000146D0000}"/>
    <cellStyle name="Output 4 15 5 3" xfId="29274" xr:uid="{00000000-0005-0000-0000-0000156D0000}"/>
    <cellStyle name="Output 4 15 6" xfId="14605" xr:uid="{00000000-0005-0000-0000-0000166D0000}"/>
    <cellStyle name="Output 4 15 6 2" xfId="33778" xr:uid="{00000000-0005-0000-0000-0000176D0000}"/>
    <cellStyle name="Output 4 15 7" xfId="24187" xr:uid="{00000000-0005-0000-0000-0000186D0000}"/>
    <cellStyle name="Output 4 16" xfId="2917" xr:uid="{00000000-0005-0000-0000-0000196D0000}"/>
    <cellStyle name="Output 4 16 2" xfId="6096" xr:uid="{00000000-0005-0000-0000-00001A6D0000}"/>
    <cellStyle name="Output 4 16 2 2" xfId="12215" xr:uid="{00000000-0005-0000-0000-00001B6D0000}"/>
    <cellStyle name="Output 4 16 2 2 2" xfId="21666" xr:uid="{00000000-0005-0000-0000-00001C6D0000}"/>
    <cellStyle name="Output 4 16 2 2 2 2" xfId="39542" xr:uid="{00000000-0005-0000-0000-00001D6D0000}"/>
    <cellStyle name="Output 4 16 2 2 3" xfId="31833" xr:uid="{00000000-0005-0000-0000-00001E6D0000}"/>
    <cellStyle name="Output 4 16 2 3" xfId="16605" xr:uid="{00000000-0005-0000-0000-00001F6D0000}"/>
    <cellStyle name="Output 4 16 2 3 2" xfId="35376" xr:uid="{00000000-0005-0000-0000-0000206D0000}"/>
    <cellStyle name="Output 4 16 2 4" xfId="26767" xr:uid="{00000000-0005-0000-0000-0000216D0000}"/>
    <cellStyle name="Output 4 16 3" xfId="9200" xr:uid="{00000000-0005-0000-0000-0000226D0000}"/>
    <cellStyle name="Output 4 16 3 2" xfId="19182" xr:uid="{00000000-0005-0000-0000-0000236D0000}"/>
    <cellStyle name="Output 4 16 3 2 2" xfId="37505" xr:uid="{00000000-0005-0000-0000-0000246D0000}"/>
    <cellStyle name="Output 4 16 3 3" xfId="29298" xr:uid="{00000000-0005-0000-0000-0000256D0000}"/>
    <cellStyle name="Output 4 16 4" xfId="14617" xr:uid="{00000000-0005-0000-0000-0000266D0000}"/>
    <cellStyle name="Output 4 16 4 2" xfId="33790" xr:uid="{00000000-0005-0000-0000-0000276D0000}"/>
    <cellStyle name="Output 4 16 5" xfId="24211" xr:uid="{00000000-0005-0000-0000-0000286D0000}"/>
    <cellStyle name="Output 4 17" xfId="2993" xr:uid="{00000000-0005-0000-0000-0000296D0000}"/>
    <cellStyle name="Output 4 17 2" xfId="6168" xr:uid="{00000000-0005-0000-0000-00002A6D0000}"/>
    <cellStyle name="Output 4 17 2 2" xfId="12287" xr:uid="{00000000-0005-0000-0000-00002B6D0000}"/>
    <cellStyle name="Output 4 17 2 2 2" xfId="21731" xr:uid="{00000000-0005-0000-0000-00002C6D0000}"/>
    <cellStyle name="Output 4 17 2 2 2 2" xfId="39605" xr:uid="{00000000-0005-0000-0000-00002D6D0000}"/>
    <cellStyle name="Output 4 17 2 2 3" xfId="31901" xr:uid="{00000000-0005-0000-0000-00002E6D0000}"/>
    <cellStyle name="Output 4 17 2 3" xfId="16660" xr:uid="{00000000-0005-0000-0000-00002F6D0000}"/>
    <cellStyle name="Output 4 17 2 3 2" xfId="35431" xr:uid="{00000000-0005-0000-0000-0000306D0000}"/>
    <cellStyle name="Output 4 17 2 4" xfId="26835" xr:uid="{00000000-0005-0000-0000-0000316D0000}"/>
    <cellStyle name="Output 4 17 3" xfId="9272" xr:uid="{00000000-0005-0000-0000-0000326D0000}"/>
    <cellStyle name="Output 4 17 3 2" xfId="19249" xr:uid="{00000000-0005-0000-0000-0000336D0000}"/>
    <cellStyle name="Output 4 17 3 2 2" xfId="37568" xr:uid="{00000000-0005-0000-0000-0000346D0000}"/>
    <cellStyle name="Output 4 17 3 3" xfId="29364" xr:uid="{00000000-0005-0000-0000-0000356D0000}"/>
    <cellStyle name="Output 4 17 4" xfId="14667" xr:uid="{00000000-0005-0000-0000-0000366D0000}"/>
    <cellStyle name="Output 4 17 4 2" xfId="33840" xr:uid="{00000000-0005-0000-0000-0000376D0000}"/>
    <cellStyle name="Output 4 17 5" xfId="24279" xr:uid="{00000000-0005-0000-0000-0000386D0000}"/>
    <cellStyle name="Output 4 18" xfId="2935" xr:uid="{00000000-0005-0000-0000-0000396D0000}"/>
    <cellStyle name="Output 4 18 2" xfId="6113" xr:uid="{00000000-0005-0000-0000-00003A6D0000}"/>
    <cellStyle name="Output 4 18 2 2" xfId="12232" xr:uid="{00000000-0005-0000-0000-00003B6D0000}"/>
    <cellStyle name="Output 4 18 2 2 2" xfId="21683" xr:uid="{00000000-0005-0000-0000-00003C6D0000}"/>
    <cellStyle name="Output 4 18 2 2 2 2" xfId="39559" xr:uid="{00000000-0005-0000-0000-00003D6D0000}"/>
    <cellStyle name="Output 4 18 2 2 3" xfId="31850" xr:uid="{00000000-0005-0000-0000-00003E6D0000}"/>
    <cellStyle name="Output 4 18 2 3" xfId="16618" xr:uid="{00000000-0005-0000-0000-00003F6D0000}"/>
    <cellStyle name="Output 4 18 2 3 2" xfId="35389" xr:uid="{00000000-0005-0000-0000-0000406D0000}"/>
    <cellStyle name="Output 4 18 2 4" xfId="26784" xr:uid="{00000000-0005-0000-0000-0000416D0000}"/>
    <cellStyle name="Output 4 18 3" xfId="9217" xr:uid="{00000000-0005-0000-0000-0000426D0000}"/>
    <cellStyle name="Output 4 18 3 2" xfId="29313" xr:uid="{00000000-0005-0000-0000-0000436D0000}"/>
    <cellStyle name="Output 4 18 4" xfId="24228" xr:uid="{00000000-0005-0000-0000-0000446D0000}"/>
    <cellStyle name="Output 4 19" xfId="2867" xr:uid="{00000000-0005-0000-0000-0000456D0000}"/>
    <cellStyle name="Output 4 19 2" xfId="6051" xr:uid="{00000000-0005-0000-0000-0000466D0000}"/>
    <cellStyle name="Output 4 19 2 2" xfId="12170" xr:uid="{00000000-0005-0000-0000-0000476D0000}"/>
    <cellStyle name="Output 4 19 2 2 2" xfId="21638" xr:uid="{00000000-0005-0000-0000-0000486D0000}"/>
    <cellStyle name="Output 4 19 2 2 2 2" xfId="39516" xr:uid="{00000000-0005-0000-0000-0000496D0000}"/>
    <cellStyle name="Output 4 19 2 2 3" xfId="31792" xr:uid="{00000000-0005-0000-0000-00004A6D0000}"/>
    <cellStyle name="Output 4 19 2 3" xfId="16579" xr:uid="{00000000-0005-0000-0000-00004B6D0000}"/>
    <cellStyle name="Output 4 19 2 3 2" xfId="35350" xr:uid="{00000000-0005-0000-0000-00004C6D0000}"/>
    <cellStyle name="Output 4 19 2 4" xfId="26726" xr:uid="{00000000-0005-0000-0000-00004D6D0000}"/>
    <cellStyle name="Output 4 19 3" xfId="9152" xr:uid="{00000000-0005-0000-0000-00004E6D0000}"/>
    <cellStyle name="Output 4 19 3 2" xfId="29254" xr:uid="{00000000-0005-0000-0000-00004F6D0000}"/>
    <cellStyle name="Output 4 19 4" xfId="24167" xr:uid="{00000000-0005-0000-0000-0000506D0000}"/>
    <cellStyle name="Output 4 2" xfId="2110" xr:uid="{00000000-0005-0000-0000-0000516D0000}"/>
    <cellStyle name="Output 4 2 2" xfId="3625" xr:uid="{00000000-0005-0000-0000-0000526D0000}"/>
    <cellStyle name="Output 4 2 2 2" xfId="6753" xr:uid="{00000000-0005-0000-0000-0000536D0000}"/>
    <cellStyle name="Output 4 2 2 2 2" xfId="12842" xr:uid="{00000000-0005-0000-0000-0000546D0000}"/>
    <cellStyle name="Output 4 2 2 2 2 2" xfId="22221" xr:uid="{00000000-0005-0000-0000-0000556D0000}"/>
    <cellStyle name="Output 4 2 2 2 2 2 2" xfId="39951" xr:uid="{00000000-0005-0000-0000-0000566D0000}"/>
    <cellStyle name="Output 4 2 2 2 2 3" xfId="32297" xr:uid="{00000000-0005-0000-0000-0000576D0000}"/>
    <cellStyle name="Output 4 2 2 2 3" xfId="17098" xr:uid="{00000000-0005-0000-0000-0000586D0000}"/>
    <cellStyle name="Output 4 2 2 2 3 2" xfId="35731" xr:uid="{00000000-0005-0000-0000-0000596D0000}"/>
    <cellStyle name="Output 4 2 2 2 4" xfId="27231" xr:uid="{00000000-0005-0000-0000-00005A6D0000}"/>
    <cellStyle name="Output 4 2 2 3" xfId="9827" xr:uid="{00000000-0005-0000-0000-00005B6D0000}"/>
    <cellStyle name="Output 4 2 2 3 2" xfId="19674" xr:uid="{00000000-0005-0000-0000-00005C6D0000}"/>
    <cellStyle name="Output 4 2 2 3 2 2" xfId="37834" xr:uid="{00000000-0005-0000-0000-00005D6D0000}"/>
    <cellStyle name="Output 4 2 2 3 3" xfId="29757" xr:uid="{00000000-0005-0000-0000-00005E6D0000}"/>
    <cellStyle name="Output 4 2 2 4" xfId="14975" xr:uid="{00000000-0005-0000-0000-00005F6D0000}"/>
    <cellStyle name="Output 4 2 2 4 2" xfId="34010" xr:uid="{00000000-0005-0000-0000-0000606D0000}"/>
    <cellStyle name="Output 4 2 2 5" xfId="24675" xr:uid="{00000000-0005-0000-0000-0000616D0000}"/>
    <cellStyle name="Output 4 2 3" xfId="4324" xr:uid="{00000000-0005-0000-0000-0000626D0000}"/>
    <cellStyle name="Output 4 2 3 2" xfId="7426" xr:uid="{00000000-0005-0000-0000-0000636D0000}"/>
    <cellStyle name="Output 4 2 3 2 2" xfId="13487" xr:uid="{00000000-0005-0000-0000-0000646D0000}"/>
    <cellStyle name="Output 4 2 3 2 2 2" xfId="22794" xr:uid="{00000000-0005-0000-0000-0000656D0000}"/>
    <cellStyle name="Output 4 2 3 2 2 2 2" xfId="40522" xr:uid="{00000000-0005-0000-0000-0000666D0000}"/>
    <cellStyle name="Output 4 2 3 2 2 3" xfId="32938" xr:uid="{00000000-0005-0000-0000-0000676D0000}"/>
    <cellStyle name="Output 4 2 3 2 3" xfId="17564" xr:uid="{00000000-0005-0000-0000-0000686D0000}"/>
    <cellStyle name="Output 4 2 3 2 3 2" xfId="36197" xr:uid="{00000000-0005-0000-0000-0000696D0000}"/>
    <cellStyle name="Output 4 2 3 2 4" xfId="27872" xr:uid="{00000000-0005-0000-0000-00006A6D0000}"/>
    <cellStyle name="Output 4 2 3 3" xfId="10473" xr:uid="{00000000-0005-0000-0000-00006B6D0000}"/>
    <cellStyle name="Output 4 2 3 3 2" xfId="20041" xr:uid="{00000000-0005-0000-0000-00006C6D0000}"/>
    <cellStyle name="Output 4 2 3 3 2 2" xfId="38197" xr:uid="{00000000-0005-0000-0000-00006D6D0000}"/>
    <cellStyle name="Output 4 2 3 3 3" xfId="30398" xr:uid="{00000000-0005-0000-0000-00006E6D0000}"/>
    <cellStyle name="Output 4 2 3 4" xfId="15163" xr:uid="{00000000-0005-0000-0000-00006F6D0000}"/>
    <cellStyle name="Output 4 2 3 4 2" xfId="34198" xr:uid="{00000000-0005-0000-0000-0000706D0000}"/>
    <cellStyle name="Output 4 2 3 5" xfId="25316" xr:uid="{00000000-0005-0000-0000-0000716D0000}"/>
    <cellStyle name="Output 4 2 4" xfId="5320" xr:uid="{00000000-0005-0000-0000-0000726D0000}"/>
    <cellStyle name="Output 4 2 4 2" xfId="11456" xr:uid="{00000000-0005-0000-0000-0000736D0000}"/>
    <cellStyle name="Output 4 2 4 2 2" xfId="21014" xr:uid="{00000000-0005-0000-0000-0000746D0000}"/>
    <cellStyle name="Output 4 2 4 2 2 2" xfId="38986" xr:uid="{00000000-0005-0000-0000-0000756D0000}"/>
    <cellStyle name="Output 4 2 4 2 3" xfId="31196" xr:uid="{00000000-0005-0000-0000-0000766D0000}"/>
    <cellStyle name="Output 4 2 4 3" xfId="15995" xr:uid="{00000000-0005-0000-0000-0000776D0000}"/>
    <cellStyle name="Output 4 2 4 3 2" xfId="34850" xr:uid="{00000000-0005-0000-0000-0000786D0000}"/>
    <cellStyle name="Output 4 2 4 4" xfId="26114" xr:uid="{00000000-0005-0000-0000-0000796D0000}"/>
    <cellStyle name="Output 4 2 5" xfId="8436" xr:uid="{00000000-0005-0000-0000-00007A6D0000}"/>
    <cellStyle name="Output 4 2 5 2" xfId="18423" xr:uid="{00000000-0005-0000-0000-00007B6D0000}"/>
    <cellStyle name="Output 4 2 5 2 2" xfId="36868" xr:uid="{00000000-0005-0000-0000-00007C6D0000}"/>
    <cellStyle name="Output 4 2 5 3" xfId="28657" xr:uid="{00000000-0005-0000-0000-00007D6D0000}"/>
    <cellStyle name="Output 4 2 6" xfId="14255" xr:uid="{00000000-0005-0000-0000-00007E6D0000}"/>
    <cellStyle name="Output 4 2 6 2" xfId="33515" xr:uid="{00000000-0005-0000-0000-00007F6D0000}"/>
    <cellStyle name="Output 4 2 7" xfId="23571" xr:uid="{00000000-0005-0000-0000-0000806D0000}"/>
    <cellStyle name="Output 4 20" xfId="2832" xr:uid="{00000000-0005-0000-0000-0000816D0000}"/>
    <cellStyle name="Output 4 20 2" xfId="6022" xr:uid="{00000000-0005-0000-0000-0000826D0000}"/>
    <cellStyle name="Output 4 20 2 2" xfId="12141" xr:uid="{00000000-0005-0000-0000-0000836D0000}"/>
    <cellStyle name="Output 4 20 2 2 2" xfId="21614" xr:uid="{00000000-0005-0000-0000-0000846D0000}"/>
    <cellStyle name="Output 4 20 2 2 2 2" xfId="39492" xr:uid="{00000000-0005-0000-0000-0000856D0000}"/>
    <cellStyle name="Output 4 20 2 2 3" xfId="31763" xr:uid="{00000000-0005-0000-0000-0000866D0000}"/>
    <cellStyle name="Output 4 20 2 3" xfId="16561" xr:uid="{00000000-0005-0000-0000-0000876D0000}"/>
    <cellStyle name="Output 4 20 2 3 2" xfId="35332" xr:uid="{00000000-0005-0000-0000-0000886D0000}"/>
    <cellStyle name="Output 4 20 2 4" xfId="26697" xr:uid="{00000000-0005-0000-0000-0000896D0000}"/>
    <cellStyle name="Output 4 20 3" xfId="9121" xr:uid="{00000000-0005-0000-0000-00008A6D0000}"/>
    <cellStyle name="Output 4 20 3 2" xfId="19108" xr:uid="{00000000-0005-0000-0000-00008B6D0000}"/>
    <cellStyle name="Output 4 20 3 2 2" xfId="37435" xr:uid="{00000000-0005-0000-0000-00008C6D0000}"/>
    <cellStyle name="Output 4 20 3 3" xfId="29223" xr:uid="{00000000-0005-0000-0000-00008D6D0000}"/>
    <cellStyle name="Output 4 20 4" xfId="14578" xr:uid="{00000000-0005-0000-0000-00008E6D0000}"/>
    <cellStyle name="Output 4 20 4 2" xfId="33751" xr:uid="{00000000-0005-0000-0000-00008F6D0000}"/>
    <cellStyle name="Output 4 20 5" xfId="24136" xr:uid="{00000000-0005-0000-0000-0000906D0000}"/>
    <cellStyle name="Output 4 21" xfId="3126" xr:uid="{00000000-0005-0000-0000-0000916D0000}"/>
    <cellStyle name="Output 4 21 2" xfId="6290" xr:uid="{00000000-0005-0000-0000-0000926D0000}"/>
    <cellStyle name="Output 4 21 2 2" xfId="12409" xr:uid="{00000000-0005-0000-0000-0000936D0000}"/>
    <cellStyle name="Output 4 21 2 2 2" xfId="21838" xr:uid="{00000000-0005-0000-0000-0000946D0000}"/>
    <cellStyle name="Output 4 21 2 2 2 2" xfId="39708" xr:uid="{00000000-0005-0000-0000-0000956D0000}"/>
    <cellStyle name="Output 4 21 2 2 3" xfId="32009" xr:uid="{00000000-0005-0000-0000-0000966D0000}"/>
    <cellStyle name="Output 4 21 2 3" xfId="16753" xr:uid="{00000000-0005-0000-0000-0000976D0000}"/>
    <cellStyle name="Output 4 21 2 3 2" xfId="35524" xr:uid="{00000000-0005-0000-0000-0000986D0000}"/>
    <cellStyle name="Output 4 21 2 4" xfId="26943" xr:uid="{00000000-0005-0000-0000-0000996D0000}"/>
    <cellStyle name="Output 4 21 3" xfId="9394" xr:uid="{00000000-0005-0000-0000-00009A6D0000}"/>
    <cellStyle name="Output 4 21 3 2" xfId="19371" xr:uid="{00000000-0005-0000-0000-00009B6D0000}"/>
    <cellStyle name="Output 4 21 3 2 2" xfId="37676" xr:uid="{00000000-0005-0000-0000-00009C6D0000}"/>
    <cellStyle name="Output 4 21 3 3" xfId="29474" xr:uid="{00000000-0005-0000-0000-00009D6D0000}"/>
    <cellStyle name="Output 4 21 4" xfId="14760" xr:uid="{00000000-0005-0000-0000-00009E6D0000}"/>
    <cellStyle name="Output 4 21 4 2" xfId="33933" xr:uid="{00000000-0005-0000-0000-00009F6D0000}"/>
    <cellStyle name="Output 4 21 5" xfId="24387" xr:uid="{00000000-0005-0000-0000-0000A06D0000}"/>
    <cellStyle name="Output 4 22" xfId="3031" xr:uid="{00000000-0005-0000-0000-0000A16D0000}"/>
    <cellStyle name="Output 4 22 2" xfId="6204" xr:uid="{00000000-0005-0000-0000-0000A26D0000}"/>
    <cellStyle name="Output 4 22 2 2" xfId="12323" xr:uid="{00000000-0005-0000-0000-0000A36D0000}"/>
    <cellStyle name="Output 4 22 2 2 2" xfId="21765" xr:uid="{00000000-0005-0000-0000-0000A46D0000}"/>
    <cellStyle name="Output 4 22 2 2 2 2" xfId="39639" xr:uid="{00000000-0005-0000-0000-0000A56D0000}"/>
    <cellStyle name="Output 4 22 2 2 3" xfId="31935" xr:uid="{00000000-0005-0000-0000-0000A66D0000}"/>
    <cellStyle name="Output 4 22 2 3" xfId="16690" xr:uid="{00000000-0005-0000-0000-0000A76D0000}"/>
    <cellStyle name="Output 4 22 2 3 2" xfId="35461" xr:uid="{00000000-0005-0000-0000-0000A86D0000}"/>
    <cellStyle name="Output 4 22 2 4" xfId="26869" xr:uid="{00000000-0005-0000-0000-0000A96D0000}"/>
    <cellStyle name="Output 4 22 3" xfId="9308" xr:uid="{00000000-0005-0000-0000-0000AA6D0000}"/>
    <cellStyle name="Output 4 22 3 2" xfId="19285" xr:uid="{00000000-0005-0000-0000-0000AB6D0000}"/>
    <cellStyle name="Output 4 22 3 2 2" xfId="37602" xr:uid="{00000000-0005-0000-0000-0000AC6D0000}"/>
    <cellStyle name="Output 4 22 3 3" xfId="29400" xr:uid="{00000000-0005-0000-0000-0000AD6D0000}"/>
    <cellStyle name="Output 4 22 4" xfId="14697" xr:uid="{00000000-0005-0000-0000-0000AE6D0000}"/>
    <cellStyle name="Output 4 22 4 2" xfId="33870" xr:uid="{00000000-0005-0000-0000-0000AF6D0000}"/>
    <cellStyle name="Output 4 22 5" xfId="24313" xr:uid="{00000000-0005-0000-0000-0000B06D0000}"/>
    <cellStyle name="Output 4 23" xfId="3142" xr:uid="{00000000-0005-0000-0000-0000B16D0000}"/>
    <cellStyle name="Output 4 23 2" xfId="6306" xr:uid="{00000000-0005-0000-0000-0000B26D0000}"/>
    <cellStyle name="Output 4 23 2 2" xfId="12425" xr:uid="{00000000-0005-0000-0000-0000B36D0000}"/>
    <cellStyle name="Output 4 23 2 2 2" xfId="21847" xr:uid="{00000000-0005-0000-0000-0000B46D0000}"/>
    <cellStyle name="Output 4 23 2 2 2 2" xfId="39717" xr:uid="{00000000-0005-0000-0000-0000B56D0000}"/>
    <cellStyle name="Output 4 23 2 2 3" xfId="32023" xr:uid="{00000000-0005-0000-0000-0000B66D0000}"/>
    <cellStyle name="Output 4 23 2 3" xfId="16762" xr:uid="{00000000-0005-0000-0000-0000B76D0000}"/>
    <cellStyle name="Output 4 23 2 3 2" xfId="35533" xr:uid="{00000000-0005-0000-0000-0000B86D0000}"/>
    <cellStyle name="Output 4 23 2 4" xfId="26957" xr:uid="{00000000-0005-0000-0000-0000B96D0000}"/>
    <cellStyle name="Output 4 23 3" xfId="9410" xr:uid="{00000000-0005-0000-0000-0000BA6D0000}"/>
    <cellStyle name="Output 4 23 3 2" xfId="19387" xr:uid="{00000000-0005-0000-0000-0000BB6D0000}"/>
    <cellStyle name="Output 4 23 3 2 2" xfId="37690" xr:uid="{00000000-0005-0000-0000-0000BC6D0000}"/>
    <cellStyle name="Output 4 23 3 3" xfId="29488" xr:uid="{00000000-0005-0000-0000-0000BD6D0000}"/>
    <cellStyle name="Output 4 23 4" xfId="14769" xr:uid="{00000000-0005-0000-0000-0000BE6D0000}"/>
    <cellStyle name="Output 4 23 4 2" xfId="33942" xr:uid="{00000000-0005-0000-0000-0000BF6D0000}"/>
    <cellStyle name="Output 4 23 5" xfId="24401" xr:uid="{00000000-0005-0000-0000-0000C06D0000}"/>
    <cellStyle name="Output 4 24" xfId="3269" xr:uid="{00000000-0005-0000-0000-0000C16D0000}"/>
    <cellStyle name="Output 4 24 2" xfId="6426" xr:uid="{00000000-0005-0000-0000-0000C26D0000}"/>
    <cellStyle name="Output 4 24 2 2" xfId="12539" xr:uid="{00000000-0005-0000-0000-0000C36D0000}"/>
    <cellStyle name="Output 4 24 2 2 2" xfId="21955" xr:uid="{00000000-0005-0000-0000-0000C46D0000}"/>
    <cellStyle name="Output 4 24 2 2 2 2" xfId="39772" xr:uid="{00000000-0005-0000-0000-0000C56D0000}"/>
    <cellStyle name="Output 4 24 2 2 3" xfId="32082" xr:uid="{00000000-0005-0000-0000-0000C66D0000}"/>
    <cellStyle name="Output 4 24 2 3" xfId="16861" xr:uid="{00000000-0005-0000-0000-0000C76D0000}"/>
    <cellStyle name="Output 4 24 2 3 2" xfId="35581" xr:uid="{00000000-0005-0000-0000-0000C86D0000}"/>
    <cellStyle name="Output 4 24 2 4" xfId="27016" xr:uid="{00000000-0005-0000-0000-0000C96D0000}"/>
    <cellStyle name="Output 4 24 3" xfId="9524" xr:uid="{00000000-0005-0000-0000-0000CA6D0000}"/>
    <cellStyle name="Output 4 24 3 2" xfId="19485" xr:uid="{00000000-0005-0000-0000-0000CB6D0000}"/>
    <cellStyle name="Output 4 24 3 2 2" xfId="37733" xr:uid="{00000000-0005-0000-0000-0000CC6D0000}"/>
    <cellStyle name="Output 4 24 3 3" xfId="29547" xr:uid="{00000000-0005-0000-0000-0000CD6D0000}"/>
    <cellStyle name="Output 4 24 4" xfId="14852" xr:uid="{00000000-0005-0000-0000-0000CE6D0000}"/>
    <cellStyle name="Output 4 24 4 2" xfId="33974" xr:uid="{00000000-0005-0000-0000-0000CF6D0000}"/>
    <cellStyle name="Output 4 24 5" xfId="24460" xr:uid="{00000000-0005-0000-0000-0000D06D0000}"/>
    <cellStyle name="Output 4 25" xfId="4852" xr:uid="{00000000-0005-0000-0000-0000D16D0000}"/>
    <cellStyle name="Output 4 25 2" xfId="10993" xr:uid="{00000000-0005-0000-0000-0000D26D0000}"/>
    <cellStyle name="Output 4 25 2 2" xfId="20557" xr:uid="{00000000-0005-0000-0000-0000D36D0000}"/>
    <cellStyle name="Output 4 25 2 2 2" xfId="38662" xr:uid="{00000000-0005-0000-0000-0000D46D0000}"/>
    <cellStyle name="Output 4 25 2 3" xfId="30867" xr:uid="{00000000-0005-0000-0000-0000D56D0000}"/>
    <cellStyle name="Output 4 25 3" xfId="15560" xr:uid="{00000000-0005-0000-0000-0000D66D0000}"/>
    <cellStyle name="Output 4 25 3 2" xfId="34547" xr:uid="{00000000-0005-0000-0000-0000D76D0000}"/>
    <cellStyle name="Output 4 25 4" xfId="25785" xr:uid="{00000000-0005-0000-0000-0000D86D0000}"/>
    <cellStyle name="Output 4 26" xfId="7978" xr:uid="{00000000-0005-0000-0000-0000D96D0000}"/>
    <cellStyle name="Output 4 26 2" xfId="17971" xr:uid="{00000000-0005-0000-0000-0000DA6D0000}"/>
    <cellStyle name="Output 4 26 2 2" xfId="36550" xr:uid="{00000000-0005-0000-0000-0000DB6D0000}"/>
    <cellStyle name="Output 4 26 3" xfId="28341" xr:uid="{00000000-0005-0000-0000-0000DC6D0000}"/>
    <cellStyle name="Output 4 27" xfId="23244" xr:uid="{00000000-0005-0000-0000-0000DD6D0000}"/>
    <cellStyle name="Output 4 3" xfId="2400" xr:uid="{00000000-0005-0000-0000-0000DE6D0000}"/>
    <cellStyle name="Output 4 3 2" xfId="3756" xr:uid="{00000000-0005-0000-0000-0000DF6D0000}"/>
    <cellStyle name="Output 4 3 2 2" xfId="6870" xr:uid="{00000000-0005-0000-0000-0000E06D0000}"/>
    <cellStyle name="Output 4 3 2 2 2" xfId="12947" xr:uid="{00000000-0005-0000-0000-0000E16D0000}"/>
    <cellStyle name="Output 4 3 2 2 2 2" xfId="22311" xr:uid="{00000000-0005-0000-0000-0000E26D0000}"/>
    <cellStyle name="Output 4 3 2 2 2 2 2" xfId="40041" xr:uid="{00000000-0005-0000-0000-0000E36D0000}"/>
    <cellStyle name="Output 4 3 2 2 2 3" xfId="32401" xr:uid="{00000000-0005-0000-0000-0000E46D0000}"/>
    <cellStyle name="Output 4 3 2 2 3" xfId="17167" xr:uid="{00000000-0005-0000-0000-0000E56D0000}"/>
    <cellStyle name="Output 4 3 2 2 3 2" xfId="35800" xr:uid="{00000000-0005-0000-0000-0000E66D0000}"/>
    <cellStyle name="Output 4 3 2 2 4" xfId="27335" xr:uid="{00000000-0005-0000-0000-0000E76D0000}"/>
    <cellStyle name="Output 4 3 2 3" xfId="9932" xr:uid="{00000000-0005-0000-0000-0000E86D0000}"/>
    <cellStyle name="Output 4 3 2 3 2" xfId="19737" xr:uid="{00000000-0005-0000-0000-0000E96D0000}"/>
    <cellStyle name="Output 4 3 2 3 2 2" xfId="37896" xr:uid="{00000000-0005-0000-0000-0000EA6D0000}"/>
    <cellStyle name="Output 4 3 2 3 3" xfId="29860" xr:uid="{00000000-0005-0000-0000-0000EB6D0000}"/>
    <cellStyle name="Output 4 3 2 4" xfId="15002" xr:uid="{00000000-0005-0000-0000-0000EC6D0000}"/>
    <cellStyle name="Output 4 3 2 4 2" xfId="34037" xr:uid="{00000000-0005-0000-0000-0000ED6D0000}"/>
    <cellStyle name="Output 4 3 2 5" xfId="24779" xr:uid="{00000000-0005-0000-0000-0000EE6D0000}"/>
    <cellStyle name="Output 4 3 3" xfId="4429" xr:uid="{00000000-0005-0000-0000-0000EF6D0000}"/>
    <cellStyle name="Output 4 3 3 2" xfId="7531" xr:uid="{00000000-0005-0000-0000-0000F06D0000}"/>
    <cellStyle name="Output 4 3 3 2 2" xfId="13592" xr:uid="{00000000-0005-0000-0000-0000F16D0000}"/>
    <cellStyle name="Output 4 3 3 2 2 2" xfId="22884" xr:uid="{00000000-0005-0000-0000-0000F26D0000}"/>
    <cellStyle name="Output 4 3 3 2 2 2 2" xfId="40612" xr:uid="{00000000-0005-0000-0000-0000F36D0000}"/>
    <cellStyle name="Output 4 3 3 2 2 3" xfId="33042" xr:uid="{00000000-0005-0000-0000-0000F46D0000}"/>
    <cellStyle name="Output 4 3 3 2 3" xfId="17633" xr:uid="{00000000-0005-0000-0000-0000F56D0000}"/>
    <cellStyle name="Output 4 3 3 2 3 2" xfId="36266" xr:uid="{00000000-0005-0000-0000-0000F66D0000}"/>
    <cellStyle name="Output 4 3 3 2 4" xfId="27976" xr:uid="{00000000-0005-0000-0000-0000F76D0000}"/>
    <cellStyle name="Output 4 3 3 3" xfId="10578" xr:uid="{00000000-0005-0000-0000-0000F86D0000}"/>
    <cellStyle name="Output 4 3 3 3 2" xfId="20146" xr:uid="{00000000-0005-0000-0000-0000F96D0000}"/>
    <cellStyle name="Output 4 3 3 3 2 2" xfId="38301" xr:uid="{00000000-0005-0000-0000-0000FA6D0000}"/>
    <cellStyle name="Output 4 3 3 3 3" xfId="30502" xr:uid="{00000000-0005-0000-0000-0000FB6D0000}"/>
    <cellStyle name="Output 4 3 3 4" xfId="15232" xr:uid="{00000000-0005-0000-0000-0000FC6D0000}"/>
    <cellStyle name="Output 4 3 3 4 2" xfId="34267" xr:uid="{00000000-0005-0000-0000-0000FD6D0000}"/>
    <cellStyle name="Output 4 3 3 5" xfId="25420" xr:uid="{00000000-0005-0000-0000-0000FE6D0000}"/>
    <cellStyle name="Output 4 3 4" xfId="5606" xr:uid="{00000000-0005-0000-0000-0000FF6D0000}"/>
    <cellStyle name="Output 4 3 4 2" xfId="11741" xr:uid="{00000000-0005-0000-0000-0000006E0000}"/>
    <cellStyle name="Output 4 3 4 2 2" xfId="21291" xr:uid="{00000000-0005-0000-0000-0000016E0000}"/>
    <cellStyle name="Output 4 3 4 2 2 2" xfId="39179" xr:uid="{00000000-0005-0000-0000-0000026E0000}"/>
    <cellStyle name="Output 4 3 4 2 3" xfId="31395" xr:uid="{00000000-0005-0000-0000-0000036E0000}"/>
    <cellStyle name="Output 4 3 4 3" xfId="16264" xr:uid="{00000000-0005-0000-0000-0000046E0000}"/>
    <cellStyle name="Output 4 3 4 3 2" xfId="35035" xr:uid="{00000000-0005-0000-0000-0000056E0000}"/>
    <cellStyle name="Output 4 3 4 4" xfId="26313" xr:uid="{00000000-0005-0000-0000-0000066E0000}"/>
    <cellStyle name="Output 4 3 5" xfId="8723" xr:uid="{00000000-0005-0000-0000-0000076E0000}"/>
    <cellStyle name="Output 4 3 5 2" xfId="18710" xr:uid="{00000000-0005-0000-0000-0000086E0000}"/>
    <cellStyle name="Output 4 3 5 2 2" xfId="37069" xr:uid="{00000000-0005-0000-0000-0000096E0000}"/>
    <cellStyle name="Output 4 3 5 3" xfId="28857" xr:uid="{00000000-0005-0000-0000-00000A6E0000}"/>
    <cellStyle name="Output 4 3 6" xfId="14402" xr:uid="{00000000-0005-0000-0000-00000B6E0000}"/>
    <cellStyle name="Output 4 3 6 2" xfId="33578" xr:uid="{00000000-0005-0000-0000-00000C6E0000}"/>
    <cellStyle name="Output 4 3 7" xfId="23772" xr:uid="{00000000-0005-0000-0000-00000D6E0000}"/>
    <cellStyle name="Output 4 4" xfId="2128" xr:uid="{00000000-0005-0000-0000-00000E6E0000}"/>
    <cellStyle name="Output 4 4 2" xfId="3611" xr:uid="{00000000-0005-0000-0000-00000F6E0000}"/>
    <cellStyle name="Output 4 4 2 2" xfId="6739" xr:uid="{00000000-0005-0000-0000-0000106E0000}"/>
    <cellStyle name="Output 4 4 2 2 2" xfId="12829" xr:uid="{00000000-0005-0000-0000-0000116E0000}"/>
    <cellStyle name="Output 4 4 2 2 2 2" xfId="22214" xr:uid="{00000000-0005-0000-0000-0000126E0000}"/>
    <cellStyle name="Output 4 4 2 2 2 2 2" xfId="39944" xr:uid="{00000000-0005-0000-0000-0000136E0000}"/>
    <cellStyle name="Output 4 4 2 2 2 3" xfId="32284" xr:uid="{00000000-0005-0000-0000-0000146E0000}"/>
    <cellStyle name="Output 4 4 2 2 3" xfId="17091" xr:uid="{00000000-0005-0000-0000-0000156E0000}"/>
    <cellStyle name="Output 4 4 2 2 3 2" xfId="35724" xr:uid="{00000000-0005-0000-0000-0000166E0000}"/>
    <cellStyle name="Output 4 4 2 2 4" xfId="27218" xr:uid="{00000000-0005-0000-0000-0000176E0000}"/>
    <cellStyle name="Output 4 4 2 3" xfId="9814" xr:uid="{00000000-0005-0000-0000-0000186E0000}"/>
    <cellStyle name="Output 4 4 2 3 2" xfId="19665" xr:uid="{00000000-0005-0000-0000-0000196E0000}"/>
    <cellStyle name="Output 4 4 2 3 2 2" xfId="37825" xr:uid="{00000000-0005-0000-0000-00001A6E0000}"/>
    <cellStyle name="Output 4 4 2 3 3" xfId="29744" xr:uid="{00000000-0005-0000-0000-00001B6E0000}"/>
    <cellStyle name="Output 4 4 2 4" xfId="14972" xr:uid="{00000000-0005-0000-0000-00001C6E0000}"/>
    <cellStyle name="Output 4 4 2 4 2" xfId="34007" xr:uid="{00000000-0005-0000-0000-00001D6E0000}"/>
    <cellStyle name="Output 4 4 2 5" xfId="24662" xr:uid="{00000000-0005-0000-0000-00001E6E0000}"/>
    <cellStyle name="Output 4 4 3" xfId="4311" xr:uid="{00000000-0005-0000-0000-00001F6E0000}"/>
    <cellStyle name="Output 4 4 3 2" xfId="7413" xr:uid="{00000000-0005-0000-0000-0000206E0000}"/>
    <cellStyle name="Output 4 4 3 2 2" xfId="13474" xr:uid="{00000000-0005-0000-0000-0000216E0000}"/>
    <cellStyle name="Output 4 4 3 2 2 2" xfId="22787" xr:uid="{00000000-0005-0000-0000-0000226E0000}"/>
    <cellStyle name="Output 4 4 3 2 2 2 2" xfId="40515" xr:uid="{00000000-0005-0000-0000-0000236E0000}"/>
    <cellStyle name="Output 4 4 3 2 2 3" xfId="32925" xr:uid="{00000000-0005-0000-0000-0000246E0000}"/>
    <cellStyle name="Output 4 4 3 2 3" xfId="17557" xr:uid="{00000000-0005-0000-0000-0000256E0000}"/>
    <cellStyle name="Output 4 4 3 2 3 2" xfId="36190" xr:uid="{00000000-0005-0000-0000-0000266E0000}"/>
    <cellStyle name="Output 4 4 3 2 4" xfId="27859" xr:uid="{00000000-0005-0000-0000-0000276E0000}"/>
    <cellStyle name="Output 4 4 3 3" xfId="10460" xr:uid="{00000000-0005-0000-0000-0000286E0000}"/>
    <cellStyle name="Output 4 4 3 3 2" xfId="20028" xr:uid="{00000000-0005-0000-0000-0000296E0000}"/>
    <cellStyle name="Output 4 4 3 3 2 2" xfId="38184" xr:uid="{00000000-0005-0000-0000-00002A6E0000}"/>
    <cellStyle name="Output 4 4 3 3 3" xfId="30385" xr:uid="{00000000-0005-0000-0000-00002B6E0000}"/>
    <cellStyle name="Output 4 4 3 4" xfId="15156" xr:uid="{00000000-0005-0000-0000-00002C6E0000}"/>
    <cellStyle name="Output 4 4 3 4 2" xfId="34191" xr:uid="{00000000-0005-0000-0000-00002D6E0000}"/>
    <cellStyle name="Output 4 4 3 5" xfId="25303" xr:uid="{00000000-0005-0000-0000-00002E6E0000}"/>
    <cellStyle name="Output 4 4 4" xfId="5338" xr:uid="{00000000-0005-0000-0000-00002F6E0000}"/>
    <cellStyle name="Output 4 4 4 2" xfId="11474" xr:uid="{00000000-0005-0000-0000-0000306E0000}"/>
    <cellStyle name="Output 4 4 4 2 2" xfId="21031" xr:uid="{00000000-0005-0000-0000-0000316E0000}"/>
    <cellStyle name="Output 4 4 4 2 2 2" xfId="39003" xr:uid="{00000000-0005-0000-0000-0000326E0000}"/>
    <cellStyle name="Output 4 4 4 2 3" xfId="31213" xr:uid="{00000000-0005-0000-0000-0000336E0000}"/>
    <cellStyle name="Output 4 4 4 3" xfId="16012" xr:uid="{00000000-0005-0000-0000-0000346E0000}"/>
    <cellStyle name="Output 4 4 4 3 2" xfId="34867" xr:uid="{00000000-0005-0000-0000-0000356E0000}"/>
    <cellStyle name="Output 4 4 4 4" xfId="26131" xr:uid="{00000000-0005-0000-0000-0000366E0000}"/>
    <cellStyle name="Output 4 4 5" xfId="8454" xr:uid="{00000000-0005-0000-0000-0000376E0000}"/>
    <cellStyle name="Output 4 4 5 2" xfId="18441" xr:uid="{00000000-0005-0000-0000-0000386E0000}"/>
    <cellStyle name="Output 4 4 5 2 2" xfId="36885" xr:uid="{00000000-0005-0000-0000-0000396E0000}"/>
    <cellStyle name="Output 4 4 5 3" xfId="28674" xr:uid="{00000000-0005-0000-0000-00003A6E0000}"/>
    <cellStyle name="Output 4 4 6" xfId="14259" xr:uid="{00000000-0005-0000-0000-00003B6E0000}"/>
    <cellStyle name="Output 4 4 6 2" xfId="33519" xr:uid="{00000000-0005-0000-0000-00003C6E0000}"/>
    <cellStyle name="Output 4 4 7" xfId="23588" xr:uid="{00000000-0005-0000-0000-00003D6E0000}"/>
    <cellStyle name="Output 4 5" xfId="2425" xr:uid="{00000000-0005-0000-0000-00003E6E0000}"/>
    <cellStyle name="Output 4 5 2" xfId="3591" xr:uid="{00000000-0005-0000-0000-00003F6E0000}"/>
    <cellStyle name="Output 4 5 2 2" xfId="6721" xr:uid="{00000000-0005-0000-0000-0000406E0000}"/>
    <cellStyle name="Output 4 5 2 2 2" xfId="12814" xr:uid="{00000000-0005-0000-0000-0000416E0000}"/>
    <cellStyle name="Output 4 5 2 2 2 2" xfId="22201" xr:uid="{00000000-0005-0000-0000-0000426E0000}"/>
    <cellStyle name="Output 4 5 2 2 2 2 2" xfId="39931" xr:uid="{00000000-0005-0000-0000-0000436E0000}"/>
    <cellStyle name="Output 4 5 2 2 2 3" xfId="32269" xr:uid="{00000000-0005-0000-0000-0000446E0000}"/>
    <cellStyle name="Output 4 5 2 2 3" xfId="17080" xr:uid="{00000000-0005-0000-0000-0000456E0000}"/>
    <cellStyle name="Output 4 5 2 2 3 2" xfId="35713" xr:uid="{00000000-0005-0000-0000-0000466E0000}"/>
    <cellStyle name="Output 4 5 2 2 4" xfId="27203" xr:uid="{00000000-0005-0000-0000-0000476E0000}"/>
    <cellStyle name="Output 4 5 2 3" xfId="9799" xr:uid="{00000000-0005-0000-0000-0000486E0000}"/>
    <cellStyle name="Output 4 5 2 3 2" xfId="19659" xr:uid="{00000000-0005-0000-0000-0000496E0000}"/>
    <cellStyle name="Output 4 5 2 3 2 2" xfId="37819" xr:uid="{00000000-0005-0000-0000-00004A6E0000}"/>
    <cellStyle name="Output 4 5 2 3 3" xfId="29729" xr:uid="{00000000-0005-0000-0000-00004B6E0000}"/>
    <cellStyle name="Output 4 5 2 4" xfId="14970" xr:uid="{00000000-0005-0000-0000-00004C6E0000}"/>
    <cellStyle name="Output 4 5 2 4 2" xfId="34005" xr:uid="{00000000-0005-0000-0000-00004D6E0000}"/>
    <cellStyle name="Output 4 5 2 5" xfId="24647" xr:uid="{00000000-0005-0000-0000-00004E6E0000}"/>
    <cellStyle name="Output 4 5 3" xfId="4295" xr:uid="{00000000-0005-0000-0000-00004F6E0000}"/>
    <cellStyle name="Output 4 5 3 2" xfId="7398" xr:uid="{00000000-0005-0000-0000-0000506E0000}"/>
    <cellStyle name="Output 4 5 3 2 2" xfId="13459" xr:uid="{00000000-0005-0000-0000-0000516E0000}"/>
    <cellStyle name="Output 4 5 3 2 2 2" xfId="22774" xr:uid="{00000000-0005-0000-0000-0000526E0000}"/>
    <cellStyle name="Output 4 5 3 2 2 2 2" xfId="40502" xr:uid="{00000000-0005-0000-0000-0000536E0000}"/>
    <cellStyle name="Output 4 5 3 2 2 3" xfId="32910" xr:uid="{00000000-0005-0000-0000-0000546E0000}"/>
    <cellStyle name="Output 4 5 3 2 3" xfId="17546" xr:uid="{00000000-0005-0000-0000-0000556E0000}"/>
    <cellStyle name="Output 4 5 3 2 3 2" xfId="36179" xr:uid="{00000000-0005-0000-0000-0000566E0000}"/>
    <cellStyle name="Output 4 5 3 2 4" xfId="27844" xr:uid="{00000000-0005-0000-0000-0000576E0000}"/>
    <cellStyle name="Output 4 5 3 3" xfId="10444" xr:uid="{00000000-0005-0000-0000-0000586E0000}"/>
    <cellStyle name="Output 4 5 3 3 2" xfId="20013" xr:uid="{00000000-0005-0000-0000-0000596E0000}"/>
    <cellStyle name="Output 4 5 3 3 2 2" xfId="38169" xr:uid="{00000000-0005-0000-0000-00005A6E0000}"/>
    <cellStyle name="Output 4 5 3 3 3" xfId="30369" xr:uid="{00000000-0005-0000-0000-00005B6E0000}"/>
    <cellStyle name="Output 4 5 3 4" xfId="15145" xr:uid="{00000000-0005-0000-0000-00005C6E0000}"/>
    <cellStyle name="Output 4 5 3 4 2" xfId="34180" xr:uid="{00000000-0005-0000-0000-00005D6E0000}"/>
    <cellStyle name="Output 4 5 3 5" xfId="25288" xr:uid="{00000000-0005-0000-0000-00005E6E0000}"/>
    <cellStyle name="Output 4 5 4" xfId="5631" xr:uid="{00000000-0005-0000-0000-00005F6E0000}"/>
    <cellStyle name="Output 4 5 4 2" xfId="11766" xr:uid="{00000000-0005-0000-0000-0000606E0000}"/>
    <cellStyle name="Output 4 5 4 2 2" xfId="21301" xr:uid="{00000000-0005-0000-0000-0000616E0000}"/>
    <cellStyle name="Output 4 5 4 2 2 2" xfId="39189" xr:uid="{00000000-0005-0000-0000-0000626E0000}"/>
    <cellStyle name="Output 4 5 4 2 3" xfId="31420" xr:uid="{00000000-0005-0000-0000-0000636E0000}"/>
    <cellStyle name="Output 4 5 4 3" xfId="16274" xr:uid="{00000000-0005-0000-0000-0000646E0000}"/>
    <cellStyle name="Output 4 5 4 3 2" xfId="35045" xr:uid="{00000000-0005-0000-0000-0000656E0000}"/>
    <cellStyle name="Output 4 5 4 4" xfId="26338" xr:uid="{00000000-0005-0000-0000-0000666E0000}"/>
    <cellStyle name="Output 4 5 5" xfId="8748" xr:uid="{00000000-0005-0000-0000-0000676E0000}"/>
    <cellStyle name="Output 4 5 5 2" xfId="18735" xr:uid="{00000000-0005-0000-0000-0000686E0000}"/>
    <cellStyle name="Output 4 5 5 2 2" xfId="37094" xr:uid="{00000000-0005-0000-0000-0000696E0000}"/>
    <cellStyle name="Output 4 5 5 3" xfId="28882" xr:uid="{00000000-0005-0000-0000-00006A6E0000}"/>
    <cellStyle name="Output 4 5 6" xfId="14407" xr:uid="{00000000-0005-0000-0000-00006B6E0000}"/>
    <cellStyle name="Output 4 5 6 2" xfId="33583" xr:uid="{00000000-0005-0000-0000-00006C6E0000}"/>
    <cellStyle name="Output 4 5 7" xfId="23797" xr:uid="{00000000-0005-0000-0000-00006D6E0000}"/>
    <cellStyle name="Output 4 6" xfId="2525" xr:uid="{00000000-0005-0000-0000-00006E6E0000}"/>
    <cellStyle name="Output 4 6 2" xfId="3409" xr:uid="{00000000-0005-0000-0000-00006F6E0000}"/>
    <cellStyle name="Output 4 6 2 2" xfId="6561" xr:uid="{00000000-0005-0000-0000-0000706E0000}"/>
    <cellStyle name="Output 4 6 2 2 2" xfId="12673" xr:uid="{00000000-0005-0000-0000-0000716E0000}"/>
    <cellStyle name="Output 4 6 2 2 2 2" xfId="22082" xr:uid="{00000000-0005-0000-0000-0000726E0000}"/>
    <cellStyle name="Output 4 6 2 2 2 2 2" xfId="39812" xr:uid="{00000000-0005-0000-0000-0000736E0000}"/>
    <cellStyle name="Output 4 6 2 2 2 3" xfId="32128" xr:uid="{00000000-0005-0000-0000-0000746E0000}"/>
    <cellStyle name="Output 4 6 2 2 3" xfId="16979" xr:uid="{00000000-0005-0000-0000-0000756E0000}"/>
    <cellStyle name="Output 4 6 2 2 3 2" xfId="35612" xr:uid="{00000000-0005-0000-0000-0000766E0000}"/>
    <cellStyle name="Output 4 6 2 2 4" xfId="27062" xr:uid="{00000000-0005-0000-0000-0000776E0000}"/>
    <cellStyle name="Output 4 6 2 3" xfId="9658" xr:uid="{00000000-0005-0000-0000-0000786E0000}"/>
    <cellStyle name="Output 4 6 2 3 2" xfId="19594" xr:uid="{00000000-0005-0000-0000-0000796E0000}"/>
    <cellStyle name="Output 4 6 2 3 2 2" xfId="37754" xr:uid="{00000000-0005-0000-0000-00007A6E0000}"/>
    <cellStyle name="Output 4 6 2 3 3" xfId="29590" xr:uid="{00000000-0005-0000-0000-00007B6E0000}"/>
    <cellStyle name="Output 4 6 2 4" xfId="14945" xr:uid="{00000000-0005-0000-0000-00007C6E0000}"/>
    <cellStyle name="Output 4 6 2 4 2" xfId="33980" xr:uid="{00000000-0005-0000-0000-00007D6E0000}"/>
    <cellStyle name="Output 4 6 2 5" xfId="24506" xr:uid="{00000000-0005-0000-0000-00007E6E0000}"/>
    <cellStyle name="Output 4 6 3" xfId="4154" xr:uid="{00000000-0005-0000-0000-00007F6E0000}"/>
    <cellStyle name="Output 4 6 3 2" xfId="7257" xr:uid="{00000000-0005-0000-0000-0000806E0000}"/>
    <cellStyle name="Output 4 6 3 2 2" xfId="13318" xr:uid="{00000000-0005-0000-0000-0000816E0000}"/>
    <cellStyle name="Output 4 6 3 2 2 2" xfId="22655" xr:uid="{00000000-0005-0000-0000-0000826E0000}"/>
    <cellStyle name="Output 4 6 3 2 2 2 2" xfId="40383" xr:uid="{00000000-0005-0000-0000-0000836E0000}"/>
    <cellStyle name="Output 4 6 3 2 2 3" xfId="32769" xr:uid="{00000000-0005-0000-0000-0000846E0000}"/>
    <cellStyle name="Output 4 6 3 2 3" xfId="17445" xr:uid="{00000000-0005-0000-0000-0000856E0000}"/>
    <cellStyle name="Output 4 6 3 2 3 2" xfId="36078" xr:uid="{00000000-0005-0000-0000-0000866E0000}"/>
    <cellStyle name="Output 4 6 3 2 4" xfId="27703" xr:uid="{00000000-0005-0000-0000-0000876E0000}"/>
    <cellStyle name="Output 4 6 3 3" xfId="10303" xr:uid="{00000000-0005-0000-0000-0000886E0000}"/>
    <cellStyle name="Output 4 6 3 3 2" xfId="19872" xr:uid="{00000000-0005-0000-0000-0000896E0000}"/>
    <cellStyle name="Output 4 6 3 3 2 2" xfId="38028" xr:uid="{00000000-0005-0000-0000-00008A6E0000}"/>
    <cellStyle name="Output 4 6 3 3 3" xfId="30228" xr:uid="{00000000-0005-0000-0000-00008B6E0000}"/>
    <cellStyle name="Output 4 6 3 4" xfId="15044" xr:uid="{00000000-0005-0000-0000-00008C6E0000}"/>
    <cellStyle name="Output 4 6 3 4 2" xfId="34079" xr:uid="{00000000-0005-0000-0000-00008D6E0000}"/>
    <cellStyle name="Output 4 6 3 5" xfId="25147" xr:uid="{00000000-0005-0000-0000-00008E6E0000}"/>
    <cellStyle name="Output 4 6 4" xfId="5730" xr:uid="{00000000-0005-0000-0000-00008F6E0000}"/>
    <cellStyle name="Output 4 6 4 2" xfId="11849" xr:uid="{00000000-0005-0000-0000-0000906E0000}"/>
    <cellStyle name="Output 4 6 4 2 2" xfId="21368" xr:uid="{00000000-0005-0000-0000-0000916E0000}"/>
    <cellStyle name="Output 4 6 4 2 2 2" xfId="39252" xr:uid="{00000000-0005-0000-0000-0000926E0000}"/>
    <cellStyle name="Output 4 6 4 2 3" xfId="31493" xr:uid="{00000000-0005-0000-0000-0000936E0000}"/>
    <cellStyle name="Output 4 6 4 3" xfId="16337" xr:uid="{00000000-0005-0000-0000-0000946E0000}"/>
    <cellStyle name="Output 4 6 4 3 2" xfId="35108" xr:uid="{00000000-0005-0000-0000-0000956E0000}"/>
    <cellStyle name="Output 4 6 4 4" xfId="26427" xr:uid="{00000000-0005-0000-0000-0000966E0000}"/>
    <cellStyle name="Output 4 6 5" xfId="8829" xr:uid="{00000000-0005-0000-0000-0000976E0000}"/>
    <cellStyle name="Output 4 6 5 2" xfId="18816" xr:uid="{00000000-0005-0000-0000-0000986E0000}"/>
    <cellStyle name="Output 4 6 5 2 2" xfId="37165" xr:uid="{00000000-0005-0000-0000-0000996E0000}"/>
    <cellStyle name="Output 4 6 5 3" xfId="28953" xr:uid="{00000000-0005-0000-0000-00009A6E0000}"/>
    <cellStyle name="Output 4 6 6" xfId="14450" xr:uid="{00000000-0005-0000-0000-00009B6E0000}"/>
    <cellStyle name="Output 4 6 6 2" xfId="33623" xr:uid="{00000000-0005-0000-0000-00009C6E0000}"/>
    <cellStyle name="Output 4 6 7" xfId="23866" xr:uid="{00000000-0005-0000-0000-00009D6E0000}"/>
    <cellStyle name="Output 4 7" xfId="2560" xr:uid="{00000000-0005-0000-0000-00009E6E0000}"/>
    <cellStyle name="Output 4 7 2" xfId="3726" xr:uid="{00000000-0005-0000-0000-00009F6E0000}"/>
    <cellStyle name="Output 4 7 2 2" xfId="6841" xr:uid="{00000000-0005-0000-0000-0000A06E0000}"/>
    <cellStyle name="Output 4 7 2 2 2" xfId="12922" xr:uid="{00000000-0005-0000-0000-0000A16E0000}"/>
    <cellStyle name="Output 4 7 2 2 2 2" xfId="22289" xr:uid="{00000000-0005-0000-0000-0000A26E0000}"/>
    <cellStyle name="Output 4 7 2 2 2 2 2" xfId="40019" xr:uid="{00000000-0005-0000-0000-0000A36E0000}"/>
    <cellStyle name="Output 4 7 2 2 2 3" xfId="32376" xr:uid="{00000000-0005-0000-0000-0000A46E0000}"/>
    <cellStyle name="Output 4 7 2 2 3" xfId="17151" xr:uid="{00000000-0005-0000-0000-0000A56E0000}"/>
    <cellStyle name="Output 4 7 2 2 3 2" xfId="35784" xr:uid="{00000000-0005-0000-0000-0000A66E0000}"/>
    <cellStyle name="Output 4 7 2 2 4" xfId="27310" xr:uid="{00000000-0005-0000-0000-0000A76E0000}"/>
    <cellStyle name="Output 4 7 2 3" xfId="9907" xr:uid="{00000000-0005-0000-0000-0000A86E0000}"/>
    <cellStyle name="Output 4 7 2 3 2" xfId="19717" xr:uid="{00000000-0005-0000-0000-0000A96E0000}"/>
    <cellStyle name="Output 4 7 2 3 2 2" xfId="37876" xr:uid="{00000000-0005-0000-0000-0000AA6E0000}"/>
    <cellStyle name="Output 4 7 2 3 3" xfId="29835" xr:uid="{00000000-0005-0000-0000-0000AB6E0000}"/>
    <cellStyle name="Output 4 7 2 4" xfId="14991" xr:uid="{00000000-0005-0000-0000-0000AC6E0000}"/>
    <cellStyle name="Output 4 7 2 4 2" xfId="34026" xr:uid="{00000000-0005-0000-0000-0000AD6E0000}"/>
    <cellStyle name="Output 4 7 2 5" xfId="24754" xr:uid="{00000000-0005-0000-0000-0000AE6E0000}"/>
    <cellStyle name="Output 4 7 3" xfId="4404" xr:uid="{00000000-0005-0000-0000-0000AF6E0000}"/>
    <cellStyle name="Output 4 7 3 2" xfId="7506" xr:uid="{00000000-0005-0000-0000-0000B06E0000}"/>
    <cellStyle name="Output 4 7 3 2 2" xfId="13567" xr:uid="{00000000-0005-0000-0000-0000B16E0000}"/>
    <cellStyle name="Output 4 7 3 2 2 2" xfId="22862" xr:uid="{00000000-0005-0000-0000-0000B26E0000}"/>
    <cellStyle name="Output 4 7 3 2 2 2 2" xfId="40590" xr:uid="{00000000-0005-0000-0000-0000B36E0000}"/>
    <cellStyle name="Output 4 7 3 2 2 3" xfId="33017" xr:uid="{00000000-0005-0000-0000-0000B46E0000}"/>
    <cellStyle name="Output 4 7 3 2 3" xfId="17617" xr:uid="{00000000-0005-0000-0000-0000B56E0000}"/>
    <cellStyle name="Output 4 7 3 2 3 2" xfId="36250" xr:uid="{00000000-0005-0000-0000-0000B66E0000}"/>
    <cellStyle name="Output 4 7 3 2 4" xfId="27951" xr:uid="{00000000-0005-0000-0000-0000B76E0000}"/>
    <cellStyle name="Output 4 7 3 3" xfId="10553" xr:uid="{00000000-0005-0000-0000-0000B86E0000}"/>
    <cellStyle name="Output 4 7 3 3 2" xfId="20121" xr:uid="{00000000-0005-0000-0000-0000B96E0000}"/>
    <cellStyle name="Output 4 7 3 3 2 2" xfId="38276" xr:uid="{00000000-0005-0000-0000-0000BA6E0000}"/>
    <cellStyle name="Output 4 7 3 3 3" xfId="30477" xr:uid="{00000000-0005-0000-0000-0000BB6E0000}"/>
    <cellStyle name="Output 4 7 3 4" xfId="15216" xr:uid="{00000000-0005-0000-0000-0000BC6E0000}"/>
    <cellStyle name="Output 4 7 3 4 2" xfId="34251" xr:uid="{00000000-0005-0000-0000-0000BD6E0000}"/>
    <cellStyle name="Output 4 7 3 5" xfId="25395" xr:uid="{00000000-0005-0000-0000-0000BE6E0000}"/>
    <cellStyle name="Output 4 7 4" xfId="5763" xr:uid="{00000000-0005-0000-0000-0000BF6E0000}"/>
    <cellStyle name="Output 4 7 4 2" xfId="11882" xr:uid="{00000000-0005-0000-0000-0000C06E0000}"/>
    <cellStyle name="Output 4 7 4 2 2" xfId="21396" xr:uid="{00000000-0005-0000-0000-0000C16E0000}"/>
    <cellStyle name="Output 4 7 4 2 2 2" xfId="39280" xr:uid="{00000000-0005-0000-0000-0000C26E0000}"/>
    <cellStyle name="Output 4 7 4 2 3" xfId="31526" xr:uid="{00000000-0005-0000-0000-0000C36E0000}"/>
    <cellStyle name="Output 4 7 4 3" xfId="16363" xr:uid="{00000000-0005-0000-0000-0000C46E0000}"/>
    <cellStyle name="Output 4 7 4 3 2" xfId="35134" xr:uid="{00000000-0005-0000-0000-0000C56E0000}"/>
    <cellStyle name="Output 4 7 4 4" xfId="26460" xr:uid="{00000000-0005-0000-0000-0000C66E0000}"/>
    <cellStyle name="Output 4 7 5" xfId="8862" xr:uid="{00000000-0005-0000-0000-0000C76E0000}"/>
    <cellStyle name="Output 4 7 5 2" xfId="18849" xr:uid="{00000000-0005-0000-0000-0000C86E0000}"/>
    <cellStyle name="Output 4 7 5 2 2" xfId="37198" xr:uid="{00000000-0005-0000-0000-0000C96E0000}"/>
    <cellStyle name="Output 4 7 5 3" xfId="28986" xr:uid="{00000000-0005-0000-0000-0000CA6E0000}"/>
    <cellStyle name="Output 4 7 6" xfId="14462" xr:uid="{00000000-0005-0000-0000-0000CB6E0000}"/>
    <cellStyle name="Output 4 7 6 2" xfId="33635" xr:uid="{00000000-0005-0000-0000-0000CC6E0000}"/>
    <cellStyle name="Output 4 7 7" xfId="23899" xr:uid="{00000000-0005-0000-0000-0000CD6E0000}"/>
    <cellStyle name="Output 4 8" xfId="2544" xr:uid="{00000000-0005-0000-0000-0000CE6E0000}"/>
    <cellStyle name="Output 4 8 2" xfId="3749" xr:uid="{00000000-0005-0000-0000-0000CF6E0000}"/>
    <cellStyle name="Output 4 8 2 2" xfId="6864" xr:uid="{00000000-0005-0000-0000-0000D06E0000}"/>
    <cellStyle name="Output 4 8 2 2 2" xfId="12943" xr:uid="{00000000-0005-0000-0000-0000D16E0000}"/>
    <cellStyle name="Output 4 8 2 2 2 2" xfId="22307" xr:uid="{00000000-0005-0000-0000-0000D26E0000}"/>
    <cellStyle name="Output 4 8 2 2 2 2 2" xfId="40037" xr:uid="{00000000-0005-0000-0000-0000D36E0000}"/>
    <cellStyle name="Output 4 8 2 2 2 3" xfId="32397" xr:uid="{00000000-0005-0000-0000-0000D46E0000}"/>
    <cellStyle name="Output 4 8 2 2 3" xfId="17164" xr:uid="{00000000-0005-0000-0000-0000D56E0000}"/>
    <cellStyle name="Output 4 8 2 2 3 2" xfId="35797" xr:uid="{00000000-0005-0000-0000-0000D66E0000}"/>
    <cellStyle name="Output 4 8 2 2 4" xfId="27331" xr:uid="{00000000-0005-0000-0000-0000D76E0000}"/>
    <cellStyle name="Output 4 8 2 3" xfId="9928" xr:uid="{00000000-0005-0000-0000-0000D86E0000}"/>
    <cellStyle name="Output 4 8 2 3 2" xfId="19735" xr:uid="{00000000-0005-0000-0000-0000D96E0000}"/>
    <cellStyle name="Output 4 8 2 3 2 2" xfId="37894" xr:uid="{00000000-0005-0000-0000-0000DA6E0000}"/>
    <cellStyle name="Output 4 8 2 3 3" xfId="29856" xr:uid="{00000000-0005-0000-0000-0000DB6E0000}"/>
    <cellStyle name="Output 4 8 2 4" xfId="15001" xr:uid="{00000000-0005-0000-0000-0000DC6E0000}"/>
    <cellStyle name="Output 4 8 2 4 2" xfId="34036" xr:uid="{00000000-0005-0000-0000-0000DD6E0000}"/>
    <cellStyle name="Output 4 8 2 5" xfId="24775" xr:uid="{00000000-0005-0000-0000-0000DE6E0000}"/>
    <cellStyle name="Output 4 8 3" xfId="4425" xr:uid="{00000000-0005-0000-0000-0000DF6E0000}"/>
    <cellStyle name="Output 4 8 3 2" xfId="7527" xr:uid="{00000000-0005-0000-0000-0000E06E0000}"/>
    <cellStyle name="Output 4 8 3 2 2" xfId="13588" xr:uid="{00000000-0005-0000-0000-0000E16E0000}"/>
    <cellStyle name="Output 4 8 3 2 2 2" xfId="22880" xr:uid="{00000000-0005-0000-0000-0000E26E0000}"/>
    <cellStyle name="Output 4 8 3 2 2 2 2" xfId="40608" xr:uid="{00000000-0005-0000-0000-0000E36E0000}"/>
    <cellStyle name="Output 4 8 3 2 2 3" xfId="33038" xr:uid="{00000000-0005-0000-0000-0000E46E0000}"/>
    <cellStyle name="Output 4 8 3 2 3" xfId="17630" xr:uid="{00000000-0005-0000-0000-0000E56E0000}"/>
    <cellStyle name="Output 4 8 3 2 3 2" xfId="36263" xr:uid="{00000000-0005-0000-0000-0000E66E0000}"/>
    <cellStyle name="Output 4 8 3 2 4" xfId="27972" xr:uid="{00000000-0005-0000-0000-0000E76E0000}"/>
    <cellStyle name="Output 4 8 3 3" xfId="10574" xr:uid="{00000000-0005-0000-0000-0000E86E0000}"/>
    <cellStyle name="Output 4 8 3 3 2" xfId="20142" xr:uid="{00000000-0005-0000-0000-0000E96E0000}"/>
    <cellStyle name="Output 4 8 3 3 2 2" xfId="38297" xr:uid="{00000000-0005-0000-0000-0000EA6E0000}"/>
    <cellStyle name="Output 4 8 3 3 3" xfId="30498" xr:uid="{00000000-0005-0000-0000-0000EB6E0000}"/>
    <cellStyle name="Output 4 8 3 4" xfId="15229" xr:uid="{00000000-0005-0000-0000-0000EC6E0000}"/>
    <cellStyle name="Output 4 8 3 4 2" xfId="34264" xr:uid="{00000000-0005-0000-0000-0000ED6E0000}"/>
    <cellStyle name="Output 4 8 3 5" xfId="25416" xr:uid="{00000000-0005-0000-0000-0000EE6E0000}"/>
    <cellStyle name="Output 4 8 4" xfId="5747" xr:uid="{00000000-0005-0000-0000-0000EF6E0000}"/>
    <cellStyle name="Output 4 8 4 2" xfId="11866" xr:uid="{00000000-0005-0000-0000-0000F06E0000}"/>
    <cellStyle name="Output 4 8 4 2 2" xfId="21385" xr:uid="{00000000-0005-0000-0000-0000F16E0000}"/>
    <cellStyle name="Output 4 8 4 2 2 2" xfId="39269" xr:uid="{00000000-0005-0000-0000-0000F26E0000}"/>
    <cellStyle name="Output 4 8 4 2 3" xfId="31510" xr:uid="{00000000-0005-0000-0000-0000F36E0000}"/>
    <cellStyle name="Output 4 8 4 3" xfId="16354" xr:uid="{00000000-0005-0000-0000-0000F46E0000}"/>
    <cellStyle name="Output 4 8 4 3 2" xfId="35125" xr:uid="{00000000-0005-0000-0000-0000F56E0000}"/>
    <cellStyle name="Output 4 8 4 4" xfId="26444" xr:uid="{00000000-0005-0000-0000-0000F66E0000}"/>
    <cellStyle name="Output 4 8 5" xfId="8846" xr:uid="{00000000-0005-0000-0000-0000F76E0000}"/>
    <cellStyle name="Output 4 8 5 2" xfId="18833" xr:uid="{00000000-0005-0000-0000-0000F86E0000}"/>
    <cellStyle name="Output 4 8 5 2 2" xfId="37182" xr:uid="{00000000-0005-0000-0000-0000F96E0000}"/>
    <cellStyle name="Output 4 8 5 3" xfId="28970" xr:uid="{00000000-0005-0000-0000-0000FA6E0000}"/>
    <cellStyle name="Output 4 8 6" xfId="14457" xr:uid="{00000000-0005-0000-0000-0000FB6E0000}"/>
    <cellStyle name="Output 4 8 6 2" xfId="33630" xr:uid="{00000000-0005-0000-0000-0000FC6E0000}"/>
    <cellStyle name="Output 4 8 7" xfId="23883" xr:uid="{00000000-0005-0000-0000-0000FD6E0000}"/>
    <cellStyle name="Output 4 9" xfId="2615" xr:uid="{00000000-0005-0000-0000-0000FE6E0000}"/>
    <cellStyle name="Output 4 9 2" xfId="3770" xr:uid="{00000000-0005-0000-0000-0000FF6E0000}"/>
    <cellStyle name="Output 4 9 2 2" xfId="6882" xr:uid="{00000000-0005-0000-0000-0000006F0000}"/>
    <cellStyle name="Output 4 9 2 2 2" xfId="12956" xr:uid="{00000000-0005-0000-0000-0000016F0000}"/>
    <cellStyle name="Output 4 9 2 2 2 2" xfId="22318" xr:uid="{00000000-0005-0000-0000-0000026F0000}"/>
    <cellStyle name="Output 4 9 2 2 2 2 2" xfId="40048" xr:uid="{00000000-0005-0000-0000-0000036F0000}"/>
    <cellStyle name="Output 4 9 2 2 2 3" xfId="32410" xr:uid="{00000000-0005-0000-0000-0000046F0000}"/>
    <cellStyle name="Output 4 9 2 2 3" xfId="17173" xr:uid="{00000000-0005-0000-0000-0000056F0000}"/>
    <cellStyle name="Output 4 9 2 2 3 2" xfId="35806" xr:uid="{00000000-0005-0000-0000-0000066F0000}"/>
    <cellStyle name="Output 4 9 2 2 4" xfId="27344" xr:uid="{00000000-0005-0000-0000-0000076F0000}"/>
    <cellStyle name="Output 4 9 2 3" xfId="9941" xr:uid="{00000000-0005-0000-0000-0000086F0000}"/>
    <cellStyle name="Output 4 9 2 3 2" xfId="19742" xr:uid="{00000000-0005-0000-0000-0000096F0000}"/>
    <cellStyle name="Output 4 9 2 3 2 2" xfId="37901" xr:uid="{00000000-0005-0000-0000-00000A6F0000}"/>
    <cellStyle name="Output 4 9 2 3 3" xfId="29869" xr:uid="{00000000-0005-0000-0000-00000B6F0000}"/>
    <cellStyle name="Output 4 9 2 4" xfId="15004" xr:uid="{00000000-0005-0000-0000-00000C6F0000}"/>
    <cellStyle name="Output 4 9 2 4 2" xfId="34039" xr:uid="{00000000-0005-0000-0000-00000D6F0000}"/>
    <cellStyle name="Output 4 9 2 5" xfId="24788" xr:uid="{00000000-0005-0000-0000-00000E6F0000}"/>
    <cellStyle name="Output 4 9 3" xfId="4438" xr:uid="{00000000-0005-0000-0000-00000F6F0000}"/>
    <cellStyle name="Output 4 9 3 2" xfId="7540" xr:uid="{00000000-0005-0000-0000-0000106F0000}"/>
    <cellStyle name="Output 4 9 3 2 2" xfId="13601" xr:uid="{00000000-0005-0000-0000-0000116F0000}"/>
    <cellStyle name="Output 4 9 3 2 2 2" xfId="22891" xr:uid="{00000000-0005-0000-0000-0000126F0000}"/>
    <cellStyle name="Output 4 9 3 2 2 2 2" xfId="40619" xr:uid="{00000000-0005-0000-0000-0000136F0000}"/>
    <cellStyle name="Output 4 9 3 2 2 3" xfId="33051" xr:uid="{00000000-0005-0000-0000-0000146F0000}"/>
    <cellStyle name="Output 4 9 3 2 3" xfId="17639" xr:uid="{00000000-0005-0000-0000-0000156F0000}"/>
    <cellStyle name="Output 4 9 3 2 3 2" xfId="36272" xr:uid="{00000000-0005-0000-0000-0000166F0000}"/>
    <cellStyle name="Output 4 9 3 2 4" xfId="27985" xr:uid="{00000000-0005-0000-0000-0000176F0000}"/>
    <cellStyle name="Output 4 9 3 3" xfId="10587" xr:uid="{00000000-0005-0000-0000-0000186F0000}"/>
    <cellStyle name="Output 4 9 3 3 2" xfId="20155" xr:uid="{00000000-0005-0000-0000-0000196F0000}"/>
    <cellStyle name="Output 4 9 3 3 2 2" xfId="38310" xr:uid="{00000000-0005-0000-0000-00001A6F0000}"/>
    <cellStyle name="Output 4 9 3 3 3" xfId="30511" xr:uid="{00000000-0005-0000-0000-00001B6F0000}"/>
    <cellStyle name="Output 4 9 3 4" xfId="15238" xr:uid="{00000000-0005-0000-0000-00001C6F0000}"/>
    <cellStyle name="Output 4 9 3 4 2" xfId="34273" xr:uid="{00000000-0005-0000-0000-00001D6F0000}"/>
    <cellStyle name="Output 4 9 3 5" xfId="25429" xr:uid="{00000000-0005-0000-0000-00001E6F0000}"/>
    <cellStyle name="Output 4 9 4" xfId="5817" xr:uid="{00000000-0005-0000-0000-00001F6F0000}"/>
    <cellStyle name="Output 4 9 4 2" xfId="11936" xr:uid="{00000000-0005-0000-0000-0000206F0000}"/>
    <cellStyle name="Output 4 9 4 2 2" xfId="21433" xr:uid="{00000000-0005-0000-0000-0000216F0000}"/>
    <cellStyle name="Output 4 9 4 2 2 2" xfId="39315" xr:uid="{00000000-0005-0000-0000-0000226F0000}"/>
    <cellStyle name="Output 4 9 4 2 3" xfId="31576" xr:uid="{00000000-0005-0000-0000-0000236F0000}"/>
    <cellStyle name="Output 4 9 4 3" xfId="16396" xr:uid="{00000000-0005-0000-0000-0000246F0000}"/>
    <cellStyle name="Output 4 9 4 3 2" xfId="35167" xr:uid="{00000000-0005-0000-0000-0000256F0000}"/>
    <cellStyle name="Output 4 9 4 4" xfId="26510" xr:uid="{00000000-0005-0000-0000-0000266F0000}"/>
    <cellStyle name="Output 4 9 5" xfId="8916" xr:uid="{00000000-0005-0000-0000-0000276F0000}"/>
    <cellStyle name="Output 4 9 5 2" xfId="18903" xr:uid="{00000000-0005-0000-0000-0000286F0000}"/>
    <cellStyle name="Output 4 9 5 2 2" xfId="37248" xr:uid="{00000000-0005-0000-0000-0000296F0000}"/>
    <cellStyle name="Output 4 9 5 3" xfId="29036" xr:uid="{00000000-0005-0000-0000-00002A6F0000}"/>
    <cellStyle name="Output 4 9 6" xfId="14476" xr:uid="{00000000-0005-0000-0000-00002B6F0000}"/>
    <cellStyle name="Output 4 9 6 2" xfId="33649" xr:uid="{00000000-0005-0000-0000-00002C6F0000}"/>
    <cellStyle name="Output 4 9 7" xfId="23949" xr:uid="{00000000-0005-0000-0000-00002D6F0000}"/>
    <cellStyle name="Output 5" xfId="1371" xr:uid="{00000000-0005-0000-0000-00002E6F0000}"/>
    <cellStyle name="Output 5 10" xfId="2716" xr:uid="{00000000-0005-0000-0000-00002F6F0000}"/>
    <cellStyle name="Output 5 10 2" xfId="3917" xr:uid="{00000000-0005-0000-0000-0000306F0000}"/>
    <cellStyle name="Output 5 10 2 2" xfId="7022" xr:uid="{00000000-0005-0000-0000-0000316F0000}"/>
    <cellStyle name="Output 5 10 2 2 2" xfId="13090" xr:uid="{00000000-0005-0000-0000-0000326F0000}"/>
    <cellStyle name="Output 5 10 2 2 2 2" xfId="22440" xr:uid="{00000000-0005-0000-0000-0000336F0000}"/>
    <cellStyle name="Output 5 10 2 2 2 2 2" xfId="40168" xr:uid="{00000000-0005-0000-0000-0000346F0000}"/>
    <cellStyle name="Output 5 10 2 2 2 3" xfId="32542" xr:uid="{00000000-0005-0000-0000-0000356F0000}"/>
    <cellStyle name="Output 5 10 2 2 3" xfId="17269" xr:uid="{00000000-0005-0000-0000-0000366F0000}"/>
    <cellStyle name="Output 5 10 2 2 3 2" xfId="35902" xr:uid="{00000000-0005-0000-0000-0000376F0000}"/>
    <cellStyle name="Output 5 10 2 2 4" xfId="27476" xr:uid="{00000000-0005-0000-0000-0000386F0000}"/>
    <cellStyle name="Output 5 10 2 3" xfId="10075" xr:uid="{00000000-0005-0000-0000-0000396F0000}"/>
    <cellStyle name="Output 5 10 2 3 2" xfId="19808" xr:uid="{00000000-0005-0000-0000-00003A6F0000}"/>
    <cellStyle name="Output 5 10 2 3 2 2" xfId="37965" xr:uid="{00000000-0005-0000-0000-00003B6F0000}"/>
    <cellStyle name="Output 5 10 2 3 3" xfId="30001" xr:uid="{00000000-0005-0000-0000-00003C6F0000}"/>
    <cellStyle name="Output 5 10 2 4" xfId="15032" xr:uid="{00000000-0005-0000-0000-00003D6F0000}"/>
    <cellStyle name="Output 5 10 2 4 2" xfId="34067" xr:uid="{00000000-0005-0000-0000-00003E6F0000}"/>
    <cellStyle name="Output 5 10 2 5" xfId="24920" xr:uid="{00000000-0005-0000-0000-00003F6F0000}"/>
    <cellStyle name="Output 5 10 3" xfId="4572" xr:uid="{00000000-0005-0000-0000-0000406F0000}"/>
    <cellStyle name="Output 5 10 3 2" xfId="7674" xr:uid="{00000000-0005-0000-0000-0000416F0000}"/>
    <cellStyle name="Output 5 10 3 2 2" xfId="13735" xr:uid="{00000000-0005-0000-0000-0000426F0000}"/>
    <cellStyle name="Output 5 10 3 2 2 2" xfId="23011" xr:uid="{00000000-0005-0000-0000-0000436F0000}"/>
    <cellStyle name="Output 5 10 3 2 2 2 2" xfId="40739" xr:uid="{00000000-0005-0000-0000-0000446F0000}"/>
    <cellStyle name="Output 5 10 3 2 2 3" xfId="33183" xr:uid="{00000000-0005-0000-0000-0000456F0000}"/>
    <cellStyle name="Output 5 10 3 2 3" xfId="17735" xr:uid="{00000000-0005-0000-0000-0000466F0000}"/>
    <cellStyle name="Output 5 10 3 2 3 2" xfId="36368" xr:uid="{00000000-0005-0000-0000-0000476F0000}"/>
    <cellStyle name="Output 5 10 3 2 4" xfId="28117" xr:uid="{00000000-0005-0000-0000-0000486F0000}"/>
    <cellStyle name="Output 5 10 3 3" xfId="10721" xr:uid="{00000000-0005-0000-0000-0000496F0000}"/>
    <cellStyle name="Output 5 10 3 3 2" xfId="20289" xr:uid="{00000000-0005-0000-0000-00004A6F0000}"/>
    <cellStyle name="Output 5 10 3 3 2 2" xfId="38442" xr:uid="{00000000-0005-0000-0000-00004B6F0000}"/>
    <cellStyle name="Output 5 10 3 3 3" xfId="30643" xr:uid="{00000000-0005-0000-0000-00004C6F0000}"/>
    <cellStyle name="Output 5 10 3 4" xfId="15334" xr:uid="{00000000-0005-0000-0000-00004D6F0000}"/>
    <cellStyle name="Output 5 10 3 4 2" xfId="34369" xr:uid="{00000000-0005-0000-0000-00004E6F0000}"/>
    <cellStyle name="Output 5 10 3 5" xfId="25561" xr:uid="{00000000-0005-0000-0000-00004F6F0000}"/>
    <cellStyle name="Output 5 10 4" xfId="5912" xr:uid="{00000000-0005-0000-0000-0000506F0000}"/>
    <cellStyle name="Output 5 10 4 2" xfId="12031" xr:uid="{00000000-0005-0000-0000-0000516F0000}"/>
    <cellStyle name="Output 5 10 4 2 2" xfId="21519" xr:uid="{00000000-0005-0000-0000-0000526F0000}"/>
    <cellStyle name="Output 5 10 4 2 2 2" xfId="39399" xr:uid="{00000000-0005-0000-0000-0000536F0000}"/>
    <cellStyle name="Output 5 10 4 2 3" xfId="31665" xr:uid="{00000000-0005-0000-0000-0000546F0000}"/>
    <cellStyle name="Output 5 10 4 3" xfId="16474" xr:uid="{00000000-0005-0000-0000-0000556F0000}"/>
    <cellStyle name="Output 5 10 4 3 2" xfId="35245" xr:uid="{00000000-0005-0000-0000-0000566F0000}"/>
    <cellStyle name="Output 5 10 4 4" xfId="26599" xr:uid="{00000000-0005-0000-0000-0000576F0000}"/>
    <cellStyle name="Output 5 10 5" xfId="9011" xr:uid="{00000000-0005-0000-0000-0000586F0000}"/>
    <cellStyle name="Output 5 10 5 2" xfId="18998" xr:uid="{00000000-0005-0000-0000-0000596F0000}"/>
    <cellStyle name="Output 5 10 5 2 2" xfId="37337" xr:uid="{00000000-0005-0000-0000-00005A6F0000}"/>
    <cellStyle name="Output 5 10 5 3" xfId="29125" xr:uid="{00000000-0005-0000-0000-00005B6F0000}"/>
    <cellStyle name="Output 5 10 6" xfId="14518" xr:uid="{00000000-0005-0000-0000-00005C6F0000}"/>
    <cellStyle name="Output 5 10 6 2" xfId="33691" xr:uid="{00000000-0005-0000-0000-00005D6F0000}"/>
    <cellStyle name="Output 5 10 7" xfId="24038" xr:uid="{00000000-0005-0000-0000-00005E6F0000}"/>
    <cellStyle name="Output 5 11" xfId="2648" xr:uid="{00000000-0005-0000-0000-00005F6F0000}"/>
    <cellStyle name="Output 5 11 2" xfId="3747" xr:uid="{00000000-0005-0000-0000-0000606F0000}"/>
    <cellStyle name="Output 5 11 2 2" xfId="6862" xr:uid="{00000000-0005-0000-0000-0000616F0000}"/>
    <cellStyle name="Output 5 11 2 2 2" xfId="12941" xr:uid="{00000000-0005-0000-0000-0000626F0000}"/>
    <cellStyle name="Output 5 11 2 2 2 2" xfId="22305" xr:uid="{00000000-0005-0000-0000-0000636F0000}"/>
    <cellStyle name="Output 5 11 2 2 2 2 2" xfId="40035" xr:uid="{00000000-0005-0000-0000-0000646F0000}"/>
    <cellStyle name="Output 5 11 2 2 2 3" xfId="32395" xr:uid="{00000000-0005-0000-0000-0000656F0000}"/>
    <cellStyle name="Output 5 11 2 2 3" xfId="17163" xr:uid="{00000000-0005-0000-0000-0000666F0000}"/>
    <cellStyle name="Output 5 11 2 2 3 2" xfId="35796" xr:uid="{00000000-0005-0000-0000-0000676F0000}"/>
    <cellStyle name="Output 5 11 2 2 4" xfId="27329" xr:uid="{00000000-0005-0000-0000-0000686F0000}"/>
    <cellStyle name="Output 5 11 2 3" xfId="9926" xr:uid="{00000000-0005-0000-0000-0000696F0000}"/>
    <cellStyle name="Output 5 11 2 3 2" xfId="19733" xr:uid="{00000000-0005-0000-0000-00006A6F0000}"/>
    <cellStyle name="Output 5 11 2 3 2 2" xfId="37892" xr:uid="{00000000-0005-0000-0000-00006B6F0000}"/>
    <cellStyle name="Output 5 11 2 3 3" xfId="29854" xr:uid="{00000000-0005-0000-0000-00006C6F0000}"/>
    <cellStyle name="Output 5 11 2 4" xfId="15000" xr:uid="{00000000-0005-0000-0000-00006D6F0000}"/>
    <cellStyle name="Output 5 11 2 4 2" xfId="34035" xr:uid="{00000000-0005-0000-0000-00006E6F0000}"/>
    <cellStyle name="Output 5 11 2 5" xfId="24773" xr:uid="{00000000-0005-0000-0000-00006F6F0000}"/>
    <cellStyle name="Output 5 11 3" xfId="4423" xr:uid="{00000000-0005-0000-0000-0000706F0000}"/>
    <cellStyle name="Output 5 11 3 2" xfId="7525" xr:uid="{00000000-0005-0000-0000-0000716F0000}"/>
    <cellStyle name="Output 5 11 3 2 2" xfId="13586" xr:uid="{00000000-0005-0000-0000-0000726F0000}"/>
    <cellStyle name="Output 5 11 3 2 2 2" xfId="22878" xr:uid="{00000000-0005-0000-0000-0000736F0000}"/>
    <cellStyle name="Output 5 11 3 2 2 2 2" xfId="40606" xr:uid="{00000000-0005-0000-0000-0000746F0000}"/>
    <cellStyle name="Output 5 11 3 2 2 3" xfId="33036" xr:uid="{00000000-0005-0000-0000-0000756F0000}"/>
    <cellStyle name="Output 5 11 3 2 3" xfId="17629" xr:uid="{00000000-0005-0000-0000-0000766F0000}"/>
    <cellStyle name="Output 5 11 3 2 3 2" xfId="36262" xr:uid="{00000000-0005-0000-0000-0000776F0000}"/>
    <cellStyle name="Output 5 11 3 2 4" xfId="27970" xr:uid="{00000000-0005-0000-0000-0000786F0000}"/>
    <cellStyle name="Output 5 11 3 3" xfId="10572" xr:uid="{00000000-0005-0000-0000-0000796F0000}"/>
    <cellStyle name="Output 5 11 3 3 2" xfId="20140" xr:uid="{00000000-0005-0000-0000-00007A6F0000}"/>
    <cellStyle name="Output 5 11 3 3 2 2" xfId="38295" xr:uid="{00000000-0005-0000-0000-00007B6F0000}"/>
    <cellStyle name="Output 5 11 3 3 3" xfId="30496" xr:uid="{00000000-0005-0000-0000-00007C6F0000}"/>
    <cellStyle name="Output 5 11 3 4" xfId="15228" xr:uid="{00000000-0005-0000-0000-00007D6F0000}"/>
    <cellStyle name="Output 5 11 3 4 2" xfId="34263" xr:uid="{00000000-0005-0000-0000-00007E6F0000}"/>
    <cellStyle name="Output 5 11 3 5" xfId="25414" xr:uid="{00000000-0005-0000-0000-00007F6F0000}"/>
    <cellStyle name="Output 5 11 4" xfId="5847" xr:uid="{00000000-0005-0000-0000-0000806F0000}"/>
    <cellStyle name="Output 5 11 4 2" xfId="11966" xr:uid="{00000000-0005-0000-0000-0000816F0000}"/>
    <cellStyle name="Output 5 11 4 2 2" xfId="21461" xr:uid="{00000000-0005-0000-0000-0000826F0000}"/>
    <cellStyle name="Output 5 11 4 2 2 2" xfId="39343" xr:uid="{00000000-0005-0000-0000-0000836F0000}"/>
    <cellStyle name="Output 5 11 4 2 3" xfId="31604" xr:uid="{00000000-0005-0000-0000-0000846F0000}"/>
    <cellStyle name="Output 5 11 4 3" xfId="16422" xr:uid="{00000000-0005-0000-0000-0000856F0000}"/>
    <cellStyle name="Output 5 11 4 3 2" xfId="35193" xr:uid="{00000000-0005-0000-0000-0000866F0000}"/>
    <cellStyle name="Output 5 11 4 4" xfId="26538" xr:uid="{00000000-0005-0000-0000-0000876F0000}"/>
    <cellStyle name="Output 5 11 5" xfId="8946" xr:uid="{00000000-0005-0000-0000-0000886F0000}"/>
    <cellStyle name="Output 5 11 5 2" xfId="18933" xr:uid="{00000000-0005-0000-0000-0000896F0000}"/>
    <cellStyle name="Output 5 11 5 2 2" xfId="37276" xr:uid="{00000000-0005-0000-0000-00008A6F0000}"/>
    <cellStyle name="Output 5 11 5 3" xfId="29062" xr:uid="{00000000-0005-0000-0000-00008B6F0000}"/>
    <cellStyle name="Output 5 11 6" xfId="14494" xr:uid="{00000000-0005-0000-0000-00008C6F0000}"/>
    <cellStyle name="Output 5 11 6 2" xfId="33667" xr:uid="{00000000-0005-0000-0000-00008D6F0000}"/>
    <cellStyle name="Output 5 11 7" xfId="23977" xr:uid="{00000000-0005-0000-0000-00008E6F0000}"/>
    <cellStyle name="Output 5 12" xfId="2598" xr:uid="{00000000-0005-0000-0000-00008F6F0000}"/>
    <cellStyle name="Output 5 12 2" xfId="3780" xr:uid="{00000000-0005-0000-0000-0000906F0000}"/>
    <cellStyle name="Output 5 12 2 2" xfId="6891" xr:uid="{00000000-0005-0000-0000-0000916F0000}"/>
    <cellStyle name="Output 5 12 2 2 2" xfId="12965" xr:uid="{00000000-0005-0000-0000-0000926F0000}"/>
    <cellStyle name="Output 5 12 2 2 2 2" xfId="22327" xr:uid="{00000000-0005-0000-0000-0000936F0000}"/>
    <cellStyle name="Output 5 12 2 2 2 2 2" xfId="40057" xr:uid="{00000000-0005-0000-0000-0000946F0000}"/>
    <cellStyle name="Output 5 12 2 2 2 3" xfId="32419" xr:uid="{00000000-0005-0000-0000-0000956F0000}"/>
    <cellStyle name="Output 5 12 2 2 3" xfId="17181" xr:uid="{00000000-0005-0000-0000-0000966F0000}"/>
    <cellStyle name="Output 5 12 2 2 3 2" xfId="35814" xr:uid="{00000000-0005-0000-0000-0000976F0000}"/>
    <cellStyle name="Output 5 12 2 2 4" xfId="27353" xr:uid="{00000000-0005-0000-0000-0000986F0000}"/>
    <cellStyle name="Output 5 12 2 3" xfId="9950" xr:uid="{00000000-0005-0000-0000-0000996F0000}"/>
    <cellStyle name="Output 5 12 2 3 2" xfId="19747" xr:uid="{00000000-0005-0000-0000-00009A6F0000}"/>
    <cellStyle name="Output 5 12 2 3 2 2" xfId="37906" xr:uid="{00000000-0005-0000-0000-00009B6F0000}"/>
    <cellStyle name="Output 5 12 2 3 3" xfId="29878" xr:uid="{00000000-0005-0000-0000-00009C6F0000}"/>
    <cellStyle name="Output 5 12 2 4" xfId="15008" xr:uid="{00000000-0005-0000-0000-00009D6F0000}"/>
    <cellStyle name="Output 5 12 2 4 2" xfId="34043" xr:uid="{00000000-0005-0000-0000-00009E6F0000}"/>
    <cellStyle name="Output 5 12 2 5" xfId="24797" xr:uid="{00000000-0005-0000-0000-00009F6F0000}"/>
    <cellStyle name="Output 5 12 3" xfId="4447" xr:uid="{00000000-0005-0000-0000-0000A06F0000}"/>
    <cellStyle name="Output 5 12 3 2" xfId="7549" xr:uid="{00000000-0005-0000-0000-0000A16F0000}"/>
    <cellStyle name="Output 5 12 3 2 2" xfId="13610" xr:uid="{00000000-0005-0000-0000-0000A26F0000}"/>
    <cellStyle name="Output 5 12 3 2 2 2" xfId="22900" xr:uid="{00000000-0005-0000-0000-0000A36F0000}"/>
    <cellStyle name="Output 5 12 3 2 2 2 2" xfId="40628" xr:uid="{00000000-0005-0000-0000-0000A46F0000}"/>
    <cellStyle name="Output 5 12 3 2 2 3" xfId="33060" xr:uid="{00000000-0005-0000-0000-0000A56F0000}"/>
    <cellStyle name="Output 5 12 3 2 3" xfId="17647" xr:uid="{00000000-0005-0000-0000-0000A66F0000}"/>
    <cellStyle name="Output 5 12 3 2 3 2" xfId="36280" xr:uid="{00000000-0005-0000-0000-0000A76F0000}"/>
    <cellStyle name="Output 5 12 3 2 4" xfId="27994" xr:uid="{00000000-0005-0000-0000-0000A86F0000}"/>
    <cellStyle name="Output 5 12 3 3" xfId="10596" xr:uid="{00000000-0005-0000-0000-0000A96F0000}"/>
    <cellStyle name="Output 5 12 3 3 2" xfId="20164" xr:uid="{00000000-0005-0000-0000-0000AA6F0000}"/>
    <cellStyle name="Output 5 12 3 3 2 2" xfId="38319" xr:uid="{00000000-0005-0000-0000-0000AB6F0000}"/>
    <cellStyle name="Output 5 12 3 3 3" xfId="30520" xr:uid="{00000000-0005-0000-0000-0000AC6F0000}"/>
    <cellStyle name="Output 5 12 3 4" xfId="15246" xr:uid="{00000000-0005-0000-0000-0000AD6F0000}"/>
    <cellStyle name="Output 5 12 3 4 2" xfId="34281" xr:uid="{00000000-0005-0000-0000-0000AE6F0000}"/>
    <cellStyle name="Output 5 12 3 5" xfId="25438" xr:uid="{00000000-0005-0000-0000-0000AF6F0000}"/>
    <cellStyle name="Output 5 12 4" xfId="5800" xr:uid="{00000000-0005-0000-0000-0000B06F0000}"/>
    <cellStyle name="Output 5 12 4 2" xfId="11919" xr:uid="{00000000-0005-0000-0000-0000B16F0000}"/>
    <cellStyle name="Output 5 12 4 2 2" xfId="21421" xr:uid="{00000000-0005-0000-0000-0000B26F0000}"/>
    <cellStyle name="Output 5 12 4 2 2 2" xfId="39305" xr:uid="{00000000-0005-0000-0000-0000B36F0000}"/>
    <cellStyle name="Output 5 12 4 2 3" xfId="31561" xr:uid="{00000000-0005-0000-0000-0000B46F0000}"/>
    <cellStyle name="Output 5 12 4 3" xfId="16386" xr:uid="{00000000-0005-0000-0000-0000B56F0000}"/>
    <cellStyle name="Output 5 12 4 3 2" xfId="35157" xr:uid="{00000000-0005-0000-0000-0000B66F0000}"/>
    <cellStyle name="Output 5 12 4 4" xfId="26495" xr:uid="{00000000-0005-0000-0000-0000B76F0000}"/>
    <cellStyle name="Output 5 12 5" xfId="8899" xr:uid="{00000000-0005-0000-0000-0000B86F0000}"/>
    <cellStyle name="Output 5 12 5 2" xfId="18886" xr:uid="{00000000-0005-0000-0000-0000B96F0000}"/>
    <cellStyle name="Output 5 12 5 2 2" xfId="37233" xr:uid="{00000000-0005-0000-0000-0000BA6F0000}"/>
    <cellStyle name="Output 5 12 5 3" xfId="29021" xr:uid="{00000000-0005-0000-0000-0000BB6F0000}"/>
    <cellStyle name="Output 5 12 6" xfId="14470" xr:uid="{00000000-0005-0000-0000-0000BC6F0000}"/>
    <cellStyle name="Output 5 12 6 2" xfId="33643" xr:uid="{00000000-0005-0000-0000-0000BD6F0000}"/>
    <cellStyle name="Output 5 12 7" xfId="23934" xr:uid="{00000000-0005-0000-0000-0000BE6F0000}"/>
    <cellStyle name="Output 5 13" xfId="2862" xr:uid="{00000000-0005-0000-0000-0000BF6F0000}"/>
    <cellStyle name="Output 5 13 2" xfId="3769" xr:uid="{00000000-0005-0000-0000-0000C06F0000}"/>
    <cellStyle name="Output 5 13 2 2" xfId="6881" xr:uid="{00000000-0005-0000-0000-0000C16F0000}"/>
    <cellStyle name="Output 5 13 2 2 2" xfId="12955" xr:uid="{00000000-0005-0000-0000-0000C26F0000}"/>
    <cellStyle name="Output 5 13 2 2 2 2" xfId="22317" xr:uid="{00000000-0005-0000-0000-0000C36F0000}"/>
    <cellStyle name="Output 5 13 2 2 2 2 2" xfId="40047" xr:uid="{00000000-0005-0000-0000-0000C46F0000}"/>
    <cellStyle name="Output 5 13 2 2 2 3" xfId="32409" xr:uid="{00000000-0005-0000-0000-0000C56F0000}"/>
    <cellStyle name="Output 5 13 2 2 3" xfId="17172" xr:uid="{00000000-0005-0000-0000-0000C66F0000}"/>
    <cellStyle name="Output 5 13 2 2 3 2" xfId="35805" xr:uid="{00000000-0005-0000-0000-0000C76F0000}"/>
    <cellStyle name="Output 5 13 2 2 4" xfId="27343" xr:uid="{00000000-0005-0000-0000-0000C86F0000}"/>
    <cellStyle name="Output 5 13 2 3" xfId="9940" xr:uid="{00000000-0005-0000-0000-0000C96F0000}"/>
    <cellStyle name="Output 5 13 2 3 2" xfId="19741" xr:uid="{00000000-0005-0000-0000-0000CA6F0000}"/>
    <cellStyle name="Output 5 13 2 3 2 2" xfId="37900" xr:uid="{00000000-0005-0000-0000-0000CB6F0000}"/>
    <cellStyle name="Output 5 13 2 3 3" xfId="29868" xr:uid="{00000000-0005-0000-0000-0000CC6F0000}"/>
    <cellStyle name="Output 5 13 2 4" xfId="15003" xr:uid="{00000000-0005-0000-0000-0000CD6F0000}"/>
    <cellStyle name="Output 5 13 2 4 2" xfId="34038" xr:uid="{00000000-0005-0000-0000-0000CE6F0000}"/>
    <cellStyle name="Output 5 13 2 5" xfId="24787" xr:uid="{00000000-0005-0000-0000-0000CF6F0000}"/>
    <cellStyle name="Output 5 13 3" xfId="4437" xr:uid="{00000000-0005-0000-0000-0000D06F0000}"/>
    <cellStyle name="Output 5 13 3 2" xfId="7539" xr:uid="{00000000-0005-0000-0000-0000D16F0000}"/>
    <cellStyle name="Output 5 13 3 2 2" xfId="13600" xr:uid="{00000000-0005-0000-0000-0000D26F0000}"/>
    <cellStyle name="Output 5 13 3 2 2 2" xfId="22890" xr:uid="{00000000-0005-0000-0000-0000D36F0000}"/>
    <cellStyle name="Output 5 13 3 2 2 2 2" xfId="40618" xr:uid="{00000000-0005-0000-0000-0000D46F0000}"/>
    <cellStyle name="Output 5 13 3 2 2 3" xfId="33050" xr:uid="{00000000-0005-0000-0000-0000D56F0000}"/>
    <cellStyle name="Output 5 13 3 2 3" xfId="17638" xr:uid="{00000000-0005-0000-0000-0000D66F0000}"/>
    <cellStyle name="Output 5 13 3 2 3 2" xfId="36271" xr:uid="{00000000-0005-0000-0000-0000D76F0000}"/>
    <cellStyle name="Output 5 13 3 2 4" xfId="27984" xr:uid="{00000000-0005-0000-0000-0000D86F0000}"/>
    <cellStyle name="Output 5 13 3 3" xfId="10586" xr:uid="{00000000-0005-0000-0000-0000D96F0000}"/>
    <cellStyle name="Output 5 13 3 3 2" xfId="20154" xr:uid="{00000000-0005-0000-0000-0000DA6F0000}"/>
    <cellStyle name="Output 5 13 3 3 2 2" xfId="38309" xr:uid="{00000000-0005-0000-0000-0000DB6F0000}"/>
    <cellStyle name="Output 5 13 3 3 3" xfId="30510" xr:uid="{00000000-0005-0000-0000-0000DC6F0000}"/>
    <cellStyle name="Output 5 13 3 4" xfId="15237" xr:uid="{00000000-0005-0000-0000-0000DD6F0000}"/>
    <cellStyle name="Output 5 13 3 4 2" xfId="34272" xr:uid="{00000000-0005-0000-0000-0000DE6F0000}"/>
    <cellStyle name="Output 5 13 3 5" xfId="25428" xr:uid="{00000000-0005-0000-0000-0000DF6F0000}"/>
    <cellStyle name="Output 5 13 4" xfId="6049" xr:uid="{00000000-0005-0000-0000-0000E06F0000}"/>
    <cellStyle name="Output 5 13 4 2" xfId="12168" xr:uid="{00000000-0005-0000-0000-0000E16F0000}"/>
    <cellStyle name="Output 5 13 4 2 2" xfId="21636" xr:uid="{00000000-0005-0000-0000-0000E26F0000}"/>
    <cellStyle name="Output 5 13 4 2 2 2" xfId="39514" xr:uid="{00000000-0005-0000-0000-0000E36F0000}"/>
    <cellStyle name="Output 5 13 4 2 3" xfId="31790" xr:uid="{00000000-0005-0000-0000-0000E46F0000}"/>
    <cellStyle name="Output 5 13 4 3" xfId="16577" xr:uid="{00000000-0005-0000-0000-0000E56F0000}"/>
    <cellStyle name="Output 5 13 4 3 2" xfId="35348" xr:uid="{00000000-0005-0000-0000-0000E66F0000}"/>
    <cellStyle name="Output 5 13 4 4" xfId="26724" xr:uid="{00000000-0005-0000-0000-0000E76F0000}"/>
    <cellStyle name="Output 5 13 5" xfId="9148" xr:uid="{00000000-0005-0000-0000-0000E86F0000}"/>
    <cellStyle name="Output 5 13 5 2" xfId="19133" xr:uid="{00000000-0005-0000-0000-0000E96F0000}"/>
    <cellStyle name="Output 5 13 5 2 2" xfId="37460" xr:uid="{00000000-0005-0000-0000-0000EA6F0000}"/>
    <cellStyle name="Output 5 13 5 3" xfId="29250" xr:uid="{00000000-0005-0000-0000-0000EB6F0000}"/>
    <cellStyle name="Output 5 13 6" xfId="14589" xr:uid="{00000000-0005-0000-0000-0000EC6F0000}"/>
    <cellStyle name="Output 5 13 6 2" xfId="33762" xr:uid="{00000000-0005-0000-0000-0000ED6F0000}"/>
    <cellStyle name="Output 5 13 7" xfId="24163" xr:uid="{00000000-0005-0000-0000-0000EE6F0000}"/>
    <cellStyle name="Output 5 14" xfId="2903" xr:uid="{00000000-0005-0000-0000-0000EF6F0000}"/>
    <cellStyle name="Output 5 14 2" xfId="3813" xr:uid="{00000000-0005-0000-0000-0000F06F0000}"/>
    <cellStyle name="Output 5 14 2 2" xfId="6923" xr:uid="{00000000-0005-0000-0000-0000F16F0000}"/>
    <cellStyle name="Output 5 14 2 2 2" xfId="12995" xr:uid="{00000000-0005-0000-0000-0000F26F0000}"/>
    <cellStyle name="Output 5 14 2 2 2 2" xfId="22356" xr:uid="{00000000-0005-0000-0000-0000F36F0000}"/>
    <cellStyle name="Output 5 14 2 2 2 2 2" xfId="40085" xr:uid="{00000000-0005-0000-0000-0000F46F0000}"/>
    <cellStyle name="Output 5 14 2 2 2 3" xfId="32448" xr:uid="{00000000-0005-0000-0000-0000F56F0000}"/>
    <cellStyle name="Output 5 14 2 2 3" xfId="17204" xr:uid="{00000000-0005-0000-0000-0000F66F0000}"/>
    <cellStyle name="Output 5 14 2 2 3 2" xfId="35837" xr:uid="{00000000-0005-0000-0000-0000F76F0000}"/>
    <cellStyle name="Output 5 14 2 2 4" xfId="27382" xr:uid="{00000000-0005-0000-0000-0000F86F0000}"/>
    <cellStyle name="Output 5 14 2 3" xfId="9980" xr:uid="{00000000-0005-0000-0000-0000F96F0000}"/>
    <cellStyle name="Output 5 14 2 3 2" xfId="19758" xr:uid="{00000000-0005-0000-0000-0000FA6F0000}"/>
    <cellStyle name="Output 5 14 2 3 2 2" xfId="37916" xr:uid="{00000000-0005-0000-0000-0000FB6F0000}"/>
    <cellStyle name="Output 5 14 2 3 3" xfId="29907" xr:uid="{00000000-0005-0000-0000-0000FC6F0000}"/>
    <cellStyle name="Output 5 14 2 4" xfId="15012" xr:uid="{00000000-0005-0000-0000-0000FD6F0000}"/>
    <cellStyle name="Output 5 14 2 4 2" xfId="34047" xr:uid="{00000000-0005-0000-0000-0000FE6F0000}"/>
    <cellStyle name="Output 5 14 2 5" xfId="24826" xr:uid="{00000000-0005-0000-0000-0000FF6F0000}"/>
    <cellStyle name="Output 5 14 3" xfId="4477" xr:uid="{00000000-0005-0000-0000-000000700000}"/>
    <cellStyle name="Output 5 14 3 2" xfId="7579" xr:uid="{00000000-0005-0000-0000-000001700000}"/>
    <cellStyle name="Output 5 14 3 2 2" xfId="13640" xr:uid="{00000000-0005-0000-0000-000002700000}"/>
    <cellStyle name="Output 5 14 3 2 2 2" xfId="22928" xr:uid="{00000000-0005-0000-0000-000003700000}"/>
    <cellStyle name="Output 5 14 3 2 2 2 2" xfId="40656" xr:uid="{00000000-0005-0000-0000-000004700000}"/>
    <cellStyle name="Output 5 14 3 2 2 3" xfId="33089" xr:uid="{00000000-0005-0000-0000-000005700000}"/>
    <cellStyle name="Output 5 14 3 2 3" xfId="17670" xr:uid="{00000000-0005-0000-0000-000006700000}"/>
    <cellStyle name="Output 5 14 3 2 3 2" xfId="36303" xr:uid="{00000000-0005-0000-0000-000007700000}"/>
    <cellStyle name="Output 5 14 3 2 4" xfId="28023" xr:uid="{00000000-0005-0000-0000-000008700000}"/>
    <cellStyle name="Output 5 14 3 3" xfId="10626" xr:uid="{00000000-0005-0000-0000-000009700000}"/>
    <cellStyle name="Output 5 14 3 3 2" xfId="20194" xr:uid="{00000000-0005-0000-0000-00000A700000}"/>
    <cellStyle name="Output 5 14 3 3 2 2" xfId="38348" xr:uid="{00000000-0005-0000-0000-00000B700000}"/>
    <cellStyle name="Output 5 14 3 3 3" xfId="30549" xr:uid="{00000000-0005-0000-0000-00000C700000}"/>
    <cellStyle name="Output 5 14 3 4" xfId="15269" xr:uid="{00000000-0005-0000-0000-00000D700000}"/>
    <cellStyle name="Output 5 14 3 4 2" xfId="34304" xr:uid="{00000000-0005-0000-0000-00000E700000}"/>
    <cellStyle name="Output 5 14 3 5" xfId="25467" xr:uid="{00000000-0005-0000-0000-00000F700000}"/>
    <cellStyle name="Output 5 14 4" xfId="6083" xr:uid="{00000000-0005-0000-0000-000010700000}"/>
    <cellStyle name="Output 5 14 4 2" xfId="12202" xr:uid="{00000000-0005-0000-0000-000011700000}"/>
    <cellStyle name="Output 5 14 4 2 2" xfId="21660" xr:uid="{00000000-0005-0000-0000-000012700000}"/>
    <cellStyle name="Output 5 14 4 2 2 2" xfId="39536" xr:uid="{00000000-0005-0000-0000-000013700000}"/>
    <cellStyle name="Output 5 14 4 2 3" xfId="31822" xr:uid="{00000000-0005-0000-0000-000014700000}"/>
    <cellStyle name="Output 5 14 4 3" xfId="16597" xr:uid="{00000000-0005-0000-0000-000015700000}"/>
    <cellStyle name="Output 5 14 4 3 2" xfId="35368" xr:uid="{00000000-0005-0000-0000-000016700000}"/>
    <cellStyle name="Output 5 14 4 4" xfId="26756" xr:uid="{00000000-0005-0000-0000-000017700000}"/>
    <cellStyle name="Output 5 14 5" xfId="9187" xr:uid="{00000000-0005-0000-0000-000018700000}"/>
    <cellStyle name="Output 5 14 5 2" xfId="19169" xr:uid="{00000000-0005-0000-0000-000019700000}"/>
    <cellStyle name="Output 5 14 5 2 2" xfId="37494" xr:uid="{00000000-0005-0000-0000-00001A700000}"/>
    <cellStyle name="Output 5 14 5 3" xfId="29287" xr:uid="{00000000-0005-0000-0000-00001B700000}"/>
    <cellStyle name="Output 5 14 6" xfId="14611" xr:uid="{00000000-0005-0000-0000-00001C700000}"/>
    <cellStyle name="Output 5 14 6 2" xfId="33784" xr:uid="{00000000-0005-0000-0000-00001D700000}"/>
    <cellStyle name="Output 5 14 7" xfId="24200" xr:uid="{00000000-0005-0000-0000-00001E700000}"/>
    <cellStyle name="Output 5 15" xfId="2896" xr:uid="{00000000-0005-0000-0000-00001F700000}"/>
    <cellStyle name="Output 5 15 2" xfId="3872" xr:uid="{00000000-0005-0000-0000-000020700000}"/>
    <cellStyle name="Output 5 15 2 2" xfId="6978" xr:uid="{00000000-0005-0000-0000-000021700000}"/>
    <cellStyle name="Output 5 15 2 2 2" xfId="13048" xr:uid="{00000000-0005-0000-0000-000022700000}"/>
    <cellStyle name="Output 5 15 2 2 2 2" xfId="22402" xr:uid="{00000000-0005-0000-0000-000023700000}"/>
    <cellStyle name="Output 5 15 2 2 2 2 2" xfId="40130" xr:uid="{00000000-0005-0000-0000-000024700000}"/>
    <cellStyle name="Output 5 15 2 2 2 3" xfId="32500" xr:uid="{00000000-0005-0000-0000-000025700000}"/>
    <cellStyle name="Output 5 15 2 2 3" xfId="17239" xr:uid="{00000000-0005-0000-0000-000026700000}"/>
    <cellStyle name="Output 5 15 2 2 3 2" xfId="35872" xr:uid="{00000000-0005-0000-0000-000027700000}"/>
    <cellStyle name="Output 5 15 2 2 4" xfId="27434" xr:uid="{00000000-0005-0000-0000-000028700000}"/>
    <cellStyle name="Output 5 15 2 3" xfId="10033" xr:uid="{00000000-0005-0000-0000-000029700000}"/>
    <cellStyle name="Output 5 15 2 3 2" xfId="19786" xr:uid="{00000000-0005-0000-0000-00002A700000}"/>
    <cellStyle name="Output 5 15 2 3 2 2" xfId="37943" xr:uid="{00000000-0005-0000-0000-00002B700000}"/>
    <cellStyle name="Output 5 15 2 3 3" xfId="29959" xr:uid="{00000000-0005-0000-0000-00002C700000}"/>
    <cellStyle name="Output 5 15 2 4" xfId="15022" xr:uid="{00000000-0005-0000-0000-00002D700000}"/>
    <cellStyle name="Output 5 15 2 4 2" xfId="34057" xr:uid="{00000000-0005-0000-0000-00002E700000}"/>
    <cellStyle name="Output 5 15 2 5" xfId="24878" xr:uid="{00000000-0005-0000-0000-00002F700000}"/>
    <cellStyle name="Output 5 15 3" xfId="4530" xr:uid="{00000000-0005-0000-0000-000030700000}"/>
    <cellStyle name="Output 5 15 3 2" xfId="7632" xr:uid="{00000000-0005-0000-0000-000031700000}"/>
    <cellStyle name="Output 5 15 3 2 2" xfId="13693" xr:uid="{00000000-0005-0000-0000-000032700000}"/>
    <cellStyle name="Output 5 15 3 2 2 2" xfId="22973" xr:uid="{00000000-0005-0000-0000-000033700000}"/>
    <cellStyle name="Output 5 15 3 2 2 2 2" xfId="40701" xr:uid="{00000000-0005-0000-0000-000034700000}"/>
    <cellStyle name="Output 5 15 3 2 2 3" xfId="33141" xr:uid="{00000000-0005-0000-0000-000035700000}"/>
    <cellStyle name="Output 5 15 3 2 3" xfId="17705" xr:uid="{00000000-0005-0000-0000-000036700000}"/>
    <cellStyle name="Output 5 15 3 2 3 2" xfId="36338" xr:uid="{00000000-0005-0000-0000-000037700000}"/>
    <cellStyle name="Output 5 15 3 2 4" xfId="28075" xr:uid="{00000000-0005-0000-0000-000038700000}"/>
    <cellStyle name="Output 5 15 3 3" xfId="10679" xr:uid="{00000000-0005-0000-0000-000039700000}"/>
    <cellStyle name="Output 5 15 3 3 2" xfId="20247" xr:uid="{00000000-0005-0000-0000-00003A700000}"/>
    <cellStyle name="Output 5 15 3 3 2 2" xfId="38400" xr:uid="{00000000-0005-0000-0000-00003B700000}"/>
    <cellStyle name="Output 5 15 3 3 3" xfId="30601" xr:uid="{00000000-0005-0000-0000-00003C700000}"/>
    <cellStyle name="Output 5 15 3 4" xfId="15304" xr:uid="{00000000-0005-0000-0000-00003D700000}"/>
    <cellStyle name="Output 5 15 3 4 2" xfId="34339" xr:uid="{00000000-0005-0000-0000-00003E700000}"/>
    <cellStyle name="Output 5 15 3 5" xfId="25519" xr:uid="{00000000-0005-0000-0000-00003F700000}"/>
    <cellStyle name="Output 5 15 4" xfId="6076" xr:uid="{00000000-0005-0000-0000-000040700000}"/>
    <cellStyle name="Output 5 15 4 2" xfId="12195" xr:uid="{00000000-0005-0000-0000-000041700000}"/>
    <cellStyle name="Output 5 15 4 2 2" xfId="21653" xr:uid="{00000000-0005-0000-0000-000042700000}"/>
    <cellStyle name="Output 5 15 4 2 2 2" xfId="39529" xr:uid="{00000000-0005-0000-0000-000043700000}"/>
    <cellStyle name="Output 5 15 4 2 3" xfId="31815" xr:uid="{00000000-0005-0000-0000-000044700000}"/>
    <cellStyle name="Output 5 15 4 3" xfId="16592" xr:uid="{00000000-0005-0000-0000-000045700000}"/>
    <cellStyle name="Output 5 15 4 3 2" xfId="35363" xr:uid="{00000000-0005-0000-0000-000046700000}"/>
    <cellStyle name="Output 5 15 4 4" xfId="26749" xr:uid="{00000000-0005-0000-0000-000047700000}"/>
    <cellStyle name="Output 5 15 5" xfId="9180" xr:uid="{00000000-0005-0000-0000-000048700000}"/>
    <cellStyle name="Output 5 15 5 2" xfId="19162" xr:uid="{00000000-0005-0000-0000-000049700000}"/>
    <cellStyle name="Output 5 15 5 2 2" xfId="37487" xr:uid="{00000000-0005-0000-0000-00004A700000}"/>
    <cellStyle name="Output 5 15 5 3" xfId="29280" xr:uid="{00000000-0005-0000-0000-00004B700000}"/>
    <cellStyle name="Output 5 15 6" xfId="14606" xr:uid="{00000000-0005-0000-0000-00004C700000}"/>
    <cellStyle name="Output 5 15 6 2" xfId="33779" xr:uid="{00000000-0005-0000-0000-00004D700000}"/>
    <cellStyle name="Output 5 15 7" xfId="24193" xr:uid="{00000000-0005-0000-0000-00004E700000}"/>
    <cellStyle name="Output 5 16" xfId="2918" xr:uid="{00000000-0005-0000-0000-00004F700000}"/>
    <cellStyle name="Output 5 16 2" xfId="6097" xr:uid="{00000000-0005-0000-0000-000050700000}"/>
    <cellStyle name="Output 5 16 2 2" xfId="12216" xr:uid="{00000000-0005-0000-0000-000051700000}"/>
    <cellStyle name="Output 5 16 2 2 2" xfId="21667" xr:uid="{00000000-0005-0000-0000-000052700000}"/>
    <cellStyle name="Output 5 16 2 2 2 2" xfId="39543" xr:uid="{00000000-0005-0000-0000-000053700000}"/>
    <cellStyle name="Output 5 16 2 2 3" xfId="31834" xr:uid="{00000000-0005-0000-0000-000054700000}"/>
    <cellStyle name="Output 5 16 2 3" xfId="16606" xr:uid="{00000000-0005-0000-0000-000055700000}"/>
    <cellStyle name="Output 5 16 2 3 2" xfId="35377" xr:uid="{00000000-0005-0000-0000-000056700000}"/>
    <cellStyle name="Output 5 16 2 4" xfId="26768" xr:uid="{00000000-0005-0000-0000-000057700000}"/>
    <cellStyle name="Output 5 16 3" xfId="9201" xr:uid="{00000000-0005-0000-0000-000058700000}"/>
    <cellStyle name="Output 5 16 3 2" xfId="19183" xr:uid="{00000000-0005-0000-0000-000059700000}"/>
    <cellStyle name="Output 5 16 3 2 2" xfId="37506" xr:uid="{00000000-0005-0000-0000-00005A700000}"/>
    <cellStyle name="Output 5 16 3 3" xfId="29299" xr:uid="{00000000-0005-0000-0000-00005B700000}"/>
    <cellStyle name="Output 5 16 4" xfId="14618" xr:uid="{00000000-0005-0000-0000-00005C700000}"/>
    <cellStyle name="Output 5 16 4 2" xfId="33791" xr:uid="{00000000-0005-0000-0000-00005D700000}"/>
    <cellStyle name="Output 5 16 5" xfId="24212" xr:uid="{00000000-0005-0000-0000-00005E700000}"/>
    <cellStyle name="Output 5 17" xfId="2996" xr:uid="{00000000-0005-0000-0000-00005F700000}"/>
    <cellStyle name="Output 5 17 2" xfId="6171" xr:uid="{00000000-0005-0000-0000-000060700000}"/>
    <cellStyle name="Output 5 17 2 2" xfId="12290" xr:uid="{00000000-0005-0000-0000-000061700000}"/>
    <cellStyle name="Output 5 17 2 2 2" xfId="21732" xr:uid="{00000000-0005-0000-0000-000062700000}"/>
    <cellStyle name="Output 5 17 2 2 2 2" xfId="39606" xr:uid="{00000000-0005-0000-0000-000063700000}"/>
    <cellStyle name="Output 5 17 2 2 3" xfId="31902" xr:uid="{00000000-0005-0000-0000-000064700000}"/>
    <cellStyle name="Output 5 17 2 3" xfId="16663" xr:uid="{00000000-0005-0000-0000-000065700000}"/>
    <cellStyle name="Output 5 17 2 3 2" xfId="35434" xr:uid="{00000000-0005-0000-0000-000066700000}"/>
    <cellStyle name="Output 5 17 2 4" xfId="26836" xr:uid="{00000000-0005-0000-0000-000067700000}"/>
    <cellStyle name="Output 5 17 3" xfId="9275" xr:uid="{00000000-0005-0000-0000-000068700000}"/>
    <cellStyle name="Output 5 17 3 2" xfId="19252" xr:uid="{00000000-0005-0000-0000-000069700000}"/>
    <cellStyle name="Output 5 17 3 2 2" xfId="37569" xr:uid="{00000000-0005-0000-0000-00006A700000}"/>
    <cellStyle name="Output 5 17 3 3" xfId="29367" xr:uid="{00000000-0005-0000-0000-00006B700000}"/>
    <cellStyle name="Output 5 17 4" xfId="14670" xr:uid="{00000000-0005-0000-0000-00006C700000}"/>
    <cellStyle name="Output 5 17 4 2" xfId="33843" xr:uid="{00000000-0005-0000-0000-00006D700000}"/>
    <cellStyle name="Output 5 17 5" xfId="24280" xr:uid="{00000000-0005-0000-0000-00006E700000}"/>
    <cellStyle name="Output 5 18" xfId="2938" xr:uid="{00000000-0005-0000-0000-00006F700000}"/>
    <cellStyle name="Output 5 18 2" xfId="6116" xr:uid="{00000000-0005-0000-0000-000070700000}"/>
    <cellStyle name="Output 5 18 2 2" xfId="12235" xr:uid="{00000000-0005-0000-0000-000071700000}"/>
    <cellStyle name="Output 5 18 2 2 2" xfId="21684" xr:uid="{00000000-0005-0000-0000-000072700000}"/>
    <cellStyle name="Output 5 18 2 2 2 2" xfId="39560" xr:uid="{00000000-0005-0000-0000-000073700000}"/>
    <cellStyle name="Output 5 18 2 2 3" xfId="31851" xr:uid="{00000000-0005-0000-0000-000074700000}"/>
    <cellStyle name="Output 5 18 2 3" xfId="16621" xr:uid="{00000000-0005-0000-0000-000075700000}"/>
    <cellStyle name="Output 5 18 2 3 2" xfId="35392" xr:uid="{00000000-0005-0000-0000-000076700000}"/>
    <cellStyle name="Output 5 18 2 4" xfId="26785" xr:uid="{00000000-0005-0000-0000-000077700000}"/>
    <cellStyle name="Output 5 18 3" xfId="9220" xr:uid="{00000000-0005-0000-0000-000078700000}"/>
    <cellStyle name="Output 5 18 3 2" xfId="29314" xr:uid="{00000000-0005-0000-0000-000079700000}"/>
    <cellStyle name="Output 5 18 4" xfId="24229" xr:uid="{00000000-0005-0000-0000-00007A700000}"/>
    <cellStyle name="Output 5 19" xfId="2868" xr:uid="{00000000-0005-0000-0000-00007B700000}"/>
    <cellStyle name="Output 5 19 2" xfId="6052" xr:uid="{00000000-0005-0000-0000-00007C700000}"/>
    <cellStyle name="Output 5 19 2 2" xfId="12171" xr:uid="{00000000-0005-0000-0000-00007D700000}"/>
    <cellStyle name="Output 5 19 2 2 2" xfId="21639" xr:uid="{00000000-0005-0000-0000-00007E700000}"/>
    <cellStyle name="Output 5 19 2 2 2 2" xfId="39517" xr:uid="{00000000-0005-0000-0000-00007F700000}"/>
    <cellStyle name="Output 5 19 2 2 3" xfId="31793" xr:uid="{00000000-0005-0000-0000-000080700000}"/>
    <cellStyle name="Output 5 19 2 3" xfId="16580" xr:uid="{00000000-0005-0000-0000-000081700000}"/>
    <cellStyle name="Output 5 19 2 3 2" xfId="35351" xr:uid="{00000000-0005-0000-0000-000082700000}"/>
    <cellStyle name="Output 5 19 2 4" xfId="26727" xr:uid="{00000000-0005-0000-0000-000083700000}"/>
    <cellStyle name="Output 5 19 3" xfId="9153" xr:uid="{00000000-0005-0000-0000-000084700000}"/>
    <cellStyle name="Output 5 19 3 2" xfId="29255" xr:uid="{00000000-0005-0000-0000-000085700000}"/>
    <cellStyle name="Output 5 19 4" xfId="24168" xr:uid="{00000000-0005-0000-0000-000086700000}"/>
    <cellStyle name="Output 5 2" xfId="2111" xr:uid="{00000000-0005-0000-0000-000087700000}"/>
    <cellStyle name="Output 5 2 2" xfId="3626" xr:uid="{00000000-0005-0000-0000-000088700000}"/>
    <cellStyle name="Output 5 2 2 2" xfId="6754" xr:uid="{00000000-0005-0000-0000-000089700000}"/>
    <cellStyle name="Output 5 2 2 2 2" xfId="12843" xr:uid="{00000000-0005-0000-0000-00008A700000}"/>
    <cellStyle name="Output 5 2 2 2 2 2" xfId="22222" xr:uid="{00000000-0005-0000-0000-00008B700000}"/>
    <cellStyle name="Output 5 2 2 2 2 2 2" xfId="39952" xr:uid="{00000000-0005-0000-0000-00008C700000}"/>
    <cellStyle name="Output 5 2 2 2 2 3" xfId="32298" xr:uid="{00000000-0005-0000-0000-00008D700000}"/>
    <cellStyle name="Output 5 2 2 2 3" xfId="17099" xr:uid="{00000000-0005-0000-0000-00008E700000}"/>
    <cellStyle name="Output 5 2 2 2 3 2" xfId="35732" xr:uid="{00000000-0005-0000-0000-00008F700000}"/>
    <cellStyle name="Output 5 2 2 2 4" xfId="27232" xr:uid="{00000000-0005-0000-0000-000090700000}"/>
    <cellStyle name="Output 5 2 2 3" xfId="9828" xr:uid="{00000000-0005-0000-0000-000091700000}"/>
    <cellStyle name="Output 5 2 2 3 2" xfId="19675" xr:uid="{00000000-0005-0000-0000-000092700000}"/>
    <cellStyle name="Output 5 2 2 3 2 2" xfId="37835" xr:uid="{00000000-0005-0000-0000-000093700000}"/>
    <cellStyle name="Output 5 2 2 3 3" xfId="29758" xr:uid="{00000000-0005-0000-0000-000094700000}"/>
    <cellStyle name="Output 5 2 2 4" xfId="14976" xr:uid="{00000000-0005-0000-0000-000095700000}"/>
    <cellStyle name="Output 5 2 2 4 2" xfId="34011" xr:uid="{00000000-0005-0000-0000-000096700000}"/>
    <cellStyle name="Output 5 2 2 5" xfId="24676" xr:uid="{00000000-0005-0000-0000-000097700000}"/>
    <cellStyle name="Output 5 2 3" xfId="4325" xr:uid="{00000000-0005-0000-0000-000098700000}"/>
    <cellStyle name="Output 5 2 3 2" xfId="7427" xr:uid="{00000000-0005-0000-0000-000099700000}"/>
    <cellStyle name="Output 5 2 3 2 2" xfId="13488" xr:uid="{00000000-0005-0000-0000-00009A700000}"/>
    <cellStyle name="Output 5 2 3 2 2 2" xfId="22795" xr:uid="{00000000-0005-0000-0000-00009B700000}"/>
    <cellStyle name="Output 5 2 3 2 2 2 2" xfId="40523" xr:uid="{00000000-0005-0000-0000-00009C700000}"/>
    <cellStyle name="Output 5 2 3 2 2 3" xfId="32939" xr:uid="{00000000-0005-0000-0000-00009D700000}"/>
    <cellStyle name="Output 5 2 3 2 3" xfId="17565" xr:uid="{00000000-0005-0000-0000-00009E700000}"/>
    <cellStyle name="Output 5 2 3 2 3 2" xfId="36198" xr:uid="{00000000-0005-0000-0000-00009F700000}"/>
    <cellStyle name="Output 5 2 3 2 4" xfId="27873" xr:uid="{00000000-0005-0000-0000-0000A0700000}"/>
    <cellStyle name="Output 5 2 3 3" xfId="10474" xr:uid="{00000000-0005-0000-0000-0000A1700000}"/>
    <cellStyle name="Output 5 2 3 3 2" xfId="20042" xr:uid="{00000000-0005-0000-0000-0000A2700000}"/>
    <cellStyle name="Output 5 2 3 3 2 2" xfId="38198" xr:uid="{00000000-0005-0000-0000-0000A3700000}"/>
    <cellStyle name="Output 5 2 3 3 3" xfId="30399" xr:uid="{00000000-0005-0000-0000-0000A4700000}"/>
    <cellStyle name="Output 5 2 3 4" xfId="15164" xr:uid="{00000000-0005-0000-0000-0000A5700000}"/>
    <cellStyle name="Output 5 2 3 4 2" xfId="34199" xr:uid="{00000000-0005-0000-0000-0000A6700000}"/>
    <cellStyle name="Output 5 2 3 5" xfId="25317" xr:uid="{00000000-0005-0000-0000-0000A7700000}"/>
    <cellStyle name="Output 5 2 4" xfId="5321" xr:uid="{00000000-0005-0000-0000-0000A8700000}"/>
    <cellStyle name="Output 5 2 4 2" xfId="11457" xr:uid="{00000000-0005-0000-0000-0000A9700000}"/>
    <cellStyle name="Output 5 2 4 2 2" xfId="21015" xr:uid="{00000000-0005-0000-0000-0000AA700000}"/>
    <cellStyle name="Output 5 2 4 2 2 2" xfId="38987" xr:uid="{00000000-0005-0000-0000-0000AB700000}"/>
    <cellStyle name="Output 5 2 4 2 3" xfId="31197" xr:uid="{00000000-0005-0000-0000-0000AC700000}"/>
    <cellStyle name="Output 5 2 4 3" xfId="15996" xr:uid="{00000000-0005-0000-0000-0000AD700000}"/>
    <cellStyle name="Output 5 2 4 3 2" xfId="34851" xr:uid="{00000000-0005-0000-0000-0000AE700000}"/>
    <cellStyle name="Output 5 2 4 4" xfId="26115" xr:uid="{00000000-0005-0000-0000-0000AF700000}"/>
    <cellStyle name="Output 5 2 5" xfId="8437" xr:uid="{00000000-0005-0000-0000-0000B0700000}"/>
    <cellStyle name="Output 5 2 5 2" xfId="18424" xr:uid="{00000000-0005-0000-0000-0000B1700000}"/>
    <cellStyle name="Output 5 2 5 2 2" xfId="36869" xr:uid="{00000000-0005-0000-0000-0000B2700000}"/>
    <cellStyle name="Output 5 2 5 3" xfId="28658" xr:uid="{00000000-0005-0000-0000-0000B3700000}"/>
    <cellStyle name="Output 5 2 6" xfId="14256" xr:uid="{00000000-0005-0000-0000-0000B4700000}"/>
    <cellStyle name="Output 5 2 6 2" xfId="33516" xr:uid="{00000000-0005-0000-0000-0000B5700000}"/>
    <cellStyle name="Output 5 2 7" xfId="23572" xr:uid="{00000000-0005-0000-0000-0000B6700000}"/>
    <cellStyle name="Output 5 20" xfId="2839" xr:uid="{00000000-0005-0000-0000-0000B7700000}"/>
    <cellStyle name="Output 5 20 2" xfId="6027" xr:uid="{00000000-0005-0000-0000-0000B8700000}"/>
    <cellStyle name="Output 5 20 2 2" xfId="12146" xr:uid="{00000000-0005-0000-0000-0000B9700000}"/>
    <cellStyle name="Output 5 20 2 2 2" xfId="21619" xr:uid="{00000000-0005-0000-0000-0000BA700000}"/>
    <cellStyle name="Output 5 20 2 2 2 2" xfId="39497" xr:uid="{00000000-0005-0000-0000-0000BB700000}"/>
    <cellStyle name="Output 5 20 2 2 3" xfId="31768" xr:uid="{00000000-0005-0000-0000-0000BC700000}"/>
    <cellStyle name="Output 5 20 2 3" xfId="16564" xr:uid="{00000000-0005-0000-0000-0000BD700000}"/>
    <cellStyle name="Output 5 20 2 3 2" xfId="35335" xr:uid="{00000000-0005-0000-0000-0000BE700000}"/>
    <cellStyle name="Output 5 20 2 4" xfId="26702" xr:uid="{00000000-0005-0000-0000-0000BF700000}"/>
    <cellStyle name="Output 5 20 3" xfId="9126" xr:uid="{00000000-0005-0000-0000-0000C0700000}"/>
    <cellStyle name="Output 5 20 3 2" xfId="19113" xr:uid="{00000000-0005-0000-0000-0000C1700000}"/>
    <cellStyle name="Output 5 20 3 2 2" xfId="37440" xr:uid="{00000000-0005-0000-0000-0000C2700000}"/>
    <cellStyle name="Output 5 20 3 3" xfId="29228" xr:uid="{00000000-0005-0000-0000-0000C3700000}"/>
    <cellStyle name="Output 5 20 4" xfId="14580" xr:uid="{00000000-0005-0000-0000-0000C4700000}"/>
    <cellStyle name="Output 5 20 4 2" xfId="33753" xr:uid="{00000000-0005-0000-0000-0000C5700000}"/>
    <cellStyle name="Output 5 20 5" xfId="24141" xr:uid="{00000000-0005-0000-0000-0000C6700000}"/>
    <cellStyle name="Output 5 21" xfId="3127" xr:uid="{00000000-0005-0000-0000-0000C7700000}"/>
    <cellStyle name="Output 5 21 2" xfId="6291" xr:uid="{00000000-0005-0000-0000-0000C8700000}"/>
    <cellStyle name="Output 5 21 2 2" xfId="12410" xr:uid="{00000000-0005-0000-0000-0000C9700000}"/>
    <cellStyle name="Output 5 21 2 2 2" xfId="21839" xr:uid="{00000000-0005-0000-0000-0000CA700000}"/>
    <cellStyle name="Output 5 21 2 2 2 2" xfId="39709" xr:uid="{00000000-0005-0000-0000-0000CB700000}"/>
    <cellStyle name="Output 5 21 2 2 3" xfId="32010" xr:uid="{00000000-0005-0000-0000-0000CC700000}"/>
    <cellStyle name="Output 5 21 2 3" xfId="16754" xr:uid="{00000000-0005-0000-0000-0000CD700000}"/>
    <cellStyle name="Output 5 21 2 3 2" xfId="35525" xr:uid="{00000000-0005-0000-0000-0000CE700000}"/>
    <cellStyle name="Output 5 21 2 4" xfId="26944" xr:uid="{00000000-0005-0000-0000-0000CF700000}"/>
    <cellStyle name="Output 5 21 3" xfId="9395" xr:uid="{00000000-0005-0000-0000-0000D0700000}"/>
    <cellStyle name="Output 5 21 3 2" xfId="19372" xr:uid="{00000000-0005-0000-0000-0000D1700000}"/>
    <cellStyle name="Output 5 21 3 2 2" xfId="37677" xr:uid="{00000000-0005-0000-0000-0000D2700000}"/>
    <cellStyle name="Output 5 21 3 3" xfId="29475" xr:uid="{00000000-0005-0000-0000-0000D3700000}"/>
    <cellStyle name="Output 5 21 4" xfId="14761" xr:uid="{00000000-0005-0000-0000-0000D4700000}"/>
    <cellStyle name="Output 5 21 4 2" xfId="33934" xr:uid="{00000000-0005-0000-0000-0000D5700000}"/>
    <cellStyle name="Output 5 21 5" xfId="24388" xr:uid="{00000000-0005-0000-0000-0000D6700000}"/>
    <cellStyle name="Output 5 22" xfId="3032" xr:uid="{00000000-0005-0000-0000-0000D7700000}"/>
    <cellStyle name="Output 5 22 2" xfId="6205" xr:uid="{00000000-0005-0000-0000-0000D8700000}"/>
    <cellStyle name="Output 5 22 2 2" xfId="12324" xr:uid="{00000000-0005-0000-0000-0000D9700000}"/>
    <cellStyle name="Output 5 22 2 2 2" xfId="21766" xr:uid="{00000000-0005-0000-0000-0000DA700000}"/>
    <cellStyle name="Output 5 22 2 2 2 2" xfId="39640" xr:uid="{00000000-0005-0000-0000-0000DB700000}"/>
    <cellStyle name="Output 5 22 2 2 3" xfId="31936" xr:uid="{00000000-0005-0000-0000-0000DC700000}"/>
    <cellStyle name="Output 5 22 2 3" xfId="16691" xr:uid="{00000000-0005-0000-0000-0000DD700000}"/>
    <cellStyle name="Output 5 22 2 3 2" xfId="35462" xr:uid="{00000000-0005-0000-0000-0000DE700000}"/>
    <cellStyle name="Output 5 22 2 4" xfId="26870" xr:uid="{00000000-0005-0000-0000-0000DF700000}"/>
    <cellStyle name="Output 5 22 3" xfId="9309" xr:uid="{00000000-0005-0000-0000-0000E0700000}"/>
    <cellStyle name="Output 5 22 3 2" xfId="19286" xr:uid="{00000000-0005-0000-0000-0000E1700000}"/>
    <cellStyle name="Output 5 22 3 2 2" xfId="37603" xr:uid="{00000000-0005-0000-0000-0000E2700000}"/>
    <cellStyle name="Output 5 22 3 3" xfId="29401" xr:uid="{00000000-0005-0000-0000-0000E3700000}"/>
    <cellStyle name="Output 5 22 4" xfId="14698" xr:uid="{00000000-0005-0000-0000-0000E4700000}"/>
    <cellStyle name="Output 5 22 4 2" xfId="33871" xr:uid="{00000000-0005-0000-0000-0000E5700000}"/>
    <cellStyle name="Output 5 22 5" xfId="24314" xr:uid="{00000000-0005-0000-0000-0000E6700000}"/>
    <cellStyle name="Output 5 23" xfId="3143" xr:uid="{00000000-0005-0000-0000-0000E7700000}"/>
    <cellStyle name="Output 5 23 2" xfId="6307" xr:uid="{00000000-0005-0000-0000-0000E8700000}"/>
    <cellStyle name="Output 5 23 2 2" xfId="12426" xr:uid="{00000000-0005-0000-0000-0000E9700000}"/>
    <cellStyle name="Output 5 23 2 2 2" xfId="21848" xr:uid="{00000000-0005-0000-0000-0000EA700000}"/>
    <cellStyle name="Output 5 23 2 2 2 2" xfId="39718" xr:uid="{00000000-0005-0000-0000-0000EB700000}"/>
    <cellStyle name="Output 5 23 2 2 3" xfId="32024" xr:uid="{00000000-0005-0000-0000-0000EC700000}"/>
    <cellStyle name="Output 5 23 2 3" xfId="16763" xr:uid="{00000000-0005-0000-0000-0000ED700000}"/>
    <cellStyle name="Output 5 23 2 3 2" xfId="35534" xr:uid="{00000000-0005-0000-0000-0000EE700000}"/>
    <cellStyle name="Output 5 23 2 4" xfId="26958" xr:uid="{00000000-0005-0000-0000-0000EF700000}"/>
    <cellStyle name="Output 5 23 3" xfId="9411" xr:uid="{00000000-0005-0000-0000-0000F0700000}"/>
    <cellStyle name="Output 5 23 3 2" xfId="19388" xr:uid="{00000000-0005-0000-0000-0000F1700000}"/>
    <cellStyle name="Output 5 23 3 2 2" xfId="37691" xr:uid="{00000000-0005-0000-0000-0000F2700000}"/>
    <cellStyle name="Output 5 23 3 3" xfId="29489" xr:uid="{00000000-0005-0000-0000-0000F3700000}"/>
    <cellStyle name="Output 5 23 4" xfId="14770" xr:uid="{00000000-0005-0000-0000-0000F4700000}"/>
    <cellStyle name="Output 5 23 4 2" xfId="33943" xr:uid="{00000000-0005-0000-0000-0000F5700000}"/>
    <cellStyle name="Output 5 23 5" xfId="24402" xr:uid="{00000000-0005-0000-0000-0000F6700000}"/>
    <cellStyle name="Output 5 24" xfId="3270" xr:uid="{00000000-0005-0000-0000-0000F7700000}"/>
    <cellStyle name="Output 5 24 2" xfId="6427" xr:uid="{00000000-0005-0000-0000-0000F8700000}"/>
    <cellStyle name="Output 5 24 2 2" xfId="12540" xr:uid="{00000000-0005-0000-0000-0000F9700000}"/>
    <cellStyle name="Output 5 24 2 2 2" xfId="21956" xr:uid="{00000000-0005-0000-0000-0000FA700000}"/>
    <cellStyle name="Output 5 24 2 2 2 2" xfId="39773" xr:uid="{00000000-0005-0000-0000-0000FB700000}"/>
    <cellStyle name="Output 5 24 2 2 3" xfId="32083" xr:uid="{00000000-0005-0000-0000-0000FC700000}"/>
    <cellStyle name="Output 5 24 2 3" xfId="16862" xr:uid="{00000000-0005-0000-0000-0000FD700000}"/>
    <cellStyle name="Output 5 24 2 3 2" xfId="35582" xr:uid="{00000000-0005-0000-0000-0000FE700000}"/>
    <cellStyle name="Output 5 24 2 4" xfId="27017" xr:uid="{00000000-0005-0000-0000-0000FF700000}"/>
    <cellStyle name="Output 5 24 3" xfId="9525" xr:uid="{00000000-0005-0000-0000-000000710000}"/>
    <cellStyle name="Output 5 24 3 2" xfId="19486" xr:uid="{00000000-0005-0000-0000-000001710000}"/>
    <cellStyle name="Output 5 24 3 2 2" xfId="37734" xr:uid="{00000000-0005-0000-0000-000002710000}"/>
    <cellStyle name="Output 5 24 3 3" xfId="29548" xr:uid="{00000000-0005-0000-0000-000003710000}"/>
    <cellStyle name="Output 5 24 4" xfId="14853" xr:uid="{00000000-0005-0000-0000-000004710000}"/>
    <cellStyle name="Output 5 24 4 2" xfId="33975" xr:uid="{00000000-0005-0000-0000-000005710000}"/>
    <cellStyle name="Output 5 24 5" xfId="24461" xr:uid="{00000000-0005-0000-0000-000006710000}"/>
    <cellStyle name="Output 5 25" xfId="4853" xr:uid="{00000000-0005-0000-0000-000007710000}"/>
    <cellStyle name="Output 5 25 2" xfId="10994" xr:uid="{00000000-0005-0000-0000-000008710000}"/>
    <cellStyle name="Output 5 25 2 2" xfId="20558" xr:uid="{00000000-0005-0000-0000-000009710000}"/>
    <cellStyle name="Output 5 25 2 2 2" xfId="38663" xr:uid="{00000000-0005-0000-0000-00000A710000}"/>
    <cellStyle name="Output 5 25 2 3" xfId="30868" xr:uid="{00000000-0005-0000-0000-00000B710000}"/>
    <cellStyle name="Output 5 25 3" xfId="15561" xr:uid="{00000000-0005-0000-0000-00000C710000}"/>
    <cellStyle name="Output 5 25 3 2" xfId="34548" xr:uid="{00000000-0005-0000-0000-00000D710000}"/>
    <cellStyle name="Output 5 25 4" xfId="25786" xr:uid="{00000000-0005-0000-0000-00000E710000}"/>
    <cellStyle name="Output 5 26" xfId="7979" xr:uid="{00000000-0005-0000-0000-00000F710000}"/>
    <cellStyle name="Output 5 26 2" xfId="17972" xr:uid="{00000000-0005-0000-0000-000010710000}"/>
    <cellStyle name="Output 5 26 2 2" xfId="36551" xr:uid="{00000000-0005-0000-0000-000011710000}"/>
    <cellStyle name="Output 5 26 3" xfId="28342" xr:uid="{00000000-0005-0000-0000-000012710000}"/>
    <cellStyle name="Output 5 27" xfId="23245" xr:uid="{00000000-0005-0000-0000-000013710000}"/>
    <cellStyle name="Output 5 3" xfId="2401" xr:uid="{00000000-0005-0000-0000-000014710000}"/>
    <cellStyle name="Output 5 3 2" xfId="3443" xr:uid="{00000000-0005-0000-0000-000015710000}"/>
    <cellStyle name="Output 5 3 2 2" xfId="6592" xr:uid="{00000000-0005-0000-0000-000016710000}"/>
    <cellStyle name="Output 5 3 2 2 2" xfId="12696" xr:uid="{00000000-0005-0000-0000-000017710000}"/>
    <cellStyle name="Output 5 3 2 2 2 2" xfId="22103" xr:uid="{00000000-0005-0000-0000-000018710000}"/>
    <cellStyle name="Output 5 3 2 2 2 2 2" xfId="39833" xr:uid="{00000000-0005-0000-0000-000019710000}"/>
    <cellStyle name="Output 5 3 2 2 2 3" xfId="32151" xr:uid="{00000000-0005-0000-0000-00001A710000}"/>
    <cellStyle name="Output 5 3 2 2 3" xfId="16998" xr:uid="{00000000-0005-0000-0000-00001B710000}"/>
    <cellStyle name="Output 5 3 2 2 3 2" xfId="35631" xr:uid="{00000000-0005-0000-0000-00001C710000}"/>
    <cellStyle name="Output 5 3 2 2 4" xfId="27085" xr:uid="{00000000-0005-0000-0000-00001D710000}"/>
    <cellStyle name="Output 5 3 2 3" xfId="9681" xr:uid="{00000000-0005-0000-0000-00001E710000}"/>
    <cellStyle name="Output 5 3 2 3 2" xfId="19603" xr:uid="{00000000-0005-0000-0000-00001F710000}"/>
    <cellStyle name="Output 5 3 2 3 2 2" xfId="37763" xr:uid="{00000000-0005-0000-0000-000020710000}"/>
    <cellStyle name="Output 5 3 2 3 3" xfId="29613" xr:uid="{00000000-0005-0000-0000-000021710000}"/>
    <cellStyle name="Output 5 3 2 4" xfId="14950" xr:uid="{00000000-0005-0000-0000-000022710000}"/>
    <cellStyle name="Output 5 3 2 4 2" xfId="33985" xr:uid="{00000000-0005-0000-0000-000023710000}"/>
    <cellStyle name="Output 5 3 2 5" xfId="24529" xr:uid="{00000000-0005-0000-0000-000024710000}"/>
    <cellStyle name="Output 5 3 3" xfId="4177" xr:uid="{00000000-0005-0000-0000-000025710000}"/>
    <cellStyle name="Output 5 3 3 2" xfId="7280" xr:uid="{00000000-0005-0000-0000-000026710000}"/>
    <cellStyle name="Output 5 3 3 2 2" xfId="13341" xr:uid="{00000000-0005-0000-0000-000027710000}"/>
    <cellStyle name="Output 5 3 3 2 2 2" xfId="22676" xr:uid="{00000000-0005-0000-0000-000028710000}"/>
    <cellStyle name="Output 5 3 3 2 2 2 2" xfId="40404" xr:uid="{00000000-0005-0000-0000-000029710000}"/>
    <cellStyle name="Output 5 3 3 2 2 3" xfId="32792" xr:uid="{00000000-0005-0000-0000-00002A710000}"/>
    <cellStyle name="Output 5 3 3 2 3" xfId="17464" xr:uid="{00000000-0005-0000-0000-00002B710000}"/>
    <cellStyle name="Output 5 3 3 2 3 2" xfId="36097" xr:uid="{00000000-0005-0000-0000-00002C710000}"/>
    <cellStyle name="Output 5 3 3 2 4" xfId="27726" xr:uid="{00000000-0005-0000-0000-00002D710000}"/>
    <cellStyle name="Output 5 3 3 3" xfId="10326" xr:uid="{00000000-0005-0000-0000-00002E710000}"/>
    <cellStyle name="Output 5 3 3 3 2" xfId="19895" xr:uid="{00000000-0005-0000-0000-00002F710000}"/>
    <cellStyle name="Output 5 3 3 3 2 2" xfId="38051" xr:uid="{00000000-0005-0000-0000-000030710000}"/>
    <cellStyle name="Output 5 3 3 3 3" xfId="30251" xr:uid="{00000000-0005-0000-0000-000031710000}"/>
    <cellStyle name="Output 5 3 3 4" xfId="15063" xr:uid="{00000000-0005-0000-0000-000032710000}"/>
    <cellStyle name="Output 5 3 3 4 2" xfId="34098" xr:uid="{00000000-0005-0000-0000-000033710000}"/>
    <cellStyle name="Output 5 3 3 5" xfId="25170" xr:uid="{00000000-0005-0000-0000-000034710000}"/>
    <cellStyle name="Output 5 3 4" xfId="5607" xr:uid="{00000000-0005-0000-0000-000035710000}"/>
    <cellStyle name="Output 5 3 4 2" xfId="11742" xr:uid="{00000000-0005-0000-0000-000036710000}"/>
    <cellStyle name="Output 5 3 4 2 2" xfId="21292" xr:uid="{00000000-0005-0000-0000-000037710000}"/>
    <cellStyle name="Output 5 3 4 2 2 2" xfId="39180" xr:uid="{00000000-0005-0000-0000-000038710000}"/>
    <cellStyle name="Output 5 3 4 2 3" xfId="31396" xr:uid="{00000000-0005-0000-0000-000039710000}"/>
    <cellStyle name="Output 5 3 4 3" xfId="16265" xr:uid="{00000000-0005-0000-0000-00003A710000}"/>
    <cellStyle name="Output 5 3 4 3 2" xfId="35036" xr:uid="{00000000-0005-0000-0000-00003B710000}"/>
    <cellStyle name="Output 5 3 4 4" xfId="26314" xr:uid="{00000000-0005-0000-0000-00003C710000}"/>
    <cellStyle name="Output 5 3 5" xfId="8724" xr:uid="{00000000-0005-0000-0000-00003D710000}"/>
    <cellStyle name="Output 5 3 5 2" xfId="18711" xr:uid="{00000000-0005-0000-0000-00003E710000}"/>
    <cellStyle name="Output 5 3 5 2 2" xfId="37070" xr:uid="{00000000-0005-0000-0000-00003F710000}"/>
    <cellStyle name="Output 5 3 5 3" xfId="28858" xr:uid="{00000000-0005-0000-0000-000040710000}"/>
    <cellStyle name="Output 5 3 6" xfId="14403" xr:uid="{00000000-0005-0000-0000-000041710000}"/>
    <cellStyle name="Output 5 3 6 2" xfId="33579" xr:uid="{00000000-0005-0000-0000-000042710000}"/>
    <cellStyle name="Output 5 3 7" xfId="23773" xr:uid="{00000000-0005-0000-0000-000043710000}"/>
    <cellStyle name="Output 5 4" xfId="2129" xr:uid="{00000000-0005-0000-0000-000044710000}"/>
    <cellStyle name="Output 5 4 2" xfId="3659" xr:uid="{00000000-0005-0000-0000-000045710000}"/>
    <cellStyle name="Output 5 4 2 2" xfId="6783" xr:uid="{00000000-0005-0000-0000-000046710000}"/>
    <cellStyle name="Output 5 4 2 2 2" xfId="12869" xr:uid="{00000000-0005-0000-0000-000047710000}"/>
    <cellStyle name="Output 5 4 2 2 2 2" xfId="22244" xr:uid="{00000000-0005-0000-0000-000048710000}"/>
    <cellStyle name="Output 5 4 2 2 2 2 2" xfId="39974" xr:uid="{00000000-0005-0000-0000-000049710000}"/>
    <cellStyle name="Output 5 4 2 2 2 3" xfId="32323" xr:uid="{00000000-0005-0000-0000-00004A710000}"/>
    <cellStyle name="Output 5 4 2 2 3" xfId="17117" xr:uid="{00000000-0005-0000-0000-00004B710000}"/>
    <cellStyle name="Output 5 4 2 2 3 2" xfId="35750" xr:uid="{00000000-0005-0000-0000-00004C710000}"/>
    <cellStyle name="Output 5 4 2 2 4" xfId="27257" xr:uid="{00000000-0005-0000-0000-00004D710000}"/>
    <cellStyle name="Output 5 4 2 3" xfId="9854" xr:uid="{00000000-0005-0000-0000-00004E710000}"/>
    <cellStyle name="Output 5 4 2 3 2" xfId="19690" xr:uid="{00000000-0005-0000-0000-00004F710000}"/>
    <cellStyle name="Output 5 4 2 3 2 2" xfId="37849" xr:uid="{00000000-0005-0000-0000-000050710000}"/>
    <cellStyle name="Output 5 4 2 3 3" xfId="29782" xr:uid="{00000000-0005-0000-0000-000051710000}"/>
    <cellStyle name="Output 5 4 2 4" xfId="14983" xr:uid="{00000000-0005-0000-0000-000052710000}"/>
    <cellStyle name="Output 5 4 2 4 2" xfId="34018" xr:uid="{00000000-0005-0000-0000-000053710000}"/>
    <cellStyle name="Output 5 4 2 5" xfId="24701" xr:uid="{00000000-0005-0000-0000-000054710000}"/>
    <cellStyle name="Output 5 4 3" xfId="4351" xr:uid="{00000000-0005-0000-0000-000055710000}"/>
    <cellStyle name="Output 5 4 3 2" xfId="7453" xr:uid="{00000000-0005-0000-0000-000056710000}"/>
    <cellStyle name="Output 5 4 3 2 2" xfId="13514" xr:uid="{00000000-0005-0000-0000-000057710000}"/>
    <cellStyle name="Output 5 4 3 2 2 2" xfId="22817" xr:uid="{00000000-0005-0000-0000-000058710000}"/>
    <cellStyle name="Output 5 4 3 2 2 2 2" xfId="40545" xr:uid="{00000000-0005-0000-0000-000059710000}"/>
    <cellStyle name="Output 5 4 3 2 2 3" xfId="32964" xr:uid="{00000000-0005-0000-0000-00005A710000}"/>
    <cellStyle name="Output 5 4 3 2 3" xfId="17583" xr:uid="{00000000-0005-0000-0000-00005B710000}"/>
    <cellStyle name="Output 5 4 3 2 3 2" xfId="36216" xr:uid="{00000000-0005-0000-0000-00005C710000}"/>
    <cellStyle name="Output 5 4 3 2 4" xfId="27898" xr:uid="{00000000-0005-0000-0000-00005D710000}"/>
    <cellStyle name="Output 5 4 3 3" xfId="10500" xr:uid="{00000000-0005-0000-0000-00005E710000}"/>
    <cellStyle name="Output 5 4 3 3 2" xfId="20068" xr:uid="{00000000-0005-0000-0000-00005F710000}"/>
    <cellStyle name="Output 5 4 3 3 2 2" xfId="38223" xr:uid="{00000000-0005-0000-0000-000060710000}"/>
    <cellStyle name="Output 5 4 3 3 3" xfId="30424" xr:uid="{00000000-0005-0000-0000-000061710000}"/>
    <cellStyle name="Output 5 4 3 4" xfId="15182" xr:uid="{00000000-0005-0000-0000-000062710000}"/>
    <cellStyle name="Output 5 4 3 4 2" xfId="34217" xr:uid="{00000000-0005-0000-0000-000063710000}"/>
    <cellStyle name="Output 5 4 3 5" xfId="25342" xr:uid="{00000000-0005-0000-0000-000064710000}"/>
    <cellStyle name="Output 5 4 4" xfId="5339" xr:uid="{00000000-0005-0000-0000-000065710000}"/>
    <cellStyle name="Output 5 4 4 2" xfId="11475" xr:uid="{00000000-0005-0000-0000-000066710000}"/>
    <cellStyle name="Output 5 4 4 2 2" xfId="21032" xr:uid="{00000000-0005-0000-0000-000067710000}"/>
    <cellStyle name="Output 5 4 4 2 2 2" xfId="39004" xr:uid="{00000000-0005-0000-0000-000068710000}"/>
    <cellStyle name="Output 5 4 4 2 3" xfId="31214" xr:uid="{00000000-0005-0000-0000-000069710000}"/>
    <cellStyle name="Output 5 4 4 3" xfId="16013" xr:uid="{00000000-0005-0000-0000-00006A710000}"/>
    <cellStyle name="Output 5 4 4 3 2" xfId="34868" xr:uid="{00000000-0005-0000-0000-00006B710000}"/>
    <cellStyle name="Output 5 4 4 4" xfId="26132" xr:uid="{00000000-0005-0000-0000-00006C710000}"/>
    <cellStyle name="Output 5 4 5" xfId="8455" xr:uid="{00000000-0005-0000-0000-00006D710000}"/>
    <cellStyle name="Output 5 4 5 2" xfId="18442" xr:uid="{00000000-0005-0000-0000-00006E710000}"/>
    <cellStyle name="Output 5 4 5 2 2" xfId="36886" xr:uid="{00000000-0005-0000-0000-00006F710000}"/>
    <cellStyle name="Output 5 4 5 3" xfId="28675" xr:uid="{00000000-0005-0000-0000-000070710000}"/>
    <cellStyle name="Output 5 4 6" xfId="14260" xr:uid="{00000000-0005-0000-0000-000071710000}"/>
    <cellStyle name="Output 5 4 6 2" xfId="33520" xr:uid="{00000000-0005-0000-0000-000072710000}"/>
    <cellStyle name="Output 5 4 7" xfId="23589" xr:uid="{00000000-0005-0000-0000-000073710000}"/>
    <cellStyle name="Output 5 5" xfId="2426" xr:uid="{00000000-0005-0000-0000-000074710000}"/>
    <cellStyle name="Output 5 5 2" xfId="3563" xr:uid="{00000000-0005-0000-0000-000075710000}"/>
    <cellStyle name="Output 5 5 2 2" xfId="6695" xr:uid="{00000000-0005-0000-0000-000076710000}"/>
    <cellStyle name="Output 5 5 2 2 2" xfId="12791" xr:uid="{00000000-0005-0000-0000-000077710000}"/>
    <cellStyle name="Output 5 5 2 2 2 2" xfId="22185" xr:uid="{00000000-0005-0000-0000-000078710000}"/>
    <cellStyle name="Output 5 5 2 2 2 2 2" xfId="39915" xr:uid="{00000000-0005-0000-0000-000079710000}"/>
    <cellStyle name="Output 5 5 2 2 2 3" xfId="32246" xr:uid="{00000000-0005-0000-0000-00007A710000}"/>
    <cellStyle name="Output 5 5 2 2 3" xfId="17066" xr:uid="{00000000-0005-0000-0000-00007B710000}"/>
    <cellStyle name="Output 5 5 2 2 3 2" xfId="35699" xr:uid="{00000000-0005-0000-0000-00007C710000}"/>
    <cellStyle name="Output 5 5 2 2 4" xfId="27180" xr:uid="{00000000-0005-0000-0000-00007D710000}"/>
    <cellStyle name="Output 5 5 2 3" xfId="9776" xr:uid="{00000000-0005-0000-0000-00007E710000}"/>
    <cellStyle name="Output 5 5 2 3 2" xfId="19646" xr:uid="{00000000-0005-0000-0000-00007F710000}"/>
    <cellStyle name="Output 5 5 2 3 2 2" xfId="37806" xr:uid="{00000000-0005-0000-0000-000080710000}"/>
    <cellStyle name="Output 5 5 2 3 3" xfId="29706" xr:uid="{00000000-0005-0000-0000-000081710000}"/>
    <cellStyle name="Output 5 5 2 4" xfId="14966" xr:uid="{00000000-0005-0000-0000-000082710000}"/>
    <cellStyle name="Output 5 5 2 4 2" xfId="34001" xr:uid="{00000000-0005-0000-0000-000083710000}"/>
    <cellStyle name="Output 5 5 2 5" xfId="24624" xr:uid="{00000000-0005-0000-0000-000084710000}"/>
    <cellStyle name="Output 5 5 3" xfId="4272" xr:uid="{00000000-0005-0000-0000-000085710000}"/>
    <cellStyle name="Output 5 5 3 2" xfId="7375" xr:uid="{00000000-0005-0000-0000-000086710000}"/>
    <cellStyle name="Output 5 5 3 2 2" xfId="13436" xr:uid="{00000000-0005-0000-0000-000087710000}"/>
    <cellStyle name="Output 5 5 3 2 2 2" xfId="22758" xr:uid="{00000000-0005-0000-0000-000088710000}"/>
    <cellStyle name="Output 5 5 3 2 2 2 2" xfId="40486" xr:uid="{00000000-0005-0000-0000-000089710000}"/>
    <cellStyle name="Output 5 5 3 2 2 3" xfId="32887" xr:uid="{00000000-0005-0000-0000-00008A710000}"/>
    <cellStyle name="Output 5 5 3 2 3" xfId="17532" xr:uid="{00000000-0005-0000-0000-00008B710000}"/>
    <cellStyle name="Output 5 5 3 2 3 2" xfId="36165" xr:uid="{00000000-0005-0000-0000-00008C710000}"/>
    <cellStyle name="Output 5 5 3 2 4" xfId="27821" xr:uid="{00000000-0005-0000-0000-00008D710000}"/>
    <cellStyle name="Output 5 5 3 3" xfId="10421" xr:uid="{00000000-0005-0000-0000-00008E710000}"/>
    <cellStyle name="Output 5 5 3 3 2" xfId="19990" xr:uid="{00000000-0005-0000-0000-00008F710000}"/>
    <cellStyle name="Output 5 5 3 3 2 2" xfId="38146" xr:uid="{00000000-0005-0000-0000-000090710000}"/>
    <cellStyle name="Output 5 5 3 3 3" xfId="30346" xr:uid="{00000000-0005-0000-0000-000091710000}"/>
    <cellStyle name="Output 5 5 3 4" xfId="15131" xr:uid="{00000000-0005-0000-0000-000092710000}"/>
    <cellStyle name="Output 5 5 3 4 2" xfId="34166" xr:uid="{00000000-0005-0000-0000-000093710000}"/>
    <cellStyle name="Output 5 5 3 5" xfId="25265" xr:uid="{00000000-0005-0000-0000-000094710000}"/>
    <cellStyle name="Output 5 5 4" xfId="5632" xr:uid="{00000000-0005-0000-0000-000095710000}"/>
    <cellStyle name="Output 5 5 4 2" xfId="11767" xr:uid="{00000000-0005-0000-0000-000096710000}"/>
    <cellStyle name="Output 5 5 4 2 2" xfId="21302" xr:uid="{00000000-0005-0000-0000-000097710000}"/>
    <cellStyle name="Output 5 5 4 2 2 2" xfId="39190" xr:uid="{00000000-0005-0000-0000-000098710000}"/>
    <cellStyle name="Output 5 5 4 2 3" xfId="31421" xr:uid="{00000000-0005-0000-0000-000099710000}"/>
    <cellStyle name="Output 5 5 4 3" xfId="16275" xr:uid="{00000000-0005-0000-0000-00009A710000}"/>
    <cellStyle name="Output 5 5 4 3 2" xfId="35046" xr:uid="{00000000-0005-0000-0000-00009B710000}"/>
    <cellStyle name="Output 5 5 4 4" xfId="26339" xr:uid="{00000000-0005-0000-0000-00009C710000}"/>
    <cellStyle name="Output 5 5 5" xfId="8749" xr:uid="{00000000-0005-0000-0000-00009D710000}"/>
    <cellStyle name="Output 5 5 5 2" xfId="18736" xr:uid="{00000000-0005-0000-0000-00009E710000}"/>
    <cellStyle name="Output 5 5 5 2 2" xfId="37095" xr:uid="{00000000-0005-0000-0000-00009F710000}"/>
    <cellStyle name="Output 5 5 5 3" xfId="28883" xr:uid="{00000000-0005-0000-0000-0000A0710000}"/>
    <cellStyle name="Output 5 5 6" xfId="14408" xr:uid="{00000000-0005-0000-0000-0000A1710000}"/>
    <cellStyle name="Output 5 5 6 2" xfId="33584" xr:uid="{00000000-0005-0000-0000-0000A2710000}"/>
    <cellStyle name="Output 5 5 7" xfId="23798" xr:uid="{00000000-0005-0000-0000-0000A3710000}"/>
    <cellStyle name="Output 5 6" xfId="2526" xr:uid="{00000000-0005-0000-0000-0000A4710000}"/>
    <cellStyle name="Output 5 6 2" xfId="3907" xr:uid="{00000000-0005-0000-0000-0000A5710000}"/>
    <cellStyle name="Output 5 6 2 2" xfId="7012" xr:uid="{00000000-0005-0000-0000-0000A6710000}"/>
    <cellStyle name="Output 5 6 2 2 2" xfId="13081" xr:uid="{00000000-0005-0000-0000-0000A7710000}"/>
    <cellStyle name="Output 5 6 2 2 2 2" xfId="22431" xr:uid="{00000000-0005-0000-0000-0000A8710000}"/>
    <cellStyle name="Output 5 6 2 2 2 2 2" xfId="40159" xr:uid="{00000000-0005-0000-0000-0000A9710000}"/>
    <cellStyle name="Output 5 6 2 2 2 3" xfId="32533" xr:uid="{00000000-0005-0000-0000-0000AA710000}"/>
    <cellStyle name="Output 5 6 2 2 3" xfId="17262" xr:uid="{00000000-0005-0000-0000-0000AB710000}"/>
    <cellStyle name="Output 5 6 2 2 3 2" xfId="35895" xr:uid="{00000000-0005-0000-0000-0000AC710000}"/>
    <cellStyle name="Output 5 6 2 2 4" xfId="27467" xr:uid="{00000000-0005-0000-0000-0000AD710000}"/>
    <cellStyle name="Output 5 6 2 3" xfId="10066" xr:uid="{00000000-0005-0000-0000-0000AE710000}"/>
    <cellStyle name="Output 5 6 2 3 2" xfId="19803" xr:uid="{00000000-0005-0000-0000-0000AF710000}"/>
    <cellStyle name="Output 5 6 2 3 2 2" xfId="37960" xr:uid="{00000000-0005-0000-0000-0000B0710000}"/>
    <cellStyle name="Output 5 6 2 3 3" xfId="29992" xr:uid="{00000000-0005-0000-0000-0000B1710000}"/>
    <cellStyle name="Output 5 6 2 4" xfId="15029" xr:uid="{00000000-0005-0000-0000-0000B2710000}"/>
    <cellStyle name="Output 5 6 2 4 2" xfId="34064" xr:uid="{00000000-0005-0000-0000-0000B3710000}"/>
    <cellStyle name="Output 5 6 2 5" xfId="24911" xr:uid="{00000000-0005-0000-0000-0000B4710000}"/>
    <cellStyle name="Output 5 6 3" xfId="4563" xr:uid="{00000000-0005-0000-0000-0000B5710000}"/>
    <cellStyle name="Output 5 6 3 2" xfId="7665" xr:uid="{00000000-0005-0000-0000-0000B6710000}"/>
    <cellStyle name="Output 5 6 3 2 2" xfId="13726" xr:uid="{00000000-0005-0000-0000-0000B7710000}"/>
    <cellStyle name="Output 5 6 3 2 2 2" xfId="23002" xr:uid="{00000000-0005-0000-0000-0000B8710000}"/>
    <cellStyle name="Output 5 6 3 2 2 2 2" xfId="40730" xr:uid="{00000000-0005-0000-0000-0000B9710000}"/>
    <cellStyle name="Output 5 6 3 2 2 3" xfId="33174" xr:uid="{00000000-0005-0000-0000-0000BA710000}"/>
    <cellStyle name="Output 5 6 3 2 3" xfId="17728" xr:uid="{00000000-0005-0000-0000-0000BB710000}"/>
    <cellStyle name="Output 5 6 3 2 3 2" xfId="36361" xr:uid="{00000000-0005-0000-0000-0000BC710000}"/>
    <cellStyle name="Output 5 6 3 2 4" xfId="28108" xr:uid="{00000000-0005-0000-0000-0000BD710000}"/>
    <cellStyle name="Output 5 6 3 3" xfId="10712" xr:uid="{00000000-0005-0000-0000-0000BE710000}"/>
    <cellStyle name="Output 5 6 3 3 2" xfId="20280" xr:uid="{00000000-0005-0000-0000-0000BF710000}"/>
    <cellStyle name="Output 5 6 3 3 2 2" xfId="38433" xr:uid="{00000000-0005-0000-0000-0000C0710000}"/>
    <cellStyle name="Output 5 6 3 3 3" xfId="30634" xr:uid="{00000000-0005-0000-0000-0000C1710000}"/>
    <cellStyle name="Output 5 6 3 4" xfId="15327" xr:uid="{00000000-0005-0000-0000-0000C2710000}"/>
    <cellStyle name="Output 5 6 3 4 2" xfId="34362" xr:uid="{00000000-0005-0000-0000-0000C3710000}"/>
    <cellStyle name="Output 5 6 3 5" xfId="25552" xr:uid="{00000000-0005-0000-0000-0000C4710000}"/>
    <cellStyle name="Output 5 6 4" xfId="5731" xr:uid="{00000000-0005-0000-0000-0000C5710000}"/>
    <cellStyle name="Output 5 6 4 2" xfId="11850" xr:uid="{00000000-0005-0000-0000-0000C6710000}"/>
    <cellStyle name="Output 5 6 4 2 2" xfId="21369" xr:uid="{00000000-0005-0000-0000-0000C7710000}"/>
    <cellStyle name="Output 5 6 4 2 2 2" xfId="39253" xr:uid="{00000000-0005-0000-0000-0000C8710000}"/>
    <cellStyle name="Output 5 6 4 2 3" xfId="31494" xr:uid="{00000000-0005-0000-0000-0000C9710000}"/>
    <cellStyle name="Output 5 6 4 3" xfId="16338" xr:uid="{00000000-0005-0000-0000-0000CA710000}"/>
    <cellStyle name="Output 5 6 4 3 2" xfId="35109" xr:uid="{00000000-0005-0000-0000-0000CB710000}"/>
    <cellStyle name="Output 5 6 4 4" xfId="26428" xr:uid="{00000000-0005-0000-0000-0000CC710000}"/>
    <cellStyle name="Output 5 6 5" xfId="8830" xr:uid="{00000000-0005-0000-0000-0000CD710000}"/>
    <cellStyle name="Output 5 6 5 2" xfId="18817" xr:uid="{00000000-0005-0000-0000-0000CE710000}"/>
    <cellStyle name="Output 5 6 5 2 2" xfId="37166" xr:uid="{00000000-0005-0000-0000-0000CF710000}"/>
    <cellStyle name="Output 5 6 5 3" xfId="28954" xr:uid="{00000000-0005-0000-0000-0000D0710000}"/>
    <cellStyle name="Output 5 6 6" xfId="14451" xr:uid="{00000000-0005-0000-0000-0000D1710000}"/>
    <cellStyle name="Output 5 6 6 2" xfId="33624" xr:uid="{00000000-0005-0000-0000-0000D2710000}"/>
    <cellStyle name="Output 5 6 7" xfId="23867" xr:uid="{00000000-0005-0000-0000-0000D3710000}"/>
    <cellStyle name="Output 5 7" xfId="2563" xr:uid="{00000000-0005-0000-0000-0000D4710000}"/>
    <cellStyle name="Output 5 7 2" xfId="3439" xr:uid="{00000000-0005-0000-0000-0000D5710000}"/>
    <cellStyle name="Output 5 7 2 2" xfId="6589" xr:uid="{00000000-0005-0000-0000-0000D6710000}"/>
    <cellStyle name="Output 5 7 2 2 2" xfId="12693" xr:uid="{00000000-0005-0000-0000-0000D7710000}"/>
    <cellStyle name="Output 5 7 2 2 2 2" xfId="22100" xr:uid="{00000000-0005-0000-0000-0000D8710000}"/>
    <cellStyle name="Output 5 7 2 2 2 2 2" xfId="39830" xr:uid="{00000000-0005-0000-0000-0000D9710000}"/>
    <cellStyle name="Output 5 7 2 2 2 3" xfId="32148" xr:uid="{00000000-0005-0000-0000-0000DA710000}"/>
    <cellStyle name="Output 5 7 2 2 3" xfId="16995" xr:uid="{00000000-0005-0000-0000-0000DB710000}"/>
    <cellStyle name="Output 5 7 2 2 3 2" xfId="35628" xr:uid="{00000000-0005-0000-0000-0000DC710000}"/>
    <cellStyle name="Output 5 7 2 2 4" xfId="27082" xr:uid="{00000000-0005-0000-0000-0000DD710000}"/>
    <cellStyle name="Output 5 7 2 3" xfId="9678" xr:uid="{00000000-0005-0000-0000-0000DE710000}"/>
    <cellStyle name="Output 5 7 2 3 2" xfId="19601" xr:uid="{00000000-0005-0000-0000-0000DF710000}"/>
    <cellStyle name="Output 5 7 2 3 2 2" xfId="37761" xr:uid="{00000000-0005-0000-0000-0000E0710000}"/>
    <cellStyle name="Output 5 7 2 3 3" xfId="29610" xr:uid="{00000000-0005-0000-0000-0000E1710000}"/>
    <cellStyle name="Output 5 7 2 4" xfId="14948" xr:uid="{00000000-0005-0000-0000-0000E2710000}"/>
    <cellStyle name="Output 5 7 2 4 2" xfId="33983" xr:uid="{00000000-0005-0000-0000-0000E3710000}"/>
    <cellStyle name="Output 5 7 2 5" xfId="24526" xr:uid="{00000000-0005-0000-0000-0000E4710000}"/>
    <cellStyle name="Output 5 7 3" xfId="4174" xr:uid="{00000000-0005-0000-0000-0000E5710000}"/>
    <cellStyle name="Output 5 7 3 2" xfId="7277" xr:uid="{00000000-0005-0000-0000-0000E6710000}"/>
    <cellStyle name="Output 5 7 3 2 2" xfId="13338" xr:uid="{00000000-0005-0000-0000-0000E7710000}"/>
    <cellStyle name="Output 5 7 3 2 2 2" xfId="22673" xr:uid="{00000000-0005-0000-0000-0000E8710000}"/>
    <cellStyle name="Output 5 7 3 2 2 2 2" xfId="40401" xr:uid="{00000000-0005-0000-0000-0000E9710000}"/>
    <cellStyle name="Output 5 7 3 2 2 3" xfId="32789" xr:uid="{00000000-0005-0000-0000-0000EA710000}"/>
    <cellStyle name="Output 5 7 3 2 3" xfId="17461" xr:uid="{00000000-0005-0000-0000-0000EB710000}"/>
    <cellStyle name="Output 5 7 3 2 3 2" xfId="36094" xr:uid="{00000000-0005-0000-0000-0000EC710000}"/>
    <cellStyle name="Output 5 7 3 2 4" xfId="27723" xr:uid="{00000000-0005-0000-0000-0000ED710000}"/>
    <cellStyle name="Output 5 7 3 3" xfId="10323" xr:uid="{00000000-0005-0000-0000-0000EE710000}"/>
    <cellStyle name="Output 5 7 3 3 2" xfId="19892" xr:uid="{00000000-0005-0000-0000-0000EF710000}"/>
    <cellStyle name="Output 5 7 3 3 2 2" xfId="38048" xr:uid="{00000000-0005-0000-0000-0000F0710000}"/>
    <cellStyle name="Output 5 7 3 3 3" xfId="30248" xr:uid="{00000000-0005-0000-0000-0000F1710000}"/>
    <cellStyle name="Output 5 7 3 4" xfId="15060" xr:uid="{00000000-0005-0000-0000-0000F2710000}"/>
    <cellStyle name="Output 5 7 3 4 2" xfId="34095" xr:uid="{00000000-0005-0000-0000-0000F3710000}"/>
    <cellStyle name="Output 5 7 3 5" xfId="25167" xr:uid="{00000000-0005-0000-0000-0000F4710000}"/>
    <cellStyle name="Output 5 7 4" xfId="5766" xr:uid="{00000000-0005-0000-0000-0000F5710000}"/>
    <cellStyle name="Output 5 7 4 2" xfId="11885" xr:uid="{00000000-0005-0000-0000-0000F6710000}"/>
    <cellStyle name="Output 5 7 4 2 2" xfId="21399" xr:uid="{00000000-0005-0000-0000-0000F7710000}"/>
    <cellStyle name="Output 5 7 4 2 2 2" xfId="39283" xr:uid="{00000000-0005-0000-0000-0000F8710000}"/>
    <cellStyle name="Output 5 7 4 2 3" xfId="31529" xr:uid="{00000000-0005-0000-0000-0000F9710000}"/>
    <cellStyle name="Output 5 7 4 3" xfId="16364" xr:uid="{00000000-0005-0000-0000-0000FA710000}"/>
    <cellStyle name="Output 5 7 4 3 2" xfId="35135" xr:uid="{00000000-0005-0000-0000-0000FB710000}"/>
    <cellStyle name="Output 5 7 4 4" xfId="26463" xr:uid="{00000000-0005-0000-0000-0000FC710000}"/>
    <cellStyle name="Output 5 7 5" xfId="8865" xr:uid="{00000000-0005-0000-0000-0000FD710000}"/>
    <cellStyle name="Output 5 7 5 2" xfId="18852" xr:uid="{00000000-0005-0000-0000-0000FE710000}"/>
    <cellStyle name="Output 5 7 5 2 2" xfId="37201" xr:uid="{00000000-0005-0000-0000-0000FF710000}"/>
    <cellStyle name="Output 5 7 5 3" xfId="28989" xr:uid="{00000000-0005-0000-0000-000000720000}"/>
    <cellStyle name="Output 5 7 6" xfId="14463" xr:uid="{00000000-0005-0000-0000-000001720000}"/>
    <cellStyle name="Output 5 7 6 2" xfId="33636" xr:uid="{00000000-0005-0000-0000-000002720000}"/>
    <cellStyle name="Output 5 7 7" xfId="23902" xr:uid="{00000000-0005-0000-0000-000003720000}"/>
    <cellStyle name="Output 5 8" xfId="2554" xr:uid="{00000000-0005-0000-0000-000004720000}"/>
    <cellStyle name="Output 5 8 2" xfId="3893" xr:uid="{00000000-0005-0000-0000-000005720000}"/>
    <cellStyle name="Output 5 8 2 2" xfId="6999" xr:uid="{00000000-0005-0000-0000-000006720000}"/>
    <cellStyle name="Output 5 8 2 2 2" xfId="13068" xr:uid="{00000000-0005-0000-0000-000007720000}"/>
    <cellStyle name="Output 5 8 2 2 2 2" xfId="22422" xr:uid="{00000000-0005-0000-0000-000008720000}"/>
    <cellStyle name="Output 5 8 2 2 2 2 2" xfId="40150" xr:uid="{00000000-0005-0000-0000-000009720000}"/>
    <cellStyle name="Output 5 8 2 2 2 3" xfId="32520" xr:uid="{00000000-0005-0000-0000-00000A720000}"/>
    <cellStyle name="Output 5 8 2 2 3" xfId="17255" xr:uid="{00000000-0005-0000-0000-00000B720000}"/>
    <cellStyle name="Output 5 8 2 2 3 2" xfId="35888" xr:uid="{00000000-0005-0000-0000-00000C720000}"/>
    <cellStyle name="Output 5 8 2 2 4" xfId="27454" xr:uid="{00000000-0005-0000-0000-00000D720000}"/>
    <cellStyle name="Output 5 8 2 3" xfId="10053" xr:uid="{00000000-0005-0000-0000-00000E720000}"/>
    <cellStyle name="Output 5 8 2 3 2" xfId="19793" xr:uid="{00000000-0005-0000-0000-00000F720000}"/>
    <cellStyle name="Output 5 8 2 3 2 2" xfId="37950" xr:uid="{00000000-0005-0000-0000-000010720000}"/>
    <cellStyle name="Output 5 8 2 3 3" xfId="29979" xr:uid="{00000000-0005-0000-0000-000011720000}"/>
    <cellStyle name="Output 5 8 2 4" xfId="15025" xr:uid="{00000000-0005-0000-0000-000012720000}"/>
    <cellStyle name="Output 5 8 2 4 2" xfId="34060" xr:uid="{00000000-0005-0000-0000-000013720000}"/>
    <cellStyle name="Output 5 8 2 5" xfId="24898" xr:uid="{00000000-0005-0000-0000-000014720000}"/>
    <cellStyle name="Output 5 8 3" xfId="4550" xr:uid="{00000000-0005-0000-0000-000015720000}"/>
    <cellStyle name="Output 5 8 3 2" xfId="7652" xr:uid="{00000000-0005-0000-0000-000016720000}"/>
    <cellStyle name="Output 5 8 3 2 2" xfId="13713" xr:uid="{00000000-0005-0000-0000-000017720000}"/>
    <cellStyle name="Output 5 8 3 2 2 2" xfId="22993" xr:uid="{00000000-0005-0000-0000-000018720000}"/>
    <cellStyle name="Output 5 8 3 2 2 2 2" xfId="40721" xr:uid="{00000000-0005-0000-0000-000019720000}"/>
    <cellStyle name="Output 5 8 3 2 2 3" xfId="33161" xr:uid="{00000000-0005-0000-0000-00001A720000}"/>
    <cellStyle name="Output 5 8 3 2 3" xfId="17721" xr:uid="{00000000-0005-0000-0000-00001B720000}"/>
    <cellStyle name="Output 5 8 3 2 3 2" xfId="36354" xr:uid="{00000000-0005-0000-0000-00001C720000}"/>
    <cellStyle name="Output 5 8 3 2 4" xfId="28095" xr:uid="{00000000-0005-0000-0000-00001D720000}"/>
    <cellStyle name="Output 5 8 3 3" xfId="10699" xr:uid="{00000000-0005-0000-0000-00001E720000}"/>
    <cellStyle name="Output 5 8 3 3 2" xfId="20267" xr:uid="{00000000-0005-0000-0000-00001F720000}"/>
    <cellStyle name="Output 5 8 3 3 2 2" xfId="38420" xr:uid="{00000000-0005-0000-0000-000020720000}"/>
    <cellStyle name="Output 5 8 3 3 3" xfId="30621" xr:uid="{00000000-0005-0000-0000-000021720000}"/>
    <cellStyle name="Output 5 8 3 4" xfId="15320" xr:uid="{00000000-0005-0000-0000-000022720000}"/>
    <cellStyle name="Output 5 8 3 4 2" xfId="34355" xr:uid="{00000000-0005-0000-0000-000023720000}"/>
    <cellStyle name="Output 5 8 3 5" xfId="25539" xr:uid="{00000000-0005-0000-0000-000024720000}"/>
    <cellStyle name="Output 5 8 4" xfId="5757" xr:uid="{00000000-0005-0000-0000-000025720000}"/>
    <cellStyle name="Output 5 8 4 2" xfId="11876" xr:uid="{00000000-0005-0000-0000-000026720000}"/>
    <cellStyle name="Output 5 8 4 2 2" xfId="21390" xr:uid="{00000000-0005-0000-0000-000027720000}"/>
    <cellStyle name="Output 5 8 4 2 2 2" xfId="39274" xr:uid="{00000000-0005-0000-0000-000028720000}"/>
    <cellStyle name="Output 5 8 4 2 3" xfId="31520" xr:uid="{00000000-0005-0000-0000-000029720000}"/>
    <cellStyle name="Output 5 8 4 3" xfId="16359" xr:uid="{00000000-0005-0000-0000-00002A720000}"/>
    <cellStyle name="Output 5 8 4 3 2" xfId="35130" xr:uid="{00000000-0005-0000-0000-00002B720000}"/>
    <cellStyle name="Output 5 8 4 4" xfId="26454" xr:uid="{00000000-0005-0000-0000-00002C720000}"/>
    <cellStyle name="Output 5 8 5" xfId="8856" xr:uid="{00000000-0005-0000-0000-00002D720000}"/>
    <cellStyle name="Output 5 8 5 2" xfId="18843" xr:uid="{00000000-0005-0000-0000-00002E720000}"/>
    <cellStyle name="Output 5 8 5 2 2" xfId="37192" xr:uid="{00000000-0005-0000-0000-00002F720000}"/>
    <cellStyle name="Output 5 8 5 3" xfId="28980" xr:uid="{00000000-0005-0000-0000-000030720000}"/>
    <cellStyle name="Output 5 8 6" xfId="14458" xr:uid="{00000000-0005-0000-0000-000031720000}"/>
    <cellStyle name="Output 5 8 6 2" xfId="33631" xr:uid="{00000000-0005-0000-0000-000032720000}"/>
    <cellStyle name="Output 5 8 7" xfId="23893" xr:uid="{00000000-0005-0000-0000-000033720000}"/>
    <cellStyle name="Output 5 9" xfId="2616" xr:uid="{00000000-0005-0000-0000-000034720000}"/>
    <cellStyle name="Output 5 9 2" xfId="3729" xr:uid="{00000000-0005-0000-0000-000035720000}"/>
    <cellStyle name="Output 5 9 2 2" xfId="6844" xr:uid="{00000000-0005-0000-0000-000036720000}"/>
    <cellStyle name="Output 5 9 2 2 2" xfId="12925" xr:uid="{00000000-0005-0000-0000-000037720000}"/>
    <cellStyle name="Output 5 9 2 2 2 2" xfId="22291" xr:uid="{00000000-0005-0000-0000-000038720000}"/>
    <cellStyle name="Output 5 9 2 2 2 2 2" xfId="40021" xr:uid="{00000000-0005-0000-0000-000039720000}"/>
    <cellStyle name="Output 5 9 2 2 2 3" xfId="32379" xr:uid="{00000000-0005-0000-0000-00003A720000}"/>
    <cellStyle name="Output 5 9 2 2 3" xfId="17152" xr:uid="{00000000-0005-0000-0000-00003B720000}"/>
    <cellStyle name="Output 5 9 2 2 3 2" xfId="35785" xr:uid="{00000000-0005-0000-0000-00003C720000}"/>
    <cellStyle name="Output 5 9 2 2 4" xfId="27313" xr:uid="{00000000-0005-0000-0000-00003D720000}"/>
    <cellStyle name="Output 5 9 2 3" xfId="9910" xr:uid="{00000000-0005-0000-0000-00003E720000}"/>
    <cellStyle name="Output 5 9 2 3 2" xfId="19720" xr:uid="{00000000-0005-0000-0000-00003F720000}"/>
    <cellStyle name="Output 5 9 2 3 2 2" xfId="37879" xr:uid="{00000000-0005-0000-0000-000040720000}"/>
    <cellStyle name="Output 5 9 2 3 3" xfId="29838" xr:uid="{00000000-0005-0000-0000-000041720000}"/>
    <cellStyle name="Output 5 9 2 4" xfId="14992" xr:uid="{00000000-0005-0000-0000-000042720000}"/>
    <cellStyle name="Output 5 9 2 4 2" xfId="34027" xr:uid="{00000000-0005-0000-0000-000043720000}"/>
    <cellStyle name="Output 5 9 2 5" xfId="24757" xr:uid="{00000000-0005-0000-0000-000044720000}"/>
    <cellStyle name="Output 5 9 3" xfId="4407" xr:uid="{00000000-0005-0000-0000-000045720000}"/>
    <cellStyle name="Output 5 9 3 2" xfId="7509" xr:uid="{00000000-0005-0000-0000-000046720000}"/>
    <cellStyle name="Output 5 9 3 2 2" xfId="13570" xr:uid="{00000000-0005-0000-0000-000047720000}"/>
    <cellStyle name="Output 5 9 3 2 2 2" xfId="22864" xr:uid="{00000000-0005-0000-0000-000048720000}"/>
    <cellStyle name="Output 5 9 3 2 2 2 2" xfId="40592" xr:uid="{00000000-0005-0000-0000-000049720000}"/>
    <cellStyle name="Output 5 9 3 2 2 3" xfId="33020" xr:uid="{00000000-0005-0000-0000-00004A720000}"/>
    <cellStyle name="Output 5 9 3 2 3" xfId="17618" xr:uid="{00000000-0005-0000-0000-00004B720000}"/>
    <cellStyle name="Output 5 9 3 2 3 2" xfId="36251" xr:uid="{00000000-0005-0000-0000-00004C720000}"/>
    <cellStyle name="Output 5 9 3 2 4" xfId="27954" xr:uid="{00000000-0005-0000-0000-00004D720000}"/>
    <cellStyle name="Output 5 9 3 3" xfId="10556" xr:uid="{00000000-0005-0000-0000-00004E720000}"/>
    <cellStyle name="Output 5 9 3 3 2" xfId="20124" xr:uid="{00000000-0005-0000-0000-00004F720000}"/>
    <cellStyle name="Output 5 9 3 3 2 2" xfId="38279" xr:uid="{00000000-0005-0000-0000-000050720000}"/>
    <cellStyle name="Output 5 9 3 3 3" xfId="30480" xr:uid="{00000000-0005-0000-0000-000051720000}"/>
    <cellStyle name="Output 5 9 3 4" xfId="15217" xr:uid="{00000000-0005-0000-0000-000052720000}"/>
    <cellStyle name="Output 5 9 3 4 2" xfId="34252" xr:uid="{00000000-0005-0000-0000-000053720000}"/>
    <cellStyle name="Output 5 9 3 5" xfId="25398" xr:uid="{00000000-0005-0000-0000-000054720000}"/>
    <cellStyle name="Output 5 9 4" xfId="5818" xr:uid="{00000000-0005-0000-0000-000055720000}"/>
    <cellStyle name="Output 5 9 4 2" xfId="11937" xr:uid="{00000000-0005-0000-0000-000056720000}"/>
    <cellStyle name="Output 5 9 4 2 2" xfId="21434" xr:uid="{00000000-0005-0000-0000-000057720000}"/>
    <cellStyle name="Output 5 9 4 2 2 2" xfId="39316" xr:uid="{00000000-0005-0000-0000-000058720000}"/>
    <cellStyle name="Output 5 9 4 2 3" xfId="31577" xr:uid="{00000000-0005-0000-0000-000059720000}"/>
    <cellStyle name="Output 5 9 4 3" xfId="16397" xr:uid="{00000000-0005-0000-0000-00005A720000}"/>
    <cellStyle name="Output 5 9 4 3 2" xfId="35168" xr:uid="{00000000-0005-0000-0000-00005B720000}"/>
    <cellStyle name="Output 5 9 4 4" xfId="26511" xr:uid="{00000000-0005-0000-0000-00005C720000}"/>
    <cellStyle name="Output 5 9 5" xfId="8917" xr:uid="{00000000-0005-0000-0000-00005D720000}"/>
    <cellStyle name="Output 5 9 5 2" xfId="18904" xr:uid="{00000000-0005-0000-0000-00005E720000}"/>
    <cellStyle name="Output 5 9 5 2 2" xfId="37249" xr:uid="{00000000-0005-0000-0000-00005F720000}"/>
    <cellStyle name="Output 5 9 5 3" xfId="29037" xr:uid="{00000000-0005-0000-0000-000060720000}"/>
    <cellStyle name="Output 5 9 6" xfId="14477" xr:uid="{00000000-0005-0000-0000-000061720000}"/>
    <cellStyle name="Output 5 9 6 2" xfId="33650" xr:uid="{00000000-0005-0000-0000-000062720000}"/>
    <cellStyle name="Output 5 9 7" xfId="23950" xr:uid="{00000000-0005-0000-0000-000063720000}"/>
    <cellStyle name="Output 6" xfId="1643" xr:uid="{00000000-0005-0000-0000-000064720000}"/>
    <cellStyle name="Output 6 10" xfId="2717" xr:uid="{00000000-0005-0000-0000-000065720000}"/>
    <cellStyle name="Output 6 10 2" xfId="3743" xr:uid="{00000000-0005-0000-0000-000066720000}"/>
    <cellStyle name="Output 6 10 2 2" xfId="6858" xr:uid="{00000000-0005-0000-0000-000067720000}"/>
    <cellStyle name="Output 6 10 2 2 2" xfId="12937" xr:uid="{00000000-0005-0000-0000-000068720000}"/>
    <cellStyle name="Output 6 10 2 2 2 2" xfId="22302" xr:uid="{00000000-0005-0000-0000-000069720000}"/>
    <cellStyle name="Output 6 10 2 2 2 2 2" xfId="40032" xr:uid="{00000000-0005-0000-0000-00006A720000}"/>
    <cellStyle name="Output 6 10 2 2 2 3" xfId="32391" xr:uid="{00000000-0005-0000-0000-00006B720000}"/>
    <cellStyle name="Output 6 10 2 2 3" xfId="17160" xr:uid="{00000000-0005-0000-0000-00006C720000}"/>
    <cellStyle name="Output 6 10 2 2 3 2" xfId="35793" xr:uid="{00000000-0005-0000-0000-00006D720000}"/>
    <cellStyle name="Output 6 10 2 2 4" xfId="27325" xr:uid="{00000000-0005-0000-0000-00006E720000}"/>
    <cellStyle name="Output 6 10 2 3" xfId="9922" xr:uid="{00000000-0005-0000-0000-00006F720000}"/>
    <cellStyle name="Output 6 10 2 3 2" xfId="19729" xr:uid="{00000000-0005-0000-0000-000070720000}"/>
    <cellStyle name="Output 6 10 2 3 2 2" xfId="37888" xr:uid="{00000000-0005-0000-0000-000071720000}"/>
    <cellStyle name="Output 6 10 2 3 3" xfId="29850" xr:uid="{00000000-0005-0000-0000-000072720000}"/>
    <cellStyle name="Output 6 10 2 4" xfId="14997" xr:uid="{00000000-0005-0000-0000-000073720000}"/>
    <cellStyle name="Output 6 10 2 4 2" xfId="34032" xr:uid="{00000000-0005-0000-0000-000074720000}"/>
    <cellStyle name="Output 6 10 2 5" xfId="24769" xr:uid="{00000000-0005-0000-0000-000075720000}"/>
    <cellStyle name="Output 6 10 3" xfId="4419" xr:uid="{00000000-0005-0000-0000-000076720000}"/>
    <cellStyle name="Output 6 10 3 2" xfId="7521" xr:uid="{00000000-0005-0000-0000-000077720000}"/>
    <cellStyle name="Output 6 10 3 2 2" xfId="13582" xr:uid="{00000000-0005-0000-0000-000078720000}"/>
    <cellStyle name="Output 6 10 3 2 2 2" xfId="22875" xr:uid="{00000000-0005-0000-0000-000079720000}"/>
    <cellStyle name="Output 6 10 3 2 2 2 2" xfId="40603" xr:uid="{00000000-0005-0000-0000-00007A720000}"/>
    <cellStyle name="Output 6 10 3 2 2 3" xfId="33032" xr:uid="{00000000-0005-0000-0000-00007B720000}"/>
    <cellStyle name="Output 6 10 3 2 3" xfId="17626" xr:uid="{00000000-0005-0000-0000-00007C720000}"/>
    <cellStyle name="Output 6 10 3 2 3 2" xfId="36259" xr:uid="{00000000-0005-0000-0000-00007D720000}"/>
    <cellStyle name="Output 6 10 3 2 4" xfId="27966" xr:uid="{00000000-0005-0000-0000-00007E720000}"/>
    <cellStyle name="Output 6 10 3 3" xfId="10568" xr:uid="{00000000-0005-0000-0000-00007F720000}"/>
    <cellStyle name="Output 6 10 3 3 2" xfId="20136" xr:uid="{00000000-0005-0000-0000-000080720000}"/>
    <cellStyle name="Output 6 10 3 3 2 2" xfId="38291" xr:uid="{00000000-0005-0000-0000-000081720000}"/>
    <cellStyle name="Output 6 10 3 3 3" xfId="30492" xr:uid="{00000000-0005-0000-0000-000082720000}"/>
    <cellStyle name="Output 6 10 3 4" xfId="15225" xr:uid="{00000000-0005-0000-0000-000083720000}"/>
    <cellStyle name="Output 6 10 3 4 2" xfId="34260" xr:uid="{00000000-0005-0000-0000-000084720000}"/>
    <cellStyle name="Output 6 10 3 5" xfId="25410" xr:uid="{00000000-0005-0000-0000-000085720000}"/>
    <cellStyle name="Output 6 10 4" xfId="5913" xr:uid="{00000000-0005-0000-0000-000086720000}"/>
    <cellStyle name="Output 6 10 4 2" xfId="12032" xr:uid="{00000000-0005-0000-0000-000087720000}"/>
    <cellStyle name="Output 6 10 4 2 2" xfId="21520" xr:uid="{00000000-0005-0000-0000-000088720000}"/>
    <cellStyle name="Output 6 10 4 2 2 2" xfId="39400" xr:uid="{00000000-0005-0000-0000-000089720000}"/>
    <cellStyle name="Output 6 10 4 2 3" xfId="31666" xr:uid="{00000000-0005-0000-0000-00008A720000}"/>
    <cellStyle name="Output 6 10 4 3" xfId="16475" xr:uid="{00000000-0005-0000-0000-00008B720000}"/>
    <cellStyle name="Output 6 10 4 3 2" xfId="35246" xr:uid="{00000000-0005-0000-0000-00008C720000}"/>
    <cellStyle name="Output 6 10 4 4" xfId="26600" xr:uid="{00000000-0005-0000-0000-00008D720000}"/>
    <cellStyle name="Output 6 10 5" xfId="9012" xr:uid="{00000000-0005-0000-0000-00008E720000}"/>
    <cellStyle name="Output 6 10 5 2" xfId="18999" xr:uid="{00000000-0005-0000-0000-00008F720000}"/>
    <cellStyle name="Output 6 10 5 2 2" xfId="37338" xr:uid="{00000000-0005-0000-0000-000090720000}"/>
    <cellStyle name="Output 6 10 5 3" xfId="29126" xr:uid="{00000000-0005-0000-0000-000091720000}"/>
    <cellStyle name="Output 6 10 6" xfId="14519" xr:uid="{00000000-0005-0000-0000-000092720000}"/>
    <cellStyle name="Output 6 10 6 2" xfId="33692" xr:uid="{00000000-0005-0000-0000-000093720000}"/>
    <cellStyle name="Output 6 10 7" xfId="24039" xr:uid="{00000000-0005-0000-0000-000094720000}"/>
    <cellStyle name="Output 6 11" xfId="2661" xr:uid="{00000000-0005-0000-0000-000095720000}"/>
    <cellStyle name="Output 6 11 2" xfId="3822" xr:uid="{00000000-0005-0000-0000-000096720000}"/>
    <cellStyle name="Output 6 11 2 2" xfId="6931" xr:uid="{00000000-0005-0000-0000-000097720000}"/>
    <cellStyle name="Output 6 11 2 2 2" xfId="13003" xr:uid="{00000000-0005-0000-0000-000098720000}"/>
    <cellStyle name="Output 6 11 2 2 2 2" xfId="22360" xr:uid="{00000000-0005-0000-0000-000099720000}"/>
    <cellStyle name="Output 6 11 2 2 2 2 2" xfId="40089" xr:uid="{00000000-0005-0000-0000-00009A720000}"/>
    <cellStyle name="Output 6 11 2 2 2 3" xfId="32456" xr:uid="{00000000-0005-0000-0000-00009B720000}"/>
    <cellStyle name="Output 6 11 2 2 3" xfId="17207" xr:uid="{00000000-0005-0000-0000-00009C720000}"/>
    <cellStyle name="Output 6 11 2 2 3 2" xfId="35840" xr:uid="{00000000-0005-0000-0000-00009D720000}"/>
    <cellStyle name="Output 6 11 2 2 4" xfId="27390" xr:uid="{00000000-0005-0000-0000-00009E720000}"/>
    <cellStyle name="Output 6 11 2 3" xfId="9988" xr:uid="{00000000-0005-0000-0000-00009F720000}"/>
    <cellStyle name="Output 6 11 2 3 2" xfId="19764" xr:uid="{00000000-0005-0000-0000-0000A0720000}"/>
    <cellStyle name="Output 6 11 2 3 2 2" xfId="37922" xr:uid="{00000000-0005-0000-0000-0000A1720000}"/>
    <cellStyle name="Output 6 11 2 3 3" xfId="29915" xr:uid="{00000000-0005-0000-0000-0000A2720000}"/>
    <cellStyle name="Output 6 11 2 4" xfId="15013" xr:uid="{00000000-0005-0000-0000-0000A3720000}"/>
    <cellStyle name="Output 6 11 2 4 2" xfId="34048" xr:uid="{00000000-0005-0000-0000-0000A4720000}"/>
    <cellStyle name="Output 6 11 2 5" xfId="24834" xr:uid="{00000000-0005-0000-0000-0000A5720000}"/>
    <cellStyle name="Output 6 11 3" xfId="4485" xr:uid="{00000000-0005-0000-0000-0000A6720000}"/>
    <cellStyle name="Output 6 11 3 2" xfId="7587" xr:uid="{00000000-0005-0000-0000-0000A7720000}"/>
    <cellStyle name="Output 6 11 3 2 2" xfId="13648" xr:uid="{00000000-0005-0000-0000-0000A8720000}"/>
    <cellStyle name="Output 6 11 3 2 2 2" xfId="22932" xr:uid="{00000000-0005-0000-0000-0000A9720000}"/>
    <cellStyle name="Output 6 11 3 2 2 2 2" xfId="40660" xr:uid="{00000000-0005-0000-0000-0000AA720000}"/>
    <cellStyle name="Output 6 11 3 2 2 3" xfId="33097" xr:uid="{00000000-0005-0000-0000-0000AB720000}"/>
    <cellStyle name="Output 6 11 3 2 3" xfId="17673" xr:uid="{00000000-0005-0000-0000-0000AC720000}"/>
    <cellStyle name="Output 6 11 3 2 3 2" xfId="36306" xr:uid="{00000000-0005-0000-0000-0000AD720000}"/>
    <cellStyle name="Output 6 11 3 2 4" xfId="28031" xr:uid="{00000000-0005-0000-0000-0000AE720000}"/>
    <cellStyle name="Output 6 11 3 3" xfId="10634" xr:uid="{00000000-0005-0000-0000-0000AF720000}"/>
    <cellStyle name="Output 6 11 3 3 2" xfId="20202" xr:uid="{00000000-0005-0000-0000-0000B0720000}"/>
    <cellStyle name="Output 6 11 3 3 2 2" xfId="38356" xr:uid="{00000000-0005-0000-0000-0000B1720000}"/>
    <cellStyle name="Output 6 11 3 3 3" xfId="30557" xr:uid="{00000000-0005-0000-0000-0000B2720000}"/>
    <cellStyle name="Output 6 11 3 4" xfId="15272" xr:uid="{00000000-0005-0000-0000-0000B3720000}"/>
    <cellStyle name="Output 6 11 3 4 2" xfId="34307" xr:uid="{00000000-0005-0000-0000-0000B4720000}"/>
    <cellStyle name="Output 6 11 3 5" xfId="25475" xr:uid="{00000000-0005-0000-0000-0000B5720000}"/>
    <cellStyle name="Output 6 11 4" xfId="5858" xr:uid="{00000000-0005-0000-0000-0000B6720000}"/>
    <cellStyle name="Output 6 11 4 2" xfId="11977" xr:uid="{00000000-0005-0000-0000-0000B7720000}"/>
    <cellStyle name="Output 6 11 4 2 2" xfId="21467" xr:uid="{00000000-0005-0000-0000-0000B8720000}"/>
    <cellStyle name="Output 6 11 4 2 2 2" xfId="39349" xr:uid="{00000000-0005-0000-0000-0000B9720000}"/>
    <cellStyle name="Output 6 11 4 2 3" xfId="31615" xr:uid="{00000000-0005-0000-0000-0000BA720000}"/>
    <cellStyle name="Output 6 11 4 3" xfId="16428" xr:uid="{00000000-0005-0000-0000-0000BB720000}"/>
    <cellStyle name="Output 6 11 4 3 2" xfId="35199" xr:uid="{00000000-0005-0000-0000-0000BC720000}"/>
    <cellStyle name="Output 6 11 4 4" xfId="26549" xr:uid="{00000000-0005-0000-0000-0000BD720000}"/>
    <cellStyle name="Output 6 11 5" xfId="8957" xr:uid="{00000000-0005-0000-0000-0000BE720000}"/>
    <cellStyle name="Output 6 11 5 2" xfId="18944" xr:uid="{00000000-0005-0000-0000-0000BF720000}"/>
    <cellStyle name="Output 6 11 5 2 2" xfId="37287" xr:uid="{00000000-0005-0000-0000-0000C0720000}"/>
    <cellStyle name="Output 6 11 5 3" xfId="29073" xr:uid="{00000000-0005-0000-0000-0000C1720000}"/>
    <cellStyle name="Output 6 11 6" xfId="14495" xr:uid="{00000000-0005-0000-0000-0000C2720000}"/>
    <cellStyle name="Output 6 11 6 2" xfId="33668" xr:uid="{00000000-0005-0000-0000-0000C3720000}"/>
    <cellStyle name="Output 6 11 7" xfId="23988" xr:uid="{00000000-0005-0000-0000-0000C4720000}"/>
    <cellStyle name="Output 6 12" xfId="2601" xr:uid="{00000000-0005-0000-0000-0000C5720000}"/>
    <cellStyle name="Output 6 12 2" xfId="3512" xr:uid="{00000000-0005-0000-0000-0000C6720000}"/>
    <cellStyle name="Output 6 12 2 2" xfId="6651" xr:uid="{00000000-0005-0000-0000-0000C7720000}"/>
    <cellStyle name="Output 6 12 2 2 2" xfId="12750" xr:uid="{00000000-0005-0000-0000-0000C8720000}"/>
    <cellStyle name="Output 6 12 2 2 2 2" xfId="22150" xr:uid="{00000000-0005-0000-0000-0000C9720000}"/>
    <cellStyle name="Output 6 12 2 2 2 2 2" xfId="39880" xr:uid="{00000000-0005-0000-0000-0000CA720000}"/>
    <cellStyle name="Output 6 12 2 2 2 3" xfId="32205" xr:uid="{00000000-0005-0000-0000-0000CB720000}"/>
    <cellStyle name="Output 6 12 2 2 3" xfId="17036" xr:uid="{00000000-0005-0000-0000-0000CC720000}"/>
    <cellStyle name="Output 6 12 2 2 3 2" xfId="35669" xr:uid="{00000000-0005-0000-0000-0000CD720000}"/>
    <cellStyle name="Output 6 12 2 2 4" xfId="27139" xr:uid="{00000000-0005-0000-0000-0000CE720000}"/>
    <cellStyle name="Output 6 12 2 3" xfId="9735" xr:uid="{00000000-0005-0000-0000-0000CF720000}"/>
    <cellStyle name="Output 6 12 2 3 2" xfId="19627" xr:uid="{00000000-0005-0000-0000-0000D0720000}"/>
    <cellStyle name="Output 6 12 2 3 2 2" xfId="37787" xr:uid="{00000000-0005-0000-0000-0000D1720000}"/>
    <cellStyle name="Output 6 12 2 3 3" xfId="29666" xr:uid="{00000000-0005-0000-0000-0000D2720000}"/>
    <cellStyle name="Output 6 12 2 4" xfId="14958" xr:uid="{00000000-0005-0000-0000-0000D3720000}"/>
    <cellStyle name="Output 6 12 2 4 2" xfId="33993" xr:uid="{00000000-0005-0000-0000-0000D4720000}"/>
    <cellStyle name="Output 6 12 2 5" xfId="24583" xr:uid="{00000000-0005-0000-0000-0000D5720000}"/>
    <cellStyle name="Output 6 12 3" xfId="4231" xr:uid="{00000000-0005-0000-0000-0000D6720000}"/>
    <cellStyle name="Output 6 12 3 2" xfId="7334" xr:uid="{00000000-0005-0000-0000-0000D7720000}"/>
    <cellStyle name="Output 6 12 3 2 2" xfId="13395" xr:uid="{00000000-0005-0000-0000-0000D8720000}"/>
    <cellStyle name="Output 6 12 3 2 2 2" xfId="22723" xr:uid="{00000000-0005-0000-0000-0000D9720000}"/>
    <cellStyle name="Output 6 12 3 2 2 2 2" xfId="40451" xr:uid="{00000000-0005-0000-0000-0000DA720000}"/>
    <cellStyle name="Output 6 12 3 2 2 3" xfId="32846" xr:uid="{00000000-0005-0000-0000-0000DB720000}"/>
    <cellStyle name="Output 6 12 3 2 3" xfId="17502" xr:uid="{00000000-0005-0000-0000-0000DC720000}"/>
    <cellStyle name="Output 6 12 3 2 3 2" xfId="36135" xr:uid="{00000000-0005-0000-0000-0000DD720000}"/>
    <cellStyle name="Output 6 12 3 2 4" xfId="27780" xr:uid="{00000000-0005-0000-0000-0000DE720000}"/>
    <cellStyle name="Output 6 12 3 3" xfId="10380" xr:uid="{00000000-0005-0000-0000-0000DF720000}"/>
    <cellStyle name="Output 6 12 3 3 2" xfId="19949" xr:uid="{00000000-0005-0000-0000-0000E0720000}"/>
    <cellStyle name="Output 6 12 3 3 2 2" xfId="38105" xr:uid="{00000000-0005-0000-0000-0000E1720000}"/>
    <cellStyle name="Output 6 12 3 3 3" xfId="30305" xr:uid="{00000000-0005-0000-0000-0000E2720000}"/>
    <cellStyle name="Output 6 12 3 4" xfId="15101" xr:uid="{00000000-0005-0000-0000-0000E3720000}"/>
    <cellStyle name="Output 6 12 3 4 2" xfId="34136" xr:uid="{00000000-0005-0000-0000-0000E4720000}"/>
    <cellStyle name="Output 6 12 3 5" xfId="25224" xr:uid="{00000000-0005-0000-0000-0000E5720000}"/>
    <cellStyle name="Output 6 12 4" xfId="5803" xr:uid="{00000000-0005-0000-0000-0000E6720000}"/>
    <cellStyle name="Output 6 12 4 2" xfId="11922" xr:uid="{00000000-0005-0000-0000-0000E7720000}"/>
    <cellStyle name="Output 6 12 4 2 2" xfId="21424" xr:uid="{00000000-0005-0000-0000-0000E8720000}"/>
    <cellStyle name="Output 6 12 4 2 2 2" xfId="39308" xr:uid="{00000000-0005-0000-0000-0000E9720000}"/>
    <cellStyle name="Output 6 12 4 2 3" xfId="31564" xr:uid="{00000000-0005-0000-0000-0000EA720000}"/>
    <cellStyle name="Output 6 12 4 3" xfId="16389" xr:uid="{00000000-0005-0000-0000-0000EB720000}"/>
    <cellStyle name="Output 6 12 4 3 2" xfId="35160" xr:uid="{00000000-0005-0000-0000-0000EC720000}"/>
    <cellStyle name="Output 6 12 4 4" xfId="26498" xr:uid="{00000000-0005-0000-0000-0000ED720000}"/>
    <cellStyle name="Output 6 12 5" xfId="8902" xr:uid="{00000000-0005-0000-0000-0000EE720000}"/>
    <cellStyle name="Output 6 12 5 2" xfId="18889" xr:uid="{00000000-0005-0000-0000-0000EF720000}"/>
    <cellStyle name="Output 6 12 5 2 2" xfId="37236" xr:uid="{00000000-0005-0000-0000-0000F0720000}"/>
    <cellStyle name="Output 6 12 5 3" xfId="29024" xr:uid="{00000000-0005-0000-0000-0000F1720000}"/>
    <cellStyle name="Output 6 12 6" xfId="14471" xr:uid="{00000000-0005-0000-0000-0000F2720000}"/>
    <cellStyle name="Output 6 12 6 2" xfId="33644" xr:uid="{00000000-0005-0000-0000-0000F3720000}"/>
    <cellStyle name="Output 6 12 7" xfId="23937" xr:uid="{00000000-0005-0000-0000-0000F4720000}"/>
    <cellStyle name="Output 6 13" xfId="2863" xr:uid="{00000000-0005-0000-0000-0000F5720000}"/>
    <cellStyle name="Output 6 13 2" xfId="3688" xr:uid="{00000000-0005-0000-0000-0000F6720000}"/>
    <cellStyle name="Output 6 13 2 2" xfId="6809" xr:uid="{00000000-0005-0000-0000-0000F7720000}"/>
    <cellStyle name="Output 6 13 2 2 2" xfId="12891" xr:uid="{00000000-0005-0000-0000-0000F8720000}"/>
    <cellStyle name="Output 6 13 2 2 2 2" xfId="22264" xr:uid="{00000000-0005-0000-0000-0000F9720000}"/>
    <cellStyle name="Output 6 13 2 2 2 2 2" xfId="39994" xr:uid="{00000000-0005-0000-0000-0000FA720000}"/>
    <cellStyle name="Output 6 13 2 2 2 3" xfId="32345" xr:uid="{00000000-0005-0000-0000-0000FB720000}"/>
    <cellStyle name="Output 6 13 2 2 3" xfId="17131" xr:uid="{00000000-0005-0000-0000-0000FC720000}"/>
    <cellStyle name="Output 6 13 2 2 3 2" xfId="35764" xr:uid="{00000000-0005-0000-0000-0000FD720000}"/>
    <cellStyle name="Output 6 13 2 2 4" xfId="27279" xr:uid="{00000000-0005-0000-0000-0000FE720000}"/>
    <cellStyle name="Output 6 13 2 3" xfId="9876" xr:uid="{00000000-0005-0000-0000-0000FF720000}"/>
    <cellStyle name="Output 6 13 2 3 2" xfId="19702" xr:uid="{00000000-0005-0000-0000-000000730000}"/>
    <cellStyle name="Output 6 13 2 3 2 2" xfId="37861" xr:uid="{00000000-0005-0000-0000-000001730000}"/>
    <cellStyle name="Output 6 13 2 3 3" xfId="29804" xr:uid="{00000000-0005-0000-0000-000002730000}"/>
    <cellStyle name="Output 6 13 2 4" xfId="14987" xr:uid="{00000000-0005-0000-0000-000003730000}"/>
    <cellStyle name="Output 6 13 2 4 2" xfId="34022" xr:uid="{00000000-0005-0000-0000-000004730000}"/>
    <cellStyle name="Output 6 13 2 5" xfId="24723" xr:uid="{00000000-0005-0000-0000-000005730000}"/>
    <cellStyle name="Output 6 13 3" xfId="4373" xr:uid="{00000000-0005-0000-0000-000006730000}"/>
    <cellStyle name="Output 6 13 3 2" xfId="7475" xr:uid="{00000000-0005-0000-0000-000007730000}"/>
    <cellStyle name="Output 6 13 3 2 2" xfId="13536" xr:uid="{00000000-0005-0000-0000-000008730000}"/>
    <cellStyle name="Output 6 13 3 2 2 2" xfId="22837" xr:uid="{00000000-0005-0000-0000-000009730000}"/>
    <cellStyle name="Output 6 13 3 2 2 2 2" xfId="40565" xr:uid="{00000000-0005-0000-0000-00000A730000}"/>
    <cellStyle name="Output 6 13 3 2 2 3" xfId="32986" xr:uid="{00000000-0005-0000-0000-00000B730000}"/>
    <cellStyle name="Output 6 13 3 2 3" xfId="17597" xr:uid="{00000000-0005-0000-0000-00000C730000}"/>
    <cellStyle name="Output 6 13 3 2 3 2" xfId="36230" xr:uid="{00000000-0005-0000-0000-00000D730000}"/>
    <cellStyle name="Output 6 13 3 2 4" xfId="27920" xr:uid="{00000000-0005-0000-0000-00000E730000}"/>
    <cellStyle name="Output 6 13 3 3" xfId="10522" xr:uid="{00000000-0005-0000-0000-00000F730000}"/>
    <cellStyle name="Output 6 13 3 3 2" xfId="20090" xr:uid="{00000000-0005-0000-0000-000010730000}"/>
    <cellStyle name="Output 6 13 3 3 2 2" xfId="38245" xr:uid="{00000000-0005-0000-0000-000011730000}"/>
    <cellStyle name="Output 6 13 3 3 3" xfId="30446" xr:uid="{00000000-0005-0000-0000-000012730000}"/>
    <cellStyle name="Output 6 13 3 4" xfId="15196" xr:uid="{00000000-0005-0000-0000-000013730000}"/>
    <cellStyle name="Output 6 13 3 4 2" xfId="34231" xr:uid="{00000000-0005-0000-0000-000014730000}"/>
    <cellStyle name="Output 6 13 3 5" xfId="25364" xr:uid="{00000000-0005-0000-0000-000015730000}"/>
    <cellStyle name="Output 6 13 4" xfId="6050" xr:uid="{00000000-0005-0000-0000-000016730000}"/>
    <cellStyle name="Output 6 13 4 2" xfId="12169" xr:uid="{00000000-0005-0000-0000-000017730000}"/>
    <cellStyle name="Output 6 13 4 2 2" xfId="21637" xr:uid="{00000000-0005-0000-0000-000018730000}"/>
    <cellStyle name="Output 6 13 4 2 2 2" xfId="39515" xr:uid="{00000000-0005-0000-0000-000019730000}"/>
    <cellStyle name="Output 6 13 4 2 3" xfId="31791" xr:uid="{00000000-0005-0000-0000-00001A730000}"/>
    <cellStyle name="Output 6 13 4 3" xfId="16578" xr:uid="{00000000-0005-0000-0000-00001B730000}"/>
    <cellStyle name="Output 6 13 4 3 2" xfId="35349" xr:uid="{00000000-0005-0000-0000-00001C730000}"/>
    <cellStyle name="Output 6 13 4 4" xfId="26725" xr:uid="{00000000-0005-0000-0000-00001D730000}"/>
    <cellStyle name="Output 6 13 5" xfId="9149" xr:uid="{00000000-0005-0000-0000-00001E730000}"/>
    <cellStyle name="Output 6 13 5 2" xfId="19134" xr:uid="{00000000-0005-0000-0000-00001F730000}"/>
    <cellStyle name="Output 6 13 5 2 2" xfId="37461" xr:uid="{00000000-0005-0000-0000-000020730000}"/>
    <cellStyle name="Output 6 13 5 3" xfId="29251" xr:uid="{00000000-0005-0000-0000-000021730000}"/>
    <cellStyle name="Output 6 13 6" xfId="14590" xr:uid="{00000000-0005-0000-0000-000022730000}"/>
    <cellStyle name="Output 6 13 6 2" xfId="33763" xr:uid="{00000000-0005-0000-0000-000023730000}"/>
    <cellStyle name="Output 6 13 7" xfId="24164" xr:uid="{00000000-0005-0000-0000-000024730000}"/>
    <cellStyle name="Output 6 14" xfId="2904" xr:uid="{00000000-0005-0000-0000-000025730000}"/>
    <cellStyle name="Output 6 14 2" xfId="3805" xr:uid="{00000000-0005-0000-0000-000026730000}"/>
    <cellStyle name="Output 6 14 2 2" xfId="6916" xr:uid="{00000000-0005-0000-0000-000027730000}"/>
    <cellStyle name="Output 6 14 2 2 2" xfId="12989" xr:uid="{00000000-0005-0000-0000-000028730000}"/>
    <cellStyle name="Output 6 14 2 2 2 2" xfId="22351" xr:uid="{00000000-0005-0000-0000-000029730000}"/>
    <cellStyle name="Output 6 14 2 2 2 2 2" xfId="40080" xr:uid="{00000000-0005-0000-0000-00002A730000}"/>
    <cellStyle name="Output 6 14 2 2 2 3" xfId="32442" xr:uid="{00000000-0005-0000-0000-00002B730000}"/>
    <cellStyle name="Output 6 14 2 2 3" xfId="17201" xr:uid="{00000000-0005-0000-0000-00002C730000}"/>
    <cellStyle name="Output 6 14 2 2 3 2" xfId="35834" xr:uid="{00000000-0005-0000-0000-00002D730000}"/>
    <cellStyle name="Output 6 14 2 2 4" xfId="27376" xr:uid="{00000000-0005-0000-0000-00002E730000}"/>
    <cellStyle name="Output 6 14 2 3" xfId="9974" xr:uid="{00000000-0005-0000-0000-00002F730000}"/>
    <cellStyle name="Output 6 14 2 3 2" xfId="19753" xr:uid="{00000000-0005-0000-0000-000030730000}"/>
    <cellStyle name="Output 6 14 2 3 2 2" xfId="37911" xr:uid="{00000000-0005-0000-0000-000031730000}"/>
    <cellStyle name="Output 6 14 2 3 3" xfId="29901" xr:uid="{00000000-0005-0000-0000-000032730000}"/>
    <cellStyle name="Output 6 14 2 4" xfId="15010" xr:uid="{00000000-0005-0000-0000-000033730000}"/>
    <cellStyle name="Output 6 14 2 4 2" xfId="34045" xr:uid="{00000000-0005-0000-0000-000034730000}"/>
    <cellStyle name="Output 6 14 2 5" xfId="24820" xr:uid="{00000000-0005-0000-0000-000035730000}"/>
    <cellStyle name="Output 6 14 3" xfId="4471" xr:uid="{00000000-0005-0000-0000-000036730000}"/>
    <cellStyle name="Output 6 14 3 2" xfId="7573" xr:uid="{00000000-0005-0000-0000-000037730000}"/>
    <cellStyle name="Output 6 14 3 2 2" xfId="13634" xr:uid="{00000000-0005-0000-0000-000038730000}"/>
    <cellStyle name="Output 6 14 3 2 2 2" xfId="22923" xr:uid="{00000000-0005-0000-0000-000039730000}"/>
    <cellStyle name="Output 6 14 3 2 2 2 2" xfId="40651" xr:uid="{00000000-0005-0000-0000-00003A730000}"/>
    <cellStyle name="Output 6 14 3 2 2 3" xfId="33083" xr:uid="{00000000-0005-0000-0000-00003B730000}"/>
    <cellStyle name="Output 6 14 3 2 3" xfId="17667" xr:uid="{00000000-0005-0000-0000-00003C730000}"/>
    <cellStyle name="Output 6 14 3 2 3 2" xfId="36300" xr:uid="{00000000-0005-0000-0000-00003D730000}"/>
    <cellStyle name="Output 6 14 3 2 4" xfId="28017" xr:uid="{00000000-0005-0000-0000-00003E730000}"/>
    <cellStyle name="Output 6 14 3 3" xfId="10620" xr:uid="{00000000-0005-0000-0000-00003F730000}"/>
    <cellStyle name="Output 6 14 3 3 2" xfId="20188" xr:uid="{00000000-0005-0000-0000-000040730000}"/>
    <cellStyle name="Output 6 14 3 3 2 2" xfId="38342" xr:uid="{00000000-0005-0000-0000-000041730000}"/>
    <cellStyle name="Output 6 14 3 3 3" xfId="30543" xr:uid="{00000000-0005-0000-0000-000042730000}"/>
    <cellStyle name="Output 6 14 3 4" xfId="15266" xr:uid="{00000000-0005-0000-0000-000043730000}"/>
    <cellStyle name="Output 6 14 3 4 2" xfId="34301" xr:uid="{00000000-0005-0000-0000-000044730000}"/>
    <cellStyle name="Output 6 14 3 5" xfId="25461" xr:uid="{00000000-0005-0000-0000-000045730000}"/>
    <cellStyle name="Output 6 14 4" xfId="6084" xr:uid="{00000000-0005-0000-0000-000046730000}"/>
    <cellStyle name="Output 6 14 4 2" xfId="12203" xr:uid="{00000000-0005-0000-0000-000047730000}"/>
    <cellStyle name="Output 6 14 4 2 2" xfId="21661" xr:uid="{00000000-0005-0000-0000-000048730000}"/>
    <cellStyle name="Output 6 14 4 2 2 2" xfId="39537" xr:uid="{00000000-0005-0000-0000-000049730000}"/>
    <cellStyle name="Output 6 14 4 2 3" xfId="31823" xr:uid="{00000000-0005-0000-0000-00004A730000}"/>
    <cellStyle name="Output 6 14 4 3" xfId="16598" xr:uid="{00000000-0005-0000-0000-00004B730000}"/>
    <cellStyle name="Output 6 14 4 3 2" xfId="35369" xr:uid="{00000000-0005-0000-0000-00004C730000}"/>
    <cellStyle name="Output 6 14 4 4" xfId="26757" xr:uid="{00000000-0005-0000-0000-00004D730000}"/>
    <cellStyle name="Output 6 14 5" xfId="9188" xr:uid="{00000000-0005-0000-0000-00004E730000}"/>
    <cellStyle name="Output 6 14 5 2" xfId="19170" xr:uid="{00000000-0005-0000-0000-00004F730000}"/>
    <cellStyle name="Output 6 14 5 2 2" xfId="37495" xr:uid="{00000000-0005-0000-0000-000050730000}"/>
    <cellStyle name="Output 6 14 5 3" xfId="29288" xr:uid="{00000000-0005-0000-0000-000051730000}"/>
    <cellStyle name="Output 6 14 6" xfId="14612" xr:uid="{00000000-0005-0000-0000-000052730000}"/>
    <cellStyle name="Output 6 14 6 2" xfId="33785" xr:uid="{00000000-0005-0000-0000-000053730000}"/>
    <cellStyle name="Output 6 14 7" xfId="24201" xr:uid="{00000000-0005-0000-0000-000054730000}"/>
    <cellStyle name="Output 6 15" xfId="2897" xr:uid="{00000000-0005-0000-0000-000055730000}"/>
    <cellStyle name="Output 6 15 2" xfId="3977" xr:uid="{00000000-0005-0000-0000-000056730000}"/>
    <cellStyle name="Output 6 15 2 2" xfId="7081" xr:uid="{00000000-0005-0000-0000-000057730000}"/>
    <cellStyle name="Output 6 15 2 2 2" xfId="13147" xr:uid="{00000000-0005-0000-0000-000058730000}"/>
    <cellStyle name="Output 6 15 2 2 2 2" xfId="22494" xr:uid="{00000000-0005-0000-0000-000059730000}"/>
    <cellStyle name="Output 6 15 2 2 2 2 2" xfId="40222" xr:uid="{00000000-0005-0000-0000-00005A730000}"/>
    <cellStyle name="Output 6 15 2 2 2 3" xfId="32599" xr:uid="{00000000-0005-0000-0000-00005B730000}"/>
    <cellStyle name="Output 6 15 2 2 3" xfId="17312" xr:uid="{00000000-0005-0000-0000-00005C730000}"/>
    <cellStyle name="Output 6 15 2 2 3 2" xfId="35945" xr:uid="{00000000-0005-0000-0000-00005D730000}"/>
    <cellStyle name="Output 6 15 2 2 4" xfId="27533" xr:uid="{00000000-0005-0000-0000-00005E730000}"/>
    <cellStyle name="Output 6 15 2 3" xfId="10132" xr:uid="{00000000-0005-0000-0000-00005F730000}"/>
    <cellStyle name="Output 6 15 2 3 2" xfId="19824" xr:uid="{00000000-0005-0000-0000-000060730000}"/>
    <cellStyle name="Output 6 15 2 3 2 2" xfId="37981" xr:uid="{00000000-0005-0000-0000-000061730000}"/>
    <cellStyle name="Output 6 15 2 3 3" xfId="30058" xr:uid="{00000000-0005-0000-0000-000062730000}"/>
    <cellStyle name="Output 6 15 2 4" xfId="15034" xr:uid="{00000000-0005-0000-0000-000063730000}"/>
    <cellStyle name="Output 6 15 2 4 2" xfId="34069" xr:uid="{00000000-0005-0000-0000-000064730000}"/>
    <cellStyle name="Output 6 15 2 5" xfId="24977" xr:uid="{00000000-0005-0000-0000-000065730000}"/>
    <cellStyle name="Output 6 15 3" xfId="4629" xr:uid="{00000000-0005-0000-0000-000066730000}"/>
    <cellStyle name="Output 6 15 3 2" xfId="7731" xr:uid="{00000000-0005-0000-0000-000067730000}"/>
    <cellStyle name="Output 6 15 3 2 2" xfId="13792" xr:uid="{00000000-0005-0000-0000-000068730000}"/>
    <cellStyle name="Output 6 15 3 2 2 2" xfId="23065" xr:uid="{00000000-0005-0000-0000-000069730000}"/>
    <cellStyle name="Output 6 15 3 2 2 2 2" xfId="40793" xr:uid="{00000000-0005-0000-0000-00006A730000}"/>
    <cellStyle name="Output 6 15 3 2 2 3" xfId="33240" xr:uid="{00000000-0005-0000-0000-00006B730000}"/>
    <cellStyle name="Output 6 15 3 2 3" xfId="17778" xr:uid="{00000000-0005-0000-0000-00006C730000}"/>
    <cellStyle name="Output 6 15 3 2 3 2" xfId="36411" xr:uid="{00000000-0005-0000-0000-00006D730000}"/>
    <cellStyle name="Output 6 15 3 2 4" xfId="28174" xr:uid="{00000000-0005-0000-0000-00006E730000}"/>
    <cellStyle name="Output 6 15 3 3" xfId="10778" xr:uid="{00000000-0005-0000-0000-00006F730000}"/>
    <cellStyle name="Output 6 15 3 3 2" xfId="20346" xr:uid="{00000000-0005-0000-0000-000070730000}"/>
    <cellStyle name="Output 6 15 3 3 2 2" xfId="38499" xr:uid="{00000000-0005-0000-0000-000071730000}"/>
    <cellStyle name="Output 6 15 3 3 3" xfId="30700" xr:uid="{00000000-0005-0000-0000-000072730000}"/>
    <cellStyle name="Output 6 15 3 4" xfId="15377" xr:uid="{00000000-0005-0000-0000-000073730000}"/>
    <cellStyle name="Output 6 15 3 4 2" xfId="34412" xr:uid="{00000000-0005-0000-0000-000074730000}"/>
    <cellStyle name="Output 6 15 3 5" xfId="25618" xr:uid="{00000000-0005-0000-0000-000075730000}"/>
    <cellStyle name="Output 6 15 4" xfId="6077" xr:uid="{00000000-0005-0000-0000-000076730000}"/>
    <cellStyle name="Output 6 15 4 2" xfId="12196" xr:uid="{00000000-0005-0000-0000-000077730000}"/>
    <cellStyle name="Output 6 15 4 2 2" xfId="21654" xr:uid="{00000000-0005-0000-0000-000078730000}"/>
    <cellStyle name="Output 6 15 4 2 2 2" xfId="39530" xr:uid="{00000000-0005-0000-0000-000079730000}"/>
    <cellStyle name="Output 6 15 4 2 3" xfId="31816" xr:uid="{00000000-0005-0000-0000-00007A730000}"/>
    <cellStyle name="Output 6 15 4 3" xfId="16593" xr:uid="{00000000-0005-0000-0000-00007B730000}"/>
    <cellStyle name="Output 6 15 4 3 2" xfId="35364" xr:uid="{00000000-0005-0000-0000-00007C730000}"/>
    <cellStyle name="Output 6 15 4 4" xfId="26750" xr:uid="{00000000-0005-0000-0000-00007D730000}"/>
    <cellStyle name="Output 6 15 5" xfId="9181" xr:uid="{00000000-0005-0000-0000-00007E730000}"/>
    <cellStyle name="Output 6 15 5 2" xfId="19163" xr:uid="{00000000-0005-0000-0000-00007F730000}"/>
    <cellStyle name="Output 6 15 5 2 2" xfId="37488" xr:uid="{00000000-0005-0000-0000-000080730000}"/>
    <cellStyle name="Output 6 15 5 3" xfId="29281" xr:uid="{00000000-0005-0000-0000-000081730000}"/>
    <cellStyle name="Output 6 15 6" xfId="14607" xr:uid="{00000000-0005-0000-0000-000082730000}"/>
    <cellStyle name="Output 6 15 6 2" xfId="33780" xr:uid="{00000000-0005-0000-0000-000083730000}"/>
    <cellStyle name="Output 6 15 7" xfId="24194" xr:uid="{00000000-0005-0000-0000-000084730000}"/>
    <cellStyle name="Output 6 16" xfId="2919" xr:uid="{00000000-0005-0000-0000-000085730000}"/>
    <cellStyle name="Output 6 16 2" xfId="6098" xr:uid="{00000000-0005-0000-0000-000086730000}"/>
    <cellStyle name="Output 6 16 2 2" xfId="12217" xr:uid="{00000000-0005-0000-0000-000087730000}"/>
    <cellStyle name="Output 6 16 2 2 2" xfId="21668" xr:uid="{00000000-0005-0000-0000-000088730000}"/>
    <cellStyle name="Output 6 16 2 2 2 2" xfId="39544" xr:uid="{00000000-0005-0000-0000-000089730000}"/>
    <cellStyle name="Output 6 16 2 2 3" xfId="31835" xr:uid="{00000000-0005-0000-0000-00008A730000}"/>
    <cellStyle name="Output 6 16 2 3" xfId="16607" xr:uid="{00000000-0005-0000-0000-00008B730000}"/>
    <cellStyle name="Output 6 16 2 3 2" xfId="35378" xr:uid="{00000000-0005-0000-0000-00008C730000}"/>
    <cellStyle name="Output 6 16 2 4" xfId="26769" xr:uid="{00000000-0005-0000-0000-00008D730000}"/>
    <cellStyle name="Output 6 16 3" xfId="9202" xr:uid="{00000000-0005-0000-0000-00008E730000}"/>
    <cellStyle name="Output 6 16 3 2" xfId="19184" xr:uid="{00000000-0005-0000-0000-00008F730000}"/>
    <cellStyle name="Output 6 16 3 2 2" xfId="37507" xr:uid="{00000000-0005-0000-0000-000090730000}"/>
    <cellStyle name="Output 6 16 3 3" xfId="29300" xr:uid="{00000000-0005-0000-0000-000091730000}"/>
    <cellStyle name="Output 6 16 4" xfId="14619" xr:uid="{00000000-0005-0000-0000-000092730000}"/>
    <cellStyle name="Output 6 16 4 2" xfId="33792" xr:uid="{00000000-0005-0000-0000-000093730000}"/>
    <cellStyle name="Output 6 16 5" xfId="24213" xr:uid="{00000000-0005-0000-0000-000094730000}"/>
    <cellStyle name="Output 6 17" xfId="2997" xr:uid="{00000000-0005-0000-0000-000095730000}"/>
    <cellStyle name="Output 6 17 2" xfId="6172" xr:uid="{00000000-0005-0000-0000-000096730000}"/>
    <cellStyle name="Output 6 17 2 2" xfId="12291" xr:uid="{00000000-0005-0000-0000-000097730000}"/>
    <cellStyle name="Output 6 17 2 2 2" xfId="21733" xr:uid="{00000000-0005-0000-0000-000098730000}"/>
    <cellStyle name="Output 6 17 2 2 2 2" xfId="39607" xr:uid="{00000000-0005-0000-0000-000099730000}"/>
    <cellStyle name="Output 6 17 2 2 3" xfId="31903" xr:uid="{00000000-0005-0000-0000-00009A730000}"/>
    <cellStyle name="Output 6 17 2 3" xfId="16664" xr:uid="{00000000-0005-0000-0000-00009B730000}"/>
    <cellStyle name="Output 6 17 2 3 2" xfId="35435" xr:uid="{00000000-0005-0000-0000-00009C730000}"/>
    <cellStyle name="Output 6 17 2 4" xfId="26837" xr:uid="{00000000-0005-0000-0000-00009D730000}"/>
    <cellStyle name="Output 6 17 3" xfId="9276" xr:uid="{00000000-0005-0000-0000-00009E730000}"/>
    <cellStyle name="Output 6 17 3 2" xfId="19253" xr:uid="{00000000-0005-0000-0000-00009F730000}"/>
    <cellStyle name="Output 6 17 3 2 2" xfId="37570" xr:uid="{00000000-0005-0000-0000-0000A0730000}"/>
    <cellStyle name="Output 6 17 3 3" xfId="29368" xr:uid="{00000000-0005-0000-0000-0000A1730000}"/>
    <cellStyle name="Output 6 17 4" xfId="14671" xr:uid="{00000000-0005-0000-0000-0000A2730000}"/>
    <cellStyle name="Output 6 17 4 2" xfId="33844" xr:uid="{00000000-0005-0000-0000-0000A3730000}"/>
    <cellStyle name="Output 6 17 5" xfId="24281" xr:uid="{00000000-0005-0000-0000-0000A4730000}"/>
    <cellStyle name="Output 6 18" xfId="2951" xr:uid="{00000000-0005-0000-0000-0000A5730000}"/>
    <cellStyle name="Output 6 18 2" xfId="6127" xr:uid="{00000000-0005-0000-0000-0000A6730000}"/>
    <cellStyle name="Output 6 18 2 2" xfId="12246" xr:uid="{00000000-0005-0000-0000-0000A7730000}"/>
    <cellStyle name="Output 6 18 2 2 2" xfId="21690" xr:uid="{00000000-0005-0000-0000-0000A8730000}"/>
    <cellStyle name="Output 6 18 2 2 2 2" xfId="39566" xr:uid="{00000000-0005-0000-0000-0000A9730000}"/>
    <cellStyle name="Output 6 18 2 2 3" xfId="31862" xr:uid="{00000000-0005-0000-0000-0000AA730000}"/>
    <cellStyle name="Output 6 18 2 3" xfId="16627" xr:uid="{00000000-0005-0000-0000-0000AB730000}"/>
    <cellStyle name="Output 6 18 2 3 2" xfId="35398" xr:uid="{00000000-0005-0000-0000-0000AC730000}"/>
    <cellStyle name="Output 6 18 2 4" xfId="26796" xr:uid="{00000000-0005-0000-0000-0000AD730000}"/>
    <cellStyle name="Output 6 18 3" xfId="9231" xr:uid="{00000000-0005-0000-0000-0000AE730000}"/>
    <cellStyle name="Output 6 18 3 2" xfId="29325" xr:uid="{00000000-0005-0000-0000-0000AF730000}"/>
    <cellStyle name="Output 6 18 4" xfId="24240" xr:uid="{00000000-0005-0000-0000-0000B0730000}"/>
    <cellStyle name="Output 6 19" xfId="2871" xr:uid="{00000000-0005-0000-0000-0000B1730000}"/>
    <cellStyle name="Output 6 19 2" xfId="6055" xr:uid="{00000000-0005-0000-0000-0000B2730000}"/>
    <cellStyle name="Output 6 19 2 2" xfId="12174" xr:uid="{00000000-0005-0000-0000-0000B3730000}"/>
    <cellStyle name="Output 6 19 2 2 2" xfId="21642" xr:uid="{00000000-0005-0000-0000-0000B4730000}"/>
    <cellStyle name="Output 6 19 2 2 2 2" xfId="39520" xr:uid="{00000000-0005-0000-0000-0000B5730000}"/>
    <cellStyle name="Output 6 19 2 2 3" xfId="31796" xr:uid="{00000000-0005-0000-0000-0000B6730000}"/>
    <cellStyle name="Output 6 19 2 3" xfId="16583" xr:uid="{00000000-0005-0000-0000-0000B7730000}"/>
    <cellStyle name="Output 6 19 2 3 2" xfId="35354" xr:uid="{00000000-0005-0000-0000-0000B8730000}"/>
    <cellStyle name="Output 6 19 2 4" xfId="26730" xr:uid="{00000000-0005-0000-0000-0000B9730000}"/>
    <cellStyle name="Output 6 19 3" xfId="9156" xr:uid="{00000000-0005-0000-0000-0000BA730000}"/>
    <cellStyle name="Output 6 19 3 2" xfId="29258" xr:uid="{00000000-0005-0000-0000-0000BB730000}"/>
    <cellStyle name="Output 6 19 4" xfId="24171" xr:uid="{00000000-0005-0000-0000-0000BC730000}"/>
    <cellStyle name="Output 6 2" xfId="2318" xr:uid="{00000000-0005-0000-0000-0000BD730000}"/>
    <cellStyle name="Output 6 2 2" xfId="3746" xr:uid="{00000000-0005-0000-0000-0000BE730000}"/>
    <cellStyle name="Output 6 2 2 2" xfId="6861" xr:uid="{00000000-0005-0000-0000-0000BF730000}"/>
    <cellStyle name="Output 6 2 2 2 2" xfId="12940" xr:uid="{00000000-0005-0000-0000-0000C0730000}"/>
    <cellStyle name="Output 6 2 2 2 2 2" xfId="22304" xr:uid="{00000000-0005-0000-0000-0000C1730000}"/>
    <cellStyle name="Output 6 2 2 2 2 2 2" xfId="40034" xr:uid="{00000000-0005-0000-0000-0000C2730000}"/>
    <cellStyle name="Output 6 2 2 2 2 3" xfId="32394" xr:uid="{00000000-0005-0000-0000-0000C3730000}"/>
    <cellStyle name="Output 6 2 2 2 3" xfId="17162" xr:uid="{00000000-0005-0000-0000-0000C4730000}"/>
    <cellStyle name="Output 6 2 2 2 3 2" xfId="35795" xr:uid="{00000000-0005-0000-0000-0000C5730000}"/>
    <cellStyle name="Output 6 2 2 2 4" xfId="27328" xr:uid="{00000000-0005-0000-0000-0000C6730000}"/>
    <cellStyle name="Output 6 2 2 3" xfId="9925" xr:uid="{00000000-0005-0000-0000-0000C7730000}"/>
    <cellStyle name="Output 6 2 2 3 2" xfId="19732" xr:uid="{00000000-0005-0000-0000-0000C8730000}"/>
    <cellStyle name="Output 6 2 2 3 2 2" xfId="37891" xr:uid="{00000000-0005-0000-0000-0000C9730000}"/>
    <cellStyle name="Output 6 2 2 3 3" xfId="29853" xr:uid="{00000000-0005-0000-0000-0000CA730000}"/>
    <cellStyle name="Output 6 2 2 4" xfId="14999" xr:uid="{00000000-0005-0000-0000-0000CB730000}"/>
    <cellStyle name="Output 6 2 2 4 2" xfId="34034" xr:uid="{00000000-0005-0000-0000-0000CC730000}"/>
    <cellStyle name="Output 6 2 2 5" xfId="24772" xr:uid="{00000000-0005-0000-0000-0000CD730000}"/>
    <cellStyle name="Output 6 2 3" xfId="4422" xr:uid="{00000000-0005-0000-0000-0000CE730000}"/>
    <cellStyle name="Output 6 2 3 2" xfId="7524" xr:uid="{00000000-0005-0000-0000-0000CF730000}"/>
    <cellStyle name="Output 6 2 3 2 2" xfId="13585" xr:uid="{00000000-0005-0000-0000-0000D0730000}"/>
    <cellStyle name="Output 6 2 3 2 2 2" xfId="22877" xr:uid="{00000000-0005-0000-0000-0000D1730000}"/>
    <cellStyle name="Output 6 2 3 2 2 2 2" xfId="40605" xr:uid="{00000000-0005-0000-0000-0000D2730000}"/>
    <cellStyle name="Output 6 2 3 2 2 3" xfId="33035" xr:uid="{00000000-0005-0000-0000-0000D3730000}"/>
    <cellStyle name="Output 6 2 3 2 3" xfId="17628" xr:uid="{00000000-0005-0000-0000-0000D4730000}"/>
    <cellStyle name="Output 6 2 3 2 3 2" xfId="36261" xr:uid="{00000000-0005-0000-0000-0000D5730000}"/>
    <cellStyle name="Output 6 2 3 2 4" xfId="27969" xr:uid="{00000000-0005-0000-0000-0000D6730000}"/>
    <cellStyle name="Output 6 2 3 3" xfId="10571" xr:uid="{00000000-0005-0000-0000-0000D7730000}"/>
    <cellStyle name="Output 6 2 3 3 2" xfId="20139" xr:uid="{00000000-0005-0000-0000-0000D8730000}"/>
    <cellStyle name="Output 6 2 3 3 2 2" xfId="38294" xr:uid="{00000000-0005-0000-0000-0000D9730000}"/>
    <cellStyle name="Output 6 2 3 3 3" xfId="30495" xr:uid="{00000000-0005-0000-0000-0000DA730000}"/>
    <cellStyle name="Output 6 2 3 4" xfId="15227" xr:uid="{00000000-0005-0000-0000-0000DB730000}"/>
    <cellStyle name="Output 6 2 3 4 2" xfId="34262" xr:uid="{00000000-0005-0000-0000-0000DC730000}"/>
    <cellStyle name="Output 6 2 3 5" xfId="25413" xr:uid="{00000000-0005-0000-0000-0000DD730000}"/>
    <cellStyle name="Output 6 2 4" xfId="5525" xr:uid="{00000000-0005-0000-0000-0000DE730000}"/>
    <cellStyle name="Output 6 2 4 2" xfId="11660" xr:uid="{00000000-0005-0000-0000-0000DF730000}"/>
    <cellStyle name="Output 6 2 4 2 2" xfId="21216" xr:uid="{00000000-0005-0000-0000-0000E0730000}"/>
    <cellStyle name="Output 6 2 4 2 2 2" xfId="39114" xr:uid="{00000000-0005-0000-0000-0000E1730000}"/>
    <cellStyle name="Output 6 2 4 2 3" xfId="31325" xr:uid="{00000000-0005-0000-0000-0000E2730000}"/>
    <cellStyle name="Output 6 2 4 3" xfId="16191" xr:uid="{00000000-0005-0000-0000-0000E3730000}"/>
    <cellStyle name="Output 6 2 4 3 2" xfId="34972" xr:uid="{00000000-0005-0000-0000-0000E4730000}"/>
    <cellStyle name="Output 6 2 4 4" xfId="26243" xr:uid="{00000000-0005-0000-0000-0000E5730000}"/>
    <cellStyle name="Output 6 2 5" xfId="8642" xr:uid="{00000000-0005-0000-0000-0000E6730000}"/>
    <cellStyle name="Output 6 2 5 2" xfId="18629" xr:uid="{00000000-0005-0000-0000-0000E7730000}"/>
    <cellStyle name="Output 6 2 5 2 2" xfId="36999" xr:uid="{00000000-0005-0000-0000-0000E8730000}"/>
    <cellStyle name="Output 6 2 5 3" xfId="28787" xr:uid="{00000000-0005-0000-0000-0000E9730000}"/>
    <cellStyle name="Output 6 2 6" xfId="14374" xr:uid="{00000000-0005-0000-0000-0000EA730000}"/>
    <cellStyle name="Output 6 2 6 2" xfId="33560" xr:uid="{00000000-0005-0000-0000-0000EB730000}"/>
    <cellStyle name="Output 6 2 7" xfId="23702" xr:uid="{00000000-0005-0000-0000-0000EC730000}"/>
    <cellStyle name="Output 6 20" xfId="2872" xr:uid="{00000000-0005-0000-0000-0000ED730000}"/>
    <cellStyle name="Output 6 20 2" xfId="6056" xr:uid="{00000000-0005-0000-0000-0000EE730000}"/>
    <cellStyle name="Output 6 20 2 2" xfId="12175" xr:uid="{00000000-0005-0000-0000-0000EF730000}"/>
    <cellStyle name="Output 6 20 2 2 2" xfId="21643" xr:uid="{00000000-0005-0000-0000-0000F0730000}"/>
    <cellStyle name="Output 6 20 2 2 2 2" xfId="39521" xr:uid="{00000000-0005-0000-0000-0000F1730000}"/>
    <cellStyle name="Output 6 20 2 2 3" xfId="31797" xr:uid="{00000000-0005-0000-0000-0000F2730000}"/>
    <cellStyle name="Output 6 20 2 3" xfId="16584" xr:uid="{00000000-0005-0000-0000-0000F3730000}"/>
    <cellStyle name="Output 6 20 2 3 2" xfId="35355" xr:uid="{00000000-0005-0000-0000-0000F4730000}"/>
    <cellStyle name="Output 6 20 2 4" xfId="26731" xr:uid="{00000000-0005-0000-0000-0000F5730000}"/>
    <cellStyle name="Output 6 20 3" xfId="9157" xr:uid="{00000000-0005-0000-0000-0000F6730000}"/>
    <cellStyle name="Output 6 20 3 2" xfId="19139" xr:uid="{00000000-0005-0000-0000-0000F7730000}"/>
    <cellStyle name="Output 6 20 3 2 2" xfId="37466" xr:uid="{00000000-0005-0000-0000-0000F8730000}"/>
    <cellStyle name="Output 6 20 3 3" xfId="29259" xr:uid="{00000000-0005-0000-0000-0000F9730000}"/>
    <cellStyle name="Output 6 20 4" xfId="14595" xr:uid="{00000000-0005-0000-0000-0000FA730000}"/>
    <cellStyle name="Output 6 20 4 2" xfId="33768" xr:uid="{00000000-0005-0000-0000-0000FB730000}"/>
    <cellStyle name="Output 6 20 5" xfId="24172" xr:uid="{00000000-0005-0000-0000-0000FC730000}"/>
    <cellStyle name="Output 6 21" xfId="3128" xr:uid="{00000000-0005-0000-0000-0000FD730000}"/>
    <cellStyle name="Output 6 21 2" xfId="6292" xr:uid="{00000000-0005-0000-0000-0000FE730000}"/>
    <cellStyle name="Output 6 21 2 2" xfId="12411" xr:uid="{00000000-0005-0000-0000-0000FF730000}"/>
    <cellStyle name="Output 6 21 2 2 2" xfId="21840" xr:uid="{00000000-0005-0000-0000-000000740000}"/>
    <cellStyle name="Output 6 21 2 2 2 2" xfId="39710" xr:uid="{00000000-0005-0000-0000-000001740000}"/>
    <cellStyle name="Output 6 21 2 2 3" xfId="32011" xr:uid="{00000000-0005-0000-0000-000002740000}"/>
    <cellStyle name="Output 6 21 2 3" xfId="16755" xr:uid="{00000000-0005-0000-0000-000003740000}"/>
    <cellStyle name="Output 6 21 2 3 2" xfId="35526" xr:uid="{00000000-0005-0000-0000-000004740000}"/>
    <cellStyle name="Output 6 21 2 4" xfId="26945" xr:uid="{00000000-0005-0000-0000-000005740000}"/>
    <cellStyle name="Output 6 21 3" xfId="9396" xr:uid="{00000000-0005-0000-0000-000006740000}"/>
    <cellStyle name="Output 6 21 3 2" xfId="19373" xr:uid="{00000000-0005-0000-0000-000007740000}"/>
    <cellStyle name="Output 6 21 3 2 2" xfId="37678" xr:uid="{00000000-0005-0000-0000-000008740000}"/>
    <cellStyle name="Output 6 21 3 3" xfId="29476" xr:uid="{00000000-0005-0000-0000-000009740000}"/>
    <cellStyle name="Output 6 21 4" xfId="14762" xr:uid="{00000000-0005-0000-0000-00000A740000}"/>
    <cellStyle name="Output 6 21 4 2" xfId="33935" xr:uid="{00000000-0005-0000-0000-00000B740000}"/>
    <cellStyle name="Output 6 21 5" xfId="24389" xr:uid="{00000000-0005-0000-0000-00000C740000}"/>
    <cellStyle name="Output 6 22" xfId="3033" xr:uid="{00000000-0005-0000-0000-00000D740000}"/>
    <cellStyle name="Output 6 22 2" xfId="6206" xr:uid="{00000000-0005-0000-0000-00000E740000}"/>
    <cellStyle name="Output 6 22 2 2" xfId="12325" xr:uid="{00000000-0005-0000-0000-00000F740000}"/>
    <cellStyle name="Output 6 22 2 2 2" xfId="21767" xr:uid="{00000000-0005-0000-0000-000010740000}"/>
    <cellStyle name="Output 6 22 2 2 2 2" xfId="39641" xr:uid="{00000000-0005-0000-0000-000011740000}"/>
    <cellStyle name="Output 6 22 2 2 3" xfId="31937" xr:uid="{00000000-0005-0000-0000-000012740000}"/>
    <cellStyle name="Output 6 22 2 3" xfId="16692" xr:uid="{00000000-0005-0000-0000-000013740000}"/>
    <cellStyle name="Output 6 22 2 3 2" xfId="35463" xr:uid="{00000000-0005-0000-0000-000014740000}"/>
    <cellStyle name="Output 6 22 2 4" xfId="26871" xr:uid="{00000000-0005-0000-0000-000015740000}"/>
    <cellStyle name="Output 6 22 3" xfId="9310" xr:uid="{00000000-0005-0000-0000-000016740000}"/>
    <cellStyle name="Output 6 22 3 2" xfId="19287" xr:uid="{00000000-0005-0000-0000-000017740000}"/>
    <cellStyle name="Output 6 22 3 2 2" xfId="37604" xr:uid="{00000000-0005-0000-0000-000018740000}"/>
    <cellStyle name="Output 6 22 3 3" xfId="29402" xr:uid="{00000000-0005-0000-0000-000019740000}"/>
    <cellStyle name="Output 6 22 4" xfId="14699" xr:uid="{00000000-0005-0000-0000-00001A740000}"/>
    <cellStyle name="Output 6 22 4 2" xfId="33872" xr:uid="{00000000-0005-0000-0000-00001B740000}"/>
    <cellStyle name="Output 6 22 5" xfId="24315" xr:uid="{00000000-0005-0000-0000-00001C740000}"/>
    <cellStyle name="Output 6 23" xfId="3144" xr:uid="{00000000-0005-0000-0000-00001D740000}"/>
    <cellStyle name="Output 6 23 2" xfId="6308" xr:uid="{00000000-0005-0000-0000-00001E740000}"/>
    <cellStyle name="Output 6 23 2 2" xfId="12427" xr:uid="{00000000-0005-0000-0000-00001F740000}"/>
    <cellStyle name="Output 6 23 2 2 2" xfId="21849" xr:uid="{00000000-0005-0000-0000-000020740000}"/>
    <cellStyle name="Output 6 23 2 2 2 2" xfId="39719" xr:uid="{00000000-0005-0000-0000-000021740000}"/>
    <cellStyle name="Output 6 23 2 2 3" xfId="32025" xr:uid="{00000000-0005-0000-0000-000022740000}"/>
    <cellStyle name="Output 6 23 2 3" xfId="16764" xr:uid="{00000000-0005-0000-0000-000023740000}"/>
    <cellStyle name="Output 6 23 2 3 2" xfId="35535" xr:uid="{00000000-0005-0000-0000-000024740000}"/>
    <cellStyle name="Output 6 23 2 4" xfId="26959" xr:uid="{00000000-0005-0000-0000-000025740000}"/>
    <cellStyle name="Output 6 23 3" xfId="9412" xr:uid="{00000000-0005-0000-0000-000026740000}"/>
    <cellStyle name="Output 6 23 3 2" xfId="19389" xr:uid="{00000000-0005-0000-0000-000027740000}"/>
    <cellStyle name="Output 6 23 3 2 2" xfId="37692" xr:uid="{00000000-0005-0000-0000-000028740000}"/>
    <cellStyle name="Output 6 23 3 3" xfId="29490" xr:uid="{00000000-0005-0000-0000-000029740000}"/>
    <cellStyle name="Output 6 23 4" xfId="14771" xr:uid="{00000000-0005-0000-0000-00002A740000}"/>
    <cellStyle name="Output 6 23 4 2" xfId="33944" xr:uid="{00000000-0005-0000-0000-00002B740000}"/>
    <cellStyle name="Output 6 23 5" xfId="24403" xr:uid="{00000000-0005-0000-0000-00002C740000}"/>
    <cellStyle name="Output 6 24" xfId="3358" xr:uid="{00000000-0005-0000-0000-00002D740000}"/>
    <cellStyle name="Output 6 24 2" xfId="6515" xr:uid="{00000000-0005-0000-0000-00002E740000}"/>
    <cellStyle name="Output 6 24 2 2" xfId="12627" xr:uid="{00000000-0005-0000-0000-00002F740000}"/>
    <cellStyle name="Output 6 24 2 2 2" xfId="22041" xr:uid="{00000000-0005-0000-0000-000030740000}"/>
    <cellStyle name="Output 6 24 2 2 2 2" xfId="39781" xr:uid="{00000000-0005-0000-0000-000031740000}"/>
    <cellStyle name="Output 6 24 2 2 3" xfId="32092" xr:uid="{00000000-0005-0000-0000-000032740000}"/>
    <cellStyle name="Output 6 24 2 3" xfId="16947" xr:uid="{00000000-0005-0000-0000-000033740000}"/>
    <cellStyle name="Output 6 24 2 3 2" xfId="35590" xr:uid="{00000000-0005-0000-0000-000034740000}"/>
    <cellStyle name="Output 6 24 2 4" xfId="27026" xr:uid="{00000000-0005-0000-0000-000035740000}"/>
    <cellStyle name="Output 6 24 3" xfId="9612" xr:uid="{00000000-0005-0000-0000-000036740000}"/>
    <cellStyle name="Output 6 24 3 2" xfId="19567" xr:uid="{00000000-0005-0000-0000-000037740000}"/>
    <cellStyle name="Output 6 24 3 2 2" xfId="37737" xr:uid="{00000000-0005-0000-0000-000038740000}"/>
    <cellStyle name="Output 6 24 3 3" xfId="29557" xr:uid="{00000000-0005-0000-0000-000039740000}"/>
    <cellStyle name="Output 6 24 4" xfId="14932" xr:uid="{00000000-0005-0000-0000-00003A740000}"/>
    <cellStyle name="Output 6 24 4 2" xfId="33977" xr:uid="{00000000-0005-0000-0000-00003B740000}"/>
    <cellStyle name="Output 6 24 5" xfId="24470" xr:uid="{00000000-0005-0000-0000-00003C740000}"/>
    <cellStyle name="Output 6 25" xfId="4939" xr:uid="{00000000-0005-0000-0000-00003D740000}"/>
    <cellStyle name="Output 6 25 2" xfId="11079" xr:uid="{00000000-0005-0000-0000-00003E740000}"/>
    <cellStyle name="Output 6 25 2 2" xfId="20642" xr:uid="{00000000-0005-0000-0000-00003F740000}"/>
    <cellStyle name="Output 6 25 2 2 2" xfId="38672" xr:uid="{00000000-0005-0000-0000-000040740000}"/>
    <cellStyle name="Output 6 25 2 3" xfId="30878" xr:uid="{00000000-0005-0000-0000-000041740000}"/>
    <cellStyle name="Output 6 25 3" xfId="15643" xr:uid="{00000000-0005-0000-0000-000042740000}"/>
    <cellStyle name="Output 6 25 3 2" xfId="34556" xr:uid="{00000000-0005-0000-0000-000043740000}"/>
    <cellStyle name="Output 6 25 4" xfId="25796" xr:uid="{00000000-0005-0000-0000-000044740000}"/>
    <cellStyle name="Output 6 26" xfId="8064" xr:uid="{00000000-0005-0000-0000-000045740000}"/>
    <cellStyle name="Output 6 26 2" xfId="18056" xr:uid="{00000000-0005-0000-0000-000046740000}"/>
    <cellStyle name="Output 6 26 2 2" xfId="36560" xr:uid="{00000000-0005-0000-0000-000047740000}"/>
    <cellStyle name="Output 6 26 3" xfId="28351" xr:uid="{00000000-0005-0000-0000-000048740000}"/>
    <cellStyle name="Output 6 27" xfId="23255" xr:uid="{00000000-0005-0000-0000-000049740000}"/>
    <cellStyle name="Output 6 3" xfId="2402" xr:uid="{00000000-0005-0000-0000-00004A740000}"/>
    <cellStyle name="Output 6 3 2" xfId="3641" xr:uid="{00000000-0005-0000-0000-00004B740000}"/>
    <cellStyle name="Output 6 3 2 2" xfId="6768" xr:uid="{00000000-0005-0000-0000-00004C740000}"/>
    <cellStyle name="Output 6 3 2 2 2" xfId="12856" xr:uid="{00000000-0005-0000-0000-00004D740000}"/>
    <cellStyle name="Output 6 3 2 2 2 2" xfId="22234" xr:uid="{00000000-0005-0000-0000-00004E740000}"/>
    <cellStyle name="Output 6 3 2 2 2 2 2" xfId="39964" xr:uid="{00000000-0005-0000-0000-00004F740000}"/>
    <cellStyle name="Output 6 3 2 2 2 3" xfId="32310" xr:uid="{00000000-0005-0000-0000-000050740000}"/>
    <cellStyle name="Output 6 3 2 2 3" xfId="17109" xr:uid="{00000000-0005-0000-0000-000051740000}"/>
    <cellStyle name="Output 6 3 2 2 3 2" xfId="35742" xr:uid="{00000000-0005-0000-0000-000052740000}"/>
    <cellStyle name="Output 6 3 2 2 4" xfId="27244" xr:uid="{00000000-0005-0000-0000-000053740000}"/>
    <cellStyle name="Output 6 3 2 3" xfId="9841" xr:uid="{00000000-0005-0000-0000-000054740000}"/>
    <cellStyle name="Output 6 3 2 3 2" xfId="19682" xr:uid="{00000000-0005-0000-0000-000055740000}"/>
    <cellStyle name="Output 6 3 2 3 2 2" xfId="37841" xr:uid="{00000000-0005-0000-0000-000056740000}"/>
    <cellStyle name="Output 6 3 2 3 3" xfId="29769" xr:uid="{00000000-0005-0000-0000-000057740000}"/>
    <cellStyle name="Output 6 3 2 4" xfId="14980" xr:uid="{00000000-0005-0000-0000-000058740000}"/>
    <cellStyle name="Output 6 3 2 4 2" xfId="34015" xr:uid="{00000000-0005-0000-0000-000059740000}"/>
    <cellStyle name="Output 6 3 2 5" xfId="24688" xr:uid="{00000000-0005-0000-0000-00005A740000}"/>
    <cellStyle name="Output 6 3 3" xfId="4338" xr:uid="{00000000-0005-0000-0000-00005B740000}"/>
    <cellStyle name="Output 6 3 3 2" xfId="7440" xr:uid="{00000000-0005-0000-0000-00005C740000}"/>
    <cellStyle name="Output 6 3 3 2 2" xfId="13501" xr:uid="{00000000-0005-0000-0000-00005D740000}"/>
    <cellStyle name="Output 6 3 3 2 2 2" xfId="22807" xr:uid="{00000000-0005-0000-0000-00005E740000}"/>
    <cellStyle name="Output 6 3 3 2 2 2 2" xfId="40535" xr:uid="{00000000-0005-0000-0000-00005F740000}"/>
    <cellStyle name="Output 6 3 3 2 2 3" xfId="32951" xr:uid="{00000000-0005-0000-0000-000060740000}"/>
    <cellStyle name="Output 6 3 3 2 3" xfId="17575" xr:uid="{00000000-0005-0000-0000-000061740000}"/>
    <cellStyle name="Output 6 3 3 2 3 2" xfId="36208" xr:uid="{00000000-0005-0000-0000-000062740000}"/>
    <cellStyle name="Output 6 3 3 2 4" xfId="27885" xr:uid="{00000000-0005-0000-0000-000063740000}"/>
    <cellStyle name="Output 6 3 3 3" xfId="10487" xr:uid="{00000000-0005-0000-0000-000064740000}"/>
    <cellStyle name="Output 6 3 3 3 2" xfId="20055" xr:uid="{00000000-0005-0000-0000-000065740000}"/>
    <cellStyle name="Output 6 3 3 3 2 2" xfId="38210" xr:uid="{00000000-0005-0000-0000-000066740000}"/>
    <cellStyle name="Output 6 3 3 3 3" xfId="30411" xr:uid="{00000000-0005-0000-0000-000067740000}"/>
    <cellStyle name="Output 6 3 3 4" xfId="15174" xr:uid="{00000000-0005-0000-0000-000068740000}"/>
    <cellStyle name="Output 6 3 3 4 2" xfId="34209" xr:uid="{00000000-0005-0000-0000-000069740000}"/>
    <cellStyle name="Output 6 3 3 5" xfId="25329" xr:uid="{00000000-0005-0000-0000-00006A740000}"/>
    <cellStyle name="Output 6 3 4" xfId="5608" xr:uid="{00000000-0005-0000-0000-00006B740000}"/>
    <cellStyle name="Output 6 3 4 2" xfId="11743" xr:uid="{00000000-0005-0000-0000-00006C740000}"/>
    <cellStyle name="Output 6 3 4 2 2" xfId="21293" xr:uid="{00000000-0005-0000-0000-00006D740000}"/>
    <cellStyle name="Output 6 3 4 2 2 2" xfId="39181" xr:uid="{00000000-0005-0000-0000-00006E740000}"/>
    <cellStyle name="Output 6 3 4 2 3" xfId="31397" xr:uid="{00000000-0005-0000-0000-00006F740000}"/>
    <cellStyle name="Output 6 3 4 3" xfId="16266" xr:uid="{00000000-0005-0000-0000-000070740000}"/>
    <cellStyle name="Output 6 3 4 3 2" xfId="35037" xr:uid="{00000000-0005-0000-0000-000071740000}"/>
    <cellStyle name="Output 6 3 4 4" xfId="26315" xr:uid="{00000000-0005-0000-0000-000072740000}"/>
    <cellStyle name="Output 6 3 5" xfId="8725" xr:uid="{00000000-0005-0000-0000-000073740000}"/>
    <cellStyle name="Output 6 3 5 2" xfId="18712" xr:uid="{00000000-0005-0000-0000-000074740000}"/>
    <cellStyle name="Output 6 3 5 2 2" xfId="37071" xr:uid="{00000000-0005-0000-0000-000075740000}"/>
    <cellStyle name="Output 6 3 5 3" xfId="28859" xr:uid="{00000000-0005-0000-0000-000076740000}"/>
    <cellStyle name="Output 6 3 6" xfId="14404" xr:uid="{00000000-0005-0000-0000-000077740000}"/>
    <cellStyle name="Output 6 3 6 2" xfId="33580" xr:uid="{00000000-0005-0000-0000-000078740000}"/>
    <cellStyle name="Output 6 3 7" xfId="23774" xr:uid="{00000000-0005-0000-0000-000079740000}"/>
    <cellStyle name="Output 6 4" xfId="2330" xr:uid="{00000000-0005-0000-0000-00007A740000}"/>
    <cellStyle name="Output 6 4 2" xfId="3471" xr:uid="{00000000-0005-0000-0000-00007B740000}"/>
    <cellStyle name="Output 6 4 2 2" xfId="6617" xr:uid="{00000000-0005-0000-0000-00007C740000}"/>
    <cellStyle name="Output 6 4 2 2 2" xfId="12718" xr:uid="{00000000-0005-0000-0000-00007D740000}"/>
    <cellStyle name="Output 6 4 2 2 2 2" xfId="22124" xr:uid="{00000000-0005-0000-0000-00007E740000}"/>
    <cellStyle name="Output 6 4 2 2 2 2 2" xfId="39854" xr:uid="{00000000-0005-0000-0000-00007F740000}"/>
    <cellStyle name="Output 6 4 2 2 2 3" xfId="32173" xr:uid="{00000000-0005-0000-0000-000080740000}"/>
    <cellStyle name="Output 6 4 2 2 3" xfId="17017" xr:uid="{00000000-0005-0000-0000-000081740000}"/>
    <cellStyle name="Output 6 4 2 2 3 2" xfId="35650" xr:uid="{00000000-0005-0000-0000-000082740000}"/>
    <cellStyle name="Output 6 4 2 2 4" xfId="27107" xr:uid="{00000000-0005-0000-0000-000083740000}"/>
    <cellStyle name="Output 6 4 2 3" xfId="9703" xr:uid="{00000000-0005-0000-0000-000084740000}"/>
    <cellStyle name="Output 6 4 2 3 2" xfId="19609" xr:uid="{00000000-0005-0000-0000-000085740000}"/>
    <cellStyle name="Output 6 4 2 3 2 2" xfId="37769" xr:uid="{00000000-0005-0000-0000-000086740000}"/>
    <cellStyle name="Output 6 4 2 3 3" xfId="29635" xr:uid="{00000000-0005-0000-0000-000087740000}"/>
    <cellStyle name="Output 6 4 2 4" xfId="14953" xr:uid="{00000000-0005-0000-0000-000088740000}"/>
    <cellStyle name="Output 6 4 2 4 2" xfId="33988" xr:uid="{00000000-0005-0000-0000-000089740000}"/>
    <cellStyle name="Output 6 4 2 5" xfId="24551" xr:uid="{00000000-0005-0000-0000-00008A740000}"/>
    <cellStyle name="Output 6 4 3" xfId="4199" xr:uid="{00000000-0005-0000-0000-00008B740000}"/>
    <cellStyle name="Output 6 4 3 2" xfId="7302" xr:uid="{00000000-0005-0000-0000-00008C740000}"/>
    <cellStyle name="Output 6 4 3 2 2" xfId="13363" xr:uid="{00000000-0005-0000-0000-00008D740000}"/>
    <cellStyle name="Output 6 4 3 2 2 2" xfId="22697" xr:uid="{00000000-0005-0000-0000-00008E740000}"/>
    <cellStyle name="Output 6 4 3 2 2 2 2" xfId="40425" xr:uid="{00000000-0005-0000-0000-00008F740000}"/>
    <cellStyle name="Output 6 4 3 2 2 3" xfId="32814" xr:uid="{00000000-0005-0000-0000-000090740000}"/>
    <cellStyle name="Output 6 4 3 2 3" xfId="17483" xr:uid="{00000000-0005-0000-0000-000091740000}"/>
    <cellStyle name="Output 6 4 3 2 3 2" xfId="36116" xr:uid="{00000000-0005-0000-0000-000092740000}"/>
    <cellStyle name="Output 6 4 3 2 4" xfId="27748" xr:uid="{00000000-0005-0000-0000-000093740000}"/>
    <cellStyle name="Output 6 4 3 3" xfId="10348" xr:uid="{00000000-0005-0000-0000-000094740000}"/>
    <cellStyle name="Output 6 4 3 3 2" xfId="19917" xr:uid="{00000000-0005-0000-0000-000095740000}"/>
    <cellStyle name="Output 6 4 3 3 2 2" xfId="38073" xr:uid="{00000000-0005-0000-0000-000096740000}"/>
    <cellStyle name="Output 6 4 3 3 3" xfId="30273" xr:uid="{00000000-0005-0000-0000-000097740000}"/>
    <cellStyle name="Output 6 4 3 4" xfId="15082" xr:uid="{00000000-0005-0000-0000-000098740000}"/>
    <cellStyle name="Output 6 4 3 4 2" xfId="34117" xr:uid="{00000000-0005-0000-0000-000099740000}"/>
    <cellStyle name="Output 6 4 3 5" xfId="25192" xr:uid="{00000000-0005-0000-0000-00009A740000}"/>
    <cellStyle name="Output 6 4 4" xfId="5537" xr:uid="{00000000-0005-0000-0000-00009B740000}"/>
    <cellStyle name="Output 6 4 4 2" xfId="11672" xr:uid="{00000000-0005-0000-0000-00009C740000}"/>
    <cellStyle name="Output 6 4 4 2 2" xfId="21228" xr:uid="{00000000-0005-0000-0000-00009D740000}"/>
    <cellStyle name="Output 6 4 4 2 2 2" xfId="39126" xr:uid="{00000000-0005-0000-0000-00009E740000}"/>
    <cellStyle name="Output 6 4 4 2 3" xfId="31337" xr:uid="{00000000-0005-0000-0000-00009F740000}"/>
    <cellStyle name="Output 6 4 4 3" xfId="16203" xr:uid="{00000000-0005-0000-0000-0000A0740000}"/>
    <cellStyle name="Output 6 4 4 3 2" xfId="34984" xr:uid="{00000000-0005-0000-0000-0000A1740000}"/>
    <cellStyle name="Output 6 4 4 4" xfId="26255" xr:uid="{00000000-0005-0000-0000-0000A2740000}"/>
    <cellStyle name="Output 6 4 5" xfId="8654" xr:uid="{00000000-0005-0000-0000-0000A3740000}"/>
    <cellStyle name="Output 6 4 5 2" xfId="18641" xr:uid="{00000000-0005-0000-0000-0000A4740000}"/>
    <cellStyle name="Output 6 4 5 2 2" xfId="37011" xr:uid="{00000000-0005-0000-0000-0000A5740000}"/>
    <cellStyle name="Output 6 4 5 3" xfId="28799" xr:uid="{00000000-0005-0000-0000-0000A6740000}"/>
    <cellStyle name="Output 6 4 6" xfId="14375" xr:uid="{00000000-0005-0000-0000-0000A7740000}"/>
    <cellStyle name="Output 6 4 6 2" xfId="33561" xr:uid="{00000000-0005-0000-0000-0000A8740000}"/>
    <cellStyle name="Output 6 4 7" xfId="23714" xr:uid="{00000000-0005-0000-0000-0000A9740000}"/>
    <cellStyle name="Output 6 5" xfId="2427" xr:uid="{00000000-0005-0000-0000-0000AA740000}"/>
    <cellStyle name="Output 6 5 2" xfId="3663" xr:uid="{00000000-0005-0000-0000-0000AB740000}"/>
    <cellStyle name="Output 6 5 2 2" xfId="6787" xr:uid="{00000000-0005-0000-0000-0000AC740000}"/>
    <cellStyle name="Output 6 5 2 2 2" xfId="12873" xr:uid="{00000000-0005-0000-0000-0000AD740000}"/>
    <cellStyle name="Output 6 5 2 2 2 2" xfId="22247" xr:uid="{00000000-0005-0000-0000-0000AE740000}"/>
    <cellStyle name="Output 6 5 2 2 2 2 2" xfId="39977" xr:uid="{00000000-0005-0000-0000-0000AF740000}"/>
    <cellStyle name="Output 6 5 2 2 2 3" xfId="32327" xr:uid="{00000000-0005-0000-0000-0000B0740000}"/>
    <cellStyle name="Output 6 5 2 2 3" xfId="17118" xr:uid="{00000000-0005-0000-0000-0000B1740000}"/>
    <cellStyle name="Output 6 5 2 2 3 2" xfId="35751" xr:uid="{00000000-0005-0000-0000-0000B2740000}"/>
    <cellStyle name="Output 6 5 2 2 4" xfId="27261" xr:uid="{00000000-0005-0000-0000-0000B3740000}"/>
    <cellStyle name="Output 6 5 2 3" xfId="9858" xr:uid="{00000000-0005-0000-0000-0000B4740000}"/>
    <cellStyle name="Output 6 5 2 3 2" xfId="19694" xr:uid="{00000000-0005-0000-0000-0000B5740000}"/>
    <cellStyle name="Output 6 5 2 3 2 2" xfId="37853" xr:uid="{00000000-0005-0000-0000-0000B6740000}"/>
    <cellStyle name="Output 6 5 2 3 3" xfId="29786" xr:uid="{00000000-0005-0000-0000-0000B7740000}"/>
    <cellStyle name="Output 6 5 2 4" xfId="14984" xr:uid="{00000000-0005-0000-0000-0000B8740000}"/>
    <cellStyle name="Output 6 5 2 4 2" xfId="34019" xr:uid="{00000000-0005-0000-0000-0000B9740000}"/>
    <cellStyle name="Output 6 5 2 5" xfId="24705" xr:uid="{00000000-0005-0000-0000-0000BA740000}"/>
    <cellStyle name="Output 6 5 3" xfId="4355" xr:uid="{00000000-0005-0000-0000-0000BB740000}"/>
    <cellStyle name="Output 6 5 3 2" xfId="7457" xr:uid="{00000000-0005-0000-0000-0000BC740000}"/>
    <cellStyle name="Output 6 5 3 2 2" xfId="13518" xr:uid="{00000000-0005-0000-0000-0000BD740000}"/>
    <cellStyle name="Output 6 5 3 2 2 2" xfId="22820" xr:uid="{00000000-0005-0000-0000-0000BE740000}"/>
    <cellStyle name="Output 6 5 3 2 2 2 2" xfId="40548" xr:uid="{00000000-0005-0000-0000-0000BF740000}"/>
    <cellStyle name="Output 6 5 3 2 2 3" xfId="32968" xr:uid="{00000000-0005-0000-0000-0000C0740000}"/>
    <cellStyle name="Output 6 5 3 2 3" xfId="17584" xr:uid="{00000000-0005-0000-0000-0000C1740000}"/>
    <cellStyle name="Output 6 5 3 2 3 2" xfId="36217" xr:uid="{00000000-0005-0000-0000-0000C2740000}"/>
    <cellStyle name="Output 6 5 3 2 4" xfId="27902" xr:uid="{00000000-0005-0000-0000-0000C3740000}"/>
    <cellStyle name="Output 6 5 3 3" xfId="10504" xr:uid="{00000000-0005-0000-0000-0000C4740000}"/>
    <cellStyle name="Output 6 5 3 3 2" xfId="20072" xr:uid="{00000000-0005-0000-0000-0000C5740000}"/>
    <cellStyle name="Output 6 5 3 3 2 2" xfId="38227" xr:uid="{00000000-0005-0000-0000-0000C6740000}"/>
    <cellStyle name="Output 6 5 3 3 3" xfId="30428" xr:uid="{00000000-0005-0000-0000-0000C7740000}"/>
    <cellStyle name="Output 6 5 3 4" xfId="15183" xr:uid="{00000000-0005-0000-0000-0000C8740000}"/>
    <cellStyle name="Output 6 5 3 4 2" xfId="34218" xr:uid="{00000000-0005-0000-0000-0000C9740000}"/>
    <cellStyle name="Output 6 5 3 5" xfId="25346" xr:uid="{00000000-0005-0000-0000-0000CA740000}"/>
    <cellStyle name="Output 6 5 4" xfId="5633" xr:uid="{00000000-0005-0000-0000-0000CB740000}"/>
    <cellStyle name="Output 6 5 4 2" xfId="11768" xr:uid="{00000000-0005-0000-0000-0000CC740000}"/>
    <cellStyle name="Output 6 5 4 2 2" xfId="21303" xr:uid="{00000000-0005-0000-0000-0000CD740000}"/>
    <cellStyle name="Output 6 5 4 2 2 2" xfId="39191" xr:uid="{00000000-0005-0000-0000-0000CE740000}"/>
    <cellStyle name="Output 6 5 4 2 3" xfId="31422" xr:uid="{00000000-0005-0000-0000-0000CF740000}"/>
    <cellStyle name="Output 6 5 4 3" xfId="16276" xr:uid="{00000000-0005-0000-0000-0000D0740000}"/>
    <cellStyle name="Output 6 5 4 3 2" xfId="35047" xr:uid="{00000000-0005-0000-0000-0000D1740000}"/>
    <cellStyle name="Output 6 5 4 4" xfId="26340" xr:uid="{00000000-0005-0000-0000-0000D2740000}"/>
    <cellStyle name="Output 6 5 5" xfId="8750" xr:uid="{00000000-0005-0000-0000-0000D3740000}"/>
    <cellStyle name="Output 6 5 5 2" xfId="18737" xr:uid="{00000000-0005-0000-0000-0000D4740000}"/>
    <cellStyle name="Output 6 5 5 2 2" xfId="37096" xr:uid="{00000000-0005-0000-0000-0000D5740000}"/>
    <cellStyle name="Output 6 5 5 3" xfId="28884" xr:uid="{00000000-0005-0000-0000-0000D6740000}"/>
    <cellStyle name="Output 6 5 6" xfId="14409" xr:uid="{00000000-0005-0000-0000-0000D7740000}"/>
    <cellStyle name="Output 6 5 6 2" xfId="33585" xr:uid="{00000000-0005-0000-0000-0000D8740000}"/>
    <cellStyle name="Output 6 5 7" xfId="23799" xr:uid="{00000000-0005-0000-0000-0000D9740000}"/>
    <cellStyle name="Output 6 6" xfId="2529" xr:uid="{00000000-0005-0000-0000-0000DA740000}"/>
    <cellStyle name="Output 6 6 2" xfId="3739" xr:uid="{00000000-0005-0000-0000-0000DB740000}"/>
    <cellStyle name="Output 6 6 2 2" xfId="6854" xr:uid="{00000000-0005-0000-0000-0000DC740000}"/>
    <cellStyle name="Output 6 6 2 2 2" xfId="12933" xr:uid="{00000000-0005-0000-0000-0000DD740000}"/>
    <cellStyle name="Output 6 6 2 2 2 2" xfId="22298" xr:uid="{00000000-0005-0000-0000-0000DE740000}"/>
    <cellStyle name="Output 6 6 2 2 2 2 2" xfId="40028" xr:uid="{00000000-0005-0000-0000-0000DF740000}"/>
    <cellStyle name="Output 6 6 2 2 2 3" xfId="32387" xr:uid="{00000000-0005-0000-0000-0000E0740000}"/>
    <cellStyle name="Output 6 6 2 2 3" xfId="17158" xr:uid="{00000000-0005-0000-0000-0000E1740000}"/>
    <cellStyle name="Output 6 6 2 2 3 2" xfId="35791" xr:uid="{00000000-0005-0000-0000-0000E2740000}"/>
    <cellStyle name="Output 6 6 2 2 4" xfId="27321" xr:uid="{00000000-0005-0000-0000-0000E3740000}"/>
    <cellStyle name="Output 6 6 2 3" xfId="9918" xr:uid="{00000000-0005-0000-0000-0000E4740000}"/>
    <cellStyle name="Output 6 6 2 3 2" xfId="19725" xr:uid="{00000000-0005-0000-0000-0000E5740000}"/>
    <cellStyle name="Output 6 6 2 3 2 2" xfId="37884" xr:uid="{00000000-0005-0000-0000-0000E6740000}"/>
    <cellStyle name="Output 6 6 2 3 3" xfId="29846" xr:uid="{00000000-0005-0000-0000-0000E7740000}"/>
    <cellStyle name="Output 6 6 2 4" xfId="14995" xr:uid="{00000000-0005-0000-0000-0000E8740000}"/>
    <cellStyle name="Output 6 6 2 4 2" xfId="34030" xr:uid="{00000000-0005-0000-0000-0000E9740000}"/>
    <cellStyle name="Output 6 6 2 5" xfId="24765" xr:uid="{00000000-0005-0000-0000-0000EA740000}"/>
    <cellStyle name="Output 6 6 3" xfId="4415" xr:uid="{00000000-0005-0000-0000-0000EB740000}"/>
    <cellStyle name="Output 6 6 3 2" xfId="7517" xr:uid="{00000000-0005-0000-0000-0000EC740000}"/>
    <cellStyle name="Output 6 6 3 2 2" xfId="13578" xr:uid="{00000000-0005-0000-0000-0000ED740000}"/>
    <cellStyle name="Output 6 6 3 2 2 2" xfId="22871" xr:uid="{00000000-0005-0000-0000-0000EE740000}"/>
    <cellStyle name="Output 6 6 3 2 2 2 2" xfId="40599" xr:uid="{00000000-0005-0000-0000-0000EF740000}"/>
    <cellStyle name="Output 6 6 3 2 2 3" xfId="33028" xr:uid="{00000000-0005-0000-0000-0000F0740000}"/>
    <cellStyle name="Output 6 6 3 2 3" xfId="17624" xr:uid="{00000000-0005-0000-0000-0000F1740000}"/>
    <cellStyle name="Output 6 6 3 2 3 2" xfId="36257" xr:uid="{00000000-0005-0000-0000-0000F2740000}"/>
    <cellStyle name="Output 6 6 3 2 4" xfId="27962" xr:uid="{00000000-0005-0000-0000-0000F3740000}"/>
    <cellStyle name="Output 6 6 3 3" xfId="10564" xr:uid="{00000000-0005-0000-0000-0000F4740000}"/>
    <cellStyle name="Output 6 6 3 3 2" xfId="20132" xr:uid="{00000000-0005-0000-0000-0000F5740000}"/>
    <cellStyle name="Output 6 6 3 3 2 2" xfId="38287" xr:uid="{00000000-0005-0000-0000-0000F6740000}"/>
    <cellStyle name="Output 6 6 3 3 3" xfId="30488" xr:uid="{00000000-0005-0000-0000-0000F7740000}"/>
    <cellStyle name="Output 6 6 3 4" xfId="15223" xr:uid="{00000000-0005-0000-0000-0000F8740000}"/>
    <cellStyle name="Output 6 6 3 4 2" xfId="34258" xr:uid="{00000000-0005-0000-0000-0000F9740000}"/>
    <cellStyle name="Output 6 6 3 5" xfId="25406" xr:uid="{00000000-0005-0000-0000-0000FA740000}"/>
    <cellStyle name="Output 6 6 4" xfId="5734" xr:uid="{00000000-0005-0000-0000-0000FB740000}"/>
    <cellStyle name="Output 6 6 4 2" xfId="11853" xr:uid="{00000000-0005-0000-0000-0000FC740000}"/>
    <cellStyle name="Output 6 6 4 2 2" xfId="21372" xr:uid="{00000000-0005-0000-0000-0000FD740000}"/>
    <cellStyle name="Output 6 6 4 2 2 2" xfId="39256" xr:uid="{00000000-0005-0000-0000-0000FE740000}"/>
    <cellStyle name="Output 6 6 4 2 3" xfId="31497" xr:uid="{00000000-0005-0000-0000-0000FF740000}"/>
    <cellStyle name="Output 6 6 4 3" xfId="16341" xr:uid="{00000000-0005-0000-0000-000000750000}"/>
    <cellStyle name="Output 6 6 4 3 2" xfId="35112" xr:uid="{00000000-0005-0000-0000-000001750000}"/>
    <cellStyle name="Output 6 6 4 4" xfId="26431" xr:uid="{00000000-0005-0000-0000-000002750000}"/>
    <cellStyle name="Output 6 6 5" xfId="8833" xr:uid="{00000000-0005-0000-0000-000003750000}"/>
    <cellStyle name="Output 6 6 5 2" xfId="18820" xr:uid="{00000000-0005-0000-0000-000004750000}"/>
    <cellStyle name="Output 6 6 5 2 2" xfId="37169" xr:uid="{00000000-0005-0000-0000-000005750000}"/>
    <cellStyle name="Output 6 6 5 3" xfId="28957" xr:uid="{00000000-0005-0000-0000-000006750000}"/>
    <cellStyle name="Output 6 6 6" xfId="14452" xr:uid="{00000000-0005-0000-0000-000007750000}"/>
    <cellStyle name="Output 6 6 6 2" xfId="33625" xr:uid="{00000000-0005-0000-0000-000008750000}"/>
    <cellStyle name="Output 6 6 7" xfId="23870" xr:uid="{00000000-0005-0000-0000-000009750000}"/>
    <cellStyle name="Output 6 7" xfId="2564" xr:uid="{00000000-0005-0000-0000-00000A750000}"/>
    <cellStyle name="Output 6 7 2" xfId="3693" xr:uid="{00000000-0005-0000-0000-00000B750000}"/>
    <cellStyle name="Output 6 7 2 2" xfId="6814" xr:uid="{00000000-0005-0000-0000-00000C750000}"/>
    <cellStyle name="Output 6 7 2 2 2" xfId="12896" xr:uid="{00000000-0005-0000-0000-00000D750000}"/>
    <cellStyle name="Output 6 7 2 2 2 2" xfId="22268" xr:uid="{00000000-0005-0000-0000-00000E750000}"/>
    <cellStyle name="Output 6 7 2 2 2 2 2" xfId="39998" xr:uid="{00000000-0005-0000-0000-00000F750000}"/>
    <cellStyle name="Output 6 7 2 2 2 3" xfId="32350" xr:uid="{00000000-0005-0000-0000-000010750000}"/>
    <cellStyle name="Output 6 7 2 2 3" xfId="17133" xr:uid="{00000000-0005-0000-0000-000011750000}"/>
    <cellStyle name="Output 6 7 2 2 3 2" xfId="35766" xr:uid="{00000000-0005-0000-0000-000012750000}"/>
    <cellStyle name="Output 6 7 2 2 4" xfId="27284" xr:uid="{00000000-0005-0000-0000-000013750000}"/>
    <cellStyle name="Output 6 7 2 3" xfId="9881" xr:uid="{00000000-0005-0000-0000-000014750000}"/>
    <cellStyle name="Output 6 7 2 3 2" xfId="19706" xr:uid="{00000000-0005-0000-0000-000015750000}"/>
    <cellStyle name="Output 6 7 2 3 2 2" xfId="37865" xr:uid="{00000000-0005-0000-0000-000016750000}"/>
    <cellStyle name="Output 6 7 2 3 3" xfId="29809" xr:uid="{00000000-0005-0000-0000-000017750000}"/>
    <cellStyle name="Output 6 7 2 4" xfId="14988" xr:uid="{00000000-0005-0000-0000-000018750000}"/>
    <cellStyle name="Output 6 7 2 4 2" xfId="34023" xr:uid="{00000000-0005-0000-0000-000019750000}"/>
    <cellStyle name="Output 6 7 2 5" xfId="24728" xr:uid="{00000000-0005-0000-0000-00001A750000}"/>
    <cellStyle name="Output 6 7 3" xfId="4378" xr:uid="{00000000-0005-0000-0000-00001B750000}"/>
    <cellStyle name="Output 6 7 3 2" xfId="7480" xr:uid="{00000000-0005-0000-0000-00001C750000}"/>
    <cellStyle name="Output 6 7 3 2 2" xfId="13541" xr:uid="{00000000-0005-0000-0000-00001D750000}"/>
    <cellStyle name="Output 6 7 3 2 2 2" xfId="22841" xr:uid="{00000000-0005-0000-0000-00001E750000}"/>
    <cellStyle name="Output 6 7 3 2 2 2 2" xfId="40569" xr:uid="{00000000-0005-0000-0000-00001F750000}"/>
    <cellStyle name="Output 6 7 3 2 2 3" xfId="32991" xr:uid="{00000000-0005-0000-0000-000020750000}"/>
    <cellStyle name="Output 6 7 3 2 3" xfId="17599" xr:uid="{00000000-0005-0000-0000-000021750000}"/>
    <cellStyle name="Output 6 7 3 2 3 2" xfId="36232" xr:uid="{00000000-0005-0000-0000-000022750000}"/>
    <cellStyle name="Output 6 7 3 2 4" xfId="27925" xr:uid="{00000000-0005-0000-0000-000023750000}"/>
    <cellStyle name="Output 6 7 3 3" xfId="10527" xr:uid="{00000000-0005-0000-0000-000024750000}"/>
    <cellStyle name="Output 6 7 3 3 2" xfId="20095" xr:uid="{00000000-0005-0000-0000-000025750000}"/>
    <cellStyle name="Output 6 7 3 3 2 2" xfId="38250" xr:uid="{00000000-0005-0000-0000-000026750000}"/>
    <cellStyle name="Output 6 7 3 3 3" xfId="30451" xr:uid="{00000000-0005-0000-0000-000027750000}"/>
    <cellStyle name="Output 6 7 3 4" xfId="15198" xr:uid="{00000000-0005-0000-0000-000028750000}"/>
    <cellStyle name="Output 6 7 3 4 2" xfId="34233" xr:uid="{00000000-0005-0000-0000-000029750000}"/>
    <cellStyle name="Output 6 7 3 5" xfId="25369" xr:uid="{00000000-0005-0000-0000-00002A750000}"/>
    <cellStyle name="Output 6 7 4" xfId="5767" xr:uid="{00000000-0005-0000-0000-00002B750000}"/>
    <cellStyle name="Output 6 7 4 2" xfId="11886" xr:uid="{00000000-0005-0000-0000-00002C750000}"/>
    <cellStyle name="Output 6 7 4 2 2" xfId="21400" xr:uid="{00000000-0005-0000-0000-00002D750000}"/>
    <cellStyle name="Output 6 7 4 2 2 2" xfId="39284" xr:uid="{00000000-0005-0000-0000-00002E750000}"/>
    <cellStyle name="Output 6 7 4 2 3" xfId="31530" xr:uid="{00000000-0005-0000-0000-00002F750000}"/>
    <cellStyle name="Output 6 7 4 3" xfId="16365" xr:uid="{00000000-0005-0000-0000-000030750000}"/>
    <cellStyle name="Output 6 7 4 3 2" xfId="35136" xr:uid="{00000000-0005-0000-0000-000031750000}"/>
    <cellStyle name="Output 6 7 4 4" xfId="26464" xr:uid="{00000000-0005-0000-0000-000032750000}"/>
    <cellStyle name="Output 6 7 5" xfId="8866" xr:uid="{00000000-0005-0000-0000-000033750000}"/>
    <cellStyle name="Output 6 7 5 2" xfId="18853" xr:uid="{00000000-0005-0000-0000-000034750000}"/>
    <cellStyle name="Output 6 7 5 2 2" xfId="37202" xr:uid="{00000000-0005-0000-0000-000035750000}"/>
    <cellStyle name="Output 6 7 5 3" xfId="28990" xr:uid="{00000000-0005-0000-0000-000036750000}"/>
    <cellStyle name="Output 6 7 6" xfId="14464" xr:uid="{00000000-0005-0000-0000-000037750000}"/>
    <cellStyle name="Output 6 7 6 2" xfId="33637" xr:uid="{00000000-0005-0000-0000-000038750000}"/>
    <cellStyle name="Output 6 7 7" xfId="23903" xr:uid="{00000000-0005-0000-0000-000039750000}"/>
    <cellStyle name="Output 6 8" xfId="2555" xr:uid="{00000000-0005-0000-0000-00003A750000}"/>
    <cellStyle name="Output 6 8 2" xfId="3542" xr:uid="{00000000-0005-0000-0000-00003B750000}"/>
    <cellStyle name="Output 6 8 2 2" xfId="6677" xr:uid="{00000000-0005-0000-0000-00003C750000}"/>
    <cellStyle name="Output 6 8 2 2 2" xfId="12775" xr:uid="{00000000-0005-0000-0000-00003D750000}"/>
    <cellStyle name="Output 6 8 2 2 2 2" xfId="22172" xr:uid="{00000000-0005-0000-0000-00003E750000}"/>
    <cellStyle name="Output 6 8 2 2 2 2 2" xfId="39902" xr:uid="{00000000-0005-0000-0000-00003F750000}"/>
    <cellStyle name="Output 6 8 2 2 2 3" xfId="32230" xr:uid="{00000000-0005-0000-0000-000040750000}"/>
    <cellStyle name="Output 6 8 2 2 3" xfId="17054" xr:uid="{00000000-0005-0000-0000-000041750000}"/>
    <cellStyle name="Output 6 8 2 2 3 2" xfId="35687" xr:uid="{00000000-0005-0000-0000-000042750000}"/>
    <cellStyle name="Output 6 8 2 2 4" xfId="27164" xr:uid="{00000000-0005-0000-0000-000043750000}"/>
    <cellStyle name="Output 6 8 2 3" xfId="9760" xr:uid="{00000000-0005-0000-0000-000044750000}"/>
    <cellStyle name="Output 6 8 2 3 2" xfId="19638" xr:uid="{00000000-0005-0000-0000-000045750000}"/>
    <cellStyle name="Output 6 8 2 3 2 2" xfId="37798" xr:uid="{00000000-0005-0000-0000-000046750000}"/>
    <cellStyle name="Output 6 8 2 3 3" xfId="29691" xr:uid="{00000000-0005-0000-0000-000047750000}"/>
    <cellStyle name="Output 6 8 2 4" xfId="14962" xr:uid="{00000000-0005-0000-0000-000048750000}"/>
    <cellStyle name="Output 6 8 2 4 2" xfId="33997" xr:uid="{00000000-0005-0000-0000-000049750000}"/>
    <cellStyle name="Output 6 8 2 5" xfId="24608" xr:uid="{00000000-0005-0000-0000-00004A750000}"/>
    <cellStyle name="Output 6 8 3" xfId="4256" xr:uid="{00000000-0005-0000-0000-00004B750000}"/>
    <cellStyle name="Output 6 8 3 2" xfId="7359" xr:uid="{00000000-0005-0000-0000-00004C750000}"/>
    <cellStyle name="Output 6 8 3 2 2" xfId="13420" xr:uid="{00000000-0005-0000-0000-00004D750000}"/>
    <cellStyle name="Output 6 8 3 2 2 2" xfId="22745" xr:uid="{00000000-0005-0000-0000-00004E750000}"/>
    <cellStyle name="Output 6 8 3 2 2 2 2" xfId="40473" xr:uid="{00000000-0005-0000-0000-00004F750000}"/>
    <cellStyle name="Output 6 8 3 2 2 3" xfId="32871" xr:uid="{00000000-0005-0000-0000-000050750000}"/>
    <cellStyle name="Output 6 8 3 2 3" xfId="17520" xr:uid="{00000000-0005-0000-0000-000051750000}"/>
    <cellStyle name="Output 6 8 3 2 3 2" xfId="36153" xr:uid="{00000000-0005-0000-0000-000052750000}"/>
    <cellStyle name="Output 6 8 3 2 4" xfId="27805" xr:uid="{00000000-0005-0000-0000-000053750000}"/>
    <cellStyle name="Output 6 8 3 3" xfId="10405" xr:uid="{00000000-0005-0000-0000-000054750000}"/>
    <cellStyle name="Output 6 8 3 3 2" xfId="19974" xr:uid="{00000000-0005-0000-0000-000055750000}"/>
    <cellStyle name="Output 6 8 3 3 2 2" xfId="38130" xr:uid="{00000000-0005-0000-0000-000056750000}"/>
    <cellStyle name="Output 6 8 3 3 3" xfId="30330" xr:uid="{00000000-0005-0000-0000-000057750000}"/>
    <cellStyle name="Output 6 8 3 4" xfId="15119" xr:uid="{00000000-0005-0000-0000-000058750000}"/>
    <cellStyle name="Output 6 8 3 4 2" xfId="34154" xr:uid="{00000000-0005-0000-0000-000059750000}"/>
    <cellStyle name="Output 6 8 3 5" xfId="25249" xr:uid="{00000000-0005-0000-0000-00005A750000}"/>
    <cellStyle name="Output 6 8 4" xfId="5758" xr:uid="{00000000-0005-0000-0000-00005B750000}"/>
    <cellStyle name="Output 6 8 4 2" xfId="11877" xr:uid="{00000000-0005-0000-0000-00005C750000}"/>
    <cellStyle name="Output 6 8 4 2 2" xfId="21391" xr:uid="{00000000-0005-0000-0000-00005D750000}"/>
    <cellStyle name="Output 6 8 4 2 2 2" xfId="39275" xr:uid="{00000000-0005-0000-0000-00005E750000}"/>
    <cellStyle name="Output 6 8 4 2 3" xfId="31521" xr:uid="{00000000-0005-0000-0000-00005F750000}"/>
    <cellStyle name="Output 6 8 4 3" xfId="16360" xr:uid="{00000000-0005-0000-0000-000060750000}"/>
    <cellStyle name="Output 6 8 4 3 2" xfId="35131" xr:uid="{00000000-0005-0000-0000-000061750000}"/>
    <cellStyle name="Output 6 8 4 4" xfId="26455" xr:uid="{00000000-0005-0000-0000-000062750000}"/>
    <cellStyle name="Output 6 8 5" xfId="8857" xr:uid="{00000000-0005-0000-0000-000063750000}"/>
    <cellStyle name="Output 6 8 5 2" xfId="18844" xr:uid="{00000000-0005-0000-0000-000064750000}"/>
    <cellStyle name="Output 6 8 5 2 2" xfId="37193" xr:uid="{00000000-0005-0000-0000-000065750000}"/>
    <cellStyle name="Output 6 8 5 3" xfId="28981" xr:uid="{00000000-0005-0000-0000-000066750000}"/>
    <cellStyle name="Output 6 8 6" xfId="14459" xr:uid="{00000000-0005-0000-0000-000067750000}"/>
    <cellStyle name="Output 6 8 6 2" xfId="33632" xr:uid="{00000000-0005-0000-0000-000068750000}"/>
    <cellStyle name="Output 6 8 7" xfId="23894" xr:uid="{00000000-0005-0000-0000-000069750000}"/>
    <cellStyle name="Output 6 9" xfId="2617" xr:uid="{00000000-0005-0000-0000-00006A750000}"/>
    <cellStyle name="Output 6 9 2" xfId="3887" xr:uid="{00000000-0005-0000-0000-00006B750000}"/>
    <cellStyle name="Output 6 9 2 2" xfId="6993" xr:uid="{00000000-0005-0000-0000-00006C750000}"/>
    <cellStyle name="Output 6 9 2 2 2" xfId="13062" xr:uid="{00000000-0005-0000-0000-00006D750000}"/>
    <cellStyle name="Output 6 9 2 2 2 2" xfId="22416" xr:uid="{00000000-0005-0000-0000-00006E750000}"/>
    <cellStyle name="Output 6 9 2 2 2 2 2" xfId="40144" xr:uid="{00000000-0005-0000-0000-00006F750000}"/>
    <cellStyle name="Output 6 9 2 2 2 3" xfId="32514" xr:uid="{00000000-0005-0000-0000-000070750000}"/>
    <cellStyle name="Output 6 9 2 2 3" xfId="17250" xr:uid="{00000000-0005-0000-0000-000071750000}"/>
    <cellStyle name="Output 6 9 2 2 3 2" xfId="35883" xr:uid="{00000000-0005-0000-0000-000072750000}"/>
    <cellStyle name="Output 6 9 2 2 4" xfId="27448" xr:uid="{00000000-0005-0000-0000-000073750000}"/>
    <cellStyle name="Output 6 9 2 3" xfId="10047" xr:uid="{00000000-0005-0000-0000-000074750000}"/>
    <cellStyle name="Output 6 9 2 3 2" xfId="19790" xr:uid="{00000000-0005-0000-0000-000075750000}"/>
    <cellStyle name="Output 6 9 2 3 2 2" xfId="37947" xr:uid="{00000000-0005-0000-0000-000076750000}"/>
    <cellStyle name="Output 6 9 2 3 3" xfId="29973" xr:uid="{00000000-0005-0000-0000-000077750000}"/>
    <cellStyle name="Output 6 9 2 4" xfId="15023" xr:uid="{00000000-0005-0000-0000-000078750000}"/>
    <cellStyle name="Output 6 9 2 4 2" xfId="34058" xr:uid="{00000000-0005-0000-0000-000079750000}"/>
    <cellStyle name="Output 6 9 2 5" xfId="24892" xr:uid="{00000000-0005-0000-0000-00007A750000}"/>
    <cellStyle name="Output 6 9 3" xfId="4544" xr:uid="{00000000-0005-0000-0000-00007B750000}"/>
    <cellStyle name="Output 6 9 3 2" xfId="7646" xr:uid="{00000000-0005-0000-0000-00007C750000}"/>
    <cellStyle name="Output 6 9 3 2 2" xfId="13707" xr:uid="{00000000-0005-0000-0000-00007D750000}"/>
    <cellStyle name="Output 6 9 3 2 2 2" xfId="22987" xr:uid="{00000000-0005-0000-0000-00007E750000}"/>
    <cellStyle name="Output 6 9 3 2 2 2 2" xfId="40715" xr:uid="{00000000-0005-0000-0000-00007F750000}"/>
    <cellStyle name="Output 6 9 3 2 2 3" xfId="33155" xr:uid="{00000000-0005-0000-0000-000080750000}"/>
    <cellStyle name="Output 6 9 3 2 3" xfId="17716" xr:uid="{00000000-0005-0000-0000-000081750000}"/>
    <cellStyle name="Output 6 9 3 2 3 2" xfId="36349" xr:uid="{00000000-0005-0000-0000-000082750000}"/>
    <cellStyle name="Output 6 9 3 2 4" xfId="28089" xr:uid="{00000000-0005-0000-0000-000083750000}"/>
    <cellStyle name="Output 6 9 3 3" xfId="10693" xr:uid="{00000000-0005-0000-0000-000084750000}"/>
    <cellStyle name="Output 6 9 3 3 2" xfId="20261" xr:uid="{00000000-0005-0000-0000-000085750000}"/>
    <cellStyle name="Output 6 9 3 3 2 2" xfId="38414" xr:uid="{00000000-0005-0000-0000-000086750000}"/>
    <cellStyle name="Output 6 9 3 3 3" xfId="30615" xr:uid="{00000000-0005-0000-0000-000087750000}"/>
    <cellStyle name="Output 6 9 3 4" xfId="15315" xr:uid="{00000000-0005-0000-0000-000088750000}"/>
    <cellStyle name="Output 6 9 3 4 2" xfId="34350" xr:uid="{00000000-0005-0000-0000-000089750000}"/>
    <cellStyle name="Output 6 9 3 5" xfId="25533" xr:uid="{00000000-0005-0000-0000-00008A750000}"/>
    <cellStyle name="Output 6 9 4" xfId="5819" xr:uid="{00000000-0005-0000-0000-00008B750000}"/>
    <cellStyle name="Output 6 9 4 2" xfId="11938" xr:uid="{00000000-0005-0000-0000-00008C750000}"/>
    <cellStyle name="Output 6 9 4 2 2" xfId="21435" xr:uid="{00000000-0005-0000-0000-00008D750000}"/>
    <cellStyle name="Output 6 9 4 2 2 2" xfId="39317" xr:uid="{00000000-0005-0000-0000-00008E750000}"/>
    <cellStyle name="Output 6 9 4 2 3" xfId="31578" xr:uid="{00000000-0005-0000-0000-00008F750000}"/>
    <cellStyle name="Output 6 9 4 3" xfId="16398" xr:uid="{00000000-0005-0000-0000-000090750000}"/>
    <cellStyle name="Output 6 9 4 3 2" xfId="35169" xr:uid="{00000000-0005-0000-0000-000091750000}"/>
    <cellStyle name="Output 6 9 4 4" xfId="26512" xr:uid="{00000000-0005-0000-0000-000092750000}"/>
    <cellStyle name="Output 6 9 5" xfId="8918" xr:uid="{00000000-0005-0000-0000-000093750000}"/>
    <cellStyle name="Output 6 9 5 2" xfId="18905" xr:uid="{00000000-0005-0000-0000-000094750000}"/>
    <cellStyle name="Output 6 9 5 2 2" xfId="37250" xr:uid="{00000000-0005-0000-0000-000095750000}"/>
    <cellStyle name="Output 6 9 5 3" xfId="29038" xr:uid="{00000000-0005-0000-0000-000096750000}"/>
    <cellStyle name="Output 6 9 6" xfId="14478" xr:uid="{00000000-0005-0000-0000-000097750000}"/>
    <cellStyle name="Output 6 9 6 2" xfId="33651" xr:uid="{00000000-0005-0000-0000-000098750000}"/>
    <cellStyle name="Output 6 9 7" xfId="23951" xr:uid="{00000000-0005-0000-0000-000099750000}"/>
    <cellStyle name="Output 7" xfId="1644" xr:uid="{00000000-0005-0000-0000-00009A750000}"/>
    <cellStyle name="Output 8" xfId="1645" xr:uid="{00000000-0005-0000-0000-00009B750000}"/>
    <cellStyle name="Output 9" xfId="1646" xr:uid="{00000000-0005-0000-0000-00009C750000}"/>
    <cellStyle name="per.style" xfId="1372" xr:uid="{00000000-0005-0000-0000-00009D750000}"/>
    <cellStyle name="Percen - Style3" xfId="1647" xr:uid="{00000000-0005-0000-0000-00009E750000}"/>
    <cellStyle name="Percent" xfId="2" builtinId="5"/>
    <cellStyle name="Percent [2]" xfId="864" xr:uid="{00000000-0005-0000-0000-0000A0750000}"/>
    <cellStyle name="Percent [2] 2" xfId="870" xr:uid="{00000000-0005-0000-0000-0000A1750000}"/>
    <cellStyle name="Percent [2] 3" xfId="876" xr:uid="{00000000-0005-0000-0000-0000A2750000}"/>
    <cellStyle name="Percent [2] 4" xfId="882" xr:uid="{00000000-0005-0000-0000-0000A3750000}"/>
    <cellStyle name="Percent [2] 5" xfId="965" xr:uid="{00000000-0005-0000-0000-0000A4750000}"/>
    <cellStyle name="Percent [2] 6" xfId="966" xr:uid="{00000000-0005-0000-0000-0000A5750000}"/>
    <cellStyle name="Percent [2] 7" xfId="967" xr:uid="{00000000-0005-0000-0000-0000A6750000}"/>
    <cellStyle name="Percent [2] 8" xfId="968" xr:uid="{00000000-0005-0000-0000-0000A7750000}"/>
    <cellStyle name="Percent 10" xfId="137" xr:uid="{00000000-0005-0000-0000-0000A8750000}"/>
    <cellStyle name="Percent 11" xfId="1026" xr:uid="{00000000-0005-0000-0000-0000A9750000}"/>
    <cellStyle name="Percent 12" xfId="1034" xr:uid="{00000000-0005-0000-0000-0000AA750000}"/>
    <cellStyle name="Percent 13" xfId="1031" xr:uid="{00000000-0005-0000-0000-0000AB750000}"/>
    <cellStyle name="Percent 14" xfId="1023" xr:uid="{00000000-0005-0000-0000-0000AC750000}"/>
    <cellStyle name="Percent 15" xfId="1039" xr:uid="{00000000-0005-0000-0000-0000AD750000}"/>
    <cellStyle name="Percent 16" xfId="1040" xr:uid="{00000000-0005-0000-0000-0000AE750000}"/>
    <cellStyle name="Percent 17" xfId="1041" xr:uid="{00000000-0005-0000-0000-0000AF750000}"/>
    <cellStyle name="Percent 18" xfId="1042" xr:uid="{00000000-0005-0000-0000-0000B0750000}"/>
    <cellStyle name="Percent 19" xfId="1043" xr:uid="{00000000-0005-0000-0000-0000B1750000}"/>
    <cellStyle name="Percent 2" xfId="20" xr:uid="{00000000-0005-0000-0000-0000B2750000}"/>
    <cellStyle name="Percent 2 2" xfId="172" xr:uid="{00000000-0005-0000-0000-0000B3750000}"/>
    <cellStyle name="Percent 2 2 2" xfId="1717" xr:uid="{00000000-0005-0000-0000-0000B4750000}"/>
    <cellStyle name="Percent 2 2 3" xfId="1373" xr:uid="{00000000-0005-0000-0000-0000B5750000}"/>
    <cellStyle name="Percent 2 2 3 2" xfId="41157" xr:uid="{00000000-0005-0000-0000-0000B6750000}"/>
    <cellStyle name="Percent 2 2 4" xfId="969" xr:uid="{00000000-0005-0000-0000-0000B7750000}"/>
    <cellStyle name="Percent 2 3" xfId="970" xr:uid="{00000000-0005-0000-0000-0000B8750000}"/>
    <cellStyle name="Percent 2 4" xfId="971" xr:uid="{00000000-0005-0000-0000-0000B9750000}"/>
    <cellStyle name="Percent 2 5" xfId="1648" xr:uid="{00000000-0005-0000-0000-0000BA750000}"/>
    <cellStyle name="Percent 2 6" xfId="1649" xr:uid="{00000000-0005-0000-0000-0000BB750000}"/>
    <cellStyle name="Percent 2 7" xfId="845" xr:uid="{00000000-0005-0000-0000-0000BC750000}"/>
    <cellStyle name="Percent 20" xfId="1044" xr:uid="{00000000-0005-0000-0000-0000BD750000}"/>
    <cellStyle name="Percent 21" xfId="1045" xr:uid="{00000000-0005-0000-0000-0000BE750000}"/>
    <cellStyle name="Percent 22" xfId="1046" xr:uid="{00000000-0005-0000-0000-0000BF750000}"/>
    <cellStyle name="Percent 23" xfId="3198" xr:uid="{00000000-0005-0000-0000-0000C0750000}"/>
    <cellStyle name="Percent 24" xfId="3387" xr:uid="{00000000-0005-0000-0000-0000C1750000}"/>
    <cellStyle name="Percent 25" xfId="3645" xr:uid="{00000000-0005-0000-0000-0000C2750000}"/>
    <cellStyle name="Percent 26" xfId="850" xr:uid="{00000000-0005-0000-0000-0000C3750000}"/>
    <cellStyle name="Percent 26 2" xfId="3559" xr:uid="{00000000-0005-0000-0000-0000C4750000}"/>
    <cellStyle name="Percent 26 3" xfId="13949" xr:uid="{00000000-0005-0000-0000-0000C5750000}"/>
    <cellStyle name="Percent 27" xfId="3482" xr:uid="{00000000-0005-0000-0000-0000C6750000}"/>
    <cellStyle name="Percent 28" xfId="3654" xr:uid="{00000000-0005-0000-0000-0000C7750000}"/>
    <cellStyle name="Percent 28 2" xfId="41167" xr:uid="{00000000-0005-0000-0000-0000C8750000}"/>
    <cellStyle name="Percent 29" xfId="3834" xr:uid="{00000000-0005-0000-0000-0000C9750000}"/>
    <cellStyle name="Percent 3" xfId="47" xr:uid="{00000000-0005-0000-0000-0000CA750000}"/>
    <cellStyle name="Percent 3 2" xfId="94" xr:uid="{00000000-0005-0000-0000-0000CB750000}"/>
    <cellStyle name="Percent 3 2 2" xfId="238" xr:uid="{00000000-0005-0000-0000-0000CC750000}"/>
    <cellStyle name="Percent 3 2 2 2" xfId="637" xr:uid="{00000000-0005-0000-0000-0000CD750000}"/>
    <cellStyle name="Percent 3 2 3" xfId="373" xr:uid="{00000000-0005-0000-0000-0000CE750000}"/>
    <cellStyle name="Percent 3 2 3 2" xfId="772" xr:uid="{00000000-0005-0000-0000-0000CF750000}"/>
    <cellStyle name="Percent 3 2 4" xfId="511" xr:uid="{00000000-0005-0000-0000-0000D0750000}"/>
    <cellStyle name="Percent 3 2 5" xfId="1650" xr:uid="{00000000-0005-0000-0000-0000D1750000}"/>
    <cellStyle name="Percent 3 2 6" xfId="41038" xr:uid="{00000000-0005-0000-0000-0000D2750000}"/>
    <cellStyle name="Percent 3 2 7" xfId="41278" xr:uid="{00000000-0005-0000-0000-0000D3750000}"/>
    <cellStyle name="Percent 3 3" xfId="194" xr:uid="{00000000-0005-0000-0000-0000D4750000}"/>
    <cellStyle name="Percent 3 3 2" xfId="593" xr:uid="{00000000-0005-0000-0000-0000D5750000}"/>
    <cellStyle name="Percent 3 4" xfId="329" xr:uid="{00000000-0005-0000-0000-0000D6750000}"/>
    <cellStyle name="Percent 3 4 2" xfId="728" xr:uid="{00000000-0005-0000-0000-0000D7750000}"/>
    <cellStyle name="Percent 3 5" xfId="467" xr:uid="{00000000-0005-0000-0000-0000D8750000}"/>
    <cellStyle name="Percent 3 6" xfId="972" xr:uid="{00000000-0005-0000-0000-0000D9750000}"/>
    <cellStyle name="Percent 3 7" xfId="40993" xr:uid="{00000000-0005-0000-0000-0000DA750000}"/>
    <cellStyle name="Percent 3 8" xfId="41234" xr:uid="{00000000-0005-0000-0000-0000DB750000}"/>
    <cellStyle name="Percent 30" xfId="3458" xr:uid="{00000000-0005-0000-0000-0000DC750000}"/>
    <cellStyle name="Percent 31" xfId="3603" xr:uid="{00000000-0005-0000-0000-0000DD750000}"/>
    <cellStyle name="Percent 32" xfId="3508" xr:uid="{00000000-0005-0000-0000-0000DE750000}"/>
    <cellStyle name="Percent 32 2" xfId="41143" xr:uid="{00000000-0005-0000-0000-0000DF750000}"/>
    <cellStyle name="Percent 32 3" xfId="41154" xr:uid="{00000000-0005-0000-0000-0000E0750000}"/>
    <cellStyle name="Percent 32 4" xfId="41379" xr:uid="{B3EA2B39-02F9-4A76-93D4-00D255FE8B75}"/>
    <cellStyle name="Percent 33" xfId="3810" xr:uid="{00000000-0005-0000-0000-0000E1750000}"/>
    <cellStyle name="Percent 34" xfId="3400" xr:uid="{00000000-0005-0000-0000-0000E2750000}"/>
    <cellStyle name="Percent 35" xfId="3416" xr:uid="{00000000-0005-0000-0000-0000E3750000}"/>
    <cellStyle name="Percent 36" xfId="3538" xr:uid="{00000000-0005-0000-0000-0000E4750000}"/>
    <cellStyle name="Percent 37" xfId="3478" xr:uid="{00000000-0005-0000-0000-0000E5750000}"/>
    <cellStyle name="Percent 38" xfId="3894" xr:uid="{00000000-0005-0000-0000-0000E6750000}"/>
    <cellStyle name="Percent 39" xfId="3972" xr:uid="{00000000-0005-0000-0000-0000E7750000}"/>
    <cellStyle name="Percent 4" xfId="38" xr:uid="{00000000-0005-0000-0000-0000E8750000}"/>
    <cellStyle name="Percent 40" xfId="3673" xr:uid="{00000000-0005-0000-0000-0000E9750000}"/>
    <cellStyle name="Percent 41" xfId="3528" xr:uid="{00000000-0005-0000-0000-0000EA750000}"/>
    <cellStyle name="Percent 42" xfId="3197" xr:uid="{00000000-0005-0000-0000-0000EB750000}"/>
    <cellStyle name="Percent 42 2" xfId="6355" xr:uid="{00000000-0005-0000-0000-0000EC750000}"/>
    <cellStyle name="Percent 42 2 2" xfId="12474" xr:uid="{00000000-0005-0000-0000-0000ED750000}"/>
    <cellStyle name="Percent 42 2 2 2" xfId="21894" xr:uid="{00000000-0005-0000-0000-0000EE750000}"/>
    <cellStyle name="Percent 42 2 3" xfId="16801" xr:uid="{00000000-0005-0000-0000-0000EF750000}"/>
    <cellStyle name="Percent 42 3" xfId="9459" xr:uid="{00000000-0005-0000-0000-0000F0750000}"/>
    <cellStyle name="Percent 42 3 2" xfId="19428" xr:uid="{00000000-0005-0000-0000-0000F1750000}"/>
    <cellStyle name="Percent 42 4" xfId="14800" xr:uid="{00000000-0005-0000-0000-0000F2750000}"/>
    <cellStyle name="Percent 43" xfId="3276" xr:uid="{00000000-0005-0000-0000-0000F3750000}"/>
    <cellStyle name="Percent 43 2" xfId="6433" xr:uid="{00000000-0005-0000-0000-0000F4750000}"/>
    <cellStyle name="Percent 43 2 2" xfId="12546" xr:uid="{00000000-0005-0000-0000-0000F5750000}"/>
    <cellStyle name="Percent 43 2 2 2" xfId="21962" xr:uid="{00000000-0005-0000-0000-0000F6750000}"/>
    <cellStyle name="Percent 43 2 3" xfId="16867" xr:uid="{00000000-0005-0000-0000-0000F7750000}"/>
    <cellStyle name="Percent 43 3" xfId="9531" xr:uid="{00000000-0005-0000-0000-0000F8750000}"/>
    <cellStyle name="Percent 43 3 2" xfId="19488" xr:uid="{00000000-0005-0000-0000-0000F9750000}"/>
    <cellStyle name="Percent 43 4" xfId="14854" xr:uid="{00000000-0005-0000-0000-0000FA750000}"/>
    <cellStyle name="Percent 44" xfId="7887" xr:uid="{00000000-0005-0000-0000-0000FB750000}"/>
    <cellStyle name="Percent 44 2" xfId="13946" xr:uid="{00000000-0005-0000-0000-0000FC750000}"/>
    <cellStyle name="Percent 44 2 2" xfId="23215" xr:uid="{00000000-0005-0000-0000-0000FD750000}"/>
    <cellStyle name="Percent 44 3" xfId="17905" xr:uid="{00000000-0005-0000-0000-0000FE750000}"/>
    <cellStyle name="Percent 45" xfId="842" xr:uid="{00000000-0005-0000-0000-0000FF750000}"/>
    <cellStyle name="Percent 46" xfId="23227" xr:uid="{00000000-0005-0000-0000-000000760000}"/>
    <cellStyle name="Percent 47" xfId="41108" xr:uid="{00000000-0005-0000-0000-000001760000}"/>
    <cellStyle name="Percent 48" xfId="41112" xr:uid="{00000000-0005-0000-0000-000002760000}"/>
    <cellStyle name="Percent 49" xfId="41115" xr:uid="{00000000-0005-0000-0000-000003760000}"/>
    <cellStyle name="Percent 5" xfId="60" xr:uid="{00000000-0005-0000-0000-000004760000}"/>
    <cellStyle name="Percent 50" xfId="41118" xr:uid="{00000000-0005-0000-0000-000005760000}"/>
    <cellStyle name="Percent 50 2" xfId="41191" xr:uid="{00000000-0005-0000-0000-000006760000}"/>
    <cellStyle name="Percent 50 2 2" xfId="41197" xr:uid="{00000000-0005-0000-0000-000007760000}"/>
    <cellStyle name="Percent 50 2 2 2" xfId="41339" xr:uid="{2C6CE310-5BAC-4006-9ABB-236E07D03BEC}"/>
    <cellStyle name="Percent 50 2 2 2 5" xfId="41495" xr:uid="{4BD491C7-CFA4-4A5D-8FB0-4899534DB9E8}"/>
    <cellStyle name="Percent 50 2 3" xfId="41407" xr:uid="{A2949BE3-7300-4ECD-8974-95E9B5C94371}"/>
    <cellStyle name="Percent 51" xfId="41121" xr:uid="{00000000-0005-0000-0000-000008760000}"/>
    <cellStyle name="Percent 52" xfId="41128" xr:uid="{00000000-0005-0000-0000-000009760000}"/>
    <cellStyle name="Percent 53" xfId="41131" xr:uid="{00000000-0005-0000-0000-00000A760000}"/>
    <cellStyle name="Percent 54" xfId="41135" xr:uid="{00000000-0005-0000-0000-00000B760000}"/>
    <cellStyle name="Percent 55" xfId="41146" xr:uid="{00000000-0005-0000-0000-00000C760000}"/>
    <cellStyle name="Percent 56" xfId="41172" xr:uid="{00000000-0005-0000-0000-00000D760000}"/>
    <cellStyle name="Percent 57" xfId="41179" xr:uid="{00000000-0005-0000-0000-00000E760000}"/>
    <cellStyle name="Percent 58" xfId="41182" xr:uid="{00000000-0005-0000-0000-00000F760000}"/>
    <cellStyle name="Percent 59" xfId="41185" xr:uid="{00000000-0005-0000-0000-000010760000}"/>
    <cellStyle name="Percent 6" xfId="113" xr:uid="{00000000-0005-0000-0000-000011760000}"/>
    <cellStyle name="Percent 6 2" xfId="975" xr:uid="{00000000-0005-0000-0000-000012760000}"/>
    <cellStyle name="Percent 60" xfId="41194" xr:uid="{00000000-0005-0000-0000-000013760000}"/>
    <cellStyle name="Percent 60 2" xfId="41336" xr:uid="{BCA5FB91-AF7C-49E5-A0CB-A32F063F245E}"/>
    <cellStyle name="Percent 60 2 4" xfId="41515" xr:uid="{F4F3A43F-5B7D-4EA8-9484-F5CA76EE68DF}"/>
    <cellStyle name="Percent 60 2 4 3" xfId="41523" xr:uid="{97CE54C8-3DA4-4623-83E7-81BA7B1BACD1}"/>
    <cellStyle name="Percent 60 2 4 3 3" xfId="41519" xr:uid="{21C3786D-E1E9-470E-8B17-0D234A4B94B1}"/>
    <cellStyle name="Percent 60 2 5" xfId="41492" xr:uid="{CF60EE5E-4652-4E24-91C6-DA3A4BF1E848}"/>
    <cellStyle name="Percent 61" xfId="41346" xr:uid="{2690B9BE-1A9E-4ED1-872C-4F86321EDA44}"/>
    <cellStyle name="Percent 62" xfId="41351" xr:uid="{1144C87A-424C-4694-8153-A5B4E42FEBA9}"/>
    <cellStyle name="Percent 63" xfId="41354" xr:uid="{3C420DCB-5834-41C5-9667-E0CF38DA35C9}"/>
    <cellStyle name="Percent 64" xfId="41357" xr:uid="{5AD57EC1-8394-4796-9F3D-7B99BAA68C32}"/>
    <cellStyle name="Percent 65" xfId="41360" xr:uid="{6CF79E16-B511-4D55-89CD-812CE6797997}"/>
    <cellStyle name="Percent 66" xfId="41363" xr:uid="{B6567939-74DF-430E-BF7B-CC6536A11039}"/>
    <cellStyle name="Percent 67" xfId="41366" xr:uid="{FFAB2272-4CD1-4B71-8E5B-63189EAABE5B}"/>
    <cellStyle name="Percent 68" xfId="41373" xr:uid="{BFBA3C4C-6C0B-47F1-B7D2-EBE5480A5A6E}"/>
    <cellStyle name="Percent 69" xfId="41382" xr:uid="{5C7724E9-1CB4-4E4E-92BE-99B5D985547D}"/>
    <cellStyle name="Percent 7" xfId="981" xr:uid="{00000000-0005-0000-0000-000014760000}"/>
    <cellStyle name="Percent 70" xfId="41381" xr:uid="{21B99208-6A3A-4D50-AB20-C39703863F58}"/>
    <cellStyle name="Percent 71" xfId="41384" xr:uid="{9B318EB6-3E94-45EA-B2BB-7A678BE89AF2}"/>
    <cellStyle name="Percent 72" xfId="41386" xr:uid="{086502DF-ABE6-4EC6-8136-8D46D857CF2E}"/>
    <cellStyle name="Percent 73" xfId="41389" xr:uid="{DE01328B-15C7-4B62-B13A-F89B7DFB845B}"/>
    <cellStyle name="Percent 74" xfId="41395" xr:uid="{2A2EA707-BDB8-4C79-A164-3C8C06FD5435}"/>
    <cellStyle name="Percent 75" xfId="41400" xr:uid="{85590578-4C0F-45A8-9549-E3AB16D7BFDC}"/>
    <cellStyle name="Percent 76" xfId="41404" xr:uid="{5076A78A-4918-47B1-8E07-F6C475869BDF}"/>
    <cellStyle name="Percent 77" xfId="41410" xr:uid="{C1C5C835-8D15-48D7-899E-B8AE8A2D51AE}"/>
    <cellStyle name="Percent 78" xfId="41412" xr:uid="{9354F3D4-438E-4784-A55D-F3EE9D9A9230}"/>
    <cellStyle name="Percent 79" xfId="41416" xr:uid="{DE41ACB9-8ADE-473A-87EA-3A572ECFD033}"/>
    <cellStyle name="Percent 8" xfId="1019" xr:uid="{00000000-0005-0000-0000-000015760000}"/>
    <cellStyle name="Percent 80" xfId="41423" xr:uid="{B9359902-2C17-49B2-8B56-09CAEEB421AE}"/>
    <cellStyle name="Percent 81" xfId="41430" xr:uid="{CD409D0D-06E0-4530-8757-C576071555C0}"/>
    <cellStyle name="Percent 82" xfId="41433" xr:uid="{3E7EFDA4-B49C-4483-9E11-A932163D73C6}"/>
    <cellStyle name="Percent 83" xfId="41436" xr:uid="{35ED9B48-A905-43B3-B174-75B19B6C2092}"/>
    <cellStyle name="Percent 83 5" xfId="41509" xr:uid="{CEB767F7-1FAA-4478-B837-84EAF6CAB7CF}"/>
    <cellStyle name="Percent 84" xfId="41439" xr:uid="{FD252DB3-0524-4C00-B887-462C681F4EF4}"/>
    <cellStyle name="Percent 84 5" xfId="41499" xr:uid="{942074CA-3C5E-46B5-BFBC-8558245FE822}"/>
    <cellStyle name="Percent 85" xfId="41442" xr:uid="{627DE81E-672F-4600-A729-83FEBC120E2A}"/>
    <cellStyle name="Percent 85 5" xfId="41513" xr:uid="{3645153F-4BBB-47D0-B17A-C26B4E19EE30}"/>
    <cellStyle name="Percent 86" xfId="41445" xr:uid="{DC61D6AA-0EC6-4AEC-B759-FCAFFAEE2485}"/>
    <cellStyle name="Percent 86 5" xfId="41504" xr:uid="{E5C4906B-8AAE-4208-8F6A-E6DA08909485}"/>
    <cellStyle name="Percent 87" xfId="41449" xr:uid="{4AB114A9-E058-4409-9A27-F18963AB088B}"/>
    <cellStyle name="Percent 88" xfId="41453" xr:uid="{8F7E2DC4-3E30-4281-BEBE-0E19E40F0EA0}"/>
    <cellStyle name="Percent 89" xfId="41460" xr:uid="{93F7A4A8-8FBB-4FC6-A20D-62B5B027AD44}"/>
    <cellStyle name="Percent 9" xfId="1022" xr:uid="{00000000-0005-0000-0000-000016760000}"/>
    <cellStyle name="Percent 90" xfId="41463" xr:uid="{B36B8443-946F-48FF-BA53-820543C0C6D3}"/>
    <cellStyle name="Percent 90 4" xfId="41500" xr:uid="{06F6AE1D-83F4-4C80-8170-5C7351BAD226}"/>
    <cellStyle name="Percent 91" xfId="41466" xr:uid="{A3C5778C-10AC-438E-8DF0-F5995534912C}"/>
    <cellStyle name="Percent 92" xfId="41469" xr:uid="{A6A5F190-B104-45ED-BC2C-8CCC0E785254}"/>
    <cellStyle name="Percent 92 4" xfId="41506" xr:uid="{9C78D842-1B72-4F23-9D03-27FAC475C0D7}"/>
    <cellStyle name="Percent 93" xfId="41472" xr:uid="{FD40970A-B8B6-4CF9-8ED3-0E185508BC15}"/>
    <cellStyle name="Percent 94" xfId="41475" xr:uid="{3FEEC5FE-E6A2-4A94-941C-2D95423E28C0}"/>
    <cellStyle name="Percent 95" xfId="41478" xr:uid="{2DA089A0-2E60-41E1-8653-C8271241A619}"/>
    <cellStyle name="Percent 95 4" xfId="41514" xr:uid="{4584A739-F07C-4B59-9275-DBD1EC4A7E28}"/>
    <cellStyle name="Percentage % PL" xfId="41127" xr:uid="{00000000-0005-0000-0000-000017760000}"/>
    <cellStyle name="regstoresfromspecstores" xfId="1374" xr:uid="{00000000-0005-0000-0000-000018760000}"/>
    <cellStyle name="RevList" xfId="1375" xr:uid="{00000000-0005-0000-0000-000019760000}"/>
    <cellStyle name="Rp" xfId="1376" xr:uid="{00000000-0005-0000-0000-00001A760000}"/>
    <cellStyle name="SHADEDSTORES" xfId="1377" xr:uid="{00000000-0005-0000-0000-00001B760000}"/>
    <cellStyle name="SHADEDSTORES 10" xfId="2639" xr:uid="{00000000-0005-0000-0000-00001C760000}"/>
    <cellStyle name="SHADEDSTORES 10 2" xfId="3516" xr:uid="{00000000-0005-0000-0000-00001D760000}"/>
    <cellStyle name="SHADEDSTORES 10 2 2" xfId="6654" xr:uid="{00000000-0005-0000-0000-00001E760000}"/>
    <cellStyle name="SHADEDSTORES 10 2 2 2" xfId="12753" xr:uid="{00000000-0005-0000-0000-00001F760000}"/>
    <cellStyle name="SHADEDSTORES 10 2 2 2 2" xfId="22153" xr:uid="{00000000-0005-0000-0000-000020760000}"/>
    <cellStyle name="SHADEDSTORES 10 2 2 2 2 2" xfId="39883" xr:uid="{00000000-0005-0000-0000-000021760000}"/>
    <cellStyle name="SHADEDSTORES 10 2 2 2 3" xfId="32208" xr:uid="{00000000-0005-0000-0000-000022760000}"/>
    <cellStyle name="SHADEDSTORES 10 2 2 3" xfId="27142" xr:uid="{00000000-0005-0000-0000-000023760000}"/>
    <cellStyle name="SHADEDSTORES 10 2 3" xfId="9738" xr:uid="{00000000-0005-0000-0000-000024760000}"/>
    <cellStyle name="SHADEDSTORES 10 2 3 2" xfId="19628" xr:uid="{00000000-0005-0000-0000-000025760000}"/>
    <cellStyle name="SHADEDSTORES 10 2 3 2 2" xfId="37788" xr:uid="{00000000-0005-0000-0000-000026760000}"/>
    <cellStyle name="SHADEDSTORES 10 2 3 3" xfId="29669" xr:uid="{00000000-0005-0000-0000-000027760000}"/>
    <cellStyle name="SHADEDSTORES 10 2 4" xfId="24586" xr:uid="{00000000-0005-0000-0000-000028760000}"/>
    <cellStyle name="SHADEDSTORES 10 3" xfId="4234" xr:uid="{00000000-0005-0000-0000-000029760000}"/>
    <cellStyle name="SHADEDSTORES 10 3 2" xfId="7337" xr:uid="{00000000-0005-0000-0000-00002A760000}"/>
    <cellStyle name="SHADEDSTORES 10 3 2 2" xfId="13398" xr:uid="{00000000-0005-0000-0000-00002B760000}"/>
    <cellStyle name="SHADEDSTORES 10 3 2 2 2" xfId="22726" xr:uid="{00000000-0005-0000-0000-00002C760000}"/>
    <cellStyle name="SHADEDSTORES 10 3 2 2 2 2" xfId="40454" xr:uid="{00000000-0005-0000-0000-00002D760000}"/>
    <cellStyle name="SHADEDSTORES 10 3 2 2 3" xfId="32849" xr:uid="{00000000-0005-0000-0000-00002E760000}"/>
    <cellStyle name="SHADEDSTORES 10 3 2 3" xfId="27783" xr:uid="{00000000-0005-0000-0000-00002F760000}"/>
    <cellStyle name="SHADEDSTORES 10 3 3" xfId="10383" xr:uid="{00000000-0005-0000-0000-000030760000}"/>
    <cellStyle name="SHADEDSTORES 10 3 3 2" xfId="19952" xr:uid="{00000000-0005-0000-0000-000031760000}"/>
    <cellStyle name="SHADEDSTORES 10 3 3 2 2" xfId="38108" xr:uid="{00000000-0005-0000-0000-000032760000}"/>
    <cellStyle name="SHADEDSTORES 10 3 3 3" xfId="30308" xr:uid="{00000000-0005-0000-0000-000033760000}"/>
    <cellStyle name="SHADEDSTORES 10 3 4" xfId="25227" xr:uid="{00000000-0005-0000-0000-000034760000}"/>
    <cellStyle name="SHADEDSTORES 10 4" xfId="5838" xr:uid="{00000000-0005-0000-0000-000035760000}"/>
    <cellStyle name="SHADEDSTORES 10 4 2" xfId="11957" xr:uid="{00000000-0005-0000-0000-000036760000}"/>
    <cellStyle name="SHADEDSTORES 10 4 2 2" xfId="21454" xr:uid="{00000000-0005-0000-0000-000037760000}"/>
    <cellStyle name="SHADEDSTORES 10 4 2 2 2" xfId="39336" xr:uid="{00000000-0005-0000-0000-000038760000}"/>
    <cellStyle name="SHADEDSTORES 10 4 2 3" xfId="31597" xr:uid="{00000000-0005-0000-0000-000039760000}"/>
    <cellStyle name="SHADEDSTORES 10 4 3" xfId="26531" xr:uid="{00000000-0005-0000-0000-00003A760000}"/>
    <cellStyle name="SHADEDSTORES 10 5" xfId="8937" xr:uid="{00000000-0005-0000-0000-00003B760000}"/>
    <cellStyle name="SHADEDSTORES 10 5 2" xfId="18924" xr:uid="{00000000-0005-0000-0000-00003C760000}"/>
    <cellStyle name="SHADEDSTORES 10 5 2 2" xfId="37269" xr:uid="{00000000-0005-0000-0000-00003D760000}"/>
    <cellStyle name="SHADEDSTORES 10 5 3" xfId="29057" xr:uid="{00000000-0005-0000-0000-00003E760000}"/>
    <cellStyle name="SHADEDSTORES 10 6" xfId="23970" xr:uid="{00000000-0005-0000-0000-00003F760000}"/>
    <cellStyle name="SHADEDSTORES 11" xfId="2703" xr:uid="{00000000-0005-0000-0000-000040760000}"/>
    <cellStyle name="SHADEDSTORES 11 2" xfId="3787" xr:uid="{00000000-0005-0000-0000-000041760000}"/>
    <cellStyle name="SHADEDSTORES 11 2 2" xfId="6898" xr:uid="{00000000-0005-0000-0000-000042760000}"/>
    <cellStyle name="SHADEDSTORES 11 2 2 2" xfId="12971" xr:uid="{00000000-0005-0000-0000-000043760000}"/>
    <cellStyle name="SHADEDSTORES 11 2 2 2 2" xfId="22333" xr:uid="{00000000-0005-0000-0000-000044760000}"/>
    <cellStyle name="SHADEDSTORES 11 2 2 2 2 2" xfId="40063" xr:uid="{00000000-0005-0000-0000-000045760000}"/>
    <cellStyle name="SHADEDSTORES 11 2 2 2 3" xfId="32425" xr:uid="{00000000-0005-0000-0000-000046760000}"/>
    <cellStyle name="SHADEDSTORES 11 2 2 3" xfId="27359" xr:uid="{00000000-0005-0000-0000-000047760000}"/>
    <cellStyle name="SHADEDSTORES 11 2 3" xfId="9956" xr:uid="{00000000-0005-0000-0000-000048760000}"/>
    <cellStyle name="SHADEDSTORES 11 2 3 2" xfId="19748" xr:uid="{00000000-0005-0000-0000-000049760000}"/>
    <cellStyle name="SHADEDSTORES 11 2 3 2 2" xfId="37907" xr:uid="{00000000-0005-0000-0000-00004A760000}"/>
    <cellStyle name="SHADEDSTORES 11 2 3 3" xfId="29884" xr:uid="{00000000-0005-0000-0000-00004B760000}"/>
    <cellStyle name="SHADEDSTORES 11 2 4" xfId="24803" xr:uid="{00000000-0005-0000-0000-00004C760000}"/>
    <cellStyle name="SHADEDSTORES 11 3" xfId="4453" xr:uid="{00000000-0005-0000-0000-00004D760000}"/>
    <cellStyle name="SHADEDSTORES 11 3 2" xfId="7555" xr:uid="{00000000-0005-0000-0000-00004E760000}"/>
    <cellStyle name="SHADEDSTORES 11 3 2 2" xfId="13616" xr:uid="{00000000-0005-0000-0000-00004F760000}"/>
    <cellStyle name="SHADEDSTORES 11 3 2 2 2" xfId="22906" xr:uid="{00000000-0005-0000-0000-000050760000}"/>
    <cellStyle name="SHADEDSTORES 11 3 2 2 2 2" xfId="40634" xr:uid="{00000000-0005-0000-0000-000051760000}"/>
    <cellStyle name="SHADEDSTORES 11 3 2 2 3" xfId="33066" xr:uid="{00000000-0005-0000-0000-000052760000}"/>
    <cellStyle name="SHADEDSTORES 11 3 2 3" xfId="28000" xr:uid="{00000000-0005-0000-0000-000053760000}"/>
    <cellStyle name="SHADEDSTORES 11 3 3" xfId="10602" xr:uid="{00000000-0005-0000-0000-000054760000}"/>
    <cellStyle name="SHADEDSTORES 11 3 3 2" xfId="20170" xr:uid="{00000000-0005-0000-0000-000055760000}"/>
    <cellStyle name="SHADEDSTORES 11 3 3 2 2" xfId="38325" xr:uid="{00000000-0005-0000-0000-000056760000}"/>
    <cellStyle name="SHADEDSTORES 11 3 3 3" xfId="30526" xr:uid="{00000000-0005-0000-0000-000057760000}"/>
    <cellStyle name="SHADEDSTORES 11 3 4" xfId="25444" xr:uid="{00000000-0005-0000-0000-000058760000}"/>
    <cellStyle name="SHADEDSTORES 11 4" xfId="5899" xr:uid="{00000000-0005-0000-0000-000059760000}"/>
    <cellStyle name="SHADEDSTORES 11 4 2" xfId="12018" xr:uid="{00000000-0005-0000-0000-00005A760000}"/>
    <cellStyle name="SHADEDSTORES 11 4 2 2" xfId="21508" xr:uid="{00000000-0005-0000-0000-00005B760000}"/>
    <cellStyle name="SHADEDSTORES 11 4 2 2 2" xfId="39388" xr:uid="{00000000-0005-0000-0000-00005C760000}"/>
    <cellStyle name="SHADEDSTORES 11 4 2 3" xfId="31654" xr:uid="{00000000-0005-0000-0000-00005D760000}"/>
    <cellStyle name="SHADEDSTORES 11 4 3" xfId="26588" xr:uid="{00000000-0005-0000-0000-00005E760000}"/>
    <cellStyle name="SHADEDSTORES 11 5" xfId="8998" xr:uid="{00000000-0005-0000-0000-00005F760000}"/>
    <cellStyle name="SHADEDSTORES 11 5 2" xfId="18985" xr:uid="{00000000-0005-0000-0000-000060760000}"/>
    <cellStyle name="SHADEDSTORES 11 5 2 2" xfId="37326" xr:uid="{00000000-0005-0000-0000-000061760000}"/>
    <cellStyle name="SHADEDSTORES 11 6" xfId="24027" xr:uid="{00000000-0005-0000-0000-000062760000}"/>
    <cellStyle name="SHADEDSTORES 12" xfId="2641" xr:uid="{00000000-0005-0000-0000-000063760000}"/>
    <cellStyle name="SHADEDSTORES 12 2" xfId="3809" xr:uid="{00000000-0005-0000-0000-000064760000}"/>
    <cellStyle name="SHADEDSTORES 12 2 2" xfId="6920" xr:uid="{00000000-0005-0000-0000-000065760000}"/>
    <cellStyle name="SHADEDSTORES 12 2 2 2" xfId="12992" xr:uid="{00000000-0005-0000-0000-000066760000}"/>
    <cellStyle name="SHADEDSTORES 12 2 2 2 2" xfId="22353" xr:uid="{00000000-0005-0000-0000-000067760000}"/>
    <cellStyle name="SHADEDSTORES 12 2 2 2 2 2" xfId="40082" xr:uid="{00000000-0005-0000-0000-000068760000}"/>
    <cellStyle name="SHADEDSTORES 12 2 2 2 3" xfId="32445" xr:uid="{00000000-0005-0000-0000-000069760000}"/>
    <cellStyle name="SHADEDSTORES 12 2 2 3" xfId="27379" xr:uid="{00000000-0005-0000-0000-00006A760000}"/>
    <cellStyle name="SHADEDSTORES 12 2 3" xfId="9977" xr:uid="{00000000-0005-0000-0000-00006B760000}"/>
    <cellStyle name="SHADEDSTORES 12 2 3 2" xfId="19756" xr:uid="{00000000-0005-0000-0000-00006C760000}"/>
    <cellStyle name="SHADEDSTORES 12 2 3 2 2" xfId="37914" xr:uid="{00000000-0005-0000-0000-00006D760000}"/>
    <cellStyle name="SHADEDSTORES 12 2 3 3" xfId="29904" xr:uid="{00000000-0005-0000-0000-00006E760000}"/>
    <cellStyle name="SHADEDSTORES 12 2 4" xfId="24823" xr:uid="{00000000-0005-0000-0000-00006F760000}"/>
    <cellStyle name="SHADEDSTORES 12 3" xfId="4474" xr:uid="{00000000-0005-0000-0000-000070760000}"/>
    <cellStyle name="SHADEDSTORES 12 3 2" xfId="7576" xr:uid="{00000000-0005-0000-0000-000071760000}"/>
    <cellStyle name="SHADEDSTORES 12 3 2 2" xfId="13637" xr:uid="{00000000-0005-0000-0000-000072760000}"/>
    <cellStyle name="SHADEDSTORES 12 3 2 2 2" xfId="22925" xr:uid="{00000000-0005-0000-0000-000073760000}"/>
    <cellStyle name="SHADEDSTORES 12 3 2 2 2 2" xfId="40653" xr:uid="{00000000-0005-0000-0000-000074760000}"/>
    <cellStyle name="SHADEDSTORES 12 3 2 2 3" xfId="33086" xr:uid="{00000000-0005-0000-0000-000075760000}"/>
    <cellStyle name="SHADEDSTORES 12 3 2 3" xfId="28020" xr:uid="{00000000-0005-0000-0000-000076760000}"/>
    <cellStyle name="SHADEDSTORES 12 3 3" xfId="10623" xr:uid="{00000000-0005-0000-0000-000077760000}"/>
    <cellStyle name="SHADEDSTORES 12 3 3 2" xfId="20191" xr:uid="{00000000-0005-0000-0000-000078760000}"/>
    <cellStyle name="SHADEDSTORES 12 3 3 2 2" xfId="38345" xr:uid="{00000000-0005-0000-0000-000079760000}"/>
    <cellStyle name="SHADEDSTORES 12 3 3 3" xfId="30546" xr:uid="{00000000-0005-0000-0000-00007A760000}"/>
    <cellStyle name="SHADEDSTORES 12 3 4" xfId="25464" xr:uid="{00000000-0005-0000-0000-00007B760000}"/>
    <cellStyle name="SHADEDSTORES 12 4" xfId="5840" xr:uid="{00000000-0005-0000-0000-00007C760000}"/>
    <cellStyle name="SHADEDSTORES 12 4 2" xfId="11959" xr:uid="{00000000-0005-0000-0000-00007D760000}"/>
    <cellStyle name="SHADEDSTORES 12 4 2 2" xfId="21456" xr:uid="{00000000-0005-0000-0000-00007E760000}"/>
    <cellStyle name="SHADEDSTORES 12 4 2 2 2" xfId="39338" xr:uid="{00000000-0005-0000-0000-00007F760000}"/>
    <cellStyle name="SHADEDSTORES 12 4 2 3" xfId="31599" xr:uid="{00000000-0005-0000-0000-000080760000}"/>
    <cellStyle name="SHADEDSTORES 12 4 3" xfId="16415" xr:uid="{00000000-0005-0000-0000-000081760000}"/>
    <cellStyle name="SHADEDSTORES 12 4 3 2" xfId="35186" xr:uid="{00000000-0005-0000-0000-000082760000}"/>
    <cellStyle name="SHADEDSTORES 12 4 4" xfId="26533" xr:uid="{00000000-0005-0000-0000-000083760000}"/>
    <cellStyle name="SHADEDSTORES 12 5" xfId="8939" xr:uid="{00000000-0005-0000-0000-000084760000}"/>
    <cellStyle name="SHADEDSTORES 12 5 2" xfId="18926" xr:uid="{00000000-0005-0000-0000-000085760000}"/>
    <cellStyle name="SHADEDSTORES 12 5 2 2" xfId="37271" xr:uid="{00000000-0005-0000-0000-000086760000}"/>
    <cellStyle name="SHADEDSTORES 12 6" xfId="23972" xr:uid="{00000000-0005-0000-0000-000087760000}"/>
    <cellStyle name="SHADEDSTORES 13" xfId="2751" xr:uid="{00000000-0005-0000-0000-000088760000}"/>
    <cellStyle name="SHADEDSTORES 13 2" xfId="3954" xr:uid="{00000000-0005-0000-0000-000089760000}"/>
    <cellStyle name="SHADEDSTORES 13 2 2" xfId="7059" xr:uid="{00000000-0005-0000-0000-00008A760000}"/>
    <cellStyle name="SHADEDSTORES 13 2 2 2" xfId="13125" xr:uid="{00000000-0005-0000-0000-00008B760000}"/>
    <cellStyle name="SHADEDSTORES 13 2 2 2 2" xfId="22474" xr:uid="{00000000-0005-0000-0000-00008C760000}"/>
    <cellStyle name="SHADEDSTORES 13 2 2 2 2 2" xfId="40202" xr:uid="{00000000-0005-0000-0000-00008D760000}"/>
    <cellStyle name="SHADEDSTORES 13 2 2 2 3" xfId="32577" xr:uid="{00000000-0005-0000-0000-00008E760000}"/>
    <cellStyle name="SHADEDSTORES 13 2 2 3" xfId="27511" xr:uid="{00000000-0005-0000-0000-00008F760000}"/>
    <cellStyle name="SHADEDSTORES 13 2 3" xfId="10110" xr:uid="{00000000-0005-0000-0000-000090760000}"/>
    <cellStyle name="SHADEDSTORES 13 2 3 2" xfId="19817" xr:uid="{00000000-0005-0000-0000-000091760000}"/>
    <cellStyle name="SHADEDSTORES 13 2 3 2 2" xfId="37974" xr:uid="{00000000-0005-0000-0000-000092760000}"/>
    <cellStyle name="SHADEDSTORES 13 2 3 3" xfId="30036" xr:uid="{00000000-0005-0000-0000-000093760000}"/>
    <cellStyle name="SHADEDSTORES 13 2 4" xfId="24955" xr:uid="{00000000-0005-0000-0000-000094760000}"/>
    <cellStyle name="SHADEDSTORES 13 3" xfId="4607" xr:uid="{00000000-0005-0000-0000-000095760000}"/>
    <cellStyle name="SHADEDSTORES 13 3 2" xfId="7709" xr:uid="{00000000-0005-0000-0000-000096760000}"/>
    <cellStyle name="SHADEDSTORES 13 3 2 2" xfId="13770" xr:uid="{00000000-0005-0000-0000-000097760000}"/>
    <cellStyle name="SHADEDSTORES 13 3 2 2 2" xfId="23045" xr:uid="{00000000-0005-0000-0000-000098760000}"/>
    <cellStyle name="SHADEDSTORES 13 3 2 2 2 2" xfId="40773" xr:uid="{00000000-0005-0000-0000-000099760000}"/>
    <cellStyle name="SHADEDSTORES 13 3 2 2 3" xfId="33218" xr:uid="{00000000-0005-0000-0000-00009A760000}"/>
    <cellStyle name="SHADEDSTORES 13 3 2 3" xfId="28152" xr:uid="{00000000-0005-0000-0000-00009B760000}"/>
    <cellStyle name="SHADEDSTORES 13 3 3" xfId="10756" xr:uid="{00000000-0005-0000-0000-00009C760000}"/>
    <cellStyle name="SHADEDSTORES 13 3 3 2" xfId="20324" xr:uid="{00000000-0005-0000-0000-00009D760000}"/>
    <cellStyle name="SHADEDSTORES 13 3 3 2 2" xfId="38477" xr:uid="{00000000-0005-0000-0000-00009E760000}"/>
    <cellStyle name="SHADEDSTORES 13 3 3 3" xfId="30678" xr:uid="{00000000-0005-0000-0000-00009F760000}"/>
    <cellStyle name="SHADEDSTORES 13 3 4" xfId="25596" xr:uid="{00000000-0005-0000-0000-0000A0760000}"/>
    <cellStyle name="SHADEDSTORES 13 4" xfId="5945" xr:uid="{00000000-0005-0000-0000-0000A1760000}"/>
    <cellStyle name="SHADEDSTORES 13 4 2" xfId="12064" xr:uid="{00000000-0005-0000-0000-0000A2760000}"/>
    <cellStyle name="SHADEDSTORES 13 4 2 2" xfId="21552" xr:uid="{00000000-0005-0000-0000-0000A3760000}"/>
    <cellStyle name="SHADEDSTORES 13 4 2 2 2" xfId="39432" xr:uid="{00000000-0005-0000-0000-0000A4760000}"/>
    <cellStyle name="SHADEDSTORES 13 4 2 3" xfId="31698" xr:uid="{00000000-0005-0000-0000-0000A5760000}"/>
    <cellStyle name="SHADEDSTORES 13 4 3" xfId="26632" xr:uid="{00000000-0005-0000-0000-0000A6760000}"/>
    <cellStyle name="SHADEDSTORES 13 5" xfId="9044" xr:uid="{00000000-0005-0000-0000-0000A7760000}"/>
    <cellStyle name="SHADEDSTORES 13 5 2" xfId="19031" xr:uid="{00000000-0005-0000-0000-0000A8760000}"/>
    <cellStyle name="SHADEDSTORES 13 5 2 2" xfId="37370" xr:uid="{00000000-0005-0000-0000-0000A9760000}"/>
    <cellStyle name="SHADEDSTORES 13 6" xfId="24071" xr:uid="{00000000-0005-0000-0000-0000AA760000}"/>
    <cellStyle name="SHADEDSTORES 14" xfId="2757" xr:uid="{00000000-0005-0000-0000-0000AB760000}"/>
    <cellStyle name="SHADEDSTORES 14 2" xfId="3590" xr:uid="{00000000-0005-0000-0000-0000AC760000}"/>
    <cellStyle name="SHADEDSTORES 14 2 2" xfId="6720" xr:uid="{00000000-0005-0000-0000-0000AD760000}"/>
    <cellStyle name="SHADEDSTORES 14 2 2 2" xfId="12813" xr:uid="{00000000-0005-0000-0000-0000AE760000}"/>
    <cellStyle name="SHADEDSTORES 14 2 2 2 2" xfId="22200" xr:uid="{00000000-0005-0000-0000-0000AF760000}"/>
    <cellStyle name="SHADEDSTORES 14 2 2 2 2 2" xfId="39930" xr:uid="{00000000-0005-0000-0000-0000B0760000}"/>
    <cellStyle name="SHADEDSTORES 14 2 2 2 3" xfId="32268" xr:uid="{00000000-0005-0000-0000-0000B1760000}"/>
    <cellStyle name="SHADEDSTORES 14 2 2 3" xfId="27202" xr:uid="{00000000-0005-0000-0000-0000B2760000}"/>
    <cellStyle name="SHADEDSTORES 14 2 3" xfId="9798" xr:uid="{00000000-0005-0000-0000-0000B3760000}"/>
    <cellStyle name="SHADEDSTORES 14 2 3 2" xfId="19658" xr:uid="{00000000-0005-0000-0000-0000B4760000}"/>
    <cellStyle name="SHADEDSTORES 14 2 3 2 2" xfId="37818" xr:uid="{00000000-0005-0000-0000-0000B5760000}"/>
    <cellStyle name="SHADEDSTORES 14 2 3 3" xfId="29728" xr:uid="{00000000-0005-0000-0000-0000B6760000}"/>
    <cellStyle name="SHADEDSTORES 14 2 4" xfId="24646" xr:uid="{00000000-0005-0000-0000-0000B7760000}"/>
    <cellStyle name="SHADEDSTORES 14 3" xfId="4294" xr:uid="{00000000-0005-0000-0000-0000B8760000}"/>
    <cellStyle name="SHADEDSTORES 14 3 2" xfId="7397" xr:uid="{00000000-0005-0000-0000-0000B9760000}"/>
    <cellStyle name="SHADEDSTORES 14 3 2 2" xfId="13458" xr:uid="{00000000-0005-0000-0000-0000BA760000}"/>
    <cellStyle name="SHADEDSTORES 14 3 2 2 2" xfId="22773" xr:uid="{00000000-0005-0000-0000-0000BB760000}"/>
    <cellStyle name="SHADEDSTORES 14 3 2 2 2 2" xfId="40501" xr:uid="{00000000-0005-0000-0000-0000BC760000}"/>
    <cellStyle name="SHADEDSTORES 14 3 2 2 3" xfId="32909" xr:uid="{00000000-0005-0000-0000-0000BD760000}"/>
    <cellStyle name="SHADEDSTORES 14 3 2 3" xfId="27843" xr:uid="{00000000-0005-0000-0000-0000BE760000}"/>
    <cellStyle name="SHADEDSTORES 14 3 3" xfId="10443" xr:uid="{00000000-0005-0000-0000-0000BF760000}"/>
    <cellStyle name="SHADEDSTORES 14 3 3 2" xfId="20012" xr:uid="{00000000-0005-0000-0000-0000C0760000}"/>
    <cellStyle name="SHADEDSTORES 14 3 3 2 2" xfId="38168" xr:uid="{00000000-0005-0000-0000-0000C1760000}"/>
    <cellStyle name="SHADEDSTORES 14 3 3 3" xfId="30368" xr:uid="{00000000-0005-0000-0000-0000C2760000}"/>
    <cellStyle name="SHADEDSTORES 14 3 4" xfId="25287" xr:uid="{00000000-0005-0000-0000-0000C3760000}"/>
    <cellStyle name="SHADEDSTORES 14 4" xfId="5951" xr:uid="{00000000-0005-0000-0000-0000C4760000}"/>
    <cellStyle name="SHADEDSTORES 14 4 2" xfId="12070" xr:uid="{00000000-0005-0000-0000-0000C5760000}"/>
    <cellStyle name="SHADEDSTORES 14 4 2 2" xfId="21558" xr:uid="{00000000-0005-0000-0000-0000C6760000}"/>
    <cellStyle name="SHADEDSTORES 14 4 2 2 2" xfId="39438" xr:uid="{00000000-0005-0000-0000-0000C7760000}"/>
    <cellStyle name="SHADEDSTORES 14 4 2 3" xfId="31704" xr:uid="{00000000-0005-0000-0000-0000C8760000}"/>
    <cellStyle name="SHADEDSTORES 14 4 3" xfId="26638" xr:uid="{00000000-0005-0000-0000-0000C9760000}"/>
    <cellStyle name="SHADEDSTORES 14 5" xfId="9050" xr:uid="{00000000-0005-0000-0000-0000CA760000}"/>
    <cellStyle name="SHADEDSTORES 14 5 2" xfId="19037" xr:uid="{00000000-0005-0000-0000-0000CB760000}"/>
    <cellStyle name="SHADEDSTORES 14 5 2 2" xfId="37376" xr:uid="{00000000-0005-0000-0000-0000CC760000}"/>
    <cellStyle name="SHADEDSTORES 14 5 3" xfId="29162" xr:uid="{00000000-0005-0000-0000-0000CD760000}"/>
    <cellStyle name="SHADEDSTORES 14 6" xfId="24077" xr:uid="{00000000-0005-0000-0000-0000CE760000}"/>
    <cellStyle name="SHADEDSTORES 15" xfId="2694" xr:uid="{00000000-0005-0000-0000-0000CF760000}"/>
    <cellStyle name="SHADEDSTORES 15 2" xfId="3681" xr:uid="{00000000-0005-0000-0000-0000D0760000}"/>
    <cellStyle name="SHADEDSTORES 15 2 2" xfId="6804" xr:uid="{00000000-0005-0000-0000-0000D1760000}"/>
    <cellStyle name="SHADEDSTORES 15 2 2 2" xfId="12887" xr:uid="{00000000-0005-0000-0000-0000D2760000}"/>
    <cellStyle name="SHADEDSTORES 15 2 2 2 2" xfId="22260" xr:uid="{00000000-0005-0000-0000-0000D3760000}"/>
    <cellStyle name="SHADEDSTORES 15 2 2 2 2 2" xfId="39990" xr:uid="{00000000-0005-0000-0000-0000D4760000}"/>
    <cellStyle name="SHADEDSTORES 15 2 2 2 3" xfId="32341" xr:uid="{00000000-0005-0000-0000-0000D5760000}"/>
    <cellStyle name="SHADEDSTORES 15 2 2 3" xfId="27275" xr:uid="{00000000-0005-0000-0000-0000D6760000}"/>
    <cellStyle name="SHADEDSTORES 15 2 3" xfId="9872" xr:uid="{00000000-0005-0000-0000-0000D7760000}"/>
    <cellStyle name="SHADEDSTORES 15 2 3 2" xfId="19701" xr:uid="{00000000-0005-0000-0000-0000D8760000}"/>
    <cellStyle name="SHADEDSTORES 15 2 3 2 2" xfId="37860" xr:uid="{00000000-0005-0000-0000-0000D9760000}"/>
    <cellStyle name="SHADEDSTORES 15 2 3 3" xfId="29800" xr:uid="{00000000-0005-0000-0000-0000DA760000}"/>
    <cellStyle name="SHADEDSTORES 15 2 4" xfId="24719" xr:uid="{00000000-0005-0000-0000-0000DB760000}"/>
    <cellStyle name="SHADEDSTORES 15 3" xfId="4369" xr:uid="{00000000-0005-0000-0000-0000DC760000}"/>
    <cellStyle name="SHADEDSTORES 15 3 2" xfId="7471" xr:uid="{00000000-0005-0000-0000-0000DD760000}"/>
    <cellStyle name="SHADEDSTORES 15 3 2 2" xfId="13532" xr:uid="{00000000-0005-0000-0000-0000DE760000}"/>
    <cellStyle name="SHADEDSTORES 15 3 2 2 2" xfId="22833" xr:uid="{00000000-0005-0000-0000-0000DF760000}"/>
    <cellStyle name="SHADEDSTORES 15 3 2 2 2 2" xfId="40561" xr:uid="{00000000-0005-0000-0000-0000E0760000}"/>
    <cellStyle name="SHADEDSTORES 15 3 2 2 3" xfId="32982" xr:uid="{00000000-0005-0000-0000-0000E1760000}"/>
    <cellStyle name="SHADEDSTORES 15 3 2 3" xfId="27916" xr:uid="{00000000-0005-0000-0000-0000E2760000}"/>
    <cellStyle name="SHADEDSTORES 15 3 3" xfId="10518" xr:uid="{00000000-0005-0000-0000-0000E3760000}"/>
    <cellStyle name="SHADEDSTORES 15 3 3 2" xfId="20086" xr:uid="{00000000-0005-0000-0000-0000E4760000}"/>
    <cellStyle name="SHADEDSTORES 15 3 3 2 2" xfId="38241" xr:uid="{00000000-0005-0000-0000-0000E5760000}"/>
    <cellStyle name="SHADEDSTORES 15 3 3 3" xfId="30442" xr:uid="{00000000-0005-0000-0000-0000E6760000}"/>
    <cellStyle name="SHADEDSTORES 15 3 4" xfId="25360" xr:uid="{00000000-0005-0000-0000-0000E7760000}"/>
    <cellStyle name="SHADEDSTORES 15 4" xfId="5891" xr:uid="{00000000-0005-0000-0000-0000E8760000}"/>
    <cellStyle name="SHADEDSTORES 15 4 2" xfId="12010" xr:uid="{00000000-0005-0000-0000-0000E9760000}"/>
    <cellStyle name="SHADEDSTORES 15 4 2 2" xfId="21500" xr:uid="{00000000-0005-0000-0000-0000EA760000}"/>
    <cellStyle name="SHADEDSTORES 15 4 2 2 2" xfId="39380" xr:uid="{00000000-0005-0000-0000-0000EB760000}"/>
    <cellStyle name="SHADEDSTORES 15 4 2 3" xfId="31646" xr:uid="{00000000-0005-0000-0000-0000EC760000}"/>
    <cellStyle name="SHADEDSTORES 15 4 3" xfId="26580" xr:uid="{00000000-0005-0000-0000-0000ED760000}"/>
    <cellStyle name="SHADEDSTORES 15 5" xfId="8990" xr:uid="{00000000-0005-0000-0000-0000EE760000}"/>
    <cellStyle name="SHADEDSTORES 15 5 2" xfId="18977" xr:uid="{00000000-0005-0000-0000-0000EF760000}"/>
    <cellStyle name="SHADEDSTORES 15 5 2 2" xfId="37318" xr:uid="{00000000-0005-0000-0000-0000F0760000}"/>
    <cellStyle name="SHADEDSTORES 15 5 3" xfId="29106" xr:uid="{00000000-0005-0000-0000-0000F1760000}"/>
    <cellStyle name="SHADEDSTORES 15 6" xfId="24019" xr:uid="{00000000-0005-0000-0000-0000F2760000}"/>
    <cellStyle name="SHADEDSTORES 16" xfId="2768" xr:uid="{00000000-0005-0000-0000-0000F3760000}"/>
    <cellStyle name="SHADEDSTORES 16 2" xfId="5960" xr:uid="{00000000-0005-0000-0000-0000F4760000}"/>
    <cellStyle name="SHADEDSTORES 16 2 2" xfId="12079" xr:uid="{00000000-0005-0000-0000-0000F5760000}"/>
    <cellStyle name="SHADEDSTORES 16 2 2 2" xfId="21563" xr:uid="{00000000-0005-0000-0000-0000F6760000}"/>
    <cellStyle name="SHADEDSTORES 16 2 2 2 2" xfId="39443" xr:uid="{00000000-0005-0000-0000-0000F7760000}"/>
    <cellStyle name="SHADEDSTORES 16 2 2 3" xfId="31709" xr:uid="{00000000-0005-0000-0000-0000F8760000}"/>
    <cellStyle name="SHADEDSTORES 16 2 3" xfId="16506" xr:uid="{00000000-0005-0000-0000-0000F9760000}"/>
    <cellStyle name="SHADEDSTORES 16 2 3 2" xfId="35277" xr:uid="{00000000-0005-0000-0000-0000FA760000}"/>
    <cellStyle name="SHADEDSTORES 16 2 4" xfId="26643" xr:uid="{00000000-0005-0000-0000-0000FB760000}"/>
    <cellStyle name="SHADEDSTORES 16 3" xfId="9059" xr:uid="{00000000-0005-0000-0000-0000FC760000}"/>
    <cellStyle name="SHADEDSTORES 16 3 2" xfId="19046" xr:uid="{00000000-0005-0000-0000-0000FD760000}"/>
    <cellStyle name="SHADEDSTORES 16 3 2 2" xfId="37381" xr:uid="{00000000-0005-0000-0000-0000FE760000}"/>
    <cellStyle name="SHADEDSTORES 16 3 3" xfId="29169" xr:uid="{00000000-0005-0000-0000-0000FF760000}"/>
    <cellStyle name="SHADEDSTORES 16 4" xfId="14531" xr:uid="{00000000-0005-0000-0000-000000770000}"/>
    <cellStyle name="SHADEDSTORES 16 4 2" xfId="33704" xr:uid="{00000000-0005-0000-0000-000001770000}"/>
    <cellStyle name="SHADEDSTORES 16 5" xfId="24082" xr:uid="{00000000-0005-0000-0000-000002770000}"/>
    <cellStyle name="SHADEDSTORES 17" xfId="2753" xr:uid="{00000000-0005-0000-0000-000003770000}"/>
    <cellStyle name="SHADEDSTORES 17 2" xfId="5947" xr:uid="{00000000-0005-0000-0000-000004770000}"/>
    <cellStyle name="SHADEDSTORES 17 2 2" xfId="12066" xr:uid="{00000000-0005-0000-0000-000005770000}"/>
    <cellStyle name="SHADEDSTORES 17 2 2 2" xfId="21554" xr:uid="{00000000-0005-0000-0000-000006770000}"/>
    <cellStyle name="SHADEDSTORES 17 2 2 2 2" xfId="39434" xr:uid="{00000000-0005-0000-0000-000007770000}"/>
    <cellStyle name="SHADEDSTORES 17 2 2 3" xfId="31700" xr:uid="{00000000-0005-0000-0000-000008770000}"/>
    <cellStyle name="SHADEDSTORES 17 2 3" xfId="26634" xr:uid="{00000000-0005-0000-0000-000009770000}"/>
    <cellStyle name="SHADEDSTORES 17 3" xfId="9046" xr:uid="{00000000-0005-0000-0000-00000A770000}"/>
    <cellStyle name="SHADEDSTORES 17 3 2" xfId="19033" xr:uid="{00000000-0005-0000-0000-00000B770000}"/>
    <cellStyle name="SHADEDSTORES 17 3 2 2" xfId="37372" xr:uid="{00000000-0005-0000-0000-00000C770000}"/>
    <cellStyle name="SHADEDSTORES 17 3 3" xfId="29158" xr:uid="{00000000-0005-0000-0000-00000D770000}"/>
    <cellStyle name="SHADEDSTORES 17 4" xfId="24073" xr:uid="{00000000-0005-0000-0000-00000E770000}"/>
    <cellStyle name="SHADEDSTORES 18" xfId="2901" xr:uid="{00000000-0005-0000-0000-00000F770000}"/>
    <cellStyle name="SHADEDSTORES 18 2" xfId="6081" xr:uid="{00000000-0005-0000-0000-000010770000}"/>
    <cellStyle name="SHADEDSTORES 18 2 2" xfId="12200" xr:uid="{00000000-0005-0000-0000-000011770000}"/>
    <cellStyle name="SHADEDSTORES 18 2 2 2" xfId="21658" xr:uid="{00000000-0005-0000-0000-000012770000}"/>
    <cellStyle name="SHADEDSTORES 18 2 2 2 2" xfId="39534" xr:uid="{00000000-0005-0000-0000-000013770000}"/>
    <cellStyle name="SHADEDSTORES 18 2 2 3" xfId="31820" xr:uid="{00000000-0005-0000-0000-000014770000}"/>
    <cellStyle name="SHADEDSTORES 18 2 3" xfId="26754" xr:uid="{00000000-0005-0000-0000-000015770000}"/>
    <cellStyle name="SHADEDSTORES 18 3" xfId="9185" xr:uid="{00000000-0005-0000-0000-000016770000}"/>
    <cellStyle name="SHADEDSTORES 18 3 2" xfId="19167" xr:uid="{00000000-0005-0000-0000-000017770000}"/>
    <cellStyle name="SHADEDSTORES 18 3 2 2" xfId="37492" xr:uid="{00000000-0005-0000-0000-000018770000}"/>
    <cellStyle name="SHADEDSTORES 18 3 3" xfId="29285" xr:uid="{00000000-0005-0000-0000-000019770000}"/>
    <cellStyle name="SHADEDSTORES 18 4" xfId="24198" xr:uid="{00000000-0005-0000-0000-00001A770000}"/>
    <cellStyle name="SHADEDSTORES 19" xfId="2755" xr:uid="{00000000-0005-0000-0000-00001B770000}"/>
    <cellStyle name="SHADEDSTORES 19 2" xfId="5949" xr:uid="{00000000-0005-0000-0000-00001C770000}"/>
    <cellStyle name="SHADEDSTORES 19 2 2" xfId="12068" xr:uid="{00000000-0005-0000-0000-00001D770000}"/>
    <cellStyle name="SHADEDSTORES 19 2 2 2" xfId="21556" xr:uid="{00000000-0005-0000-0000-00001E770000}"/>
    <cellStyle name="SHADEDSTORES 19 2 2 2 2" xfId="39436" xr:uid="{00000000-0005-0000-0000-00001F770000}"/>
    <cellStyle name="SHADEDSTORES 19 2 2 3" xfId="31702" xr:uid="{00000000-0005-0000-0000-000020770000}"/>
    <cellStyle name="SHADEDSTORES 19 2 3" xfId="26636" xr:uid="{00000000-0005-0000-0000-000021770000}"/>
    <cellStyle name="SHADEDSTORES 19 3" xfId="9048" xr:uid="{00000000-0005-0000-0000-000022770000}"/>
    <cellStyle name="SHADEDSTORES 19 3 2" xfId="19035" xr:uid="{00000000-0005-0000-0000-000023770000}"/>
    <cellStyle name="SHADEDSTORES 19 3 2 2" xfId="37374" xr:uid="{00000000-0005-0000-0000-000024770000}"/>
    <cellStyle name="SHADEDSTORES 19 3 3" xfId="29160" xr:uid="{00000000-0005-0000-0000-000025770000}"/>
    <cellStyle name="SHADEDSTORES 19 4" xfId="24075" xr:uid="{00000000-0005-0000-0000-000026770000}"/>
    <cellStyle name="SHADEDSTORES 2" xfId="1736" xr:uid="{00000000-0005-0000-0000-000027770000}"/>
    <cellStyle name="SHADEDSTORES 2 10" xfId="2704" xr:uid="{00000000-0005-0000-0000-000028770000}"/>
    <cellStyle name="SHADEDSTORES 2 10 2" xfId="4033" xr:uid="{00000000-0005-0000-0000-000029770000}"/>
    <cellStyle name="SHADEDSTORES 2 10 2 2" xfId="7136" xr:uid="{00000000-0005-0000-0000-00002A770000}"/>
    <cellStyle name="SHADEDSTORES 2 10 2 2 2" xfId="13200" xr:uid="{00000000-0005-0000-0000-00002B770000}"/>
    <cellStyle name="SHADEDSTORES 2 10 2 2 2 2" xfId="22546" xr:uid="{00000000-0005-0000-0000-00002C770000}"/>
    <cellStyle name="SHADEDSTORES 2 10 2 2 2 2 2" xfId="40274" xr:uid="{00000000-0005-0000-0000-00002D770000}"/>
    <cellStyle name="SHADEDSTORES 2 10 2 2 2 3" xfId="32652" xr:uid="{00000000-0005-0000-0000-00002E770000}"/>
    <cellStyle name="SHADEDSTORES 2 10 2 2 3" xfId="27586" xr:uid="{00000000-0005-0000-0000-00002F770000}"/>
    <cellStyle name="SHADEDSTORES 2 10 2 3" xfId="10185" xr:uid="{00000000-0005-0000-0000-000030770000}"/>
    <cellStyle name="SHADEDSTORES 2 10 2 3 2" xfId="19833" xr:uid="{00000000-0005-0000-0000-000031770000}"/>
    <cellStyle name="SHADEDSTORES 2 10 2 3 2 2" xfId="37990" xr:uid="{00000000-0005-0000-0000-000032770000}"/>
    <cellStyle name="SHADEDSTORES 2 10 2 3 3" xfId="30111" xr:uid="{00000000-0005-0000-0000-000033770000}"/>
    <cellStyle name="SHADEDSTORES 2 10 2 4" xfId="25030" xr:uid="{00000000-0005-0000-0000-000034770000}"/>
    <cellStyle name="SHADEDSTORES 2 10 3" xfId="4682" xr:uid="{00000000-0005-0000-0000-000035770000}"/>
    <cellStyle name="SHADEDSTORES 2 10 3 2" xfId="7784" xr:uid="{00000000-0005-0000-0000-000036770000}"/>
    <cellStyle name="SHADEDSTORES 2 10 3 2 2" xfId="13845" xr:uid="{00000000-0005-0000-0000-000037770000}"/>
    <cellStyle name="SHADEDSTORES 2 10 3 2 2 2" xfId="23117" xr:uid="{00000000-0005-0000-0000-000038770000}"/>
    <cellStyle name="SHADEDSTORES 2 10 3 2 2 2 2" xfId="40845" xr:uid="{00000000-0005-0000-0000-000039770000}"/>
    <cellStyle name="SHADEDSTORES 2 10 3 2 2 3" xfId="33293" xr:uid="{00000000-0005-0000-0000-00003A770000}"/>
    <cellStyle name="SHADEDSTORES 2 10 3 2 3" xfId="28227" xr:uid="{00000000-0005-0000-0000-00003B770000}"/>
    <cellStyle name="SHADEDSTORES 2 10 3 3" xfId="10831" xr:uid="{00000000-0005-0000-0000-00003C770000}"/>
    <cellStyle name="SHADEDSTORES 2 10 3 3 2" xfId="20399" xr:uid="{00000000-0005-0000-0000-00003D770000}"/>
    <cellStyle name="SHADEDSTORES 2 10 3 3 2 2" xfId="38552" xr:uid="{00000000-0005-0000-0000-00003E770000}"/>
    <cellStyle name="SHADEDSTORES 2 10 3 3 3" xfId="30753" xr:uid="{00000000-0005-0000-0000-00003F770000}"/>
    <cellStyle name="SHADEDSTORES 2 10 3 4" xfId="25671" xr:uid="{00000000-0005-0000-0000-000040770000}"/>
    <cellStyle name="SHADEDSTORES 2 10 4" xfId="5900" xr:uid="{00000000-0005-0000-0000-000041770000}"/>
    <cellStyle name="SHADEDSTORES 2 10 4 2" xfId="12019" xr:uid="{00000000-0005-0000-0000-000042770000}"/>
    <cellStyle name="SHADEDSTORES 2 10 4 2 2" xfId="21509" xr:uid="{00000000-0005-0000-0000-000043770000}"/>
    <cellStyle name="SHADEDSTORES 2 10 4 2 2 2" xfId="39389" xr:uid="{00000000-0005-0000-0000-000044770000}"/>
    <cellStyle name="SHADEDSTORES 2 10 4 2 3" xfId="31655" xr:uid="{00000000-0005-0000-0000-000045770000}"/>
    <cellStyle name="SHADEDSTORES 2 10 4 3" xfId="26589" xr:uid="{00000000-0005-0000-0000-000046770000}"/>
    <cellStyle name="SHADEDSTORES 2 10 5" xfId="8999" xr:uid="{00000000-0005-0000-0000-000047770000}"/>
    <cellStyle name="SHADEDSTORES 2 10 5 2" xfId="18986" xr:uid="{00000000-0005-0000-0000-000048770000}"/>
    <cellStyle name="SHADEDSTORES 2 10 5 2 2" xfId="37327" xr:uid="{00000000-0005-0000-0000-000049770000}"/>
    <cellStyle name="SHADEDSTORES 2 10 6" xfId="24028" xr:uid="{00000000-0005-0000-0000-00004A770000}"/>
    <cellStyle name="SHADEDSTORES 2 11" xfId="2642" xr:uid="{00000000-0005-0000-0000-00004B770000}"/>
    <cellStyle name="SHADEDSTORES 2 11 2" xfId="4056" xr:uid="{00000000-0005-0000-0000-00004C770000}"/>
    <cellStyle name="SHADEDSTORES 2 11 2 2" xfId="7159" xr:uid="{00000000-0005-0000-0000-00004D770000}"/>
    <cellStyle name="SHADEDSTORES 2 11 2 2 2" xfId="13223" xr:uid="{00000000-0005-0000-0000-00004E770000}"/>
    <cellStyle name="SHADEDSTORES 2 11 2 2 2 2" xfId="22566" xr:uid="{00000000-0005-0000-0000-00004F770000}"/>
    <cellStyle name="SHADEDSTORES 2 11 2 2 2 2 2" xfId="40294" xr:uid="{00000000-0005-0000-0000-000050770000}"/>
    <cellStyle name="SHADEDSTORES 2 11 2 2 2 3" xfId="32675" xr:uid="{00000000-0005-0000-0000-000051770000}"/>
    <cellStyle name="SHADEDSTORES 2 11 2 2 3" xfId="27609" xr:uid="{00000000-0005-0000-0000-000052770000}"/>
    <cellStyle name="SHADEDSTORES 2 11 2 3" xfId="10208" xr:uid="{00000000-0005-0000-0000-000053770000}"/>
    <cellStyle name="SHADEDSTORES 2 11 2 3 2" xfId="19840" xr:uid="{00000000-0005-0000-0000-000054770000}"/>
    <cellStyle name="SHADEDSTORES 2 11 2 3 2 2" xfId="37997" xr:uid="{00000000-0005-0000-0000-000055770000}"/>
    <cellStyle name="SHADEDSTORES 2 11 2 3 3" xfId="30134" xr:uid="{00000000-0005-0000-0000-000056770000}"/>
    <cellStyle name="SHADEDSTORES 2 11 2 4" xfId="25053" xr:uid="{00000000-0005-0000-0000-000057770000}"/>
    <cellStyle name="SHADEDSTORES 2 11 3" xfId="4705" xr:uid="{00000000-0005-0000-0000-000058770000}"/>
    <cellStyle name="SHADEDSTORES 2 11 3 2" xfId="7807" xr:uid="{00000000-0005-0000-0000-000059770000}"/>
    <cellStyle name="SHADEDSTORES 2 11 3 2 2" xfId="13868" xr:uid="{00000000-0005-0000-0000-00005A770000}"/>
    <cellStyle name="SHADEDSTORES 2 11 3 2 2 2" xfId="23137" xr:uid="{00000000-0005-0000-0000-00005B770000}"/>
    <cellStyle name="SHADEDSTORES 2 11 3 2 2 2 2" xfId="40865" xr:uid="{00000000-0005-0000-0000-00005C770000}"/>
    <cellStyle name="SHADEDSTORES 2 11 3 2 2 3" xfId="33316" xr:uid="{00000000-0005-0000-0000-00005D770000}"/>
    <cellStyle name="SHADEDSTORES 2 11 3 2 3" xfId="28250" xr:uid="{00000000-0005-0000-0000-00005E770000}"/>
    <cellStyle name="SHADEDSTORES 2 11 3 3" xfId="10854" xr:uid="{00000000-0005-0000-0000-00005F770000}"/>
    <cellStyle name="SHADEDSTORES 2 11 3 3 2" xfId="20422" xr:uid="{00000000-0005-0000-0000-000060770000}"/>
    <cellStyle name="SHADEDSTORES 2 11 3 3 2 2" xfId="38575" xr:uid="{00000000-0005-0000-0000-000061770000}"/>
    <cellStyle name="SHADEDSTORES 2 11 3 3 3" xfId="30776" xr:uid="{00000000-0005-0000-0000-000062770000}"/>
    <cellStyle name="SHADEDSTORES 2 11 3 4" xfId="25694" xr:uid="{00000000-0005-0000-0000-000063770000}"/>
    <cellStyle name="SHADEDSTORES 2 11 4" xfId="5841" xr:uid="{00000000-0005-0000-0000-000064770000}"/>
    <cellStyle name="SHADEDSTORES 2 11 4 2" xfId="11960" xr:uid="{00000000-0005-0000-0000-000065770000}"/>
    <cellStyle name="SHADEDSTORES 2 11 4 2 2" xfId="21457" xr:uid="{00000000-0005-0000-0000-000066770000}"/>
    <cellStyle name="SHADEDSTORES 2 11 4 2 2 2" xfId="39339" xr:uid="{00000000-0005-0000-0000-000067770000}"/>
    <cellStyle name="SHADEDSTORES 2 11 4 2 3" xfId="31600" xr:uid="{00000000-0005-0000-0000-000068770000}"/>
    <cellStyle name="SHADEDSTORES 2 11 4 3" xfId="16416" xr:uid="{00000000-0005-0000-0000-000069770000}"/>
    <cellStyle name="SHADEDSTORES 2 11 4 3 2" xfId="35187" xr:uid="{00000000-0005-0000-0000-00006A770000}"/>
    <cellStyle name="SHADEDSTORES 2 11 4 4" xfId="26534" xr:uid="{00000000-0005-0000-0000-00006B770000}"/>
    <cellStyle name="SHADEDSTORES 2 11 5" xfId="8940" xr:uid="{00000000-0005-0000-0000-00006C770000}"/>
    <cellStyle name="SHADEDSTORES 2 11 5 2" xfId="18927" xr:uid="{00000000-0005-0000-0000-00006D770000}"/>
    <cellStyle name="SHADEDSTORES 2 11 5 2 2" xfId="37272" xr:uid="{00000000-0005-0000-0000-00006E770000}"/>
    <cellStyle name="SHADEDSTORES 2 11 6" xfId="23973" xr:uid="{00000000-0005-0000-0000-00006F770000}"/>
    <cellStyle name="SHADEDSTORES 2 12" xfId="2752" xr:uid="{00000000-0005-0000-0000-000070770000}"/>
    <cellStyle name="SHADEDSTORES 2 12 2" xfId="4074" xr:uid="{00000000-0005-0000-0000-000071770000}"/>
    <cellStyle name="SHADEDSTORES 2 12 2 2" xfId="7177" xr:uid="{00000000-0005-0000-0000-000072770000}"/>
    <cellStyle name="SHADEDSTORES 2 12 2 2 2" xfId="13240" xr:uid="{00000000-0005-0000-0000-000073770000}"/>
    <cellStyle name="SHADEDSTORES 2 12 2 2 2 2" xfId="22583" xr:uid="{00000000-0005-0000-0000-000074770000}"/>
    <cellStyle name="SHADEDSTORES 2 12 2 2 2 2 2" xfId="40311" xr:uid="{00000000-0005-0000-0000-000075770000}"/>
    <cellStyle name="SHADEDSTORES 2 12 2 2 2 3" xfId="32692" xr:uid="{00000000-0005-0000-0000-000076770000}"/>
    <cellStyle name="SHADEDSTORES 2 12 2 2 3" xfId="27626" xr:uid="{00000000-0005-0000-0000-000077770000}"/>
    <cellStyle name="SHADEDSTORES 2 12 2 3" xfId="10225" xr:uid="{00000000-0005-0000-0000-000078770000}"/>
    <cellStyle name="SHADEDSTORES 2 12 2 3 2" xfId="19843" xr:uid="{00000000-0005-0000-0000-000079770000}"/>
    <cellStyle name="SHADEDSTORES 2 12 2 3 2 2" xfId="38000" xr:uid="{00000000-0005-0000-0000-00007A770000}"/>
    <cellStyle name="SHADEDSTORES 2 12 2 3 3" xfId="30151" xr:uid="{00000000-0005-0000-0000-00007B770000}"/>
    <cellStyle name="SHADEDSTORES 2 12 2 4" xfId="25070" xr:uid="{00000000-0005-0000-0000-00007C770000}"/>
    <cellStyle name="SHADEDSTORES 2 12 3" xfId="4722" xr:uid="{00000000-0005-0000-0000-00007D770000}"/>
    <cellStyle name="SHADEDSTORES 2 12 3 2" xfId="7824" xr:uid="{00000000-0005-0000-0000-00007E770000}"/>
    <cellStyle name="SHADEDSTORES 2 12 3 2 2" xfId="13885" xr:uid="{00000000-0005-0000-0000-00007F770000}"/>
    <cellStyle name="SHADEDSTORES 2 12 3 2 2 2" xfId="23154" xr:uid="{00000000-0005-0000-0000-000080770000}"/>
    <cellStyle name="SHADEDSTORES 2 12 3 2 2 2 2" xfId="40882" xr:uid="{00000000-0005-0000-0000-000081770000}"/>
    <cellStyle name="SHADEDSTORES 2 12 3 2 2 3" xfId="33333" xr:uid="{00000000-0005-0000-0000-000082770000}"/>
    <cellStyle name="SHADEDSTORES 2 12 3 2 3" xfId="28267" xr:uid="{00000000-0005-0000-0000-000083770000}"/>
    <cellStyle name="SHADEDSTORES 2 12 3 3" xfId="10871" xr:uid="{00000000-0005-0000-0000-000084770000}"/>
    <cellStyle name="SHADEDSTORES 2 12 3 3 2" xfId="20439" xr:uid="{00000000-0005-0000-0000-000085770000}"/>
    <cellStyle name="SHADEDSTORES 2 12 3 3 2 2" xfId="38592" xr:uid="{00000000-0005-0000-0000-000086770000}"/>
    <cellStyle name="SHADEDSTORES 2 12 3 3 3" xfId="30793" xr:uid="{00000000-0005-0000-0000-000087770000}"/>
    <cellStyle name="SHADEDSTORES 2 12 3 4" xfId="25711" xr:uid="{00000000-0005-0000-0000-000088770000}"/>
    <cellStyle name="SHADEDSTORES 2 12 4" xfId="5946" xr:uid="{00000000-0005-0000-0000-000089770000}"/>
    <cellStyle name="SHADEDSTORES 2 12 4 2" xfId="12065" xr:uid="{00000000-0005-0000-0000-00008A770000}"/>
    <cellStyle name="SHADEDSTORES 2 12 4 2 2" xfId="21553" xr:uid="{00000000-0005-0000-0000-00008B770000}"/>
    <cellStyle name="SHADEDSTORES 2 12 4 2 2 2" xfId="39433" xr:uid="{00000000-0005-0000-0000-00008C770000}"/>
    <cellStyle name="SHADEDSTORES 2 12 4 2 3" xfId="31699" xr:uid="{00000000-0005-0000-0000-00008D770000}"/>
    <cellStyle name="SHADEDSTORES 2 12 4 3" xfId="26633" xr:uid="{00000000-0005-0000-0000-00008E770000}"/>
    <cellStyle name="SHADEDSTORES 2 12 5" xfId="9045" xr:uid="{00000000-0005-0000-0000-00008F770000}"/>
    <cellStyle name="SHADEDSTORES 2 12 5 2" xfId="19032" xr:uid="{00000000-0005-0000-0000-000090770000}"/>
    <cellStyle name="SHADEDSTORES 2 12 5 2 2" xfId="37371" xr:uid="{00000000-0005-0000-0000-000091770000}"/>
    <cellStyle name="SHADEDSTORES 2 12 6" xfId="24072" xr:uid="{00000000-0005-0000-0000-000092770000}"/>
    <cellStyle name="SHADEDSTORES 2 13" xfId="2758" xr:uid="{00000000-0005-0000-0000-000093770000}"/>
    <cellStyle name="SHADEDSTORES 2 13 2" xfId="4092" xr:uid="{00000000-0005-0000-0000-000094770000}"/>
    <cellStyle name="SHADEDSTORES 2 13 2 2" xfId="7195" xr:uid="{00000000-0005-0000-0000-000095770000}"/>
    <cellStyle name="SHADEDSTORES 2 13 2 2 2" xfId="13257" xr:uid="{00000000-0005-0000-0000-000096770000}"/>
    <cellStyle name="SHADEDSTORES 2 13 2 2 2 2" xfId="22600" xr:uid="{00000000-0005-0000-0000-000097770000}"/>
    <cellStyle name="SHADEDSTORES 2 13 2 2 2 2 2" xfId="40328" xr:uid="{00000000-0005-0000-0000-000098770000}"/>
    <cellStyle name="SHADEDSTORES 2 13 2 2 2 3" xfId="32709" xr:uid="{00000000-0005-0000-0000-000099770000}"/>
    <cellStyle name="SHADEDSTORES 2 13 2 2 3" xfId="27643" xr:uid="{00000000-0005-0000-0000-00009A770000}"/>
    <cellStyle name="SHADEDSTORES 2 13 2 3" xfId="10242" xr:uid="{00000000-0005-0000-0000-00009B770000}"/>
    <cellStyle name="SHADEDSTORES 2 13 2 3 2" xfId="19846" xr:uid="{00000000-0005-0000-0000-00009C770000}"/>
    <cellStyle name="SHADEDSTORES 2 13 2 3 2 2" xfId="38003" xr:uid="{00000000-0005-0000-0000-00009D770000}"/>
    <cellStyle name="SHADEDSTORES 2 13 2 3 3" xfId="30168" xr:uid="{00000000-0005-0000-0000-00009E770000}"/>
    <cellStyle name="SHADEDSTORES 2 13 2 4" xfId="25087" xr:uid="{00000000-0005-0000-0000-00009F770000}"/>
    <cellStyle name="SHADEDSTORES 2 13 3" xfId="4739" xr:uid="{00000000-0005-0000-0000-0000A0770000}"/>
    <cellStyle name="SHADEDSTORES 2 13 3 2" xfId="7841" xr:uid="{00000000-0005-0000-0000-0000A1770000}"/>
    <cellStyle name="SHADEDSTORES 2 13 3 2 2" xfId="13902" xr:uid="{00000000-0005-0000-0000-0000A2770000}"/>
    <cellStyle name="SHADEDSTORES 2 13 3 2 2 2" xfId="23171" xr:uid="{00000000-0005-0000-0000-0000A3770000}"/>
    <cellStyle name="SHADEDSTORES 2 13 3 2 2 2 2" xfId="40899" xr:uid="{00000000-0005-0000-0000-0000A4770000}"/>
    <cellStyle name="SHADEDSTORES 2 13 3 2 2 3" xfId="33350" xr:uid="{00000000-0005-0000-0000-0000A5770000}"/>
    <cellStyle name="SHADEDSTORES 2 13 3 2 3" xfId="28284" xr:uid="{00000000-0005-0000-0000-0000A6770000}"/>
    <cellStyle name="SHADEDSTORES 2 13 3 3" xfId="10888" xr:uid="{00000000-0005-0000-0000-0000A7770000}"/>
    <cellStyle name="SHADEDSTORES 2 13 3 3 2" xfId="20456" xr:uid="{00000000-0005-0000-0000-0000A8770000}"/>
    <cellStyle name="SHADEDSTORES 2 13 3 3 2 2" xfId="38609" xr:uid="{00000000-0005-0000-0000-0000A9770000}"/>
    <cellStyle name="SHADEDSTORES 2 13 3 3 3" xfId="30810" xr:uid="{00000000-0005-0000-0000-0000AA770000}"/>
    <cellStyle name="SHADEDSTORES 2 13 3 4" xfId="25728" xr:uid="{00000000-0005-0000-0000-0000AB770000}"/>
    <cellStyle name="SHADEDSTORES 2 13 4" xfId="5952" xr:uid="{00000000-0005-0000-0000-0000AC770000}"/>
    <cellStyle name="SHADEDSTORES 2 13 4 2" xfId="12071" xr:uid="{00000000-0005-0000-0000-0000AD770000}"/>
    <cellStyle name="SHADEDSTORES 2 13 4 2 2" xfId="21559" xr:uid="{00000000-0005-0000-0000-0000AE770000}"/>
    <cellStyle name="SHADEDSTORES 2 13 4 2 2 2" xfId="39439" xr:uid="{00000000-0005-0000-0000-0000AF770000}"/>
    <cellStyle name="SHADEDSTORES 2 13 4 2 3" xfId="31705" xr:uid="{00000000-0005-0000-0000-0000B0770000}"/>
    <cellStyle name="SHADEDSTORES 2 13 4 3" xfId="26639" xr:uid="{00000000-0005-0000-0000-0000B1770000}"/>
    <cellStyle name="SHADEDSTORES 2 13 5" xfId="9051" xr:uid="{00000000-0005-0000-0000-0000B2770000}"/>
    <cellStyle name="SHADEDSTORES 2 13 5 2" xfId="19038" xr:uid="{00000000-0005-0000-0000-0000B3770000}"/>
    <cellStyle name="SHADEDSTORES 2 13 5 2 2" xfId="37377" xr:uid="{00000000-0005-0000-0000-0000B4770000}"/>
    <cellStyle name="SHADEDSTORES 2 13 5 3" xfId="29163" xr:uid="{00000000-0005-0000-0000-0000B5770000}"/>
    <cellStyle name="SHADEDSTORES 2 13 6" xfId="24078" xr:uid="{00000000-0005-0000-0000-0000B6770000}"/>
    <cellStyle name="SHADEDSTORES 2 14" xfId="2695" xr:uid="{00000000-0005-0000-0000-0000B7770000}"/>
    <cellStyle name="SHADEDSTORES 2 14 2" xfId="4111" xr:uid="{00000000-0005-0000-0000-0000B8770000}"/>
    <cellStyle name="SHADEDSTORES 2 14 2 2" xfId="7214" xr:uid="{00000000-0005-0000-0000-0000B9770000}"/>
    <cellStyle name="SHADEDSTORES 2 14 2 2 2" xfId="13275" xr:uid="{00000000-0005-0000-0000-0000BA770000}"/>
    <cellStyle name="SHADEDSTORES 2 14 2 2 2 2" xfId="22618" xr:uid="{00000000-0005-0000-0000-0000BB770000}"/>
    <cellStyle name="SHADEDSTORES 2 14 2 2 2 2 2" xfId="40346" xr:uid="{00000000-0005-0000-0000-0000BC770000}"/>
    <cellStyle name="SHADEDSTORES 2 14 2 2 2 3" xfId="32727" xr:uid="{00000000-0005-0000-0000-0000BD770000}"/>
    <cellStyle name="SHADEDSTORES 2 14 2 2 3" xfId="27661" xr:uid="{00000000-0005-0000-0000-0000BE770000}"/>
    <cellStyle name="SHADEDSTORES 2 14 2 3" xfId="10260" xr:uid="{00000000-0005-0000-0000-0000BF770000}"/>
    <cellStyle name="SHADEDSTORES 2 14 2 3 2" xfId="19849" xr:uid="{00000000-0005-0000-0000-0000C0770000}"/>
    <cellStyle name="SHADEDSTORES 2 14 2 3 2 2" xfId="38006" xr:uid="{00000000-0005-0000-0000-0000C1770000}"/>
    <cellStyle name="SHADEDSTORES 2 14 2 3 3" xfId="30186" xr:uid="{00000000-0005-0000-0000-0000C2770000}"/>
    <cellStyle name="SHADEDSTORES 2 14 2 4" xfId="25105" xr:uid="{00000000-0005-0000-0000-0000C3770000}"/>
    <cellStyle name="SHADEDSTORES 2 14 3" xfId="4757" xr:uid="{00000000-0005-0000-0000-0000C4770000}"/>
    <cellStyle name="SHADEDSTORES 2 14 3 2" xfId="7859" xr:uid="{00000000-0005-0000-0000-0000C5770000}"/>
    <cellStyle name="SHADEDSTORES 2 14 3 2 2" xfId="13920" xr:uid="{00000000-0005-0000-0000-0000C6770000}"/>
    <cellStyle name="SHADEDSTORES 2 14 3 2 2 2" xfId="23189" xr:uid="{00000000-0005-0000-0000-0000C7770000}"/>
    <cellStyle name="SHADEDSTORES 2 14 3 2 2 2 2" xfId="40917" xr:uid="{00000000-0005-0000-0000-0000C8770000}"/>
    <cellStyle name="SHADEDSTORES 2 14 3 2 2 3" xfId="33368" xr:uid="{00000000-0005-0000-0000-0000C9770000}"/>
    <cellStyle name="SHADEDSTORES 2 14 3 2 3" xfId="28302" xr:uid="{00000000-0005-0000-0000-0000CA770000}"/>
    <cellStyle name="SHADEDSTORES 2 14 3 3" xfId="10906" xr:uid="{00000000-0005-0000-0000-0000CB770000}"/>
    <cellStyle name="SHADEDSTORES 2 14 3 3 2" xfId="20474" xr:uid="{00000000-0005-0000-0000-0000CC770000}"/>
    <cellStyle name="SHADEDSTORES 2 14 3 3 2 2" xfId="38627" xr:uid="{00000000-0005-0000-0000-0000CD770000}"/>
    <cellStyle name="SHADEDSTORES 2 14 3 3 3" xfId="30828" xr:uid="{00000000-0005-0000-0000-0000CE770000}"/>
    <cellStyle name="SHADEDSTORES 2 14 3 4" xfId="25746" xr:uid="{00000000-0005-0000-0000-0000CF770000}"/>
    <cellStyle name="SHADEDSTORES 2 14 4" xfId="5892" xr:uid="{00000000-0005-0000-0000-0000D0770000}"/>
    <cellStyle name="SHADEDSTORES 2 14 4 2" xfId="12011" xr:uid="{00000000-0005-0000-0000-0000D1770000}"/>
    <cellStyle name="SHADEDSTORES 2 14 4 2 2" xfId="21501" xr:uid="{00000000-0005-0000-0000-0000D2770000}"/>
    <cellStyle name="SHADEDSTORES 2 14 4 2 2 2" xfId="39381" xr:uid="{00000000-0005-0000-0000-0000D3770000}"/>
    <cellStyle name="SHADEDSTORES 2 14 4 2 3" xfId="31647" xr:uid="{00000000-0005-0000-0000-0000D4770000}"/>
    <cellStyle name="SHADEDSTORES 2 14 4 3" xfId="26581" xr:uid="{00000000-0005-0000-0000-0000D5770000}"/>
    <cellStyle name="SHADEDSTORES 2 14 5" xfId="8991" xr:uid="{00000000-0005-0000-0000-0000D6770000}"/>
    <cellStyle name="SHADEDSTORES 2 14 5 2" xfId="18978" xr:uid="{00000000-0005-0000-0000-0000D7770000}"/>
    <cellStyle name="SHADEDSTORES 2 14 5 2 2" xfId="37319" xr:uid="{00000000-0005-0000-0000-0000D8770000}"/>
    <cellStyle name="SHADEDSTORES 2 14 5 3" xfId="29107" xr:uid="{00000000-0005-0000-0000-0000D9770000}"/>
    <cellStyle name="SHADEDSTORES 2 14 6" xfId="24020" xr:uid="{00000000-0005-0000-0000-0000DA770000}"/>
    <cellStyle name="SHADEDSTORES 2 15" xfId="2769" xr:uid="{00000000-0005-0000-0000-0000DB770000}"/>
    <cellStyle name="SHADEDSTORES 2 15 2" xfId="5961" xr:uid="{00000000-0005-0000-0000-0000DC770000}"/>
    <cellStyle name="SHADEDSTORES 2 15 2 2" xfId="12080" xr:uid="{00000000-0005-0000-0000-0000DD770000}"/>
    <cellStyle name="SHADEDSTORES 2 15 2 2 2" xfId="21564" xr:uid="{00000000-0005-0000-0000-0000DE770000}"/>
    <cellStyle name="SHADEDSTORES 2 15 2 2 2 2" xfId="39444" xr:uid="{00000000-0005-0000-0000-0000DF770000}"/>
    <cellStyle name="SHADEDSTORES 2 15 2 2 3" xfId="31710" xr:uid="{00000000-0005-0000-0000-0000E0770000}"/>
    <cellStyle name="SHADEDSTORES 2 15 2 3" xfId="16507" xr:uid="{00000000-0005-0000-0000-0000E1770000}"/>
    <cellStyle name="SHADEDSTORES 2 15 2 3 2" xfId="35278" xr:uid="{00000000-0005-0000-0000-0000E2770000}"/>
    <cellStyle name="SHADEDSTORES 2 15 2 4" xfId="26644" xr:uid="{00000000-0005-0000-0000-0000E3770000}"/>
    <cellStyle name="SHADEDSTORES 2 15 3" xfId="9060" xr:uid="{00000000-0005-0000-0000-0000E4770000}"/>
    <cellStyle name="SHADEDSTORES 2 15 3 2" xfId="19047" xr:uid="{00000000-0005-0000-0000-0000E5770000}"/>
    <cellStyle name="SHADEDSTORES 2 15 3 2 2" xfId="37382" xr:uid="{00000000-0005-0000-0000-0000E6770000}"/>
    <cellStyle name="SHADEDSTORES 2 15 3 3" xfId="29170" xr:uid="{00000000-0005-0000-0000-0000E7770000}"/>
    <cellStyle name="SHADEDSTORES 2 15 4" xfId="14532" xr:uid="{00000000-0005-0000-0000-0000E8770000}"/>
    <cellStyle name="SHADEDSTORES 2 15 4 2" xfId="33705" xr:uid="{00000000-0005-0000-0000-0000E9770000}"/>
    <cellStyle name="SHADEDSTORES 2 15 5" xfId="24083" xr:uid="{00000000-0005-0000-0000-0000EA770000}"/>
    <cellStyle name="SHADEDSTORES 2 16" xfId="2754" xr:uid="{00000000-0005-0000-0000-0000EB770000}"/>
    <cellStyle name="SHADEDSTORES 2 16 2" xfId="5948" xr:uid="{00000000-0005-0000-0000-0000EC770000}"/>
    <cellStyle name="SHADEDSTORES 2 16 2 2" xfId="12067" xr:uid="{00000000-0005-0000-0000-0000ED770000}"/>
    <cellStyle name="SHADEDSTORES 2 16 2 2 2" xfId="21555" xr:uid="{00000000-0005-0000-0000-0000EE770000}"/>
    <cellStyle name="SHADEDSTORES 2 16 2 2 2 2" xfId="39435" xr:uid="{00000000-0005-0000-0000-0000EF770000}"/>
    <cellStyle name="SHADEDSTORES 2 16 2 2 3" xfId="31701" xr:uid="{00000000-0005-0000-0000-0000F0770000}"/>
    <cellStyle name="SHADEDSTORES 2 16 2 3" xfId="26635" xr:uid="{00000000-0005-0000-0000-0000F1770000}"/>
    <cellStyle name="SHADEDSTORES 2 16 3" xfId="9047" xr:uid="{00000000-0005-0000-0000-0000F2770000}"/>
    <cellStyle name="SHADEDSTORES 2 16 3 2" xfId="19034" xr:uid="{00000000-0005-0000-0000-0000F3770000}"/>
    <cellStyle name="SHADEDSTORES 2 16 3 2 2" xfId="37373" xr:uid="{00000000-0005-0000-0000-0000F4770000}"/>
    <cellStyle name="SHADEDSTORES 2 16 3 3" xfId="29159" xr:uid="{00000000-0005-0000-0000-0000F5770000}"/>
    <cellStyle name="SHADEDSTORES 2 16 4" xfId="24074" xr:uid="{00000000-0005-0000-0000-0000F6770000}"/>
    <cellStyle name="SHADEDSTORES 2 17" xfId="2902" xr:uid="{00000000-0005-0000-0000-0000F7770000}"/>
    <cellStyle name="SHADEDSTORES 2 17 2" xfId="6082" xr:uid="{00000000-0005-0000-0000-0000F8770000}"/>
    <cellStyle name="SHADEDSTORES 2 17 2 2" xfId="12201" xr:uid="{00000000-0005-0000-0000-0000F9770000}"/>
    <cellStyle name="SHADEDSTORES 2 17 2 2 2" xfId="21659" xr:uid="{00000000-0005-0000-0000-0000FA770000}"/>
    <cellStyle name="SHADEDSTORES 2 17 2 2 2 2" xfId="39535" xr:uid="{00000000-0005-0000-0000-0000FB770000}"/>
    <cellStyle name="SHADEDSTORES 2 17 2 2 3" xfId="31821" xr:uid="{00000000-0005-0000-0000-0000FC770000}"/>
    <cellStyle name="SHADEDSTORES 2 17 2 3" xfId="26755" xr:uid="{00000000-0005-0000-0000-0000FD770000}"/>
    <cellStyle name="SHADEDSTORES 2 17 3" xfId="9186" xr:uid="{00000000-0005-0000-0000-0000FE770000}"/>
    <cellStyle name="SHADEDSTORES 2 17 3 2" xfId="19168" xr:uid="{00000000-0005-0000-0000-0000FF770000}"/>
    <cellStyle name="SHADEDSTORES 2 17 3 2 2" xfId="37493" xr:uid="{00000000-0005-0000-0000-000000780000}"/>
    <cellStyle name="SHADEDSTORES 2 17 3 3" xfId="29286" xr:uid="{00000000-0005-0000-0000-000001780000}"/>
    <cellStyle name="SHADEDSTORES 2 17 4" xfId="24199" xr:uid="{00000000-0005-0000-0000-000002780000}"/>
    <cellStyle name="SHADEDSTORES 2 18" xfId="2756" xr:uid="{00000000-0005-0000-0000-000003780000}"/>
    <cellStyle name="SHADEDSTORES 2 18 2" xfId="5950" xr:uid="{00000000-0005-0000-0000-000004780000}"/>
    <cellStyle name="SHADEDSTORES 2 18 2 2" xfId="12069" xr:uid="{00000000-0005-0000-0000-000005780000}"/>
    <cellStyle name="SHADEDSTORES 2 18 2 2 2" xfId="21557" xr:uid="{00000000-0005-0000-0000-000006780000}"/>
    <cellStyle name="SHADEDSTORES 2 18 2 2 2 2" xfId="39437" xr:uid="{00000000-0005-0000-0000-000007780000}"/>
    <cellStyle name="SHADEDSTORES 2 18 2 2 3" xfId="31703" xr:uid="{00000000-0005-0000-0000-000008780000}"/>
    <cellStyle name="SHADEDSTORES 2 18 2 3" xfId="26637" xr:uid="{00000000-0005-0000-0000-000009780000}"/>
    <cellStyle name="SHADEDSTORES 2 18 3" xfId="9049" xr:uid="{00000000-0005-0000-0000-00000A780000}"/>
    <cellStyle name="SHADEDSTORES 2 18 3 2" xfId="19036" xr:uid="{00000000-0005-0000-0000-00000B780000}"/>
    <cellStyle name="SHADEDSTORES 2 18 3 2 2" xfId="37375" xr:uid="{00000000-0005-0000-0000-00000C780000}"/>
    <cellStyle name="SHADEDSTORES 2 18 3 3" xfId="29161" xr:uid="{00000000-0005-0000-0000-00000D780000}"/>
    <cellStyle name="SHADEDSTORES 2 18 4" xfId="24076" xr:uid="{00000000-0005-0000-0000-00000E780000}"/>
    <cellStyle name="SHADEDSTORES 2 19" xfId="2829" xr:uid="{00000000-0005-0000-0000-00000F780000}"/>
    <cellStyle name="SHADEDSTORES 2 19 2" xfId="6019" xr:uid="{00000000-0005-0000-0000-000010780000}"/>
    <cellStyle name="SHADEDSTORES 2 19 2 2" xfId="12138" xr:uid="{00000000-0005-0000-0000-000011780000}"/>
    <cellStyle name="SHADEDSTORES 2 19 2 2 2" xfId="21611" xr:uid="{00000000-0005-0000-0000-000012780000}"/>
    <cellStyle name="SHADEDSTORES 2 19 2 2 2 2" xfId="39489" xr:uid="{00000000-0005-0000-0000-000013780000}"/>
    <cellStyle name="SHADEDSTORES 2 19 2 2 3" xfId="31760" xr:uid="{00000000-0005-0000-0000-000014780000}"/>
    <cellStyle name="SHADEDSTORES 2 19 2 3" xfId="16558" xr:uid="{00000000-0005-0000-0000-000015780000}"/>
    <cellStyle name="SHADEDSTORES 2 19 2 3 2" xfId="35329" xr:uid="{00000000-0005-0000-0000-000016780000}"/>
    <cellStyle name="SHADEDSTORES 2 19 2 4" xfId="26694" xr:uid="{00000000-0005-0000-0000-000017780000}"/>
    <cellStyle name="SHADEDSTORES 2 19 3" xfId="9118" xr:uid="{00000000-0005-0000-0000-000018780000}"/>
    <cellStyle name="SHADEDSTORES 2 19 3 2" xfId="19105" xr:uid="{00000000-0005-0000-0000-000019780000}"/>
    <cellStyle name="SHADEDSTORES 2 19 3 2 2" xfId="37432" xr:uid="{00000000-0005-0000-0000-00001A780000}"/>
    <cellStyle name="SHADEDSTORES 2 19 3 3" xfId="29220" xr:uid="{00000000-0005-0000-0000-00001B780000}"/>
    <cellStyle name="SHADEDSTORES 2 19 4" xfId="14575" xr:uid="{00000000-0005-0000-0000-00001C780000}"/>
    <cellStyle name="SHADEDSTORES 2 19 4 2" xfId="33748" xr:uid="{00000000-0005-0000-0000-00001D780000}"/>
    <cellStyle name="SHADEDSTORES 2 19 5" xfId="24133" xr:uid="{00000000-0005-0000-0000-00001E780000}"/>
    <cellStyle name="SHADEDSTORES 2 2" xfId="2440" xr:uid="{00000000-0005-0000-0000-00001F780000}"/>
    <cellStyle name="SHADEDSTORES 2 2 2" xfId="3792" xr:uid="{00000000-0005-0000-0000-000020780000}"/>
    <cellStyle name="SHADEDSTORES 2 2 2 2" xfId="6903" xr:uid="{00000000-0005-0000-0000-000021780000}"/>
    <cellStyle name="SHADEDSTORES 2 2 2 2 2" xfId="12976" xr:uid="{00000000-0005-0000-0000-000022780000}"/>
    <cellStyle name="SHADEDSTORES 2 2 2 2 2 2" xfId="22338" xr:uid="{00000000-0005-0000-0000-000023780000}"/>
    <cellStyle name="SHADEDSTORES 2 2 2 2 2 2 2" xfId="40068" xr:uid="{00000000-0005-0000-0000-000024780000}"/>
    <cellStyle name="SHADEDSTORES 2 2 2 2 2 3" xfId="32430" xr:uid="{00000000-0005-0000-0000-000025780000}"/>
    <cellStyle name="SHADEDSTORES 2 2 2 2 3" xfId="27364" xr:uid="{00000000-0005-0000-0000-000026780000}"/>
    <cellStyle name="SHADEDSTORES 2 2 2 3" xfId="9961" xr:uid="{00000000-0005-0000-0000-000027780000}"/>
    <cellStyle name="SHADEDSTORES 2 2 2 3 2" xfId="19749" xr:uid="{00000000-0005-0000-0000-000028780000}"/>
    <cellStyle name="SHADEDSTORES 2 2 2 3 2 2" xfId="37908" xr:uid="{00000000-0005-0000-0000-000029780000}"/>
    <cellStyle name="SHADEDSTORES 2 2 2 3 3" xfId="29889" xr:uid="{00000000-0005-0000-0000-00002A780000}"/>
    <cellStyle name="SHADEDSTORES 2 2 2 4" xfId="24808" xr:uid="{00000000-0005-0000-0000-00002B780000}"/>
    <cellStyle name="SHADEDSTORES 2 2 3" xfId="4458" xr:uid="{00000000-0005-0000-0000-00002C780000}"/>
    <cellStyle name="SHADEDSTORES 2 2 3 2" xfId="7560" xr:uid="{00000000-0005-0000-0000-00002D780000}"/>
    <cellStyle name="SHADEDSTORES 2 2 3 2 2" xfId="13621" xr:uid="{00000000-0005-0000-0000-00002E780000}"/>
    <cellStyle name="SHADEDSTORES 2 2 3 2 2 2" xfId="22911" xr:uid="{00000000-0005-0000-0000-00002F780000}"/>
    <cellStyle name="SHADEDSTORES 2 2 3 2 2 2 2" xfId="40639" xr:uid="{00000000-0005-0000-0000-000030780000}"/>
    <cellStyle name="SHADEDSTORES 2 2 3 2 2 3" xfId="33071" xr:uid="{00000000-0005-0000-0000-000031780000}"/>
    <cellStyle name="SHADEDSTORES 2 2 3 2 3" xfId="28005" xr:uid="{00000000-0005-0000-0000-000032780000}"/>
    <cellStyle name="SHADEDSTORES 2 2 3 3" xfId="10607" xr:uid="{00000000-0005-0000-0000-000033780000}"/>
    <cellStyle name="SHADEDSTORES 2 2 3 3 2" xfId="20175" xr:uid="{00000000-0005-0000-0000-000034780000}"/>
    <cellStyle name="SHADEDSTORES 2 2 3 3 2 2" xfId="38330" xr:uid="{00000000-0005-0000-0000-000035780000}"/>
    <cellStyle name="SHADEDSTORES 2 2 3 3 3" xfId="30531" xr:uid="{00000000-0005-0000-0000-000036780000}"/>
    <cellStyle name="SHADEDSTORES 2 2 3 4" xfId="25449" xr:uid="{00000000-0005-0000-0000-000037780000}"/>
    <cellStyle name="SHADEDSTORES 2 2 4" xfId="5646" xr:uid="{00000000-0005-0000-0000-000038780000}"/>
    <cellStyle name="SHADEDSTORES 2 2 4 2" xfId="11781" xr:uid="{00000000-0005-0000-0000-000039780000}"/>
    <cellStyle name="SHADEDSTORES 2 2 4 2 2" xfId="21314" xr:uid="{00000000-0005-0000-0000-00003A780000}"/>
    <cellStyle name="SHADEDSTORES 2 2 4 2 2 2" xfId="39202" xr:uid="{00000000-0005-0000-0000-00003B780000}"/>
    <cellStyle name="SHADEDSTORES 2 2 4 2 3" xfId="31433" xr:uid="{00000000-0005-0000-0000-00003C780000}"/>
    <cellStyle name="SHADEDSTORES 2 2 4 3" xfId="16287" xr:uid="{00000000-0005-0000-0000-00003D780000}"/>
    <cellStyle name="SHADEDSTORES 2 2 4 3 2" xfId="35058" xr:uid="{00000000-0005-0000-0000-00003E780000}"/>
    <cellStyle name="SHADEDSTORES 2 2 4 4" xfId="26351" xr:uid="{00000000-0005-0000-0000-00003F780000}"/>
    <cellStyle name="SHADEDSTORES 2 2 5" xfId="14413" xr:uid="{00000000-0005-0000-0000-000040780000}"/>
    <cellStyle name="SHADEDSTORES 2 2 5 2" xfId="33589" xr:uid="{00000000-0005-0000-0000-000041780000}"/>
    <cellStyle name="SHADEDSTORES 2 20" xfId="2930" xr:uid="{00000000-0005-0000-0000-000042780000}"/>
    <cellStyle name="SHADEDSTORES 2 20 2" xfId="6108" xr:uid="{00000000-0005-0000-0000-000043780000}"/>
    <cellStyle name="SHADEDSTORES 2 20 2 2" xfId="12227" xr:uid="{00000000-0005-0000-0000-000044780000}"/>
    <cellStyle name="SHADEDSTORES 2 20 2 2 2" xfId="21678" xr:uid="{00000000-0005-0000-0000-000045780000}"/>
    <cellStyle name="SHADEDSTORES 2 20 2 2 2 2" xfId="39554" xr:uid="{00000000-0005-0000-0000-000046780000}"/>
    <cellStyle name="SHADEDSTORES 2 20 2 2 3" xfId="31845" xr:uid="{00000000-0005-0000-0000-000047780000}"/>
    <cellStyle name="SHADEDSTORES 2 20 2 3" xfId="26779" xr:uid="{00000000-0005-0000-0000-000048780000}"/>
    <cellStyle name="SHADEDSTORES 2 20 3" xfId="9212" xr:uid="{00000000-0005-0000-0000-000049780000}"/>
    <cellStyle name="SHADEDSTORES 2 20 3 2" xfId="19194" xr:uid="{00000000-0005-0000-0000-00004A780000}"/>
    <cellStyle name="SHADEDSTORES 2 20 3 2 2" xfId="37517" xr:uid="{00000000-0005-0000-0000-00004B780000}"/>
    <cellStyle name="SHADEDSTORES 2 20 3 3" xfId="29310" xr:uid="{00000000-0005-0000-0000-00004C780000}"/>
    <cellStyle name="SHADEDSTORES 2 20 4" xfId="24223" xr:uid="{00000000-0005-0000-0000-00004D780000}"/>
    <cellStyle name="SHADEDSTORES 2 21" xfId="2984" xr:uid="{00000000-0005-0000-0000-00004E780000}"/>
    <cellStyle name="SHADEDSTORES 2 21 2" xfId="6159" xr:uid="{00000000-0005-0000-0000-00004F780000}"/>
    <cellStyle name="SHADEDSTORES 2 21 2 2" xfId="12278" xr:uid="{00000000-0005-0000-0000-000050780000}"/>
    <cellStyle name="SHADEDSTORES 2 21 2 2 2" xfId="21722" xr:uid="{00000000-0005-0000-0000-000051780000}"/>
    <cellStyle name="SHADEDSTORES 2 21 2 2 2 2" xfId="39596" xr:uid="{00000000-0005-0000-0000-000052780000}"/>
    <cellStyle name="SHADEDSTORES 2 21 2 2 3" xfId="31892" xr:uid="{00000000-0005-0000-0000-000053780000}"/>
    <cellStyle name="SHADEDSTORES 2 21 2 3" xfId="26826" xr:uid="{00000000-0005-0000-0000-000054780000}"/>
    <cellStyle name="SHADEDSTORES 2 21 3" xfId="9263" xr:uid="{00000000-0005-0000-0000-000055780000}"/>
    <cellStyle name="SHADEDSTORES 2 21 3 2" xfId="19240" xr:uid="{00000000-0005-0000-0000-000056780000}"/>
    <cellStyle name="SHADEDSTORES 2 21 3 2 2" xfId="37559" xr:uid="{00000000-0005-0000-0000-000057780000}"/>
    <cellStyle name="SHADEDSTORES 2 21 4" xfId="24270" xr:uid="{00000000-0005-0000-0000-000058780000}"/>
    <cellStyle name="SHADEDSTORES 2 22" xfId="2932" xr:uid="{00000000-0005-0000-0000-000059780000}"/>
    <cellStyle name="SHADEDSTORES 2 22 2" xfId="6110" xr:uid="{00000000-0005-0000-0000-00005A780000}"/>
    <cellStyle name="SHADEDSTORES 2 22 2 2" xfId="12229" xr:uid="{00000000-0005-0000-0000-00005B780000}"/>
    <cellStyle name="SHADEDSTORES 2 22 2 2 2" xfId="21680" xr:uid="{00000000-0005-0000-0000-00005C780000}"/>
    <cellStyle name="SHADEDSTORES 2 22 2 2 2 2" xfId="39556" xr:uid="{00000000-0005-0000-0000-00005D780000}"/>
    <cellStyle name="SHADEDSTORES 2 22 2 2 3" xfId="31847" xr:uid="{00000000-0005-0000-0000-00005E780000}"/>
    <cellStyle name="SHADEDSTORES 2 22 2 3" xfId="16615" xr:uid="{00000000-0005-0000-0000-00005F780000}"/>
    <cellStyle name="SHADEDSTORES 2 22 2 3 2" xfId="35386" xr:uid="{00000000-0005-0000-0000-000060780000}"/>
    <cellStyle name="SHADEDSTORES 2 22 2 4" xfId="26781" xr:uid="{00000000-0005-0000-0000-000061780000}"/>
    <cellStyle name="SHADEDSTORES 2 22 3" xfId="9214" xr:uid="{00000000-0005-0000-0000-000062780000}"/>
    <cellStyle name="SHADEDSTORES 2 22 3 2" xfId="19196" xr:uid="{00000000-0005-0000-0000-000063780000}"/>
    <cellStyle name="SHADEDSTORES 2 22 3 2 2" xfId="37519" xr:uid="{00000000-0005-0000-0000-000064780000}"/>
    <cellStyle name="SHADEDSTORES 2 22 4" xfId="14627" xr:uid="{00000000-0005-0000-0000-000065780000}"/>
    <cellStyle name="SHADEDSTORES 2 22 4 2" xfId="33800" xr:uid="{00000000-0005-0000-0000-000066780000}"/>
    <cellStyle name="SHADEDSTORES 2 22 5" xfId="24225" xr:uid="{00000000-0005-0000-0000-000067780000}"/>
    <cellStyle name="SHADEDSTORES 2 23" xfId="3037" xr:uid="{00000000-0005-0000-0000-000068780000}"/>
    <cellStyle name="SHADEDSTORES 2 23 2" xfId="6210" xr:uid="{00000000-0005-0000-0000-000069780000}"/>
    <cellStyle name="SHADEDSTORES 2 23 2 2" xfId="12329" xr:uid="{00000000-0005-0000-0000-00006A780000}"/>
    <cellStyle name="SHADEDSTORES 2 23 2 2 2" xfId="21771" xr:uid="{00000000-0005-0000-0000-00006B780000}"/>
    <cellStyle name="SHADEDSTORES 2 23 2 2 2 2" xfId="39645" xr:uid="{00000000-0005-0000-0000-00006C780000}"/>
    <cellStyle name="SHADEDSTORES 2 23 2 2 3" xfId="31941" xr:uid="{00000000-0005-0000-0000-00006D780000}"/>
    <cellStyle name="SHADEDSTORES 2 23 2 3" xfId="26875" xr:uid="{00000000-0005-0000-0000-00006E780000}"/>
    <cellStyle name="SHADEDSTORES 2 23 3" xfId="9314" xr:uid="{00000000-0005-0000-0000-00006F780000}"/>
    <cellStyle name="SHADEDSTORES 2 23 3 2" xfId="19291" xr:uid="{00000000-0005-0000-0000-000070780000}"/>
    <cellStyle name="SHADEDSTORES 2 23 3 2 2" xfId="37608" xr:uid="{00000000-0005-0000-0000-000071780000}"/>
    <cellStyle name="SHADEDSTORES 2 23 4" xfId="24319" xr:uid="{00000000-0005-0000-0000-000072780000}"/>
    <cellStyle name="SHADEDSTORES 2 24" xfId="3042" xr:uid="{00000000-0005-0000-0000-000073780000}"/>
    <cellStyle name="SHADEDSTORES 2 24 2" xfId="6215" xr:uid="{00000000-0005-0000-0000-000074780000}"/>
    <cellStyle name="SHADEDSTORES 2 24 2 2" xfId="12334" xr:uid="{00000000-0005-0000-0000-000075780000}"/>
    <cellStyle name="SHADEDSTORES 2 24 2 2 2" xfId="21776" xr:uid="{00000000-0005-0000-0000-000076780000}"/>
    <cellStyle name="SHADEDSTORES 2 24 2 2 2 2" xfId="39650" xr:uid="{00000000-0005-0000-0000-000077780000}"/>
    <cellStyle name="SHADEDSTORES 2 24 2 2 3" xfId="31946" xr:uid="{00000000-0005-0000-0000-000078780000}"/>
    <cellStyle name="SHADEDSTORES 2 24 2 3" xfId="26880" xr:uid="{00000000-0005-0000-0000-000079780000}"/>
    <cellStyle name="SHADEDSTORES 2 24 3" xfId="9319" xr:uid="{00000000-0005-0000-0000-00007A780000}"/>
    <cellStyle name="SHADEDSTORES 2 24 3 2" xfId="19296" xr:uid="{00000000-0005-0000-0000-00007B780000}"/>
    <cellStyle name="SHADEDSTORES 2 24 3 2 2" xfId="37613" xr:uid="{00000000-0005-0000-0000-00007C780000}"/>
    <cellStyle name="SHADEDSTORES 2 24 3 3" xfId="29409" xr:uid="{00000000-0005-0000-0000-00007D780000}"/>
    <cellStyle name="SHADEDSTORES 2 24 4" xfId="24324" xr:uid="{00000000-0005-0000-0000-00007E780000}"/>
    <cellStyle name="SHADEDSTORES 2 25" xfId="2975" xr:uid="{00000000-0005-0000-0000-00007F780000}"/>
    <cellStyle name="SHADEDSTORES 2 25 2" xfId="6151" xr:uid="{00000000-0005-0000-0000-000080780000}"/>
    <cellStyle name="SHADEDSTORES 2 25 2 2" xfId="12270" xr:uid="{00000000-0005-0000-0000-000081780000}"/>
    <cellStyle name="SHADEDSTORES 2 25 2 2 2" xfId="21714" xr:uid="{00000000-0005-0000-0000-000082780000}"/>
    <cellStyle name="SHADEDSTORES 2 25 2 2 2 2" xfId="39588" xr:uid="{00000000-0005-0000-0000-000083780000}"/>
    <cellStyle name="SHADEDSTORES 2 25 2 2 3" xfId="31884" xr:uid="{00000000-0005-0000-0000-000084780000}"/>
    <cellStyle name="SHADEDSTORES 2 25 2 3" xfId="26818" xr:uid="{00000000-0005-0000-0000-000085780000}"/>
    <cellStyle name="SHADEDSTORES 2 25 3" xfId="9255" xr:uid="{00000000-0005-0000-0000-000086780000}"/>
    <cellStyle name="SHADEDSTORES 2 25 3 2" xfId="19232" xr:uid="{00000000-0005-0000-0000-000087780000}"/>
    <cellStyle name="SHADEDSTORES 2 25 3 2 2" xfId="37551" xr:uid="{00000000-0005-0000-0000-000088780000}"/>
    <cellStyle name="SHADEDSTORES 2 25 3 3" xfId="29349" xr:uid="{00000000-0005-0000-0000-000089780000}"/>
    <cellStyle name="SHADEDSTORES 2 25 4" xfId="24262" xr:uid="{00000000-0005-0000-0000-00008A780000}"/>
    <cellStyle name="SHADEDSTORES 2 26" xfId="3053" xr:uid="{00000000-0005-0000-0000-00008B780000}"/>
    <cellStyle name="SHADEDSTORES 2 26 2" xfId="6224" xr:uid="{00000000-0005-0000-0000-00008C780000}"/>
    <cellStyle name="SHADEDSTORES 2 26 2 2" xfId="12343" xr:uid="{00000000-0005-0000-0000-00008D780000}"/>
    <cellStyle name="SHADEDSTORES 2 26 2 2 2" xfId="21781" xr:uid="{00000000-0005-0000-0000-00008E780000}"/>
    <cellStyle name="SHADEDSTORES 2 26 2 2 2 2" xfId="39655" xr:uid="{00000000-0005-0000-0000-00008F780000}"/>
    <cellStyle name="SHADEDSTORES 2 26 2 2 3" xfId="31951" xr:uid="{00000000-0005-0000-0000-000090780000}"/>
    <cellStyle name="SHADEDSTORES 2 26 2 3" xfId="16702" xr:uid="{00000000-0005-0000-0000-000091780000}"/>
    <cellStyle name="SHADEDSTORES 2 26 2 3 2" xfId="35473" xr:uid="{00000000-0005-0000-0000-000092780000}"/>
    <cellStyle name="SHADEDSTORES 2 26 2 4" xfId="26885" xr:uid="{00000000-0005-0000-0000-000093780000}"/>
    <cellStyle name="SHADEDSTORES 2 26 3" xfId="9328" xr:uid="{00000000-0005-0000-0000-000094780000}"/>
    <cellStyle name="SHADEDSTORES 2 26 3 2" xfId="19305" xr:uid="{00000000-0005-0000-0000-000095780000}"/>
    <cellStyle name="SHADEDSTORES 2 26 3 2 2" xfId="37618" xr:uid="{00000000-0005-0000-0000-000096780000}"/>
    <cellStyle name="SHADEDSTORES 2 26 3 3" xfId="29416" xr:uid="{00000000-0005-0000-0000-000097780000}"/>
    <cellStyle name="SHADEDSTORES 2 26 4" xfId="14709" xr:uid="{00000000-0005-0000-0000-000098780000}"/>
    <cellStyle name="SHADEDSTORES 2 26 4 2" xfId="33882" xr:uid="{00000000-0005-0000-0000-000099780000}"/>
    <cellStyle name="SHADEDSTORES 2 26 5" xfId="24329" xr:uid="{00000000-0005-0000-0000-00009A780000}"/>
    <cellStyle name="SHADEDSTORES 2 27" xfId="3039" xr:uid="{00000000-0005-0000-0000-00009B780000}"/>
    <cellStyle name="SHADEDSTORES 2 27 2" xfId="6212" xr:uid="{00000000-0005-0000-0000-00009C780000}"/>
    <cellStyle name="SHADEDSTORES 2 27 2 2" xfId="12331" xr:uid="{00000000-0005-0000-0000-00009D780000}"/>
    <cellStyle name="SHADEDSTORES 2 27 2 2 2" xfId="21773" xr:uid="{00000000-0005-0000-0000-00009E780000}"/>
    <cellStyle name="SHADEDSTORES 2 27 2 2 2 2" xfId="39647" xr:uid="{00000000-0005-0000-0000-00009F780000}"/>
    <cellStyle name="SHADEDSTORES 2 27 2 2 3" xfId="31943" xr:uid="{00000000-0005-0000-0000-0000A0780000}"/>
    <cellStyle name="SHADEDSTORES 2 27 2 3" xfId="26877" xr:uid="{00000000-0005-0000-0000-0000A1780000}"/>
    <cellStyle name="SHADEDSTORES 2 27 3" xfId="9316" xr:uid="{00000000-0005-0000-0000-0000A2780000}"/>
    <cellStyle name="SHADEDSTORES 2 27 3 2" xfId="19293" xr:uid="{00000000-0005-0000-0000-0000A3780000}"/>
    <cellStyle name="SHADEDSTORES 2 27 3 2 2" xfId="37610" xr:uid="{00000000-0005-0000-0000-0000A4780000}"/>
    <cellStyle name="SHADEDSTORES 2 27 3 3" xfId="29406" xr:uid="{00000000-0005-0000-0000-0000A5780000}"/>
    <cellStyle name="SHADEDSTORES 2 27 4" xfId="24321" xr:uid="{00000000-0005-0000-0000-0000A6780000}"/>
    <cellStyle name="SHADEDSTORES 2 28" xfId="3130" xr:uid="{00000000-0005-0000-0000-0000A7780000}"/>
    <cellStyle name="SHADEDSTORES 2 28 2" xfId="6294" xr:uid="{00000000-0005-0000-0000-0000A8780000}"/>
    <cellStyle name="SHADEDSTORES 2 28 2 2" xfId="12413" xr:uid="{00000000-0005-0000-0000-0000A9780000}"/>
    <cellStyle name="SHADEDSTORES 2 28 2 2 2" xfId="21842" xr:uid="{00000000-0005-0000-0000-0000AA780000}"/>
    <cellStyle name="SHADEDSTORES 2 28 2 2 2 2" xfId="39712" xr:uid="{00000000-0005-0000-0000-0000AB780000}"/>
    <cellStyle name="SHADEDSTORES 2 28 2 2 3" xfId="32013" xr:uid="{00000000-0005-0000-0000-0000AC780000}"/>
    <cellStyle name="SHADEDSTORES 2 28 2 3" xfId="26947" xr:uid="{00000000-0005-0000-0000-0000AD780000}"/>
    <cellStyle name="SHADEDSTORES 2 28 3" xfId="9398" xr:uid="{00000000-0005-0000-0000-0000AE780000}"/>
    <cellStyle name="SHADEDSTORES 2 28 3 2" xfId="19375" xr:uid="{00000000-0005-0000-0000-0000AF780000}"/>
    <cellStyle name="SHADEDSTORES 2 28 3 2 2" xfId="37680" xr:uid="{00000000-0005-0000-0000-0000B0780000}"/>
    <cellStyle name="SHADEDSTORES 2 28 3 3" xfId="29478" xr:uid="{00000000-0005-0000-0000-0000B1780000}"/>
    <cellStyle name="SHADEDSTORES 2 28 4" xfId="24391" xr:uid="{00000000-0005-0000-0000-0000B2780000}"/>
    <cellStyle name="SHADEDSTORES 2 29" xfId="3043" xr:uid="{00000000-0005-0000-0000-0000B3780000}"/>
    <cellStyle name="SHADEDSTORES 2 29 2" xfId="6216" xr:uid="{00000000-0005-0000-0000-0000B4780000}"/>
    <cellStyle name="SHADEDSTORES 2 29 2 2" xfId="12335" xr:uid="{00000000-0005-0000-0000-0000B5780000}"/>
    <cellStyle name="SHADEDSTORES 2 29 2 2 2" xfId="21777" xr:uid="{00000000-0005-0000-0000-0000B6780000}"/>
    <cellStyle name="SHADEDSTORES 2 29 2 2 2 2" xfId="39651" xr:uid="{00000000-0005-0000-0000-0000B7780000}"/>
    <cellStyle name="SHADEDSTORES 2 29 2 2 3" xfId="31947" xr:uid="{00000000-0005-0000-0000-0000B8780000}"/>
    <cellStyle name="SHADEDSTORES 2 29 2 3" xfId="16694" xr:uid="{00000000-0005-0000-0000-0000B9780000}"/>
    <cellStyle name="SHADEDSTORES 2 29 2 3 2" xfId="35465" xr:uid="{00000000-0005-0000-0000-0000BA780000}"/>
    <cellStyle name="SHADEDSTORES 2 29 2 4" xfId="26881" xr:uid="{00000000-0005-0000-0000-0000BB780000}"/>
    <cellStyle name="SHADEDSTORES 2 29 3" xfId="9320" xr:uid="{00000000-0005-0000-0000-0000BC780000}"/>
    <cellStyle name="SHADEDSTORES 2 29 3 2" xfId="19297" xr:uid="{00000000-0005-0000-0000-0000BD780000}"/>
    <cellStyle name="SHADEDSTORES 2 29 3 2 2" xfId="37614" xr:uid="{00000000-0005-0000-0000-0000BE780000}"/>
    <cellStyle name="SHADEDSTORES 2 29 3 3" xfId="29410" xr:uid="{00000000-0005-0000-0000-0000BF780000}"/>
    <cellStyle name="SHADEDSTORES 2 29 4" xfId="14701" xr:uid="{00000000-0005-0000-0000-0000C0780000}"/>
    <cellStyle name="SHADEDSTORES 2 29 4 2" xfId="33874" xr:uid="{00000000-0005-0000-0000-0000C1780000}"/>
    <cellStyle name="SHADEDSTORES 2 29 5" xfId="24325" xr:uid="{00000000-0005-0000-0000-0000C2780000}"/>
    <cellStyle name="SHADEDSTORES 2 3" xfId="2430" xr:uid="{00000000-0005-0000-0000-0000C3780000}"/>
    <cellStyle name="SHADEDSTORES 2 3 2" xfId="3843" xr:uid="{00000000-0005-0000-0000-0000C4780000}"/>
    <cellStyle name="SHADEDSTORES 2 3 2 2" xfId="6949" xr:uid="{00000000-0005-0000-0000-0000C5780000}"/>
    <cellStyle name="SHADEDSTORES 2 3 2 2 2" xfId="13020" xr:uid="{00000000-0005-0000-0000-0000C6780000}"/>
    <cellStyle name="SHADEDSTORES 2 3 2 2 2 2" xfId="22375" xr:uid="{00000000-0005-0000-0000-0000C7780000}"/>
    <cellStyle name="SHADEDSTORES 2 3 2 2 2 2 2" xfId="40103" xr:uid="{00000000-0005-0000-0000-0000C8780000}"/>
    <cellStyle name="SHADEDSTORES 2 3 2 2 2 3" xfId="32472" xr:uid="{00000000-0005-0000-0000-0000C9780000}"/>
    <cellStyle name="SHADEDSTORES 2 3 2 2 3" xfId="27406" xr:uid="{00000000-0005-0000-0000-0000CA780000}"/>
    <cellStyle name="SHADEDSTORES 2 3 2 3" xfId="10005" xr:uid="{00000000-0005-0000-0000-0000CB780000}"/>
    <cellStyle name="SHADEDSTORES 2 3 2 3 2" xfId="19778" xr:uid="{00000000-0005-0000-0000-0000CC780000}"/>
    <cellStyle name="SHADEDSTORES 2 3 2 3 2 2" xfId="37935" xr:uid="{00000000-0005-0000-0000-0000CD780000}"/>
    <cellStyle name="SHADEDSTORES 2 3 2 3 3" xfId="29931" xr:uid="{00000000-0005-0000-0000-0000CE780000}"/>
    <cellStyle name="SHADEDSTORES 2 3 2 4" xfId="24850" xr:uid="{00000000-0005-0000-0000-0000CF780000}"/>
    <cellStyle name="SHADEDSTORES 2 3 3" xfId="4502" xr:uid="{00000000-0005-0000-0000-0000D0780000}"/>
    <cellStyle name="SHADEDSTORES 2 3 3 2" xfId="7604" xr:uid="{00000000-0005-0000-0000-0000D1780000}"/>
    <cellStyle name="SHADEDSTORES 2 3 3 2 2" xfId="13665" xr:uid="{00000000-0005-0000-0000-0000D2780000}"/>
    <cellStyle name="SHADEDSTORES 2 3 3 2 2 2" xfId="22946" xr:uid="{00000000-0005-0000-0000-0000D3780000}"/>
    <cellStyle name="SHADEDSTORES 2 3 3 2 2 2 2" xfId="40674" xr:uid="{00000000-0005-0000-0000-0000D4780000}"/>
    <cellStyle name="SHADEDSTORES 2 3 3 2 2 3" xfId="33113" xr:uid="{00000000-0005-0000-0000-0000D5780000}"/>
    <cellStyle name="SHADEDSTORES 2 3 3 2 3" xfId="28047" xr:uid="{00000000-0005-0000-0000-0000D6780000}"/>
    <cellStyle name="SHADEDSTORES 2 3 3 3" xfId="10651" xr:uid="{00000000-0005-0000-0000-0000D7780000}"/>
    <cellStyle name="SHADEDSTORES 2 3 3 3 2" xfId="20219" xr:uid="{00000000-0005-0000-0000-0000D8780000}"/>
    <cellStyle name="SHADEDSTORES 2 3 3 3 2 2" xfId="38372" xr:uid="{00000000-0005-0000-0000-0000D9780000}"/>
    <cellStyle name="SHADEDSTORES 2 3 3 3 3" xfId="30573" xr:uid="{00000000-0005-0000-0000-0000DA780000}"/>
    <cellStyle name="SHADEDSTORES 2 3 3 4" xfId="25491" xr:uid="{00000000-0005-0000-0000-0000DB780000}"/>
    <cellStyle name="SHADEDSTORES 2 3 4" xfId="5636" xr:uid="{00000000-0005-0000-0000-0000DC780000}"/>
    <cellStyle name="SHADEDSTORES 2 3 4 2" xfId="11771" xr:uid="{00000000-0005-0000-0000-0000DD780000}"/>
    <cellStyle name="SHADEDSTORES 2 3 4 2 2" xfId="21306" xr:uid="{00000000-0005-0000-0000-0000DE780000}"/>
    <cellStyle name="SHADEDSTORES 2 3 4 2 2 2" xfId="39194" xr:uid="{00000000-0005-0000-0000-0000DF780000}"/>
    <cellStyle name="SHADEDSTORES 2 3 4 2 3" xfId="31425" xr:uid="{00000000-0005-0000-0000-0000E0780000}"/>
    <cellStyle name="SHADEDSTORES 2 3 4 3" xfId="26343" xr:uid="{00000000-0005-0000-0000-0000E1780000}"/>
    <cellStyle name="SHADEDSTORES 2 3 5" xfId="8753" xr:uid="{00000000-0005-0000-0000-0000E2780000}"/>
    <cellStyle name="SHADEDSTORES 2 3 5 2" xfId="18740" xr:uid="{00000000-0005-0000-0000-0000E3780000}"/>
    <cellStyle name="SHADEDSTORES 2 3 5 2 2" xfId="37099" xr:uid="{00000000-0005-0000-0000-0000E4780000}"/>
    <cellStyle name="SHADEDSTORES 2 3 5 3" xfId="28887" xr:uid="{00000000-0005-0000-0000-0000E5780000}"/>
    <cellStyle name="SHADEDSTORES 2 3 6" xfId="23802" xr:uid="{00000000-0005-0000-0000-0000E6780000}"/>
    <cellStyle name="SHADEDSTORES 2 30" xfId="3158" xr:uid="{00000000-0005-0000-0000-0000E7780000}"/>
    <cellStyle name="SHADEDSTORES 2 30 2" xfId="6320" xr:uid="{00000000-0005-0000-0000-0000E8780000}"/>
    <cellStyle name="SHADEDSTORES 2 30 2 2" xfId="12439" xr:uid="{00000000-0005-0000-0000-0000E9780000}"/>
    <cellStyle name="SHADEDSTORES 2 30 2 2 2" xfId="21861" xr:uid="{00000000-0005-0000-0000-0000EA780000}"/>
    <cellStyle name="SHADEDSTORES 2 30 2 2 2 2" xfId="39729" xr:uid="{00000000-0005-0000-0000-0000EB780000}"/>
    <cellStyle name="SHADEDSTORES 2 30 2 2 3" xfId="32035" xr:uid="{00000000-0005-0000-0000-0000EC780000}"/>
    <cellStyle name="SHADEDSTORES 2 30 2 3" xfId="26969" xr:uid="{00000000-0005-0000-0000-0000ED780000}"/>
    <cellStyle name="SHADEDSTORES 2 30 3" xfId="9424" xr:uid="{00000000-0005-0000-0000-0000EE780000}"/>
    <cellStyle name="SHADEDSTORES 2 30 3 2" xfId="19401" xr:uid="{00000000-0005-0000-0000-0000EF780000}"/>
    <cellStyle name="SHADEDSTORES 2 30 3 2 2" xfId="37702" xr:uid="{00000000-0005-0000-0000-0000F0780000}"/>
    <cellStyle name="SHADEDSTORES 2 30 3 3" xfId="29500" xr:uid="{00000000-0005-0000-0000-0000F1780000}"/>
    <cellStyle name="SHADEDSTORES 2 30 4" xfId="24413" xr:uid="{00000000-0005-0000-0000-0000F2780000}"/>
    <cellStyle name="SHADEDSTORES 2 31" xfId="3120" xr:uid="{00000000-0005-0000-0000-0000F3780000}"/>
    <cellStyle name="SHADEDSTORES 2 31 2" xfId="6285" xr:uid="{00000000-0005-0000-0000-0000F4780000}"/>
    <cellStyle name="SHADEDSTORES 2 31 2 2" xfId="12404" xr:uid="{00000000-0005-0000-0000-0000F5780000}"/>
    <cellStyle name="SHADEDSTORES 2 31 2 2 2" xfId="21833" xr:uid="{00000000-0005-0000-0000-0000F6780000}"/>
    <cellStyle name="SHADEDSTORES 2 31 2 2 2 2" xfId="39703" xr:uid="{00000000-0005-0000-0000-0000F7780000}"/>
    <cellStyle name="SHADEDSTORES 2 31 2 2 3" xfId="32004" xr:uid="{00000000-0005-0000-0000-0000F8780000}"/>
    <cellStyle name="SHADEDSTORES 2 31 2 3" xfId="16750" xr:uid="{00000000-0005-0000-0000-0000F9780000}"/>
    <cellStyle name="SHADEDSTORES 2 31 2 3 2" xfId="35521" xr:uid="{00000000-0005-0000-0000-0000FA780000}"/>
    <cellStyle name="SHADEDSTORES 2 31 2 4" xfId="26938" xr:uid="{00000000-0005-0000-0000-0000FB780000}"/>
    <cellStyle name="SHADEDSTORES 2 31 3" xfId="9389" xr:uid="{00000000-0005-0000-0000-0000FC780000}"/>
    <cellStyle name="SHADEDSTORES 2 31 3 2" xfId="19366" xr:uid="{00000000-0005-0000-0000-0000FD780000}"/>
    <cellStyle name="SHADEDSTORES 2 31 3 2 2" xfId="37671" xr:uid="{00000000-0005-0000-0000-0000FE780000}"/>
    <cellStyle name="SHADEDSTORES 2 31 3 3" xfId="29469" xr:uid="{00000000-0005-0000-0000-0000FF780000}"/>
    <cellStyle name="SHADEDSTORES 2 31 4" xfId="14757" xr:uid="{00000000-0005-0000-0000-000000790000}"/>
    <cellStyle name="SHADEDSTORES 2 31 4 2" xfId="33930" xr:uid="{00000000-0005-0000-0000-000001790000}"/>
    <cellStyle name="SHADEDSTORES 2 31 5" xfId="24382" xr:uid="{00000000-0005-0000-0000-000002790000}"/>
    <cellStyle name="SHADEDSTORES 2 32" xfId="4959" xr:uid="{00000000-0005-0000-0000-000003790000}"/>
    <cellStyle name="SHADEDSTORES 2 32 2" xfId="11099" xr:uid="{00000000-0005-0000-0000-000004790000}"/>
    <cellStyle name="SHADEDSTORES 2 32 2 2" xfId="20662" xr:uid="{00000000-0005-0000-0000-000005790000}"/>
    <cellStyle name="SHADEDSTORES 2 32 2 2 2" xfId="38682" xr:uid="{00000000-0005-0000-0000-000006790000}"/>
    <cellStyle name="SHADEDSTORES 2 32 2 3" xfId="30888" xr:uid="{00000000-0005-0000-0000-000007790000}"/>
    <cellStyle name="SHADEDSTORES 2 32 3" xfId="25806" xr:uid="{00000000-0005-0000-0000-000008790000}"/>
    <cellStyle name="SHADEDSTORES 2 33" xfId="23265" xr:uid="{00000000-0005-0000-0000-000009790000}"/>
    <cellStyle name="SHADEDSTORES 2 4" xfId="2509" xr:uid="{00000000-0005-0000-0000-00000A790000}"/>
    <cellStyle name="SHADEDSTORES 2 4 2" xfId="3877" xr:uid="{00000000-0005-0000-0000-00000B790000}"/>
    <cellStyle name="SHADEDSTORES 2 4 2 2" xfId="6983" xr:uid="{00000000-0005-0000-0000-00000C790000}"/>
    <cellStyle name="SHADEDSTORES 2 4 2 2 2" xfId="13053" xr:uid="{00000000-0005-0000-0000-00000D790000}"/>
    <cellStyle name="SHADEDSTORES 2 4 2 2 2 2" xfId="22407" xr:uid="{00000000-0005-0000-0000-00000E790000}"/>
    <cellStyle name="SHADEDSTORES 2 4 2 2 2 2 2" xfId="40135" xr:uid="{00000000-0005-0000-0000-00000F790000}"/>
    <cellStyle name="SHADEDSTORES 2 4 2 2 2 3" xfId="32505" xr:uid="{00000000-0005-0000-0000-000010790000}"/>
    <cellStyle name="SHADEDSTORES 2 4 2 2 3" xfId="27439" xr:uid="{00000000-0005-0000-0000-000011790000}"/>
    <cellStyle name="SHADEDSTORES 2 4 2 3" xfId="10038" xr:uid="{00000000-0005-0000-0000-000012790000}"/>
    <cellStyle name="SHADEDSTORES 2 4 2 3 2" xfId="19787" xr:uid="{00000000-0005-0000-0000-000013790000}"/>
    <cellStyle name="SHADEDSTORES 2 4 2 3 2 2" xfId="37944" xr:uid="{00000000-0005-0000-0000-000014790000}"/>
    <cellStyle name="SHADEDSTORES 2 4 2 3 3" xfId="29964" xr:uid="{00000000-0005-0000-0000-000015790000}"/>
    <cellStyle name="SHADEDSTORES 2 4 2 4" xfId="24883" xr:uid="{00000000-0005-0000-0000-000016790000}"/>
    <cellStyle name="SHADEDSTORES 2 4 3" xfId="4535" xr:uid="{00000000-0005-0000-0000-000017790000}"/>
    <cellStyle name="SHADEDSTORES 2 4 3 2" xfId="7637" xr:uid="{00000000-0005-0000-0000-000018790000}"/>
    <cellStyle name="SHADEDSTORES 2 4 3 2 2" xfId="13698" xr:uid="{00000000-0005-0000-0000-000019790000}"/>
    <cellStyle name="SHADEDSTORES 2 4 3 2 2 2" xfId="22978" xr:uid="{00000000-0005-0000-0000-00001A790000}"/>
    <cellStyle name="SHADEDSTORES 2 4 3 2 2 2 2" xfId="40706" xr:uid="{00000000-0005-0000-0000-00001B790000}"/>
    <cellStyle name="SHADEDSTORES 2 4 3 2 2 3" xfId="33146" xr:uid="{00000000-0005-0000-0000-00001C790000}"/>
    <cellStyle name="SHADEDSTORES 2 4 3 2 3" xfId="28080" xr:uid="{00000000-0005-0000-0000-00001D790000}"/>
    <cellStyle name="SHADEDSTORES 2 4 3 3" xfId="10684" xr:uid="{00000000-0005-0000-0000-00001E790000}"/>
    <cellStyle name="SHADEDSTORES 2 4 3 3 2" xfId="20252" xr:uid="{00000000-0005-0000-0000-00001F790000}"/>
    <cellStyle name="SHADEDSTORES 2 4 3 3 2 2" xfId="38405" xr:uid="{00000000-0005-0000-0000-000020790000}"/>
    <cellStyle name="SHADEDSTORES 2 4 3 3 3" xfId="30606" xr:uid="{00000000-0005-0000-0000-000021790000}"/>
    <cellStyle name="SHADEDSTORES 2 4 3 4" xfId="25524" xr:uid="{00000000-0005-0000-0000-000022790000}"/>
    <cellStyle name="SHADEDSTORES 2 4 4" xfId="5714" xr:uid="{00000000-0005-0000-0000-000023790000}"/>
    <cellStyle name="SHADEDSTORES 2 4 4 2" xfId="11833" xr:uid="{00000000-0005-0000-0000-000024790000}"/>
    <cellStyle name="SHADEDSTORES 2 4 4 2 2" xfId="21357" xr:uid="{00000000-0005-0000-0000-000025790000}"/>
    <cellStyle name="SHADEDSTORES 2 4 4 2 2 2" xfId="39243" xr:uid="{00000000-0005-0000-0000-000026790000}"/>
    <cellStyle name="SHADEDSTORES 2 4 4 2 3" xfId="31479" xr:uid="{00000000-0005-0000-0000-000027790000}"/>
    <cellStyle name="SHADEDSTORES 2 4 4 3" xfId="16326" xr:uid="{00000000-0005-0000-0000-000028790000}"/>
    <cellStyle name="SHADEDSTORES 2 4 4 3 2" xfId="35097" xr:uid="{00000000-0005-0000-0000-000029790000}"/>
    <cellStyle name="SHADEDSTORES 2 4 4 4" xfId="26413" xr:uid="{00000000-0005-0000-0000-00002A790000}"/>
    <cellStyle name="SHADEDSTORES 2 4 5" xfId="8813" xr:uid="{00000000-0005-0000-0000-00002B790000}"/>
    <cellStyle name="SHADEDSTORES 2 4 5 2" xfId="18800" xr:uid="{00000000-0005-0000-0000-00002C790000}"/>
    <cellStyle name="SHADEDSTORES 2 4 5 2 2" xfId="37151" xr:uid="{00000000-0005-0000-0000-00002D790000}"/>
    <cellStyle name="SHADEDSTORES 2 4 5 3" xfId="28939" xr:uid="{00000000-0005-0000-0000-00002E790000}"/>
    <cellStyle name="SHADEDSTORES 2 4 6" xfId="14439" xr:uid="{00000000-0005-0000-0000-00002F790000}"/>
    <cellStyle name="SHADEDSTORES 2 4 6 2" xfId="33614" xr:uid="{00000000-0005-0000-0000-000030790000}"/>
    <cellStyle name="SHADEDSTORES 2 5" xfId="2472" xr:uid="{00000000-0005-0000-0000-000031790000}"/>
    <cellStyle name="SHADEDSTORES 2 5 2" xfId="3827" xr:uid="{00000000-0005-0000-0000-000032790000}"/>
    <cellStyle name="SHADEDSTORES 2 5 2 2" xfId="6936" xr:uid="{00000000-0005-0000-0000-000033790000}"/>
    <cellStyle name="SHADEDSTORES 2 5 2 2 2" xfId="13007" xr:uid="{00000000-0005-0000-0000-000034790000}"/>
    <cellStyle name="SHADEDSTORES 2 5 2 2 2 2" xfId="22364" xr:uid="{00000000-0005-0000-0000-000035790000}"/>
    <cellStyle name="SHADEDSTORES 2 5 2 2 2 2 2" xfId="40092" xr:uid="{00000000-0005-0000-0000-000036790000}"/>
    <cellStyle name="SHADEDSTORES 2 5 2 2 2 3" xfId="32459" xr:uid="{00000000-0005-0000-0000-000037790000}"/>
    <cellStyle name="SHADEDSTORES 2 5 2 2 3" xfId="27393" xr:uid="{00000000-0005-0000-0000-000038790000}"/>
    <cellStyle name="SHADEDSTORES 2 5 2 3" xfId="9992" xr:uid="{00000000-0005-0000-0000-000039790000}"/>
    <cellStyle name="SHADEDSTORES 2 5 2 3 2" xfId="19767" xr:uid="{00000000-0005-0000-0000-00003A790000}"/>
    <cellStyle name="SHADEDSTORES 2 5 2 3 2 2" xfId="37924" xr:uid="{00000000-0005-0000-0000-00003B790000}"/>
    <cellStyle name="SHADEDSTORES 2 5 2 3 3" xfId="29918" xr:uid="{00000000-0005-0000-0000-00003C790000}"/>
    <cellStyle name="SHADEDSTORES 2 5 2 4" xfId="24837" xr:uid="{00000000-0005-0000-0000-00003D790000}"/>
    <cellStyle name="SHADEDSTORES 2 5 3" xfId="4489" xr:uid="{00000000-0005-0000-0000-00003E790000}"/>
    <cellStyle name="SHADEDSTORES 2 5 3 2" xfId="7591" xr:uid="{00000000-0005-0000-0000-00003F790000}"/>
    <cellStyle name="SHADEDSTORES 2 5 3 2 2" xfId="13652" xr:uid="{00000000-0005-0000-0000-000040790000}"/>
    <cellStyle name="SHADEDSTORES 2 5 3 2 2 2" xfId="22935" xr:uid="{00000000-0005-0000-0000-000041790000}"/>
    <cellStyle name="SHADEDSTORES 2 5 3 2 2 2 2" xfId="40663" xr:uid="{00000000-0005-0000-0000-000042790000}"/>
    <cellStyle name="SHADEDSTORES 2 5 3 2 2 3" xfId="33100" xr:uid="{00000000-0005-0000-0000-000043790000}"/>
    <cellStyle name="SHADEDSTORES 2 5 3 2 3" xfId="28034" xr:uid="{00000000-0005-0000-0000-000044790000}"/>
    <cellStyle name="SHADEDSTORES 2 5 3 3" xfId="10638" xr:uid="{00000000-0005-0000-0000-000045790000}"/>
    <cellStyle name="SHADEDSTORES 2 5 3 3 2" xfId="20206" xr:uid="{00000000-0005-0000-0000-000046790000}"/>
    <cellStyle name="SHADEDSTORES 2 5 3 3 2 2" xfId="38359" xr:uid="{00000000-0005-0000-0000-000047790000}"/>
    <cellStyle name="SHADEDSTORES 2 5 3 3 3" xfId="30560" xr:uid="{00000000-0005-0000-0000-000048790000}"/>
    <cellStyle name="SHADEDSTORES 2 5 3 4" xfId="25478" xr:uid="{00000000-0005-0000-0000-000049790000}"/>
    <cellStyle name="SHADEDSTORES 2 5 4" xfId="5678" xr:uid="{00000000-0005-0000-0000-00004A790000}"/>
    <cellStyle name="SHADEDSTORES 2 5 4 2" xfId="11797" xr:uid="{00000000-0005-0000-0000-00004B790000}"/>
    <cellStyle name="SHADEDSTORES 2 5 4 2 2" xfId="21330" xr:uid="{00000000-0005-0000-0000-00004C790000}"/>
    <cellStyle name="SHADEDSTORES 2 5 4 2 2 2" xfId="39216" xr:uid="{00000000-0005-0000-0000-00004D790000}"/>
    <cellStyle name="SHADEDSTORES 2 5 4 2 3" xfId="31447" xr:uid="{00000000-0005-0000-0000-00004E790000}"/>
    <cellStyle name="SHADEDSTORES 2 5 4 3" xfId="26381" xr:uid="{00000000-0005-0000-0000-00004F790000}"/>
    <cellStyle name="SHADEDSTORES 2 5 5" xfId="8777" xr:uid="{00000000-0005-0000-0000-000050790000}"/>
    <cellStyle name="SHADEDSTORES 2 5 5 2" xfId="18764" xr:uid="{00000000-0005-0000-0000-000051790000}"/>
    <cellStyle name="SHADEDSTORES 2 5 5 2 2" xfId="37119" xr:uid="{00000000-0005-0000-0000-000052790000}"/>
    <cellStyle name="SHADEDSTORES 2 5 5 3" xfId="28907" xr:uid="{00000000-0005-0000-0000-000053790000}"/>
    <cellStyle name="SHADEDSTORES 2 5 6" xfId="23822" xr:uid="{00000000-0005-0000-0000-000054790000}"/>
    <cellStyle name="SHADEDSTORES 2 6" xfId="2562" xr:uid="{00000000-0005-0000-0000-000055790000}"/>
    <cellStyle name="SHADEDSTORES 2 6 2" xfId="3929" xr:uid="{00000000-0005-0000-0000-000056790000}"/>
    <cellStyle name="SHADEDSTORES 2 6 2 2" xfId="7034" xr:uid="{00000000-0005-0000-0000-000057790000}"/>
    <cellStyle name="SHADEDSTORES 2 6 2 2 2" xfId="13102" xr:uid="{00000000-0005-0000-0000-000058790000}"/>
    <cellStyle name="SHADEDSTORES 2 6 2 2 2 2" xfId="22452" xr:uid="{00000000-0005-0000-0000-000059790000}"/>
    <cellStyle name="SHADEDSTORES 2 6 2 2 2 2 2" xfId="40180" xr:uid="{00000000-0005-0000-0000-00005A790000}"/>
    <cellStyle name="SHADEDSTORES 2 6 2 2 2 3" xfId="32554" xr:uid="{00000000-0005-0000-0000-00005B790000}"/>
    <cellStyle name="SHADEDSTORES 2 6 2 2 3" xfId="27488" xr:uid="{00000000-0005-0000-0000-00005C790000}"/>
    <cellStyle name="SHADEDSTORES 2 6 2 3" xfId="10087" xr:uid="{00000000-0005-0000-0000-00005D790000}"/>
    <cellStyle name="SHADEDSTORES 2 6 2 3 2" xfId="19810" xr:uid="{00000000-0005-0000-0000-00005E790000}"/>
    <cellStyle name="SHADEDSTORES 2 6 2 3 2 2" xfId="37967" xr:uid="{00000000-0005-0000-0000-00005F790000}"/>
    <cellStyle name="SHADEDSTORES 2 6 2 3 3" xfId="30013" xr:uid="{00000000-0005-0000-0000-000060790000}"/>
    <cellStyle name="SHADEDSTORES 2 6 2 4" xfId="24932" xr:uid="{00000000-0005-0000-0000-000061790000}"/>
    <cellStyle name="SHADEDSTORES 2 6 3" xfId="4584" xr:uid="{00000000-0005-0000-0000-000062790000}"/>
    <cellStyle name="SHADEDSTORES 2 6 3 2" xfId="7686" xr:uid="{00000000-0005-0000-0000-000063790000}"/>
    <cellStyle name="SHADEDSTORES 2 6 3 2 2" xfId="13747" xr:uid="{00000000-0005-0000-0000-000064790000}"/>
    <cellStyle name="SHADEDSTORES 2 6 3 2 2 2" xfId="23023" xr:uid="{00000000-0005-0000-0000-000065790000}"/>
    <cellStyle name="SHADEDSTORES 2 6 3 2 2 2 2" xfId="40751" xr:uid="{00000000-0005-0000-0000-000066790000}"/>
    <cellStyle name="SHADEDSTORES 2 6 3 2 2 3" xfId="33195" xr:uid="{00000000-0005-0000-0000-000067790000}"/>
    <cellStyle name="SHADEDSTORES 2 6 3 2 3" xfId="28129" xr:uid="{00000000-0005-0000-0000-000068790000}"/>
    <cellStyle name="SHADEDSTORES 2 6 3 3" xfId="10733" xr:uid="{00000000-0005-0000-0000-000069790000}"/>
    <cellStyle name="SHADEDSTORES 2 6 3 3 2" xfId="20301" xr:uid="{00000000-0005-0000-0000-00006A790000}"/>
    <cellStyle name="SHADEDSTORES 2 6 3 3 2 2" xfId="38454" xr:uid="{00000000-0005-0000-0000-00006B790000}"/>
    <cellStyle name="SHADEDSTORES 2 6 3 3 3" xfId="30655" xr:uid="{00000000-0005-0000-0000-00006C790000}"/>
    <cellStyle name="SHADEDSTORES 2 6 3 4" xfId="25573" xr:uid="{00000000-0005-0000-0000-00006D790000}"/>
    <cellStyle name="SHADEDSTORES 2 6 4" xfId="5765" xr:uid="{00000000-0005-0000-0000-00006E790000}"/>
    <cellStyle name="SHADEDSTORES 2 6 4 2" xfId="11884" xr:uid="{00000000-0005-0000-0000-00006F790000}"/>
    <cellStyle name="SHADEDSTORES 2 6 4 2 2" xfId="21398" xr:uid="{00000000-0005-0000-0000-000070790000}"/>
    <cellStyle name="SHADEDSTORES 2 6 4 2 2 2" xfId="39282" xr:uid="{00000000-0005-0000-0000-000071790000}"/>
    <cellStyle name="SHADEDSTORES 2 6 4 2 3" xfId="31528" xr:uid="{00000000-0005-0000-0000-000072790000}"/>
    <cellStyle name="SHADEDSTORES 2 6 4 3" xfId="26462" xr:uid="{00000000-0005-0000-0000-000073790000}"/>
    <cellStyle name="SHADEDSTORES 2 6 5" xfId="8864" xr:uid="{00000000-0005-0000-0000-000074790000}"/>
    <cellStyle name="SHADEDSTORES 2 6 5 2" xfId="18851" xr:uid="{00000000-0005-0000-0000-000075790000}"/>
    <cellStyle name="SHADEDSTORES 2 6 5 2 2" xfId="37200" xr:uid="{00000000-0005-0000-0000-000076790000}"/>
    <cellStyle name="SHADEDSTORES 2 6 5 3" xfId="28988" xr:uid="{00000000-0005-0000-0000-000077790000}"/>
    <cellStyle name="SHADEDSTORES 2 6 6" xfId="23901" xr:uid="{00000000-0005-0000-0000-000078790000}"/>
    <cellStyle name="SHADEDSTORES 2 7" xfId="2474" xr:uid="{00000000-0005-0000-0000-000079790000}"/>
    <cellStyle name="SHADEDSTORES 2 7 2" xfId="3959" xr:uid="{00000000-0005-0000-0000-00007A790000}"/>
    <cellStyle name="SHADEDSTORES 2 7 2 2" xfId="7064" xr:uid="{00000000-0005-0000-0000-00007B790000}"/>
    <cellStyle name="SHADEDSTORES 2 7 2 2 2" xfId="13130" xr:uid="{00000000-0005-0000-0000-00007C790000}"/>
    <cellStyle name="SHADEDSTORES 2 7 2 2 2 2" xfId="22479" xr:uid="{00000000-0005-0000-0000-00007D790000}"/>
    <cellStyle name="SHADEDSTORES 2 7 2 2 2 2 2" xfId="40207" xr:uid="{00000000-0005-0000-0000-00007E790000}"/>
    <cellStyle name="SHADEDSTORES 2 7 2 2 2 3" xfId="32582" xr:uid="{00000000-0005-0000-0000-00007F790000}"/>
    <cellStyle name="SHADEDSTORES 2 7 2 2 3" xfId="27516" xr:uid="{00000000-0005-0000-0000-000080790000}"/>
    <cellStyle name="SHADEDSTORES 2 7 2 3" xfId="10115" xr:uid="{00000000-0005-0000-0000-000081790000}"/>
    <cellStyle name="SHADEDSTORES 2 7 2 3 2" xfId="19818" xr:uid="{00000000-0005-0000-0000-000082790000}"/>
    <cellStyle name="SHADEDSTORES 2 7 2 3 2 2" xfId="37975" xr:uid="{00000000-0005-0000-0000-000083790000}"/>
    <cellStyle name="SHADEDSTORES 2 7 2 3 3" xfId="30041" xr:uid="{00000000-0005-0000-0000-000084790000}"/>
    <cellStyle name="SHADEDSTORES 2 7 2 4" xfId="24960" xr:uid="{00000000-0005-0000-0000-000085790000}"/>
    <cellStyle name="SHADEDSTORES 2 7 3" xfId="4612" xr:uid="{00000000-0005-0000-0000-000086790000}"/>
    <cellStyle name="SHADEDSTORES 2 7 3 2" xfId="7714" xr:uid="{00000000-0005-0000-0000-000087790000}"/>
    <cellStyle name="SHADEDSTORES 2 7 3 2 2" xfId="13775" xr:uid="{00000000-0005-0000-0000-000088790000}"/>
    <cellStyle name="SHADEDSTORES 2 7 3 2 2 2" xfId="23050" xr:uid="{00000000-0005-0000-0000-000089790000}"/>
    <cellStyle name="SHADEDSTORES 2 7 3 2 2 2 2" xfId="40778" xr:uid="{00000000-0005-0000-0000-00008A790000}"/>
    <cellStyle name="SHADEDSTORES 2 7 3 2 2 3" xfId="33223" xr:uid="{00000000-0005-0000-0000-00008B790000}"/>
    <cellStyle name="SHADEDSTORES 2 7 3 2 3" xfId="28157" xr:uid="{00000000-0005-0000-0000-00008C790000}"/>
    <cellStyle name="SHADEDSTORES 2 7 3 3" xfId="10761" xr:uid="{00000000-0005-0000-0000-00008D790000}"/>
    <cellStyle name="SHADEDSTORES 2 7 3 3 2" xfId="20329" xr:uid="{00000000-0005-0000-0000-00008E790000}"/>
    <cellStyle name="SHADEDSTORES 2 7 3 3 2 2" xfId="38482" xr:uid="{00000000-0005-0000-0000-00008F790000}"/>
    <cellStyle name="SHADEDSTORES 2 7 3 3 3" xfId="30683" xr:uid="{00000000-0005-0000-0000-000090790000}"/>
    <cellStyle name="SHADEDSTORES 2 7 3 4" xfId="25601" xr:uid="{00000000-0005-0000-0000-000091790000}"/>
    <cellStyle name="SHADEDSTORES 2 7 4" xfId="5680" xr:uid="{00000000-0005-0000-0000-000092790000}"/>
    <cellStyle name="SHADEDSTORES 2 7 4 2" xfId="11799" xr:uid="{00000000-0005-0000-0000-000093790000}"/>
    <cellStyle name="SHADEDSTORES 2 7 4 2 2" xfId="21332" xr:uid="{00000000-0005-0000-0000-000094790000}"/>
    <cellStyle name="SHADEDSTORES 2 7 4 2 2 2" xfId="39218" xr:uid="{00000000-0005-0000-0000-000095790000}"/>
    <cellStyle name="SHADEDSTORES 2 7 4 2 3" xfId="31449" xr:uid="{00000000-0005-0000-0000-000096790000}"/>
    <cellStyle name="SHADEDSTORES 2 7 4 3" xfId="26383" xr:uid="{00000000-0005-0000-0000-000097790000}"/>
    <cellStyle name="SHADEDSTORES 2 7 5" xfId="8779" xr:uid="{00000000-0005-0000-0000-000098790000}"/>
    <cellStyle name="SHADEDSTORES 2 7 5 2" xfId="18766" xr:uid="{00000000-0005-0000-0000-000099790000}"/>
    <cellStyle name="SHADEDSTORES 2 7 5 2 2" xfId="37121" xr:uid="{00000000-0005-0000-0000-00009A790000}"/>
    <cellStyle name="SHADEDSTORES 2 7 5 3" xfId="28909" xr:uid="{00000000-0005-0000-0000-00009B790000}"/>
    <cellStyle name="SHADEDSTORES 2 7 6" xfId="23824" xr:uid="{00000000-0005-0000-0000-00009C790000}"/>
    <cellStyle name="SHADEDSTORES 2 8" xfId="2586" xr:uid="{00000000-0005-0000-0000-00009D790000}"/>
    <cellStyle name="SHADEDSTORES 2 8 2" xfId="3982" xr:uid="{00000000-0005-0000-0000-00009E790000}"/>
    <cellStyle name="SHADEDSTORES 2 8 2 2" xfId="7086" xr:uid="{00000000-0005-0000-0000-00009F790000}"/>
    <cellStyle name="SHADEDSTORES 2 8 2 2 2" xfId="13152" xr:uid="{00000000-0005-0000-0000-0000A0790000}"/>
    <cellStyle name="SHADEDSTORES 2 8 2 2 2 2" xfId="22499" xr:uid="{00000000-0005-0000-0000-0000A1790000}"/>
    <cellStyle name="SHADEDSTORES 2 8 2 2 2 2 2" xfId="40227" xr:uid="{00000000-0005-0000-0000-0000A2790000}"/>
    <cellStyle name="SHADEDSTORES 2 8 2 2 2 3" xfId="32604" xr:uid="{00000000-0005-0000-0000-0000A3790000}"/>
    <cellStyle name="SHADEDSTORES 2 8 2 2 3" xfId="27538" xr:uid="{00000000-0005-0000-0000-0000A4790000}"/>
    <cellStyle name="SHADEDSTORES 2 8 2 3" xfId="10137" xr:uid="{00000000-0005-0000-0000-0000A5790000}"/>
    <cellStyle name="SHADEDSTORES 2 8 2 3 2" xfId="19825" xr:uid="{00000000-0005-0000-0000-0000A6790000}"/>
    <cellStyle name="SHADEDSTORES 2 8 2 3 2 2" xfId="37982" xr:uid="{00000000-0005-0000-0000-0000A7790000}"/>
    <cellStyle name="SHADEDSTORES 2 8 2 3 3" xfId="30063" xr:uid="{00000000-0005-0000-0000-0000A8790000}"/>
    <cellStyle name="SHADEDSTORES 2 8 2 4" xfId="24982" xr:uid="{00000000-0005-0000-0000-0000A9790000}"/>
    <cellStyle name="SHADEDSTORES 2 8 3" xfId="4634" xr:uid="{00000000-0005-0000-0000-0000AA790000}"/>
    <cellStyle name="SHADEDSTORES 2 8 3 2" xfId="7736" xr:uid="{00000000-0005-0000-0000-0000AB790000}"/>
    <cellStyle name="SHADEDSTORES 2 8 3 2 2" xfId="13797" xr:uid="{00000000-0005-0000-0000-0000AC790000}"/>
    <cellStyle name="SHADEDSTORES 2 8 3 2 2 2" xfId="23070" xr:uid="{00000000-0005-0000-0000-0000AD790000}"/>
    <cellStyle name="SHADEDSTORES 2 8 3 2 2 2 2" xfId="40798" xr:uid="{00000000-0005-0000-0000-0000AE790000}"/>
    <cellStyle name="SHADEDSTORES 2 8 3 2 2 3" xfId="33245" xr:uid="{00000000-0005-0000-0000-0000AF790000}"/>
    <cellStyle name="SHADEDSTORES 2 8 3 2 3" xfId="28179" xr:uid="{00000000-0005-0000-0000-0000B0790000}"/>
    <cellStyle name="SHADEDSTORES 2 8 3 3" xfId="10783" xr:uid="{00000000-0005-0000-0000-0000B1790000}"/>
    <cellStyle name="SHADEDSTORES 2 8 3 3 2" xfId="20351" xr:uid="{00000000-0005-0000-0000-0000B2790000}"/>
    <cellStyle name="SHADEDSTORES 2 8 3 3 2 2" xfId="38504" xr:uid="{00000000-0005-0000-0000-0000B3790000}"/>
    <cellStyle name="SHADEDSTORES 2 8 3 3 3" xfId="30705" xr:uid="{00000000-0005-0000-0000-0000B4790000}"/>
    <cellStyle name="SHADEDSTORES 2 8 3 4" xfId="25623" xr:uid="{00000000-0005-0000-0000-0000B5790000}"/>
    <cellStyle name="SHADEDSTORES 2 8 4" xfId="5788" xr:uid="{00000000-0005-0000-0000-0000B6790000}"/>
    <cellStyle name="SHADEDSTORES 2 8 4 2" xfId="11907" xr:uid="{00000000-0005-0000-0000-0000B7790000}"/>
    <cellStyle name="SHADEDSTORES 2 8 4 2 2" xfId="21409" xr:uid="{00000000-0005-0000-0000-0000B8790000}"/>
    <cellStyle name="SHADEDSTORES 2 8 4 2 2 2" xfId="39293" xr:uid="{00000000-0005-0000-0000-0000B9790000}"/>
    <cellStyle name="SHADEDSTORES 2 8 4 2 3" xfId="31549" xr:uid="{00000000-0005-0000-0000-0000BA790000}"/>
    <cellStyle name="SHADEDSTORES 2 8 4 3" xfId="16376" xr:uid="{00000000-0005-0000-0000-0000BB790000}"/>
    <cellStyle name="SHADEDSTORES 2 8 4 3 2" xfId="35147" xr:uid="{00000000-0005-0000-0000-0000BC790000}"/>
    <cellStyle name="SHADEDSTORES 2 8 4 4" xfId="26483" xr:uid="{00000000-0005-0000-0000-0000BD790000}"/>
    <cellStyle name="SHADEDSTORES 2 8 5" xfId="8887" xr:uid="{00000000-0005-0000-0000-0000BE790000}"/>
    <cellStyle name="SHADEDSTORES 2 8 5 2" xfId="18874" xr:uid="{00000000-0005-0000-0000-0000BF790000}"/>
    <cellStyle name="SHADEDSTORES 2 8 5 2 2" xfId="37221" xr:uid="{00000000-0005-0000-0000-0000C0790000}"/>
    <cellStyle name="SHADEDSTORES 2 8 5 3" xfId="29009" xr:uid="{00000000-0005-0000-0000-0000C1790000}"/>
    <cellStyle name="SHADEDSTORES 2 8 6" xfId="23922" xr:uid="{00000000-0005-0000-0000-0000C2790000}"/>
    <cellStyle name="SHADEDSTORES 2 9" xfId="2640" xr:uid="{00000000-0005-0000-0000-0000C3790000}"/>
    <cellStyle name="SHADEDSTORES 2 9 2" xfId="4007" xr:uid="{00000000-0005-0000-0000-0000C4790000}"/>
    <cellStyle name="SHADEDSTORES 2 9 2 2" xfId="7111" xr:uid="{00000000-0005-0000-0000-0000C5790000}"/>
    <cellStyle name="SHADEDSTORES 2 9 2 2 2" xfId="13176" xr:uid="{00000000-0005-0000-0000-0000C6790000}"/>
    <cellStyle name="SHADEDSTORES 2 9 2 2 2 2" xfId="22522" xr:uid="{00000000-0005-0000-0000-0000C7790000}"/>
    <cellStyle name="SHADEDSTORES 2 9 2 2 2 2 2" xfId="40250" xr:uid="{00000000-0005-0000-0000-0000C8790000}"/>
    <cellStyle name="SHADEDSTORES 2 9 2 2 2 3" xfId="32628" xr:uid="{00000000-0005-0000-0000-0000C9790000}"/>
    <cellStyle name="SHADEDSTORES 2 9 2 2 3" xfId="27562" xr:uid="{00000000-0005-0000-0000-0000CA790000}"/>
    <cellStyle name="SHADEDSTORES 2 9 2 3" xfId="10161" xr:uid="{00000000-0005-0000-0000-0000CB790000}"/>
    <cellStyle name="SHADEDSTORES 2 9 2 3 2" xfId="19829" xr:uid="{00000000-0005-0000-0000-0000CC790000}"/>
    <cellStyle name="SHADEDSTORES 2 9 2 3 2 2" xfId="37986" xr:uid="{00000000-0005-0000-0000-0000CD790000}"/>
    <cellStyle name="SHADEDSTORES 2 9 2 3 3" xfId="30087" xr:uid="{00000000-0005-0000-0000-0000CE790000}"/>
    <cellStyle name="SHADEDSTORES 2 9 2 4" xfId="25006" xr:uid="{00000000-0005-0000-0000-0000CF790000}"/>
    <cellStyle name="SHADEDSTORES 2 9 3" xfId="4658" xr:uid="{00000000-0005-0000-0000-0000D0790000}"/>
    <cellStyle name="SHADEDSTORES 2 9 3 2" xfId="7760" xr:uid="{00000000-0005-0000-0000-0000D1790000}"/>
    <cellStyle name="SHADEDSTORES 2 9 3 2 2" xfId="13821" xr:uid="{00000000-0005-0000-0000-0000D2790000}"/>
    <cellStyle name="SHADEDSTORES 2 9 3 2 2 2" xfId="23093" xr:uid="{00000000-0005-0000-0000-0000D3790000}"/>
    <cellStyle name="SHADEDSTORES 2 9 3 2 2 2 2" xfId="40821" xr:uid="{00000000-0005-0000-0000-0000D4790000}"/>
    <cellStyle name="SHADEDSTORES 2 9 3 2 2 3" xfId="33269" xr:uid="{00000000-0005-0000-0000-0000D5790000}"/>
    <cellStyle name="SHADEDSTORES 2 9 3 2 3" xfId="28203" xr:uid="{00000000-0005-0000-0000-0000D6790000}"/>
    <cellStyle name="SHADEDSTORES 2 9 3 3" xfId="10807" xr:uid="{00000000-0005-0000-0000-0000D7790000}"/>
    <cellStyle name="SHADEDSTORES 2 9 3 3 2" xfId="20375" xr:uid="{00000000-0005-0000-0000-0000D8790000}"/>
    <cellStyle name="SHADEDSTORES 2 9 3 3 2 2" xfId="38528" xr:uid="{00000000-0005-0000-0000-0000D9790000}"/>
    <cellStyle name="SHADEDSTORES 2 9 3 3 3" xfId="30729" xr:uid="{00000000-0005-0000-0000-0000DA790000}"/>
    <cellStyle name="SHADEDSTORES 2 9 3 4" xfId="25647" xr:uid="{00000000-0005-0000-0000-0000DB790000}"/>
    <cellStyle name="SHADEDSTORES 2 9 4" xfId="5839" xr:uid="{00000000-0005-0000-0000-0000DC790000}"/>
    <cellStyle name="SHADEDSTORES 2 9 4 2" xfId="11958" xr:uid="{00000000-0005-0000-0000-0000DD790000}"/>
    <cellStyle name="SHADEDSTORES 2 9 4 2 2" xfId="21455" xr:uid="{00000000-0005-0000-0000-0000DE790000}"/>
    <cellStyle name="SHADEDSTORES 2 9 4 2 2 2" xfId="39337" xr:uid="{00000000-0005-0000-0000-0000DF790000}"/>
    <cellStyle name="SHADEDSTORES 2 9 4 2 3" xfId="31598" xr:uid="{00000000-0005-0000-0000-0000E0790000}"/>
    <cellStyle name="SHADEDSTORES 2 9 4 3" xfId="26532" xr:uid="{00000000-0005-0000-0000-0000E1790000}"/>
    <cellStyle name="SHADEDSTORES 2 9 5" xfId="8938" xr:uid="{00000000-0005-0000-0000-0000E2790000}"/>
    <cellStyle name="SHADEDSTORES 2 9 5 2" xfId="18925" xr:uid="{00000000-0005-0000-0000-0000E3790000}"/>
    <cellStyle name="SHADEDSTORES 2 9 5 2 2" xfId="37270" xr:uid="{00000000-0005-0000-0000-0000E4790000}"/>
    <cellStyle name="SHADEDSTORES 2 9 5 3" xfId="29058" xr:uid="{00000000-0005-0000-0000-0000E5790000}"/>
    <cellStyle name="SHADEDSTORES 2 9 6" xfId="23971" xr:uid="{00000000-0005-0000-0000-0000E6790000}"/>
    <cellStyle name="SHADEDSTORES 20" xfId="2826" xr:uid="{00000000-0005-0000-0000-0000E7790000}"/>
    <cellStyle name="SHADEDSTORES 20 2" xfId="6016" xr:uid="{00000000-0005-0000-0000-0000E8790000}"/>
    <cellStyle name="SHADEDSTORES 20 2 2" xfId="12135" xr:uid="{00000000-0005-0000-0000-0000E9790000}"/>
    <cellStyle name="SHADEDSTORES 20 2 2 2" xfId="21608" xr:uid="{00000000-0005-0000-0000-0000EA790000}"/>
    <cellStyle name="SHADEDSTORES 20 2 2 2 2" xfId="39486" xr:uid="{00000000-0005-0000-0000-0000EB790000}"/>
    <cellStyle name="SHADEDSTORES 20 2 2 3" xfId="31757" xr:uid="{00000000-0005-0000-0000-0000EC790000}"/>
    <cellStyle name="SHADEDSTORES 20 2 3" xfId="16555" xr:uid="{00000000-0005-0000-0000-0000ED790000}"/>
    <cellStyle name="SHADEDSTORES 20 2 3 2" xfId="35326" xr:uid="{00000000-0005-0000-0000-0000EE790000}"/>
    <cellStyle name="SHADEDSTORES 20 2 4" xfId="26691" xr:uid="{00000000-0005-0000-0000-0000EF790000}"/>
    <cellStyle name="SHADEDSTORES 20 3" xfId="9115" xr:uid="{00000000-0005-0000-0000-0000F0790000}"/>
    <cellStyle name="SHADEDSTORES 20 3 2" xfId="19102" xr:uid="{00000000-0005-0000-0000-0000F1790000}"/>
    <cellStyle name="SHADEDSTORES 20 3 2 2" xfId="37429" xr:uid="{00000000-0005-0000-0000-0000F2790000}"/>
    <cellStyle name="SHADEDSTORES 20 3 3" xfId="29217" xr:uid="{00000000-0005-0000-0000-0000F3790000}"/>
    <cellStyle name="SHADEDSTORES 20 4" xfId="14572" xr:uid="{00000000-0005-0000-0000-0000F4790000}"/>
    <cellStyle name="SHADEDSTORES 20 4 2" xfId="33745" xr:uid="{00000000-0005-0000-0000-0000F5790000}"/>
    <cellStyle name="SHADEDSTORES 20 5" xfId="24130" xr:uid="{00000000-0005-0000-0000-0000F6790000}"/>
    <cellStyle name="SHADEDSTORES 21" xfId="2929" xr:uid="{00000000-0005-0000-0000-0000F7790000}"/>
    <cellStyle name="SHADEDSTORES 21 2" xfId="6107" xr:uid="{00000000-0005-0000-0000-0000F8790000}"/>
    <cellStyle name="SHADEDSTORES 21 2 2" xfId="12226" xr:uid="{00000000-0005-0000-0000-0000F9790000}"/>
    <cellStyle name="SHADEDSTORES 21 2 2 2" xfId="21677" xr:uid="{00000000-0005-0000-0000-0000FA790000}"/>
    <cellStyle name="SHADEDSTORES 21 2 2 2 2" xfId="39553" xr:uid="{00000000-0005-0000-0000-0000FB790000}"/>
    <cellStyle name="SHADEDSTORES 21 2 2 3" xfId="31844" xr:uid="{00000000-0005-0000-0000-0000FC790000}"/>
    <cellStyle name="SHADEDSTORES 21 2 3" xfId="26778" xr:uid="{00000000-0005-0000-0000-0000FD790000}"/>
    <cellStyle name="SHADEDSTORES 21 3" xfId="9211" xr:uid="{00000000-0005-0000-0000-0000FE790000}"/>
    <cellStyle name="SHADEDSTORES 21 3 2" xfId="19193" xr:uid="{00000000-0005-0000-0000-0000FF790000}"/>
    <cellStyle name="SHADEDSTORES 21 3 2 2" xfId="37516" xr:uid="{00000000-0005-0000-0000-0000007A0000}"/>
    <cellStyle name="SHADEDSTORES 21 3 3" xfId="29309" xr:uid="{00000000-0005-0000-0000-0000017A0000}"/>
    <cellStyle name="SHADEDSTORES 21 4" xfId="24222" xr:uid="{00000000-0005-0000-0000-0000027A0000}"/>
    <cellStyle name="SHADEDSTORES 22" xfId="2983" xr:uid="{00000000-0005-0000-0000-0000037A0000}"/>
    <cellStyle name="SHADEDSTORES 22 2" xfId="6158" xr:uid="{00000000-0005-0000-0000-0000047A0000}"/>
    <cellStyle name="SHADEDSTORES 22 2 2" xfId="12277" xr:uid="{00000000-0005-0000-0000-0000057A0000}"/>
    <cellStyle name="SHADEDSTORES 22 2 2 2" xfId="21721" xr:uid="{00000000-0005-0000-0000-0000067A0000}"/>
    <cellStyle name="SHADEDSTORES 22 2 2 2 2" xfId="39595" xr:uid="{00000000-0005-0000-0000-0000077A0000}"/>
    <cellStyle name="SHADEDSTORES 22 2 2 3" xfId="31891" xr:uid="{00000000-0005-0000-0000-0000087A0000}"/>
    <cellStyle name="SHADEDSTORES 22 2 3" xfId="26825" xr:uid="{00000000-0005-0000-0000-0000097A0000}"/>
    <cellStyle name="SHADEDSTORES 22 3" xfId="9262" xr:uid="{00000000-0005-0000-0000-00000A7A0000}"/>
    <cellStyle name="SHADEDSTORES 22 3 2" xfId="19239" xr:uid="{00000000-0005-0000-0000-00000B7A0000}"/>
    <cellStyle name="SHADEDSTORES 22 3 2 2" xfId="37558" xr:uid="{00000000-0005-0000-0000-00000C7A0000}"/>
    <cellStyle name="SHADEDSTORES 22 4" xfId="24269" xr:uid="{00000000-0005-0000-0000-00000D7A0000}"/>
    <cellStyle name="SHADEDSTORES 23" xfId="2931" xr:uid="{00000000-0005-0000-0000-00000E7A0000}"/>
    <cellStyle name="SHADEDSTORES 23 2" xfId="6109" xr:uid="{00000000-0005-0000-0000-00000F7A0000}"/>
    <cellStyle name="SHADEDSTORES 23 2 2" xfId="12228" xr:uid="{00000000-0005-0000-0000-0000107A0000}"/>
    <cellStyle name="SHADEDSTORES 23 2 2 2" xfId="21679" xr:uid="{00000000-0005-0000-0000-0000117A0000}"/>
    <cellStyle name="SHADEDSTORES 23 2 2 2 2" xfId="39555" xr:uid="{00000000-0005-0000-0000-0000127A0000}"/>
    <cellStyle name="SHADEDSTORES 23 2 2 3" xfId="31846" xr:uid="{00000000-0005-0000-0000-0000137A0000}"/>
    <cellStyle name="SHADEDSTORES 23 2 3" xfId="16614" xr:uid="{00000000-0005-0000-0000-0000147A0000}"/>
    <cellStyle name="SHADEDSTORES 23 2 3 2" xfId="35385" xr:uid="{00000000-0005-0000-0000-0000157A0000}"/>
    <cellStyle name="SHADEDSTORES 23 2 4" xfId="26780" xr:uid="{00000000-0005-0000-0000-0000167A0000}"/>
    <cellStyle name="SHADEDSTORES 23 3" xfId="9213" xr:uid="{00000000-0005-0000-0000-0000177A0000}"/>
    <cellStyle name="SHADEDSTORES 23 3 2" xfId="19195" xr:uid="{00000000-0005-0000-0000-0000187A0000}"/>
    <cellStyle name="SHADEDSTORES 23 3 2 2" xfId="37518" xr:uid="{00000000-0005-0000-0000-0000197A0000}"/>
    <cellStyle name="SHADEDSTORES 23 4" xfId="14626" xr:uid="{00000000-0005-0000-0000-00001A7A0000}"/>
    <cellStyle name="SHADEDSTORES 23 4 2" xfId="33799" xr:uid="{00000000-0005-0000-0000-00001B7A0000}"/>
    <cellStyle name="SHADEDSTORES 23 5" xfId="24224" xr:uid="{00000000-0005-0000-0000-00001C7A0000}"/>
    <cellStyle name="SHADEDSTORES 24" xfId="3036" xr:uid="{00000000-0005-0000-0000-00001D7A0000}"/>
    <cellStyle name="SHADEDSTORES 24 2" xfId="6209" xr:uid="{00000000-0005-0000-0000-00001E7A0000}"/>
    <cellStyle name="SHADEDSTORES 24 2 2" xfId="12328" xr:uid="{00000000-0005-0000-0000-00001F7A0000}"/>
    <cellStyle name="SHADEDSTORES 24 2 2 2" xfId="21770" xr:uid="{00000000-0005-0000-0000-0000207A0000}"/>
    <cellStyle name="SHADEDSTORES 24 2 2 2 2" xfId="39644" xr:uid="{00000000-0005-0000-0000-0000217A0000}"/>
    <cellStyle name="SHADEDSTORES 24 2 2 3" xfId="31940" xr:uid="{00000000-0005-0000-0000-0000227A0000}"/>
    <cellStyle name="SHADEDSTORES 24 2 3" xfId="26874" xr:uid="{00000000-0005-0000-0000-0000237A0000}"/>
    <cellStyle name="SHADEDSTORES 24 3" xfId="9313" xr:uid="{00000000-0005-0000-0000-0000247A0000}"/>
    <cellStyle name="SHADEDSTORES 24 3 2" xfId="19290" xr:uid="{00000000-0005-0000-0000-0000257A0000}"/>
    <cellStyle name="SHADEDSTORES 24 3 2 2" xfId="37607" xr:uid="{00000000-0005-0000-0000-0000267A0000}"/>
    <cellStyle name="SHADEDSTORES 24 4" xfId="24318" xr:uid="{00000000-0005-0000-0000-0000277A0000}"/>
    <cellStyle name="SHADEDSTORES 25" xfId="3041" xr:uid="{00000000-0005-0000-0000-0000287A0000}"/>
    <cellStyle name="SHADEDSTORES 25 2" xfId="6214" xr:uid="{00000000-0005-0000-0000-0000297A0000}"/>
    <cellStyle name="SHADEDSTORES 25 2 2" xfId="12333" xr:uid="{00000000-0005-0000-0000-00002A7A0000}"/>
    <cellStyle name="SHADEDSTORES 25 2 2 2" xfId="21775" xr:uid="{00000000-0005-0000-0000-00002B7A0000}"/>
    <cellStyle name="SHADEDSTORES 25 2 2 2 2" xfId="39649" xr:uid="{00000000-0005-0000-0000-00002C7A0000}"/>
    <cellStyle name="SHADEDSTORES 25 2 2 3" xfId="31945" xr:uid="{00000000-0005-0000-0000-00002D7A0000}"/>
    <cellStyle name="SHADEDSTORES 25 2 3" xfId="26879" xr:uid="{00000000-0005-0000-0000-00002E7A0000}"/>
    <cellStyle name="SHADEDSTORES 25 3" xfId="9318" xr:uid="{00000000-0005-0000-0000-00002F7A0000}"/>
    <cellStyle name="SHADEDSTORES 25 3 2" xfId="19295" xr:uid="{00000000-0005-0000-0000-0000307A0000}"/>
    <cellStyle name="SHADEDSTORES 25 3 2 2" xfId="37612" xr:uid="{00000000-0005-0000-0000-0000317A0000}"/>
    <cellStyle name="SHADEDSTORES 25 3 3" xfId="29408" xr:uid="{00000000-0005-0000-0000-0000327A0000}"/>
    <cellStyle name="SHADEDSTORES 25 4" xfId="24323" xr:uid="{00000000-0005-0000-0000-0000337A0000}"/>
    <cellStyle name="SHADEDSTORES 26" xfId="2974" xr:uid="{00000000-0005-0000-0000-0000347A0000}"/>
    <cellStyle name="SHADEDSTORES 26 2" xfId="6150" xr:uid="{00000000-0005-0000-0000-0000357A0000}"/>
    <cellStyle name="SHADEDSTORES 26 2 2" xfId="12269" xr:uid="{00000000-0005-0000-0000-0000367A0000}"/>
    <cellStyle name="SHADEDSTORES 26 2 2 2" xfId="21713" xr:uid="{00000000-0005-0000-0000-0000377A0000}"/>
    <cellStyle name="SHADEDSTORES 26 2 2 2 2" xfId="39587" xr:uid="{00000000-0005-0000-0000-0000387A0000}"/>
    <cellStyle name="SHADEDSTORES 26 2 2 3" xfId="31883" xr:uid="{00000000-0005-0000-0000-0000397A0000}"/>
    <cellStyle name="SHADEDSTORES 26 2 3" xfId="26817" xr:uid="{00000000-0005-0000-0000-00003A7A0000}"/>
    <cellStyle name="SHADEDSTORES 26 3" xfId="9254" xr:uid="{00000000-0005-0000-0000-00003B7A0000}"/>
    <cellStyle name="SHADEDSTORES 26 3 2" xfId="19231" xr:uid="{00000000-0005-0000-0000-00003C7A0000}"/>
    <cellStyle name="SHADEDSTORES 26 3 2 2" xfId="37550" xr:uid="{00000000-0005-0000-0000-00003D7A0000}"/>
    <cellStyle name="SHADEDSTORES 26 3 3" xfId="29348" xr:uid="{00000000-0005-0000-0000-00003E7A0000}"/>
    <cellStyle name="SHADEDSTORES 26 4" xfId="24261" xr:uid="{00000000-0005-0000-0000-00003F7A0000}"/>
    <cellStyle name="SHADEDSTORES 27" xfId="3052" xr:uid="{00000000-0005-0000-0000-0000407A0000}"/>
    <cellStyle name="SHADEDSTORES 27 2" xfId="6223" xr:uid="{00000000-0005-0000-0000-0000417A0000}"/>
    <cellStyle name="SHADEDSTORES 27 2 2" xfId="12342" xr:uid="{00000000-0005-0000-0000-0000427A0000}"/>
    <cellStyle name="SHADEDSTORES 27 2 2 2" xfId="21780" xr:uid="{00000000-0005-0000-0000-0000437A0000}"/>
    <cellStyle name="SHADEDSTORES 27 2 2 2 2" xfId="39654" xr:uid="{00000000-0005-0000-0000-0000447A0000}"/>
    <cellStyle name="SHADEDSTORES 27 2 2 3" xfId="31950" xr:uid="{00000000-0005-0000-0000-0000457A0000}"/>
    <cellStyle name="SHADEDSTORES 27 2 3" xfId="16701" xr:uid="{00000000-0005-0000-0000-0000467A0000}"/>
    <cellStyle name="SHADEDSTORES 27 2 3 2" xfId="35472" xr:uid="{00000000-0005-0000-0000-0000477A0000}"/>
    <cellStyle name="SHADEDSTORES 27 2 4" xfId="26884" xr:uid="{00000000-0005-0000-0000-0000487A0000}"/>
    <cellStyle name="SHADEDSTORES 27 3" xfId="9327" xr:uid="{00000000-0005-0000-0000-0000497A0000}"/>
    <cellStyle name="SHADEDSTORES 27 3 2" xfId="19304" xr:uid="{00000000-0005-0000-0000-00004A7A0000}"/>
    <cellStyle name="SHADEDSTORES 27 3 2 2" xfId="37617" xr:uid="{00000000-0005-0000-0000-00004B7A0000}"/>
    <cellStyle name="SHADEDSTORES 27 3 3" xfId="29415" xr:uid="{00000000-0005-0000-0000-00004C7A0000}"/>
    <cellStyle name="SHADEDSTORES 27 4" xfId="14708" xr:uid="{00000000-0005-0000-0000-00004D7A0000}"/>
    <cellStyle name="SHADEDSTORES 27 4 2" xfId="33881" xr:uid="{00000000-0005-0000-0000-00004E7A0000}"/>
    <cellStyle name="SHADEDSTORES 27 5" xfId="24328" xr:uid="{00000000-0005-0000-0000-00004F7A0000}"/>
    <cellStyle name="SHADEDSTORES 28" xfId="3038" xr:uid="{00000000-0005-0000-0000-0000507A0000}"/>
    <cellStyle name="SHADEDSTORES 28 2" xfId="6211" xr:uid="{00000000-0005-0000-0000-0000517A0000}"/>
    <cellStyle name="SHADEDSTORES 28 2 2" xfId="12330" xr:uid="{00000000-0005-0000-0000-0000527A0000}"/>
    <cellStyle name="SHADEDSTORES 28 2 2 2" xfId="21772" xr:uid="{00000000-0005-0000-0000-0000537A0000}"/>
    <cellStyle name="SHADEDSTORES 28 2 2 2 2" xfId="39646" xr:uid="{00000000-0005-0000-0000-0000547A0000}"/>
    <cellStyle name="SHADEDSTORES 28 2 2 3" xfId="31942" xr:uid="{00000000-0005-0000-0000-0000557A0000}"/>
    <cellStyle name="SHADEDSTORES 28 2 3" xfId="26876" xr:uid="{00000000-0005-0000-0000-0000567A0000}"/>
    <cellStyle name="SHADEDSTORES 28 3" xfId="9315" xr:uid="{00000000-0005-0000-0000-0000577A0000}"/>
    <cellStyle name="SHADEDSTORES 28 3 2" xfId="19292" xr:uid="{00000000-0005-0000-0000-0000587A0000}"/>
    <cellStyle name="SHADEDSTORES 28 3 2 2" xfId="37609" xr:uid="{00000000-0005-0000-0000-0000597A0000}"/>
    <cellStyle name="SHADEDSTORES 28 3 3" xfId="29405" xr:uid="{00000000-0005-0000-0000-00005A7A0000}"/>
    <cellStyle name="SHADEDSTORES 28 4" xfId="24320" xr:uid="{00000000-0005-0000-0000-00005B7A0000}"/>
    <cellStyle name="SHADEDSTORES 29" xfId="3129" xr:uid="{00000000-0005-0000-0000-00005C7A0000}"/>
    <cellStyle name="SHADEDSTORES 29 2" xfId="6293" xr:uid="{00000000-0005-0000-0000-00005D7A0000}"/>
    <cellStyle name="SHADEDSTORES 29 2 2" xfId="12412" xr:uid="{00000000-0005-0000-0000-00005E7A0000}"/>
    <cellStyle name="SHADEDSTORES 29 2 2 2" xfId="21841" xr:uid="{00000000-0005-0000-0000-00005F7A0000}"/>
    <cellStyle name="SHADEDSTORES 29 2 2 2 2" xfId="39711" xr:uid="{00000000-0005-0000-0000-0000607A0000}"/>
    <cellStyle name="SHADEDSTORES 29 2 2 3" xfId="32012" xr:uid="{00000000-0005-0000-0000-0000617A0000}"/>
    <cellStyle name="SHADEDSTORES 29 2 3" xfId="26946" xr:uid="{00000000-0005-0000-0000-0000627A0000}"/>
    <cellStyle name="SHADEDSTORES 29 3" xfId="9397" xr:uid="{00000000-0005-0000-0000-0000637A0000}"/>
    <cellStyle name="SHADEDSTORES 29 3 2" xfId="19374" xr:uid="{00000000-0005-0000-0000-0000647A0000}"/>
    <cellStyle name="SHADEDSTORES 29 3 2 2" xfId="37679" xr:uid="{00000000-0005-0000-0000-0000657A0000}"/>
    <cellStyle name="SHADEDSTORES 29 3 3" xfId="29477" xr:uid="{00000000-0005-0000-0000-0000667A0000}"/>
    <cellStyle name="SHADEDSTORES 29 4" xfId="24390" xr:uid="{00000000-0005-0000-0000-0000677A0000}"/>
    <cellStyle name="SHADEDSTORES 3" xfId="2439" xr:uid="{00000000-0005-0000-0000-0000687A0000}"/>
    <cellStyle name="SHADEDSTORES 3 2" xfId="3629" xr:uid="{00000000-0005-0000-0000-0000697A0000}"/>
    <cellStyle name="SHADEDSTORES 3 2 2" xfId="6757" xr:uid="{00000000-0005-0000-0000-00006A7A0000}"/>
    <cellStyle name="SHADEDSTORES 3 2 2 2" xfId="12845" xr:uid="{00000000-0005-0000-0000-00006B7A0000}"/>
    <cellStyle name="SHADEDSTORES 3 2 2 2 2" xfId="22224" xr:uid="{00000000-0005-0000-0000-00006C7A0000}"/>
    <cellStyle name="SHADEDSTORES 3 2 2 2 2 2" xfId="39954" xr:uid="{00000000-0005-0000-0000-00006D7A0000}"/>
    <cellStyle name="SHADEDSTORES 3 2 2 2 3" xfId="32300" xr:uid="{00000000-0005-0000-0000-00006E7A0000}"/>
    <cellStyle name="SHADEDSTORES 3 2 2 3" xfId="27234" xr:uid="{00000000-0005-0000-0000-00006F7A0000}"/>
    <cellStyle name="SHADEDSTORES 3 2 3" xfId="9830" xr:uid="{00000000-0005-0000-0000-0000707A0000}"/>
    <cellStyle name="SHADEDSTORES 3 2 3 2" xfId="19677" xr:uid="{00000000-0005-0000-0000-0000717A0000}"/>
    <cellStyle name="SHADEDSTORES 3 2 3 2 2" xfId="37837" xr:uid="{00000000-0005-0000-0000-0000727A0000}"/>
    <cellStyle name="SHADEDSTORES 3 2 3 3" xfId="29760" xr:uid="{00000000-0005-0000-0000-0000737A0000}"/>
    <cellStyle name="SHADEDSTORES 3 2 4" xfId="24678" xr:uid="{00000000-0005-0000-0000-0000747A0000}"/>
    <cellStyle name="SHADEDSTORES 3 3" xfId="4327" xr:uid="{00000000-0005-0000-0000-0000757A0000}"/>
    <cellStyle name="SHADEDSTORES 3 3 2" xfId="7429" xr:uid="{00000000-0005-0000-0000-0000767A0000}"/>
    <cellStyle name="SHADEDSTORES 3 3 2 2" xfId="13490" xr:uid="{00000000-0005-0000-0000-0000777A0000}"/>
    <cellStyle name="SHADEDSTORES 3 3 2 2 2" xfId="22797" xr:uid="{00000000-0005-0000-0000-0000787A0000}"/>
    <cellStyle name="SHADEDSTORES 3 3 2 2 2 2" xfId="40525" xr:uid="{00000000-0005-0000-0000-0000797A0000}"/>
    <cellStyle name="SHADEDSTORES 3 3 2 2 3" xfId="32941" xr:uid="{00000000-0005-0000-0000-00007A7A0000}"/>
    <cellStyle name="SHADEDSTORES 3 3 2 3" xfId="27875" xr:uid="{00000000-0005-0000-0000-00007B7A0000}"/>
    <cellStyle name="SHADEDSTORES 3 3 3" xfId="10476" xr:uid="{00000000-0005-0000-0000-00007C7A0000}"/>
    <cellStyle name="SHADEDSTORES 3 3 3 2" xfId="20044" xr:uid="{00000000-0005-0000-0000-00007D7A0000}"/>
    <cellStyle name="SHADEDSTORES 3 3 3 2 2" xfId="38200" xr:uid="{00000000-0005-0000-0000-00007E7A0000}"/>
    <cellStyle name="SHADEDSTORES 3 3 3 3" xfId="30401" xr:uid="{00000000-0005-0000-0000-00007F7A0000}"/>
    <cellStyle name="SHADEDSTORES 3 3 4" xfId="25319" xr:uid="{00000000-0005-0000-0000-0000807A0000}"/>
    <cellStyle name="SHADEDSTORES 3 4" xfId="5645" xr:uid="{00000000-0005-0000-0000-0000817A0000}"/>
    <cellStyle name="SHADEDSTORES 3 4 2" xfId="11780" xr:uid="{00000000-0005-0000-0000-0000827A0000}"/>
    <cellStyle name="SHADEDSTORES 3 4 2 2" xfId="21313" xr:uid="{00000000-0005-0000-0000-0000837A0000}"/>
    <cellStyle name="SHADEDSTORES 3 4 2 2 2" xfId="39201" xr:uid="{00000000-0005-0000-0000-0000847A0000}"/>
    <cellStyle name="SHADEDSTORES 3 4 2 3" xfId="31432" xr:uid="{00000000-0005-0000-0000-0000857A0000}"/>
    <cellStyle name="SHADEDSTORES 3 4 3" xfId="16286" xr:uid="{00000000-0005-0000-0000-0000867A0000}"/>
    <cellStyle name="SHADEDSTORES 3 4 3 2" xfId="35057" xr:uid="{00000000-0005-0000-0000-0000877A0000}"/>
    <cellStyle name="SHADEDSTORES 3 4 4" xfId="26350" xr:uid="{00000000-0005-0000-0000-0000887A0000}"/>
    <cellStyle name="SHADEDSTORES 3 5" xfId="14412" xr:uid="{00000000-0005-0000-0000-0000897A0000}"/>
    <cellStyle name="SHADEDSTORES 3 5 2" xfId="33588" xr:uid="{00000000-0005-0000-0000-00008A7A0000}"/>
    <cellStyle name="SHADEDSTORES 30" xfId="3040" xr:uid="{00000000-0005-0000-0000-00008B7A0000}"/>
    <cellStyle name="SHADEDSTORES 30 2" xfId="6213" xr:uid="{00000000-0005-0000-0000-00008C7A0000}"/>
    <cellStyle name="SHADEDSTORES 30 2 2" xfId="12332" xr:uid="{00000000-0005-0000-0000-00008D7A0000}"/>
    <cellStyle name="SHADEDSTORES 30 2 2 2" xfId="21774" xr:uid="{00000000-0005-0000-0000-00008E7A0000}"/>
    <cellStyle name="SHADEDSTORES 30 2 2 2 2" xfId="39648" xr:uid="{00000000-0005-0000-0000-00008F7A0000}"/>
    <cellStyle name="SHADEDSTORES 30 2 2 3" xfId="31944" xr:uid="{00000000-0005-0000-0000-0000907A0000}"/>
    <cellStyle name="SHADEDSTORES 30 2 3" xfId="16693" xr:uid="{00000000-0005-0000-0000-0000917A0000}"/>
    <cellStyle name="SHADEDSTORES 30 2 3 2" xfId="35464" xr:uid="{00000000-0005-0000-0000-0000927A0000}"/>
    <cellStyle name="SHADEDSTORES 30 2 4" xfId="26878" xr:uid="{00000000-0005-0000-0000-0000937A0000}"/>
    <cellStyle name="SHADEDSTORES 30 3" xfId="9317" xr:uid="{00000000-0005-0000-0000-0000947A0000}"/>
    <cellStyle name="SHADEDSTORES 30 3 2" xfId="19294" xr:uid="{00000000-0005-0000-0000-0000957A0000}"/>
    <cellStyle name="SHADEDSTORES 30 3 2 2" xfId="37611" xr:uid="{00000000-0005-0000-0000-0000967A0000}"/>
    <cellStyle name="SHADEDSTORES 30 3 3" xfId="29407" xr:uid="{00000000-0005-0000-0000-0000977A0000}"/>
    <cellStyle name="SHADEDSTORES 30 4" xfId="14700" xr:uid="{00000000-0005-0000-0000-0000987A0000}"/>
    <cellStyle name="SHADEDSTORES 30 4 2" xfId="33873" xr:uid="{00000000-0005-0000-0000-0000997A0000}"/>
    <cellStyle name="SHADEDSTORES 30 5" xfId="24322" xr:uid="{00000000-0005-0000-0000-00009A7A0000}"/>
    <cellStyle name="SHADEDSTORES 31" xfId="3157" xr:uid="{00000000-0005-0000-0000-00009B7A0000}"/>
    <cellStyle name="SHADEDSTORES 31 2" xfId="6319" xr:uid="{00000000-0005-0000-0000-00009C7A0000}"/>
    <cellStyle name="SHADEDSTORES 31 2 2" xfId="12438" xr:uid="{00000000-0005-0000-0000-00009D7A0000}"/>
    <cellStyle name="SHADEDSTORES 31 2 2 2" xfId="21860" xr:uid="{00000000-0005-0000-0000-00009E7A0000}"/>
    <cellStyle name="SHADEDSTORES 31 2 2 2 2" xfId="39728" xr:uid="{00000000-0005-0000-0000-00009F7A0000}"/>
    <cellStyle name="SHADEDSTORES 31 2 2 3" xfId="32034" xr:uid="{00000000-0005-0000-0000-0000A07A0000}"/>
    <cellStyle name="SHADEDSTORES 31 2 3" xfId="26968" xr:uid="{00000000-0005-0000-0000-0000A17A0000}"/>
    <cellStyle name="SHADEDSTORES 31 3" xfId="9423" xr:uid="{00000000-0005-0000-0000-0000A27A0000}"/>
    <cellStyle name="SHADEDSTORES 31 3 2" xfId="19400" xr:uid="{00000000-0005-0000-0000-0000A37A0000}"/>
    <cellStyle name="SHADEDSTORES 31 3 2 2" xfId="37701" xr:uid="{00000000-0005-0000-0000-0000A47A0000}"/>
    <cellStyle name="SHADEDSTORES 31 3 3" xfId="29499" xr:uid="{00000000-0005-0000-0000-0000A57A0000}"/>
    <cellStyle name="SHADEDSTORES 31 4" xfId="24412" xr:uid="{00000000-0005-0000-0000-0000A67A0000}"/>
    <cellStyle name="SHADEDSTORES 32" xfId="3119" xr:uid="{00000000-0005-0000-0000-0000A77A0000}"/>
    <cellStyle name="SHADEDSTORES 32 2" xfId="6284" xr:uid="{00000000-0005-0000-0000-0000A87A0000}"/>
    <cellStyle name="SHADEDSTORES 32 2 2" xfId="12403" xr:uid="{00000000-0005-0000-0000-0000A97A0000}"/>
    <cellStyle name="SHADEDSTORES 32 2 2 2" xfId="21832" xr:uid="{00000000-0005-0000-0000-0000AA7A0000}"/>
    <cellStyle name="SHADEDSTORES 32 2 2 2 2" xfId="39702" xr:uid="{00000000-0005-0000-0000-0000AB7A0000}"/>
    <cellStyle name="SHADEDSTORES 32 2 2 3" xfId="32003" xr:uid="{00000000-0005-0000-0000-0000AC7A0000}"/>
    <cellStyle name="SHADEDSTORES 32 2 3" xfId="16749" xr:uid="{00000000-0005-0000-0000-0000AD7A0000}"/>
    <cellStyle name="SHADEDSTORES 32 2 3 2" xfId="35520" xr:uid="{00000000-0005-0000-0000-0000AE7A0000}"/>
    <cellStyle name="SHADEDSTORES 32 2 4" xfId="26937" xr:uid="{00000000-0005-0000-0000-0000AF7A0000}"/>
    <cellStyle name="SHADEDSTORES 32 3" xfId="9388" xr:uid="{00000000-0005-0000-0000-0000B07A0000}"/>
    <cellStyle name="SHADEDSTORES 32 3 2" xfId="19365" xr:uid="{00000000-0005-0000-0000-0000B17A0000}"/>
    <cellStyle name="SHADEDSTORES 32 3 2 2" xfId="37670" xr:uid="{00000000-0005-0000-0000-0000B27A0000}"/>
    <cellStyle name="SHADEDSTORES 32 3 3" xfId="29468" xr:uid="{00000000-0005-0000-0000-0000B37A0000}"/>
    <cellStyle name="SHADEDSTORES 32 4" xfId="14756" xr:uid="{00000000-0005-0000-0000-0000B47A0000}"/>
    <cellStyle name="SHADEDSTORES 32 4 2" xfId="33929" xr:uid="{00000000-0005-0000-0000-0000B57A0000}"/>
    <cellStyle name="SHADEDSTORES 32 5" xfId="24381" xr:uid="{00000000-0005-0000-0000-0000B67A0000}"/>
    <cellStyle name="SHADEDSTORES 33" xfId="4854" xr:uid="{00000000-0005-0000-0000-0000B77A0000}"/>
    <cellStyle name="SHADEDSTORES 33 2" xfId="10995" xr:uid="{00000000-0005-0000-0000-0000B87A0000}"/>
    <cellStyle name="SHADEDSTORES 33 2 2" xfId="20559" xr:uid="{00000000-0005-0000-0000-0000B97A0000}"/>
    <cellStyle name="SHADEDSTORES 33 2 2 2" xfId="38664" xr:uid="{00000000-0005-0000-0000-0000BA7A0000}"/>
    <cellStyle name="SHADEDSTORES 33 2 3" xfId="30869" xr:uid="{00000000-0005-0000-0000-0000BB7A0000}"/>
    <cellStyle name="SHADEDSTORES 33 3" xfId="25787" xr:uid="{00000000-0005-0000-0000-0000BC7A0000}"/>
    <cellStyle name="SHADEDSTORES 34" xfId="23246" xr:uid="{00000000-0005-0000-0000-0000BD7A0000}"/>
    <cellStyle name="SHADEDSTORES 4" xfId="2429" xr:uid="{00000000-0005-0000-0000-0000BE7A0000}"/>
    <cellStyle name="SHADEDSTORES 4 2" xfId="3487" xr:uid="{00000000-0005-0000-0000-0000BF7A0000}"/>
    <cellStyle name="SHADEDSTORES 4 2 2" xfId="6631" xr:uid="{00000000-0005-0000-0000-0000C07A0000}"/>
    <cellStyle name="SHADEDSTORES 4 2 2 2" xfId="12731" xr:uid="{00000000-0005-0000-0000-0000C17A0000}"/>
    <cellStyle name="SHADEDSTORES 4 2 2 2 2" xfId="22136" xr:uid="{00000000-0005-0000-0000-0000C27A0000}"/>
    <cellStyle name="SHADEDSTORES 4 2 2 2 2 2" xfId="39866" xr:uid="{00000000-0005-0000-0000-0000C37A0000}"/>
    <cellStyle name="SHADEDSTORES 4 2 2 2 3" xfId="32186" xr:uid="{00000000-0005-0000-0000-0000C47A0000}"/>
    <cellStyle name="SHADEDSTORES 4 2 2 3" xfId="27120" xr:uid="{00000000-0005-0000-0000-0000C57A0000}"/>
    <cellStyle name="SHADEDSTORES 4 2 3" xfId="9716" xr:uid="{00000000-0005-0000-0000-0000C67A0000}"/>
    <cellStyle name="SHADEDSTORES 4 2 3 2" xfId="19614" xr:uid="{00000000-0005-0000-0000-0000C77A0000}"/>
    <cellStyle name="SHADEDSTORES 4 2 3 2 2" xfId="37774" xr:uid="{00000000-0005-0000-0000-0000C87A0000}"/>
    <cellStyle name="SHADEDSTORES 4 2 3 3" xfId="29647" xr:uid="{00000000-0005-0000-0000-0000C97A0000}"/>
    <cellStyle name="SHADEDSTORES 4 2 4" xfId="24564" xr:uid="{00000000-0005-0000-0000-0000CA7A0000}"/>
    <cellStyle name="SHADEDSTORES 4 3" xfId="4212" xr:uid="{00000000-0005-0000-0000-0000CB7A0000}"/>
    <cellStyle name="SHADEDSTORES 4 3 2" xfId="7315" xr:uid="{00000000-0005-0000-0000-0000CC7A0000}"/>
    <cellStyle name="SHADEDSTORES 4 3 2 2" xfId="13376" xr:uid="{00000000-0005-0000-0000-0000CD7A0000}"/>
    <cellStyle name="SHADEDSTORES 4 3 2 2 2" xfId="22709" xr:uid="{00000000-0005-0000-0000-0000CE7A0000}"/>
    <cellStyle name="SHADEDSTORES 4 3 2 2 2 2" xfId="40437" xr:uid="{00000000-0005-0000-0000-0000CF7A0000}"/>
    <cellStyle name="SHADEDSTORES 4 3 2 2 3" xfId="32827" xr:uid="{00000000-0005-0000-0000-0000D07A0000}"/>
    <cellStyle name="SHADEDSTORES 4 3 2 3" xfId="27761" xr:uid="{00000000-0005-0000-0000-0000D17A0000}"/>
    <cellStyle name="SHADEDSTORES 4 3 3" xfId="10361" xr:uid="{00000000-0005-0000-0000-0000D27A0000}"/>
    <cellStyle name="SHADEDSTORES 4 3 3 2" xfId="19930" xr:uid="{00000000-0005-0000-0000-0000D37A0000}"/>
    <cellStyle name="SHADEDSTORES 4 3 3 2 2" xfId="38086" xr:uid="{00000000-0005-0000-0000-0000D47A0000}"/>
    <cellStyle name="SHADEDSTORES 4 3 3 3" xfId="30286" xr:uid="{00000000-0005-0000-0000-0000D57A0000}"/>
    <cellStyle name="SHADEDSTORES 4 3 4" xfId="25205" xr:uid="{00000000-0005-0000-0000-0000D67A0000}"/>
    <cellStyle name="SHADEDSTORES 4 4" xfId="5635" xr:uid="{00000000-0005-0000-0000-0000D77A0000}"/>
    <cellStyle name="SHADEDSTORES 4 4 2" xfId="11770" xr:uid="{00000000-0005-0000-0000-0000D87A0000}"/>
    <cellStyle name="SHADEDSTORES 4 4 2 2" xfId="21305" xr:uid="{00000000-0005-0000-0000-0000D97A0000}"/>
    <cellStyle name="SHADEDSTORES 4 4 2 2 2" xfId="39193" xr:uid="{00000000-0005-0000-0000-0000DA7A0000}"/>
    <cellStyle name="SHADEDSTORES 4 4 2 3" xfId="31424" xr:uid="{00000000-0005-0000-0000-0000DB7A0000}"/>
    <cellStyle name="SHADEDSTORES 4 4 3" xfId="26342" xr:uid="{00000000-0005-0000-0000-0000DC7A0000}"/>
    <cellStyle name="SHADEDSTORES 4 5" xfId="8752" xr:uid="{00000000-0005-0000-0000-0000DD7A0000}"/>
    <cellStyle name="SHADEDSTORES 4 5 2" xfId="18739" xr:uid="{00000000-0005-0000-0000-0000DE7A0000}"/>
    <cellStyle name="SHADEDSTORES 4 5 2 2" xfId="37098" xr:uid="{00000000-0005-0000-0000-0000DF7A0000}"/>
    <cellStyle name="SHADEDSTORES 4 5 3" xfId="28886" xr:uid="{00000000-0005-0000-0000-0000E07A0000}"/>
    <cellStyle name="SHADEDSTORES 4 6" xfId="23801" xr:uid="{00000000-0005-0000-0000-0000E17A0000}"/>
    <cellStyle name="SHADEDSTORES 5" xfId="2508" xr:uid="{00000000-0005-0000-0000-0000E27A0000}"/>
    <cellStyle name="SHADEDSTORES 5 2" xfId="3518" xr:uid="{00000000-0005-0000-0000-0000E37A0000}"/>
    <cellStyle name="SHADEDSTORES 5 2 2" xfId="6656" xr:uid="{00000000-0005-0000-0000-0000E47A0000}"/>
    <cellStyle name="SHADEDSTORES 5 2 2 2" xfId="12755" xr:uid="{00000000-0005-0000-0000-0000E57A0000}"/>
    <cellStyle name="SHADEDSTORES 5 2 2 2 2" xfId="22155" xr:uid="{00000000-0005-0000-0000-0000E67A0000}"/>
    <cellStyle name="SHADEDSTORES 5 2 2 2 2 2" xfId="39885" xr:uid="{00000000-0005-0000-0000-0000E77A0000}"/>
    <cellStyle name="SHADEDSTORES 5 2 2 2 3" xfId="32210" xr:uid="{00000000-0005-0000-0000-0000E87A0000}"/>
    <cellStyle name="SHADEDSTORES 5 2 2 3" xfId="27144" xr:uid="{00000000-0005-0000-0000-0000E97A0000}"/>
    <cellStyle name="SHADEDSTORES 5 2 3" xfId="9740" xr:uid="{00000000-0005-0000-0000-0000EA7A0000}"/>
    <cellStyle name="SHADEDSTORES 5 2 3 2" xfId="19630" xr:uid="{00000000-0005-0000-0000-0000EB7A0000}"/>
    <cellStyle name="SHADEDSTORES 5 2 3 2 2" xfId="37790" xr:uid="{00000000-0005-0000-0000-0000EC7A0000}"/>
    <cellStyle name="SHADEDSTORES 5 2 3 3" xfId="29671" xr:uid="{00000000-0005-0000-0000-0000ED7A0000}"/>
    <cellStyle name="SHADEDSTORES 5 2 4" xfId="24588" xr:uid="{00000000-0005-0000-0000-0000EE7A0000}"/>
    <cellStyle name="SHADEDSTORES 5 3" xfId="4236" xr:uid="{00000000-0005-0000-0000-0000EF7A0000}"/>
    <cellStyle name="SHADEDSTORES 5 3 2" xfId="7339" xr:uid="{00000000-0005-0000-0000-0000F07A0000}"/>
    <cellStyle name="SHADEDSTORES 5 3 2 2" xfId="13400" xr:uid="{00000000-0005-0000-0000-0000F17A0000}"/>
    <cellStyle name="SHADEDSTORES 5 3 2 2 2" xfId="22728" xr:uid="{00000000-0005-0000-0000-0000F27A0000}"/>
    <cellStyle name="SHADEDSTORES 5 3 2 2 2 2" xfId="40456" xr:uid="{00000000-0005-0000-0000-0000F37A0000}"/>
    <cellStyle name="SHADEDSTORES 5 3 2 2 3" xfId="32851" xr:uid="{00000000-0005-0000-0000-0000F47A0000}"/>
    <cellStyle name="SHADEDSTORES 5 3 2 3" xfId="27785" xr:uid="{00000000-0005-0000-0000-0000F57A0000}"/>
    <cellStyle name="SHADEDSTORES 5 3 3" xfId="10385" xr:uid="{00000000-0005-0000-0000-0000F67A0000}"/>
    <cellStyle name="SHADEDSTORES 5 3 3 2" xfId="19954" xr:uid="{00000000-0005-0000-0000-0000F77A0000}"/>
    <cellStyle name="SHADEDSTORES 5 3 3 2 2" xfId="38110" xr:uid="{00000000-0005-0000-0000-0000F87A0000}"/>
    <cellStyle name="SHADEDSTORES 5 3 3 3" xfId="30310" xr:uid="{00000000-0005-0000-0000-0000F97A0000}"/>
    <cellStyle name="SHADEDSTORES 5 3 4" xfId="25229" xr:uid="{00000000-0005-0000-0000-0000FA7A0000}"/>
    <cellStyle name="SHADEDSTORES 5 4" xfId="5713" xr:uid="{00000000-0005-0000-0000-0000FB7A0000}"/>
    <cellStyle name="SHADEDSTORES 5 4 2" xfId="11832" xr:uid="{00000000-0005-0000-0000-0000FC7A0000}"/>
    <cellStyle name="SHADEDSTORES 5 4 2 2" xfId="21356" xr:uid="{00000000-0005-0000-0000-0000FD7A0000}"/>
    <cellStyle name="SHADEDSTORES 5 4 2 2 2" xfId="39242" xr:uid="{00000000-0005-0000-0000-0000FE7A0000}"/>
    <cellStyle name="SHADEDSTORES 5 4 2 3" xfId="31478" xr:uid="{00000000-0005-0000-0000-0000FF7A0000}"/>
    <cellStyle name="SHADEDSTORES 5 4 3" xfId="16325" xr:uid="{00000000-0005-0000-0000-0000007B0000}"/>
    <cellStyle name="SHADEDSTORES 5 4 3 2" xfId="35096" xr:uid="{00000000-0005-0000-0000-0000017B0000}"/>
    <cellStyle name="SHADEDSTORES 5 4 4" xfId="26412" xr:uid="{00000000-0005-0000-0000-0000027B0000}"/>
    <cellStyle name="SHADEDSTORES 5 5" xfId="8812" xr:uid="{00000000-0005-0000-0000-0000037B0000}"/>
    <cellStyle name="SHADEDSTORES 5 5 2" xfId="18799" xr:uid="{00000000-0005-0000-0000-0000047B0000}"/>
    <cellStyle name="SHADEDSTORES 5 5 2 2" xfId="37150" xr:uid="{00000000-0005-0000-0000-0000057B0000}"/>
    <cellStyle name="SHADEDSTORES 5 5 3" xfId="28938" xr:uid="{00000000-0005-0000-0000-0000067B0000}"/>
    <cellStyle name="SHADEDSTORES 5 6" xfId="14438" xr:uid="{00000000-0005-0000-0000-0000077B0000}"/>
    <cellStyle name="SHADEDSTORES 5 6 2" xfId="33613" xr:uid="{00000000-0005-0000-0000-0000087B0000}"/>
    <cellStyle name="SHADEDSTORES 6" xfId="2471" xr:uid="{00000000-0005-0000-0000-0000097B0000}"/>
    <cellStyle name="SHADEDSTORES 6 2" xfId="3522" xr:uid="{00000000-0005-0000-0000-00000A7B0000}"/>
    <cellStyle name="SHADEDSTORES 6 2 2" xfId="6660" xr:uid="{00000000-0005-0000-0000-00000B7B0000}"/>
    <cellStyle name="SHADEDSTORES 6 2 2 2" xfId="12759" xr:uid="{00000000-0005-0000-0000-00000C7B0000}"/>
    <cellStyle name="SHADEDSTORES 6 2 2 2 2" xfId="22159" xr:uid="{00000000-0005-0000-0000-00000D7B0000}"/>
    <cellStyle name="SHADEDSTORES 6 2 2 2 2 2" xfId="39889" xr:uid="{00000000-0005-0000-0000-00000E7B0000}"/>
    <cellStyle name="SHADEDSTORES 6 2 2 2 3" xfId="32214" xr:uid="{00000000-0005-0000-0000-00000F7B0000}"/>
    <cellStyle name="SHADEDSTORES 6 2 2 3" xfId="27148" xr:uid="{00000000-0005-0000-0000-0000107B0000}"/>
    <cellStyle name="SHADEDSTORES 6 2 3" xfId="9744" xr:uid="{00000000-0005-0000-0000-0000117B0000}"/>
    <cellStyle name="SHADEDSTORES 6 2 3 2" xfId="19631" xr:uid="{00000000-0005-0000-0000-0000127B0000}"/>
    <cellStyle name="SHADEDSTORES 6 2 3 2 2" xfId="37791" xr:uid="{00000000-0005-0000-0000-0000137B0000}"/>
    <cellStyle name="SHADEDSTORES 6 2 3 3" xfId="29675" xr:uid="{00000000-0005-0000-0000-0000147B0000}"/>
    <cellStyle name="SHADEDSTORES 6 2 4" xfId="24592" xr:uid="{00000000-0005-0000-0000-0000157B0000}"/>
    <cellStyle name="SHADEDSTORES 6 3" xfId="4240" xr:uid="{00000000-0005-0000-0000-0000167B0000}"/>
    <cellStyle name="SHADEDSTORES 6 3 2" xfId="7343" xr:uid="{00000000-0005-0000-0000-0000177B0000}"/>
    <cellStyle name="SHADEDSTORES 6 3 2 2" xfId="13404" xr:uid="{00000000-0005-0000-0000-0000187B0000}"/>
    <cellStyle name="SHADEDSTORES 6 3 2 2 2" xfId="22732" xr:uid="{00000000-0005-0000-0000-0000197B0000}"/>
    <cellStyle name="SHADEDSTORES 6 3 2 2 2 2" xfId="40460" xr:uid="{00000000-0005-0000-0000-00001A7B0000}"/>
    <cellStyle name="SHADEDSTORES 6 3 2 2 3" xfId="32855" xr:uid="{00000000-0005-0000-0000-00001B7B0000}"/>
    <cellStyle name="SHADEDSTORES 6 3 2 3" xfId="27789" xr:uid="{00000000-0005-0000-0000-00001C7B0000}"/>
    <cellStyle name="SHADEDSTORES 6 3 3" xfId="10389" xr:uid="{00000000-0005-0000-0000-00001D7B0000}"/>
    <cellStyle name="SHADEDSTORES 6 3 3 2" xfId="19958" xr:uid="{00000000-0005-0000-0000-00001E7B0000}"/>
    <cellStyle name="SHADEDSTORES 6 3 3 2 2" xfId="38114" xr:uid="{00000000-0005-0000-0000-00001F7B0000}"/>
    <cellStyle name="SHADEDSTORES 6 3 3 3" xfId="30314" xr:uid="{00000000-0005-0000-0000-0000207B0000}"/>
    <cellStyle name="SHADEDSTORES 6 3 4" xfId="25233" xr:uid="{00000000-0005-0000-0000-0000217B0000}"/>
    <cellStyle name="SHADEDSTORES 6 4" xfId="5677" xr:uid="{00000000-0005-0000-0000-0000227B0000}"/>
    <cellStyle name="SHADEDSTORES 6 4 2" xfId="11796" xr:uid="{00000000-0005-0000-0000-0000237B0000}"/>
    <cellStyle name="SHADEDSTORES 6 4 2 2" xfId="21329" xr:uid="{00000000-0005-0000-0000-0000247B0000}"/>
    <cellStyle name="SHADEDSTORES 6 4 2 2 2" xfId="39215" xr:uid="{00000000-0005-0000-0000-0000257B0000}"/>
    <cellStyle name="SHADEDSTORES 6 4 2 3" xfId="31446" xr:uid="{00000000-0005-0000-0000-0000267B0000}"/>
    <cellStyle name="SHADEDSTORES 6 4 3" xfId="26380" xr:uid="{00000000-0005-0000-0000-0000277B0000}"/>
    <cellStyle name="SHADEDSTORES 6 5" xfId="8776" xr:uid="{00000000-0005-0000-0000-0000287B0000}"/>
    <cellStyle name="SHADEDSTORES 6 5 2" xfId="18763" xr:uid="{00000000-0005-0000-0000-0000297B0000}"/>
    <cellStyle name="SHADEDSTORES 6 5 2 2" xfId="37118" xr:uid="{00000000-0005-0000-0000-00002A7B0000}"/>
    <cellStyle name="SHADEDSTORES 6 5 3" xfId="28906" xr:uid="{00000000-0005-0000-0000-00002B7B0000}"/>
    <cellStyle name="SHADEDSTORES 6 6" xfId="23821" xr:uid="{00000000-0005-0000-0000-00002C7B0000}"/>
    <cellStyle name="SHADEDSTORES 7" xfId="2561" xr:uid="{00000000-0005-0000-0000-00002D7B0000}"/>
    <cellStyle name="SHADEDSTORES 7 2" xfId="3898" xr:uid="{00000000-0005-0000-0000-00002E7B0000}"/>
    <cellStyle name="SHADEDSTORES 7 2 2" xfId="7003" xr:uid="{00000000-0005-0000-0000-00002F7B0000}"/>
    <cellStyle name="SHADEDSTORES 7 2 2 2" xfId="13072" xr:uid="{00000000-0005-0000-0000-0000307B0000}"/>
    <cellStyle name="SHADEDSTORES 7 2 2 2 2" xfId="22425" xr:uid="{00000000-0005-0000-0000-0000317B0000}"/>
    <cellStyle name="SHADEDSTORES 7 2 2 2 2 2" xfId="40153" xr:uid="{00000000-0005-0000-0000-0000327B0000}"/>
    <cellStyle name="SHADEDSTORES 7 2 2 2 3" xfId="32524" xr:uid="{00000000-0005-0000-0000-0000337B0000}"/>
    <cellStyle name="SHADEDSTORES 7 2 2 3" xfId="27458" xr:uid="{00000000-0005-0000-0000-0000347B0000}"/>
    <cellStyle name="SHADEDSTORES 7 2 3" xfId="10057" xr:uid="{00000000-0005-0000-0000-0000357B0000}"/>
    <cellStyle name="SHADEDSTORES 7 2 3 2" xfId="19796" xr:uid="{00000000-0005-0000-0000-0000367B0000}"/>
    <cellStyle name="SHADEDSTORES 7 2 3 2 2" xfId="37953" xr:uid="{00000000-0005-0000-0000-0000377B0000}"/>
    <cellStyle name="SHADEDSTORES 7 2 3 3" xfId="29983" xr:uid="{00000000-0005-0000-0000-0000387B0000}"/>
    <cellStyle name="SHADEDSTORES 7 2 4" xfId="24902" xr:uid="{00000000-0005-0000-0000-0000397B0000}"/>
    <cellStyle name="SHADEDSTORES 7 3" xfId="4554" xr:uid="{00000000-0005-0000-0000-00003A7B0000}"/>
    <cellStyle name="SHADEDSTORES 7 3 2" xfId="7656" xr:uid="{00000000-0005-0000-0000-00003B7B0000}"/>
    <cellStyle name="SHADEDSTORES 7 3 2 2" xfId="13717" xr:uid="{00000000-0005-0000-0000-00003C7B0000}"/>
    <cellStyle name="SHADEDSTORES 7 3 2 2 2" xfId="22996" xr:uid="{00000000-0005-0000-0000-00003D7B0000}"/>
    <cellStyle name="SHADEDSTORES 7 3 2 2 2 2" xfId="40724" xr:uid="{00000000-0005-0000-0000-00003E7B0000}"/>
    <cellStyle name="SHADEDSTORES 7 3 2 2 3" xfId="33165" xr:uid="{00000000-0005-0000-0000-00003F7B0000}"/>
    <cellStyle name="SHADEDSTORES 7 3 2 3" xfId="28099" xr:uid="{00000000-0005-0000-0000-0000407B0000}"/>
    <cellStyle name="SHADEDSTORES 7 3 3" xfId="10703" xr:uid="{00000000-0005-0000-0000-0000417B0000}"/>
    <cellStyle name="SHADEDSTORES 7 3 3 2" xfId="20271" xr:uid="{00000000-0005-0000-0000-0000427B0000}"/>
    <cellStyle name="SHADEDSTORES 7 3 3 2 2" xfId="38424" xr:uid="{00000000-0005-0000-0000-0000437B0000}"/>
    <cellStyle name="SHADEDSTORES 7 3 3 3" xfId="30625" xr:uid="{00000000-0005-0000-0000-0000447B0000}"/>
    <cellStyle name="SHADEDSTORES 7 3 4" xfId="25543" xr:uid="{00000000-0005-0000-0000-0000457B0000}"/>
    <cellStyle name="SHADEDSTORES 7 4" xfId="5764" xr:uid="{00000000-0005-0000-0000-0000467B0000}"/>
    <cellStyle name="SHADEDSTORES 7 4 2" xfId="11883" xr:uid="{00000000-0005-0000-0000-0000477B0000}"/>
    <cellStyle name="SHADEDSTORES 7 4 2 2" xfId="21397" xr:uid="{00000000-0005-0000-0000-0000487B0000}"/>
    <cellStyle name="SHADEDSTORES 7 4 2 2 2" xfId="39281" xr:uid="{00000000-0005-0000-0000-0000497B0000}"/>
    <cellStyle name="SHADEDSTORES 7 4 2 3" xfId="31527" xr:uid="{00000000-0005-0000-0000-00004A7B0000}"/>
    <cellStyle name="SHADEDSTORES 7 4 3" xfId="26461" xr:uid="{00000000-0005-0000-0000-00004B7B0000}"/>
    <cellStyle name="SHADEDSTORES 7 5" xfId="8863" xr:uid="{00000000-0005-0000-0000-00004C7B0000}"/>
    <cellStyle name="SHADEDSTORES 7 5 2" xfId="18850" xr:uid="{00000000-0005-0000-0000-00004D7B0000}"/>
    <cellStyle name="SHADEDSTORES 7 5 2 2" xfId="37199" xr:uid="{00000000-0005-0000-0000-00004E7B0000}"/>
    <cellStyle name="SHADEDSTORES 7 5 3" xfId="28987" xr:uid="{00000000-0005-0000-0000-00004F7B0000}"/>
    <cellStyle name="SHADEDSTORES 7 6" xfId="23900" xr:uid="{00000000-0005-0000-0000-0000507B0000}"/>
    <cellStyle name="SHADEDSTORES 8" xfId="2473" xr:uid="{00000000-0005-0000-0000-0000517B0000}"/>
    <cellStyle name="SHADEDSTORES 8 2" xfId="3854" xr:uid="{00000000-0005-0000-0000-0000527B0000}"/>
    <cellStyle name="SHADEDSTORES 8 2 2" xfId="6960" xr:uid="{00000000-0005-0000-0000-0000537B0000}"/>
    <cellStyle name="SHADEDSTORES 8 2 2 2" xfId="13031" xr:uid="{00000000-0005-0000-0000-0000547B0000}"/>
    <cellStyle name="SHADEDSTORES 8 2 2 2 2" xfId="22386" xr:uid="{00000000-0005-0000-0000-0000557B0000}"/>
    <cellStyle name="SHADEDSTORES 8 2 2 2 2 2" xfId="40114" xr:uid="{00000000-0005-0000-0000-0000567B0000}"/>
    <cellStyle name="SHADEDSTORES 8 2 2 2 3" xfId="32483" xr:uid="{00000000-0005-0000-0000-0000577B0000}"/>
    <cellStyle name="SHADEDSTORES 8 2 2 3" xfId="27417" xr:uid="{00000000-0005-0000-0000-0000587B0000}"/>
    <cellStyle name="SHADEDSTORES 8 2 3" xfId="10016" xr:uid="{00000000-0005-0000-0000-0000597B0000}"/>
    <cellStyle name="SHADEDSTORES 8 2 3 2" xfId="19782" xr:uid="{00000000-0005-0000-0000-00005A7B0000}"/>
    <cellStyle name="SHADEDSTORES 8 2 3 2 2" xfId="37939" xr:uid="{00000000-0005-0000-0000-00005B7B0000}"/>
    <cellStyle name="SHADEDSTORES 8 2 3 3" xfId="29942" xr:uid="{00000000-0005-0000-0000-00005C7B0000}"/>
    <cellStyle name="SHADEDSTORES 8 2 4" xfId="24861" xr:uid="{00000000-0005-0000-0000-00005D7B0000}"/>
    <cellStyle name="SHADEDSTORES 8 3" xfId="4513" xr:uid="{00000000-0005-0000-0000-00005E7B0000}"/>
    <cellStyle name="SHADEDSTORES 8 3 2" xfId="7615" xr:uid="{00000000-0005-0000-0000-00005F7B0000}"/>
    <cellStyle name="SHADEDSTORES 8 3 2 2" xfId="13676" xr:uid="{00000000-0005-0000-0000-0000607B0000}"/>
    <cellStyle name="SHADEDSTORES 8 3 2 2 2" xfId="22957" xr:uid="{00000000-0005-0000-0000-0000617B0000}"/>
    <cellStyle name="SHADEDSTORES 8 3 2 2 2 2" xfId="40685" xr:uid="{00000000-0005-0000-0000-0000627B0000}"/>
    <cellStyle name="SHADEDSTORES 8 3 2 2 3" xfId="33124" xr:uid="{00000000-0005-0000-0000-0000637B0000}"/>
    <cellStyle name="SHADEDSTORES 8 3 2 3" xfId="28058" xr:uid="{00000000-0005-0000-0000-0000647B0000}"/>
    <cellStyle name="SHADEDSTORES 8 3 3" xfId="10662" xr:uid="{00000000-0005-0000-0000-0000657B0000}"/>
    <cellStyle name="SHADEDSTORES 8 3 3 2" xfId="20230" xr:uid="{00000000-0005-0000-0000-0000667B0000}"/>
    <cellStyle name="SHADEDSTORES 8 3 3 2 2" xfId="38383" xr:uid="{00000000-0005-0000-0000-0000677B0000}"/>
    <cellStyle name="SHADEDSTORES 8 3 3 3" xfId="30584" xr:uid="{00000000-0005-0000-0000-0000687B0000}"/>
    <cellStyle name="SHADEDSTORES 8 3 4" xfId="25502" xr:uid="{00000000-0005-0000-0000-0000697B0000}"/>
    <cellStyle name="SHADEDSTORES 8 4" xfId="5679" xr:uid="{00000000-0005-0000-0000-00006A7B0000}"/>
    <cellStyle name="SHADEDSTORES 8 4 2" xfId="11798" xr:uid="{00000000-0005-0000-0000-00006B7B0000}"/>
    <cellStyle name="SHADEDSTORES 8 4 2 2" xfId="21331" xr:uid="{00000000-0005-0000-0000-00006C7B0000}"/>
    <cellStyle name="SHADEDSTORES 8 4 2 2 2" xfId="39217" xr:uid="{00000000-0005-0000-0000-00006D7B0000}"/>
    <cellStyle name="SHADEDSTORES 8 4 2 3" xfId="31448" xr:uid="{00000000-0005-0000-0000-00006E7B0000}"/>
    <cellStyle name="SHADEDSTORES 8 4 3" xfId="26382" xr:uid="{00000000-0005-0000-0000-00006F7B0000}"/>
    <cellStyle name="SHADEDSTORES 8 5" xfId="8778" xr:uid="{00000000-0005-0000-0000-0000707B0000}"/>
    <cellStyle name="SHADEDSTORES 8 5 2" xfId="18765" xr:uid="{00000000-0005-0000-0000-0000717B0000}"/>
    <cellStyle name="SHADEDSTORES 8 5 2 2" xfId="37120" xr:uid="{00000000-0005-0000-0000-0000727B0000}"/>
    <cellStyle name="SHADEDSTORES 8 5 3" xfId="28908" xr:uid="{00000000-0005-0000-0000-0000737B0000}"/>
    <cellStyle name="SHADEDSTORES 8 6" xfId="23823" xr:uid="{00000000-0005-0000-0000-0000747B0000}"/>
    <cellStyle name="SHADEDSTORES 9" xfId="2585" xr:uid="{00000000-0005-0000-0000-0000757B0000}"/>
    <cellStyle name="SHADEDSTORES 9 2" xfId="3675" xr:uid="{00000000-0005-0000-0000-0000767B0000}"/>
    <cellStyle name="SHADEDSTORES 9 2 2" xfId="6798" xr:uid="{00000000-0005-0000-0000-0000777B0000}"/>
    <cellStyle name="SHADEDSTORES 9 2 2 2" xfId="12882" xr:uid="{00000000-0005-0000-0000-0000787B0000}"/>
    <cellStyle name="SHADEDSTORES 9 2 2 2 2" xfId="22255" xr:uid="{00000000-0005-0000-0000-0000797B0000}"/>
    <cellStyle name="SHADEDSTORES 9 2 2 2 2 2" xfId="39985" xr:uid="{00000000-0005-0000-0000-00007A7B0000}"/>
    <cellStyle name="SHADEDSTORES 9 2 2 2 3" xfId="32336" xr:uid="{00000000-0005-0000-0000-00007B7B0000}"/>
    <cellStyle name="SHADEDSTORES 9 2 2 3" xfId="27270" xr:uid="{00000000-0005-0000-0000-00007C7B0000}"/>
    <cellStyle name="SHADEDSTORES 9 2 3" xfId="9867" xr:uid="{00000000-0005-0000-0000-00007D7B0000}"/>
    <cellStyle name="SHADEDSTORES 9 2 3 2" xfId="19698" xr:uid="{00000000-0005-0000-0000-00007E7B0000}"/>
    <cellStyle name="SHADEDSTORES 9 2 3 2 2" xfId="37857" xr:uid="{00000000-0005-0000-0000-00007F7B0000}"/>
    <cellStyle name="SHADEDSTORES 9 2 3 3" xfId="29795" xr:uid="{00000000-0005-0000-0000-0000807B0000}"/>
    <cellStyle name="SHADEDSTORES 9 2 4" xfId="24714" xr:uid="{00000000-0005-0000-0000-0000817B0000}"/>
    <cellStyle name="SHADEDSTORES 9 3" xfId="4364" xr:uid="{00000000-0005-0000-0000-0000827B0000}"/>
    <cellStyle name="SHADEDSTORES 9 3 2" xfId="7466" xr:uid="{00000000-0005-0000-0000-0000837B0000}"/>
    <cellStyle name="SHADEDSTORES 9 3 2 2" xfId="13527" xr:uid="{00000000-0005-0000-0000-0000847B0000}"/>
    <cellStyle name="SHADEDSTORES 9 3 2 2 2" xfId="22828" xr:uid="{00000000-0005-0000-0000-0000857B0000}"/>
    <cellStyle name="SHADEDSTORES 9 3 2 2 2 2" xfId="40556" xr:uid="{00000000-0005-0000-0000-0000867B0000}"/>
    <cellStyle name="SHADEDSTORES 9 3 2 2 3" xfId="32977" xr:uid="{00000000-0005-0000-0000-0000877B0000}"/>
    <cellStyle name="SHADEDSTORES 9 3 2 3" xfId="27911" xr:uid="{00000000-0005-0000-0000-0000887B0000}"/>
    <cellStyle name="SHADEDSTORES 9 3 3" xfId="10513" xr:uid="{00000000-0005-0000-0000-0000897B0000}"/>
    <cellStyle name="SHADEDSTORES 9 3 3 2" xfId="20081" xr:uid="{00000000-0005-0000-0000-00008A7B0000}"/>
    <cellStyle name="SHADEDSTORES 9 3 3 2 2" xfId="38236" xr:uid="{00000000-0005-0000-0000-00008B7B0000}"/>
    <cellStyle name="SHADEDSTORES 9 3 3 3" xfId="30437" xr:uid="{00000000-0005-0000-0000-00008C7B0000}"/>
    <cellStyle name="SHADEDSTORES 9 3 4" xfId="25355" xr:uid="{00000000-0005-0000-0000-00008D7B0000}"/>
    <cellStyle name="SHADEDSTORES 9 4" xfId="5787" xr:uid="{00000000-0005-0000-0000-00008E7B0000}"/>
    <cellStyle name="SHADEDSTORES 9 4 2" xfId="11906" xr:uid="{00000000-0005-0000-0000-00008F7B0000}"/>
    <cellStyle name="SHADEDSTORES 9 4 2 2" xfId="21408" xr:uid="{00000000-0005-0000-0000-0000907B0000}"/>
    <cellStyle name="SHADEDSTORES 9 4 2 2 2" xfId="39292" xr:uid="{00000000-0005-0000-0000-0000917B0000}"/>
    <cellStyle name="SHADEDSTORES 9 4 2 3" xfId="31548" xr:uid="{00000000-0005-0000-0000-0000927B0000}"/>
    <cellStyle name="SHADEDSTORES 9 4 3" xfId="16375" xr:uid="{00000000-0005-0000-0000-0000937B0000}"/>
    <cellStyle name="SHADEDSTORES 9 4 3 2" xfId="35146" xr:uid="{00000000-0005-0000-0000-0000947B0000}"/>
    <cellStyle name="SHADEDSTORES 9 4 4" xfId="26482" xr:uid="{00000000-0005-0000-0000-0000957B0000}"/>
    <cellStyle name="SHADEDSTORES 9 5" xfId="8886" xr:uid="{00000000-0005-0000-0000-0000967B0000}"/>
    <cellStyle name="SHADEDSTORES 9 5 2" xfId="18873" xr:uid="{00000000-0005-0000-0000-0000977B0000}"/>
    <cellStyle name="SHADEDSTORES 9 5 2 2" xfId="37220" xr:uid="{00000000-0005-0000-0000-0000987B0000}"/>
    <cellStyle name="SHADEDSTORES 9 5 3" xfId="29008" xr:uid="{00000000-0005-0000-0000-0000997B0000}"/>
    <cellStyle name="SHADEDSTORES 9 6" xfId="23921" xr:uid="{00000000-0005-0000-0000-00009A7B0000}"/>
    <cellStyle name="specstores" xfId="1378" xr:uid="{00000000-0005-0000-0000-00009B7B0000}"/>
    <cellStyle name="Style 1" xfId="41148" xr:uid="{00000000-0005-0000-0000-00009C7B0000}"/>
    <cellStyle name="Style 1 Endeavour" xfId="836" xr:uid="{00000000-0005-0000-0000-00009D7B0000}"/>
    <cellStyle name="Style 1 Endeavour 2" xfId="41123" xr:uid="{00000000-0005-0000-0000-00009E7B0000}"/>
    <cellStyle name="Style 1 Endeavour 3" xfId="41136" xr:uid="{00000000-0005-0000-0000-00009F7B0000}"/>
    <cellStyle name="Style 1 Endeavour 4" xfId="41159" xr:uid="{00000000-0005-0000-0000-0000A07B0000}"/>
    <cellStyle name="Style 1 Endeavour 5" xfId="41173" xr:uid="{00000000-0005-0000-0000-0000A17B0000}"/>
    <cellStyle name="Style 1 Endeavour 6" xfId="41369" xr:uid="{81203248-50D2-4597-A71D-5E46F80BA0E0}"/>
    <cellStyle name="Style 1 Endeavour 7" xfId="41397" xr:uid="{24993D58-C8D3-4DF3-8AC7-DACAFFA8B3AC}"/>
    <cellStyle name="Style 2 Tableau 1 Endeavour" xfId="837" xr:uid="{00000000-0005-0000-0000-0000A27B0000}"/>
    <cellStyle name="Style 3 Tableau 1 Endeavour" xfId="838" xr:uid="{00000000-0005-0000-0000-0000A37B0000}"/>
    <cellStyle name="Style 3 Tableau 1 Endeavour 2" xfId="41126" xr:uid="{00000000-0005-0000-0000-0000A47B0000}"/>
    <cellStyle name="Style 3 Tableau 1 Endeavour 3" xfId="41137" xr:uid="{00000000-0005-0000-0000-0000A57B0000}"/>
    <cellStyle name="Style 3 Tableau 1 Endeavour 4" xfId="41160" xr:uid="{00000000-0005-0000-0000-0000A67B0000}"/>
    <cellStyle name="Style 3 Tableau 1 Endeavour 5" xfId="41174" xr:uid="{00000000-0005-0000-0000-0000A77B0000}"/>
    <cellStyle name="Style 3 Tableau 1 Endeavour 6" xfId="41372" xr:uid="{69D0FB10-DEDE-47EB-A7DB-3AA31A0E77FF}"/>
    <cellStyle name="Style 3 Tableau 1 Endeavour 7" xfId="41399" xr:uid="{F37C4C3E-F724-4766-ACFD-5A25DFAEEE95}"/>
    <cellStyle name="Style 4 Tableau 1 Endeavour" xfId="835" xr:uid="{00000000-0005-0000-0000-0000A87B0000}"/>
    <cellStyle name="Subtotal" xfId="1379" xr:uid="{00000000-0005-0000-0000-0000A97B0000}"/>
    <cellStyle name="sum" xfId="1380" xr:uid="{00000000-0005-0000-0000-0000AA7B0000}"/>
    <cellStyle name="TABEL HEADER" xfId="1381" xr:uid="{00000000-0005-0000-0000-0000AB7B0000}"/>
    <cellStyle name="Title 2" xfId="1382" xr:uid="{00000000-0005-0000-0000-0000AC7B0000}"/>
    <cellStyle name="Title 3" xfId="1383" xr:uid="{00000000-0005-0000-0000-0000AD7B0000}"/>
    <cellStyle name="Title 4" xfId="1384" xr:uid="{00000000-0005-0000-0000-0000AE7B0000}"/>
    <cellStyle name="Title 5" xfId="1385" xr:uid="{00000000-0005-0000-0000-0000AF7B0000}"/>
    <cellStyle name="Title 6" xfId="1651" xr:uid="{00000000-0005-0000-0000-0000B07B0000}"/>
    <cellStyle name="Tonnes PL" xfId="21" xr:uid="{00000000-0005-0000-0000-0000B17B0000}"/>
    <cellStyle name="Top border" xfId="1386" xr:uid="{00000000-0005-0000-0000-0000B27B0000}"/>
    <cellStyle name="Top border 10" xfId="2603" xr:uid="{00000000-0005-0000-0000-0000B37B0000}"/>
    <cellStyle name="Top border 10 2" xfId="5805" xr:uid="{00000000-0005-0000-0000-0000B47B0000}"/>
    <cellStyle name="Top border 10 2 2" xfId="11924" xr:uid="{00000000-0005-0000-0000-0000B57B0000}"/>
    <cellStyle name="Top border 10 2 2 2" xfId="21425" xr:uid="{00000000-0005-0000-0000-0000B67B0000}"/>
    <cellStyle name="Top border 10 2 3" xfId="16390" xr:uid="{00000000-0005-0000-0000-0000B77B0000}"/>
    <cellStyle name="Top border 10 2 3 2" xfId="35161" xr:uid="{00000000-0005-0000-0000-0000B87B0000}"/>
    <cellStyle name="Top border 10 3" xfId="8904" xr:uid="{00000000-0005-0000-0000-0000B97B0000}"/>
    <cellStyle name="Top border 10 3 2" xfId="18891" xr:uid="{00000000-0005-0000-0000-0000BA7B0000}"/>
    <cellStyle name="Top border 10 4" xfId="14472" xr:uid="{00000000-0005-0000-0000-0000BB7B0000}"/>
    <cellStyle name="Top border 10 4 2" xfId="33645" xr:uid="{00000000-0005-0000-0000-0000BC7B0000}"/>
    <cellStyle name="Top border 11" xfId="2646" xr:uid="{00000000-0005-0000-0000-0000BD7B0000}"/>
    <cellStyle name="Top border 11 2" xfId="5845" xr:uid="{00000000-0005-0000-0000-0000BE7B0000}"/>
    <cellStyle name="Top border 11 2 2" xfId="11964" xr:uid="{00000000-0005-0000-0000-0000BF7B0000}"/>
    <cellStyle name="Top border 11 2 3" xfId="16420" xr:uid="{00000000-0005-0000-0000-0000C07B0000}"/>
    <cellStyle name="Top border 11 2 3 2" xfId="35191" xr:uid="{00000000-0005-0000-0000-0000C17B0000}"/>
    <cellStyle name="Top border 11 3" xfId="8944" xr:uid="{00000000-0005-0000-0000-0000C27B0000}"/>
    <cellStyle name="Top border 11 3 2" xfId="18931" xr:uid="{00000000-0005-0000-0000-0000C37B0000}"/>
    <cellStyle name="Top border 11 4" xfId="14492" xr:uid="{00000000-0005-0000-0000-0000C47B0000}"/>
    <cellStyle name="Top border 11 4 2" xfId="33665" xr:uid="{00000000-0005-0000-0000-0000C57B0000}"/>
    <cellStyle name="Top border 12" xfId="2714" xr:uid="{00000000-0005-0000-0000-0000C67B0000}"/>
    <cellStyle name="Top border 12 2" xfId="5910" xr:uid="{00000000-0005-0000-0000-0000C77B0000}"/>
    <cellStyle name="Top border 12 2 2" xfId="12029" xr:uid="{00000000-0005-0000-0000-0000C87B0000}"/>
    <cellStyle name="Top border 12 2 3" xfId="16472" xr:uid="{00000000-0005-0000-0000-0000C97B0000}"/>
    <cellStyle name="Top border 12 2 3 2" xfId="35243" xr:uid="{00000000-0005-0000-0000-0000CA7B0000}"/>
    <cellStyle name="Top border 12 3" xfId="9009" xr:uid="{00000000-0005-0000-0000-0000CB7B0000}"/>
    <cellStyle name="Top border 12 3 2" xfId="18996" xr:uid="{00000000-0005-0000-0000-0000CC7B0000}"/>
    <cellStyle name="Top border 12 3 3" xfId="29123" xr:uid="{00000000-0005-0000-0000-0000CD7B0000}"/>
    <cellStyle name="Top border 12 4" xfId="14516" xr:uid="{00000000-0005-0000-0000-0000CE7B0000}"/>
    <cellStyle name="Top border 12 4 2" xfId="33689" xr:uid="{00000000-0005-0000-0000-0000CF7B0000}"/>
    <cellStyle name="Top border 13" xfId="2662" xr:uid="{00000000-0005-0000-0000-0000D07B0000}"/>
    <cellStyle name="Top border 13 2" xfId="5859" xr:uid="{00000000-0005-0000-0000-0000D17B0000}"/>
    <cellStyle name="Top border 13 2 2" xfId="11978" xr:uid="{00000000-0005-0000-0000-0000D27B0000}"/>
    <cellStyle name="Top border 13 2 2 2" xfId="21468" xr:uid="{00000000-0005-0000-0000-0000D37B0000}"/>
    <cellStyle name="Top border 13 2 3" xfId="16429" xr:uid="{00000000-0005-0000-0000-0000D47B0000}"/>
    <cellStyle name="Top border 13 2 3 2" xfId="35200" xr:uid="{00000000-0005-0000-0000-0000D57B0000}"/>
    <cellStyle name="Top border 13 3" xfId="8958" xr:uid="{00000000-0005-0000-0000-0000D67B0000}"/>
    <cellStyle name="Top border 13 3 2" xfId="18945" xr:uid="{00000000-0005-0000-0000-0000D77B0000}"/>
    <cellStyle name="Top border 13 3 3" xfId="29074" xr:uid="{00000000-0005-0000-0000-0000D87B0000}"/>
    <cellStyle name="Top border 13 4" xfId="14496" xr:uid="{00000000-0005-0000-0000-0000D97B0000}"/>
    <cellStyle name="Top border 13 4 2" xfId="33669" xr:uid="{00000000-0005-0000-0000-0000DA7B0000}"/>
    <cellStyle name="Top border 14" xfId="2759" xr:uid="{00000000-0005-0000-0000-0000DB7B0000}"/>
    <cellStyle name="Top border 14 2" xfId="5953" xr:uid="{00000000-0005-0000-0000-0000DC7B0000}"/>
    <cellStyle name="Top border 14 2 2" xfId="12072" xr:uid="{00000000-0005-0000-0000-0000DD7B0000}"/>
    <cellStyle name="Top border 14 2 3" xfId="16499" xr:uid="{00000000-0005-0000-0000-0000DE7B0000}"/>
    <cellStyle name="Top border 14 2 3 2" xfId="35270" xr:uid="{00000000-0005-0000-0000-0000DF7B0000}"/>
    <cellStyle name="Top border 14 3" xfId="9052" xr:uid="{00000000-0005-0000-0000-0000E07B0000}"/>
    <cellStyle name="Top border 14 3 2" xfId="19039" xr:uid="{00000000-0005-0000-0000-0000E17B0000}"/>
    <cellStyle name="Top border 14 3 3" xfId="29164" xr:uid="{00000000-0005-0000-0000-0000E27B0000}"/>
    <cellStyle name="Top border 14 4" xfId="14525" xr:uid="{00000000-0005-0000-0000-0000E37B0000}"/>
    <cellStyle name="Top border 14 4 2" xfId="33698" xr:uid="{00000000-0005-0000-0000-0000E47B0000}"/>
    <cellStyle name="Top border 15" xfId="2770" xr:uid="{00000000-0005-0000-0000-0000E57B0000}"/>
    <cellStyle name="Top border 15 2" xfId="5962" xr:uid="{00000000-0005-0000-0000-0000E67B0000}"/>
    <cellStyle name="Top border 15 2 2" xfId="12081" xr:uid="{00000000-0005-0000-0000-0000E77B0000}"/>
    <cellStyle name="Top border 15 2 3" xfId="16508" xr:uid="{00000000-0005-0000-0000-0000E87B0000}"/>
    <cellStyle name="Top border 15 2 3 2" xfId="35279" xr:uid="{00000000-0005-0000-0000-0000E97B0000}"/>
    <cellStyle name="Top border 15 3" xfId="9061" xr:uid="{00000000-0005-0000-0000-0000EA7B0000}"/>
    <cellStyle name="Top border 15 3 2" xfId="19048" xr:uid="{00000000-0005-0000-0000-0000EB7B0000}"/>
    <cellStyle name="Top border 15 4" xfId="14533" xr:uid="{00000000-0005-0000-0000-0000EC7B0000}"/>
    <cellStyle name="Top border 15 4 2" xfId="33706" xr:uid="{00000000-0005-0000-0000-0000ED7B0000}"/>
    <cellStyle name="Top border 16" xfId="2762" xr:uid="{00000000-0005-0000-0000-0000EE7B0000}"/>
    <cellStyle name="Top border 16 2" xfId="5955" xr:uid="{00000000-0005-0000-0000-0000EF7B0000}"/>
    <cellStyle name="Top border 16 2 2" xfId="12074" xr:uid="{00000000-0005-0000-0000-0000F07B0000}"/>
    <cellStyle name="Top border 16 2 3" xfId="16501" xr:uid="{00000000-0005-0000-0000-0000F17B0000}"/>
    <cellStyle name="Top border 16 2 3 2" xfId="35272" xr:uid="{00000000-0005-0000-0000-0000F27B0000}"/>
    <cellStyle name="Top border 16 3" xfId="9054" xr:uid="{00000000-0005-0000-0000-0000F37B0000}"/>
    <cellStyle name="Top border 16 3 2" xfId="19041" xr:uid="{00000000-0005-0000-0000-0000F47B0000}"/>
    <cellStyle name="Top border 16 4" xfId="14527" xr:uid="{00000000-0005-0000-0000-0000F57B0000}"/>
    <cellStyle name="Top border 16 4 2" xfId="33700" xr:uid="{00000000-0005-0000-0000-0000F67B0000}"/>
    <cellStyle name="Top border 17" xfId="2781" xr:uid="{00000000-0005-0000-0000-0000F77B0000}"/>
    <cellStyle name="Top border 17 2" xfId="5973" xr:uid="{00000000-0005-0000-0000-0000F87B0000}"/>
    <cellStyle name="Top border 17 2 2" xfId="12092" xr:uid="{00000000-0005-0000-0000-0000F97B0000}"/>
    <cellStyle name="Top border 17 2 2 2" xfId="21570" xr:uid="{00000000-0005-0000-0000-0000FA7B0000}"/>
    <cellStyle name="Top border 17 2 3" xfId="16519" xr:uid="{00000000-0005-0000-0000-0000FB7B0000}"/>
    <cellStyle name="Top border 17 2 3 2" xfId="35290" xr:uid="{00000000-0005-0000-0000-0000FC7B0000}"/>
    <cellStyle name="Top border 17 3" xfId="9072" xr:uid="{00000000-0005-0000-0000-0000FD7B0000}"/>
    <cellStyle name="Top border 17 3 2" xfId="19059" xr:uid="{00000000-0005-0000-0000-0000FE7B0000}"/>
    <cellStyle name="Top border 17 4" xfId="14542" xr:uid="{00000000-0005-0000-0000-0000FF7B0000}"/>
    <cellStyle name="Top border 17 4 2" xfId="33715" xr:uid="{00000000-0005-0000-0000-0000007C0000}"/>
    <cellStyle name="Top border 18" xfId="2772" xr:uid="{00000000-0005-0000-0000-0000017C0000}"/>
    <cellStyle name="Top border 18 2" xfId="5964" xr:uid="{00000000-0005-0000-0000-0000027C0000}"/>
    <cellStyle name="Top border 18 2 2" xfId="12083" xr:uid="{00000000-0005-0000-0000-0000037C0000}"/>
    <cellStyle name="Top border 18 2 3" xfId="16510" xr:uid="{00000000-0005-0000-0000-0000047C0000}"/>
    <cellStyle name="Top border 18 2 3 2" xfId="35281" xr:uid="{00000000-0005-0000-0000-0000057C0000}"/>
    <cellStyle name="Top border 18 3" xfId="9063" xr:uid="{00000000-0005-0000-0000-0000067C0000}"/>
    <cellStyle name="Top border 18 3 2" xfId="19050" xr:uid="{00000000-0005-0000-0000-0000077C0000}"/>
    <cellStyle name="Top border 18 4" xfId="14535" xr:uid="{00000000-0005-0000-0000-0000087C0000}"/>
    <cellStyle name="Top border 18 4 2" xfId="33708" xr:uid="{00000000-0005-0000-0000-0000097C0000}"/>
    <cellStyle name="Top border 19" xfId="2905" xr:uid="{00000000-0005-0000-0000-00000A7C0000}"/>
    <cellStyle name="Top border 19 2" xfId="6085" xr:uid="{00000000-0005-0000-0000-00000B7C0000}"/>
    <cellStyle name="Top border 19 2 2" xfId="12204" xr:uid="{00000000-0005-0000-0000-00000C7C0000}"/>
    <cellStyle name="Top border 19 2 3" xfId="16599" xr:uid="{00000000-0005-0000-0000-00000D7C0000}"/>
    <cellStyle name="Top border 19 2 3 2" xfId="35370" xr:uid="{00000000-0005-0000-0000-00000E7C0000}"/>
    <cellStyle name="Top border 19 3" xfId="9189" xr:uid="{00000000-0005-0000-0000-00000F7C0000}"/>
    <cellStyle name="Top border 19 3 2" xfId="19171" xr:uid="{00000000-0005-0000-0000-0000107C0000}"/>
    <cellStyle name="Top border 2" xfId="1737" xr:uid="{00000000-0005-0000-0000-0000117C0000}"/>
    <cellStyle name="Top border 2 10" xfId="2647" xr:uid="{00000000-0005-0000-0000-0000127C0000}"/>
    <cellStyle name="Top border 2 10 2" xfId="5846" xr:uid="{00000000-0005-0000-0000-0000137C0000}"/>
    <cellStyle name="Top border 2 10 2 2" xfId="11965" xr:uid="{00000000-0005-0000-0000-0000147C0000}"/>
    <cellStyle name="Top border 2 10 2 3" xfId="16421" xr:uid="{00000000-0005-0000-0000-0000157C0000}"/>
    <cellStyle name="Top border 2 10 2 3 2" xfId="35192" xr:uid="{00000000-0005-0000-0000-0000167C0000}"/>
    <cellStyle name="Top border 2 10 3" xfId="8945" xr:uid="{00000000-0005-0000-0000-0000177C0000}"/>
    <cellStyle name="Top border 2 10 3 2" xfId="18932" xr:uid="{00000000-0005-0000-0000-0000187C0000}"/>
    <cellStyle name="Top border 2 10 4" xfId="14493" xr:uid="{00000000-0005-0000-0000-0000197C0000}"/>
    <cellStyle name="Top border 2 10 4 2" xfId="33666" xr:uid="{00000000-0005-0000-0000-00001A7C0000}"/>
    <cellStyle name="Top border 2 11" xfId="2715" xr:uid="{00000000-0005-0000-0000-00001B7C0000}"/>
    <cellStyle name="Top border 2 11 2" xfId="5911" xr:uid="{00000000-0005-0000-0000-00001C7C0000}"/>
    <cellStyle name="Top border 2 11 2 2" xfId="12030" xr:uid="{00000000-0005-0000-0000-00001D7C0000}"/>
    <cellStyle name="Top border 2 11 2 3" xfId="16473" xr:uid="{00000000-0005-0000-0000-00001E7C0000}"/>
    <cellStyle name="Top border 2 11 2 3 2" xfId="35244" xr:uid="{00000000-0005-0000-0000-00001F7C0000}"/>
    <cellStyle name="Top border 2 11 3" xfId="9010" xr:uid="{00000000-0005-0000-0000-0000207C0000}"/>
    <cellStyle name="Top border 2 11 3 2" xfId="18997" xr:uid="{00000000-0005-0000-0000-0000217C0000}"/>
    <cellStyle name="Top border 2 11 3 3" xfId="29124" xr:uid="{00000000-0005-0000-0000-0000227C0000}"/>
    <cellStyle name="Top border 2 11 4" xfId="14517" xr:uid="{00000000-0005-0000-0000-0000237C0000}"/>
    <cellStyle name="Top border 2 11 4 2" xfId="33690" xr:uid="{00000000-0005-0000-0000-0000247C0000}"/>
    <cellStyle name="Top border 2 12" xfId="2663" xr:uid="{00000000-0005-0000-0000-0000257C0000}"/>
    <cellStyle name="Top border 2 12 2" xfId="5860" xr:uid="{00000000-0005-0000-0000-0000267C0000}"/>
    <cellStyle name="Top border 2 12 2 2" xfId="11979" xr:uid="{00000000-0005-0000-0000-0000277C0000}"/>
    <cellStyle name="Top border 2 12 2 2 2" xfId="21469" xr:uid="{00000000-0005-0000-0000-0000287C0000}"/>
    <cellStyle name="Top border 2 12 2 3" xfId="16430" xr:uid="{00000000-0005-0000-0000-0000297C0000}"/>
    <cellStyle name="Top border 2 12 2 3 2" xfId="35201" xr:uid="{00000000-0005-0000-0000-00002A7C0000}"/>
    <cellStyle name="Top border 2 12 3" xfId="8959" xr:uid="{00000000-0005-0000-0000-00002B7C0000}"/>
    <cellStyle name="Top border 2 12 3 2" xfId="18946" xr:uid="{00000000-0005-0000-0000-00002C7C0000}"/>
    <cellStyle name="Top border 2 12 3 3" xfId="29075" xr:uid="{00000000-0005-0000-0000-00002D7C0000}"/>
    <cellStyle name="Top border 2 12 4" xfId="14497" xr:uid="{00000000-0005-0000-0000-00002E7C0000}"/>
    <cellStyle name="Top border 2 12 4 2" xfId="33670" xr:uid="{00000000-0005-0000-0000-00002F7C0000}"/>
    <cellStyle name="Top border 2 13" xfId="2760" xr:uid="{00000000-0005-0000-0000-0000307C0000}"/>
    <cellStyle name="Top border 2 13 2" xfId="5954" xr:uid="{00000000-0005-0000-0000-0000317C0000}"/>
    <cellStyle name="Top border 2 13 2 2" xfId="12073" xr:uid="{00000000-0005-0000-0000-0000327C0000}"/>
    <cellStyle name="Top border 2 13 2 3" xfId="16500" xr:uid="{00000000-0005-0000-0000-0000337C0000}"/>
    <cellStyle name="Top border 2 13 2 3 2" xfId="35271" xr:uid="{00000000-0005-0000-0000-0000347C0000}"/>
    <cellStyle name="Top border 2 13 3" xfId="9053" xr:uid="{00000000-0005-0000-0000-0000357C0000}"/>
    <cellStyle name="Top border 2 13 3 2" xfId="19040" xr:uid="{00000000-0005-0000-0000-0000367C0000}"/>
    <cellStyle name="Top border 2 13 3 3" xfId="29165" xr:uid="{00000000-0005-0000-0000-0000377C0000}"/>
    <cellStyle name="Top border 2 13 4" xfId="14526" xr:uid="{00000000-0005-0000-0000-0000387C0000}"/>
    <cellStyle name="Top border 2 13 4 2" xfId="33699" xr:uid="{00000000-0005-0000-0000-0000397C0000}"/>
    <cellStyle name="Top border 2 14" xfId="2771" xr:uid="{00000000-0005-0000-0000-00003A7C0000}"/>
    <cellStyle name="Top border 2 14 2" xfId="5963" xr:uid="{00000000-0005-0000-0000-00003B7C0000}"/>
    <cellStyle name="Top border 2 14 2 2" xfId="12082" xr:uid="{00000000-0005-0000-0000-00003C7C0000}"/>
    <cellStyle name="Top border 2 14 2 3" xfId="16509" xr:uid="{00000000-0005-0000-0000-00003D7C0000}"/>
    <cellStyle name="Top border 2 14 2 3 2" xfId="35280" xr:uid="{00000000-0005-0000-0000-00003E7C0000}"/>
    <cellStyle name="Top border 2 14 3" xfId="9062" xr:uid="{00000000-0005-0000-0000-00003F7C0000}"/>
    <cellStyle name="Top border 2 14 3 2" xfId="19049" xr:uid="{00000000-0005-0000-0000-0000407C0000}"/>
    <cellStyle name="Top border 2 14 4" xfId="14534" xr:uid="{00000000-0005-0000-0000-0000417C0000}"/>
    <cellStyle name="Top border 2 14 4 2" xfId="33707" xr:uid="{00000000-0005-0000-0000-0000427C0000}"/>
    <cellStyle name="Top border 2 15" xfId="2763" xr:uid="{00000000-0005-0000-0000-0000437C0000}"/>
    <cellStyle name="Top border 2 15 2" xfId="5956" xr:uid="{00000000-0005-0000-0000-0000447C0000}"/>
    <cellStyle name="Top border 2 15 2 2" xfId="12075" xr:uid="{00000000-0005-0000-0000-0000457C0000}"/>
    <cellStyle name="Top border 2 15 2 3" xfId="16502" xr:uid="{00000000-0005-0000-0000-0000467C0000}"/>
    <cellStyle name="Top border 2 15 2 3 2" xfId="35273" xr:uid="{00000000-0005-0000-0000-0000477C0000}"/>
    <cellStyle name="Top border 2 15 3" xfId="9055" xr:uid="{00000000-0005-0000-0000-0000487C0000}"/>
    <cellStyle name="Top border 2 15 3 2" xfId="19042" xr:uid="{00000000-0005-0000-0000-0000497C0000}"/>
    <cellStyle name="Top border 2 15 4" xfId="14528" xr:uid="{00000000-0005-0000-0000-00004A7C0000}"/>
    <cellStyle name="Top border 2 15 4 2" xfId="33701" xr:uid="{00000000-0005-0000-0000-00004B7C0000}"/>
    <cellStyle name="Top border 2 16" xfId="2782" xr:uid="{00000000-0005-0000-0000-00004C7C0000}"/>
    <cellStyle name="Top border 2 16 2" xfId="5974" xr:uid="{00000000-0005-0000-0000-00004D7C0000}"/>
    <cellStyle name="Top border 2 16 2 2" xfId="12093" xr:uid="{00000000-0005-0000-0000-00004E7C0000}"/>
    <cellStyle name="Top border 2 16 2 2 2" xfId="21571" xr:uid="{00000000-0005-0000-0000-00004F7C0000}"/>
    <cellStyle name="Top border 2 16 2 3" xfId="16520" xr:uid="{00000000-0005-0000-0000-0000507C0000}"/>
    <cellStyle name="Top border 2 16 2 3 2" xfId="35291" xr:uid="{00000000-0005-0000-0000-0000517C0000}"/>
    <cellStyle name="Top border 2 16 3" xfId="9073" xr:uid="{00000000-0005-0000-0000-0000527C0000}"/>
    <cellStyle name="Top border 2 16 3 2" xfId="19060" xr:uid="{00000000-0005-0000-0000-0000537C0000}"/>
    <cellStyle name="Top border 2 16 4" xfId="14543" xr:uid="{00000000-0005-0000-0000-0000547C0000}"/>
    <cellStyle name="Top border 2 16 4 2" xfId="33716" xr:uid="{00000000-0005-0000-0000-0000557C0000}"/>
    <cellStyle name="Top border 2 17" xfId="2773" xr:uid="{00000000-0005-0000-0000-0000567C0000}"/>
    <cellStyle name="Top border 2 17 2" xfId="5965" xr:uid="{00000000-0005-0000-0000-0000577C0000}"/>
    <cellStyle name="Top border 2 17 2 2" xfId="12084" xr:uid="{00000000-0005-0000-0000-0000587C0000}"/>
    <cellStyle name="Top border 2 17 2 3" xfId="16511" xr:uid="{00000000-0005-0000-0000-0000597C0000}"/>
    <cellStyle name="Top border 2 17 2 3 2" xfId="35282" xr:uid="{00000000-0005-0000-0000-00005A7C0000}"/>
    <cellStyle name="Top border 2 17 3" xfId="9064" xr:uid="{00000000-0005-0000-0000-00005B7C0000}"/>
    <cellStyle name="Top border 2 17 3 2" xfId="19051" xr:uid="{00000000-0005-0000-0000-00005C7C0000}"/>
    <cellStyle name="Top border 2 17 4" xfId="14536" xr:uid="{00000000-0005-0000-0000-00005D7C0000}"/>
    <cellStyle name="Top border 2 17 4 2" xfId="33709" xr:uid="{00000000-0005-0000-0000-00005E7C0000}"/>
    <cellStyle name="Top border 2 18" xfId="2906" xr:uid="{00000000-0005-0000-0000-00005F7C0000}"/>
    <cellStyle name="Top border 2 18 2" xfId="6086" xr:uid="{00000000-0005-0000-0000-0000607C0000}"/>
    <cellStyle name="Top border 2 18 2 2" xfId="12205" xr:uid="{00000000-0005-0000-0000-0000617C0000}"/>
    <cellStyle name="Top border 2 18 2 3" xfId="16600" xr:uid="{00000000-0005-0000-0000-0000627C0000}"/>
    <cellStyle name="Top border 2 18 2 3 2" xfId="35371" xr:uid="{00000000-0005-0000-0000-0000637C0000}"/>
    <cellStyle name="Top border 2 18 3" xfId="9190" xr:uid="{00000000-0005-0000-0000-0000647C0000}"/>
    <cellStyle name="Top border 2 18 3 2" xfId="19172" xr:uid="{00000000-0005-0000-0000-0000657C0000}"/>
    <cellStyle name="Top border 2 19" xfId="2777" xr:uid="{00000000-0005-0000-0000-0000667C0000}"/>
    <cellStyle name="Top border 2 19 2" xfId="5969" xr:uid="{00000000-0005-0000-0000-0000677C0000}"/>
    <cellStyle name="Top border 2 19 2 2" xfId="12088" xr:uid="{00000000-0005-0000-0000-0000687C0000}"/>
    <cellStyle name="Top border 2 19 2 3" xfId="16515" xr:uid="{00000000-0005-0000-0000-0000697C0000}"/>
    <cellStyle name="Top border 2 19 2 3 2" xfId="35286" xr:uid="{00000000-0005-0000-0000-00006A7C0000}"/>
    <cellStyle name="Top border 2 19 3" xfId="9068" xr:uid="{00000000-0005-0000-0000-00006B7C0000}"/>
    <cellStyle name="Top border 2 19 3 2" xfId="19055" xr:uid="{00000000-0005-0000-0000-00006C7C0000}"/>
    <cellStyle name="Top border 2 19 4" xfId="14540" xr:uid="{00000000-0005-0000-0000-00006D7C0000}"/>
    <cellStyle name="Top border 2 19 4 2" xfId="33713" xr:uid="{00000000-0005-0000-0000-00006E7C0000}"/>
    <cellStyle name="Top border 2 2" xfId="2371" xr:uid="{00000000-0005-0000-0000-00006F7C0000}"/>
    <cellStyle name="Top border 2 2 2" xfId="3793" xr:uid="{00000000-0005-0000-0000-0000707C0000}"/>
    <cellStyle name="Top border 2 2 2 2" xfId="6904" xr:uid="{00000000-0005-0000-0000-0000717C0000}"/>
    <cellStyle name="Top border 2 2 2 2 2" xfId="12977" xr:uid="{00000000-0005-0000-0000-0000727C0000}"/>
    <cellStyle name="Top border 2 2 2 2 2 2" xfId="22339" xr:uid="{00000000-0005-0000-0000-0000737C0000}"/>
    <cellStyle name="Top border 2 2 2 2 3" xfId="17191" xr:uid="{00000000-0005-0000-0000-0000747C0000}"/>
    <cellStyle name="Top border 2 2 2 2 3 2" xfId="35824" xr:uid="{00000000-0005-0000-0000-0000757C0000}"/>
    <cellStyle name="Top border 2 2 2 3" xfId="9962" xr:uid="{00000000-0005-0000-0000-0000767C0000}"/>
    <cellStyle name="Top border 2 2 2 3 2" xfId="19750" xr:uid="{00000000-0005-0000-0000-0000777C0000}"/>
    <cellStyle name="Top border 2 2 2 4" xfId="15009" xr:uid="{00000000-0005-0000-0000-0000787C0000}"/>
    <cellStyle name="Top border 2 2 2 4 2" xfId="34044" xr:uid="{00000000-0005-0000-0000-0000797C0000}"/>
    <cellStyle name="Top border 2 2 3" xfId="4459" xr:uid="{00000000-0005-0000-0000-00007A7C0000}"/>
    <cellStyle name="Top border 2 2 3 2" xfId="7561" xr:uid="{00000000-0005-0000-0000-00007B7C0000}"/>
    <cellStyle name="Top border 2 2 3 2 2" xfId="13622" xr:uid="{00000000-0005-0000-0000-00007C7C0000}"/>
    <cellStyle name="Top border 2 2 3 2 3" xfId="17657" xr:uid="{00000000-0005-0000-0000-00007D7C0000}"/>
    <cellStyle name="Top border 2 2 3 2 3 2" xfId="36290" xr:uid="{00000000-0005-0000-0000-00007E7C0000}"/>
    <cellStyle name="Top border 2 2 3 3" xfId="10608" xr:uid="{00000000-0005-0000-0000-00007F7C0000}"/>
    <cellStyle name="Top border 2 2 3 3 2" xfId="20176" xr:uid="{00000000-0005-0000-0000-0000807C0000}"/>
    <cellStyle name="Top border 2 2 3 4" xfId="15256" xr:uid="{00000000-0005-0000-0000-0000817C0000}"/>
    <cellStyle name="Top border 2 2 3 4 2" xfId="34291" xr:uid="{00000000-0005-0000-0000-0000827C0000}"/>
    <cellStyle name="Top border 2 2 4" xfId="5578" xr:uid="{00000000-0005-0000-0000-0000837C0000}"/>
    <cellStyle name="Top border 2 2 4 2" xfId="11713" xr:uid="{00000000-0005-0000-0000-0000847C0000}"/>
    <cellStyle name="Top border 2 2 4 3" xfId="16242" xr:uid="{00000000-0005-0000-0000-0000857C0000}"/>
    <cellStyle name="Top border 2 2 4 3 2" xfId="35013" xr:uid="{00000000-0005-0000-0000-0000867C0000}"/>
    <cellStyle name="Top border 2 2 5" xfId="8694" xr:uid="{00000000-0005-0000-0000-0000877C0000}"/>
    <cellStyle name="Top border 2 2 5 2" xfId="18681" xr:uid="{00000000-0005-0000-0000-0000887C0000}"/>
    <cellStyle name="Top border 2 20" xfId="2877" xr:uid="{00000000-0005-0000-0000-0000897C0000}"/>
    <cellStyle name="Top border 2 20 2" xfId="6061" xr:uid="{00000000-0005-0000-0000-00008A7C0000}"/>
    <cellStyle name="Top border 2 20 2 2" xfId="12180" xr:uid="{00000000-0005-0000-0000-00008B7C0000}"/>
    <cellStyle name="Top border 2 20 2 2 2" xfId="21647" xr:uid="{00000000-0005-0000-0000-00008C7C0000}"/>
    <cellStyle name="Top border 2 20 2 3" xfId="16586" xr:uid="{00000000-0005-0000-0000-00008D7C0000}"/>
    <cellStyle name="Top border 2 20 2 3 2" xfId="35357" xr:uid="{00000000-0005-0000-0000-00008E7C0000}"/>
    <cellStyle name="Top border 2 20 3" xfId="9162" xr:uid="{00000000-0005-0000-0000-00008F7C0000}"/>
    <cellStyle name="Top border 2 20 3 2" xfId="19144" xr:uid="{00000000-0005-0000-0000-0000907C0000}"/>
    <cellStyle name="Top border 2 20 4" xfId="14597" xr:uid="{00000000-0005-0000-0000-0000917C0000}"/>
    <cellStyle name="Top border 2 20 4 2" xfId="33770" xr:uid="{00000000-0005-0000-0000-0000927C0000}"/>
    <cellStyle name="Top border 2 21" xfId="2937" xr:uid="{00000000-0005-0000-0000-0000937C0000}"/>
    <cellStyle name="Top border 2 21 2" xfId="6115" xr:uid="{00000000-0005-0000-0000-0000947C0000}"/>
    <cellStyle name="Top border 2 21 2 2" xfId="12234" xr:uid="{00000000-0005-0000-0000-0000957C0000}"/>
    <cellStyle name="Top border 2 21 2 3" xfId="16620" xr:uid="{00000000-0005-0000-0000-0000967C0000}"/>
    <cellStyle name="Top border 2 21 2 3 2" xfId="35391" xr:uid="{00000000-0005-0000-0000-0000977C0000}"/>
    <cellStyle name="Top border 2 21 3" xfId="9219" xr:uid="{00000000-0005-0000-0000-0000987C0000}"/>
    <cellStyle name="Top border 2 21 3 2" xfId="19198" xr:uid="{00000000-0005-0000-0000-0000997C0000}"/>
    <cellStyle name="Top border 2 21 4" xfId="14629" xr:uid="{00000000-0005-0000-0000-00009A7C0000}"/>
    <cellStyle name="Top border 2 21 4 2" xfId="33802" xr:uid="{00000000-0005-0000-0000-00009B7C0000}"/>
    <cellStyle name="Top border 2 22" xfId="2995" xr:uid="{00000000-0005-0000-0000-00009C7C0000}"/>
    <cellStyle name="Top border 2 22 2" xfId="6170" xr:uid="{00000000-0005-0000-0000-00009D7C0000}"/>
    <cellStyle name="Top border 2 22 2 2" xfId="12289" xr:uid="{00000000-0005-0000-0000-00009E7C0000}"/>
    <cellStyle name="Top border 2 22 2 3" xfId="16662" xr:uid="{00000000-0005-0000-0000-00009F7C0000}"/>
    <cellStyle name="Top border 2 22 2 3 2" xfId="35433" xr:uid="{00000000-0005-0000-0000-0000A07C0000}"/>
    <cellStyle name="Top border 2 22 3" xfId="9274" xr:uid="{00000000-0005-0000-0000-0000A17C0000}"/>
    <cellStyle name="Top border 2 22 3 2" xfId="19251" xr:uid="{00000000-0005-0000-0000-0000A27C0000}"/>
    <cellStyle name="Top border 2 22 3 3" xfId="29366" xr:uid="{00000000-0005-0000-0000-0000A37C0000}"/>
    <cellStyle name="Top border 2 22 4" xfId="14669" xr:uid="{00000000-0005-0000-0000-0000A47C0000}"/>
    <cellStyle name="Top border 2 22 4 2" xfId="33842" xr:uid="{00000000-0005-0000-0000-0000A57C0000}"/>
    <cellStyle name="Top border 2 23" xfId="2953" xr:uid="{00000000-0005-0000-0000-0000A67C0000}"/>
    <cellStyle name="Top border 2 23 2" xfId="6129" xr:uid="{00000000-0005-0000-0000-0000A77C0000}"/>
    <cellStyle name="Top border 2 23 2 2" xfId="12248" xr:uid="{00000000-0005-0000-0000-0000A87C0000}"/>
    <cellStyle name="Top border 2 23 2 2 2" xfId="21692" xr:uid="{00000000-0005-0000-0000-0000A97C0000}"/>
    <cellStyle name="Top border 2 23 2 3" xfId="16629" xr:uid="{00000000-0005-0000-0000-0000AA7C0000}"/>
    <cellStyle name="Top border 2 23 2 3 2" xfId="35400" xr:uid="{00000000-0005-0000-0000-0000AB7C0000}"/>
    <cellStyle name="Top border 2 23 3" xfId="9233" xr:uid="{00000000-0005-0000-0000-0000AC7C0000}"/>
    <cellStyle name="Top border 2 23 3 2" xfId="19210" xr:uid="{00000000-0005-0000-0000-0000AD7C0000}"/>
    <cellStyle name="Top border 2 23 3 3" xfId="29327" xr:uid="{00000000-0005-0000-0000-0000AE7C0000}"/>
    <cellStyle name="Top border 2 23 4" xfId="14636" xr:uid="{00000000-0005-0000-0000-0000AF7C0000}"/>
    <cellStyle name="Top border 2 23 4 2" xfId="33809" xr:uid="{00000000-0005-0000-0000-0000B07C0000}"/>
    <cellStyle name="Top border 2 24" xfId="3045" xr:uid="{00000000-0005-0000-0000-0000B17C0000}"/>
    <cellStyle name="Top border 2 24 2" xfId="6218" xr:uid="{00000000-0005-0000-0000-0000B27C0000}"/>
    <cellStyle name="Top border 2 24 2 2" xfId="12337" xr:uid="{00000000-0005-0000-0000-0000B37C0000}"/>
    <cellStyle name="Top border 2 24 2 3" xfId="16696" xr:uid="{00000000-0005-0000-0000-0000B47C0000}"/>
    <cellStyle name="Top border 2 24 2 3 2" xfId="35467" xr:uid="{00000000-0005-0000-0000-0000B57C0000}"/>
    <cellStyle name="Top border 2 24 3" xfId="9322" xr:uid="{00000000-0005-0000-0000-0000B67C0000}"/>
    <cellStyle name="Top border 2 24 3 2" xfId="19299" xr:uid="{00000000-0005-0000-0000-0000B77C0000}"/>
    <cellStyle name="Top border 2 24 3 3" xfId="29412" xr:uid="{00000000-0005-0000-0000-0000B87C0000}"/>
    <cellStyle name="Top border 2 24 4" xfId="14703" xr:uid="{00000000-0005-0000-0000-0000B97C0000}"/>
    <cellStyle name="Top border 2 24 4 2" xfId="33876" xr:uid="{00000000-0005-0000-0000-0000BA7C0000}"/>
    <cellStyle name="Top border 2 25" xfId="3055" xr:uid="{00000000-0005-0000-0000-0000BB7C0000}"/>
    <cellStyle name="Top border 2 25 2" xfId="6226" xr:uid="{00000000-0005-0000-0000-0000BC7C0000}"/>
    <cellStyle name="Top border 2 25 2 2" xfId="12345" xr:uid="{00000000-0005-0000-0000-0000BD7C0000}"/>
    <cellStyle name="Top border 2 25 2 3" xfId="16704" xr:uid="{00000000-0005-0000-0000-0000BE7C0000}"/>
    <cellStyle name="Top border 2 25 2 3 2" xfId="35475" xr:uid="{00000000-0005-0000-0000-0000BF7C0000}"/>
    <cellStyle name="Top border 2 25 3" xfId="9330" xr:uid="{00000000-0005-0000-0000-0000C07C0000}"/>
    <cellStyle name="Top border 2 25 3 2" xfId="19307" xr:uid="{00000000-0005-0000-0000-0000C17C0000}"/>
    <cellStyle name="Top border 2 25 4" xfId="14711" xr:uid="{00000000-0005-0000-0000-0000C27C0000}"/>
    <cellStyle name="Top border 2 25 4 2" xfId="33884" xr:uid="{00000000-0005-0000-0000-0000C37C0000}"/>
    <cellStyle name="Top border 2 26" xfId="3048" xr:uid="{00000000-0005-0000-0000-0000C47C0000}"/>
    <cellStyle name="Top border 2 26 2" xfId="6220" xr:uid="{00000000-0005-0000-0000-0000C57C0000}"/>
    <cellStyle name="Top border 2 26 2 2" xfId="12339" xr:uid="{00000000-0005-0000-0000-0000C67C0000}"/>
    <cellStyle name="Top border 2 26 2 3" xfId="16698" xr:uid="{00000000-0005-0000-0000-0000C77C0000}"/>
    <cellStyle name="Top border 2 26 2 3 2" xfId="35469" xr:uid="{00000000-0005-0000-0000-0000C87C0000}"/>
    <cellStyle name="Top border 2 26 3" xfId="9324" xr:uid="{00000000-0005-0000-0000-0000C97C0000}"/>
    <cellStyle name="Top border 2 26 3 2" xfId="19301" xr:uid="{00000000-0005-0000-0000-0000CA7C0000}"/>
    <cellStyle name="Top border 2 26 4" xfId="14705" xr:uid="{00000000-0005-0000-0000-0000CB7C0000}"/>
    <cellStyle name="Top border 2 26 4 2" xfId="33878" xr:uid="{00000000-0005-0000-0000-0000CC7C0000}"/>
    <cellStyle name="Top border 2 27" xfId="3063" xr:uid="{00000000-0005-0000-0000-0000CD7C0000}"/>
    <cellStyle name="Top border 2 27 2" xfId="6234" xr:uid="{00000000-0005-0000-0000-0000CE7C0000}"/>
    <cellStyle name="Top border 2 27 2 2" xfId="12353" xr:uid="{00000000-0005-0000-0000-0000CF7C0000}"/>
    <cellStyle name="Top border 2 27 2 2 2" xfId="21787" xr:uid="{00000000-0005-0000-0000-0000D07C0000}"/>
    <cellStyle name="Top border 2 27 2 3" xfId="16712" xr:uid="{00000000-0005-0000-0000-0000D17C0000}"/>
    <cellStyle name="Top border 2 27 2 3 2" xfId="35483" xr:uid="{00000000-0005-0000-0000-0000D27C0000}"/>
    <cellStyle name="Top border 2 27 3" xfId="9338" xr:uid="{00000000-0005-0000-0000-0000D37C0000}"/>
    <cellStyle name="Top border 2 27 3 2" xfId="19315" xr:uid="{00000000-0005-0000-0000-0000D47C0000}"/>
    <cellStyle name="Top border 2 27 4" xfId="14719" xr:uid="{00000000-0005-0000-0000-0000D57C0000}"/>
    <cellStyle name="Top border 2 27 4 2" xfId="33892" xr:uid="{00000000-0005-0000-0000-0000D67C0000}"/>
    <cellStyle name="Top border 2 28" xfId="3057" xr:uid="{00000000-0005-0000-0000-0000D77C0000}"/>
    <cellStyle name="Top border 2 28 2" xfId="6228" xr:uid="{00000000-0005-0000-0000-0000D87C0000}"/>
    <cellStyle name="Top border 2 28 2 2" xfId="12347" xr:uid="{00000000-0005-0000-0000-0000D97C0000}"/>
    <cellStyle name="Top border 2 28 2 3" xfId="16706" xr:uid="{00000000-0005-0000-0000-0000DA7C0000}"/>
    <cellStyle name="Top border 2 28 2 3 2" xfId="35477" xr:uid="{00000000-0005-0000-0000-0000DB7C0000}"/>
    <cellStyle name="Top border 2 28 3" xfId="9332" xr:uid="{00000000-0005-0000-0000-0000DC7C0000}"/>
    <cellStyle name="Top border 2 28 3 2" xfId="19309" xr:uid="{00000000-0005-0000-0000-0000DD7C0000}"/>
    <cellStyle name="Top border 2 28 4" xfId="14713" xr:uid="{00000000-0005-0000-0000-0000DE7C0000}"/>
    <cellStyle name="Top border 2 28 4 2" xfId="33886" xr:uid="{00000000-0005-0000-0000-0000DF7C0000}"/>
    <cellStyle name="Top border 2 29" xfId="3132" xr:uid="{00000000-0005-0000-0000-0000E07C0000}"/>
    <cellStyle name="Top border 2 29 2" xfId="6296" xr:uid="{00000000-0005-0000-0000-0000E17C0000}"/>
    <cellStyle name="Top border 2 29 2 2" xfId="12415" xr:uid="{00000000-0005-0000-0000-0000E27C0000}"/>
    <cellStyle name="Top border 2 29 2 3" xfId="16757" xr:uid="{00000000-0005-0000-0000-0000E37C0000}"/>
    <cellStyle name="Top border 2 29 2 3 2" xfId="35528" xr:uid="{00000000-0005-0000-0000-0000E47C0000}"/>
    <cellStyle name="Top border 2 29 3" xfId="9400" xr:uid="{00000000-0005-0000-0000-0000E57C0000}"/>
    <cellStyle name="Top border 2 29 3 2" xfId="19377" xr:uid="{00000000-0005-0000-0000-0000E67C0000}"/>
    <cellStyle name="Top border 2 29 4" xfId="14764" xr:uid="{00000000-0005-0000-0000-0000E77C0000}"/>
    <cellStyle name="Top border 2 29 4 2" xfId="33937" xr:uid="{00000000-0005-0000-0000-0000E87C0000}"/>
    <cellStyle name="Top border 2 3" xfId="2443" xr:uid="{00000000-0005-0000-0000-0000E97C0000}"/>
    <cellStyle name="Top border 2 3 2" xfId="5649" xr:uid="{00000000-0005-0000-0000-0000EA7C0000}"/>
    <cellStyle name="Top border 2 3 2 2" xfId="11784" xr:uid="{00000000-0005-0000-0000-0000EB7C0000}"/>
    <cellStyle name="Top border 2 3 2 2 2" xfId="21317" xr:uid="{00000000-0005-0000-0000-0000EC7C0000}"/>
    <cellStyle name="Top border 2 3 2 3" xfId="16290" xr:uid="{00000000-0005-0000-0000-0000ED7C0000}"/>
    <cellStyle name="Top border 2 3 2 3 2" xfId="35061" xr:uid="{00000000-0005-0000-0000-0000EE7C0000}"/>
    <cellStyle name="Top border 2 3 3" xfId="8764" xr:uid="{00000000-0005-0000-0000-0000EF7C0000}"/>
    <cellStyle name="Top border 2 3 3 2" xfId="18751" xr:uid="{00000000-0005-0000-0000-0000F07C0000}"/>
    <cellStyle name="Top border 2 3 4" xfId="14414" xr:uid="{00000000-0005-0000-0000-0000F17C0000}"/>
    <cellStyle name="Top border 2 30" xfId="3061" xr:uid="{00000000-0005-0000-0000-0000F27C0000}"/>
    <cellStyle name="Top border 2 30 2" xfId="6232" xr:uid="{00000000-0005-0000-0000-0000F37C0000}"/>
    <cellStyle name="Top border 2 30 2 2" xfId="12351" xr:uid="{00000000-0005-0000-0000-0000F47C0000}"/>
    <cellStyle name="Top border 2 30 2 2 2" xfId="21785" xr:uid="{00000000-0005-0000-0000-0000F57C0000}"/>
    <cellStyle name="Top border 2 30 2 3" xfId="16710" xr:uid="{00000000-0005-0000-0000-0000F67C0000}"/>
    <cellStyle name="Top border 2 30 2 3 2" xfId="35481" xr:uid="{00000000-0005-0000-0000-0000F77C0000}"/>
    <cellStyle name="Top border 2 30 3" xfId="9336" xr:uid="{00000000-0005-0000-0000-0000F87C0000}"/>
    <cellStyle name="Top border 2 30 3 2" xfId="19313" xr:uid="{00000000-0005-0000-0000-0000F97C0000}"/>
    <cellStyle name="Top border 2 30 4" xfId="14717" xr:uid="{00000000-0005-0000-0000-0000FA7C0000}"/>
    <cellStyle name="Top border 2 30 4 2" xfId="33890" xr:uid="{00000000-0005-0000-0000-0000FB7C0000}"/>
    <cellStyle name="Top border 2 31" xfId="3160" xr:uid="{00000000-0005-0000-0000-0000FC7C0000}"/>
    <cellStyle name="Top border 2 31 2" xfId="6322" xr:uid="{00000000-0005-0000-0000-0000FD7C0000}"/>
    <cellStyle name="Top border 2 31 2 2" xfId="12441" xr:uid="{00000000-0005-0000-0000-0000FE7C0000}"/>
    <cellStyle name="Top border 2 31 2 3" xfId="16774" xr:uid="{00000000-0005-0000-0000-0000FF7C0000}"/>
    <cellStyle name="Top border 2 31 2 3 2" xfId="35545" xr:uid="{00000000-0005-0000-0000-0000007D0000}"/>
    <cellStyle name="Top border 2 31 3" xfId="9426" xr:uid="{00000000-0005-0000-0000-0000017D0000}"/>
    <cellStyle name="Top border 2 31 3 2" xfId="19403" xr:uid="{00000000-0005-0000-0000-0000027D0000}"/>
    <cellStyle name="Top border 2 31 4" xfId="14781" xr:uid="{00000000-0005-0000-0000-0000037D0000}"/>
    <cellStyle name="Top border 2 31 4 2" xfId="33954" xr:uid="{00000000-0005-0000-0000-0000047D0000}"/>
    <cellStyle name="Top border 2 32" xfId="3147" xr:uid="{00000000-0005-0000-0000-0000057D0000}"/>
    <cellStyle name="Top border 2 32 2" xfId="6310" xr:uid="{00000000-0005-0000-0000-0000067D0000}"/>
    <cellStyle name="Top border 2 32 2 2" xfId="12429" xr:uid="{00000000-0005-0000-0000-0000077D0000}"/>
    <cellStyle name="Top border 2 32 2 2 2" xfId="21851" xr:uid="{00000000-0005-0000-0000-0000087D0000}"/>
    <cellStyle name="Top border 2 32 2 3" xfId="16766" xr:uid="{00000000-0005-0000-0000-0000097D0000}"/>
    <cellStyle name="Top border 2 32 2 3 2" xfId="35537" xr:uid="{00000000-0005-0000-0000-00000A7D0000}"/>
    <cellStyle name="Top border 2 32 3" xfId="9414" xr:uid="{00000000-0005-0000-0000-00000B7D0000}"/>
    <cellStyle name="Top border 2 32 3 2" xfId="19391" xr:uid="{00000000-0005-0000-0000-00000C7D0000}"/>
    <cellStyle name="Top border 2 32 4" xfId="14773" xr:uid="{00000000-0005-0000-0000-00000D7D0000}"/>
    <cellStyle name="Top border 2 32 4 2" xfId="33946" xr:uid="{00000000-0005-0000-0000-00000E7D0000}"/>
    <cellStyle name="Top border 2 33" xfId="4135" xr:uid="{00000000-0005-0000-0000-00000F7D0000}"/>
    <cellStyle name="Top border 2 33 2" xfId="7238" xr:uid="{00000000-0005-0000-0000-0000107D0000}"/>
    <cellStyle name="Top border 2 33 2 2" xfId="13299" xr:uid="{00000000-0005-0000-0000-0000117D0000}"/>
    <cellStyle name="Top border 2 33 2 3" xfId="17437" xr:uid="{00000000-0005-0000-0000-0000127D0000}"/>
    <cellStyle name="Top border 2 33 2 3 2" xfId="36070" xr:uid="{00000000-0005-0000-0000-0000137D0000}"/>
    <cellStyle name="Top border 2 33 3" xfId="10284" xr:uid="{00000000-0005-0000-0000-0000147D0000}"/>
    <cellStyle name="Top border 2 33 3 2" xfId="19853" xr:uid="{00000000-0005-0000-0000-0000157D0000}"/>
    <cellStyle name="Top border 2 33 4" xfId="15036" xr:uid="{00000000-0005-0000-0000-0000167D0000}"/>
    <cellStyle name="Top border 2 33 4 2" xfId="34071" xr:uid="{00000000-0005-0000-0000-0000177D0000}"/>
    <cellStyle name="Top border 2 34" xfId="4960" xr:uid="{00000000-0005-0000-0000-0000187D0000}"/>
    <cellStyle name="Top border 2 34 2" xfId="11100" xr:uid="{00000000-0005-0000-0000-0000197D0000}"/>
    <cellStyle name="Top border 2 34 3" xfId="15662" xr:uid="{00000000-0005-0000-0000-00001A7D0000}"/>
    <cellStyle name="Top border 2 34 3 2" xfId="34565" xr:uid="{00000000-0005-0000-0000-00001B7D0000}"/>
    <cellStyle name="Top border 2 35" xfId="8085" xr:uid="{00000000-0005-0000-0000-00001C7D0000}"/>
    <cellStyle name="Top border 2 35 2" xfId="18075" xr:uid="{00000000-0005-0000-0000-00001D7D0000}"/>
    <cellStyle name="Top border 2 4" xfId="2436" xr:uid="{00000000-0005-0000-0000-00001E7D0000}"/>
    <cellStyle name="Top border 2 4 2" xfId="5642" xr:uid="{00000000-0005-0000-0000-00001F7D0000}"/>
    <cellStyle name="Top border 2 4 2 2" xfId="11777" xr:uid="{00000000-0005-0000-0000-0000207D0000}"/>
    <cellStyle name="Top border 2 4 2 3" xfId="16283" xr:uid="{00000000-0005-0000-0000-0000217D0000}"/>
    <cellStyle name="Top border 2 4 2 3 2" xfId="35054" xr:uid="{00000000-0005-0000-0000-0000227D0000}"/>
    <cellStyle name="Top border 2 4 3" xfId="8759" xr:uid="{00000000-0005-0000-0000-0000237D0000}"/>
    <cellStyle name="Top border 2 4 3 2" xfId="18746" xr:uid="{00000000-0005-0000-0000-0000247D0000}"/>
    <cellStyle name="Top border 2 4 4" xfId="14411" xr:uid="{00000000-0005-0000-0000-0000257D0000}"/>
    <cellStyle name="Top border 2 4 4 2" xfId="33587" xr:uid="{00000000-0005-0000-0000-0000267D0000}"/>
    <cellStyle name="Top border 2 5" xfId="2520" xr:uid="{00000000-0005-0000-0000-0000277D0000}"/>
    <cellStyle name="Top border 2 5 2" xfId="5725" xr:uid="{00000000-0005-0000-0000-0000287D0000}"/>
    <cellStyle name="Top border 2 5 2 2" xfId="11844" xr:uid="{00000000-0005-0000-0000-0000297D0000}"/>
    <cellStyle name="Top border 2 5 2 2 2" xfId="21363" xr:uid="{00000000-0005-0000-0000-00002A7D0000}"/>
    <cellStyle name="Top border 2 5 2 3" xfId="16332" xr:uid="{00000000-0005-0000-0000-00002B7D0000}"/>
    <cellStyle name="Top border 2 5 2 3 2" xfId="35103" xr:uid="{00000000-0005-0000-0000-00002C7D0000}"/>
    <cellStyle name="Top border 2 5 3" xfId="8824" xr:uid="{00000000-0005-0000-0000-00002D7D0000}"/>
    <cellStyle name="Top border 2 5 3 2" xfId="18811" xr:uid="{00000000-0005-0000-0000-00002E7D0000}"/>
    <cellStyle name="Top border 2 5 4" xfId="14445" xr:uid="{00000000-0005-0000-0000-00002F7D0000}"/>
    <cellStyle name="Top border 2 6" xfId="2477" xr:uid="{00000000-0005-0000-0000-0000307D0000}"/>
    <cellStyle name="Top border 2 6 2" xfId="5683" xr:uid="{00000000-0005-0000-0000-0000317D0000}"/>
    <cellStyle name="Top border 2 6 2 2" xfId="11802" xr:uid="{00000000-0005-0000-0000-0000327D0000}"/>
    <cellStyle name="Top border 2 6 2 3" xfId="16301" xr:uid="{00000000-0005-0000-0000-0000337D0000}"/>
    <cellStyle name="Top border 2 6 2 3 2" xfId="35072" xr:uid="{00000000-0005-0000-0000-0000347D0000}"/>
    <cellStyle name="Top border 2 6 3" xfId="8782" xr:uid="{00000000-0005-0000-0000-0000357D0000}"/>
    <cellStyle name="Top border 2 6 3 2" xfId="18769" xr:uid="{00000000-0005-0000-0000-0000367D0000}"/>
    <cellStyle name="Top border 2 6 4" xfId="14416" xr:uid="{00000000-0005-0000-0000-0000377D0000}"/>
    <cellStyle name="Top border 2 6 4 2" xfId="33591" xr:uid="{00000000-0005-0000-0000-0000387D0000}"/>
    <cellStyle name="Top border 2 7" xfId="2566" xr:uid="{00000000-0005-0000-0000-0000397D0000}"/>
    <cellStyle name="Top border 2 7 2" xfId="5769" xr:uid="{00000000-0005-0000-0000-00003A7D0000}"/>
    <cellStyle name="Top border 2 7 2 2" xfId="11888" xr:uid="{00000000-0005-0000-0000-00003B7D0000}"/>
    <cellStyle name="Top border 2 7 2 3" xfId="16367" xr:uid="{00000000-0005-0000-0000-00003C7D0000}"/>
    <cellStyle name="Top border 2 7 2 3 2" xfId="35138" xr:uid="{00000000-0005-0000-0000-00003D7D0000}"/>
    <cellStyle name="Top border 2 7 3" xfId="8868" xr:uid="{00000000-0005-0000-0000-00003E7D0000}"/>
    <cellStyle name="Top border 2 7 3 2" xfId="18855" xr:uid="{00000000-0005-0000-0000-00003F7D0000}"/>
    <cellStyle name="Top border 2 7 4" xfId="14466" xr:uid="{00000000-0005-0000-0000-0000407D0000}"/>
    <cellStyle name="Top border 2 7 4 2" xfId="33639" xr:uid="{00000000-0005-0000-0000-0000417D0000}"/>
    <cellStyle name="Top border 2 8" xfId="2481" xr:uid="{00000000-0005-0000-0000-0000427D0000}"/>
    <cellStyle name="Top border 2 8 2" xfId="5687" xr:uid="{00000000-0005-0000-0000-0000437D0000}"/>
    <cellStyle name="Top border 2 8 2 2" xfId="11806" xr:uid="{00000000-0005-0000-0000-0000447D0000}"/>
    <cellStyle name="Top border 2 8 2 3" xfId="16303" xr:uid="{00000000-0005-0000-0000-0000457D0000}"/>
    <cellStyle name="Top border 2 8 2 3 2" xfId="35074" xr:uid="{00000000-0005-0000-0000-0000467D0000}"/>
    <cellStyle name="Top border 2 8 3" xfId="8786" xr:uid="{00000000-0005-0000-0000-0000477D0000}"/>
    <cellStyle name="Top border 2 8 3 2" xfId="18773" xr:uid="{00000000-0005-0000-0000-0000487D0000}"/>
    <cellStyle name="Top border 2 8 4" xfId="14418" xr:uid="{00000000-0005-0000-0000-0000497D0000}"/>
    <cellStyle name="Top border 2 8 4 2" xfId="33593" xr:uid="{00000000-0005-0000-0000-00004A7D0000}"/>
    <cellStyle name="Top border 2 9" xfId="2606" xr:uid="{00000000-0005-0000-0000-00004B7D0000}"/>
    <cellStyle name="Top border 2 9 2" xfId="5808" xr:uid="{00000000-0005-0000-0000-00004C7D0000}"/>
    <cellStyle name="Top border 2 9 2 2" xfId="11927" xr:uid="{00000000-0005-0000-0000-00004D7D0000}"/>
    <cellStyle name="Top border 2 9 2 2 2" xfId="21428" xr:uid="{00000000-0005-0000-0000-00004E7D0000}"/>
    <cellStyle name="Top border 2 9 2 3" xfId="16391" xr:uid="{00000000-0005-0000-0000-00004F7D0000}"/>
    <cellStyle name="Top border 2 9 2 3 2" xfId="35162" xr:uid="{00000000-0005-0000-0000-0000507D0000}"/>
    <cellStyle name="Top border 2 9 3" xfId="8907" xr:uid="{00000000-0005-0000-0000-0000517D0000}"/>
    <cellStyle name="Top border 2 9 3 2" xfId="18894" xr:uid="{00000000-0005-0000-0000-0000527D0000}"/>
    <cellStyle name="Top border 2 9 4" xfId="14473" xr:uid="{00000000-0005-0000-0000-0000537D0000}"/>
    <cellStyle name="Top border 2 9 4 2" xfId="33646" xr:uid="{00000000-0005-0000-0000-0000547D0000}"/>
    <cellStyle name="Top border 20" xfId="2776" xr:uid="{00000000-0005-0000-0000-0000557D0000}"/>
    <cellStyle name="Top border 20 2" xfId="5968" xr:uid="{00000000-0005-0000-0000-0000567D0000}"/>
    <cellStyle name="Top border 20 2 2" xfId="12087" xr:uid="{00000000-0005-0000-0000-0000577D0000}"/>
    <cellStyle name="Top border 20 2 3" xfId="16514" xr:uid="{00000000-0005-0000-0000-0000587D0000}"/>
    <cellStyle name="Top border 20 2 3 2" xfId="35285" xr:uid="{00000000-0005-0000-0000-0000597D0000}"/>
    <cellStyle name="Top border 20 3" xfId="9067" xr:uid="{00000000-0005-0000-0000-00005A7D0000}"/>
    <cellStyle name="Top border 20 3 2" xfId="19054" xr:uid="{00000000-0005-0000-0000-00005B7D0000}"/>
    <cellStyle name="Top border 20 4" xfId="14539" xr:uid="{00000000-0005-0000-0000-00005C7D0000}"/>
    <cellStyle name="Top border 20 4 2" xfId="33712" xr:uid="{00000000-0005-0000-0000-00005D7D0000}"/>
    <cellStyle name="Top border 21" xfId="2874" xr:uid="{00000000-0005-0000-0000-00005E7D0000}"/>
    <cellStyle name="Top border 21 2" xfId="6058" xr:uid="{00000000-0005-0000-0000-00005F7D0000}"/>
    <cellStyle name="Top border 21 2 2" xfId="12177" xr:uid="{00000000-0005-0000-0000-0000607D0000}"/>
    <cellStyle name="Top border 21 2 2 2" xfId="21644" xr:uid="{00000000-0005-0000-0000-0000617D0000}"/>
    <cellStyle name="Top border 21 2 3" xfId="16585" xr:uid="{00000000-0005-0000-0000-0000627D0000}"/>
    <cellStyle name="Top border 21 2 3 2" xfId="35356" xr:uid="{00000000-0005-0000-0000-0000637D0000}"/>
    <cellStyle name="Top border 21 3" xfId="9159" xr:uid="{00000000-0005-0000-0000-0000647D0000}"/>
    <cellStyle name="Top border 21 3 2" xfId="19141" xr:uid="{00000000-0005-0000-0000-0000657D0000}"/>
    <cellStyle name="Top border 21 4" xfId="14596" xr:uid="{00000000-0005-0000-0000-0000667D0000}"/>
    <cellStyle name="Top border 21 4 2" xfId="33769" xr:uid="{00000000-0005-0000-0000-0000677D0000}"/>
    <cellStyle name="Top border 22" xfId="2936" xr:uid="{00000000-0005-0000-0000-0000687D0000}"/>
    <cellStyle name="Top border 22 2" xfId="6114" xr:uid="{00000000-0005-0000-0000-0000697D0000}"/>
    <cellStyle name="Top border 22 2 2" xfId="12233" xr:uid="{00000000-0005-0000-0000-00006A7D0000}"/>
    <cellStyle name="Top border 22 2 3" xfId="16619" xr:uid="{00000000-0005-0000-0000-00006B7D0000}"/>
    <cellStyle name="Top border 22 2 3 2" xfId="35390" xr:uid="{00000000-0005-0000-0000-00006C7D0000}"/>
    <cellStyle name="Top border 22 3" xfId="9218" xr:uid="{00000000-0005-0000-0000-00006D7D0000}"/>
    <cellStyle name="Top border 22 3 2" xfId="19197" xr:uid="{00000000-0005-0000-0000-00006E7D0000}"/>
    <cellStyle name="Top border 22 4" xfId="14628" xr:uid="{00000000-0005-0000-0000-00006F7D0000}"/>
    <cellStyle name="Top border 22 4 2" xfId="33801" xr:uid="{00000000-0005-0000-0000-0000707D0000}"/>
    <cellStyle name="Top border 23" xfId="2994" xr:uid="{00000000-0005-0000-0000-0000717D0000}"/>
    <cellStyle name="Top border 23 2" xfId="6169" xr:uid="{00000000-0005-0000-0000-0000727D0000}"/>
    <cellStyle name="Top border 23 2 2" xfId="12288" xr:uid="{00000000-0005-0000-0000-0000737D0000}"/>
    <cellStyle name="Top border 23 2 3" xfId="16661" xr:uid="{00000000-0005-0000-0000-0000747D0000}"/>
    <cellStyle name="Top border 23 2 3 2" xfId="35432" xr:uid="{00000000-0005-0000-0000-0000757D0000}"/>
    <cellStyle name="Top border 23 3" xfId="9273" xr:uid="{00000000-0005-0000-0000-0000767D0000}"/>
    <cellStyle name="Top border 23 3 2" xfId="19250" xr:uid="{00000000-0005-0000-0000-0000777D0000}"/>
    <cellStyle name="Top border 23 3 3" xfId="29365" xr:uid="{00000000-0005-0000-0000-0000787D0000}"/>
    <cellStyle name="Top border 23 4" xfId="14668" xr:uid="{00000000-0005-0000-0000-0000797D0000}"/>
    <cellStyle name="Top border 23 4 2" xfId="33841" xr:uid="{00000000-0005-0000-0000-00007A7D0000}"/>
    <cellStyle name="Top border 24" xfId="2952" xr:uid="{00000000-0005-0000-0000-00007B7D0000}"/>
    <cellStyle name="Top border 24 2" xfId="6128" xr:uid="{00000000-0005-0000-0000-00007C7D0000}"/>
    <cellStyle name="Top border 24 2 2" xfId="12247" xr:uid="{00000000-0005-0000-0000-00007D7D0000}"/>
    <cellStyle name="Top border 24 2 2 2" xfId="21691" xr:uid="{00000000-0005-0000-0000-00007E7D0000}"/>
    <cellStyle name="Top border 24 2 3" xfId="16628" xr:uid="{00000000-0005-0000-0000-00007F7D0000}"/>
    <cellStyle name="Top border 24 2 3 2" xfId="35399" xr:uid="{00000000-0005-0000-0000-0000807D0000}"/>
    <cellStyle name="Top border 24 3" xfId="9232" xr:uid="{00000000-0005-0000-0000-0000817D0000}"/>
    <cellStyle name="Top border 24 3 2" xfId="19209" xr:uid="{00000000-0005-0000-0000-0000827D0000}"/>
    <cellStyle name="Top border 24 3 3" xfId="29326" xr:uid="{00000000-0005-0000-0000-0000837D0000}"/>
    <cellStyle name="Top border 24 4" xfId="14635" xr:uid="{00000000-0005-0000-0000-0000847D0000}"/>
    <cellStyle name="Top border 24 4 2" xfId="33808" xr:uid="{00000000-0005-0000-0000-0000857D0000}"/>
    <cellStyle name="Top border 25" xfId="3044" xr:uid="{00000000-0005-0000-0000-0000867D0000}"/>
    <cellStyle name="Top border 25 2" xfId="6217" xr:uid="{00000000-0005-0000-0000-0000877D0000}"/>
    <cellStyle name="Top border 25 2 2" xfId="12336" xr:uid="{00000000-0005-0000-0000-0000887D0000}"/>
    <cellStyle name="Top border 25 2 3" xfId="16695" xr:uid="{00000000-0005-0000-0000-0000897D0000}"/>
    <cellStyle name="Top border 25 2 3 2" xfId="35466" xr:uid="{00000000-0005-0000-0000-00008A7D0000}"/>
    <cellStyle name="Top border 25 3" xfId="9321" xr:uid="{00000000-0005-0000-0000-00008B7D0000}"/>
    <cellStyle name="Top border 25 3 2" xfId="19298" xr:uid="{00000000-0005-0000-0000-00008C7D0000}"/>
    <cellStyle name="Top border 25 3 3" xfId="29411" xr:uid="{00000000-0005-0000-0000-00008D7D0000}"/>
    <cellStyle name="Top border 25 4" xfId="14702" xr:uid="{00000000-0005-0000-0000-00008E7D0000}"/>
    <cellStyle name="Top border 25 4 2" xfId="33875" xr:uid="{00000000-0005-0000-0000-00008F7D0000}"/>
    <cellStyle name="Top border 26" xfId="3054" xr:uid="{00000000-0005-0000-0000-0000907D0000}"/>
    <cellStyle name="Top border 26 2" xfId="6225" xr:uid="{00000000-0005-0000-0000-0000917D0000}"/>
    <cellStyle name="Top border 26 2 2" xfId="12344" xr:uid="{00000000-0005-0000-0000-0000927D0000}"/>
    <cellStyle name="Top border 26 2 3" xfId="16703" xr:uid="{00000000-0005-0000-0000-0000937D0000}"/>
    <cellStyle name="Top border 26 2 3 2" xfId="35474" xr:uid="{00000000-0005-0000-0000-0000947D0000}"/>
    <cellStyle name="Top border 26 3" xfId="9329" xr:uid="{00000000-0005-0000-0000-0000957D0000}"/>
    <cellStyle name="Top border 26 3 2" xfId="19306" xr:uid="{00000000-0005-0000-0000-0000967D0000}"/>
    <cellStyle name="Top border 26 4" xfId="14710" xr:uid="{00000000-0005-0000-0000-0000977D0000}"/>
    <cellStyle name="Top border 26 4 2" xfId="33883" xr:uid="{00000000-0005-0000-0000-0000987D0000}"/>
    <cellStyle name="Top border 27" xfId="3047" xr:uid="{00000000-0005-0000-0000-0000997D0000}"/>
    <cellStyle name="Top border 27 2" xfId="6219" xr:uid="{00000000-0005-0000-0000-00009A7D0000}"/>
    <cellStyle name="Top border 27 2 2" xfId="12338" xr:uid="{00000000-0005-0000-0000-00009B7D0000}"/>
    <cellStyle name="Top border 27 2 3" xfId="16697" xr:uid="{00000000-0005-0000-0000-00009C7D0000}"/>
    <cellStyle name="Top border 27 2 3 2" xfId="35468" xr:uid="{00000000-0005-0000-0000-00009D7D0000}"/>
    <cellStyle name="Top border 27 3" xfId="9323" xr:uid="{00000000-0005-0000-0000-00009E7D0000}"/>
    <cellStyle name="Top border 27 3 2" xfId="19300" xr:uid="{00000000-0005-0000-0000-00009F7D0000}"/>
    <cellStyle name="Top border 27 4" xfId="14704" xr:uid="{00000000-0005-0000-0000-0000A07D0000}"/>
    <cellStyle name="Top border 27 4 2" xfId="33877" xr:uid="{00000000-0005-0000-0000-0000A17D0000}"/>
    <cellStyle name="Top border 28" xfId="3062" xr:uid="{00000000-0005-0000-0000-0000A27D0000}"/>
    <cellStyle name="Top border 28 2" xfId="6233" xr:uid="{00000000-0005-0000-0000-0000A37D0000}"/>
    <cellStyle name="Top border 28 2 2" xfId="12352" xr:uid="{00000000-0005-0000-0000-0000A47D0000}"/>
    <cellStyle name="Top border 28 2 2 2" xfId="21786" xr:uid="{00000000-0005-0000-0000-0000A57D0000}"/>
    <cellStyle name="Top border 28 2 3" xfId="16711" xr:uid="{00000000-0005-0000-0000-0000A67D0000}"/>
    <cellStyle name="Top border 28 2 3 2" xfId="35482" xr:uid="{00000000-0005-0000-0000-0000A77D0000}"/>
    <cellStyle name="Top border 28 3" xfId="9337" xr:uid="{00000000-0005-0000-0000-0000A87D0000}"/>
    <cellStyle name="Top border 28 3 2" xfId="19314" xr:uid="{00000000-0005-0000-0000-0000A97D0000}"/>
    <cellStyle name="Top border 28 4" xfId="14718" xr:uid="{00000000-0005-0000-0000-0000AA7D0000}"/>
    <cellStyle name="Top border 28 4 2" xfId="33891" xr:uid="{00000000-0005-0000-0000-0000AB7D0000}"/>
    <cellStyle name="Top border 29" xfId="3056" xr:uid="{00000000-0005-0000-0000-0000AC7D0000}"/>
    <cellStyle name="Top border 29 2" xfId="6227" xr:uid="{00000000-0005-0000-0000-0000AD7D0000}"/>
    <cellStyle name="Top border 29 2 2" xfId="12346" xr:uid="{00000000-0005-0000-0000-0000AE7D0000}"/>
    <cellStyle name="Top border 29 2 3" xfId="16705" xr:uid="{00000000-0005-0000-0000-0000AF7D0000}"/>
    <cellStyle name="Top border 29 2 3 2" xfId="35476" xr:uid="{00000000-0005-0000-0000-0000B07D0000}"/>
    <cellStyle name="Top border 29 3" xfId="9331" xr:uid="{00000000-0005-0000-0000-0000B17D0000}"/>
    <cellStyle name="Top border 29 3 2" xfId="19308" xr:uid="{00000000-0005-0000-0000-0000B27D0000}"/>
    <cellStyle name="Top border 29 4" xfId="14712" xr:uid="{00000000-0005-0000-0000-0000B37D0000}"/>
    <cellStyle name="Top border 29 4 2" xfId="33885" xr:uid="{00000000-0005-0000-0000-0000B47D0000}"/>
    <cellStyle name="Top border 3" xfId="2118" xr:uid="{00000000-0005-0000-0000-0000B57D0000}"/>
    <cellStyle name="Top border 3 2" xfId="3632" xr:uid="{00000000-0005-0000-0000-0000B67D0000}"/>
    <cellStyle name="Top border 3 2 2" xfId="6759" xr:uid="{00000000-0005-0000-0000-0000B77D0000}"/>
    <cellStyle name="Top border 3 2 2 2" xfId="12847" xr:uid="{00000000-0005-0000-0000-0000B87D0000}"/>
    <cellStyle name="Top border 3 2 2 3" xfId="17101" xr:uid="{00000000-0005-0000-0000-0000B97D0000}"/>
    <cellStyle name="Top border 3 2 2 3 2" xfId="35734" xr:uid="{00000000-0005-0000-0000-0000BA7D0000}"/>
    <cellStyle name="Top border 3 2 3" xfId="9832" xr:uid="{00000000-0005-0000-0000-0000BB7D0000}"/>
    <cellStyle name="Top border 3 2 3 2" xfId="19679" xr:uid="{00000000-0005-0000-0000-0000BC7D0000}"/>
    <cellStyle name="Top border 3 2 4" xfId="14978" xr:uid="{00000000-0005-0000-0000-0000BD7D0000}"/>
    <cellStyle name="Top border 3 2 4 2" xfId="34013" xr:uid="{00000000-0005-0000-0000-0000BE7D0000}"/>
    <cellStyle name="Top border 3 3" xfId="4329" xr:uid="{00000000-0005-0000-0000-0000BF7D0000}"/>
    <cellStyle name="Top border 3 3 2" xfId="7431" xr:uid="{00000000-0005-0000-0000-0000C07D0000}"/>
    <cellStyle name="Top border 3 3 2 2" xfId="13492" xr:uid="{00000000-0005-0000-0000-0000C17D0000}"/>
    <cellStyle name="Top border 3 3 2 3" xfId="17567" xr:uid="{00000000-0005-0000-0000-0000C27D0000}"/>
    <cellStyle name="Top border 3 3 2 3 2" xfId="36200" xr:uid="{00000000-0005-0000-0000-0000C37D0000}"/>
    <cellStyle name="Top border 3 3 3" xfId="10478" xr:uid="{00000000-0005-0000-0000-0000C47D0000}"/>
    <cellStyle name="Top border 3 3 3 2" xfId="20046" xr:uid="{00000000-0005-0000-0000-0000C57D0000}"/>
    <cellStyle name="Top border 3 3 4" xfId="15166" xr:uid="{00000000-0005-0000-0000-0000C67D0000}"/>
    <cellStyle name="Top border 3 3 4 2" xfId="34201" xr:uid="{00000000-0005-0000-0000-0000C77D0000}"/>
    <cellStyle name="Top border 3 4" xfId="5328" xr:uid="{00000000-0005-0000-0000-0000C87D0000}"/>
    <cellStyle name="Top border 3 4 2" xfId="11464" xr:uid="{00000000-0005-0000-0000-0000C97D0000}"/>
    <cellStyle name="Top border 3 4 3" xfId="16003" xr:uid="{00000000-0005-0000-0000-0000CA7D0000}"/>
    <cellStyle name="Top border 3 4 3 2" xfId="34858" xr:uid="{00000000-0005-0000-0000-0000CB7D0000}"/>
    <cellStyle name="Top border 3 5" xfId="8444" xr:uid="{00000000-0005-0000-0000-0000CC7D0000}"/>
    <cellStyle name="Top border 3 5 2" xfId="18431" xr:uid="{00000000-0005-0000-0000-0000CD7D0000}"/>
    <cellStyle name="Top border 30" xfId="3131" xr:uid="{00000000-0005-0000-0000-0000CE7D0000}"/>
    <cellStyle name="Top border 30 2" xfId="6295" xr:uid="{00000000-0005-0000-0000-0000CF7D0000}"/>
    <cellStyle name="Top border 30 2 2" xfId="12414" xr:uid="{00000000-0005-0000-0000-0000D07D0000}"/>
    <cellStyle name="Top border 30 2 3" xfId="16756" xr:uid="{00000000-0005-0000-0000-0000D17D0000}"/>
    <cellStyle name="Top border 30 2 3 2" xfId="35527" xr:uid="{00000000-0005-0000-0000-0000D27D0000}"/>
    <cellStyle name="Top border 30 3" xfId="9399" xr:uid="{00000000-0005-0000-0000-0000D37D0000}"/>
    <cellStyle name="Top border 30 3 2" xfId="19376" xr:uid="{00000000-0005-0000-0000-0000D47D0000}"/>
    <cellStyle name="Top border 30 4" xfId="14763" xr:uid="{00000000-0005-0000-0000-0000D57D0000}"/>
    <cellStyle name="Top border 30 4 2" xfId="33936" xr:uid="{00000000-0005-0000-0000-0000D67D0000}"/>
    <cellStyle name="Top border 31" xfId="3058" xr:uid="{00000000-0005-0000-0000-0000D77D0000}"/>
    <cellStyle name="Top border 31 2" xfId="6229" xr:uid="{00000000-0005-0000-0000-0000D87D0000}"/>
    <cellStyle name="Top border 31 2 2" xfId="12348" xr:uid="{00000000-0005-0000-0000-0000D97D0000}"/>
    <cellStyle name="Top border 31 2 2 2" xfId="21782" xr:uid="{00000000-0005-0000-0000-0000DA7D0000}"/>
    <cellStyle name="Top border 31 2 3" xfId="16707" xr:uid="{00000000-0005-0000-0000-0000DB7D0000}"/>
    <cellStyle name="Top border 31 2 3 2" xfId="35478" xr:uid="{00000000-0005-0000-0000-0000DC7D0000}"/>
    <cellStyle name="Top border 31 3" xfId="9333" xr:uid="{00000000-0005-0000-0000-0000DD7D0000}"/>
    <cellStyle name="Top border 31 3 2" xfId="19310" xr:uid="{00000000-0005-0000-0000-0000DE7D0000}"/>
    <cellStyle name="Top border 31 4" xfId="14714" xr:uid="{00000000-0005-0000-0000-0000DF7D0000}"/>
    <cellStyle name="Top border 31 4 2" xfId="33887" xr:uid="{00000000-0005-0000-0000-0000E07D0000}"/>
    <cellStyle name="Top border 32" xfId="3159" xr:uid="{00000000-0005-0000-0000-0000E17D0000}"/>
    <cellStyle name="Top border 32 2" xfId="6321" xr:uid="{00000000-0005-0000-0000-0000E27D0000}"/>
    <cellStyle name="Top border 32 2 2" xfId="12440" xr:uid="{00000000-0005-0000-0000-0000E37D0000}"/>
    <cellStyle name="Top border 32 2 3" xfId="16773" xr:uid="{00000000-0005-0000-0000-0000E47D0000}"/>
    <cellStyle name="Top border 32 2 3 2" xfId="35544" xr:uid="{00000000-0005-0000-0000-0000E57D0000}"/>
    <cellStyle name="Top border 32 3" xfId="9425" xr:uid="{00000000-0005-0000-0000-0000E67D0000}"/>
    <cellStyle name="Top border 32 3 2" xfId="19402" xr:uid="{00000000-0005-0000-0000-0000E77D0000}"/>
    <cellStyle name="Top border 32 4" xfId="14780" xr:uid="{00000000-0005-0000-0000-0000E87D0000}"/>
    <cellStyle name="Top border 32 4 2" xfId="33953" xr:uid="{00000000-0005-0000-0000-0000E97D0000}"/>
    <cellStyle name="Top border 33" xfId="3146" xr:uid="{00000000-0005-0000-0000-0000EA7D0000}"/>
    <cellStyle name="Top border 33 2" xfId="6309" xr:uid="{00000000-0005-0000-0000-0000EB7D0000}"/>
    <cellStyle name="Top border 33 2 2" xfId="12428" xr:uid="{00000000-0005-0000-0000-0000EC7D0000}"/>
    <cellStyle name="Top border 33 2 2 2" xfId="21850" xr:uid="{00000000-0005-0000-0000-0000ED7D0000}"/>
    <cellStyle name="Top border 33 2 3" xfId="16765" xr:uid="{00000000-0005-0000-0000-0000EE7D0000}"/>
    <cellStyle name="Top border 33 2 3 2" xfId="35536" xr:uid="{00000000-0005-0000-0000-0000EF7D0000}"/>
    <cellStyle name="Top border 33 3" xfId="9413" xr:uid="{00000000-0005-0000-0000-0000F07D0000}"/>
    <cellStyle name="Top border 33 3 2" xfId="19390" xr:uid="{00000000-0005-0000-0000-0000F17D0000}"/>
    <cellStyle name="Top border 33 4" xfId="14772" xr:uid="{00000000-0005-0000-0000-0000F27D0000}"/>
    <cellStyle name="Top border 33 4 2" xfId="33945" xr:uid="{00000000-0005-0000-0000-0000F37D0000}"/>
    <cellStyle name="Top border 34" xfId="3328" xr:uid="{00000000-0005-0000-0000-0000F47D0000}"/>
    <cellStyle name="Top border 34 2" xfId="6485" xr:uid="{00000000-0005-0000-0000-0000F57D0000}"/>
    <cellStyle name="Top border 34 2 2" xfId="12598" xr:uid="{00000000-0005-0000-0000-0000F67D0000}"/>
    <cellStyle name="Top border 34 2 3" xfId="16919" xr:uid="{00000000-0005-0000-0000-0000F77D0000}"/>
    <cellStyle name="Top border 34 2 3 2" xfId="35588" xr:uid="{00000000-0005-0000-0000-0000F87D0000}"/>
    <cellStyle name="Top border 34 3" xfId="9583" xr:uid="{00000000-0005-0000-0000-0000F97D0000}"/>
    <cellStyle name="Top border 34 3 2" xfId="19539" xr:uid="{00000000-0005-0000-0000-0000FA7D0000}"/>
    <cellStyle name="Top border 34 4" xfId="14905" xr:uid="{00000000-0005-0000-0000-0000FB7D0000}"/>
    <cellStyle name="Top border 34 4 2" xfId="33976" xr:uid="{00000000-0005-0000-0000-0000FC7D0000}"/>
    <cellStyle name="Top border 35" xfId="4855" xr:uid="{00000000-0005-0000-0000-0000FD7D0000}"/>
    <cellStyle name="Top border 35 2" xfId="10996" xr:uid="{00000000-0005-0000-0000-0000FE7D0000}"/>
    <cellStyle name="Top border 35 2 2" xfId="20560" xr:uid="{00000000-0005-0000-0000-0000FF7D0000}"/>
    <cellStyle name="Top border 35 3" xfId="15562" xr:uid="{00000000-0005-0000-0000-0000007E0000}"/>
    <cellStyle name="Top border 35 3 2" xfId="34549" xr:uid="{00000000-0005-0000-0000-0000017E0000}"/>
    <cellStyle name="Top border 36" xfId="7980" xr:uid="{00000000-0005-0000-0000-0000027E0000}"/>
    <cellStyle name="Top border 36 2" xfId="17973" xr:uid="{00000000-0005-0000-0000-0000037E0000}"/>
    <cellStyle name="Top border 4" xfId="2442" xr:uid="{00000000-0005-0000-0000-0000047E0000}"/>
    <cellStyle name="Top border 4 2" xfId="3826" xr:uid="{00000000-0005-0000-0000-0000057E0000}"/>
    <cellStyle name="Top border 4 2 2" xfId="6935" xr:uid="{00000000-0005-0000-0000-0000067E0000}"/>
    <cellStyle name="Top border 4 2 2 2" xfId="13006" xr:uid="{00000000-0005-0000-0000-0000077E0000}"/>
    <cellStyle name="Top border 4 2 2 2 2" xfId="22363" xr:uid="{00000000-0005-0000-0000-0000087E0000}"/>
    <cellStyle name="Top border 4 2 2 3" xfId="17210" xr:uid="{00000000-0005-0000-0000-0000097E0000}"/>
    <cellStyle name="Top border 4 2 2 3 2" xfId="35843" xr:uid="{00000000-0005-0000-0000-00000A7E0000}"/>
    <cellStyle name="Top border 4 2 3" xfId="9991" xr:uid="{00000000-0005-0000-0000-00000B7E0000}"/>
    <cellStyle name="Top border 4 2 3 2" xfId="19766" xr:uid="{00000000-0005-0000-0000-00000C7E0000}"/>
    <cellStyle name="Top border 4 2 4" xfId="15015" xr:uid="{00000000-0005-0000-0000-00000D7E0000}"/>
    <cellStyle name="Top border 4 2 4 2" xfId="34050" xr:uid="{00000000-0005-0000-0000-00000E7E0000}"/>
    <cellStyle name="Top border 4 3" xfId="4488" xr:uid="{00000000-0005-0000-0000-00000F7E0000}"/>
    <cellStyle name="Top border 4 3 2" xfId="7590" xr:uid="{00000000-0005-0000-0000-0000107E0000}"/>
    <cellStyle name="Top border 4 3 2 2" xfId="13651" xr:uid="{00000000-0005-0000-0000-0000117E0000}"/>
    <cellStyle name="Top border 4 3 2 3" xfId="17676" xr:uid="{00000000-0005-0000-0000-0000127E0000}"/>
    <cellStyle name="Top border 4 3 2 3 2" xfId="36309" xr:uid="{00000000-0005-0000-0000-0000137E0000}"/>
    <cellStyle name="Top border 4 3 3" xfId="10637" xr:uid="{00000000-0005-0000-0000-0000147E0000}"/>
    <cellStyle name="Top border 4 3 3 2" xfId="20205" xr:uid="{00000000-0005-0000-0000-0000157E0000}"/>
    <cellStyle name="Top border 4 3 4" xfId="15275" xr:uid="{00000000-0005-0000-0000-0000167E0000}"/>
    <cellStyle name="Top border 4 3 4 2" xfId="34310" xr:uid="{00000000-0005-0000-0000-0000177E0000}"/>
    <cellStyle name="Top border 4 4" xfId="5648" xr:uid="{00000000-0005-0000-0000-0000187E0000}"/>
    <cellStyle name="Top border 4 4 2" xfId="11783" xr:uid="{00000000-0005-0000-0000-0000197E0000}"/>
    <cellStyle name="Top border 4 4 2 2" xfId="21316" xr:uid="{00000000-0005-0000-0000-00001A7E0000}"/>
    <cellStyle name="Top border 4 4 3" xfId="16289" xr:uid="{00000000-0005-0000-0000-00001B7E0000}"/>
    <cellStyle name="Top border 4 4 3 2" xfId="35060" xr:uid="{00000000-0005-0000-0000-00001C7E0000}"/>
    <cellStyle name="Top border 4 5" xfId="8763" xr:uid="{00000000-0005-0000-0000-00001D7E0000}"/>
    <cellStyle name="Top border 4 5 2" xfId="18750" xr:uid="{00000000-0005-0000-0000-00001E7E0000}"/>
    <cellStyle name="Top border 5" xfId="2435" xr:uid="{00000000-0005-0000-0000-00001F7E0000}"/>
    <cellStyle name="Top border 5 2" xfId="5641" xr:uid="{00000000-0005-0000-0000-0000207E0000}"/>
    <cellStyle name="Top border 5 2 2" xfId="11776" xr:uid="{00000000-0005-0000-0000-0000217E0000}"/>
    <cellStyle name="Top border 5 2 3" xfId="16282" xr:uid="{00000000-0005-0000-0000-0000227E0000}"/>
    <cellStyle name="Top border 5 2 3 2" xfId="35053" xr:uid="{00000000-0005-0000-0000-0000237E0000}"/>
    <cellStyle name="Top border 5 3" xfId="8758" xr:uid="{00000000-0005-0000-0000-0000247E0000}"/>
    <cellStyle name="Top border 5 3 2" xfId="18745" xr:uid="{00000000-0005-0000-0000-0000257E0000}"/>
    <cellStyle name="Top border 5 4" xfId="14410" xr:uid="{00000000-0005-0000-0000-0000267E0000}"/>
    <cellStyle name="Top border 5 4 2" xfId="33586" xr:uid="{00000000-0005-0000-0000-0000277E0000}"/>
    <cellStyle name="Top border 6" xfId="2519" xr:uid="{00000000-0005-0000-0000-0000287E0000}"/>
    <cellStyle name="Top border 6 2" xfId="5724" xr:uid="{00000000-0005-0000-0000-0000297E0000}"/>
    <cellStyle name="Top border 6 2 2" xfId="11843" xr:uid="{00000000-0005-0000-0000-00002A7E0000}"/>
    <cellStyle name="Top border 6 2 2 2" xfId="21362" xr:uid="{00000000-0005-0000-0000-00002B7E0000}"/>
    <cellStyle name="Top border 6 2 3" xfId="16331" xr:uid="{00000000-0005-0000-0000-00002C7E0000}"/>
    <cellStyle name="Top border 6 2 3 2" xfId="35102" xr:uid="{00000000-0005-0000-0000-00002D7E0000}"/>
    <cellStyle name="Top border 6 3" xfId="8823" xr:uid="{00000000-0005-0000-0000-00002E7E0000}"/>
    <cellStyle name="Top border 6 3 2" xfId="18810" xr:uid="{00000000-0005-0000-0000-00002F7E0000}"/>
    <cellStyle name="Top border 6 4" xfId="14444" xr:uid="{00000000-0005-0000-0000-0000307E0000}"/>
    <cellStyle name="Top border 7" xfId="2476" xr:uid="{00000000-0005-0000-0000-0000317E0000}"/>
    <cellStyle name="Top border 7 2" xfId="5682" xr:uid="{00000000-0005-0000-0000-0000327E0000}"/>
    <cellStyle name="Top border 7 2 2" xfId="11801" xr:uid="{00000000-0005-0000-0000-0000337E0000}"/>
    <cellStyle name="Top border 7 2 3" xfId="16300" xr:uid="{00000000-0005-0000-0000-0000347E0000}"/>
    <cellStyle name="Top border 7 2 3 2" xfId="35071" xr:uid="{00000000-0005-0000-0000-0000357E0000}"/>
    <cellStyle name="Top border 7 3" xfId="8781" xr:uid="{00000000-0005-0000-0000-0000367E0000}"/>
    <cellStyle name="Top border 7 3 2" xfId="18768" xr:uid="{00000000-0005-0000-0000-0000377E0000}"/>
    <cellStyle name="Top border 7 4" xfId="14415" xr:uid="{00000000-0005-0000-0000-0000387E0000}"/>
    <cellStyle name="Top border 7 4 2" xfId="33590" xr:uid="{00000000-0005-0000-0000-0000397E0000}"/>
    <cellStyle name="Top border 8" xfId="2565" xr:uid="{00000000-0005-0000-0000-00003A7E0000}"/>
    <cellStyle name="Top border 8 2" xfId="5768" xr:uid="{00000000-0005-0000-0000-00003B7E0000}"/>
    <cellStyle name="Top border 8 2 2" xfId="11887" xr:uid="{00000000-0005-0000-0000-00003C7E0000}"/>
    <cellStyle name="Top border 8 2 3" xfId="16366" xr:uid="{00000000-0005-0000-0000-00003D7E0000}"/>
    <cellStyle name="Top border 8 2 3 2" xfId="35137" xr:uid="{00000000-0005-0000-0000-00003E7E0000}"/>
    <cellStyle name="Top border 8 3" xfId="8867" xr:uid="{00000000-0005-0000-0000-00003F7E0000}"/>
    <cellStyle name="Top border 8 3 2" xfId="18854" xr:uid="{00000000-0005-0000-0000-0000407E0000}"/>
    <cellStyle name="Top border 8 4" xfId="14465" xr:uid="{00000000-0005-0000-0000-0000417E0000}"/>
    <cellStyle name="Top border 8 4 2" xfId="33638" xr:uid="{00000000-0005-0000-0000-0000427E0000}"/>
    <cellStyle name="Top border 9" xfId="2480" xr:uid="{00000000-0005-0000-0000-0000437E0000}"/>
    <cellStyle name="Top border 9 2" xfId="5686" xr:uid="{00000000-0005-0000-0000-0000447E0000}"/>
    <cellStyle name="Top border 9 2 2" xfId="11805" xr:uid="{00000000-0005-0000-0000-0000457E0000}"/>
    <cellStyle name="Top border 9 2 3" xfId="16302" xr:uid="{00000000-0005-0000-0000-0000467E0000}"/>
    <cellStyle name="Top border 9 2 3 2" xfId="35073" xr:uid="{00000000-0005-0000-0000-0000477E0000}"/>
    <cellStyle name="Top border 9 3" xfId="8785" xr:uid="{00000000-0005-0000-0000-0000487E0000}"/>
    <cellStyle name="Top border 9 3 2" xfId="18772" xr:uid="{00000000-0005-0000-0000-0000497E0000}"/>
    <cellStyle name="Top border 9 4" xfId="14417" xr:uid="{00000000-0005-0000-0000-00004A7E0000}"/>
    <cellStyle name="Top border 9 4 2" xfId="33592" xr:uid="{00000000-0005-0000-0000-00004B7E0000}"/>
    <cellStyle name="Total 10" xfId="1652" xr:uid="{00000000-0005-0000-0000-00004C7E0000}"/>
    <cellStyle name="Total 11" xfId="1653" xr:uid="{00000000-0005-0000-0000-00004D7E0000}"/>
    <cellStyle name="Total 12" xfId="1654" xr:uid="{00000000-0005-0000-0000-00004E7E0000}"/>
    <cellStyle name="Total 13" xfId="1655" xr:uid="{00000000-0005-0000-0000-00004F7E0000}"/>
    <cellStyle name="Total 2" xfId="865" xr:uid="{00000000-0005-0000-0000-0000507E0000}"/>
    <cellStyle name="Total 2 10" xfId="1656" xr:uid="{00000000-0005-0000-0000-0000517E0000}"/>
    <cellStyle name="Total 2 10 2" xfId="2447" xr:uid="{00000000-0005-0000-0000-0000527E0000}"/>
    <cellStyle name="Total 2 10 2 2" xfId="5653" xr:uid="{00000000-0005-0000-0000-0000537E0000}"/>
    <cellStyle name="Total 2 10 2 2 2" xfId="26356" xr:uid="{00000000-0005-0000-0000-0000547E0000}"/>
    <cellStyle name="Total 2 11" xfId="1387" xr:uid="{00000000-0005-0000-0000-0000557E0000}"/>
    <cellStyle name="Total 2 11 10" xfId="2666" xr:uid="{00000000-0005-0000-0000-0000567E0000}"/>
    <cellStyle name="Total 2 11 10 2" xfId="3861" xr:uid="{00000000-0005-0000-0000-0000577E0000}"/>
    <cellStyle name="Total 2 11 10 2 2" xfId="6967" xr:uid="{00000000-0005-0000-0000-0000587E0000}"/>
    <cellStyle name="Total 2 11 10 2 2 2" xfId="13038" xr:uid="{00000000-0005-0000-0000-0000597E0000}"/>
    <cellStyle name="Total 2 11 10 2 2 2 2" xfId="22393" xr:uid="{00000000-0005-0000-0000-00005A7E0000}"/>
    <cellStyle name="Total 2 11 10 2 2 2 2 2" xfId="40121" xr:uid="{00000000-0005-0000-0000-00005B7E0000}"/>
    <cellStyle name="Total 2 11 10 2 2 2 3" xfId="32490" xr:uid="{00000000-0005-0000-0000-00005C7E0000}"/>
    <cellStyle name="Total 2 11 10 2 2 3" xfId="17230" xr:uid="{00000000-0005-0000-0000-00005D7E0000}"/>
    <cellStyle name="Total 2 11 10 2 2 3 2" xfId="35863" xr:uid="{00000000-0005-0000-0000-00005E7E0000}"/>
    <cellStyle name="Total 2 11 10 2 2 4" xfId="27424" xr:uid="{00000000-0005-0000-0000-00005F7E0000}"/>
    <cellStyle name="Total 2 11 10 2 3" xfId="10023" xr:uid="{00000000-0005-0000-0000-0000607E0000}"/>
    <cellStyle name="Total 2 11 10 2 3 2" xfId="29949" xr:uid="{00000000-0005-0000-0000-0000617E0000}"/>
    <cellStyle name="Total 2 11 10 2 4" xfId="24868" xr:uid="{00000000-0005-0000-0000-0000627E0000}"/>
    <cellStyle name="Total 2 11 10 3" xfId="4520" xr:uid="{00000000-0005-0000-0000-0000637E0000}"/>
    <cellStyle name="Total 2 11 10 3 2" xfId="7622" xr:uid="{00000000-0005-0000-0000-0000647E0000}"/>
    <cellStyle name="Total 2 11 10 3 2 2" xfId="13683" xr:uid="{00000000-0005-0000-0000-0000657E0000}"/>
    <cellStyle name="Total 2 11 10 3 2 2 2" xfId="22964" xr:uid="{00000000-0005-0000-0000-0000667E0000}"/>
    <cellStyle name="Total 2 11 10 3 2 2 2 2" xfId="40692" xr:uid="{00000000-0005-0000-0000-0000677E0000}"/>
    <cellStyle name="Total 2 11 10 3 2 2 3" xfId="33131" xr:uid="{00000000-0005-0000-0000-0000687E0000}"/>
    <cellStyle name="Total 2 11 10 3 2 3" xfId="17696" xr:uid="{00000000-0005-0000-0000-0000697E0000}"/>
    <cellStyle name="Total 2 11 10 3 2 3 2" xfId="36329" xr:uid="{00000000-0005-0000-0000-00006A7E0000}"/>
    <cellStyle name="Total 2 11 10 3 2 4" xfId="28065" xr:uid="{00000000-0005-0000-0000-00006B7E0000}"/>
    <cellStyle name="Total 2 11 10 3 3" xfId="10669" xr:uid="{00000000-0005-0000-0000-00006C7E0000}"/>
    <cellStyle name="Total 2 11 10 3 3 2" xfId="20237" xr:uid="{00000000-0005-0000-0000-00006D7E0000}"/>
    <cellStyle name="Total 2 11 10 3 3 2 2" xfId="38390" xr:uid="{00000000-0005-0000-0000-00006E7E0000}"/>
    <cellStyle name="Total 2 11 10 3 3 3" xfId="30591" xr:uid="{00000000-0005-0000-0000-00006F7E0000}"/>
    <cellStyle name="Total 2 11 10 3 4" xfId="15295" xr:uid="{00000000-0005-0000-0000-0000707E0000}"/>
    <cellStyle name="Total 2 11 10 3 4 2" xfId="34330" xr:uid="{00000000-0005-0000-0000-0000717E0000}"/>
    <cellStyle name="Total 2 11 10 3 5" xfId="25509" xr:uid="{00000000-0005-0000-0000-0000727E0000}"/>
    <cellStyle name="Total 2 11 10 4" xfId="5863" xr:uid="{00000000-0005-0000-0000-0000737E0000}"/>
    <cellStyle name="Total 2 11 10 4 2" xfId="11982" xr:uid="{00000000-0005-0000-0000-0000747E0000}"/>
    <cellStyle name="Total 2 11 10 4 2 2" xfId="21472" xr:uid="{00000000-0005-0000-0000-0000757E0000}"/>
    <cellStyle name="Total 2 11 10 4 2 2 2" xfId="39352" xr:uid="{00000000-0005-0000-0000-0000767E0000}"/>
    <cellStyle name="Total 2 11 10 4 2 3" xfId="31618" xr:uid="{00000000-0005-0000-0000-0000777E0000}"/>
    <cellStyle name="Total 2 11 10 4 3" xfId="16433" xr:uid="{00000000-0005-0000-0000-0000787E0000}"/>
    <cellStyle name="Total 2 11 10 4 3 2" xfId="35204" xr:uid="{00000000-0005-0000-0000-0000797E0000}"/>
    <cellStyle name="Total 2 11 10 4 4" xfId="26552" xr:uid="{00000000-0005-0000-0000-00007A7E0000}"/>
    <cellStyle name="Total 2 11 10 5" xfId="8962" xr:uid="{00000000-0005-0000-0000-00007B7E0000}"/>
    <cellStyle name="Total 2 11 10 5 2" xfId="18949" xr:uid="{00000000-0005-0000-0000-00007C7E0000}"/>
    <cellStyle name="Total 2 11 10 5 2 2" xfId="37290" xr:uid="{00000000-0005-0000-0000-00007D7E0000}"/>
    <cellStyle name="Total 2 11 10 5 3" xfId="29078" xr:uid="{00000000-0005-0000-0000-00007E7E0000}"/>
    <cellStyle name="Total 2 11 10 6" xfId="23991" xr:uid="{00000000-0005-0000-0000-00007F7E0000}"/>
    <cellStyle name="Total 2 11 11" xfId="2722" xr:uid="{00000000-0005-0000-0000-0000807E0000}"/>
    <cellStyle name="Total 2 11 11 2" xfId="3612" xr:uid="{00000000-0005-0000-0000-0000817E0000}"/>
    <cellStyle name="Total 2 11 11 2 2" xfId="6740" xr:uid="{00000000-0005-0000-0000-0000827E0000}"/>
    <cellStyle name="Total 2 11 11 2 2 2" xfId="12830" xr:uid="{00000000-0005-0000-0000-0000837E0000}"/>
    <cellStyle name="Total 2 11 11 2 2 2 2" xfId="22215" xr:uid="{00000000-0005-0000-0000-0000847E0000}"/>
    <cellStyle name="Total 2 11 11 2 2 2 2 2" xfId="39945" xr:uid="{00000000-0005-0000-0000-0000857E0000}"/>
    <cellStyle name="Total 2 11 11 2 2 2 3" xfId="32285" xr:uid="{00000000-0005-0000-0000-0000867E0000}"/>
    <cellStyle name="Total 2 11 11 2 2 3" xfId="17092" xr:uid="{00000000-0005-0000-0000-0000877E0000}"/>
    <cellStyle name="Total 2 11 11 2 2 3 2" xfId="35725" xr:uid="{00000000-0005-0000-0000-0000887E0000}"/>
    <cellStyle name="Total 2 11 11 2 2 4" xfId="27219" xr:uid="{00000000-0005-0000-0000-0000897E0000}"/>
    <cellStyle name="Total 2 11 11 2 3" xfId="9815" xr:uid="{00000000-0005-0000-0000-00008A7E0000}"/>
    <cellStyle name="Total 2 11 11 2 3 2" xfId="29745" xr:uid="{00000000-0005-0000-0000-00008B7E0000}"/>
    <cellStyle name="Total 2 11 11 2 4" xfId="24663" xr:uid="{00000000-0005-0000-0000-00008C7E0000}"/>
    <cellStyle name="Total 2 11 11 3" xfId="4312" xr:uid="{00000000-0005-0000-0000-00008D7E0000}"/>
    <cellStyle name="Total 2 11 11 3 2" xfId="7414" xr:uid="{00000000-0005-0000-0000-00008E7E0000}"/>
    <cellStyle name="Total 2 11 11 3 2 2" xfId="13475" xr:uid="{00000000-0005-0000-0000-00008F7E0000}"/>
    <cellStyle name="Total 2 11 11 3 2 2 2" xfId="22788" xr:uid="{00000000-0005-0000-0000-0000907E0000}"/>
    <cellStyle name="Total 2 11 11 3 2 2 2 2" xfId="40516" xr:uid="{00000000-0005-0000-0000-0000917E0000}"/>
    <cellStyle name="Total 2 11 11 3 2 2 3" xfId="32926" xr:uid="{00000000-0005-0000-0000-0000927E0000}"/>
    <cellStyle name="Total 2 11 11 3 2 3" xfId="17558" xr:uid="{00000000-0005-0000-0000-0000937E0000}"/>
    <cellStyle name="Total 2 11 11 3 2 3 2" xfId="36191" xr:uid="{00000000-0005-0000-0000-0000947E0000}"/>
    <cellStyle name="Total 2 11 11 3 2 4" xfId="27860" xr:uid="{00000000-0005-0000-0000-0000957E0000}"/>
    <cellStyle name="Total 2 11 11 3 3" xfId="10461" xr:uid="{00000000-0005-0000-0000-0000967E0000}"/>
    <cellStyle name="Total 2 11 11 3 3 2" xfId="20029" xr:uid="{00000000-0005-0000-0000-0000977E0000}"/>
    <cellStyle name="Total 2 11 11 3 3 2 2" xfId="38185" xr:uid="{00000000-0005-0000-0000-0000987E0000}"/>
    <cellStyle name="Total 2 11 11 3 3 3" xfId="30386" xr:uid="{00000000-0005-0000-0000-0000997E0000}"/>
    <cellStyle name="Total 2 11 11 3 4" xfId="15157" xr:uid="{00000000-0005-0000-0000-00009A7E0000}"/>
    <cellStyle name="Total 2 11 11 3 4 2" xfId="34192" xr:uid="{00000000-0005-0000-0000-00009B7E0000}"/>
    <cellStyle name="Total 2 11 11 3 5" xfId="25304" xr:uid="{00000000-0005-0000-0000-00009C7E0000}"/>
    <cellStyle name="Total 2 11 11 4" xfId="5918" xr:uid="{00000000-0005-0000-0000-00009D7E0000}"/>
    <cellStyle name="Total 2 11 11 4 2" xfId="12037" xr:uid="{00000000-0005-0000-0000-00009E7E0000}"/>
    <cellStyle name="Total 2 11 11 4 2 2" xfId="21525" xr:uid="{00000000-0005-0000-0000-00009F7E0000}"/>
    <cellStyle name="Total 2 11 11 4 2 2 2" xfId="39405" xr:uid="{00000000-0005-0000-0000-0000A07E0000}"/>
    <cellStyle name="Total 2 11 11 4 2 3" xfId="31671" xr:uid="{00000000-0005-0000-0000-0000A17E0000}"/>
    <cellStyle name="Total 2 11 11 4 3" xfId="16480" xr:uid="{00000000-0005-0000-0000-0000A27E0000}"/>
    <cellStyle name="Total 2 11 11 4 3 2" xfId="35251" xr:uid="{00000000-0005-0000-0000-0000A37E0000}"/>
    <cellStyle name="Total 2 11 11 4 4" xfId="26605" xr:uid="{00000000-0005-0000-0000-0000A47E0000}"/>
    <cellStyle name="Total 2 11 11 5" xfId="9017" xr:uid="{00000000-0005-0000-0000-0000A57E0000}"/>
    <cellStyle name="Total 2 11 11 5 2" xfId="19004" xr:uid="{00000000-0005-0000-0000-0000A67E0000}"/>
    <cellStyle name="Total 2 11 11 5 2 2" xfId="37343" xr:uid="{00000000-0005-0000-0000-0000A77E0000}"/>
    <cellStyle name="Total 2 11 11 5 3" xfId="29131" xr:uid="{00000000-0005-0000-0000-0000A87E0000}"/>
    <cellStyle name="Total 2 11 11 6" xfId="24044" xr:uid="{00000000-0005-0000-0000-0000A97E0000}"/>
    <cellStyle name="Total 2 11 12" xfId="2672" xr:uid="{00000000-0005-0000-0000-0000AA7E0000}"/>
    <cellStyle name="Total 2 11 12 2" xfId="3479" xr:uid="{00000000-0005-0000-0000-0000AB7E0000}"/>
    <cellStyle name="Total 2 11 12 2 2" xfId="6624" xr:uid="{00000000-0005-0000-0000-0000AC7E0000}"/>
    <cellStyle name="Total 2 11 12 2 2 2" xfId="12725" xr:uid="{00000000-0005-0000-0000-0000AD7E0000}"/>
    <cellStyle name="Total 2 11 12 2 2 2 2" xfId="22131" xr:uid="{00000000-0005-0000-0000-0000AE7E0000}"/>
    <cellStyle name="Total 2 11 12 2 2 2 2 2" xfId="39861" xr:uid="{00000000-0005-0000-0000-0000AF7E0000}"/>
    <cellStyle name="Total 2 11 12 2 2 2 3" xfId="32180" xr:uid="{00000000-0005-0000-0000-0000B07E0000}"/>
    <cellStyle name="Total 2 11 12 2 2 3" xfId="17023" xr:uid="{00000000-0005-0000-0000-0000B17E0000}"/>
    <cellStyle name="Total 2 11 12 2 2 3 2" xfId="35656" xr:uid="{00000000-0005-0000-0000-0000B27E0000}"/>
    <cellStyle name="Total 2 11 12 2 2 4" xfId="27114" xr:uid="{00000000-0005-0000-0000-0000B37E0000}"/>
    <cellStyle name="Total 2 11 12 2 3" xfId="9710" xr:uid="{00000000-0005-0000-0000-0000B47E0000}"/>
    <cellStyle name="Total 2 11 12 2 3 2" xfId="29641" xr:uid="{00000000-0005-0000-0000-0000B57E0000}"/>
    <cellStyle name="Total 2 11 12 2 4" xfId="24558" xr:uid="{00000000-0005-0000-0000-0000B67E0000}"/>
    <cellStyle name="Total 2 11 12 3" xfId="4206" xr:uid="{00000000-0005-0000-0000-0000B77E0000}"/>
    <cellStyle name="Total 2 11 12 3 2" xfId="7309" xr:uid="{00000000-0005-0000-0000-0000B87E0000}"/>
    <cellStyle name="Total 2 11 12 3 2 2" xfId="13370" xr:uid="{00000000-0005-0000-0000-0000B97E0000}"/>
    <cellStyle name="Total 2 11 12 3 2 2 2" xfId="22704" xr:uid="{00000000-0005-0000-0000-0000BA7E0000}"/>
    <cellStyle name="Total 2 11 12 3 2 2 2 2" xfId="40432" xr:uid="{00000000-0005-0000-0000-0000BB7E0000}"/>
    <cellStyle name="Total 2 11 12 3 2 2 3" xfId="32821" xr:uid="{00000000-0005-0000-0000-0000BC7E0000}"/>
    <cellStyle name="Total 2 11 12 3 2 3" xfId="17489" xr:uid="{00000000-0005-0000-0000-0000BD7E0000}"/>
    <cellStyle name="Total 2 11 12 3 2 3 2" xfId="36122" xr:uid="{00000000-0005-0000-0000-0000BE7E0000}"/>
    <cellStyle name="Total 2 11 12 3 2 4" xfId="27755" xr:uid="{00000000-0005-0000-0000-0000BF7E0000}"/>
    <cellStyle name="Total 2 11 12 3 3" xfId="10355" xr:uid="{00000000-0005-0000-0000-0000C07E0000}"/>
    <cellStyle name="Total 2 11 12 3 3 2" xfId="19924" xr:uid="{00000000-0005-0000-0000-0000C17E0000}"/>
    <cellStyle name="Total 2 11 12 3 3 2 2" xfId="38080" xr:uid="{00000000-0005-0000-0000-0000C27E0000}"/>
    <cellStyle name="Total 2 11 12 3 3 3" xfId="30280" xr:uid="{00000000-0005-0000-0000-0000C37E0000}"/>
    <cellStyle name="Total 2 11 12 3 4" xfId="15088" xr:uid="{00000000-0005-0000-0000-0000C47E0000}"/>
    <cellStyle name="Total 2 11 12 3 4 2" xfId="34123" xr:uid="{00000000-0005-0000-0000-0000C57E0000}"/>
    <cellStyle name="Total 2 11 12 3 5" xfId="25199" xr:uid="{00000000-0005-0000-0000-0000C67E0000}"/>
    <cellStyle name="Total 2 11 12 4" xfId="5869" xr:uid="{00000000-0005-0000-0000-0000C77E0000}"/>
    <cellStyle name="Total 2 11 12 4 2" xfId="11988" xr:uid="{00000000-0005-0000-0000-0000C87E0000}"/>
    <cellStyle name="Total 2 11 12 4 2 2" xfId="21478" xr:uid="{00000000-0005-0000-0000-0000C97E0000}"/>
    <cellStyle name="Total 2 11 12 4 2 2 2" xfId="39358" xr:uid="{00000000-0005-0000-0000-0000CA7E0000}"/>
    <cellStyle name="Total 2 11 12 4 2 3" xfId="31624" xr:uid="{00000000-0005-0000-0000-0000CB7E0000}"/>
    <cellStyle name="Total 2 11 12 4 3" xfId="16439" xr:uid="{00000000-0005-0000-0000-0000CC7E0000}"/>
    <cellStyle name="Total 2 11 12 4 3 2" xfId="35210" xr:uid="{00000000-0005-0000-0000-0000CD7E0000}"/>
    <cellStyle name="Total 2 11 12 4 4" xfId="26558" xr:uid="{00000000-0005-0000-0000-0000CE7E0000}"/>
    <cellStyle name="Total 2 11 12 5" xfId="8968" xr:uid="{00000000-0005-0000-0000-0000CF7E0000}"/>
    <cellStyle name="Total 2 11 12 5 2" xfId="18955" xr:uid="{00000000-0005-0000-0000-0000D07E0000}"/>
    <cellStyle name="Total 2 11 12 5 2 2" xfId="37296" xr:uid="{00000000-0005-0000-0000-0000D17E0000}"/>
    <cellStyle name="Total 2 11 12 5 3" xfId="29084" xr:uid="{00000000-0005-0000-0000-0000D27E0000}"/>
    <cellStyle name="Total 2 11 12 6" xfId="23997" xr:uid="{00000000-0005-0000-0000-0000D37E0000}"/>
    <cellStyle name="Total 2 11 13" xfId="2674" xr:uid="{00000000-0005-0000-0000-0000D47E0000}"/>
    <cellStyle name="Total 2 11 13 2" xfId="3580" xr:uid="{00000000-0005-0000-0000-0000D57E0000}"/>
    <cellStyle name="Total 2 11 13 2 2" xfId="6711" xr:uid="{00000000-0005-0000-0000-0000D67E0000}"/>
    <cellStyle name="Total 2 11 13 2 2 2" xfId="12805" xr:uid="{00000000-0005-0000-0000-0000D77E0000}"/>
    <cellStyle name="Total 2 11 13 2 2 2 2" xfId="22195" xr:uid="{00000000-0005-0000-0000-0000D87E0000}"/>
    <cellStyle name="Total 2 11 13 2 2 2 2 2" xfId="39925" xr:uid="{00000000-0005-0000-0000-0000D97E0000}"/>
    <cellStyle name="Total 2 11 13 2 2 2 3" xfId="32260" xr:uid="{00000000-0005-0000-0000-0000DA7E0000}"/>
    <cellStyle name="Total 2 11 13 2 2 3" xfId="17075" xr:uid="{00000000-0005-0000-0000-0000DB7E0000}"/>
    <cellStyle name="Total 2 11 13 2 2 3 2" xfId="35708" xr:uid="{00000000-0005-0000-0000-0000DC7E0000}"/>
    <cellStyle name="Total 2 11 13 2 2 4" xfId="27194" xr:uid="{00000000-0005-0000-0000-0000DD7E0000}"/>
    <cellStyle name="Total 2 11 13 2 3" xfId="9790" xr:uid="{00000000-0005-0000-0000-0000DE7E0000}"/>
    <cellStyle name="Total 2 11 13 2 3 2" xfId="29720" xr:uid="{00000000-0005-0000-0000-0000DF7E0000}"/>
    <cellStyle name="Total 2 11 13 2 4" xfId="24638" xr:uid="{00000000-0005-0000-0000-0000E07E0000}"/>
    <cellStyle name="Total 2 11 13 3" xfId="4286" xr:uid="{00000000-0005-0000-0000-0000E17E0000}"/>
    <cellStyle name="Total 2 11 13 3 2" xfId="7389" xr:uid="{00000000-0005-0000-0000-0000E27E0000}"/>
    <cellStyle name="Total 2 11 13 3 2 2" xfId="13450" xr:uid="{00000000-0005-0000-0000-0000E37E0000}"/>
    <cellStyle name="Total 2 11 13 3 2 2 2" xfId="22768" xr:uid="{00000000-0005-0000-0000-0000E47E0000}"/>
    <cellStyle name="Total 2 11 13 3 2 2 2 2" xfId="40496" xr:uid="{00000000-0005-0000-0000-0000E57E0000}"/>
    <cellStyle name="Total 2 11 13 3 2 2 3" xfId="32901" xr:uid="{00000000-0005-0000-0000-0000E67E0000}"/>
    <cellStyle name="Total 2 11 13 3 2 3" xfId="17541" xr:uid="{00000000-0005-0000-0000-0000E77E0000}"/>
    <cellStyle name="Total 2 11 13 3 2 3 2" xfId="36174" xr:uid="{00000000-0005-0000-0000-0000E87E0000}"/>
    <cellStyle name="Total 2 11 13 3 2 4" xfId="27835" xr:uid="{00000000-0005-0000-0000-0000E97E0000}"/>
    <cellStyle name="Total 2 11 13 3 3" xfId="10435" xr:uid="{00000000-0005-0000-0000-0000EA7E0000}"/>
    <cellStyle name="Total 2 11 13 3 3 2" xfId="20004" xr:uid="{00000000-0005-0000-0000-0000EB7E0000}"/>
    <cellStyle name="Total 2 11 13 3 3 2 2" xfId="38160" xr:uid="{00000000-0005-0000-0000-0000EC7E0000}"/>
    <cellStyle name="Total 2 11 13 3 3 3" xfId="30360" xr:uid="{00000000-0005-0000-0000-0000ED7E0000}"/>
    <cellStyle name="Total 2 11 13 3 4" xfId="15140" xr:uid="{00000000-0005-0000-0000-0000EE7E0000}"/>
    <cellStyle name="Total 2 11 13 3 4 2" xfId="34175" xr:uid="{00000000-0005-0000-0000-0000EF7E0000}"/>
    <cellStyle name="Total 2 11 13 3 5" xfId="25279" xr:uid="{00000000-0005-0000-0000-0000F07E0000}"/>
    <cellStyle name="Total 2 11 13 4" xfId="5871" xr:uid="{00000000-0005-0000-0000-0000F17E0000}"/>
    <cellStyle name="Total 2 11 13 4 2" xfId="11990" xr:uid="{00000000-0005-0000-0000-0000F27E0000}"/>
    <cellStyle name="Total 2 11 13 4 2 2" xfId="21480" xr:uid="{00000000-0005-0000-0000-0000F37E0000}"/>
    <cellStyle name="Total 2 11 13 4 2 2 2" xfId="39360" xr:uid="{00000000-0005-0000-0000-0000F47E0000}"/>
    <cellStyle name="Total 2 11 13 4 2 3" xfId="31626" xr:uid="{00000000-0005-0000-0000-0000F57E0000}"/>
    <cellStyle name="Total 2 11 13 4 3" xfId="16441" xr:uid="{00000000-0005-0000-0000-0000F67E0000}"/>
    <cellStyle name="Total 2 11 13 4 3 2" xfId="35212" xr:uid="{00000000-0005-0000-0000-0000F77E0000}"/>
    <cellStyle name="Total 2 11 13 4 4" xfId="26560" xr:uid="{00000000-0005-0000-0000-0000F87E0000}"/>
    <cellStyle name="Total 2 11 13 5" xfId="8970" xr:uid="{00000000-0005-0000-0000-0000F97E0000}"/>
    <cellStyle name="Total 2 11 13 5 2" xfId="18957" xr:uid="{00000000-0005-0000-0000-0000FA7E0000}"/>
    <cellStyle name="Total 2 11 13 5 2 2" xfId="37298" xr:uid="{00000000-0005-0000-0000-0000FB7E0000}"/>
    <cellStyle name="Total 2 11 13 5 3" xfId="29086" xr:uid="{00000000-0005-0000-0000-0000FC7E0000}"/>
    <cellStyle name="Total 2 11 13 6" xfId="23999" xr:uid="{00000000-0005-0000-0000-0000FD7E0000}"/>
    <cellStyle name="Total 2 11 14" xfId="2664" xr:uid="{00000000-0005-0000-0000-0000FE7E0000}"/>
    <cellStyle name="Total 2 11 14 2" xfId="3713" xr:uid="{00000000-0005-0000-0000-0000FF7E0000}"/>
    <cellStyle name="Total 2 11 14 2 2" xfId="6831" xr:uid="{00000000-0005-0000-0000-0000007F0000}"/>
    <cellStyle name="Total 2 11 14 2 2 2" xfId="12913" xr:uid="{00000000-0005-0000-0000-0000017F0000}"/>
    <cellStyle name="Total 2 11 14 2 2 2 2" xfId="22282" xr:uid="{00000000-0005-0000-0000-0000027F0000}"/>
    <cellStyle name="Total 2 11 14 2 2 2 2 2" xfId="40012" xr:uid="{00000000-0005-0000-0000-0000037F0000}"/>
    <cellStyle name="Total 2 11 14 2 2 2 3" xfId="32367" xr:uid="{00000000-0005-0000-0000-0000047F0000}"/>
    <cellStyle name="Total 2 11 14 2 2 3" xfId="17145" xr:uid="{00000000-0005-0000-0000-0000057F0000}"/>
    <cellStyle name="Total 2 11 14 2 2 3 2" xfId="35778" xr:uid="{00000000-0005-0000-0000-0000067F0000}"/>
    <cellStyle name="Total 2 11 14 2 2 4" xfId="27301" xr:uid="{00000000-0005-0000-0000-0000077F0000}"/>
    <cellStyle name="Total 2 11 14 2 3" xfId="9898" xr:uid="{00000000-0005-0000-0000-0000087F0000}"/>
    <cellStyle name="Total 2 11 14 2 3 2" xfId="29826" xr:uid="{00000000-0005-0000-0000-0000097F0000}"/>
    <cellStyle name="Total 2 11 14 2 4" xfId="24745" xr:uid="{00000000-0005-0000-0000-00000A7F0000}"/>
    <cellStyle name="Total 2 11 14 3" xfId="4395" xr:uid="{00000000-0005-0000-0000-00000B7F0000}"/>
    <cellStyle name="Total 2 11 14 3 2" xfId="7497" xr:uid="{00000000-0005-0000-0000-00000C7F0000}"/>
    <cellStyle name="Total 2 11 14 3 2 2" xfId="13558" xr:uid="{00000000-0005-0000-0000-00000D7F0000}"/>
    <cellStyle name="Total 2 11 14 3 2 2 2" xfId="22855" xr:uid="{00000000-0005-0000-0000-00000E7F0000}"/>
    <cellStyle name="Total 2 11 14 3 2 2 2 2" xfId="40583" xr:uid="{00000000-0005-0000-0000-00000F7F0000}"/>
    <cellStyle name="Total 2 11 14 3 2 2 3" xfId="33008" xr:uid="{00000000-0005-0000-0000-0000107F0000}"/>
    <cellStyle name="Total 2 11 14 3 2 3" xfId="17611" xr:uid="{00000000-0005-0000-0000-0000117F0000}"/>
    <cellStyle name="Total 2 11 14 3 2 3 2" xfId="36244" xr:uid="{00000000-0005-0000-0000-0000127F0000}"/>
    <cellStyle name="Total 2 11 14 3 2 4" xfId="27942" xr:uid="{00000000-0005-0000-0000-0000137F0000}"/>
    <cellStyle name="Total 2 11 14 3 3" xfId="10544" xr:uid="{00000000-0005-0000-0000-0000147F0000}"/>
    <cellStyle name="Total 2 11 14 3 3 2" xfId="20112" xr:uid="{00000000-0005-0000-0000-0000157F0000}"/>
    <cellStyle name="Total 2 11 14 3 3 2 2" xfId="38267" xr:uid="{00000000-0005-0000-0000-0000167F0000}"/>
    <cellStyle name="Total 2 11 14 3 3 3" xfId="30468" xr:uid="{00000000-0005-0000-0000-0000177F0000}"/>
    <cellStyle name="Total 2 11 14 3 4" xfId="15210" xr:uid="{00000000-0005-0000-0000-0000187F0000}"/>
    <cellStyle name="Total 2 11 14 3 4 2" xfId="34245" xr:uid="{00000000-0005-0000-0000-0000197F0000}"/>
    <cellStyle name="Total 2 11 14 3 5" xfId="25386" xr:uid="{00000000-0005-0000-0000-00001A7F0000}"/>
    <cellStyle name="Total 2 11 14 4" xfId="5861" xr:uid="{00000000-0005-0000-0000-00001B7F0000}"/>
    <cellStyle name="Total 2 11 14 4 2" xfId="11980" xr:uid="{00000000-0005-0000-0000-00001C7F0000}"/>
    <cellStyle name="Total 2 11 14 4 2 2" xfId="21470" xr:uid="{00000000-0005-0000-0000-00001D7F0000}"/>
    <cellStyle name="Total 2 11 14 4 2 2 2" xfId="39350" xr:uid="{00000000-0005-0000-0000-00001E7F0000}"/>
    <cellStyle name="Total 2 11 14 4 2 3" xfId="31616" xr:uid="{00000000-0005-0000-0000-00001F7F0000}"/>
    <cellStyle name="Total 2 11 14 4 3" xfId="16431" xr:uid="{00000000-0005-0000-0000-0000207F0000}"/>
    <cellStyle name="Total 2 11 14 4 3 2" xfId="35202" xr:uid="{00000000-0005-0000-0000-0000217F0000}"/>
    <cellStyle name="Total 2 11 14 4 4" xfId="26550" xr:uid="{00000000-0005-0000-0000-0000227F0000}"/>
    <cellStyle name="Total 2 11 14 5" xfId="8960" xr:uid="{00000000-0005-0000-0000-0000237F0000}"/>
    <cellStyle name="Total 2 11 14 5 2" xfId="18947" xr:uid="{00000000-0005-0000-0000-0000247F0000}"/>
    <cellStyle name="Total 2 11 14 5 2 2" xfId="37288" xr:uid="{00000000-0005-0000-0000-0000257F0000}"/>
    <cellStyle name="Total 2 11 14 5 3" xfId="29076" xr:uid="{00000000-0005-0000-0000-0000267F0000}"/>
    <cellStyle name="Total 2 11 14 6" xfId="23989" xr:uid="{00000000-0005-0000-0000-0000277F0000}"/>
    <cellStyle name="Total 2 11 15" xfId="2778" xr:uid="{00000000-0005-0000-0000-0000287F0000}"/>
    <cellStyle name="Total 2 11 15 2" xfId="3653" xr:uid="{00000000-0005-0000-0000-0000297F0000}"/>
    <cellStyle name="Total 2 11 15 2 2" xfId="6778" xr:uid="{00000000-0005-0000-0000-00002A7F0000}"/>
    <cellStyle name="Total 2 11 15 2 2 2" xfId="12865" xr:uid="{00000000-0005-0000-0000-00002B7F0000}"/>
    <cellStyle name="Total 2 11 15 2 2 2 2" xfId="22240" xr:uid="{00000000-0005-0000-0000-00002C7F0000}"/>
    <cellStyle name="Total 2 11 15 2 2 2 2 2" xfId="39970" xr:uid="{00000000-0005-0000-0000-00002D7F0000}"/>
    <cellStyle name="Total 2 11 15 2 2 2 3" xfId="32319" xr:uid="{00000000-0005-0000-0000-00002E7F0000}"/>
    <cellStyle name="Total 2 11 15 2 2 3" xfId="17114" xr:uid="{00000000-0005-0000-0000-00002F7F0000}"/>
    <cellStyle name="Total 2 11 15 2 2 3 2" xfId="35747" xr:uid="{00000000-0005-0000-0000-0000307F0000}"/>
    <cellStyle name="Total 2 11 15 2 2 4" xfId="27253" xr:uid="{00000000-0005-0000-0000-0000317F0000}"/>
    <cellStyle name="Total 2 11 15 2 3" xfId="9850" xr:uid="{00000000-0005-0000-0000-0000327F0000}"/>
    <cellStyle name="Total 2 11 15 2 3 2" xfId="29778" xr:uid="{00000000-0005-0000-0000-0000337F0000}"/>
    <cellStyle name="Total 2 11 15 2 4" xfId="24697" xr:uid="{00000000-0005-0000-0000-0000347F0000}"/>
    <cellStyle name="Total 2 11 15 3" xfId="4347" xr:uid="{00000000-0005-0000-0000-0000357F0000}"/>
    <cellStyle name="Total 2 11 15 3 2" xfId="7449" xr:uid="{00000000-0005-0000-0000-0000367F0000}"/>
    <cellStyle name="Total 2 11 15 3 2 2" xfId="13510" xr:uid="{00000000-0005-0000-0000-0000377F0000}"/>
    <cellStyle name="Total 2 11 15 3 2 2 2" xfId="22813" xr:uid="{00000000-0005-0000-0000-0000387F0000}"/>
    <cellStyle name="Total 2 11 15 3 2 2 2 2" xfId="40541" xr:uid="{00000000-0005-0000-0000-0000397F0000}"/>
    <cellStyle name="Total 2 11 15 3 2 2 3" xfId="32960" xr:uid="{00000000-0005-0000-0000-00003A7F0000}"/>
    <cellStyle name="Total 2 11 15 3 2 3" xfId="17580" xr:uid="{00000000-0005-0000-0000-00003B7F0000}"/>
    <cellStyle name="Total 2 11 15 3 2 3 2" xfId="36213" xr:uid="{00000000-0005-0000-0000-00003C7F0000}"/>
    <cellStyle name="Total 2 11 15 3 2 4" xfId="27894" xr:uid="{00000000-0005-0000-0000-00003D7F0000}"/>
    <cellStyle name="Total 2 11 15 3 3" xfId="10496" xr:uid="{00000000-0005-0000-0000-00003E7F0000}"/>
    <cellStyle name="Total 2 11 15 3 3 2" xfId="20064" xr:uid="{00000000-0005-0000-0000-00003F7F0000}"/>
    <cellStyle name="Total 2 11 15 3 3 2 2" xfId="38219" xr:uid="{00000000-0005-0000-0000-0000407F0000}"/>
    <cellStyle name="Total 2 11 15 3 3 3" xfId="30420" xr:uid="{00000000-0005-0000-0000-0000417F0000}"/>
    <cellStyle name="Total 2 11 15 3 4" xfId="15179" xr:uid="{00000000-0005-0000-0000-0000427F0000}"/>
    <cellStyle name="Total 2 11 15 3 4 2" xfId="34214" xr:uid="{00000000-0005-0000-0000-0000437F0000}"/>
    <cellStyle name="Total 2 11 15 3 5" xfId="25338" xr:uid="{00000000-0005-0000-0000-0000447F0000}"/>
    <cellStyle name="Total 2 11 15 4" xfId="5970" xr:uid="{00000000-0005-0000-0000-0000457F0000}"/>
    <cellStyle name="Total 2 11 15 4 2" xfId="12089" xr:uid="{00000000-0005-0000-0000-0000467F0000}"/>
    <cellStyle name="Total 2 11 15 4 2 2" xfId="21567" xr:uid="{00000000-0005-0000-0000-0000477F0000}"/>
    <cellStyle name="Total 2 11 15 4 2 2 2" xfId="39447" xr:uid="{00000000-0005-0000-0000-0000487F0000}"/>
    <cellStyle name="Total 2 11 15 4 2 3" xfId="31713" xr:uid="{00000000-0005-0000-0000-0000497F0000}"/>
    <cellStyle name="Total 2 11 15 4 3" xfId="16516" xr:uid="{00000000-0005-0000-0000-00004A7F0000}"/>
    <cellStyle name="Total 2 11 15 4 3 2" xfId="35287" xr:uid="{00000000-0005-0000-0000-00004B7F0000}"/>
    <cellStyle name="Total 2 11 15 4 4" xfId="26647" xr:uid="{00000000-0005-0000-0000-00004C7F0000}"/>
    <cellStyle name="Total 2 11 15 5" xfId="9069" xr:uid="{00000000-0005-0000-0000-00004D7F0000}"/>
    <cellStyle name="Total 2 11 15 5 2" xfId="19056" xr:uid="{00000000-0005-0000-0000-00004E7F0000}"/>
    <cellStyle name="Total 2 11 15 5 2 2" xfId="37385" xr:uid="{00000000-0005-0000-0000-00004F7F0000}"/>
    <cellStyle name="Total 2 11 15 5 3" xfId="29173" xr:uid="{00000000-0005-0000-0000-0000507F0000}"/>
    <cellStyle name="Total 2 11 15 6" xfId="24086" xr:uid="{00000000-0005-0000-0000-0000517F0000}"/>
    <cellStyle name="Total 2 11 16" xfId="2764" xr:uid="{00000000-0005-0000-0000-0000527F0000}"/>
    <cellStyle name="Total 2 11 16 2" xfId="5957" xr:uid="{00000000-0005-0000-0000-0000537F0000}"/>
    <cellStyle name="Total 2 11 16 2 2" xfId="12076" xr:uid="{00000000-0005-0000-0000-0000547F0000}"/>
    <cellStyle name="Total 2 11 16 2 2 2" xfId="21560" xr:uid="{00000000-0005-0000-0000-0000557F0000}"/>
    <cellStyle name="Total 2 11 16 2 2 2 2" xfId="39440" xr:uid="{00000000-0005-0000-0000-0000567F0000}"/>
    <cellStyle name="Total 2 11 16 2 2 3" xfId="31706" xr:uid="{00000000-0005-0000-0000-0000577F0000}"/>
    <cellStyle name="Total 2 11 16 2 3" xfId="16503" xr:uid="{00000000-0005-0000-0000-0000587F0000}"/>
    <cellStyle name="Total 2 11 16 2 3 2" xfId="35274" xr:uid="{00000000-0005-0000-0000-0000597F0000}"/>
    <cellStyle name="Total 2 11 16 2 4" xfId="26640" xr:uid="{00000000-0005-0000-0000-00005A7F0000}"/>
    <cellStyle name="Total 2 11 16 3" xfId="9056" xr:uid="{00000000-0005-0000-0000-00005B7F0000}"/>
    <cellStyle name="Total 2 11 16 3 2" xfId="19043" xr:uid="{00000000-0005-0000-0000-00005C7F0000}"/>
    <cellStyle name="Total 2 11 16 3 2 2" xfId="37378" xr:uid="{00000000-0005-0000-0000-00005D7F0000}"/>
    <cellStyle name="Total 2 11 16 3 3" xfId="29166" xr:uid="{00000000-0005-0000-0000-00005E7F0000}"/>
    <cellStyle name="Total 2 11 16 4" xfId="14529" xr:uid="{00000000-0005-0000-0000-00005F7F0000}"/>
    <cellStyle name="Total 2 11 16 4 2" xfId="33702" xr:uid="{00000000-0005-0000-0000-0000607F0000}"/>
    <cellStyle name="Total 2 11 16 5" xfId="24079" xr:uid="{00000000-0005-0000-0000-0000617F0000}"/>
    <cellStyle name="Total 2 11 17" xfId="2787" xr:uid="{00000000-0005-0000-0000-0000627F0000}"/>
    <cellStyle name="Total 2 11 17 2" xfId="5979" xr:uid="{00000000-0005-0000-0000-0000637F0000}"/>
    <cellStyle name="Total 2 11 17 2 2" xfId="12098" xr:uid="{00000000-0005-0000-0000-0000647F0000}"/>
    <cellStyle name="Total 2 11 17 2 2 2" xfId="21576" xr:uid="{00000000-0005-0000-0000-0000657F0000}"/>
    <cellStyle name="Total 2 11 17 2 2 2 2" xfId="39454" xr:uid="{00000000-0005-0000-0000-0000667F0000}"/>
    <cellStyle name="Total 2 11 17 2 2 3" xfId="31720" xr:uid="{00000000-0005-0000-0000-0000677F0000}"/>
    <cellStyle name="Total 2 11 17 2 3" xfId="16525" xr:uid="{00000000-0005-0000-0000-0000687F0000}"/>
    <cellStyle name="Total 2 11 17 2 3 2" xfId="35296" xr:uid="{00000000-0005-0000-0000-0000697F0000}"/>
    <cellStyle name="Total 2 11 17 2 4" xfId="26654" xr:uid="{00000000-0005-0000-0000-00006A7F0000}"/>
    <cellStyle name="Total 2 11 17 3" xfId="9078" xr:uid="{00000000-0005-0000-0000-00006B7F0000}"/>
    <cellStyle name="Total 2 11 17 3 2" xfId="19065" xr:uid="{00000000-0005-0000-0000-00006C7F0000}"/>
    <cellStyle name="Total 2 11 17 3 2 2" xfId="37392" xr:uid="{00000000-0005-0000-0000-00006D7F0000}"/>
    <cellStyle name="Total 2 11 17 3 3" xfId="29180" xr:uid="{00000000-0005-0000-0000-00006E7F0000}"/>
    <cellStyle name="Total 2 11 17 4" xfId="14548" xr:uid="{00000000-0005-0000-0000-00006F7F0000}"/>
    <cellStyle name="Total 2 11 17 4 2" xfId="33721" xr:uid="{00000000-0005-0000-0000-0000707F0000}"/>
    <cellStyle name="Total 2 11 17 5" xfId="24093" xr:uid="{00000000-0005-0000-0000-0000717F0000}"/>
    <cellStyle name="Total 2 11 18" xfId="2784" xr:uid="{00000000-0005-0000-0000-0000727F0000}"/>
    <cellStyle name="Total 2 11 18 2" xfId="5976" xr:uid="{00000000-0005-0000-0000-0000737F0000}"/>
    <cellStyle name="Total 2 11 18 2 2" xfId="12095" xr:uid="{00000000-0005-0000-0000-0000747F0000}"/>
    <cellStyle name="Total 2 11 18 2 2 2" xfId="21573" xr:uid="{00000000-0005-0000-0000-0000757F0000}"/>
    <cellStyle name="Total 2 11 18 2 2 2 2" xfId="39451" xr:uid="{00000000-0005-0000-0000-0000767F0000}"/>
    <cellStyle name="Total 2 11 18 2 2 3" xfId="31717" xr:uid="{00000000-0005-0000-0000-0000777F0000}"/>
    <cellStyle name="Total 2 11 18 2 3" xfId="16522" xr:uid="{00000000-0005-0000-0000-0000787F0000}"/>
    <cellStyle name="Total 2 11 18 2 3 2" xfId="35293" xr:uid="{00000000-0005-0000-0000-0000797F0000}"/>
    <cellStyle name="Total 2 11 18 2 4" xfId="26651" xr:uid="{00000000-0005-0000-0000-00007A7F0000}"/>
    <cellStyle name="Total 2 11 18 3" xfId="9075" xr:uid="{00000000-0005-0000-0000-00007B7F0000}"/>
    <cellStyle name="Total 2 11 18 3 2" xfId="19062" xr:uid="{00000000-0005-0000-0000-00007C7F0000}"/>
    <cellStyle name="Total 2 11 18 3 2 2" xfId="37389" xr:uid="{00000000-0005-0000-0000-00007D7F0000}"/>
    <cellStyle name="Total 2 11 18 3 3" xfId="29177" xr:uid="{00000000-0005-0000-0000-00007E7F0000}"/>
    <cellStyle name="Total 2 11 18 4" xfId="14545" xr:uid="{00000000-0005-0000-0000-00007F7F0000}"/>
    <cellStyle name="Total 2 11 18 4 2" xfId="33718" xr:uid="{00000000-0005-0000-0000-0000807F0000}"/>
    <cellStyle name="Total 2 11 18 5" xfId="24090" xr:uid="{00000000-0005-0000-0000-0000817F0000}"/>
    <cellStyle name="Total 2 11 19" xfId="2912" xr:uid="{00000000-0005-0000-0000-0000827F0000}"/>
    <cellStyle name="Total 2 11 19 2" xfId="6092" xr:uid="{00000000-0005-0000-0000-0000837F0000}"/>
    <cellStyle name="Total 2 11 19 2 2" xfId="12211" xr:uid="{00000000-0005-0000-0000-0000847F0000}"/>
    <cellStyle name="Total 2 11 19 2 2 2" xfId="21662" xr:uid="{00000000-0005-0000-0000-0000857F0000}"/>
    <cellStyle name="Total 2 11 19 2 2 2 2" xfId="39538" xr:uid="{00000000-0005-0000-0000-0000867F0000}"/>
    <cellStyle name="Total 2 11 19 2 2 3" xfId="31829" xr:uid="{00000000-0005-0000-0000-0000877F0000}"/>
    <cellStyle name="Total 2 11 19 2 3" xfId="16601" xr:uid="{00000000-0005-0000-0000-0000887F0000}"/>
    <cellStyle name="Total 2 11 19 2 3 2" xfId="35372" xr:uid="{00000000-0005-0000-0000-0000897F0000}"/>
    <cellStyle name="Total 2 11 19 2 4" xfId="26763" xr:uid="{00000000-0005-0000-0000-00008A7F0000}"/>
    <cellStyle name="Total 2 11 19 3" xfId="9196" xr:uid="{00000000-0005-0000-0000-00008B7F0000}"/>
    <cellStyle name="Total 2 11 19 3 2" xfId="19178" xr:uid="{00000000-0005-0000-0000-00008C7F0000}"/>
    <cellStyle name="Total 2 11 19 3 2 2" xfId="37501" xr:uid="{00000000-0005-0000-0000-00008D7F0000}"/>
    <cellStyle name="Total 2 11 19 3 3" xfId="29294" xr:uid="{00000000-0005-0000-0000-00008E7F0000}"/>
    <cellStyle name="Total 2 11 19 4" xfId="14613" xr:uid="{00000000-0005-0000-0000-00008F7F0000}"/>
    <cellStyle name="Total 2 11 19 4 2" xfId="33786" xr:uid="{00000000-0005-0000-0000-0000907F0000}"/>
    <cellStyle name="Total 2 11 19 5" xfId="24207" xr:uid="{00000000-0005-0000-0000-0000917F0000}"/>
    <cellStyle name="Total 2 11 2" xfId="2119" xr:uid="{00000000-0005-0000-0000-0000927F0000}"/>
    <cellStyle name="Total 2 11 2 2" xfId="3633" xr:uid="{00000000-0005-0000-0000-0000937F0000}"/>
    <cellStyle name="Total 2 11 2 2 2" xfId="6760" xr:uid="{00000000-0005-0000-0000-0000947F0000}"/>
    <cellStyle name="Total 2 11 2 2 2 2" xfId="12848" xr:uid="{00000000-0005-0000-0000-0000957F0000}"/>
    <cellStyle name="Total 2 11 2 2 2 2 2" xfId="22226" xr:uid="{00000000-0005-0000-0000-0000967F0000}"/>
    <cellStyle name="Total 2 11 2 2 2 2 2 2" xfId="39956" xr:uid="{00000000-0005-0000-0000-0000977F0000}"/>
    <cellStyle name="Total 2 11 2 2 2 2 3" xfId="32302" xr:uid="{00000000-0005-0000-0000-0000987F0000}"/>
    <cellStyle name="Total 2 11 2 2 2 3" xfId="17102" xr:uid="{00000000-0005-0000-0000-0000997F0000}"/>
    <cellStyle name="Total 2 11 2 2 2 3 2" xfId="35735" xr:uid="{00000000-0005-0000-0000-00009A7F0000}"/>
    <cellStyle name="Total 2 11 2 2 2 4" xfId="27236" xr:uid="{00000000-0005-0000-0000-00009B7F0000}"/>
    <cellStyle name="Total 2 11 2 2 3" xfId="9833" xr:uid="{00000000-0005-0000-0000-00009C7F0000}"/>
    <cellStyle name="Total 2 11 2 2 3 2" xfId="29761" xr:uid="{00000000-0005-0000-0000-00009D7F0000}"/>
    <cellStyle name="Total 2 11 2 2 4" xfId="24680" xr:uid="{00000000-0005-0000-0000-00009E7F0000}"/>
    <cellStyle name="Total 2 11 2 3" xfId="4330" xr:uid="{00000000-0005-0000-0000-00009F7F0000}"/>
    <cellStyle name="Total 2 11 2 3 2" xfId="7432" xr:uid="{00000000-0005-0000-0000-0000A07F0000}"/>
    <cellStyle name="Total 2 11 2 3 2 2" xfId="13493" xr:uid="{00000000-0005-0000-0000-0000A17F0000}"/>
    <cellStyle name="Total 2 11 2 3 2 2 2" xfId="22799" xr:uid="{00000000-0005-0000-0000-0000A27F0000}"/>
    <cellStyle name="Total 2 11 2 3 2 2 2 2" xfId="40527" xr:uid="{00000000-0005-0000-0000-0000A37F0000}"/>
    <cellStyle name="Total 2 11 2 3 2 2 3" xfId="32943" xr:uid="{00000000-0005-0000-0000-0000A47F0000}"/>
    <cellStyle name="Total 2 11 2 3 2 3" xfId="17568" xr:uid="{00000000-0005-0000-0000-0000A57F0000}"/>
    <cellStyle name="Total 2 11 2 3 2 3 2" xfId="36201" xr:uid="{00000000-0005-0000-0000-0000A67F0000}"/>
    <cellStyle name="Total 2 11 2 3 2 4" xfId="27877" xr:uid="{00000000-0005-0000-0000-0000A77F0000}"/>
    <cellStyle name="Total 2 11 2 3 3" xfId="10479" xr:uid="{00000000-0005-0000-0000-0000A87F0000}"/>
    <cellStyle name="Total 2 11 2 3 3 2" xfId="20047" xr:uid="{00000000-0005-0000-0000-0000A97F0000}"/>
    <cellStyle name="Total 2 11 2 3 3 2 2" xfId="38202" xr:uid="{00000000-0005-0000-0000-0000AA7F0000}"/>
    <cellStyle name="Total 2 11 2 3 3 3" xfId="30403" xr:uid="{00000000-0005-0000-0000-0000AB7F0000}"/>
    <cellStyle name="Total 2 11 2 3 4" xfId="15167" xr:uid="{00000000-0005-0000-0000-0000AC7F0000}"/>
    <cellStyle name="Total 2 11 2 3 4 2" xfId="34202" xr:uid="{00000000-0005-0000-0000-0000AD7F0000}"/>
    <cellStyle name="Total 2 11 2 3 5" xfId="25321" xr:uid="{00000000-0005-0000-0000-0000AE7F0000}"/>
    <cellStyle name="Total 2 11 2 4" xfId="5329" xr:uid="{00000000-0005-0000-0000-0000AF7F0000}"/>
    <cellStyle name="Total 2 11 2 4 2" xfId="11465" xr:uid="{00000000-0005-0000-0000-0000B07F0000}"/>
    <cellStyle name="Total 2 11 2 4 2 2" xfId="21022" xr:uid="{00000000-0005-0000-0000-0000B17F0000}"/>
    <cellStyle name="Total 2 11 2 4 2 2 2" xfId="38994" xr:uid="{00000000-0005-0000-0000-0000B27F0000}"/>
    <cellStyle name="Total 2 11 2 4 2 3" xfId="31204" xr:uid="{00000000-0005-0000-0000-0000B37F0000}"/>
    <cellStyle name="Total 2 11 2 4 3" xfId="16004" xr:uid="{00000000-0005-0000-0000-0000B47F0000}"/>
    <cellStyle name="Total 2 11 2 4 3 2" xfId="34859" xr:uid="{00000000-0005-0000-0000-0000B57F0000}"/>
    <cellStyle name="Total 2 11 2 4 4" xfId="26122" xr:uid="{00000000-0005-0000-0000-0000B67F0000}"/>
    <cellStyle name="Total 2 11 2 5" xfId="8445" xr:uid="{00000000-0005-0000-0000-0000B77F0000}"/>
    <cellStyle name="Total 2 11 2 5 2" xfId="18432" xr:uid="{00000000-0005-0000-0000-0000B87F0000}"/>
    <cellStyle name="Total 2 11 2 5 2 2" xfId="36876" xr:uid="{00000000-0005-0000-0000-0000B97F0000}"/>
    <cellStyle name="Total 2 11 2 5 3" xfId="28665" xr:uid="{00000000-0005-0000-0000-0000BA7F0000}"/>
    <cellStyle name="Total 2 11 2 6" xfId="23579" xr:uid="{00000000-0005-0000-0000-0000BB7F0000}"/>
    <cellStyle name="Total 2 11 20" xfId="2794" xr:uid="{00000000-0005-0000-0000-0000BC7F0000}"/>
    <cellStyle name="Total 2 11 20 2" xfId="5986" xr:uid="{00000000-0005-0000-0000-0000BD7F0000}"/>
    <cellStyle name="Total 2 11 20 2 2" xfId="12105" xr:uid="{00000000-0005-0000-0000-0000BE7F0000}"/>
    <cellStyle name="Total 2 11 20 2 2 2" xfId="21583" xr:uid="{00000000-0005-0000-0000-0000BF7F0000}"/>
    <cellStyle name="Total 2 11 20 2 2 2 2" xfId="39461" xr:uid="{00000000-0005-0000-0000-0000C07F0000}"/>
    <cellStyle name="Total 2 11 20 2 2 3" xfId="31727" xr:uid="{00000000-0005-0000-0000-0000C17F0000}"/>
    <cellStyle name="Total 2 11 20 2 3" xfId="16532" xr:uid="{00000000-0005-0000-0000-0000C27F0000}"/>
    <cellStyle name="Total 2 11 20 2 3 2" xfId="35303" xr:uid="{00000000-0005-0000-0000-0000C37F0000}"/>
    <cellStyle name="Total 2 11 20 2 4" xfId="26661" xr:uid="{00000000-0005-0000-0000-0000C47F0000}"/>
    <cellStyle name="Total 2 11 20 3" xfId="9085" xr:uid="{00000000-0005-0000-0000-0000C57F0000}"/>
    <cellStyle name="Total 2 11 20 3 2" xfId="19072" xr:uid="{00000000-0005-0000-0000-0000C67F0000}"/>
    <cellStyle name="Total 2 11 20 3 2 2" xfId="37399" xr:uid="{00000000-0005-0000-0000-0000C77F0000}"/>
    <cellStyle name="Total 2 11 20 3 3" xfId="29187" xr:uid="{00000000-0005-0000-0000-0000C87F0000}"/>
    <cellStyle name="Total 2 11 20 4" xfId="14551" xr:uid="{00000000-0005-0000-0000-0000C97F0000}"/>
    <cellStyle name="Total 2 11 20 4 2" xfId="33724" xr:uid="{00000000-0005-0000-0000-0000CA7F0000}"/>
    <cellStyle name="Total 2 11 20 5" xfId="24100" xr:uid="{00000000-0005-0000-0000-0000CB7F0000}"/>
    <cellStyle name="Total 2 11 21" xfId="2882" xr:uid="{00000000-0005-0000-0000-0000CC7F0000}"/>
    <cellStyle name="Total 2 11 21 2" xfId="6066" xr:uid="{00000000-0005-0000-0000-0000CD7F0000}"/>
    <cellStyle name="Total 2 11 21 2 2" xfId="12185" xr:uid="{00000000-0005-0000-0000-0000CE7F0000}"/>
    <cellStyle name="Total 2 11 21 2 2 2" xfId="21648" xr:uid="{00000000-0005-0000-0000-0000CF7F0000}"/>
    <cellStyle name="Total 2 11 21 2 2 2 2" xfId="39524" xr:uid="{00000000-0005-0000-0000-0000D07F0000}"/>
    <cellStyle name="Total 2 11 21 2 2 3" xfId="31805" xr:uid="{00000000-0005-0000-0000-0000D17F0000}"/>
    <cellStyle name="Total 2 11 21 2 3" xfId="16587" xr:uid="{00000000-0005-0000-0000-0000D27F0000}"/>
    <cellStyle name="Total 2 11 21 2 3 2" xfId="35358" xr:uid="{00000000-0005-0000-0000-0000D37F0000}"/>
    <cellStyle name="Total 2 11 21 2 4" xfId="26739" xr:uid="{00000000-0005-0000-0000-0000D47F0000}"/>
    <cellStyle name="Total 2 11 21 3" xfId="9167" xr:uid="{00000000-0005-0000-0000-0000D57F0000}"/>
    <cellStyle name="Total 2 11 21 3 2" xfId="19149" xr:uid="{00000000-0005-0000-0000-0000D67F0000}"/>
    <cellStyle name="Total 2 11 21 3 2 2" xfId="37474" xr:uid="{00000000-0005-0000-0000-0000D77F0000}"/>
    <cellStyle name="Total 2 11 21 3 3" xfId="29267" xr:uid="{00000000-0005-0000-0000-0000D87F0000}"/>
    <cellStyle name="Total 2 11 21 4" xfId="14598" xr:uid="{00000000-0005-0000-0000-0000D97F0000}"/>
    <cellStyle name="Total 2 11 21 4 2" xfId="33771" xr:uid="{00000000-0005-0000-0000-0000DA7F0000}"/>
    <cellStyle name="Total 2 11 21 5" xfId="24180" xr:uid="{00000000-0005-0000-0000-0000DB7F0000}"/>
    <cellStyle name="Total 2 11 22" xfId="2956" xr:uid="{00000000-0005-0000-0000-0000DC7F0000}"/>
    <cellStyle name="Total 2 11 22 2" xfId="6132" xr:uid="{00000000-0005-0000-0000-0000DD7F0000}"/>
    <cellStyle name="Total 2 11 22 2 2" xfId="12251" xr:uid="{00000000-0005-0000-0000-0000DE7F0000}"/>
    <cellStyle name="Total 2 11 22 2 2 2" xfId="21695" xr:uid="{00000000-0005-0000-0000-0000DF7F0000}"/>
    <cellStyle name="Total 2 11 22 2 2 2 2" xfId="39569" xr:uid="{00000000-0005-0000-0000-0000E07F0000}"/>
    <cellStyle name="Total 2 11 22 2 2 3" xfId="31865" xr:uid="{00000000-0005-0000-0000-0000E17F0000}"/>
    <cellStyle name="Total 2 11 22 2 3" xfId="16632" xr:uid="{00000000-0005-0000-0000-0000E27F0000}"/>
    <cellStyle name="Total 2 11 22 2 3 2" xfId="35403" xr:uid="{00000000-0005-0000-0000-0000E37F0000}"/>
    <cellStyle name="Total 2 11 22 2 4" xfId="26799" xr:uid="{00000000-0005-0000-0000-0000E47F0000}"/>
    <cellStyle name="Total 2 11 22 3" xfId="9236" xr:uid="{00000000-0005-0000-0000-0000E57F0000}"/>
    <cellStyle name="Total 2 11 22 3 2" xfId="19213" xr:uid="{00000000-0005-0000-0000-0000E67F0000}"/>
    <cellStyle name="Total 2 11 22 3 2 2" xfId="37532" xr:uid="{00000000-0005-0000-0000-0000E77F0000}"/>
    <cellStyle name="Total 2 11 22 3 3" xfId="29330" xr:uid="{00000000-0005-0000-0000-0000E87F0000}"/>
    <cellStyle name="Total 2 11 22 4" xfId="14639" xr:uid="{00000000-0005-0000-0000-0000E97F0000}"/>
    <cellStyle name="Total 2 11 22 4 2" xfId="33812" xr:uid="{00000000-0005-0000-0000-0000EA7F0000}"/>
    <cellStyle name="Total 2 11 22 5" xfId="24243" xr:uid="{00000000-0005-0000-0000-0000EB7F0000}"/>
    <cellStyle name="Total 2 11 23" xfId="2998" xr:uid="{00000000-0005-0000-0000-0000EC7F0000}"/>
    <cellStyle name="Total 2 11 23 2" xfId="6173" xr:uid="{00000000-0005-0000-0000-0000ED7F0000}"/>
    <cellStyle name="Total 2 11 23 2 2" xfId="12292" xr:uid="{00000000-0005-0000-0000-0000EE7F0000}"/>
    <cellStyle name="Total 2 11 23 2 2 2" xfId="21734" xr:uid="{00000000-0005-0000-0000-0000EF7F0000}"/>
    <cellStyle name="Total 2 11 23 2 2 2 2" xfId="39608" xr:uid="{00000000-0005-0000-0000-0000F07F0000}"/>
    <cellStyle name="Total 2 11 23 2 2 3" xfId="31904" xr:uid="{00000000-0005-0000-0000-0000F17F0000}"/>
    <cellStyle name="Total 2 11 23 2 3" xfId="16665" xr:uid="{00000000-0005-0000-0000-0000F27F0000}"/>
    <cellStyle name="Total 2 11 23 2 3 2" xfId="35436" xr:uid="{00000000-0005-0000-0000-0000F37F0000}"/>
    <cellStyle name="Total 2 11 23 2 4" xfId="26838" xr:uid="{00000000-0005-0000-0000-0000F47F0000}"/>
    <cellStyle name="Total 2 11 23 3" xfId="9277" xr:uid="{00000000-0005-0000-0000-0000F57F0000}"/>
    <cellStyle name="Total 2 11 23 3 2" xfId="19254" xr:uid="{00000000-0005-0000-0000-0000F67F0000}"/>
    <cellStyle name="Total 2 11 23 3 2 2" xfId="37571" xr:uid="{00000000-0005-0000-0000-0000F77F0000}"/>
    <cellStyle name="Total 2 11 23 3 3" xfId="29369" xr:uid="{00000000-0005-0000-0000-0000F87F0000}"/>
    <cellStyle name="Total 2 11 23 4" xfId="14672" xr:uid="{00000000-0005-0000-0000-0000F97F0000}"/>
    <cellStyle name="Total 2 11 23 4 2" xfId="33845" xr:uid="{00000000-0005-0000-0000-0000FA7F0000}"/>
    <cellStyle name="Total 2 11 23 5" xfId="24282" xr:uid="{00000000-0005-0000-0000-0000FB7F0000}"/>
    <cellStyle name="Total 2 11 24" xfId="2958" xr:uid="{00000000-0005-0000-0000-0000FC7F0000}"/>
    <cellStyle name="Total 2 11 24 2" xfId="6134" xr:uid="{00000000-0005-0000-0000-0000FD7F0000}"/>
    <cellStyle name="Total 2 11 24 2 2" xfId="12253" xr:uid="{00000000-0005-0000-0000-0000FE7F0000}"/>
    <cellStyle name="Total 2 11 24 2 2 2" xfId="21697" xr:uid="{00000000-0005-0000-0000-0000FF7F0000}"/>
    <cellStyle name="Total 2 11 24 2 2 2 2" xfId="39571" xr:uid="{00000000-0005-0000-0000-000000800000}"/>
    <cellStyle name="Total 2 11 24 2 2 3" xfId="31867" xr:uid="{00000000-0005-0000-0000-000001800000}"/>
    <cellStyle name="Total 2 11 24 2 3" xfId="16634" xr:uid="{00000000-0005-0000-0000-000002800000}"/>
    <cellStyle name="Total 2 11 24 2 3 2" xfId="35405" xr:uid="{00000000-0005-0000-0000-000003800000}"/>
    <cellStyle name="Total 2 11 24 2 4" xfId="26801" xr:uid="{00000000-0005-0000-0000-000004800000}"/>
    <cellStyle name="Total 2 11 24 3" xfId="9238" xr:uid="{00000000-0005-0000-0000-000005800000}"/>
    <cellStyle name="Total 2 11 24 3 2" xfId="19215" xr:uid="{00000000-0005-0000-0000-000006800000}"/>
    <cellStyle name="Total 2 11 24 3 2 2" xfId="37534" xr:uid="{00000000-0005-0000-0000-000007800000}"/>
    <cellStyle name="Total 2 11 24 3 3" xfId="29332" xr:uid="{00000000-0005-0000-0000-000008800000}"/>
    <cellStyle name="Total 2 11 24 4" xfId="14641" xr:uid="{00000000-0005-0000-0000-000009800000}"/>
    <cellStyle name="Total 2 11 24 4 2" xfId="33814" xr:uid="{00000000-0005-0000-0000-00000A800000}"/>
    <cellStyle name="Total 2 11 24 5" xfId="24245" xr:uid="{00000000-0005-0000-0000-00000B800000}"/>
    <cellStyle name="Total 2 11 25" xfId="2960" xr:uid="{00000000-0005-0000-0000-00000C800000}"/>
    <cellStyle name="Total 2 11 25 2" xfId="6136" xr:uid="{00000000-0005-0000-0000-00000D800000}"/>
    <cellStyle name="Total 2 11 25 2 2" xfId="12255" xr:uid="{00000000-0005-0000-0000-00000E800000}"/>
    <cellStyle name="Total 2 11 25 2 2 2" xfId="21699" xr:uid="{00000000-0005-0000-0000-00000F800000}"/>
    <cellStyle name="Total 2 11 25 2 2 2 2" xfId="39573" xr:uid="{00000000-0005-0000-0000-000010800000}"/>
    <cellStyle name="Total 2 11 25 2 2 3" xfId="31869" xr:uid="{00000000-0005-0000-0000-000011800000}"/>
    <cellStyle name="Total 2 11 25 2 3" xfId="16636" xr:uid="{00000000-0005-0000-0000-000012800000}"/>
    <cellStyle name="Total 2 11 25 2 3 2" xfId="35407" xr:uid="{00000000-0005-0000-0000-000013800000}"/>
    <cellStyle name="Total 2 11 25 2 4" xfId="26803" xr:uid="{00000000-0005-0000-0000-000014800000}"/>
    <cellStyle name="Total 2 11 25 3" xfId="9240" xr:uid="{00000000-0005-0000-0000-000015800000}"/>
    <cellStyle name="Total 2 11 25 3 2" xfId="19217" xr:uid="{00000000-0005-0000-0000-000016800000}"/>
    <cellStyle name="Total 2 11 25 3 2 2" xfId="37536" xr:uid="{00000000-0005-0000-0000-000017800000}"/>
    <cellStyle name="Total 2 11 25 3 3" xfId="29334" xr:uid="{00000000-0005-0000-0000-000018800000}"/>
    <cellStyle name="Total 2 11 25 4" xfId="14643" xr:uid="{00000000-0005-0000-0000-000019800000}"/>
    <cellStyle name="Total 2 11 25 4 2" xfId="33816" xr:uid="{00000000-0005-0000-0000-00001A800000}"/>
    <cellStyle name="Total 2 11 25 5" xfId="24247" xr:uid="{00000000-0005-0000-0000-00001B800000}"/>
    <cellStyle name="Total 2 11 26" xfId="2954" xr:uid="{00000000-0005-0000-0000-00001C800000}"/>
    <cellStyle name="Total 2 11 26 2" xfId="6130" xr:uid="{00000000-0005-0000-0000-00001D800000}"/>
    <cellStyle name="Total 2 11 26 2 2" xfId="12249" xr:uid="{00000000-0005-0000-0000-00001E800000}"/>
    <cellStyle name="Total 2 11 26 2 2 2" xfId="21693" xr:uid="{00000000-0005-0000-0000-00001F800000}"/>
    <cellStyle name="Total 2 11 26 2 2 2 2" xfId="39567" xr:uid="{00000000-0005-0000-0000-000020800000}"/>
    <cellStyle name="Total 2 11 26 2 2 3" xfId="31863" xr:uid="{00000000-0005-0000-0000-000021800000}"/>
    <cellStyle name="Total 2 11 26 2 3" xfId="16630" xr:uid="{00000000-0005-0000-0000-000022800000}"/>
    <cellStyle name="Total 2 11 26 2 3 2" xfId="35401" xr:uid="{00000000-0005-0000-0000-000023800000}"/>
    <cellStyle name="Total 2 11 26 2 4" xfId="26797" xr:uid="{00000000-0005-0000-0000-000024800000}"/>
    <cellStyle name="Total 2 11 26 3" xfId="9234" xr:uid="{00000000-0005-0000-0000-000025800000}"/>
    <cellStyle name="Total 2 11 26 3 2" xfId="19211" xr:uid="{00000000-0005-0000-0000-000026800000}"/>
    <cellStyle name="Total 2 11 26 3 2 2" xfId="37530" xr:uid="{00000000-0005-0000-0000-000027800000}"/>
    <cellStyle name="Total 2 11 26 3 3" xfId="29328" xr:uid="{00000000-0005-0000-0000-000028800000}"/>
    <cellStyle name="Total 2 11 26 4" xfId="14637" xr:uid="{00000000-0005-0000-0000-000029800000}"/>
    <cellStyle name="Total 2 11 26 4 2" xfId="33810" xr:uid="{00000000-0005-0000-0000-00002A800000}"/>
    <cellStyle name="Total 2 11 26 5" xfId="24241" xr:uid="{00000000-0005-0000-0000-00002B800000}"/>
    <cellStyle name="Total 2 11 27" xfId="3059" xr:uid="{00000000-0005-0000-0000-00002C800000}"/>
    <cellStyle name="Total 2 11 27 2" xfId="6230" xr:uid="{00000000-0005-0000-0000-00002D800000}"/>
    <cellStyle name="Total 2 11 27 2 2" xfId="12349" xr:uid="{00000000-0005-0000-0000-00002E800000}"/>
    <cellStyle name="Total 2 11 27 2 2 2" xfId="21783" xr:uid="{00000000-0005-0000-0000-00002F800000}"/>
    <cellStyle name="Total 2 11 27 2 2 2 2" xfId="39656" xr:uid="{00000000-0005-0000-0000-000030800000}"/>
    <cellStyle name="Total 2 11 27 2 2 3" xfId="31952" xr:uid="{00000000-0005-0000-0000-000031800000}"/>
    <cellStyle name="Total 2 11 27 2 3" xfId="16708" xr:uid="{00000000-0005-0000-0000-000032800000}"/>
    <cellStyle name="Total 2 11 27 2 3 2" xfId="35479" xr:uid="{00000000-0005-0000-0000-000033800000}"/>
    <cellStyle name="Total 2 11 27 2 4" xfId="26886" xr:uid="{00000000-0005-0000-0000-000034800000}"/>
    <cellStyle name="Total 2 11 27 3" xfId="9334" xr:uid="{00000000-0005-0000-0000-000035800000}"/>
    <cellStyle name="Total 2 11 27 3 2" xfId="19311" xr:uid="{00000000-0005-0000-0000-000036800000}"/>
    <cellStyle name="Total 2 11 27 3 2 2" xfId="37619" xr:uid="{00000000-0005-0000-0000-000037800000}"/>
    <cellStyle name="Total 2 11 27 3 3" xfId="29417" xr:uid="{00000000-0005-0000-0000-000038800000}"/>
    <cellStyle name="Total 2 11 27 4" xfId="14715" xr:uid="{00000000-0005-0000-0000-000039800000}"/>
    <cellStyle name="Total 2 11 27 4 2" xfId="33888" xr:uid="{00000000-0005-0000-0000-00003A800000}"/>
    <cellStyle name="Total 2 11 27 5" xfId="24330" xr:uid="{00000000-0005-0000-0000-00003B800000}"/>
    <cellStyle name="Total 2 11 28" xfId="3049" xr:uid="{00000000-0005-0000-0000-00003C800000}"/>
    <cellStyle name="Total 2 11 28 2" xfId="6221" xr:uid="{00000000-0005-0000-0000-00003D800000}"/>
    <cellStyle name="Total 2 11 28 2 2" xfId="12340" xr:uid="{00000000-0005-0000-0000-00003E800000}"/>
    <cellStyle name="Total 2 11 28 2 2 2" xfId="21778" xr:uid="{00000000-0005-0000-0000-00003F800000}"/>
    <cellStyle name="Total 2 11 28 2 2 2 2" xfId="39652" xr:uid="{00000000-0005-0000-0000-000040800000}"/>
    <cellStyle name="Total 2 11 28 2 2 3" xfId="31948" xr:uid="{00000000-0005-0000-0000-000041800000}"/>
    <cellStyle name="Total 2 11 28 2 3" xfId="16699" xr:uid="{00000000-0005-0000-0000-000042800000}"/>
    <cellStyle name="Total 2 11 28 2 3 2" xfId="35470" xr:uid="{00000000-0005-0000-0000-000043800000}"/>
    <cellStyle name="Total 2 11 28 2 4" xfId="26882" xr:uid="{00000000-0005-0000-0000-000044800000}"/>
    <cellStyle name="Total 2 11 28 3" xfId="9325" xr:uid="{00000000-0005-0000-0000-000045800000}"/>
    <cellStyle name="Total 2 11 28 3 2" xfId="19302" xr:uid="{00000000-0005-0000-0000-000046800000}"/>
    <cellStyle name="Total 2 11 28 3 2 2" xfId="37615" xr:uid="{00000000-0005-0000-0000-000047800000}"/>
    <cellStyle name="Total 2 11 28 3 3" xfId="29413" xr:uid="{00000000-0005-0000-0000-000048800000}"/>
    <cellStyle name="Total 2 11 28 4" xfId="14706" xr:uid="{00000000-0005-0000-0000-000049800000}"/>
    <cellStyle name="Total 2 11 28 4 2" xfId="33879" xr:uid="{00000000-0005-0000-0000-00004A800000}"/>
    <cellStyle name="Total 2 11 28 5" xfId="24326" xr:uid="{00000000-0005-0000-0000-00004B800000}"/>
    <cellStyle name="Total 2 11 29" xfId="3066" xr:uid="{00000000-0005-0000-0000-00004C800000}"/>
    <cellStyle name="Total 2 11 29 2" xfId="6237" xr:uid="{00000000-0005-0000-0000-00004D800000}"/>
    <cellStyle name="Total 2 11 29 2 2" xfId="12356" xr:uid="{00000000-0005-0000-0000-00004E800000}"/>
    <cellStyle name="Total 2 11 29 2 2 2" xfId="21790" xr:uid="{00000000-0005-0000-0000-00004F800000}"/>
    <cellStyle name="Total 2 11 29 2 2 2 2" xfId="39660" xr:uid="{00000000-0005-0000-0000-000050800000}"/>
    <cellStyle name="Total 2 11 29 2 2 3" xfId="31956" xr:uid="{00000000-0005-0000-0000-000051800000}"/>
    <cellStyle name="Total 2 11 29 2 3" xfId="16715" xr:uid="{00000000-0005-0000-0000-000052800000}"/>
    <cellStyle name="Total 2 11 29 2 3 2" xfId="35486" xr:uid="{00000000-0005-0000-0000-000053800000}"/>
    <cellStyle name="Total 2 11 29 2 4" xfId="26890" xr:uid="{00000000-0005-0000-0000-000054800000}"/>
    <cellStyle name="Total 2 11 29 3" xfId="9341" xr:uid="{00000000-0005-0000-0000-000055800000}"/>
    <cellStyle name="Total 2 11 29 3 2" xfId="19318" xr:uid="{00000000-0005-0000-0000-000056800000}"/>
    <cellStyle name="Total 2 11 29 3 2 2" xfId="37623" xr:uid="{00000000-0005-0000-0000-000057800000}"/>
    <cellStyle name="Total 2 11 29 3 3" xfId="29421" xr:uid="{00000000-0005-0000-0000-000058800000}"/>
    <cellStyle name="Total 2 11 29 4" xfId="14722" xr:uid="{00000000-0005-0000-0000-000059800000}"/>
    <cellStyle name="Total 2 11 29 4 2" xfId="33895" xr:uid="{00000000-0005-0000-0000-00005A800000}"/>
    <cellStyle name="Total 2 11 29 5" xfId="24334" xr:uid="{00000000-0005-0000-0000-00005B800000}"/>
    <cellStyle name="Total 2 11 3" xfId="2448" xr:uid="{00000000-0005-0000-0000-00005C800000}"/>
    <cellStyle name="Total 2 11 3 2" xfId="3700" xr:uid="{00000000-0005-0000-0000-00005D800000}"/>
    <cellStyle name="Total 2 11 3 2 2" xfId="6818" xr:uid="{00000000-0005-0000-0000-00005E800000}"/>
    <cellStyle name="Total 2 11 3 2 2 2" xfId="12900" xr:uid="{00000000-0005-0000-0000-00005F800000}"/>
    <cellStyle name="Total 2 11 3 2 2 2 2" xfId="22272" xr:uid="{00000000-0005-0000-0000-000060800000}"/>
    <cellStyle name="Total 2 11 3 2 2 2 2 2" xfId="40002" xr:uid="{00000000-0005-0000-0000-000061800000}"/>
    <cellStyle name="Total 2 11 3 2 2 2 3" xfId="32354" xr:uid="{00000000-0005-0000-0000-000062800000}"/>
    <cellStyle name="Total 2 11 3 2 2 3" xfId="17136" xr:uid="{00000000-0005-0000-0000-000063800000}"/>
    <cellStyle name="Total 2 11 3 2 2 3 2" xfId="35769" xr:uid="{00000000-0005-0000-0000-000064800000}"/>
    <cellStyle name="Total 2 11 3 2 2 4" xfId="27288" xr:uid="{00000000-0005-0000-0000-000065800000}"/>
    <cellStyle name="Total 2 11 3 2 3" xfId="9885" xr:uid="{00000000-0005-0000-0000-000066800000}"/>
    <cellStyle name="Total 2 11 3 2 3 2" xfId="29813" xr:uid="{00000000-0005-0000-0000-000067800000}"/>
    <cellStyle name="Total 2 11 3 2 4" xfId="24732" xr:uid="{00000000-0005-0000-0000-000068800000}"/>
    <cellStyle name="Total 2 11 3 3" xfId="4382" xr:uid="{00000000-0005-0000-0000-000069800000}"/>
    <cellStyle name="Total 2 11 3 3 2" xfId="7484" xr:uid="{00000000-0005-0000-0000-00006A800000}"/>
    <cellStyle name="Total 2 11 3 3 2 2" xfId="13545" xr:uid="{00000000-0005-0000-0000-00006B800000}"/>
    <cellStyle name="Total 2 11 3 3 2 2 2" xfId="22845" xr:uid="{00000000-0005-0000-0000-00006C800000}"/>
    <cellStyle name="Total 2 11 3 3 2 2 2 2" xfId="40573" xr:uid="{00000000-0005-0000-0000-00006D800000}"/>
    <cellStyle name="Total 2 11 3 3 2 2 3" xfId="32995" xr:uid="{00000000-0005-0000-0000-00006E800000}"/>
    <cellStyle name="Total 2 11 3 3 2 3" xfId="17602" xr:uid="{00000000-0005-0000-0000-00006F800000}"/>
    <cellStyle name="Total 2 11 3 3 2 3 2" xfId="36235" xr:uid="{00000000-0005-0000-0000-000070800000}"/>
    <cellStyle name="Total 2 11 3 3 2 4" xfId="27929" xr:uid="{00000000-0005-0000-0000-000071800000}"/>
    <cellStyle name="Total 2 11 3 3 3" xfId="10531" xr:uid="{00000000-0005-0000-0000-000072800000}"/>
    <cellStyle name="Total 2 11 3 3 3 2" xfId="20099" xr:uid="{00000000-0005-0000-0000-000073800000}"/>
    <cellStyle name="Total 2 11 3 3 3 2 2" xfId="38254" xr:uid="{00000000-0005-0000-0000-000074800000}"/>
    <cellStyle name="Total 2 11 3 3 3 3" xfId="30455" xr:uid="{00000000-0005-0000-0000-000075800000}"/>
    <cellStyle name="Total 2 11 3 3 4" xfId="15201" xr:uid="{00000000-0005-0000-0000-000076800000}"/>
    <cellStyle name="Total 2 11 3 3 4 2" xfId="34236" xr:uid="{00000000-0005-0000-0000-000077800000}"/>
    <cellStyle name="Total 2 11 3 3 5" xfId="25373" xr:uid="{00000000-0005-0000-0000-000078800000}"/>
    <cellStyle name="Total 2 11 3 4" xfId="5654" xr:uid="{00000000-0005-0000-0000-000079800000}"/>
    <cellStyle name="Total 2 11 3 4 2" xfId="11788" xr:uid="{00000000-0005-0000-0000-00007A800000}"/>
    <cellStyle name="Total 2 11 3 4 2 2" xfId="21321" xr:uid="{00000000-0005-0000-0000-00007B800000}"/>
    <cellStyle name="Total 2 11 3 4 2 2 2" xfId="39207" xr:uid="{00000000-0005-0000-0000-00007C800000}"/>
    <cellStyle name="Total 2 11 3 4 2 3" xfId="31438" xr:uid="{00000000-0005-0000-0000-00007D800000}"/>
    <cellStyle name="Total 2 11 3 4 3" xfId="16294" xr:uid="{00000000-0005-0000-0000-00007E800000}"/>
    <cellStyle name="Total 2 11 3 4 3 2" xfId="35065" xr:uid="{00000000-0005-0000-0000-00007F800000}"/>
    <cellStyle name="Total 2 11 3 4 4" xfId="26357" xr:uid="{00000000-0005-0000-0000-000080800000}"/>
    <cellStyle name="Total 2 11 3 5" xfId="8768" xr:uid="{00000000-0005-0000-0000-000081800000}"/>
    <cellStyle name="Total 2 11 3 5 2" xfId="18755" xr:uid="{00000000-0005-0000-0000-000082800000}"/>
    <cellStyle name="Total 2 11 3 5 2 2" xfId="37110" xr:uid="{00000000-0005-0000-0000-000083800000}"/>
    <cellStyle name="Total 2 11 3 5 3" xfId="28898" xr:uid="{00000000-0005-0000-0000-000084800000}"/>
    <cellStyle name="Total 2 11 3 6" xfId="23813" xr:uid="{00000000-0005-0000-0000-000085800000}"/>
    <cellStyle name="Total 2 11 30" xfId="3064" xr:uid="{00000000-0005-0000-0000-000086800000}"/>
    <cellStyle name="Total 2 11 30 2" xfId="6235" xr:uid="{00000000-0005-0000-0000-000087800000}"/>
    <cellStyle name="Total 2 11 30 2 2" xfId="12354" xr:uid="{00000000-0005-0000-0000-000088800000}"/>
    <cellStyle name="Total 2 11 30 2 2 2" xfId="21788" xr:uid="{00000000-0005-0000-0000-000089800000}"/>
    <cellStyle name="Total 2 11 30 2 2 2 2" xfId="39658" xr:uid="{00000000-0005-0000-0000-00008A800000}"/>
    <cellStyle name="Total 2 11 30 2 2 3" xfId="31954" xr:uid="{00000000-0005-0000-0000-00008B800000}"/>
    <cellStyle name="Total 2 11 30 2 3" xfId="16713" xr:uid="{00000000-0005-0000-0000-00008C800000}"/>
    <cellStyle name="Total 2 11 30 2 3 2" xfId="35484" xr:uid="{00000000-0005-0000-0000-00008D800000}"/>
    <cellStyle name="Total 2 11 30 2 4" xfId="26888" xr:uid="{00000000-0005-0000-0000-00008E800000}"/>
    <cellStyle name="Total 2 11 30 3" xfId="9339" xr:uid="{00000000-0005-0000-0000-00008F800000}"/>
    <cellStyle name="Total 2 11 30 3 2" xfId="19316" xr:uid="{00000000-0005-0000-0000-000090800000}"/>
    <cellStyle name="Total 2 11 30 3 2 2" xfId="37621" xr:uid="{00000000-0005-0000-0000-000091800000}"/>
    <cellStyle name="Total 2 11 30 3 3" xfId="29419" xr:uid="{00000000-0005-0000-0000-000092800000}"/>
    <cellStyle name="Total 2 11 30 4" xfId="14720" xr:uid="{00000000-0005-0000-0000-000093800000}"/>
    <cellStyle name="Total 2 11 30 4 2" xfId="33893" xr:uid="{00000000-0005-0000-0000-000094800000}"/>
    <cellStyle name="Total 2 11 30 5" xfId="24332" xr:uid="{00000000-0005-0000-0000-000095800000}"/>
    <cellStyle name="Total 2 11 31" xfId="3136" xr:uid="{00000000-0005-0000-0000-000096800000}"/>
    <cellStyle name="Total 2 11 31 2" xfId="6300" xr:uid="{00000000-0005-0000-0000-000097800000}"/>
    <cellStyle name="Total 2 11 31 2 2" xfId="12419" xr:uid="{00000000-0005-0000-0000-000098800000}"/>
    <cellStyle name="Total 2 11 31 2 2 2" xfId="21843" xr:uid="{00000000-0005-0000-0000-000099800000}"/>
    <cellStyle name="Total 2 11 31 2 2 2 2" xfId="39713" xr:uid="{00000000-0005-0000-0000-00009A800000}"/>
    <cellStyle name="Total 2 11 31 2 2 3" xfId="32017" xr:uid="{00000000-0005-0000-0000-00009B800000}"/>
    <cellStyle name="Total 2 11 31 2 3" xfId="16758" xr:uid="{00000000-0005-0000-0000-00009C800000}"/>
    <cellStyle name="Total 2 11 31 2 3 2" xfId="35529" xr:uid="{00000000-0005-0000-0000-00009D800000}"/>
    <cellStyle name="Total 2 11 31 2 4" xfId="26951" xr:uid="{00000000-0005-0000-0000-00009E800000}"/>
    <cellStyle name="Total 2 11 31 3" xfId="9404" xr:uid="{00000000-0005-0000-0000-00009F800000}"/>
    <cellStyle name="Total 2 11 31 3 2" xfId="19381" xr:uid="{00000000-0005-0000-0000-0000A0800000}"/>
    <cellStyle name="Total 2 11 31 3 2 2" xfId="37684" xr:uid="{00000000-0005-0000-0000-0000A1800000}"/>
    <cellStyle name="Total 2 11 31 3 3" xfId="29482" xr:uid="{00000000-0005-0000-0000-0000A2800000}"/>
    <cellStyle name="Total 2 11 31 4" xfId="14765" xr:uid="{00000000-0005-0000-0000-0000A3800000}"/>
    <cellStyle name="Total 2 11 31 4 2" xfId="33938" xr:uid="{00000000-0005-0000-0000-0000A4800000}"/>
    <cellStyle name="Total 2 11 31 5" xfId="24395" xr:uid="{00000000-0005-0000-0000-0000A5800000}"/>
    <cellStyle name="Total 2 11 32" xfId="3072" xr:uid="{00000000-0005-0000-0000-0000A6800000}"/>
    <cellStyle name="Total 2 11 32 2" xfId="6243" xr:uid="{00000000-0005-0000-0000-0000A7800000}"/>
    <cellStyle name="Total 2 11 32 2 2" xfId="12362" xr:uid="{00000000-0005-0000-0000-0000A8800000}"/>
    <cellStyle name="Total 2 11 32 2 2 2" xfId="21796" xr:uid="{00000000-0005-0000-0000-0000A9800000}"/>
    <cellStyle name="Total 2 11 32 2 2 2 2" xfId="39666" xr:uid="{00000000-0005-0000-0000-0000AA800000}"/>
    <cellStyle name="Total 2 11 32 2 2 3" xfId="31962" xr:uid="{00000000-0005-0000-0000-0000AB800000}"/>
    <cellStyle name="Total 2 11 32 2 3" xfId="16721" xr:uid="{00000000-0005-0000-0000-0000AC800000}"/>
    <cellStyle name="Total 2 11 32 2 3 2" xfId="35492" xr:uid="{00000000-0005-0000-0000-0000AD800000}"/>
    <cellStyle name="Total 2 11 32 2 4" xfId="26896" xr:uid="{00000000-0005-0000-0000-0000AE800000}"/>
    <cellStyle name="Total 2 11 32 3" xfId="9347" xr:uid="{00000000-0005-0000-0000-0000AF800000}"/>
    <cellStyle name="Total 2 11 32 3 2" xfId="19324" xr:uid="{00000000-0005-0000-0000-0000B0800000}"/>
    <cellStyle name="Total 2 11 32 3 2 2" xfId="37629" xr:uid="{00000000-0005-0000-0000-0000B1800000}"/>
    <cellStyle name="Total 2 11 32 3 3" xfId="29427" xr:uid="{00000000-0005-0000-0000-0000B2800000}"/>
    <cellStyle name="Total 2 11 32 4" xfId="14728" xr:uid="{00000000-0005-0000-0000-0000B3800000}"/>
    <cellStyle name="Total 2 11 32 4 2" xfId="33901" xr:uid="{00000000-0005-0000-0000-0000B4800000}"/>
    <cellStyle name="Total 2 11 32 5" xfId="24340" xr:uid="{00000000-0005-0000-0000-0000B5800000}"/>
    <cellStyle name="Total 2 11 33" xfId="3161" xr:uid="{00000000-0005-0000-0000-0000B6800000}"/>
    <cellStyle name="Total 2 11 33 2" xfId="6323" xr:uid="{00000000-0005-0000-0000-0000B7800000}"/>
    <cellStyle name="Total 2 11 33 2 2" xfId="12442" xr:uid="{00000000-0005-0000-0000-0000B8800000}"/>
    <cellStyle name="Total 2 11 33 2 2 2" xfId="21862" xr:uid="{00000000-0005-0000-0000-0000B9800000}"/>
    <cellStyle name="Total 2 11 33 2 2 2 2" xfId="39730" xr:uid="{00000000-0005-0000-0000-0000BA800000}"/>
    <cellStyle name="Total 2 11 33 2 2 3" xfId="32036" xr:uid="{00000000-0005-0000-0000-0000BB800000}"/>
    <cellStyle name="Total 2 11 33 2 3" xfId="16775" xr:uid="{00000000-0005-0000-0000-0000BC800000}"/>
    <cellStyle name="Total 2 11 33 2 3 2" xfId="35546" xr:uid="{00000000-0005-0000-0000-0000BD800000}"/>
    <cellStyle name="Total 2 11 33 2 4" xfId="26970" xr:uid="{00000000-0005-0000-0000-0000BE800000}"/>
    <cellStyle name="Total 2 11 33 3" xfId="9427" xr:uid="{00000000-0005-0000-0000-0000BF800000}"/>
    <cellStyle name="Total 2 11 33 3 2" xfId="19404" xr:uid="{00000000-0005-0000-0000-0000C0800000}"/>
    <cellStyle name="Total 2 11 33 3 2 2" xfId="37703" xr:uid="{00000000-0005-0000-0000-0000C1800000}"/>
    <cellStyle name="Total 2 11 33 3 3" xfId="29501" xr:uid="{00000000-0005-0000-0000-0000C2800000}"/>
    <cellStyle name="Total 2 11 33 4" xfId="14782" xr:uid="{00000000-0005-0000-0000-0000C3800000}"/>
    <cellStyle name="Total 2 11 33 4 2" xfId="33955" xr:uid="{00000000-0005-0000-0000-0000C4800000}"/>
    <cellStyle name="Total 2 11 33 5" xfId="24414" xr:uid="{00000000-0005-0000-0000-0000C5800000}"/>
    <cellStyle name="Total 2 11 34" xfId="3164" xr:uid="{00000000-0005-0000-0000-0000C6800000}"/>
    <cellStyle name="Total 2 11 34 2" xfId="6325" xr:uid="{00000000-0005-0000-0000-0000C7800000}"/>
    <cellStyle name="Total 2 11 34 2 2" xfId="12444" xr:uid="{00000000-0005-0000-0000-0000C8800000}"/>
    <cellStyle name="Total 2 11 34 2 2 2" xfId="21864" xr:uid="{00000000-0005-0000-0000-0000C9800000}"/>
    <cellStyle name="Total 2 11 34 2 2 2 2" xfId="39732" xr:uid="{00000000-0005-0000-0000-0000CA800000}"/>
    <cellStyle name="Total 2 11 34 2 2 3" xfId="32038" xr:uid="{00000000-0005-0000-0000-0000CB800000}"/>
    <cellStyle name="Total 2 11 34 2 3" xfId="16777" xr:uid="{00000000-0005-0000-0000-0000CC800000}"/>
    <cellStyle name="Total 2 11 34 2 3 2" xfId="35548" xr:uid="{00000000-0005-0000-0000-0000CD800000}"/>
    <cellStyle name="Total 2 11 34 2 4" xfId="26972" xr:uid="{00000000-0005-0000-0000-0000CE800000}"/>
    <cellStyle name="Total 2 11 34 3" xfId="9429" xr:uid="{00000000-0005-0000-0000-0000CF800000}"/>
    <cellStyle name="Total 2 11 34 3 2" xfId="19406" xr:uid="{00000000-0005-0000-0000-0000D0800000}"/>
    <cellStyle name="Total 2 11 34 3 2 2" xfId="37705" xr:uid="{00000000-0005-0000-0000-0000D1800000}"/>
    <cellStyle name="Total 2 11 34 3 3" xfId="29503" xr:uid="{00000000-0005-0000-0000-0000D2800000}"/>
    <cellStyle name="Total 2 11 34 4" xfId="14784" xr:uid="{00000000-0005-0000-0000-0000D3800000}"/>
    <cellStyle name="Total 2 11 34 4 2" xfId="33957" xr:uid="{00000000-0005-0000-0000-0000D4800000}"/>
    <cellStyle name="Total 2 11 34 5" xfId="24416" xr:uid="{00000000-0005-0000-0000-0000D5800000}"/>
    <cellStyle name="Total 2 11 35" xfId="3175" xr:uid="{00000000-0005-0000-0000-0000D6800000}"/>
    <cellStyle name="Total 2 11 35 2" xfId="6335" xr:uid="{00000000-0005-0000-0000-0000D7800000}"/>
    <cellStyle name="Total 2 11 35 2 2" xfId="12454" xr:uid="{00000000-0005-0000-0000-0000D8800000}"/>
    <cellStyle name="Total 2 11 35 2 2 2" xfId="21874" xr:uid="{00000000-0005-0000-0000-0000D9800000}"/>
    <cellStyle name="Total 2 11 35 2 2 2 2" xfId="39742" xr:uid="{00000000-0005-0000-0000-0000DA800000}"/>
    <cellStyle name="Total 2 11 35 2 2 3" xfId="32048" xr:uid="{00000000-0005-0000-0000-0000DB800000}"/>
    <cellStyle name="Total 2 11 35 2 3" xfId="16785" xr:uid="{00000000-0005-0000-0000-0000DC800000}"/>
    <cellStyle name="Total 2 11 35 2 3 2" xfId="35556" xr:uid="{00000000-0005-0000-0000-0000DD800000}"/>
    <cellStyle name="Total 2 11 35 2 4" xfId="26982" xr:uid="{00000000-0005-0000-0000-0000DE800000}"/>
    <cellStyle name="Total 2 11 35 3" xfId="9439" xr:uid="{00000000-0005-0000-0000-0000DF800000}"/>
    <cellStyle name="Total 2 11 35 3 2" xfId="29513" xr:uid="{00000000-0005-0000-0000-0000E0800000}"/>
    <cellStyle name="Total 2 11 35 4" xfId="24426" xr:uid="{00000000-0005-0000-0000-0000E1800000}"/>
    <cellStyle name="Total 2 11 36" xfId="3271" xr:uid="{00000000-0005-0000-0000-0000E2800000}"/>
    <cellStyle name="Total 2 11 36 2" xfId="6428" xr:uid="{00000000-0005-0000-0000-0000E3800000}"/>
    <cellStyle name="Total 2 11 36 2 2" xfId="12541" xr:uid="{00000000-0005-0000-0000-0000E4800000}"/>
    <cellStyle name="Total 2 11 36 2 2 2" xfId="21957" xr:uid="{00000000-0005-0000-0000-0000E5800000}"/>
    <cellStyle name="Total 2 11 36 2 2 2 2" xfId="39774" xr:uid="{00000000-0005-0000-0000-0000E6800000}"/>
    <cellStyle name="Total 2 11 36 2 2 3" xfId="32084" xr:uid="{00000000-0005-0000-0000-0000E7800000}"/>
    <cellStyle name="Total 2 11 36 2 3" xfId="16863" xr:uid="{00000000-0005-0000-0000-0000E8800000}"/>
    <cellStyle name="Total 2 11 36 2 3 2" xfId="35583" xr:uid="{00000000-0005-0000-0000-0000E9800000}"/>
    <cellStyle name="Total 2 11 36 2 4" xfId="27018" xr:uid="{00000000-0005-0000-0000-0000EA800000}"/>
    <cellStyle name="Total 2 11 36 3" xfId="9526" xr:uid="{00000000-0005-0000-0000-0000EB800000}"/>
    <cellStyle name="Total 2 11 36 3 2" xfId="29549" xr:uid="{00000000-0005-0000-0000-0000EC800000}"/>
    <cellStyle name="Total 2 11 36 4" xfId="24462" xr:uid="{00000000-0005-0000-0000-0000ED800000}"/>
    <cellStyle name="Total 2 11 37" xfId="4856" xr:uid="{00000000-0005-0000-0000-0000EE800000}"/>
    <cellStyle name="Total 2 11 37 2" xfId="10997" xr:uid="{00000000-0005-0000-0000-0000EF800000}"/>
    <cellStyle name="Total 2 11 37 2 2" xfId="20561" xr:uid="{00000000-0005-0000-0000-0000F0800000}"/>
    <cellStyle name="Total 2 11 37 2 2 2" xfId="38665" xr:uid="{00000000-0005-0000-0000-0000F1800000}"/>
    <cellStyle name="Total 2 11 37 2 3" xfId="30870" xr:uid="{00000000-0005-0000-0000-0000F2800000}"/>
    <cellStyle name="Total 2 11 37 3" xfId="15563" xr:uid="{00000000-0005-0000-0000-0000F3800000}"/>
    <cellStyle name="Total 2 11 37 3 2" xfId="34550" xr:uid="{00000000-0005-0000-0000-0000F4800000}"/>
    <cellStyle name="Total 2 11 37 4" xfId="25788" xr:uid="{00000000-0005-0000-0000-0000F5800000}"/>
    <cellStyle name="Total 2 11 38" xfId="7981" xr:uid="{00000000-0005-0000-0000-0000F6800000}"/>
    <cellStyle name="Total 2 11 38 2" xfId="17974" xr:uid="{00000000-0005-0000-0000-0000F7800000}"/>
    <cellStyle name="Total 2 11 38 2 2" xfId="36552" xr:uid="{00000000-0005-0000-0000-0000F8800000}"/>
    <cellStyle name="Total 2 11 38 3" xfId="28343" xr:uid="{00000000-0005-0000-0000-0000F9800000}"/>
    <cellStyle name="Total 2 11 39" xfId="23247" xr:uid="{00000000-0005-0000-0000-0000FA800000}"/>
    <cellStyle name="Total 2 11 4" xfId="2437" xr:uid="{00000000-0005-0000-0000-0000FB800000}"/>
    <cellStyle name="Total 2 11 4 2" xfId="3697" xr:uid="{00000000-0005-0000-0000-0000FC800000}"/>
    <cellStyle name="Total 2 11 4 2 2" xfId="6816" xr:uid="{00000000-0005-0000-0000-0000FD800000}"/>
    <cellStyle name="Total 2 11 4 2 2 2" xfId="12898" xr:uid="{00000000-0005-0000-0000-0000FE800000}"/>
    <cellStyle name="Total 2 11 4 2 2 2 2" xfId="22270" xr:uid="{00000000-0005-0000-0000-0000FF800000}"/>
    <cellStyle name="Total 2 11 4 2 2 2 2 2" xfId="40000" xr:uid="{00000000-0005-0000-0000-000000810000}"/>
    <cellStyle name="Total 2 11 4 2 2 2 3" xfId="32352" xr:uid="{00000000-0005-0000-0000-000001810000}"/>
    <cellStyle name="Total 2 11 4 2 2 3" xfId="17135" xr:uid="{00000000-0005-0000-0000-000002810000}"/>
    <cellStyle name="Total 2 11 4 2 2 3 2" xfId="35768" xr:uid="{00000000-0005-0000-0000-000003810000}"/>
    <cellStyle name="Total 2 11 4 2 2 4" xfId="27286" xr:uid="{00000000-0005-0000-0000-000004810000}"/>
    <cellStyle name="Total 2 11 4 2 3" xfId="9883" xr:uid="{00000000-0005-0000-0000-000005810000}"/>
    <cellStyle name="Total 2 11 4 2 3 2" xfId="29811" xr:uid="{00000000-0005-0000-0000-000006810000}"/>
    <cellStyle name="Total 2 11 4 2 4" xfId="24730" xr:uid="{00000000-0005-0000-0000-000007810000}"/>
    <cellStyle name="Total 2 11 4 3" xfId="4380" xr:uid="{00000000-0005-0000-0000-000008810000}"/>
    <cellStyle name="Total 2 11 4 3 2" xfId="7482" xr:uid="{00000000-0005-0000-0000-000009810000}"/>
    <cellStyle name="Total 2 11 4 3 2 2" xfId="13543" xr:uid="{00000000-0005-0000-0000-00000A810000}"/>
    <cellStyle name="Total 2 11 4 3 2 2 2" xfId="22843" xr:uid="{00000000-0005-0000-0000-00000B810000}"/>
    <cellStyle name="Total 2 11 4 3 2 2 2 2" xfId="40571" xr:uid="{00000000-0005-0000-0000-00000C810000}"/>
    <cellStyle name="Total 2 11 4 3 2 2 3" xfId="32993" xr:uid="{00000000-0005-0000-0000-00000D810000}"/>
    <cellStyle name="Total 2 11 4 3 2 3" xfId="17601" xr:uid="{00000000-0005-0000-0000-00000E810000}"/>
    <cellStyle name="Total 2 11 4 3 2 3 2" xfId="36234" xr:uid="{00000000-0005-0000-0000-00000F810000}"/>
    <cellStyle name="Total 2 11 4 3 2 4" xfId="27927" xr:uid="{00000000-0005-0000-0000-000010810000}"/>
    <cellStyle name="Total 2 11 4 3 3" xfId="10529" xr:uid="{00000000-0005-0000-0000-000011810000}"/>
    <cellStyle name="Total 2 11 4 3 3 2" xfId="20097" xr:uid="{00000000-0005-0000-0000-000012810000}"/>
    <cellStyle name="Total 2 11 4 3 3 2 2" xfId="38252" xr:uid="{00000000-0005-0000-0000-000013810000}"/>
    <cellStyle name="Total 2 11 4 3 3 3" xfId="30453" xr:uid="{00000000-0005-0000-0000-000014810000}"/>
    <cellStyle name="Total 2 11 4 3 4" xfId="15200" xr:uid="{00000000-0005-0000-0000-000015810000}"/>
    <cellStyle name="Total 2 11 4 3 4 2" xfId="34235" xr:uid="{00000000-0005-0000-0000-000016810000}"/>
    <cellStyle name="Total 2 11 4 3 5" xfId="25371" xr:uid="{00000000-0005-0000-0000-000017810000}"/>
    <cellStyle name="Total 2 11 4 4" xfId="5643" xr:uid="{00000000-0005-0000-0000-000018810000}"/>
    <cellStyle name="Total 2 11 4 4 2" xfId="11778" xr:uid="{00000000-0005-0000-0000-000019810000}"/>
    <cellStyle name="Total 2 11 4 4 2 2" xfId="21311" xr:uid="{00000000-0005-0000-0000-00001A810000}"/>
    <cellStyle name="Total 2 11 4 4 2 2 2" xfId="39199" xr:uid="{00000000-0005-0000-0000-00001B810000}"/>
    <cellStyle name="Total 2 11 4 4 2 3" xfId="31430" xr:uid="{00000000-0005-0000-0000-00001C810000}"/>
    <cellStyle name="Total 2 11 4 4 3" xfId="16284" xr:uid="{00000000-0005-0000-0000-00001D810000}"/>
    <cellStyle name="Total 2 11 4 4 3 2" xfId="35055" xr:uid="{00000000-0005-0000-0000-00001E810000}"/>
    <cellStyle name="Total 2 11 4 4 4" xfId="26348" xr:uid="{00000000-0005-0000-0000-00001F810000}"/>
    <cellStyle name="Total 2 11 4 5" xfId="8760" xr:uid="{00000000-0005-0000-0000-000020810000}"/>
    <cellStyle name="Total 2 11 4 5 2" xfId="18747" xr:uid="{00000000-0005-0000-0000-000021810000}"/>
    <cellStyle name="Total 2 11 4 5 2 2" xfId="37104" xr:uid="{00000000-0005-0000-0000-000022810000}"/>
    <cellStyle name="Total 2 11 4 5 3" xfId="28892" xr:uid="{00000000-0005-0000-0000-000023810000}"/>
    <cellStyle name="Total 2 11 4 6" xfId="23807" xr:uid="{00000000-0005-0000-0000-000024810000}"/>
    <cellStyle name="Total 2 11 5" xfId="2527" xr:uid="{00000000-0005-0000-0000-000025810000}"/>
    <cellStyle name="Total 2 11 5 2" xfId="3773" xr:uid="{00000000-0005-0000-0000-000026810000}"/>
    <cellStyle name="Total 2 11 5 2 2" xfId="6885" xr:uid="{00000000-0005-0000-0000-000027810000}"/>
    <cellStyle name="Total 2 11 5 2 2 2" xfId="12959" xr:uid="{00000000-0005-0000-0000-000028810000}"/>
    <cellStyle name="Total 2 11 5 2 2 2 2" xfId="22321" xr:uid="{00000000-0005-0000-0000-000029810000}"/>
    <cellStyle name="Total 2 11 5 2 2 2 2 2" xfId="40051" xr:uid="{00000000-0005-0000-0000-00002A810000}"/>
    <cellStyle name="Total 2 11 5 2 2 2 3" xfId="32413" xr:uid="{00000000-0005-0000-0000-00002B810000}"/>
    <cellStyle name="Total 2 11 5 2 2 3" xfId="17175" xr:uid="{00000000-0005-0000-0000-00002C810000}"/>
    <cellStyle name="Total 2 11 5 2 2 3 2" xfId="35808" xr:uid="{00000000-0005-0000-0000-00002D810000}"/>
    <cellStyle name="Total 2 11 5 2 2 4" xfId="27347" xr:uid="{00000000-0005-0000-0000-00002E810000}"/>
    <cellStyle name="Total 2 11 5 2 3" xfId="9944" xr:uid="{00000000-0005-0000-0000-00002F810000}"/>
    <cellStyle name="Total 2 11 5 2 3 2" xfId="29872" xr:uid="{00000000-0005-0000-0000-000030810000}"/>
    <cellStyle name="Total 2 11 5 2 4" xfId="24791" xr:uid="{00000000-0005-0000-0000-000031810000}"/>
    <cellStyle name="Total 2 11 5 3" xfId="4441" xr:uid="{00000000-0005-0000-0000-000032810000}"/>
    <cellStyle name="Total 2 11 5 3 2" xfId="7543" xr:uid="{00000000-0005-0000-0000-000033810000}"/>
    <cellStyle name="Total 2 11 5 3 2 2" xfId="13604" xr:uid="{00000000-0005-0000-0000-000034810000}"/>
    <cellStyle name="Total 2 11 5 3 2 2 2" xfId="22894" xr:uid="{00000000-0005-0000-0000-000035810000}"/>
    <cellStyle name="Total 2 11 5 3 2 2 2 2" xfId="40622" xr:uid="{00000000-0005-0000-0000-000036810000}"/>
    <cellStyle name="Total 2 11 5 3 2 2 3" xfId="33054" xr:uid="{00000000-0005-0000-0000-000037810000}"/>
    <cellStyle name="Total 2 11 5 3 2 3" xfId="17641" xr:uid="{00000000-0005-0000-0000-000038810000}"/>
    <cellStyle name="Total 2 11 5 3 2 3 2" xfId="36274" xr:uid="{00000000-0005-0000-0000-000039810000}"/>
    <cellStyle name="Total 2 11 5 3 2 4" xfId="27988" xr:uid="{00000000-0005-0000-0000-00003A810000}"/>
    <cellStyle name="Total 2 11 5 3 3" xfId="10590" xr:uid="{00000000-0005-0000-0000-00003B810000}"/>
    <cellStyle name="Total 2 11 5 3 3 2" xfId="20158" xr:uid="{00000000-0005-0000-0000-00003C810000}"/>
    <cellStyle name="Total 2 11 5 3 3 2 2" xfId="38313" xr:uid="{00000000-0005-0000-0000-00003D810000}"/>
    <cellStyle name="Total 2 11 5 3 3 3" xfId="30514" xr:uid="{00000000-0005-0000-0000-00003E810000}"/>
    <cellStyle name="Total 2 11 5 3 4" xfId="15240" xr:uid="{00000000-0005-0000-0000-00003F810000}"/>
    <cellStyle name="Total 2 11 5 3 4 2" xfId="34275" xr:uid="{00000000-0005-0000-0000-000040810000}"/>
    <cellStyle name="Total 2 11 5 3 5" xfId="25432" xr:uid="{00000000-0005-0000-0000-000041810000}"/>
    <cellStyle name="Total 2 11 5 4" xfId="5732" xr:uid="{00000000-0005-0000-0000-000042810000}"/>
    <cellStyle name="Total 2 11 5 4 2" xfId="11851" xr:uid="{00000000-0005-0000-0000-000043810000}"/>
    <cellStyle name="Total 2 11 5 4 2 2" xfId="21370" xr:uid="{00000000-0005-0000-0000-000044810000}"/>
    <cellStyle name="Total 2 11 5 4 2 2 2" xfId="39254" xr:uid="{00000000-0005-0000-0000-000045810000}"/>
    <cellStyle name="Total 2 11 5 4 2 3" xfId="31495" xr:uid="{00000000-0005-0000-0000-000046810000}"/>
    <cellStyle name="Total 2 11 5 4 3" xfId="16339" xr:uid="{00000000-0005-0000-0000-000047810000}"/>
    <cellStyle name="Total 2 11 5 4 3 2" xfId="35110" xr:uid="{00000000-0005-0000-0000-000048810000}"/>
    <cellStyle name="Total 2 11 5 4 4" xfId="26429" xr:uid="{00000000-0005-0000-0000-000049810000}"/>
    <cellStyle name="Total 2 11 5 5" xfId="8831" xr:uid="{00000000-0005-0000-0000-00004A810000}"/>
    <cellStyle name="Total 2 11 5 5 2" xfId="18818" xr:uid="{00000000-0005-0000-0000-00004B810000}"/>
    <cellStyle name="Total 2 11 5 5 2 2" xfId="37167" xr:uid="{00000000-0005-0000-0000-00004C810000}"/>
    <cellStyle name="Total 2 11 5 5 3" xfId="28955" xr:uid="{00000000-0005-0000-0000-00004D810000}"/>
    <cellStyle name="Total 2 11 5 6" xfId="23868" xr:uid="{00000000-0005-0000-0000-00004E810000}"/>
    <cellStyle name="Total 2 11 6" xfId="2484" xr:uid="{00000000-0005-0000-0000-00004F810000}"/>
    <cellStyle name="Total 2 11 6 2" xfId="3587" xr:uid="{00000000-0005-0000-0000-000050810000}"/>
    <cellStyle name="Total 2 11 6 2 2" xfId="6717" xr:uid="{00000000-0005-0000-0000-000051810000}"/>
    <cellStyle name="Total 2 11 6 2 2 2" xfId="12810" xr:uid="{00000000-0005-0000-0000-000052810000}"/>
    <cellStyle name="Total 2 11 6 2 2 2 2" xfId="22199" xr:uid="{00000000-0005-0000-0000-000053810000}"/>
    <cellStyle name="Total 2 11 6 2 2 2 2 2" xfId="39929" xr:uid="{00000000-0005-0000-0000-000054810000}"/>
    <cellStyle name="Total 2 11 6 2 2 2 3" xfId="32265" xr:uid="{00000000-0005-0000-0000-000055810000}"/>
    <cellStyle name="Total 2 11 6 2 2 3" xfId="17079" xr:uid="{00000000-0005-0000-0000-000056810000}"/>
    <cellStyle name="Total 2 11 6 2 2 3 2" xfId="35712" xr:uid="{00000000-0005-0000-0000-000057810000}"/>
    <cellStyle name="Total 2 11 6 2 2 4" xfId="27199" xr:uid="{00000000-0005-0000-0000-000058810000}"/>
    <cellStyle name="Total 2 11 6 2 3" xfId="9795" xr:uid="{00000000-0005-0000-0000-000059810000}"/>
    <cellStyle name="Total 2 11 6 2 3 2" xfId="29725" xr:uid="{00000000-0005-0000-0000-00005A810000}"/>
    <cellStyle name="Total 2 11 6 2 4" xfId="24643" xr:uid="{00000000-0005-0000-0000-00005B810000}"/>
    <cellStyle name="Total 2 11 6 3" xfId="4291" xr:uid="{00000000-0005-0000-0000-00005C810000}"/>
    <cellStyle name="Total 2 11 6 3 2" xfId="7394" xr:uid="{00000000-0005-0000-0000-00005D810000}"/>
    <cellStyle name="Total 2 11 6 3 2 2" xfId="13455" xr:uid="{00000000-0005-0000-0000-00005E810000}"/>
    <cellStyle name="Total 2 11 6 3 2 2 2" xfId="22772" xr:uid="{00000000-0005-0000-0000-00005F810000}"/>
    <cellStyle name="Total 2 11 6 3 2 2 2 2" xfId="40500" xr:uid="{00000000-0005-0000-0000-000060810000}"/>
    <cellStyle name="Total 2 11 6 3 2 2 3" xfId="32906" xr:uid="{00000000-0005-0000-0000-000061810000}"/>
    <cellStyle name="Total 2 11 6 3 2 3" xfId="17545" xr:uid="{00000000-0005-0000-0000-000062810000}"/>
    <cellStyle name="Total 2 11 6 3 2 3 2" xfId="36178" xr:uid="{00000000-0005-0000-0000-000063810000}"/>
    <cellStyle name="Total 2 11 6 3 2 4" xfId="27840" xr:uid="{00000000-0005-0000-0000-000064810000}"/>
    <cellStyle name="Total 2 11 6 3 3" xfId="10440" xr:uid="{00000000-0005-0000-0000-000065810000}"/>
    <cellStyle name="Total 2 11 6 3 3 2" xfId="20009" xr:uid="{00000000-0005-0000-0000-000066810000}"/>
    <cellStyle name="Total 2 11 6 3 3 2 2" xfId="38165" xr:uid="{00000000-0005-0000-0000-000067810000}"/>
    <cellStyle name="Total 2 11 6 3 3 3" xfId="30365" xr:uid="{00000000-0005-0000-0000-000068810000}"/>
    <cellStyle name="Total 2 11 6 3 4" xfId="15144" xr:uid="{00000000-0005-0000-0000-000069810000}"/>
    <cellStyle name="Total 2 11 6 3 4 2" xfId="34179" xr:uid="{00000000-0005-0000-0000-00006A810000}"/>
    <cellStyle name="Total 2 11 6 3 5" xfId="25284" xr:uid="{00000000-0005-0000-0000-00006B810000}"/>
    <cellStyle name="Total 2 11 6 4" xfId="5690" xr:uid="{00000000-0005-0000-0000-00006C810000}"/>
    <cellStyle name="Total 2 11 6 4 2" xfId="11809" xr:uid="{00000000-0005-0000-0000-00006D810000}"/>
    <cellStyle name="Total 2 11 6 4 2 2" xfId="21333" xr:uid="{00000000-0005-0000-0000-00006E810000}"/>
    <cellStyle name="Total 2 11 6 4 2 2 2" xfId="39219" xr:uid="{00000000-0005-0000-0000-00006F810000}"/>
    <cellStyle name="Total 2 11 6 4 2 3" xfId="31455" xr:uid="{00000000-0005-0000-0000-000070810000}"/>
    <cellStyle name="Total 2 11 6 4 3" xfId="16304" xr:uid="{00000000-0005-0000-0000-000071810000}"/>
    <cellStyle name="Total 2 11 6 4 3 2" xfId="35075" xr:uid="{00000000-0005-0000-0000-000072810000}"/>
    <cellStyle name="Total 2 11 6 4 4" xfId="26389" xr:uid="{00000000-0005-0000-0000-000073810000}"/>
    <cellStyle name="Total 2 11 6 5" xfId="8789" xr:uid="{00000000-0005-0000-0000-000074810000}"/>
    <cellStyle name="Total 2 11 6 5 2" xfId="18776" xr:uid="{00000000-0005-0000-0000-000075810000}"/>
    <cellStyle name="Total 2 11 6 5 2 2" xfId="37127" xr:uid="{00000000-0005-0000-0000-000076810000}"/>
    <cellStyle name="Total 2 11 6 5 3" xfId="28915" xr:uid="{00000000-0005-0000-0000-000077810000}"/>
    <cellStyle name="Total 2 11 6 6" xfId="23830" xr:uid="{00000000-0005-0000-0000-000078810000}"/>
    <cellStyle name="Total 2 11 7" xfId="2572" xr:uid="{00000000-0005-0000-0000-000079810000}"/>
    <cellStyle name="Total 2 11 7 2" xfId="3866" xr:uid="{00000000-0005-0000-0000-00007A810000}"/>
    <cellStyle name="Total 2 11 7 2 2" xfId="6972" xr:uid="{00000000-0005-0000-0000-00007B810000}"/>
    <cellStyle name="Total 2 11 7 2 2 2" xfId="13042" xr:uid="{00000000-0005-0000-0000-00007C810000}"/>
    <cellStyle name="Total 2 11 7 2 2 2 2" xfId="22397" xr:uid="{00000000-0005-0000-0000-00007D810000}"/>
    <cellStyle name="Total 2 11 7 2 2 2 2 2" xfId="40125" xr:uid="{00000000-0005-0000-0000-00007E810000}"/>
    <cellStyle name="Total 2 11 7 2 2 2 3" xfId="32494" xr:uid="{00000000-0005-0000-0000-00007F810000}"/>
    <cellStyle name="Total 2 11 7 2 2 3" xfId="17234" xr:uid="{00000000-0005-0000-0000-000080810000}"/>
    <cellStyle name="Total 2 11 7 2 2 3 2" xfId="35867" xr:uid="{00000000-0005-0000-0000-000081810000}"/>
    <cellStyle name="Total 2 11 7 2 2 4" xfId="27428" xr:uid="{00000000-0005-0000-0000-000082810000}"/>
    <cellStyle name="Total 2 11 7 2 3" xfId="10027" xr:uid="{00000000-0005-0000-0000-000083810000}"/>
    <cellStyle name="Total 2 11 7 2 3 2" xfId="29953" xr:uid="{00000000-0005-0000-0000-000084810000}"/>
    <cellStyle name="Total 2 11 7 2 4" xfId="24872" xr:uid="{00000000-0005-0000-0000-000085810000}"/>
    <cellStyle name="Total 2 11 7 3" xfId="4524" xr:uid="{00000000-0005-0000-0000-000086810000}"/>
    <cellStyle name="Total 2 11 7 3 2" xfId="7626" xr:uid="{00000000-0005-0000-0000-000087810000}"/>
    <cellStyle name="Total 2 11 7 3 2 2" xfId="13687" xr:uid="{00000000-0005-0000-0000-000088810000}"/>
    <cellStyle name="Total 2 11 7 3 2 2 2" xfId="22968" xr:uid="{00000000-0005-0000-0000-000089810000}"/>
    <cellStyle name="Total 2 11 7 3 2 2 2 2" xfId="40696" xr:uid="{00000000-0005-0000-0000-00008A810000}"/>
    <cellStyle name="Total 2 11 7 3 2 2 3" xfId="33135" xr:uid="{00000000-0005-0000-0000-00008B810000}"/>
    <cellStyle name="Total 2 11 7 3 2 3" xfId="17700" xr:uid="{00000000-0005-0000-0000-00008C810000}"/>
    <cellStyle name="Total 2 11 7 3 2 3 2" xfId="36333" xr:uid="{00000000-0005-0000-0000-00008D810000}"/>
    <cellStyle name="Total 2 11 7 3 2 4" xfId="28069" xr:uid="{00000000-0005-0000-0000-00008E810000}"/>
    <cellStyle name="Total 2 11 7 3 3" xfId="10673" xr:uid="{00000000-0005-0000-0000-00008F810000}"/>
    <cellStyle name="Total 2 11 7 3 3 2" xfId="20241" xr:uid="{00000000-0005-0000-0000-000090810000}"/>
    <cellStyle name="Total 2 11 7 3 3 2 2" xfId="38394" xr:uid="{00000000-0005-0000-0000-000091810000}"/>
    <cellStyle name="Total 2 11 7 3 3 3" xfId="30595" xr:uid="{00000000-0005-0000-0000-000092810000}"/>
    <cellStyle name="Total 2 11 7 3 4" xfId="15299" xr:uid="{00000000-0005-0000-0000-000093810000}"/>
    <cellStyle name="Total 2 11 7 3 4 2" xfId="34334" xr:uid="{00000000-0005-0000-0000-000094810000}"/>
    <cellStyle name="Total 2 11 7 3 5" xfId="25513" xr:uid="{00000000-0005-0000-0000-000095810000}"/>
    <cellStyle name="Total 2 11 7 4" xfId="5775" xr:uid="{00000000-0005-0000-0000-000096810000}"/>
    <cellStyle name="Total 2 11 7 4 2" xfId="11894" xr:uid="{00000000-0005-0000-0000-000097810000}"/>
    <cellStyle name="Total 2 11 7 4 2 2" xfId="21401" xr:uid="{00000000-0005-0000-0000-000098810000}"/>
    <cellStyle name="Total 2 11 7 4 2 2 2" xfId="39285" xr:uid="{00000000-0005-0000-0000-000099810000}"/>
    <cellStyle name="Total 2 11 7 4 2 3" xfId="31536" xr:uid="{00000000-0005-0000-0000-00009A810000}"/>
    <cellStyle name="Total 2 11 7 4 3" xfId="16368" xr:uid="{00000000-0005-0000-0000-00009B810000}"/>
    <cellStyle name="Total 2 11 7 4 3 2" xfId="35139" xr:uid="{00000000-0005-0000-0000-00009C810000}"/>
    <cellStyle name="Total 2 11 7 4 4" xfId="26470" xr:uid="{00000000-0005-0000-0000-00009D810000}"/>
    <cellStyle name="Total 2 11 7 5" xfId="8874" xr:uid="{00000000-0005-0000-0000-00009E810000}"/>
    <cellStyle name="Total 2 11 7 5 2" xfId="18861" xr:uid="{00000000-0005-0000-0000-00009F810000}"/>
    <cellStyle name="Total 2 11 7 5 2 2" xfId="37208" xr:uid="{00000000-0005-0000-0000-0000A0810000}"/>
    <cellStyle name="Total 2 11 7 5 3" xfId="28996" xr:uid="{00000000-0005-0000-0000-0000A1810000}"/>
    <cellStyle name="Total 2 11 7 6" xfId="23909" xr:uid="{00000000-0005-0000-0000-0000A2810000}"/>
    <cellStyle name="Total 2 11 8" xfId="2539" xr:uid="{00000000-0005-0000-0000-0000A3810000}"/>
    <cellStyle name="Total 2 11 8 2" xfId="3704" xr:uid="{00000000-0005-0000-0000-0000A4810000}"/>
    <cellStyle name="Total 2 11 8 2 2" xfId="6822" xr:uid="{00000000-0005-0000-0000-0000A5810000}"/>
    <cellStyle name="Total 2 11 8 2 2 2" xfId="12904" xr:uid="{00000000-0005-0000-0000-0000A6810000}"/>
    <cellStyle name="Total 2 11 8 2 2 2 2" xfId="22274" xr:uid="{00000000-0005-0000-0000-0000A7810000}"/>
    <cellStyle name="Total 2 11 8 2 2 2 2 2" xfId="40004" xr:uid="{00000000-0005-0000-0000-0000A8810000}"/>
    <cellStyle name="Total 2 11 8 2 2 2 3" xfId="32358" xr:uid="{00000000-0005-0000-0000-0000A9810000}"/>
    <cellStyle name="Total 2 11 8 2 2 3" xfId="17138" xr:uid="{00000000-0005-0000-0000-0000AA810000}"/>
    <cellStyle name="Total 2 11 8 2 2 3 2" xfId="35771" xr:uid="{00000000-0005-0000-0000-0000AB810000}"/>
    <cellStyle name="Total 2 11 8 2 2 4" xfId="27292" xr:uid="{00000000-0005-0000-0000-0000AC810000}"/>
    <cellStyle name="Total 2 11 8 2 3" xfId="9889" xr:uid="{00000000-0005-0000-0000-0000AD810000}"/>
    <cellStyle name="Total 2 11 8 2 3 2" xfId="29817" xr:uid="{00000000-0005-0000-0000-0000AE810000}"/>
    <cellStyle name="Total 2 11 8 2 4" xfId="24736" xr:uid="{00000000-0005-0000-0000-0000AF810000}"/>
    <cellStyle name="Total 2 11 8 3" xfId="4386" xr:uid="{00000000-0005-0000-0000-0000B0810000}"/>
    <cellStyle name="Total 2 11 8 3 2" xfId="7488" xr:uid="{00000000-0005-0000-0000-0000B1810000}"/>
    <cellStyle name="Total 2 11 8 3 2 2" xfId="13549" xr:uid="{00000000-0005-0000-0000-0000B2810000}"/>
    <cellStyle name="Total 2 11 8 3 2 2 2" xfId="22847" xr:uid="{00000000-0005-0000-0000-0000B3810000}"/>
    <cellStyle name="Total 2 11 8 3 2 2 2 2" xfId="40575" xr:uid="{00000000-0005-0000-0000-0000B4810000}"/>
    <cellStyle name="Total 2 11 8 3 2 2 3" xfId="32999" xr:uid="{00000000-0005-0000-0000-0000B5810000}"/>
    <cellStyle name="Total 2 11 8 3 2 3" xfId="17604" xr:uid="{00000000-0005-0000-0000-0000B6810000}"/>
    <cellStyle name="Total 2 11 8 3 2 3 2" xfId="36237" xr:uid="{00000000-0005-0000-0000-0000B7810000}"/>
    <cellStyle name="Total 2 11 8 3 2 4" xfId="27933" xr:uid="{00000000-0005-0000-0000-0000B8810000}"/>
    <cellStyle name="Total 2 11 8 3 3" xfId="10535" xr:uid="{00000000-0005-0000-0000-0000B9810000}"/>
    <cellStyle name="Total 2 11 8 3 3 2" xfId="20103" xr:uid="{00000000-0005-0000-0000-0000BA810000}"/>
    <cellStyle name="Total 2 11 8 3 3 2 2" xfId="38258" xr:uid="{00000000-0005-0000-0000-0000BB810000}"/>
    <cellStyle name="Total 2 11 8 3 3 3" xfId="30459" xr:uid="{00000000-0005-0000-0000-0000BC810000}"/>
    <cellStyle name="Total 2 11 8 3 4" xfId="15203" xr:uid="{00000000-0005-0000-0000-0000BD810000}"/>
    <cellStyle name="Total 2 11 8 3 4 2" xfId="34238" xr:uid="{00000000-0005-0000-0000-0000BE810000}"/>
    <cellStyle name="Total 2 11 8 3 5" xfId="25377" xr:uid="{00000000-0005-0000-0000-0000BF810000}"/>
    <cellStyle name="Total 2 11 8 4" xfId="5743" xr:uid="{00000000-0005-0000-0000-0000C0810000}"/>
    <cellStyle name="Total 2 11 8 4 2" xfId="11862" xr:uid="{00000000-0005-0000-0000-0000C1810000}"/>
    <cellStyle name="Total 2 11 8 4 2 2" xfId="21381" xr:uid="{00000000-0005-0000-0000-0000C2810000}"/>
    <cellStyle name="Total 2 11 8 4 2 2 2" xfId="39265" xr:uid="{00000000-0005-0000-0000-0000C3810000}"/>
    <cellStyle name="Total 2 11 8 4 2 3" xfId="31506" xr:uid="{00000000-0005-0000-0000-0000C4810000}"/>
    <cellStyle name="Total 2 11 8 4 3" xfId="16350" xr:uid="{00000000-0005-0000-0000-0000C5810000}"/>
    <cellStyle name="Total 2 11 8 4 3 2" xfId="35121" xr:uid="{00000000-0005-0000-0000-0000C6810000}"/>
    <cellStyle name="Total 2 11 8 4 4" xfId="26440" xr:uid="{00000000-0005-0000-0000-0000C7810000}"/>
    <cellStyle name="Total 2 11 8 5" xfId="8842" xr:uid="{00000000-0005-0000-0000-0000C8810000}"/>
    <cellStyle name="Total 2 11 8 5 2" xfId="18829" xr:uid="{00000000-0005-0000-0000-0000C9810000}"/>
    <cellStyle name="Total 2 11 8 5 2 2" xfId="37178" xr:uid="{00000000-0005-0000-0000-0000CA810000}"/>
    <cellStyle name="Total 2 11 8 5 3" xfId="28966" xr:uid="{00000000-0005-0000-0000-0000CB810000}"/>
    <cellStyle name="Total 2 11 8 6" xfId="23879" xr:uid="{00000000-0005-0000-0000-0000CC810000}"/>
    <cellStyle name="Total 2 11 9" xfId="2611" xr:uid="{00000000-0005-0000-0000-0000CD810000}"/>
    <cellStyle name="Total 2 11 9 2" xfId="3539" xr:uid="{00000000-0005-0000-0000-0000CE810000}"/>
    <cellStyle name="Total 2 11 9 2 2" xfId="6675" xr:uid="{00000000-0005-0000-0000-0000CF810000}"/>
    <cellStyle name="Total 2 11 9 2 2 2" xfId="12773" xr:uid="{00000000-0005-0000-0000-0000D0810000}"/>
    <cellStyle name="Total 2 11 9 2 2 2 2" xfId="22170" xr:uid="{00000000-0005-0000-0000-0000D1810000}"/>
    <cellStyle name="Total 2 11 9 2 2 2 2 2" xfId="39900" xr:uid="{00000000-0005-0000-0000-0000D2810000}"/>
    <cellStyle name="Total 2 11 9 2 2 2 3" xfId="32228" xr:uid="{00000000-0005-0000-0000-0000D3810000}"/>
    <cellStyle name="Total 2 11 9 2 2 3" xfId="17052" xr:uid="{00000000-0005-0000-0000-0000D4810000}"/>
    <cellStyle name="Total 2 11 9 2 2 3 2" xfId="35685" xr:uid="{00000000-0005-0000-0000-0000D5810000}"/>
    <cellStyle name="Total 2 11 9 2 2 4" xfId="27162" xr:uid="{00000000-0005-0000-0000-0000D6810000}"/>
    <cellStyle name="Total 2 11 9 2 3" xfId="9758" xr:uid="{00000000-0005-0000-0000-0000D7810000}"/>
    <cellStyle name="Total 2 11 9 2 3 2" xfId="29689" xr:uid="{00000000-0005-0000-0000-0000D8810000}"/>
    <cellStyle name="Total 2 11 9 2 4" xfId="24606" xr:uid="{00000000-0005-0000-0000-0000D9810000}"/>
    <cellStyle name="Total 2 11 9 3" xfId="4254" xr:uid="{00000000-0005-0000-0000-0000DA810000}"/>
    <cellStyle name="Total 2 11 9 3 2" xfId="7357" xr:uid="{00000000-0005-0000-0000-0000DB810000}"/>
    <cellStyle name="Total 2 11 9 3 2 2" xfId="13418" xr:uid="{00000000-0005-0000-0000-0000DC810000}"/>
    <cellStyle name="Total 2 11 9 3 2 2 2" xfId="22743" xr:uid="{00000000-0005-0000-0000-0000DD810000}"/>
    <cellStyle name="Total 2 11 9 3 2 2 2 2" xfId="40471" xr:uid="{00000000-0005-0000-0000-0000DE810000}"/>
    <cellStyle name="Total 2 11 9 3 2 2 3" xfId="32869" xr:uid="{00000000-0005-0000-0000-0000DF810000}"/>
    <cellStyle name="Total 2 11 9 3 2 3" xfId="17518" xr:uid="{00000000-0005-0000-0000-0000E0810000}"/>
    <cellStyle name="Total 2 11 9 3 2 3 2" xfId="36151" xr:uid="{00000000-0005-0000-0000-0000E1810000}"/>
    <cellStyle name="Total 2 11 9 3 2 4" xfId="27803" xr:uid="{00000000-0005-0000-0000-0000E2810000}"/>
    <cellStyle name="Total 2 11 9 3 3" xfId="10403" xr:uid="{00000000-0005-0000-0000-0000E3810000}"/>
    <cellStyle name="Total 2 11 9 3 3 2" xfId="19972" xr:uid="{00000000-0005-0000-0000-0000E4810000}"/>
    <cellStyle name="Total 2 11 9 3 3 2 2" xfId="38128" xr:uid="{00000000-0005-0000-0000-0000E5810000}"/>
    <cellStyle name="Total 2 11 9 3 3 3" xfId="30328" xr:uid="{00000000-0005-0000-0000-0000E6810000}"/>
    <cellStyle name="Total 2 11 9 3 4" xfId="15117" xr:uid="{00000000-0005-0000-0000-0000E7810000}"/>
    <cellStyle name="Total 2 11 9 3 4 2" xfId="34152" xr:uid="{00000000-0005-0000-0000-0000E8810000}"/>
    <cellStyle name="Total 2 11 9 3 5" xfId="25247" xr:uid="{00000000-0005-0000-0000-0000E9810000}"/>
    <cellStyle name="Total 2 11 9 4" xfId="5813" xr:uid="{00000000-0005-0000-0000-0000EA810000}"/>
    <cellStyle name="Total 2 11 9 4 2" xfId="11932" xr:uid="{00000000-0005-0000-0000-0000EB810000}"/>
    <cellStyle name="Total 2 11 9 4 2 2" xfId="21429" xr:uid="{00000000-0005-0000-0000-0000EC810000}"/>
    <cellStyle name="Total 2 11 9 4 2 2 2" xfId="39311" xr:uid="{00000000-0005-0000-0000-0000ED810000}"/>
    <cellStyle name="Total 2 11 9 4 2 3" xfId="31572" xr:uid="{00000000-0005-0000-0000-0000EE810000}"/>
    <cellStyle name="Total 2 11 9 4 3" xfId="16392" xr:uid="{00000000-0005-0000-0000-0000EF810000}"/>
    <cellStyle name="Total 2 11 9 4 3 2" xfId="35163" xr:uid="{00000000-0005-0000-0000-0000F0810000}"/>
    <cellStyle name="Total 2 11 9 4 4" xfId="26506" xr:uid="{00000000-0005-0000-0000-0000F1810000}"/>
    <cellStyle name="Total 2 11 9 5" xfId="8912" xr:uid="{00000000-0005-0000-0000-0000F2810000}"/>
    <cellStyle name="Total 2 11 9 5 2" xfId="18899" xr:uid="{00000000-0005-0000-0000-0000F3810000}"/>
    <cellStyle name="Total 2 11 9 5 2 2" xfId="37244" xr:uid="{00000000-0005-0000-0000-0000F4810000}"/>
    <cellStyle name="Total 2 11 9 5 3" xfId="29032" xr:uid="{00000000-0005-0000-0000-0000F5810000}"/>
    <cellStyle name="Total 2 11 9 6" xfId="23945" xr:uid="{00000000-0005-0000-0000-0000F6810000}"/>
    <cellStyle name="Total 2 12" xfId="1738" xr:uid="{00000000-0005-0000-0000-0000F7810000}"/>
    <cellStyle name="Total 2 12 10" xfId="2723" xr:uid="{00000000-0005-0000-0000-0000F8810000}"/>
    <cellStyle name="Total 2 12 10 2" xfId="4035" xr:uid="{00000000-0005-0000-0000-0000F9810000}"/>
    <cellStyle name="Total 2 12 10 2 2" xfId="7138" xr:uid="{00000000-0005-0000-0000-0000FA810000}"/>
    <cellStyle name="Total 2 12 10 2 2 2" xfId="13202" xr:uid="{00000000-0005-0000-0000-0000FB810000}"/>
    <cellStyle name="Total 2 12 10 2 2 2 2" xfId="22547" xr:uid="{00000000-0005-0000-0000-0000FC810000}"/>
    <cellStyle name="Total 2 12 10 2 2 2 2 2" xfId="40275" xr:uid="{00000000-0005-0000-0000-0000FD810000}"/>
    <cellStyle name="Total 2 12 10 2 2 2 3" xfId="32654" xr:uid="{00000000-0005-0000-0000-0000FE810000}"/>
    <cellStyle name="Total 2 12 10 2 2 3" xfId="17358" xr:uid="{00000000-0005-0000-0000-0000FF810000}"/>
    <cellStyle name="Total 2 12 10 2 2 3 2" xfId="35991" xr:uid="{00000000-0005-0000-0000-000000820000}"/>
    <cellStyle name="Total 2 12 10 2 2 4" xfId="27588" xr:uid="{00000000-0005-0000-0000-000001820000}"/>
    <cellStyle name="Total 2 12 10 2 3" xfId="10187" xr:uid="{00000000-0005-0000-0000-000002820000}"/>
    <cellStyle name="Total 2 12 10 2 3 2" xfId="30113" xr:uid="{00000000-0005-0000-0000-000003820000}"/>
    <cellStyle name="Total 2 12 10 2 4" xfId="25032" xr:uid="{00000000-0005-0000-0000-000004820000}"/>
    <cellStyle name="Total 2 12 10 3" xfId="4684" xr:uid="{00000000-0005-0000-0000-000005820000}"/>
    <cellStyle name="Total 2 12 10 3 2" xfId="7786" xr:uid="{00000000-0005-0000-0000-000006820000}"/>
    <cellStyle name="Total 2 12 10 3 2 2" xfId="13847" xr:uid="{00000000-0005-0000-0000-000007820000}"/>
    <cellStyle name="Total 2 12 10 3 2 2 2" xfId="23118" xr:uid="{00000000-0005-0000-0000-000008820000}"/>
    <cellStyle name="Total 2 12 10 3 2 2 2 2" xfId="40846" xr:uid="{00000000-0005-0000-0000-000009820000}"/>
    <cellStyle name="Total 2 12 10 3 2 2 3" xfId="33295" xr:uid="{00000000-0005-0000-0000-00000A820000}"/>
    <cellStyle name="Total 2 12 10 3 2 3" xfId="17824" xr:uid="{00000000-0005-0000-0000-00000B820000}"/>
    <cellStyle name="Total 2 12 10 3 2 3 2" xfId="36457" xr:uid="{00000000-0005-0000-0000-00000C820000}"/>
    <cellStyle name="Total 2 12 10 3 2 4" xfId="28229" xr:uid="{00000000-0005-0000-0000-00000D820000}"/>
    <cellStyle name="Total 2 12 10 3 3" xfId="10833" xr:uid="{00000000-0005-0000-0000-00000E820000}"/>
    <cellStyle name="Total 2 12 10 3 3 2" xfId="20401" xr:uid="{00000000-0005-0000-0000-00000F820000}"/>
    <cellStyle name="Total 2 12 10 3 3 2 2" xfId="38554" xr:uid="{00000000-0005-0000-0000-000010820000}"/>
    <cellStyle name="Total 2 12 10 3 3 3" xfId="30755" xr:uid="{00000000-0005-0000-0000-000011820000}"/>
    <cellStyle name="Total 2 12 10 3 4" xfId="15423" xr:uid="{00000000-0005-0000-0000-000012820000}"/>
    <cellStyle name="Total 2 12 10 3 4 2" xfId="34458" xr:uid="{00000000-0005-0000-0000-000013820000}"/>
    <cellStyle name="Total 2 12 10 3 5" xfId="25673" xr:uid="{00000000-0005-0000-0000-000014820000}"/>
    <cellStyle name="Total 2 12 10 4" xfId="5919" xr:uid="{00000000-0005-0000-0000-000015820000}"/>
    <cellStyle name="Total 2 12 10 4 2" xfId="12038" xr:uid="{00000000-0005-0000-0000-000016820000}"/>
    <cellStyle name="Total 2 12 10 4 2 2" xfId="21526" xr:uid="{00000000-0005-0000-0000-000017820000}"/>
    <cellStyle name="Total 2 12 10 4 2 2 2" xfId="39406" xr:uid="{00000000-0005-0000-0000-000018820000}"/>
    <cellStyle name="Total 2 12 10 4 2 3" xfId="31672" xr:uid="{00000000-0005-0000-0000-000019820000}"/>
    <cellStyle name="Total 2 12 10 4 3" xfId="16481" xr:uid="{00000000-0005-0000-0000-00001A820000}"/>
    <cellStyle name="Total 2 12 10 4 3 2" xfId="35252" xr:uid="{00000000-0005-0000-0000-00001B820000}"/>
    <cellStyle name="Total 2 12 10 4 4" xfId="26606" xr:uid="{00000000-0005-0000-0000-00001C820000}"/>
    <cellStyle name="Total 2 12 10 5" xfId="9018" xr:uid="{00000000-0005-0000-0000-00001D820000}"/>
    <cellStyle name="Total 2 12 10 5 2" xfId="19005" xr:uid="{00000000-0005-0000-0000-00001E820000}"/>
    <cellStyle name="Total 2 12 10 5 2 2" xfId="37344" xr:uid="{00000000-0005-0000-0000-00001F820000}"/>
    <cellStyle name="Total 2 12 10 5 3" xfId="29132" xr:uid="{00000000-0005-0000-0000-000020820000}"/>
    <cellStyle name="Total 2 12 10 6" xfId="24045" xr:uid="{00000000-0005-0000-0000-000021820000}"/>
    <cellStyle name="Total 2 12 11" xfId="2673" xr:uid="{00000000-0005-0000-0000-000022820000}"/>
    <cellStyle name="Total 2 12 11 2" xfId="4057" xr:uid="{00000000-0005-0000-0000-000023820000}"/>
    <cellStyle name="Total 2 12 11 2 2" xfId="7160" xr:uid="{00000000-0005-0000-0000-000024820000}"/>
    <cellStyle name="Total 2 12 11 2 2 2" xfId="13224" xr:uid="{00000000-0005-0000-0000-000025820000}"/>
    <cellStyle name="Total 2 12 11 2 2 2 2" xfId="22567" xr:uid="{00000000-0005-0000-0000-000026820000}"/>
    <cellStyle name="Total 2 12 11 2 2 2 2 2" xfId="40295" xr:uid="{00000000-0005-0000-0000-000027820000}"/>
    <cellStyle name="Total 2 12 11 2 2 2 3" xfId="32676" xr:uid="{00000000-0005-0000-0000-000028820000}"/>
    <cellStyle name="Total 2 12 11 2 2 3" xfId="17374" xr:uid="{00000000-0005-0000-0000-000029820000}"/>
    <cellStyle name="Total 2 12 11 2 2 3 2" xfId="36007" xr:uid="{00000000-0005-0000-0000-00002A820000}"/>
    <cellStyle name="Total 2 12 11 2 2 4" xfId="27610" xr:uid="{00000000-0005-0000-0000-00002B820000}"/>
    <cellStyle name="Total 2 12 11 2 3" xfId="10209" xr:uid="{00000000-0005-0000-0000-00002C820000}"/>
    <cellStyle name="Total 2 12 11 2 3 2" xfId="30135" xr:uid="{00000000-0005-0000-0000-00002D820000}"/>
    <cellStyle name="Total 2 12 11 2 4" xfId="25054" xr:uid="{00000000-0005-0000-0000-00002E820000}"/>
    <cellStyle name="Total 2 12 11 3" xfId="4706" xr:uid="{00000000-0005-0000-0000-00002F820000}"/>
    <cellStyle name="Total 2 12 11 3 2" xfId="7808" xr:uid="{00000000-0005-0000-0000-000030820000}"/>
    <cellStyle name="Total 2 12 11 3 2 2" xfId="13869" xr:uid="{00000000-0005-0000-0000-000031820000}"/>
    <cellStyle name="Total 2 12 11 3 2 2 2" xfId="23138" xr:uid="{00000000-0005-0000-0000-000032820000}"/>
    <cellStyle name="Total 2 12 11 3 2 2 2 2" xfId="40866" xr:uid="{00000000-0005-0000-0000-000033820000}"/>
    <cellStyle name="Total 2 12 11 3 2 2 3" xfId="33317" xr:uid="{00000000-0005-0000-0000-000034820000}"/>
    <cellStyle name="Total 2 12 11 3 2 3" xfId="17840" xr:uid="{00000000-0005-0000-0000-000035820000}"/>
    <cellStyle name="Total 2 12 11 3 2 3 2" xfId="36473" xr:uid="{00000000-0005-0000-0000-000036820000}"/>
    <cellStyle name="Total 2 12 11 3 2 4" xfId="28251" xr:uid="{00000000-0005-0000-0000-000037820000}"/>
    <cellStyle name="Total 2 12 11 3 3" xfId="10855" xr:uid="{00000000-0005-0000-0000-000038820000}"/>
    <cellStyle name="Total 2 12 11 3 3 2" xfId="20423" xr:uid="{00000000-0005-0000-0000-000039820000}"/>
    <cellStyle name="Total 2 12 11 3 3 2 2" xfId="38576" xr:uid="{00000000-0005-0000-0000-00003A820000}"/>
    <cellStyle name="Total 2 12 11 3 3 3" xfId="30777" xr:uid="{00000000-0005-0000-0000-00003B820000}"/>
    <cellStyle name="Total 2 12 11 3 4" xfId="15439" xr:uid="{00000000-0005-0000-0000-00003C820000}"/>
    <cellStyle name="Total 2 12 11 3 4 2" xfId="34474" xr:uid="{00000000-0005-0000-0000-00003D820000}"/>
    <cellStyle name="Total 2 12 11 3 5" xfId="25695" xr:uid="{00000000-0005-0000-0000-00003E820000}"/>
    <cellStyle name="Total 2 12 11 4" xfId="5870" xr:uid="{00000000-0005-0000-0000-00003F820000}"/>
    <cellStyle name="Total 2 12 11 4 2" xfId="11989" xr:uid="{00000000-0005-0000-0000-000040820000}"/>
    <cellStyle name="Total 2 12 11 4 2 2" xfId="21479" xr:uid="{00000000-0005-0000-0000-000041820000}"/>
    <cellStyle name="Total 2 12 11 4 2 2 2" xfId="39359" xr:uid="{00000000-0005-0000-0000-000042820000}"/>
    <cellStyle name="Total 2 12 11 4 2 3" xfId="31625" xr:uid="{00000000-0005-0000-0000-000043820000}"/>
    <cellStyle name="Total 2 12 11 4 3" xfId="16440" xr:uid="{00000000-0005-0000-0000-000044820000}"/>
    <cellStyle name="Total 2 12 11 4 3 2" xfId="35211" xr:uid="{00000000-0005-0000-0000-000045820000}"/>
    <cellStyle name="Total 2 12 11 4 4" xfId="26559" xr:uid="{00000000-0005-0000-0000-000046820000}"/>
    <cellStyle name="Total 2 12 11 5" xfId="8969" xr:uid="{00000000-0005-0000-0000-000047820000}"/>
    <cellStyle name="Total 2 12 11 5 2" xfId="18956" xr:uid="{00000000-0005-0000-0000-000048820000}"/>
    <cellStyle name="Total 2 12 11 5 2 2" xfId="37297" xr:uid="{00000000-0005-0000-0000-000049820000}"/>
    <cellStyle name="Total 2 12 11 5 3" xfId="29085" xr:uid="{00000000-0005-0000-0000-00004A820000}"/>
    <cellStyle name="Total 2 12 11 6" xfId="23998" xr:uid="{00000000-0005-0000-0000-00004B820000}"/>
    <cellStyle name="Total 2 12 12" xfId="2675" xr:uid="{00000000-0005-0000-0000-00004C820000}"/>
    <cellStyle name="Total 2 12 12 2" xfId="4075" xr:uid="{00000000-0005-0000-0000-00004D820000}"/>
    <cellStyle name="Total 2 12 12 2 2" xfId="7178" xr:uid="{00000000-0005-0000-0000-00004E820000}"/>
    <cellStyle name="Total 2 12 12 2 2 2" xfId="13241" xr:uid="{00000000-0005-0000-0000-00004F820000}"/>
    <cellStyle name="Total 2 12 12 2 2 2 2" xfId="22584" xr:uid="{00000000-0005-0000-0000-000050820000}"/>
    <cellStyle name="Total 2 12 12 2 2 2 2 2" xfId="40312" xr:uid="{00000000-0005-0000-0000-000051820000}"/>
    <cellStyle name="Total 2 12 12 2 2 2 3" xfId="32693" xr:uid="{00000000-0005-0000-0000-000052820000}"/>
    <cellStyle name="Total 2 12 12 2 2 3" xfId="17388" xr:uid="{00000000-0005-0000-0000-000053820000}"/>
    <cellStyle name="Total 2 12 12 2 2 3 2" xfId="36021" xr:uid="{00000000-0005-0000-0000-000054820000}"/>
    <cellStyle name="Total 2 12 12 2 2 4" xfId="27627" xr:uid="{00000000-0005-0000-0000-000055820000}"/>
    <cellStyle name="Total 2 12 12 2 3" xfId="10226" xr:uid="{00000000-0005-0000-0000-000056820000}"/>
    <cellStyle name="Total 2 12 12 2 3 2" xfId="30152" xr:uid="{00000000-0005-0000-0000-000057820000}"/>
    <cellStyle name="Total 2 12 12 2 4" xfId="25071" xr:uid="{00000000-0005-0000-0000-000058820000}"/>
    <cellStyle name="Total 2 12 12 3" xfId="4723" xr:uid="{00000000-0005-0000-0000-000059820000}"/>
    <cellStyle name="Total 2 12 12 3 2" xfId="7825" xr:uid="{00000000-0005-0000-0000-00005A820000}"/>
    <cellStyle name="Total 2 12 12 3 2 2" xfId="13886" xr:uid="{00000000-0005-0000-0000-00005B820000}"/>
    <cellStyle name="Total 2 12 12 3 2 2 2" xfId="23155" xr:uid="{00000000-0005-0000-0000-00005C820000}"/>
    <cellStyle name="Total 2 12 12 3 2 2 2 2" xfId="40883" xr:uid="{00000000-0005-0000-0000-00005D820000}"/>
    <cellStyle name="Total 2 12 12 3 2 2 3" xfId="33334" xr:uid="{00000000-0005-0000-0000-00005E820000}"/>
    <cellStyle name="Total 2 12 12 3 2 3" xfId="17854" xr:uid="{00000000-0005-0000-0000-00005F820000}"/>
    <cellStyle name="Total 2 12 12 3 2 3 2" xfId="36487" xr:uid="{00000000-0005-0000-0000-000060820000}"/>
    <cellStyle name="Total 2 12 12 3 2 4" xfId="28268" xr:uid="{00000000-0005-0000-0000-000061820000}"/>
    <cellStyle name="Total 2 12 12 3 3" xfId="10872" xr:uid="{00000000-0005-0000-0000-000062820000}"/>
    <cellStyle name="Total 2 12 12 3 3 2" xfId="20440" xr:uid="{00000000-0005-0000-0000-000063820000}"/>
    <cellStyle name="Total 2 12 12 3 3 2 2" xfId="38593" xr:uid="{00000000-0005-0000-0000-000064820000}"/>
    <cellStyle name="Total 2 12 12 3 3 3" xfId="30794" xr:uid="{00000000-0005-0000-0000-000065820000}"/>
    <cellStyle name="Total 2 12 12 3 4" xfId="15453" xr:uid="{00000000-0005-0000-0000-000066820000}"/>
    <cellStyle name="Total 2 12 12 3 4 2" xfId="34488" xr:uid="{00000000-0005-0000-0000-000067820000}"/>
    <cellStyle name="Total 2 12 12 3 5" xfId="25712" xr:uid="{00000000-0005-0000-0000-000068820000}"/>
    <cellStyle name="Total 2 12 12 4" xfId="5872" xr:uid="{00000000-0005-0000-0000-000069820000}"/>
    <cellStyle name="Total 2 12 12 4 2" xfId="11991" xr:uid="{00000000-0005-0000-0000-00006A820000}"/>
    <cellStyle name="Total 2 12 12 4 2 2" xfId="21481" xr:uid="{00000000-0005-0000-0000-00006B820000}"/>
    <cellStyle name="Total 2 12 12 4 2 2 2" xfId="39361" xr:uid="{00000000-0005-0000-0000-00006C820000}"/>
    <cellStyle name="Total 2 12 12 4 2 3" xfId="31627" xr:uid="{00000000-0005-0000-0000-00006D820000}"/>
    <cellStyle name="Total 2 12 12 4 3" xfId="16442" xr:uid="{00000000-0005-0000-0000-00006E820000}"/>
    <cellStyle name="Total 2 12 12 4 3 2" xfId="35213" xr:uid="{00000000-0005-0000-0000-00006F820000}"/>
    <cellStyle name="Total 2 12 12 4 4" xfId="26561" xr:uid="{00000000-0005-0000-0000-000070820000}"/>
    <cellStyle name="Total 2 12 12 5" xfId="8971" xr:uid="{00000000-0005-0000-0000-000071820000}"/>
    <cellStyle name="Total 2 12 12 5 2" xfId="18958" xr:uid="{00000000-0005-0000-0000-000072820000}"/>
    <cellStyle name="Total 2 12 12 5 2 2" xfId="37299" xr:uid="{00000000-0005-0000-0000-000073820000}"/>
    <cellStyle name="Total 2 12 12 5 3" xfId="29087" xr:uid="{00000000-0005-0000-0000-000074820000}"/>
    <cellStyle name="Total 2 12 12 6" xfId="24000" xr:uid="{00000000-0005-0000-0000-000075820000}"/>
    <cellStyle name="Total 2 12 13" xfId="2665" xr:uid="{00000000-0005-0000-0000-000076820000}"/>
    <cellStyle name="Total 2 12 13 2" xfId="4093" xr:uid="{00000000-0005-0000-0000-000077820000}"/>
    <cellStyle name="Total 2 12 13 2 2" xfId="7196" xr:uid="{00000000-0005-0000-0000-000078820000}"/>
    <cellStyle name="Total 2 12 13 2 2 2" xfId="13258" xr:uid="{00000000-0005-0000-0000-000079820000}"/>
    <cellStyle name="Total 2 12 13 2 2 2 2" xfId="22601" xr:uid="{00000000-0005-0000-0000-00007A820000}"/>
    <cellStyle name="Total 2 12 13 2 2 2 2 2" xfId="40329" xr:uid="{00000000-0005-0000-0000-00007B820000}"/>
    <cellStyle name="Total 2 12 13 2 2 2 3" xfId="32710" xr:uid="{00000000-0005-0000-0000-00007C820000}"/>
    <cellStyle name="Total 2 12 13 2 2 3" xfId="17402" xr:uid="{00000000-0005-0000-0000-00007D820000}"/>
    <cellStyle name="Total 2 12 13 2 2 3 2" xfId="36035" xr:uid="{00000000-0005-0000-0000-00007E820000}"/>
    <cellStyle name="Total 2 12 13 2 2 4" xfId="27644" xr:uid="{00000000-0005-0000-0000-00007F820000}"/>
    <cellStyle name="Total 2 12 13 2 3" xfId="10243" xr:uid="{00000000-0005-0000-0000-000080820000}"/>
    <cellStyle name="Total 2 12 13 2 3 2" xfId="30169" xr:uid="{00000000-0005-0000-0000-000081820000}"/>
    <cellStyle name="Total 2 12 13 2 4" xfId="25088" xr:uid="{00000000-0005-0000-0000-000082820000}"/>
    <cellStyle name="Total 2 12 13 3" xfId="4740" xr:uid="{00000000-0005-0000-0000-000083820000}"/>
    <cellStyle name="Total 2 12 13 3 2" xfId="7842" xr:uid="{00000000-0005-0000-0000-000084820000}"/>
    <cellStyle name="Total 2 12 13 3 2 2" xfId="13903" xr:uid="{00000000-0005-0000-0000-000085820000}"/>
    <cellStyle name="Total 2 12 13 3 2 2 2" xfId="23172" xr:uid="{00000000-0005-0000-0000-000086820000}"/>
    <cellStyle name="Total 2 12 13 3 2 2 2 2" xfId="40900" xr:uid="{00000000-0005-0000-0000-000087820000}"/>
    <cellStyle name="Total 2 12 13 3 2 2 3" xfId="33351" xr:uid="{00000000-0005-0000-0000-000088820000}"/>
    <cellStyle name="Total 2 12 13 3 2 3" xfId="17868" xr:uid="{00000000-0005-0000-0000-000089820000}"/>
    <cellStyle name="Total 2 12 13 3 2 3 2" xfId="36501" xr:uid="{00000000-0005-0000-0000-00008A820000}"/>
    <cellStyle name="Total 2 12 13 3 2 4" xfId="28285" xr:uid="{00000000-0005-0000-0000-00008B820000}"/>
    <cellStyle name="Total 2 12 13 3 3" xfId="10889" xr:uid="{00000000-0005-0000-0000-00008C820000}"/>
    <cellStyle name="Total 2 12 13 3 3 2" xfId="20457" xr:uid="{00000000-0005-0000-0000-00008D820000}"/>
    <cellStyle name="Total 2 12 13 3 3 2 2" xfId="38610" xr:uid="{00000000-0005-0000-0000-00008E820000}"/>
    <cellStyle name="Total 2 12 13 3 3 3" xfId="30811" xr:uid="{00000000-0005-0000-0000-00008F820000}"/>
    <cellStyle name="Total 2 12 13 3 4" xfId="15467" xr:uid="{00000000-0005-0000-0000-000090820000}"/>
    <cellStyle name="Total 2 12 13 3 4 2" xfId="34502" xr:uid="{00000000-0005-0000-0000-000091820000}"/>
    <cellStyle name="Total 2 12 13 3 5" xfId="25729" xr:uid="{00000000-0005-0000-0000-000092820000}"/>
    <cellStyle name="Total 2 12 13 4" xfId="5862" xr:uid="{00000000-0005-0000-0000-000093820000}"/>
    <cellStyle name="Total 2 12 13 4 2" xfId="11981" xr:uid="{00000000-0005-0000-0000-000094820000}"/>
    <cellStyle name="Total 2 12 13 4 2 2" xfId="21471" xr:uid="{00000000-0005-0000-0000-000095820000}"/>
    <cellStyle name="Total 2 12 13 4 2 2 2" xfId="39351" xr:uid="{00000000-0005-0000-0000-000096820000}"/>
    <cellStyle name="Total 2 12 13 4 2 3" xfId="31617" xr:uid="{00000000-0005-0000-0000-000097820000}"/>
    <cellStyle name="Total 2 12 13 4 3" xfId="16432" xr:uid="{00000000-0005-0000-0000-000098820000}"/>
    <cellStyle name="Total 2 12 13 4 3 2" xfId="35203" xr:uid="{00000000-0005-0000-0000-000099820000}"/>
    <cellStyle name="Total 2 12 13 4 4" xfId="26551" xr:uid="{00000000-0005-0000-0000-00009A820000}"/>
    <cellStyle name="Total 2 12 13 5" xfId="8961" xr:uid="{00000000-0005-0000-0000-00009B820000}"/>
    <cellStyle name="Total 2 12 13 5 2" xfId="18948" xr:uid="{00000000-0005-0000-0000-00009C820000}"/>
    <cellStyle name="Total 2 12 13 5 2 2" xfId="37289" xr:uid="{00000000-0005-0000-0000-00009D820000}"/>
    <cellStyle name="Total 2 12 13 5 3" xfId="29077" xr:uid="{00000000-0005-0000-0000-00009E820000}"/>
    <cellStyle name="Total 2 12 13 6" xfId="23990" xr:uid="{00000000-0005-0000-0000-00009F820000}"/>
    <cellStyle name="Total 2 12 14" xfId="2779" xr:uid="{00000000-0005-0000-0000-0000A0820000}"/>
    <cellStyle name="Total 2 12 14 2" xfId="4112" xr:uid="{00000000-0005-0000-0000-0000A1820000}"/>
    <cellStyle name="Total 2 12 14 2 2" xfId="7215" xr:uid="{00000000-0005-0000-0000-0000A2820000}"/>
    <cellStyle name="Total 2 12 14 2 2 2" xfId="13276" xr:uid="{00000000-0005-0000-0000-0000A3820000}"/>
    <cellStyle name="Total 2 12 14 2 2 2 2" xfId="22619" xr:uid="{00000000-0005-0000-0000-0000A4820000}"/>
    <cellStyle name="Total 2 12 14 2 2 2 2 2" xfId="40347" xr:uid="{00000000-0005-0000-0000-0000A5820000}"/>
    <cellStyle name="Total 2 12 14 2 2 2 3" xfId="32728" xr:uid="{00000000-0005-0000-0000-0000A6820000}"/>
    <cellStyle name="Total 2 12 14 2 2 3" xfId="17417" xr:uid="{00000000-0005-0000-0000-0000A7820000}"/>
    <cellStyle name="Total 2 12 14 2 2 3 2" xfId="36050" xr:uid="{00000000-0005-0000-0000-0000A8820000}"/>
    <cellStyle name="Total 2 12 14 2 2 4" xfId="27662" xr:uid="{00000000-0005-0000-0000-0000A9820000}"/>
    <cellStyle name="Total 2 12 14 2 3" xfId="10261" xr:uid="{00000000-0005-0000-0000-0000AA820000}"/>
    <cellStyle name="Total 2 12 14 2 3 2" xfId="30187" xr:uid="{00000000-0005-0000-0000-0000AB820000}"/>
    <cellStyle name="Total 2 12 14 2 4" xfId="25106" xr:uid="{00000000-0005-0000-0000-0000AC820000}"/>
    <cellStyle name="Total 2 12 14 3" xfId="4758" xr:uid="{00000000-0005-0000-0000-0000AD820000}"/>
    <cellStyle name="Total 2 12 14 3 2" xfId="7860" xr:uid="{00000000-0005-0000-0000-0000AE820000}"/>
    <cellStyle name="Total 2 12 14 3 2 2" xfId="13921" xr:uid="{00000000-0005-0000-0000-0000AF820000}"/>
    <cellStyle name="Total 2 12 14 3 2 2 2" xfId="23190" xr:uid="{00000000-0005-0000-0000-0000B0820000}"/>
    <cellStyle name="Total 2 12 14 3 2 2 2 2" xfId="40918" xr:uid="{00000000-0005-0000-0000-0000B1820000}"/>
    <cellStyle name="Total 2 12 14 3 2 2 3" xfId="33369" xr:uid="{00000000-0005-0000-0000-0000B2820000}"/>
    <cellStyle name="Total 2 12 14 3 2 3" xfId="17883" xr:uid="{00000000-0005-0000-0000-0000B3820000}"/>
    <cellStyle name="Total 2 12 14 3 2 3 2" xfId="36516" xr:uid="{00000000-0005-0000-0000-0000B4820000}"/>
    <cellStyle name="Total 2 12 14 3 2 4" xfId="28303" xr:uid="{00000000-0005-0000-0000-0000B5820000}"/>
    <cellStyle name="Total 2 12 14 3 3" xfId="10907" xr:uid="{00000000-0005-0000-0000-0000B6820000}"/>
    <cellStyle name="Total 2 12 14 3 3 2" xfId="20475" xr:uid="{00000000-0005-0000-0000-0000B7820000}"/>
    <cellStyle name="Total 2 12 14 3 3 2 2" xfId="38628" xr:uid="{00000000-0005-0000-0000-0000B8820000}"/>
    <cellStyle name="Total 2 12 14 3 3 3" xfId="30829" xr:uid="{00000000-0005-0000-0000-0000B9820000}"/>
    <cellStyle name="Total 2 12 14 3 4" xfId="15482" xr:uid="{00000000-0005-0000-0000-0000BA820000}"/>
    <cellStyle name="Total 2 12 14 3 4 2" xfId="34517" xr:uid="{00000000-0005-0000-0000-0000BB820000}"/>
    <cellStyle name="Total 2 12 14 3 5" xfId="25747" xr:uid="{00000000-0005-0000-0000-0000BC820000}"/>
    <cellStyle name="Total 2 12 14 4" xfId="5971" xr:uid="{00000000-0005-0000-0000-0000BD820000}"/>
    <cellStyle name="Total 2 12 14 4 2" xfId="12090" xr:uid="{00000000-0005-0000-0000-0000BE820000}"/>
    <cellStyle name="Total 2 12 14 4 2 2" xfId="21568" xr:uid="{00000000-0005-0000-0000-0000BF820000}"/>
    <cellStyle name="Total 2 12 14 4 2 2 2" xfId="39448" xr:uid="{00000000-0005-0000-0000-0000C0820000}"/>
    <cellStyle name="Total 2 12 14 4 2 3" xfId="31714" xr:uid="{00000000-0005-0000-0000-0000C1820000}"/>
    <cellStyle name="Total 2 12 14 4 3" xfId="16517" xr:uid="{00000000-0005-0000-0000-0000C2820000}"/>
    <cellStyle name="Total 2 12 14 4 3 2" xfId="35288" xr:uid="{00000000-0005-0000-0000-0000C3820000}"/>
    <cellStyle name="Total 2 12 14 4 4" xfId="26648" xr:uid="{00000000-0005-0000-0000-0000C4820000}"/>
    <cellStyle name="Total 2 12 14 5" xfId="9070" xr:uid="{00000000-0005-0000-0000-0000C5820000}"/>
    <cellStyle name="Total 2 12 14 5 2" xfId="19057" xr:uid="{00000000-0005-0000-0000-0000C6820000}"/>
    <cellStyle name="Total 2 12 14 5 2 2" xfId="37386" xr:uid="{00000000-0005-0000-0000-0000C7820000}"/>
    <cellStyle name="Total 2 12 14 5 3" xfId="29174" xr:uid="{00000000-0005-0000-0000-0000C8820000}"/>
    <cellStyle name="Total 2 12 14 6" xfId="24087" xr:uid="{00000000-0005-0000-0000-0000C9820000}"/>
    <cellStyle name="Total 2 12 15" xfId="2765" xr:uid="{00000000-0005-0000-0000-0000CA820000}"/>
    <cellStyle name="Total 2 12 15 2" xfId="4128" xr:uid="{00000000-0005-0000-0000-0000CB820000}"/>
    <cellStyle name="Total 2 12 15 2 2" xfId="7231" xr:uid="{00000000-0005-0000-0000-0000CC820000}"/>
    <cellStyle name="Total 2 12 15 2 2 2" xfId="13292" xr:uid="{00000000-0005-0000-0000-0000CD820000}"/>
    <cellStyle name="Total 2 12 15 2 2 2 2" xfId="22635" xr:uid="{00000000-0005-0000-0000-0000CE820000}"/>
    <cellStyle name="Total 2 12 15 2 2 2 2 2" xfId="40363" xr:uid="{00000000-0005-0000-0000-0000CF820000}"/>
    <cellStyle name="Total 2 12 15 2 2 2 3" xfId="32744" xr:uid="{00000000-0005-0000-0000-0000D0820000}"/>
    <cellStyle name="Total 2 12 15 2 2 3" xfId="17431" xr:uid="{00000000-0005-0000-0000-0000D1820000}"/>
    <cellStyle name="Total 2 12 15 2 2 3 2" xfId="36064" xr:uid="{00000000-0005-0000-0000-0000D2820000}"/>
    <cellStyle name="Total 2 12 15 2 2 4" xfId="27678" xr:uid="{00000000-0005-0000-0000-0000D3820000}"/>
    <cellStyle name="Total 2 12 15 2 3" xfId="10277" xr:uid="{00000000-0005-0000-0000-0000D4820000}"/>
    <cellStyle name="Total 2 12 15 2 3 2" xfId="30203" xr:uid="{00000000-0005-0000-0000-0000D5820000}"/>
    <cellStyle name="Total 2 12 15 2 4" xfId="25122" xr:uid="{00000000-0005-0000-0000-0000D6820000}"/>
    <cellStyle name="Total 2 12 15 3" xfId="4774" xr:uid="{00000000-0005-0000-0000-0000D7820000}"/>
    <cellStyle name="Total 2 12 15 3 2" xfId="7876" xr:uid="{00000000-0005-0000-0000-0000D8820000}"/>
    <cellStyle name="Total 2 12 15 3 2 2" xfId="13937" xr:uid="{00000000-0005-0000-0000-0000D9820000}"/>
    <cellStyle name="Total 2 12 15 3 2 2 2" xfId="23206" xr:uid="{00000000-0005-0000-0000-0000DA820000}"/>
    <cellStyle name="Total 2 12 15 3 2 2 2 2" xfId="40934" xr:uid="{00000000-0005-0000-0000-0000DB820000}"/>
    <cellStyle name="Total 2 12 15 3 2 2 3" xfId="33385" xr:uid="{00000000-0005-0000-0000-0000DC820000}"/>
    <cellStyle name="Total 2 12 15 3 2 3" xfId="17897" xr:uid="{00000000-0005-0000-0000-0000DD820000}"/>
    <cellStyle name="Total 2 12 15 3 2 3 2" xfId="36530" xr:uid="{00000000-0005-0000-0000-0000DE820000}"/>
    <cellStyle name="Total 2 12 15 3 2 4" xfId="28319" xr:uid="{00000000-0005-0000-0000-0000DF820000}"/>
    <cellStyle name="Total 2 12 15 3 3" xfId="10923" xr:uid="{00000000-0005-0000-0000-0000E0820000}"/>
    <cellStyle name="Total 2 12 15 3 3 2" xfId="20491" xr:uid="{00000000-0005-0000-0000-0000E1820000}"/>
    <cellStyle name="Total 2 12 15 3 3 2 2" xfId="38644" xr:uid="{00000000-0005-0000-0000-0000E2820000}"/>
    <cellStyle name="Total 2 12 15 3 3 3" xfId="30845" xr:uid="{00000000-0005-0000-0000-0000E3820000}"/>
    <cellStyle name="Total 2 12 15 3 4" xfId="15496" xr:uid="{00000000-0005-0000-0000-0000E4820000}"/>
    <cellStyle name="Total 2 12 15 3 4 2" xfId="34531" xr:uid="{00000000-0005-0000-0000-0000E5820000}"/>
    <cellStyle name="Total 2 12 15 3 5" xfId="25763" xr:uid="{00000000-0005-0000-0000-0000E6820000}"/>
    <cellStyle name="Total 2 12 15 4" xfId="5958" xr:uid="{00000000-0005-0000-0000-0000E7820000}"/>
    <cellStyle name="Total 2 12 15 4 2" xfId="12077" xr:uid="{00000000-0005-0000-0000-0000E8820000}"/>
    <cellStyle name="Total 2 12 15 4 2 2" xfId="21561" xr:uid="{00000000-0005-0000-0000-0000E9820000}"/>
    <cellStyle name="Total 2 12 15 4 2 2 2" xfId="39441" xr:uid="{00000000-0005-0000-0000-0000EA820000}"/>
    <cellStyle name="Total 2 12 15 4 2 3" xfId="31707" xr:uid="{00000000-0005-0000-0000-0000EB820000}"/>
    <cellStyle name="Total 2 12 15 4 3" xfId="16504" xr:uid="{00000000-0005-0000-0000-0000EC820000}"/>
    <cellStyle name="Total 2 12 15 4 3 2" xfId="35275" xr:uid="{00000000-0005-0000-0000-0000ED820000}"/>
    <cellStyle name="Total 2 12 15 4 4" xfId="26641" xr:uid="{00000000-0005-0000-0000-0000EE820000}"/>
    <cellStyle name="Total 2 12 15 5" xfId="9057" xr:uid="{00000000-0005-0000-0000-0000EF820000}"/>
    <cellStyle name="Total 2 12 15 5 2" xfId="19044" xr:uid="{00000000-0005-0000-0000-0000F0820000}"/>
    <cellStyle name="Total 2 12 15 5 2 2" xfId="37379" xr:uid="{00000000-0005-0000-0000-0000F1820000}"/>
    <cellStyle name="Total 2 12 15 5 3" xfId="29167" xr:uid="{00000000-0005-0000-0000-0000F2820000}"/>
    <cellStyle name="Total 2 12 15 6" xfId="24080" xr:uid="{00000000-0005-0000-0000-0000F3820000}"/>
    <cellStyle name="Total 2 12 16" xfId="2790" xr:uid="{00000000-0005-0000-0000-0000F4820000}"/>
    <cellStyle name="Total 2 12 16 2" xfId="5982" xr:uid="{00000000-0005-0000-0000-0000F5820000}"/>
    <cellStyle name="Total 2 12 16 2 2" xfId="12101" xr:uid="{00000000-0005-0000-0000-0000F6820000}"/>
    <cellStyle name="Total 2 12 16 2 2 2" xfId="21579" xr:uid="{00000000-0005-0000-0000-0000F7820000}"/>
    <cellStyle name="Total 2 12 16 2 2 2 2" xfId="39457" xr:uid="{00000000-0005-0000-0000-0000F8820000}"/>
    <cellStyle name="Total 2 12 16 2 2 3" xfId="31723" xr:uid="{00000000-0005-0000-0000-0000F9820000}"/>
    <cellStyle name="Total 2 12 16 2 3" xfId="16528" xr:uid="{00000000-0005-0000-0000-0000FA820000}"/>
    <cellStyle name="Total 2 12 16 2 3 2" xfId="35299" xr:uid="{00000000-0005-0000-0000-0000FB820000}"/>
    <cellStyle name="Total 2 12 16 2 4" xfId="26657" xr:uid="{00000000-0005-0000-0000-0000FC820000}"/>
    <cellStyle name="Total 2 12 16 3" xfId="9081" xr:uid="{00000000-0005-0000-0000-0000FD820000}"/>
    <cellStyle name="Total 2 12 16 3 2" xfId="19068" xr:uid="{00000000-0005-0000-0000-0000FE820000}"/>
    <cellStyle name="Total 2 12 16 3 2 2" xfId="37395" xr:uid="{00000000-0005-0000-0000-0000FF820000}"/>
    <cellStyle name="Total 2 12 16 3 3" xfId="29183" xr:uid="{00000000-0005-0000-0000-000000830000}"/>
    <cellStyle name="Total 2 12 16 4" xfId="14549" xr:uid="{00000000-0005-0000-0000-000001830000}"/>
    <cellStyle name="Total 2 12 16 4 2" xfId="33722" xr:uid="{00000000-0005-0000-0000-000002830000}"/>
    <cellStyle name="Total 2 12 16 5" xfId="24096" xr:uid="{00000000-0005-0000-0000-000003830000}"/>
    <cellStyle name="Total 2 12 17" xfId="2785" xr:uid="{00000000-0005-0000-0000-000004830000}"/>
    <cellStyle name="Total 2 12 17 2" xfId="5977" xr:uid="{00000000-0005-0000-0000-000005830000}"/>
    <cellStyle name="Total 2 12 17 2 2" xfId="12096" xr:uid="{00000000-0005-0000-0000-000006830000}"/>
    <cellStyle name="Total 2 12 17 2 2 2" xfId="21574" xr:uid="{00000000-0005-0000-0000-000007830000}"/>
    <cellStyle name="Total 2 12 17 2 2 2 2" xfId="39452" xr:uid="{00000000-0005-0000-0000-000008830000}"/>
    <cellStyle name="Total 2 12 17 2 2 3" xfId="31718" xr:uid="{00000000-0005-0000-0000-000009830000}"/>
    <cellStyle name="Total 2 12 17 2 3" xfId="16523" xr:uid="{00000000-0005-0000-0000-00000A830000}"/>
    <cellStyle name="Total 2 12 17 2 3 2" xfId="35294" xr:uid="{00000000-0005-0000-0000-00000B830000}"/>
    <cellStyle name="Total 2 12 17 2 4" xfId="26652" xr:uid="{00000000-0005-0000-0000-00000C830000}"/>
    <cellStyle name="Total 2 12 17 3" xfId="9076" xr:uid="{00000000-0005-0000-0000-00000D830000}"/>
    <cellStyle name="Total 2 12 17 3 2" xfId="19063" xr:uid="{00000000-0005-0000-0000-00000E830000}"/>
    <cellStyle name="Total 2 12 17 3 2 2" xfId="37390" xr:uid="{00000000-0005-0000-0000-00000F830000}"/>
    <cellStyle name="Total 2 12 17 3 3" xfId="29178" xr:uid="{00000000-0005-0000-0000-000010830000}"/>
    <cellStyle name="Total 2 12 17 4" xfId="14546" xr:uid="{00000000-0005-0000-0000-000011830000}"/>
    <cellStyle name="Total 2 12 17 4 2" xfId="33719" xr:uid="{00000000-0005-0000-0000-000012830000}"/>
    <cellStyle name="Total 2 12 17 5" xfId="24091" xr:uid="{00000000-0005-0000-0000-000013830000}"/>
    <cellStyle name="Total 2 12 18" xfId="2913" xr:uid="{00000000-0005-0000-0000-000014830000}"/>
    <cellStyle name="Total 2 12 18 2" xfId="6093" xr:uid="{00000000-0005-0000-0000-000015830000}"/>
    <cellStyle name="Total 2 12 18 2 2" xfId="12212" xr:uid="{00000000-0005-0000-0000-000016830000}"/>
    <cellStyle name="Total 2 12 18 2 2 2" xfId="21663" xr:uid="{00000000-0005-0000-0000-000017830000}"/>
    <cellStyle name="Total 2 12 18 2 2 2 2" xfId="39539" xr:uid="{00000000-0005-0000-0000-000018830000}"/>
    <cellStyle name="Total 2 12 18 2 2 3" xfId="31830" xr:uid="{00000000-0005-0000-0000-000019830000}"/>
    <cellStyle name="Total 2 12 18 2 3" xfId="16602" xr:uid="{00000000-0005-0000-0000-00001A830000}"/>
    <cellStyle name="Total 2 12 18 2 3 2" xfId="35373" xr:uid="{00000000-0005-0000-0000-00001B830000}"/>
    <cellStyle name="Total 2 12 18 2 4" xfId="26764" xr:uid="{00000000-0005-0000-0000-00001C830000}"/>
    <cellStyle name="Total 2 12 18 3" xfId="9197" xr:uid="{00000000-0005-0000-0000-00001D830000}"/>
    <cellStyle name="Total 2 12 18 3 2" xfId="19179" xr:uid="{00000000-0005-0000-0000-00001E830000}"/>
    <cellStyle name="Total 2 12 18 3 2 2" xfId="37502" xr:uid="{00000000-0005-0000-0000-00001F830000}"/>
    <cellStyle name="Total 2 12 18 3 3" xfId="29295" xr:uid="{00000000-0005-0000-0000-000020830000}"/>
    <cellStyle name="Total 2 12 18 4" xfId="14614" xr:uid="{00000000-0005-0000-0000-000021830000}"/>
    <cellStyle name="Total 2 12 18 4 2" xfId="33787" xr:uid="{00000000-0005-0000-0000-000022830000}"/>
    <cellStyle name="Total 2 12 18 5" xfId="24208" xr:uid="{00000000-0005-0000-0000-000023830000}"/>
    <cellStyle name="Total 2 12 19" xfId="2795" xr:uid="{00000000-0005-0000-0000-000024830000}"/>
    <cellStyle name="Total 2 12 19 2" xfId="5987" xr:uid="{00000000-0005-0000-0000-000025830000}"/>
    <cellStyle name="Total 2 12 19 2 2" xfId="12106" xr:uid="{00000000-0005-0000-0000-000026830000}"/>
    <cellStyle name="Total 2 12 19 2 2 2" xfId="21584" xr:uid="{00000000-0005-0000-0000-000027830000}"/>
    <cellStyle name="Total 2 12 19 2 2 2 2" xfId="39462" xr:uid="{00000000-0005-0000-0000-000028830000}"/>
    <cellStyle name="Total 2 12 19 2 2 3" xfId="31728" xr:uid="{00000000-0005-0000-0000-000029830000}"/>
    <cellStyle name="Total 2 12 19 2 3" xfId="16533" xr:uid="{00000000-0005-0000-0000-00002A830000}"/>
    <cellStyle name="Total 2 12 19 2 3 2" xfId="35304" xr:uid="{00000000-0005-0000-0000-00002B830000}"/>
    <cellStyle name="Total 2 12 19 2 4" xfId="26662" xr:uid="{00000000-0005-0000-0000-00002C830000}"/>
    <cellStyle name="Total 2 12 19 3" xfId="9086" xr:uid="{00000000-0005-0000-0000-00002D830000}"/>
    <cellStyle name="Total 2 12 19 3 2" xfId="19073" xr:uid="{00000000-0005-0000-0000-00002E830000}"/>
    <cellStyle name="Total 2 12 19 3 2 2" xfId="37400" xr:uid="{00000000-0005-0000-0000-00002F830000}"/>
    <cellStyle name="Total 2 12 19 3 3" xfId="29188" xr:uid="{00000000-0005-0000-0000-000030830000}"/>
    <cellStyle name="Total 2 12 19 4" xfId="14552" xr:uid="{00000000-0005-0000-0000-000031830000}"/>
    <cellStyle name="Total 2 12 19 4 2" xfId="33725" xr:uid="{00000000-0005-0000-0000-000032830000}"/>
    <cellStyle name="Total 2 12 19 5" xfId="24101" xr:uid="{00000000-0005-0000-0000-000033830000}"/>
    <cellStyle name="Total 2 12 2" xfId="2372" xr:uid="{00000000-0005-0000-0000-000034830000}"/>
    <cellStyle name="Total 2 12 2 2" xfId="3794" xr:uid="{00000000-0005-0000-0000-000035830000}"/>
    <cellStyle name="Total 2 12 2 2 2" xfId="6905" xr:uid="{00000000-0005-0000-0000-000036830000}"/>
    <cellStyle name="Total 2 12 2 2 2 2" xfId="12978" xr:uid="{00000000-0005-0000-0000-000037830000}"/>
    <cellStyle name="Total 2 12 2 2 2 2 2" xfId="22340" xr:uid="{00000000-0005-0000-0000-000038830000}"/>
    <cellStyle name="Total 2 12 2 2 2 2 2 2" xfId="40069" xr:uid="{00000000-0005-0000-0000-000039830000}"/>
    <cellStyle name="Total 2 12 2 2 2 2 3" xfId="32431" xr:uid="{00000000-0005-0000-0000-00003A830000}"/>
    <cellStyle name="Total 2 12 2 2 2 3" xfId="17192" xr:uid="{00000000-0005-0000-0000-00003B830000}"/>
    <cellStyle name="Total 2 12 2 2 2 3 2" xfId="35825" xr:uid="{00000000-0005-0000-0000-00003C830000}"/>
    <cellStyle name="Total 2 12 2 2 2 4" xfId="27365" xr:uid="{00000000-0005-0000-0000-00003D830000}"/>
    <cellStyle name="Total 2 12 2 2 3" xfId="9963" xr:uid="{00000000-0005-0000-0000-00003E830000}"/>
    <cellStyle name="Total 2 12 2 2 3 2" xfId="29890" xr:uid="{00000000-0005-0000-0000-00003F830000}"/>
    <cellStyle name="Total 2 12 2 2 4" xfId="24809" xr:uid="{00000000-0005-0000-0000-000040830000}"/>
    <cellStyle name="Total 2 12 2 3" xfId="4460" xr:uid="{00000000-0005-0000-0000-000041830000}"/>
    <cellStyle name="Total 2 12 2 3 2" xfId="7562" xr:uid="{00000000-0005-0000-0000-000042830000}"/>
    <cellStyle name="Total 2 12 2 3 2 2" xfId="13623" xr:uid="{00000000-0005-0000-0000-000043830000}"/>
    <cellStyle name="Total 2 12 2 3 2 2 2" xfId="22912" xr:uid="{00000000-0005-0000-0000-000044830000}"/>
    <cellStyle name="Total 2 12 2 3 2 2 2 2" xfId="40640" xr:uid="{00000000-0005-0000-0000-000045830000}"/>
    <cellStyle name="Total 2 12 2 3 2 2 3" xfId="33072" xr:uid="{00000000-0005-0000-0000-000046830000}"/>
    <cellStyle name="Total 2 12 2 3 2 3" xfId="17658" xr:uid="{00000000-0005-0000-0000-000047830000}"/>
    <cellStyle name="Total 2 12 2 3 2 3 2" xfId="36291" xr:uid="{00000000-0005-0000-0000-000048830000}"/>
    <cellStyle name="Total 2 12 2 3 2 4" xfId="28006" xr:uid="{00000000-0005-0000-0000-000049830000}"/>
    <cellStyle name="Total 2 12 2 3 3" xfId="10609" xr:uid="{00000000-0005-0000-0000-00004A830000}"/>
    <cellStyle name="Total 2 12 2 3 3 2" xfId="20177" xr:uid="{00000000-0005-0000-0000-00004B830000}"/>
    <cellStyle name="Total 2 12 2 3 3 2 2" xfId="38331" xr:uid="{00000000-0005-0000-0000-00004C830000}"/>
    <cellStyle name="Total 2 12 2 3 3 3" xfId="30532" xr:uid="{00000000-0005-0000-0000-00004D830000}"/>
    <cellStyle name="Total 2 12 2 3 4" xfId="15257" xr:uid="{00000000-0005-0000-0000-00004E830000}"/>
    <cellStyle name="Total 2 12 2 3 4 2" xfId="34292" xr:uid="{00000000-0005-0000-0000-00004F830000}"/>
    <cellStyle name="Total 2 12 2 3 5" xfId="25450" xr:uid="{00000000-0005-0000-0000-000050830000}"/>
    <cellStyle name="Total 2 12 2 4" xfId="5579" xr:uid="{00000000-0005-0000-0000-000051830000}"/>
    <cellStyle name="Total 2 12 2 4 2" xfId="11714" xr:uid="{00000000-0005-0000-0000-000052830000}"/>
    <cellStyle name="Total 2 12 2 4 2 2" xfId="21269" xr:uid="{00000000-0005-0000-0000-000053830000}"/>
    <cellStyle name="Total 2 12 2 4 2 2 2" xfId="39157" xr:uid="{00000000-0005-0000-0000-000054830000}"/>
    <cellStyle name="Total 2 12 2 4 2 3" xfId="31368" xr:uid="{00000000-0005-0000-0000-000055830000}"/>
    <cellStyle name="Total 2 12 2 4 3" xfId="16243" xr:uid="{00000000-0005-0000-0000-000056830000}"/>
    <cellStyle name="Total 2 12 2 4 3 2" xfId="35014" xr:uid="{00000000-0005-0000-0000-000057830000}"/>
    <cellStyle name="Total 2 12 2 4 4" xfId="26286" xr:uid="{00000000-0005-0000-0000-000058830000}"/>
    <cellStyle name="Total 2 12 2 5" xfId="8695" xr:uid="{00000000-0005-0000-0000-000059830000}"/>
    <cellStyle name="Total 2 12 2 5 2" xfId="18682" xr:uid="{00000000-0005-0000-0000-00005A830000}"/>
    <cellStyle name="Total 2 12 2 5 2 2" xfId="37041" xr:uid="{00000000-0005-0000-0000-00005B830000}"/>
    <cellStyle name="Total 2 12 2 5 3" xfId="28829" xr:uid="{00000000-0005-0000-0000-00005C830000}"/>
    <cellStyle name="Total 2 12 2 6" xfId="23744" xr:uid="{00000000-0005-0000-0000-00005D830000}"/>
    <cellStyle name="Total 2 12 20" xfId="2883" xr:uid="{00000000-0005-0000-0000-00005E830000}"/>
    <cellStyle name="Total 2 12 20 2" xfId="6067" xr:uid="{00000000-0005-0000-0000-00005F830000}"/>
    <cellStyle name="Total 2 12 20 2 2" xfId="12186" xr:uid="{00000000-0005-0000-0000-000060830000}"/>
    <cellStyle name="Total 2 12 20 2 2 2" xfId="21649" xr:uid="{00000000-0005-0000-0000-000061830000}"/>
    <cellStyle name="Total 2 12 20 2 2 2 2" xfId="39525" xr:uid="{00000000-0005-0000-0000-000062830000}"/>
    <cellStyle name="Total 2 12 20 2 2 3" xfId="31806" xr:uid="{00000000-0005-0000-0000-000063830000}"/>
    <cellStyle name="Total 2 12 20 2 3" xfId="16588" xr:uid="{00000000-0005-0000-0000-000064830000}"/>
    <cellStyle name="Total 2 12 20 2 3 2" xfId="35359" xr:uid="{00000000-0005-0000-0000-000065830000}"/>
    <cellStyle name="Total 2 12 20 2 4" xfId="26740" xr:uid="{00000000-0005-0000-0000-000066830000}"/>
    <cellStyle name="Total 2 12 20 3" xfId="9168" xr:uid="{00000000-0005-0000-0000-000067830000}"/>
    <cellStyle name="Total 2 12 20 3 2" xfId="19150" xr:uid="{00000000-0005-0000-0000-000068830000}"/>
    <cellStyle name="Total 2 12 20 3 2 2" xfId="37475" xr:uid="{00000000-0005-0000-0000-000069830000}"/>
    <cellStyle name="Total 2 12 20 3 3" xfId="29268" xr:uid="{00000000-0005-0000-0000-00006A830000}"/>
    <cellStyle name="Total 2 12 20 4" xfId="14599" xr:uid="{00000000-0005-0000-0000-00006B830000}"/>
    <cellStyle name="Total 2 12 20 4 2" xfId="33772" xr:uid="{00000000-0005-0000-0000-00006C830000}"/>
    <cellStyle name="Total 2 12 20 5" xfId="24181" xr:uid="{00000000-0005-0000-0000-00006D830000}"/>
    <cellStyle name="Total 2 12 21" xfId="2957" xr:uid="{00000000-0005-0000-0000-00006E830000}"/>
    <cellStyle name="Total 2 12 21 2" xfId="6133" xr:uid="{00000000-0005-0000-0000-00006F830000}"/>
    <cellStyle name="Total 2 12 21 2 2" xfId="12252" xr:uid="{00000000-0005-0000-0000-000070830000}"/>
    <cellStyle name="Total 2 12 21 2 2 2" xfId="21696" xr:uid="{00000000-0005-0000-0000-000071830000}"/>
    <cellStyle name="Total 2 12 21 2 2 2 2" xfId="39570" xr:uid="{00000000-0005-0000-0000-000072830000}"/>
    <cellStyle name="Total 2 12 21 2 2 3" xfId="31866" xr:uid="{00000000-0005-0000-0000-000073830000}"/>
    <cellStyle name="Total 2 12 21 2 3" xfId="16633" xr:uid="{00000000-0005-0000-0000-000074830000}"/>
    <cellStyle name="Total 2 12 21 2 3 2" xfId="35404" xr:uid="{00000000-0005-0000-0000-000075830000}"/>
    <cellStyle name="Total 2 12 21 2 4" xfId="26800" xr:uid="{00000000-0005-0000-0000-000076830000}"/>
    <cellStyle name="Total 2 12 21 3" xfId="9237" xr:uid="{00000000-0005-0000-0000-000077830000}"/>
    <cellStyle name="Total 2 12 21 3 2" xfId="19214" xr:uid="{00000000-0005-0000-0000-000078830000}"/>
    <cellStyle name="Total 2 12 21 3 2 2" xfId="37533" xr:uid="{00000000-0005-0000-0000-000079830000}"/>
    <cellStyle name="Total 2 12 21 3 3" xfId="29331" xr:uid="{00000000-0005-0000-0000-00007A830000}"/>
    <cellStyle name="Total 2 12 21 4" xfId="14640" xr:uid="{00000000-0005-0000-0000-00007B830000}"/>
    <cellStyle name="Total 2 12 21 4 2" xfId="33813" xr:uid="{00000000-0005-0000-0000-00007C830000}"/>
    <cellStyle name="Total 2 12 21 5" xfId="24244" xr:uid="{00000000-0005-0000-0000-00007D830000}"/>
    <cellStyle name="Total 2 12 22" xfId="2999" xr:uid="{00000000-0005-0000-0000-00007E830000}"/>
    <cellStyle name="Total 2 12 22 2" xfId="6174" xr:uid="{00000000-0005-0000-0000-00007F830000}"/>
    <cellStyle name="Total 2 12 22 2 2" xfId="12293" xr:uid="{00000000-0005-0000-0000-000080830000}"/>
    <cellStyle name="Total 2 12 22 2 2 2" xfId="21735" xr:uid="{00000000-0005-0000-0000-000081830000}"/>
    <cellStyle name="Total 2 12 22 2 2 2 2" xfId="39609" xr:uid="{00000000-0005-0000-0000-000082830000}"/>
    <cellStyle name="Total 2 12 22 2 2 3" xfId="31905" xr:uid="{00000000-0005-0000-0000-000083830000}"/>
    <cellStyle name="Total 2 12 22 2 3" xfId="16666" xr:uid="{00000000-0005-0000-0000-000084830000}"/>
    <cellStyle name="Total 2 12 22 2 3 2" xfId="35437" xr:uid="{00000000-0005-0000-0000-000085830000}"/>
    <cellStyle name="Total 2 12 22 2 4" xfId="26839" xr:uid="{00000000-0005-0000-0000-000086830000}"/>
    <cellStyle name="Total 2 12 22 3" xfId="9278" xr:uid="{00000000-0005-0000-0000-000087830000}"/>
    <cellStyle name="Total 2 12 22 3 2" xfId="19255" xr:uid="{00000000-0005-0000-0000-000088830000}"/>
    <cellStyle name="Total 2 12 22 3 2 2" xfId="37572" xr:uid="{00000000-0005-0000-0000-000089830000}"/>
    <cellStyle name="Total 2 12 22 3 3" xfId="29370" xr:uid="{00000000-0005-0000-0000-00008A830000}"/>
    <cellStyle name="Total 2 12 22 4" xfId="14673" xr:uid="{00000000-0005-0000-0000-00008B830000}"/>
    <cellStyle name="Total 2 12 22 4 2" xfId="33846" xr:uid="{00000000-0005-0000-0000-00008C830000}"/>
    <cellStyle name="Total 2 12 22 5" xfId="24283" xr:uid="{00000000-0005-0000-0000-00008D830000}"/>
    <cellStyle name="Total 2 12 23" xfId="2959" xr:uid="{00000000-0005-0000-0000-00008E830000}"/>
    <cellStyle name="Total 2 12 23 2" xfId="6135" xr:uid="{00000000-0005-0000-0000-00008F830000}"/>
    <cellStyle name="Total 2 12 23 2 2" xfId="12254" xr:uid="{00000000-0005-0000-0000-000090830000}"/>
    <cellStyle name="Total 2 12 23 2 2 2" xfId="21698" xr:uid="{00000000-0005-0000-0000-000091830000}"/>
    <cellStyle name="Total 2 12 23 2 2 2 2" xfId="39572" xr:uid="{00000000-0005-0000-0000-000092830000}"/>
    <cellStyle name="Total 2 12 23 2 2 3" xfId="31868" xr:uid="{00000000-0005-0000-0000-000093830000}"/>
    <cellStyle name="Total 2 12 23 2 3" xfId="16635" xr:uid="{00000000-0005-0000-0000-000094830000}"/>
    <cellStyle name="Total 2 12 23 2 3 2" xfId="35406" xr:uid="{00000000-0005-0000-0000-000095830000}"/>
    <cellStyle name="Total 2 12 23 2 4" xfId="26802" xr:uid="{00000000-0005-0000-0000-000096830000}"/>
    <cellStyle name="Total 2 12 23 3" xfId="9239" xr:uid="{00000000-0005-0000-0000-000097830000}"/>
    <cellStyle name="Total 2 12 23 3 2" xfId="19216" xr:uid="{00000000-0005-0000-0000-000098830000}"/>
    <cellStyle name="Total 2 12 23 3 2 2" xfId="37535" xr:uid="{00000000-0005-0000-0000-000099830000}"/>
    <cellStyle name="Total 2 12 23 3 3" xfId="29333" xr:uid="{00000000-0005-0000-0000-00009A830000}"/>
    <cellStyle name="Total 2 12 23 4" xfId="14642" xr:uid="{00000000-0005-0000-0000-00009B830000}"/>
    <cellStyle name="Total 2 12 23 4 2" xfId="33815" xr:uid="{00000000-0005-0000-0000-00009C830000}"/>
    <cellStyle name="Total 2 12 23 5" xfId="24246" xr:uid="{00000000-0005-0000-0000-00009D830000}"/>
    <cellStyle name="Total 2 12 24" xfId="2961" xr:uid="{00000000-0005-0000-0000-00009E830000}"/>
    <cellStyle name="Total 2 12 24 2" xfId="6137" xr:uid="{00000000-0005-0000-0000-00009F830000}"/>
    <cellStyle name="Total 2 12 24 2 2" xfId="12256" xr:uid="{00000000-0005-0000-0000-0000A0830000}"/>
    <cellStyle name="Total 2 12 24 2 2 2" xfId="21700" xr:uid="{00000000-0005-0000-0000-0000A1830000}"/>
    <cellStyle name="Total 2 12 24 2 2 2 2" xfId="39574" xr:uid="{00000000-0005-0000-0000-0000A2830000}"/>
    <cellStyle name="Total 2 12 24 2 2 3" xfId="31870" xr:uid="{00000000-0005-0000-0000-0000A3830000}"/>
    <cellStyle name="Total 2 12 24 2 3" xfId="16637" xr:uid="{00000000-0005-0000-0000-0000A4830000}"/>
    <cellStyle name="Total 2 12 24 2 3 2" xfId="35408" xr:uid="{00000000-0005-0000-0000-0000A5830000}"/>
    <cellStyle name="Total 2 12 24 2 4" xfId="26804" xr:uid="{00000000-0005-0000-0000-0000A6830000}"/>
    <cellStyle name="Total 2 12 24 3" xfId="9241" xr:uid="{00000000-0005-0000-0000-0000A7830000}"/>
    <cellStyle name="Total 2 12 24 3 2" xfId="19218" xr:uid="{00000000-0005-0000-0000-0000A8830000}"/>
    <cellStyle name="Total 2 12 24 3 2 2" xfId="37537" xr:uid="{00000000-0005-0000-0000-0000A9830000}"/>
    <cellStyle name="Total 2 12 24 3 3" xfId="29335" xr:uid="{00000000-0005-0000-0000-0000AA830000}"/>
    <cellStyle name="Total 2 12 24 4" xfId="14644" xr:uid="{00000000-0005-0000-0000-0000AB830000}"/>
    <cellStyle name="Total 2 12 24 4 2" xfId="33817" xr:uid="{00000000-0005-0000-0000-0000AC830000}"/>
    <cellStyle name="Total 2 12 24 5" xfId="24248" xr:uid="{00000000-0005-0000-0000-0000AD830000}"/>
    <cellStyle name="Total 2 12 25" xfId="2955" xr:uid="{00000000-0005-0000-0000-0000AE830000}"/>
    <cellStyle name="Total 2 12 25 2" xfId="6131" xr:uid="{00000000-0005-0000-0000-0000AF830000}"/>
    <cellStyle name="Total 2 12 25 2 2" xfId="12250" xr:uid="{00000000-0005-0000-0000-0000B0830000}"/>
    <cellStyle name="Total 2 12 25 2 2 2" xfId="21694" xr:uid="{00000000-0005-0000-0000-0000B1830000}"/>
    <cellStyle name="Total 2 12 25 2 2 2 2" xfId="39568" xr:uid="{00000000-0005-0000-0000-0000B2830000}"/>
    <cellStyle name="Total 2 12 25 2 2 3" xfId="31864" xr:uid="{00000000-0005-0000-0000-0000B3830000}"/>
    <cellStyle name="Total 2 12 25 2 3" xfId="16631" xr:uid="{00000000-0005-0000-0000-0000B4830000}"/>
    <cellStyle name="Total 2 12 25 2 3 2" xfId="35402" xr:uid="{00000000-0005-0000-0000-0000B5830000}"/>
    <cellStyle name="Total 2 12 25 2 4" xfId="26798" xr:uid="{00000000-0005-0000-0000-0000B6830000}"/>
    <cellStyle name="Total 2 12 25 3" xfId="9235" xr:uid="{00000000-0005-0000-0000-0000B7830000}"/>
    <cellStyle name="Total 2 12 25 3 2" xfId="19212" xr:uid="{00000000-0005-0000-0000-0000B8830000}"/>
    <cellStyle name="Total 2 12 25 3 2 2" xfId="37531" xr:uid="{00000000-0005-0000-0000-0000B9830000}"/>
    <cellStyle name="Total 2 12 25 3 3" xfId="29329" xr:uid="{00000000-0005-0000-0000-0000BA830000}"/>
    <cellStyle name="Total 2 12 25 4" xfId="14638" xr:uid="{00000000-0005-0000-0000-0000BB830000}"/>
    <cellStyle name="Total 2 12 25 4 2" xfId="33811" xr:uid="{00000000-0005-0000-0000-0000BC830000}"/>
    <cellStyle name="Total 2 12 25 5" xfId="24242" xr:uid="{00000000-0005-0000-0000-0000BD830000}"/>
    <cellStyle name="Total 2 12 26" xfId="3060" xr:uid="{00000000-0005-0000-0000-0000BE830000}"/>
    <cellStyle name="Total 2 12 26 2" xfId="6231" xr:uid="{00000000-0005-0000-0000-0000BF830000}"/>
    <cellStyle name="Total 2 12 26 2 2" xfId="12350" xr:uid="{00000000-0005-0000-0000-0000C0830000}"/>
    <cellStyle name="Total 2 12 26 2 2 2" xfId="21784" xr:uid="{00000000-0005-0000-0000-0000C1830000}"/>
    <cellStyle name="Total 2 12 26 2 2 2 2" xfId="39657" xr:uid="{00000000-0005-0000-0000-0000C2830000}"/>
    <cellStyle name="Total 2 12 26 2 2 3" xfId="31953" xr:uid="{00000000-0005-0000-0000-0000C3830000}"/>
    <cellStyle name="Total 2 12 26 2 3" xfId="16709" xr:uid="{00000000-0005-0000-0000-0000C4830000}"/>
    <cellStyle name="Total 2 12 26 2 3 2" xfId="35480" xr:uid="{00000000-0005-0000-0000-0000C5830000}"/>
    <cellStyle name="Total 2 12 26 2 4" xfId="26887" xr:uid="{00000000-0005-0000-0000-0000C6830000}"/>
    <cellStyle name="Total 2 12 26 3" xfId="9335" xr:uid="{00000000-0005-0000-0000-0000C7830000}"/>
    <cellStyle name="Total 2 12 26 3 2" xfId="19312" xr:uid="{00000000-0005-0000-0000-0000C8830000}"/>
    <cellStyle name="Total 2 12 26 3 2 2" xfId="37620" xr:uid="{00000000-0005-0000-0000-0000C9830000}"/>
    <cellStyle name="Total 2 12 26 3 3" xfId="29418" xr:uid="{00000000-0005-0000-0000-0000CA830000}"/>
    <cellStyle name="Total 2 12 26 4" xfId="14716" xr:uid="{00000000-0005-0000-0000-0000CB830000}"/>
    <cellStyle name="Total 2 12 26 4 2" xfId="33889" xr:uid="{00000000-0005-0000-0000-0000CC830000}"/>
    <cellStyle name="Total 2 12 26 5" xfId="24331" xr:uid="{00000000-0005-0000-0000-0000CD830000}"/>
    <cellStyle name="Total 2 12 27" xfId="3050" xr:uid="{00000000-0005-0000-0000-0000CE830000}"/>
    <cellStyle name="Total 2 12 27 2" xfId="6222" xr:uid="{00000000-0005-0000-0000-0000CF830000}"/>
    <cellStyle name="Total 2 12 27 2 2" xfId="12341" xr:uid="{00000000-0005-0000-0000-0000D0830000}"/>
    <cellStyle name="Total 2 12 27 2 2 2" xfId="21779" xr:uid="{00000000-0005-0000-0000-0000D1830000}"/>
    <cellStyle name="Total 2 12 27 2 2 2 2" xfId="39653" xr:uid="{00000000-0005-0000-0000-0000D2830000}"/>
    <cellStyle name="Total 2 12 27 2 2 3" xfId="31949" xr:uid="{00000000-0005-0000-0000-0000D3830000}"/>
    <cellStyle name="Total 2 12 27 2 3" xfId="16700" xr:uid="{00000000-0005-0000-0000-0000D4830000}"/>
    <cellStyle name="Total 2 12 27 2 3 2" xfId="35471" xr:uid="{00000000-0005-0000-0000-0000D5830000}"/>
    <cellStyle name="Total 2 12 27 2 4" xfId="26883" xr:uid="{00000000-0005-0000-0000-0000D6830000}"/>
    <cellStyle name="Total 2 12 27 3" xfId="9326" xr:uid="{00000000-0005-0000-0000-0000D7830000}"/>
    <cellStyle name="Total 2 12 27 3 2" xfId="19303" xr:uid="{00000000-0005-0000-0000-0000D8830000}"/>
    <cellStyle name="Total 2 12 27 3 2 2" xfId="37616" xr:uid="{00000000-0005-0000-0000-0000D9830000}"/>
    <cellStyle name="Total 2 12 27 3 3" xfId="29414" xr:uid="{00000000-0005-0000-0000-0000DA830000}"/>
    <cellStyle name="Total 2 12 27 4" xfId="14707" xr:uid="{00000000-0005-0000-0000-0000DB830000}"/>
    <cellStyle name="Total 2 12 27 4 2" xfId="33880" xr:uid="{00000000-0005-0000-0000-0000DC830000}"/>
    <cellStyle name="Total 2 12 27 5" xfId="24327" xr:uid="{00000000-0005-0000-0000-0000DD830000}"/>
    <cellStyle name="Total 2 12 28" xfId="3069" xr:uid="{00000000-0005-0000-0000-0000DE830000}"/>
    <cellStyle name="Total 2 12 28 2" xfId="6240" xr:uid="{00000000-0005-0000-0000-0000DF830000}"/>
    <cellStyle name="Total 2 12 28 2 2" xfId="12359" xr:uid="{00000000-0005-0000-0000-0000E0830000}"/>
    <cellStyle name="Total 2 12 28 2 2 2" xfId="21793" xr:uid="{00000000-0005-0000-0000-0000E1830000}"/>
    <cellStyle name="Total 2 12 28 2 2 2 2" xfId="39663" xr:uid="{00000000-0005-0000-0000-0000E2830000}"/>
    <cellStyle name="Total 2 12 28 2 2 3" xfId="31959" xr:uid="{00000000-0005-0000-0000-0000E3830000}"/>
    <cellStyle name="Total 2 12 28 2 3" xfId="16718" xr:uid="{00000000-0005-0000-0000-0000E4830000}"/>
    <cellStyle name="Total 2 12 28 2 3 2" xfId="35489" xr:uid="{00000000-0005-0000-0000-0000E5830000}"/>
    <cellStyle name="Total 2 12 28 2 4" xfId="26893" xr:uid="{00000000-0005-0000-0000-0000E6830000}"/>
    <cellStyle name="Total 2 12 28 3" xfId="9344" xr:uid="{00000000-0005-0000-0000-0000E7830000}"/>
    <cellStyle name="Total 2 12 28 3 2" xfId="19321" xr:uid="{00000000-0005-0000-0000-0000E8830000}"/>
    <cellStyle name="Total 2 12 28 3 2 2" xfId="37626" xr:uid="{00000000-0005-0000-0000-0000E9830000}"/>
    <cellStyle name="Total 2 12 28 3 3" xfId="29424" xr:uid="{00000000-0005-0000-0000-0000EA830000}"/>
    <cellStyle name="Total 2 12 28 4" xfId="14725" xr:uid="{00000000-0005-0000-0000-0000EB830000}"/>
    <cellStyle name="Total 2 12 28 4 2" xfId="33898" xr:uid="{00000000-0005-0000-0000-0000EC830000}"/>
    <cellStyle name="Total 2 12 28 5" xfId="24337" xr:uid="{00000000-0005-0000-0000-0000ED830000}"/>
    <cellStyle name="Total 2 12 29" xfId="3065" xr:uid="{00000000-0005-0000-0000-0000EE830000}"/>
    <cellStyle name="Total 2 12 29 2" xfId="6236" xr:uid="{00000000-0005-0000-0000-0000EF830000}"/>
    <cellStyle name="Total 2 12 29 2 2" xfId="12355" xr:uid="{00000000-0005-0000-0000-0000F0830000}"/>
    <cellStyle name="Total 2 12 29 2 2 2" xfId="21789" xr:uid="{00000000-0005-0000-0000-0000F1830000}"/>
    <cellStyle name="Total 2 12 29 2 2 2 2" xfId="39659" xr:uid="{00000000-0005-0000-0000-0000F2830000}"/>
    <cellStyle name="Total 2 12 29 2 2 3" xfId="31955" xr:uid="{00000000-0005-0000-0000-0000F3830000}"/>
    <cellStyle name="Total 2 12 29 2 3" xfId="16714" xr:uid="{00000000-0005-0000-0000-0000F4830000}"/>
    <cellStyle name="Total 2 12 29 2 3 2" xfId="35485" xr:uid="{00000000-0005-0000-0000-0000F5830000}"/>
    <cellStyle name="Total 2 12 29 2 4" xfId="26889" xr:uid="{00000000-0005-0000-0000-0000F6830000}"/>
    <cellStyle name="Total 2 12 29 3" xfId="9340" xr:uid="{00000000-0005-0000-0000-0000F7830000}"/>
    <cellStyle name="Total 2 12 29 3 2" xfId="19317" xr:uid="{00000000-0005-0000-0000-0000F8830000}"/>
    <cellStyle name="Total 2 12 29 3 2 2" xfId="37622" xr:uid="{00000000-0005-0000-0000-0000F9830000}"/>
    <cellStyle name="Total 2 12 29 3 3" xfId="29420" xr:uid="{00000000-0005-0000-0000-0000FA830000}"/>
    <cellStyle name="Total 2 12 29 4" xfId="14721" xr:uid="{00000000-0005-0000-0000-0000FB830000}"/>
    <cellStyle name="Total 2 12 29 4 2" xfId="33894" xr:uid="{00000000-0005-0000-0000-0000FC830000}"/>
    <cellStyle name="Total 2 12 29 5" xfId="24333" xr:uid="{00000000-0005-0000-0000-0000FD830000}"/>
    <cellStyle name="Total 2 12 3" xfId="2438" xr:uid="{00000000-0005-0000-0000-0000FE830000}"/>
    <cellStyle name="Total 2 12 3 2" xfId="3844" xr:uid="{00000000-0005-0000-0000-0000FF830000}"/>
    <cellStyle name="Total 2 12 3 2 2" xfId="6950" xr:uid="{00000000-0005-0000-0000-000000840000}"/>
    <cellStyle name="Total 2 12 3 2 2 2" xfId="13021" xr:uid="{00000000-0005-0000-0000-000001840000}"/>
    <cellStyle name="Total 2 12 3 2 2 2 2" xfId="22376" xr:uid="{00000000-0005-0000-0000-000002840000}"/>
    <cellStyle name="Total 2 12 3 2 2 2 2 2" xfId="40104" xr:uid="{00000000-0005-0000-0000-000003840000}"/>
    <cellStyle name="Total 2 12 3 2 2 2 3" xfId="32473" xr:uid="{00000000-0005-0000-0000-000004840000}"/>
    <cellStyle name="Total 2 12 3 2 2 3" xfId="17217" xr:uid="{00000000-0005-0000-0000-000005840000}"/>
    <cellStyle name="Total 2 12 3 2 2 3 2" xfId="35850" xr:uid="{00000000-0005-0000-0000-000006840000}"/>
    <cellStyle name="Total 2 12 3 2 2 4" xfId="27407" xr:uid="{00000000-0005-0000-0000-000007840000}"/>
    <cellStyle name="Total 2 12 3 2 3" xfId="10006" xr:uid="{00000000-0005-0000-0000-000008840000}"/>
    <cellStyle name="Total 2 12 3 2 3 2" xfId="29932" xr:uid="{00000000-0005-0000-0000-000009840000}"/>
    <cellStyle name="Total 2 12 3 2 4" xfId="24851" xr:uid="{00000000-0005-0000-0000-00000A840000}"/>
    <cellStyle name="Total 2 12 3 3" xfId="4503" xr:uid="{00000000-0005-0000-0000-00000B840000}"/>
    <cellStyle name="Total 2 12 3 3 2" xfId="7605" xr:uid="{00000000-0005-0000-0000-00000C840000}"/>
    <cellStyle name="Total 2 12 3 3 2 2" xfId="13666" xr:uid="{00000000-0005-0000-0000-00000D840000}"/>
    <cellStyle name="Total 2 12 3 3 2 2 2" xfId="22947" xr:uid="{00000000-0005-0000-0000-00000E840000}"/>
    <cellStyle name="Total 2 12 3 3 2 2 2 2" xfId="40675" xr:uid="{00000000-0005-0000-0000-00000F840000}"/>
    <cellStyle name="Total 2 12 3 3 2 2 3" xfId="33114" xr:uid="{00000000-0005-0000-0000-000010840000}"/>
    <cellStyle name="Total 2 12 3 3 2 3" xfId="17683" xr:uid="{00000000-0005-0000-0000-000011840000}"/>
    <cellStyle name="Total 2 12 3 3 2 3 2" xfId="36316" xr:uid="{00000000-0005-0000-0000-000012840000}"/>
    <cellStyle name="Total 2 12 3 3 2 4" xfId="28048" xr:uid="{00000000-0005-0000-0000-000013840000}"/>
    <cellStyle name="Total 2 12 3 3 3" xfId="10652" xr:uid="{00000000-0005-0000-0000-000014840000}"/>
    <cellStyle name="Total 2 12 3 3 3 2" xfId="20220" xr:uid="{00000000-0005-0000-0000-000015840000}"/>
    <cellStyle name="Total 2 12 3 3 3 2 2" xfId="38373" xr:uid="{00000000-0005-0000-0000-000016840000}"/>
    <cellStyle name="Total 2 12 3 3 3 3" xfId="30574" xr:uid="{00000000-0005-0000-0000-000017840000}"/>
    <cellStyle name="Total 2 12 3 3 4" xfId="15282" xr:uid="{00000000-0005-0000-0000-000018840000}"/>
    <cellStyle name="Total 2 12 3 3 4 2" xfId="34317" xr:uid="{00000000-0005-0000-0000-000019840000}"/>
    <cellStyle name="Total 2 12 3 3 5" xfId="25492" xr:uid="{00000000-0005-0000-0000-00001A840000}"/>
    <cellStyle name="Total 2 12 3 4" xfId="5644" xr:uid="{00000000-0005-0000-0000-00001B840000}"/>
    <cellStyle name="Total 2 12 3 4 2" xfId="11779" xr:uid="{00000000-0005-0000-0000-00001C840000}"/>
    <cellStyle name="Total 2 12 3 4 2 2" xfId="21312" xr:uid="{00000000-0005-0000-0000-00001D840000}"/>
    <cellStyle name="Total 2 12 3 4 2 2 2" xfId="39200" xr:uid="{00000000-0005-0000-0000-00001E840000}"/>
    <cellStyle name="Total 2 12 3 4 2 3" xfId="31431" xr:uid="{00000000-0005-0000-0000-00001F840000}"/>
    <cellStyle name="Total 2 12 3 4 3" xfId="16285" xr:uid="{00000000-0005-0000-0000-000020840000}"/>
    <cellStyle name="Total 2 12 3 4 3 2" xfId="35056" xr:uid="{00000000-0005-0000-0000-000021840000}"/>
    <cellStyle name="Total 2 12 3 4 4" xfId="26349" xr:uid="{00000000-0005-0000-0000-000022840000}"/>
    <cellStyle name="Total 2 12 3 5" xfId="8761" xr:uid="{00000000-0005-0000-0000-000023840000}"/>
    <cellStyle name="Total 2 12 3 5 2" xfId="18748" xr:uid="{00000000-0005-0000-0000-000024840000}"/>
    <cellStyle name="Total 2 12 3 5 2 2" xfId="37105" xr:uid="{00000000-0005-0000-0000-000025840000}"/>
    <cellStyle name="Total 2 12 3 5 3" xfId="28893" xr:uid="{00000000-0005-0000-0000-000026840000}"/>
    <cellStyle name="Total 2 12 3 6" xfId="23808" xr:uid="{00000000-0005-0000-0000-000027840000}"/>
    <cellStyle name="Total 2 12 30" xfId="3137" xr:uid="{00000000-0005-0000-0000-000028840000}"/>
    <cellStyle name="Total 2 12 30 2" xfId="6301" xr:uid="{00000000-0005-0000-0000-000029840000}"/>
    <cellStyle name="Total 2 12 30 2 2" xfId="12420" xr:uid="{00000000-0005-0000-0000-00002A840000}"/>
    <cellStyle name="Total 2 12 30 2 2 2" xfId="21844" xr:uid="{00000000-0005-0000-0000-00002B840000}"/>
    <cellStyle name="Total 2 12 30 2 2 2 2" xfId="39714" xr:uid="{00000000-0005-0000-0000-00002C840000}"/>
    <cellStyle name="Total 2 12 30 2 2 3" xfId="32018" xr:uid="{00000000-0005-0000-0000-00002D840000}"/>
    <cellStyle name="Total 2 12 30 2 3" xfId="16759" xr:uid="{00000000-0005-0000-0000-00002E840000}"/>
    <cellStyle name="Total 2 12 30 2 3 2" xfId="35530" xr:uid="{00000000-0005-0000-0000-00002F840000}"/>
    <cellStyle name="Total 2 12 30 2 4" xfId="26952" xr:uid="{00000000-0005-0000-0000-000030840000}"/>
    <cellStyle name="Total 2 12 30 3" xfId="9405" xr:uid="{00000000-0005-0000-0000-000031840000}"/>
    <cellStyle name="Total 2 12 30 3 2" xfId="19382" xr:uid="{00000000-0005-0000-0000-000032840000}"/>
    <cellStyle name="Total 2 12 30 3 2 2" xfId="37685" xr:uid="{00000000-0005-0000-0000-000033840000}"/>
    <cellStyle name="Total 2 12 30 3 3" xfId="29483" xr:uid="{00000000-0005-0000-0000-000034840000}"/>
    <cellStyle name="Total 2 12 30 4" xfId="14766" xr:uid="{00000000-0005-0000-0000-000035840000}"/>
    <cellStyle name="Total 2 12 30 4 2" xfId="33939" xr:uid="{00000000-0005-0000-0000-000036840000}"/>
    <cellStyle name="Total 2 12 30 5" xfId="24396" xr:uid="{00000000-0005-0000-0000-000037840000}"/>
    <cellStyle name="Total 2 12 31" xfId="3075" xr:uid="{00000000-0005-0000-0000-000038840000}"/>
    <cellStyle name="Total 2 12 31 2" xfId="6246" xr:uid="{00000000-0005-0000-0000-000039840000}"/>
    <cellStyle name="Total 2 12 31 2 2" xfId="12365" xr:uid="{00000000-0005-0000-0000-00003A840000}"/>
    <cellStyle name="Total 2 12 31 2 2 2" xfId="21799" xr:uid="{00000000-0005-0000-0000-00003B840000}"/>
    <cellStyle name="Total 2 12 31 2 2 2 2" xfId="39669" xr:uid="{00000000-0005-0000-0000-00003C840000}"/>
    <cellStyle name="Total 2 12 31 2 2 3" xfId="31965" xr:uid="{00000000-0005-0000-0000-00003D840000}"/>
    <cellStyle name="Total 2 12 31 2 3" xfId="16724" xr:uid="{00000000-0005-0000-0000-00003E840000}"/>
    <cellStyle name="Total 2 12 31 2 3 2" xfId="35495" xr:uid="{00000000-0005-0000-0000-00003F840000}"/>
    <cellStyle name="Total 2 12 31 2 4" xfId="26899" xr:uid="{00000000-0005-0000-0000-000040840000}"/>
    <cellStyle name="Total 2 12 31 3" xfId="9350" xr:uid="{00000000-0005-0000-0000-000041840000}"/>
    <cellStyle name="Total 2 12 31 3 2" xfId="19327" xr:uid="{00000000-0005-0000-0000-000042840000}"/>
    <cellStyle name="Total 2 12 31 3 2 2" xfId="37632" xr:uid="{00000000-0005-0000-0000-000043840000}"/>
    <cellStyle name="Total 2 12 31 3 3" xfId="29430" xr:uid="{00000000-0005-0000-0000-000044840000}"/>
    <cellStyle name="Total 2 12 31 4" xfId="14731" xr:uid="{00000000-0005-0000-0000-000045840000}"/>
    <cellStyle name="Total 2 12 31 4 2" xfId="33904" xr:uid="{00000000-0005-0000-0000-000046840000}"/>
    <cellStyle name="Total 2 12 31 5" xfId="24343" xr:uid="{00000000-0005-0000-0000-000047840000}"/>
    <cellStyle name="Total 2 12 32" xfId="3162" xr:uid="{00000000-0005-0000-0000-000048840000}"/>
    <cellStyle name="Total 2 12 32 2" xfId="6324" xr:uid="{00000000-0005-0000-0000-000049840000}"/>
    <cellStyle name="Total 2 12 32 2 2" xfId="12443" xr:uid="{00000000-0005-0000-0000-00004A840000}"/>
    <cellStyle name="Total 2 12 32 2 2 2" xfId="21863" xr:uid="{00000000-0005-0000-0000-00004B840000}"/>
    <cellStyle name="Total 2 12 32 2 2 2 2" xfId="39731" xr:uid="{00000000-0005-0000-0000-00004C840000}"/>
    <cellStyle name="Total 2 12 32 2 2 3" xfId="32037" xr:uid="{00000000-0005-0000-0000-00004D840000}"/>
    <cellStyle name="Total 2 12 32 2 3" xfId="16776" xr:uid="{00000000-0005-0000-0000-00004E840000}"/>
    <cellStyle name="Total 2 12 32 2 3 2" xfId="35547" xr:uid="{00000000-0005-0000-0000-00004F840000}"/>
    <cellStyle name="Total 2 12 32 2 4" xfId="26971" xr:uid="{00000000-0005-0000-0000-000050840000}"/>
    <cellStyle name="Total 2 12 32 3" xfId="9428" xr:uid="{00000000-0005-0000-0000-000051840000}"/>
    <cellStyle name="Total 2 12 32 3 2" xfId="19405" xr:uid="{00000000-0005-0000-0000-000052840000}"/>
    <cellStyle name="Total 2 12 32 3 2 2" xfId="37704" xr:uid="{00000000-0005-0000-0000-000053840000}"/>
    <cellStyle name="Total 2 12 32 3 3" xfId="29502" xr:uid="{00000000-0005-0000-0000-000054840000}"/>
    <cellStyle name="Total 2 12 32 4" xfId="14783" xr:uid="{00000000-0005-0000-0000-000055840000}"/>
    <cellStyle name="Total 2 12 32 4 2" xfId="33956" xr:uid="{00000000-0005-0000-0000-000056840000}"/>
    <cellStyle name="Total 2 12 32 5" xfId="24415" xr:uid="{00000000-0005-0000-0000-000057840000}"/>
    <cellStyle name="Total 2 12 33" xfId="3165" xr:uid="{00000000-0005-0000-0000-000058840000}"/>
    <cellStyle name="Total 2 12 33 2" xfId="6326" xr:uid="{00000000-0005-0000-0000-000059840000}"/>
    <cellStyle name="Total 2 12 33 2 2" xfId="12445" xr:uid="{00000000-0005-0000-0000-00005A840000}"/>
    <cellStyle name="Total 2 12 33 2 2 2" xfId="21865" xr:uid="{00000000-0005-0000-0000-00005B840000}"/>
    <cellStyle name="Total 2 12 33 2 2 2 2" xfId="39733" xr:uid="{00000000-0005-0000-0000-00005C840000}"/>
    <cellStyle name="Total 2 12 33 2 2 3" xfId="32039" xr:uid="{00000000-0005-0000-0000-00005D840000}"/>
    <cellStyle name="Total 2 12 33 2 3" xfId="16778" xr:uid="{00000000-0005-0000-0000-00005E840000}"/>
    <cellStyle name="Total 2 12 33 2 3 2" xfId="35549" xr:uid="{00000000-0005-0000-0000-00005F840000}"/>
    <cellStyle name="Total 2 12 33 2 4" xfId="26973" xr:uid="{00000000-0005-0000-0000-000060840000}"/>
    <cellStyle name="Total 2 12 33 3" xfId="9430" xr:uid="{00000000-0005-0000-0000-000061840000}"/>
    <cellStyle name="Total 2 12 33 3 2" xfId="19407" xr:uid="{00000000-0005-0000-0000-000062840000}"/>
    <cellStyle name="Total 2 12 33 3 2 2" xfId="37706" xr:uid="{00000000-0005-0000-0000-000063840000}"/>
    <cellStyle name="Total 2 12 33 3 3" xfId="29504" xr:uid="{00000000-0005-0000-0000-000064840000}"/>
    <cellStyle name="Total 2 12 33 4" xfId="14785" xr:uid="{00000000-0005-0000-0000-000065840000}"/>
    <cellStyle name="Total 2 12 33 4 2" xfId="33958" xr:uid="{00000000-0005-0000-0000-000066840000}"/>
    <cellStyle name="Total 2 12 33 5" xfId="24417" xr:uid="{00000000-0005-0000-0000-000067840000}"/>
    <cellStyle name="Total 2 12 34" xfId="3176" xr:uid="{00000000-0005-0000-0000-000068840000}"/>
    <cellStyle name="Total 2 12 34 2" xfId="6336" xr:uid="{00000000-0005-0000-0000-000069840000}"/>
    <cellStyle name="Total 2 12 34 2 2" xfId="12455" xr:uid="{00000000-0005-0000-0000-00006A840000}"/>
    <cellStyle name="Total 2 12 34 2 2 2" xfId="21875" xr:uid="{00000000-0005-0000-0000-00006B840000}"/>
    <cellStyle name="Total 2 12 34 2 2 2 2" xfId="39743" xr:uid="{00000000-0005-0000-0000-00006C840000}"/>
    <cellStyle name="Total 2 12 34 2 2 3" xfId="32049" xr:uid="{00000000-0005-0000-0000-00006D840000}"/>
    <cellStyle name="Total 2 12 34 2 3" xfId="16786" xr:uid="{00000000-0005-0000-0000-00006E840000}"/>
    <cellStyle name="Total 2 12 34 2 3 2" xfId="35557" xr:uid="{00000000-0005-0000-0000-00006F840000}"/>
    <cellStyle name="Total 2 12 34 2 4" xfId="26983" xr:uid="{00000000-0005-0000-0000-000070840000}"/>
    <cellStyle name="Total 2 12 34 3" xfId="9440" xr:uid="{00000000-0005-0000-0000-000071840000}"/>
    <cellStyle name="Total 2 12 34 3 2" xfId="29514" xr:uid="{00000000-0005-0000-0000-000072840000}"/>
    <cellStyle name="Total 2 12 34 4" xfId="24427" xr:uid="{00000000-0005-0000-0000-000073840000}"/>
    <cellStyle name="Total 2 12 35" xfId="3378" xr:uid="{00000000-0005-0000-0000-000074840000}"/>
    <cellStyle name="Total 2 12 35 2" xfId="6535" xr:uid="{00000000-0005-0000-0000-000075840000}"/>
    <cellStyle name="Total 2 12 35 2 2" xfId="12647" xr:uid="{00000000-0005-0000-0000-000076840000}"/>
    <cellStyle name="Total 2 12 35 2 2 2" xfId="22061" xr:uid="{00000000-0005-0000-0000-000077840000}"/>
    <cellStyle name="Total 2 12 35 2 2 2 2" xfId="39791" xr:uid="{00000000-0005-0000-0000-000078840000}"/>
    <cellStyle name="Total 2 12 35 2 2 3" xfId="32102" xr:uid="{00000000-0005-0000-0000-000079840000}"/>
    <cellStyle name="Total 2 12 35 2 3" xfId="16966" xr:uid="{00000000-0005-0000-0000-00007A840000}"/>
    <cellStyle name="Total 2 12 35 2 3 2" xfId="35599" xr:uid="{00000000-0005-0000-0000-00007B840000}"/>
    <cellStyle name="Total 2 12 35 2 4" xfId="27036" xr:uid="{00000000-0005-0000-0000-00007C840000}"/>
    <cellStyle name="Total 2 12 35 3" xfId="9632" xr:uid="{00000000-0005-0000-0000-00007D840000}"/>
    <cellStyle name="Total 2 12 35 3 2" xfId="29566" xr:uid="{00000000-0005-0000-0000-00007E840000}"/>
    <cellStyle name="Total 2 12 35 4" xfId="24480" xr:uid="{00000000-0005-0000-0000-00007F840000}"/>
    <cellStyle name="Total 2 12 36" xfId="4961" xr:uid="{00000000-0005-0000-0000-000080840000}"/>
    <cellStyle name="Total 2 12 36 2" xfId="11101" xr:uid="{00000000-0005-0000-0000-000081840000}"/>
    <cellStyle name="Total 2 12 36 2 2" xfId="20663" xr:uid="{00000000-0005-0000-0000-000082840000}"/>
    <cellStyle name="Total 2 12 36 2 2 2" xfId="38683" xr:uid="{00000000-0005-0000-0000-000083840000}"/>
    <cellStyle name="Total 2 12 36 2 3" xfId="30889" xr:uid="{00000000-0005-0000-0000-000084840000}"/>
    <cellStyle name="Total 2 12 36 3" xfId="15663" xr:uid="{00000000-0005-0000-0000-000085840000}"/>
    <cellStyle name="Total 2 12 36 3 2" xfId="34566" xr:uid="{00000000-0005-0000-0000-000086840000}"/>
    <cellStyle name="Total 2 12 36 4" xfId="25807" xr:uid="{00000000-0005-0000-0000-000087840000}"/>
    <cellStyle name="Total 2 12 37" xfId="8086" xr:uid="{00000000-0005-0000-0000-000088840000}"/>
    <cellStyle name="Total 2 12 37 2" xfId="18076" xr:uid="{00000000-0005-0000-0000-000089840000}"/>
    <cellStyle name="Total 2 12 37 2 2" xfId="36569" xr:uid="{00000000-0005-0000-0000-00008A840000}"/>
    <cellStyle name="Total 2 12 37 3" xfId="28360" xr:uid="{00000000-0005-0000-0000-00008B840000}"/>
    <cellStyle name="Total 2 12 38" xfId="23266" xr:uid="{00000000-0005-0000-0000-00008C840000}"/>
    <cellStyle name="Total 2 12 4" xfId="2528" xr:uid="{00000000-0005-0000-0000-00008D840000}"/>
    <cellStyle name="Total 2 12 4 2" xfId="3878" xr:uid="{00000000-0005-0000-0000-00008E840000}"/>
    <cellStyle name="Total 2 12 4 2 2" xfId="6984" xr:uid="{00000000-0005-0000-0000-00008F840000}"/>
    <cellStyle name="Total 2 12 4 2 2 2" xfId="13054" xr:uid="{00000000-0005-0000-0000-000090840000}"/>
    <cellStyle name="Total 2 12 4 2 2 2 2" xfId="22408" xr:uid="{00000000-0005-0000-0000-000091840000}"/>
    <cellStyle name="Total 2 12 4 2 2 2 2 2" xfId="40136" xr:uid="{00000000-0005-0000-0000-000092840000}"/>
    <cellStyle name="Total 2 12 4 2 2 2 3" xfId="32506" xr:uid="{00000000-0005-0000-0000-000093840000}"/>
    <cellStyle name="Total 2 12 4 2 2 3" xfId="17244" xr:uid="{00000000-0005-0000-0000-000094840000}"/>
    <cellStyle name="Total 2 12 4 2 2 3 2" xfId="35877" xr:uid="{00000000-0005-0000-0000-000095840000}"/>
    <cellStyle name="Total 2 12 4 2 2 4" xfId="27440" xr:uid="{00000000-0005-0000-0000-000096840000}"/>
    <cellStyle name="Total 2 12 4 2 3" xfId="10039" xr:uid="{00000000-0005-0000-0000-000097840000}"/>
    <cellStyle name="Total 2 12 4 2 3 2" xfId="29965" xr:uid="{00000000-0005-0000-0000-000098840000}"/>
    <cellStyle name="Total 2 12 4 2 4" xfId="24884" xr:uid="{00000000-0005-0000-0000-000099840000}"/>
    <cellStyle name="Total 2 12 4 3" xfId="4536" xr:uid="{00000000-0005-0000-0000-00009A840000}"/>
    <cellStyle name="Total 2 12 4 3 2" xfId="7638" xr:uid="{00000000-0005-0000-0000-00009B840000}"/>
    <cellStyle name="Total 2 12 4 3 2 2" xfId="13699" xr:uid="{00000000-0005-0000-0000-00009C840000}"/>
    <cellStyle name="Total 2 12 4 3 2 2 2" xfId="22979" xr:uid="{00000000-0005-0000-0000-00009D840000}"/>
    <cellStyle name="Total 2 12 4 3 2 2 2 2" xfId="40707" xr:uid="{00000000-0005-0000-0000-00009E840000}"/>
    <cellStyle name="Total 2 12 4 3 2 2 3" xfId="33147" xr:uid="{00000000-0005-0000-0000-00009F840000}"/>
    <cellStyle name="Total 2 12 4 3 2 3" xfId="17710" xr:uid="{00000000-0005-0000-0000-0000A0840000}"/>
    <cellStyle name="Total 2 12 4 3 2 3 2" xfId="36343" xr:uid="{00000000-0005-0000-0000-0000A1840000}"/>
    <cellStyle name="Total 2 12 4 3 2 4" xfId="28081" xr:uid="{00000000-0005-0000-0000-0000A2840000}"/>
    <cellStyle name="Total 2 12 4 3 3" xfId="10685" xr:uid="{00000000-0005-0000-0000-0000A3840000}"/>
    <cellStyle name="Total 2 12 4 3 3 2" xfId="20253" xr:uid="{00000000-0005-0000-0000-0000A4840000}"/>
    <cellStyle name="Total 2 12 4 3 3 2 2" xfId="38406" xr:uid="{00000000-0005-0000-0000-0000A5840000}"/>
    <cellStyle name="Total 2 12 4 3 3 3" xfId="30607" xr:uid="{00000000-0005-0000-0000-0000A6840000}"/>
    <cellStyle name="Total 2 12 4 3 4" xfId="15309" xr:uid="{00000000-0005-0000-0000-0000A7840000}"/>
    <cellStyle name="Total 2 12 4 3 4 2" xfId="34344" xr:uid="{00000000-0005-0000-0000-0000A8840000}"/>
    <cellStyle name="Total 2 12 4 3 5" xfId="25525" xr:uid="{00000000-0005-0000-0000-0000A9840000}"/>
    <cellStyle name="Total 2 12 4 4" xfId="5733" xr:uid="{00000000-0005-0000-0000-0000AA840000}"/>
    <cellStyle name="Total 2 12 4 4 2" xfId="11852" xr:uid="{00000000-0005-0000-0000-0000AB840000}"/>
    <cellStyle name="Total 2 12 4 4 2 2" xfId="21371" xr:uid="{00000000-0005-0000-0000-0000AC840000}"/>
    <cellStyle name="Total 2 12 4 4 2 2 2" xfId="39255" xr:uid="{00000000-0005-0000-0000-0000AD840000}"/>
    <cellStyle name="Total 2 12 4 4 2 3" xfId="31496" xr:uid="{00000000-0005-0000-0000-0000AE840000}"/>
    <cellStyle name="Total 2 12 4 4 3" xfId="16340" xr:uid="{00000000-0005-0000-0000-0000AF840000}"/>
    <cellStyle name="Total 2 12 4 4 3 2" xfId="35111" xr:uid="{00000000-0005-0000-0000-0000B0840000}"/>
    <cellStyle name="Total 2 12 4 4 4" xfId="26430" xr:uid="{00000000-0005-0000-0000-0000B1840000}"/>
    <cellStyle name="Total 2 12 4 5" xfId="8832" xr:uid="{00000000-0005-0000-0000-0000B2840000}"/>
    <cellStyle name="Total 2 12 4 5 2" xfId="18819" xr:uid="{00000000-0005-0000-0000-0000B3840000}"/>
    <cellStyle name="Total 2 12 4 5 2 2" xfId="37168" xr:uid="{00000000-0005-0000-0000-0000B4840000}"/>
    <cellStyle name="Total 2 12 4 5 3" xfId="28956" xr:uid="{00000000-0005-0000-0000-0000B5840000}"/>
    <cellStyle name="Total 2 12 4 6" xfId="23869" xr:uid="{00000000-0005-0000-0000-0000B6840000}"/>
    <cellStyle name="Total 2 12 5" xfId="2485" xr:uid="{00000000-0005-0000-0000-0000B7840000}"/>
    <cellStyle name="Total 2 12 5 2" xfId="3689" xr:uid="{00000000-0005-0000-0000-0000B8840000}"/>
    <cellStyle name="Total 2 12 5 2 2" xfId="6810" xr:uid="{00000000-0005-0000-0000-0000B9840000}"/>
    <cellStyle name="Total 2 12 5 2 2 2" xfId="12892" xr:uid="{00000000-0005-0000-0000-0000BA840000}"/>
    <cellStyle name="Total 2 12 5 2 2 2 2" xfId="22265" xr:uid="{00000000-0005-0000-0000-0000BB840000}"/>
    <cellStyle name="Total 2 12 5 2 2 2 2 2" xfId="39995" xr:uid="{00000000-0005-0000-0000-0000BC840000}"/>
    <cellStyle name="Total 2 12 5 2 2 2 3" xfId="32346" xr:uid="{00000000-0005-0000-0000-0000BD840000}"/>
    <cellStyle name="Total 2 12 5 2 2 3" xfId="17132" xr:uid="{00000000-0005-0000-0000-0000BE840000}"/>
    <cellStyle name="Total 2 12 5 2 2 3 2" xfId="35765" xr:uid="{00000000-0005-0000-0000-0000BF840000}"/>
    <cellStyle name="Total 2 12 5 2 2 4" xfId="27280" xr:uid="{00000000-0005-0000-0000-0000C0840000}"/>
    <cellStyle name="Total 2 12 5 2 3" xfId="9877" xr:uid="{00000000-0005-0000-0000-0000C1840000}"/>
    <cellStyle name="Total 2 12 5 2 3 2" xfId="29805" xr:uid="{00000000-0005-0000-0000-0000C2840000}"/>
    <cellStyle name="Total 2 12 5 2 4" xfId="24724" xr:uid="{00000000-0005-0000-0000-0000C3840000}"/>
    <cellStyle name="Total 2 12 5 3" xfId="4374" xr:uid="{00000000-0005-0000-0000-0000C4840000}"/>
    <cellStyle name="Total 2 12 5 3 2" xfId="7476" xr:uid="{00000000-0005-0000-0000-0000C5840000}"/>
    <cellStyle name="Total 2 12 5 3 2 2" xfId="13537" xr:uid="{00000000-0005-0000-0000-0000C6840000}"/>
    <cellStyle name="Total 2 12 5 3 2 2 2" xfId="22838" xr:uid="{00000000-0005-0000-0000-0000C7840000}"/>
    <cellStyle name="Total 2 12 5 3 2 2 2 2" xfId="40566" xr:uid="{00000000-0005-0000-0000-0000C8840000}"/>
    <cellStyle name="Total 2 12 5 3 2 2 3" xfId="32987" xr:uid="{00000000-0005-0000-0000-0000C9840000}"/>
    <cellStyle name="Total 2 12 5 3 2 3" xfId="17598" xr:uid="{00000000-0005-0000-0000-0000CA840000}"/>
    <cellStyle name="Total 2 12 5 3 2 3 2" xfId="36231" xr:uid="{00000000-0005-0000-0000-0000CB840000}"/>
    <cellStyle name="Total 2 12 5 3 2 4" xfId="27921" xr:uid="{00000000-0005-0000-0000-0000CC840000}"/>
    <cellStyle name="Total 2 12 5 3 3" xfId="10523" xr:uid="{00000000-0005-0000-0000-0000CD840000}"/>
    <cellStyle name="Total 2 12 5 3 3 2" xfId="20091" xr:uid="{00000000-0005-0000-0000-0000CE840000}"/>
    <cellStyle name="Total 2 12 5 3 3 2 2" xfId="38246" xr:uid="{00000000-0005-0000-0000-0000CF840000}"/>
    <cellStyle name="Total 2 12 5 3 3 3" xfId="30447" xr:uid="{00000000-0005-0000-0000-0000D0840000}"/>
    <cellStyle name="Total 2 12 5 3 4" xfId="15197" xr:uid="{00000000-0005-0000-0000-0000D1840000}"/>
    <cellStyle name="Total 2 12 5 3 4 2" xfId="34232" xr:uid="{00000000-0005-0000-0000-0000D2840000}"/>
    <cellStyle name="Total 2 12 5 3 5" xfId="25365" xr:uid="{00000000-0005-0000-0000-0000D3840000}"/>
    <cellStyle name="Total 2 12 5 4" xfId="5691" xr:uid="{00000000-0005-0000-0000-0000D4840000}"/>
    <cellStyle name="Total 2 12 5 4 2" xfId="11810" xr:uid="{00000000-0005-0000-0000-0000D5840000}"/>
    <cellStyle name="Total 2 12 5 4 2 2" xfId="21334" xr:uid="{00000000-0005-0000-0000-0000D6840000}"/>
    <cellStyle name="Total 2 12 5 4 2 2 2" xfId="39220" xr:uid="{00000000-0005-0000-0000-0000D7840000}"/>
    <cellStyle name="Total 2 12 5 4 2 3" xfId="31456" xr:uid="{00000000-0005-0000-0000-0000D8840000}"/>
    <cellStyle name="Total 2 12 5 4 3" xfId="16305" xr:uid="{00000000-0005-0000-0000-0000D9840000}"/>
    <cellStyle name="Total 2 12 5 4 3 2" xfId="35076" xr:uid="{00000000-0005-0000-0000-0000DA840000}"/>
    <cellStyle name="Total 2 12 5 4 4" xfId="26390" xr:uid="{00000000-0005-0000-0000-0000DB840000}"/>
    <cellStyle name="Total 2 12 5 5" xfId="8790" xr:uid="{00000000-0005-0000-0000-0000DC840000}"/>
    <cellStyle name="Total 2 12 5 5 2" xfId="18777" xr:uid="{00000000-0005-0000-0000-0000DD840000}"/>
    <cellStyle name="Total 2 12 5 5 2 2" xfId="37128" xr:uid="{00000000-0005-0000-0000-0000DE840000}"/>
    <cellStyle name="Total 2 12 5 5 3" xfId="28916" xr:uid="{00000000-0005-0000-0000-0000DF840000}"/>
    <cellStyle name="Total 2 12 5 6" xfId="23831" xr:uid="{00000000-0005-0000-0000-0000E0840000}"/>
    <cellStyle name="Total 2 12 6" xfId="2573" xr:uid="{00000000-0005-0000-0000-0000E1840000}"/>
    <cellStyle name="Total 2 12 6 2" xfId="3930" xr:uid="{00000000-0005-0000-0000-0000E2840000}"/>
    <cellStyle name="Total 2 12 6 2 2" xfId="7035" xr:uid="{00000000-0005-0000-0000-0000E3840000}"/>
    <cellStyle name="Total 2 12 6 2 2 2" xfId="13103" xr:uid="{00000000-0005-0000-0000-0000E4840000}"/>
    <cellStyle name="Total 2 12 6 2 2 2 2" xfId="22453" xr:uid="{00000000-0005-0000-0000-0000E5840000}"/>
    <cellStyle name="Total 2 12 6 2 2 2 2 2" xfId="40181" xr:uid="{00000000-0005-0000-0000-0000E6840000}"/>
    <cellStyle name="Total 2 12 6 2 2 2 3" xfId="32555" xr:uid="{00000000-0005-0000-0000-0000E7840000}"/>
    <cellStyle name="Total 2 12 6 2 2 3" xfId="17280" xr:uid="{00000000-0005-0000-0000-0000E8840000}"/>
    <cellStyle name="Total 2 12 6 2 2 3 2" xfId="35913" xr:uid="{00000000-0005-0000-0000-0000E9840000}"/>
    <cellStyle name="Total 2 12 6 2 2 4" xfId="27489" xr:uid="{00000000-0005-0000-0000-0000EA840000}"/>
    <cellStyle name="Total 2 12 6 2 3" xfId="10088" xr:uid="{00000000-0005-0000-0000-0000EB840000}"/>
    <cellStyle name="Total 2 12 6 2 3 2" xfId="30014" xr:uid="{00000000-0005-0000-0000-0000EC840000}"/>
    <cellStyle name="Total 2 12 6 2 4" xfId="24933" xr:uid="{00000000-0005-0000-0000-0000ED840000}"/>
    <cellStyle name="Total 2 12 6 3" xfId="4585" xr:uid="{00000000-0005-0000-0000-0000EE840000}"/>
    <cellStyle name="Total 2 12 6 3 2" xfId="7687" xr:uid="{00000000-0005-0000-0000-0000EF840000}"/>
    <cellStyle name="Total 2 12 6 3 2 2" xfId="13748" xr:uid="{00000000-0005-0000-0000-0000F0840000}"/>
    <cellStyle name="Total 2 12 6 3 2 2 2" xfId="23024" xr:uid="{00000000-0005-0000-0000-0000F1840000}"/>
    <cellStyle name="Total 2 12 6 3 2 2 2 2" xfId="40752" xr:uid="{00000000-0005-0000-0000-0000F2840000}"/>
    <cellStyle name="Total 2 12 6 3 2 2 3" xfId="33196" xr:uid="{00000000-0005-0000-0000-0000F3840000}"/>
    <cellStyle name="Total 2 12 6 3 2 3" xfId="17746" xr:uid="{00000000-0005-0000-0000-0000F4840000}"/>
    <cellStyle name="Total 2 12 6 3 2 3 2" xfId="36379" xr:uid="{00000000-0005-0000-0000-0000F5840000}"/>
    <cellStyle name="Total 2 12 6 3 2 4" xfId="28130" xr:uid="{00000000-0005-0000-0000-0000F6840000}"/>
    <cellStyle name="Total 2 12 6 3 3" xfId="10734" xr:uid="{00000000-0005-0000-0000-0000F7840000}"/>
    <cellStyle name="Total 2 12 6 3 3 2" xfId="20302" xr:uid="{00000000-0005-0000-0000-0000F8840000}"/>
    <cellStyle name="Total 2 12 6 3 3 2 2" xfId="38455" xr:uid="{00000000-0005-0000-0000-0000F9840000}"/>
    <cellStyle name="Total 2 12 6 3 3 3" xfId="30656" xr:uid="{00000000-0005-0000-0000-0000FA840000}"/>
    <cellStyle name="Total 2 12 6 3 4" xfId="15345" xr:uid="{00000000-0005-0000-0000-0000FB840000}"/>
    <cellStyle name="Total 2 12 6 3 4 2" xfId="34380" xr:uid="{00000000-0005-0000-0000-0000FC840000}"/>
    <cellStyle name="Total 2 12 6 3 5" xfId="25574" xr:uid="{00000000-0005-0000-0000-0000FD840000}"/>
    <cellStyle name="Total 2 12 6 4" xfId="5776" xr:uid="{00000000-0005-0000-0000-0000FE840000}"/>
    <cellStyle name="Total 2 12 6 4 2" xfId="11895" xr:uid="{00000000-0005-0000-0000-0000FF840000}"/>
    <cellStyle name="Total 2 12 6 4 2 2" xfId="21402" xr:uid="{00000000-0005-0000-0000-000000850000}"/>
    <cellStyle name="Total 2 12 6 4 2 2 2" xfId="39286" xr:uid="{00000000-0005-0000-0000-000001850000}"/>
    <cellStyle name="Total 2 12 6 4 2 3" xfId="31537" xr:uid="{00000000-0005-0000-0000-000002850000}"/>
    <cellStyle name="Total 2 12 6 4 3" xfId="16369" xr:uid="{00000000-0005-0000-0000-000003850000}"/>
    <cellStyle name="Total 2 12 6 4 3 2" xfId="35140" xr:uid="{00000000-0005-0000-0000-000004850000}"/>
    <cellStyle name="Total 2 12 6 4 4" xfId="26471" xr:uid="{00000000-0005-0000-0000-000005850000}"/>
    <cellStyle name="Total 2 12 6 5" xfId="8875" xr:uid="{00000000-0005-0000-0000-000006850000}"/>
    <cellStyle name="Total 2 12 6 5 2" xfId="18862" xr:uid="{00000000-0005-0000-0000-000007850000}"/>
    <cellStyle name="Total 2 12 6 5 2 2" xfId="37209" xr:uid="{00000000-0005-0000-0000-000008850000}"/>
    <cellStyle name="Total 2 12 6 5 3" xfId="28997" xr:uid="{00000000-0005-0000-0000-000009850000}"/>
    <cellStyle name="Total 2 12 6 6" xfId="23910" xr:uid="{00000000-0005-0000-0000-00000A850000}"/>
    <cellStyle name="Total 2 12 7" xfId="2575" xr:uid="{00000000-0005-0000-0000-00000B850000}"/>
    <cellStyle name="Total 2 12 7 2" xfId="3960" xr:uid="{00000000-0005-0000-0000-00000C850000}"/>
    <cellStyle name="Total 2 12 7 2 2" xfId="7065" xr:uid="{00000000-0005-0000-0000-00000D850000}"/>
    <cellStyle name="Total 2 12 7 2 2 2" xfId="13131" xr:uid="{00000000-0005-0000-0000-00000E850000}"/>
    <cellStyle name="Total 2 12 7 2 2 2 2" xfId="22480" xr:uid="{00000000-0005-0000-0000-00000F850000}"/>
    <cellStyle name="Total 2 12 7 2 2 2 2 2" xfId="40208" xr:uid="{00000000-0005-0000-0000-000010850000}"/>
    <cellStyle name="Total 2 12 7 2 2 2 3" xfId="32583" xr:uid="{00000000-0005-0000-0000-000011850000}"/>
    <cellStyle name="Total 2 12 7 2 2 3" xfId="17301" xr:uid="{00000000-0005-0000-0000-000012850000}"/>
    <cellStyle name="Total 2 12 7 2 2 3 2" xfId="35934" xr:uid="{00000000-0005-0000-0000-000013850000}"/>
    <cellStyle name="Total 2 12 7 2 2 4" xfId="27517" xr:uid="{00000000-0005-0000-0000-000014850000}"/>
    <cellStyle name="Total 2 12 7 2 3" xfId="10116" xr:uid="{00000000-0005-0000-0000-000015850000}"/>
    <cellStyle name="Total 2 12 7 2 3 2" xfId="30042" xr:uid="{00000000-0005-0000-0000-000016850000}"/>
    <cellStyle name="Total 2 12 7 2 4" xfId="24961" xr:uid="{00000000-0005-0000-0000-000017850000}"/>
    <cellStyle name="Total 2 12 7 3" xfId="4613" xr:uid="{00000000-0005-0000-0000-000018850000}"/>
    <cellStyle name="Total 2 12 7 3 2" xfId="7715" xr:uid="{00000000-0005-0000-0000-000019850000}"/>
    <cellStyle name="Total 2 12 7 3 2 2" xfId="13776" xr:uid="{00000000-0005-0000-0000-00001A850000}"/>
    <cellStyle name="Total 2 12 7 3 2 2 2" xfId="23051" xr:uid="{00000000-0005-0000-0000-00001B850000}"/>
    <cellStyle name="Total 2 12 7 3 2 2 2 2" xfId="40779" xr:uid="{00000000-0005-0000-0000-00001C850000}"/>
    <cellStyle name="Total 2 12 7 3 2 2 3" xfId="33224" xr:uid="{00000000-0005-0000-0000-00001D850000}"/>
    <cellStyle name="Total 2 12 7 3 2 3" xfId="17767" xr:uid="{00000000-0005-0000-0000-00001E850000}"/>
    <cellStyle name="Total 2 12 7 3 2 3 2" xfId="36400" xr:uid="{00000000-0005-0000-0000-00001F850000}"/>
    <cellStyle name="Total 2 12 7 3 2 4" xfId="28158" xr:uid="{00000000-0005-0000-0000-000020850000}"/>
    <cellStyle name="Total 2 12 7 3 3" xfId="10762" xr:uid="{00000000-0005-0000-0000-000021850000}"/>
    <cellStyle name="Total 2 12 7 3 3 2" xfId="20330" xr:uid="{00000000-0005-0000-0000-000022850000}"/>
    <cellStyle name="Total 2 12 7 3 3 2 2" xfId="38483" xr:uid="{00000000-0005-0000-0000-000023850000}"/>
    <cellStyle name="Total 2 12 7 3 3 3" xfId="30684" xr:uid="{00000000-0005-0000-0000-000024850000}"/>
    <cellStyle name="Total 2 12 7 3 4" xfId="15366" xr:uid="{00000000-0005-0000-0000-000025850000}"/>
    <cellStyle name="Total 2 12 7 3 4 2" xfId="34401" xr:uid="{00000000-0005-0000-0000-000026850000}"/>
    <cellStyle name="Total 2 12 7 3 5" xfId="25602" xr:uid="{00000000-0005-0000-0000-000027850000}"/>
    <cellStyle name="Total 2 12 7 4" xfId="5777" xr:uid="{00000000-0005-0000-0000-000028850000}"/>
    <cellStyle name="Total 2 12 7 4 2" xfId="11896" xr:uid="{00000000-0005-0000-0000-000029850000}"/>
    <cellStyle name="Total 2 12 7 4 2 2" xfId="21403" xr:uid="{00000000-0005-0000-0000-00002A850000}"/>
    <cellStyle name="Total 2 12 7 4 2 2 2" xfId="39287" xr:uid="{00000000-0005-0000-0000-00002B850000}"/>
    <cellStyle name="Total 2 12 7 4 2 3" xfId="31538" xr:uid="{00000000-0005-0000-0000-00002C850000}"/>
    <cellStyle name="Total 2 12 7 4 3" xfId="16370" xr:uid="{00000000-0005-0000-0000-00002D850000}"/>
    <cellStyle name="Total 2 12 7 4 3 2" xfId="35141" xr:uid="{00000000-0005-0000-0000-00002E850000}"/>
    <cellStyle name="Total 2 12 7 4 4" xfId="26472" xr:uid="{00000000-0005-0000-0000-00002F850000}"/>
    <cellStyle name="Total 2 12 7 5" xfId="8876" xr:uid="{00000000-0005-0000-0000-000030850000}"/>
    <cellStyle name="Total 2 12 7 5 2" xfId="18863" xr:uid="{00000000-0005-0000-0000-000031850000}"/>
    <cellStyle name="Total 2 12 7 5 2 2" xfId="37210" xr:uid="{00000000-0005-0000-0000-000032850000}"/>
    <cellStyle name="Total 2 12 7 5 3" xfId="28998" xr:uid="{00000000-0005-0000-0000-000033850000}"/>
    <cellStyle name="Total 2 12 7 6" xfId="23911" xr:uid="{00000000-0005-0000-0000-000034850000}"/>
    <cellStyle name="Total 2 12 8" xfId="2612" xr:uid="{00000000-0005-0000-0000-000035850000}"/>
    <cellStyle name="Total 2 12 8 2" xfId="3983" xr:uid="{00000000-0005-0000-0000-000036850000}"/>
    <cellStyle name="Total 2 12 8 2 2" xfId="7087" xr:uid="{00000000-0005-0000-0000-000037850000}"/>
    <cellStyle name="Total 2 12 8 2 2 2" xfId="13153" xr:uid="{00000000-0005-0000-0000-000038850000}"/>
    <cellStyle name="Total 2 12 8 2 2 2 2" xfId="22500" xr:uid="{00000000-0005-0000-0000-000039850000}"/>
    <cellStyle name="Total 2 12 8 2 2 2 2 2" xfId="40228" xr:uid="{00000000-0005-0000-0000-00003A850000}"/>
    <cellStyle name="Total 2 12 8 2 2 2 3" xfId="32605" xr:uid="{00000000-0005-0000-0000-00003B850000}"/>
    <cellStyle name="Total 2 12 8 2 2 3" xfId="17317" xr:uid="{00000000-0005-0000-0000-00003C850000}"/>
    <cellStyle name="Total 2 12 8 2 2 3 2" xfId="35950" xr:uid="{00000000-0005-0000-0000-00003D850000}"/>
    <cellStyle name="Total 2 12 8 2 2 4" xfId="27539" xr:uid="{00000000-0005-0000-0000-00003E850000}"/>
    <cellStyle name="Total 2 12 8 2 3" xfId="10138" xr:uid="{00000000-0005-0000-0000-00003F850000}"/>
    <cellStyle name="Total 2 12 8 2 3 2" xfId="30064" xr:uid="{00000000-0005-0000-0000-000040850000}"/>
    <cellStyle name="Total 2 12 8 2 4" xfId="24983" xr:uid="{00000000-0005-0000-0000-000041850000}"/>
    <cellStyle name="Total 2 12 8 3" xfId="4635" xr:uid="{00000000-0005-0000-0000-000042850000}"/>
    <cellStyle name="Total 2 12 8 3 2" xfId="7737" xr:uid="{00000000-0005-0000-0000-000043850000}"/>
    <cellStyle name="Total 2 12 8 3 2 2" xfId="13798" xr:uid="{00000000-0005-0000-0000-000044850000}"/>
    <cellStyle name="Total 2 12 8 3 2 2 2" xfId="23071" xr:uid="{00000000-0005-0000-0000-000045850000}"/>
    <cellStyle name="Total 2 12 8 3 2 2 2 2" xfId="40799" xr:uid="{00000000-0005-0000-0000-000046850000}"/>
    <cellStyle name="Total 2 12 8 3 2 2 3" xfId="33246" xr:uid="{00000000-0005-0000-0000-000047850000}"/>
    <cellStyle name="Total 2 12 8 3 2 3" xfId="17783" xr:uid="{00000000-0005-0000-0000-000048850000}"/>
    <cellStyle name="Total 2 12 8 3 2 3 2" xfId="36416" xr:uid="{00000000-0005-0000-0000-000049850000}"/>
    <cellStyle name="Total 2 12 8 3 2 4" xfId="28180" xr:uid="{00000000-0005-0000-0000-00004A850000}"/>
    <cellStyle name="Total 2 12 8 3 3" xfId="10784" xr:uid="{00000000-0005-0000-0000-00004B850000}"/>
    <cellStyle name="Total 2 12 8 3 3 2" xfId="20352" xr:uid="{00000000-0005-0000-0000-00004C850000}"/>
    <cellStyle name="Total 2 12 8 3 3 2 2" xfId="38505" xr:uid="{00000000-0005-0000-0000-00004D850000}"/>
    <cellStyle name="Total 2 12 8 3 3 3" xfId="30706" xr:uid="{00000000-0005-0000-0000-00004E850000}"/>
    <cellStyle name="Total 2 12 8 3 4" xfId="15382" xr:uid="{00000000-0005-0000-0000-00004F850000}"/>
    <cellStyle name="Total 2 12 8 3 4 2" xfId="34417" xr:uid="{00000000-0005-0000-0000-000050850000}"/>
    <cellStyle name="Total 2 12 8 3 5" xfId="25624" xr:uid="{00000000-0005-0000-0000-000051850000}"/>
    <cellStyle name="Total 2 12 8 4" xfId="5814" xr:uid="{00000000-0005-0000-0000-000052850000}"/>
    <cellStyle name="Total 2 12 8 4 2" xfId="11933" xr:uid="{00000000-0005-0000-0000-000053850000}"/>
    <cellStyle name="Total 2 12 8 4 2 2" xfId="21430" xr:uid="{00000000-0005-0000-0000-000054850000}"/>
    <cellStyle name="Total 2 12 8 4 2 2 2" xfId="39312" xr:uid="{00000000-0005-0000-0000-000055850000}"/>
    <cellStyle name="Total 2 12 8 4 2 3" xfId="31573" xr:uid="{00000000-0005-0000-0000-000056850000}"/>
    <cellStyle name="Total 2 12 8 4 3" xfId="16393" xr:uid="{00000000-0005-0000-0000-000057850000}"/>
    <cellStyle name="Total 2 12 8 4 3 2" xfId="35164" xr:uid="{00000000-0005-0000-0000-000058850000}"/>
    <cellStyle name="Total 2 12 8 4 4" xfId="26507" xr:uid="{00000000-0005-0000-0000-000059850000}"/>
    <cellStyle name="Total 2 12 8 5" xfId="8913" xr:uid="{00000000-0005-0000-0000-00005A850000}"/>
    <cellStyle name="Total 2 12 8 5 2" xfId="18900" xr:uid="{00000000-0005-0000-0000-00005B850000}"/>
    <cellStyle name="Total 2 12 8 5 2 2" xfId="37245" xr:uid="{00000000-0005-0000-0000-00005C850000}"/>
    <cellStyle name="Total 2 12 8 5 3" xfId="29033" xr:uid="{00000000-0005-0000-0000-00005D850000}"/>
    <cellStyle name="Total 2 12 8 6" xfId="23946" xr:uid="{00000000-0005-0000-0000-00005E850000}"/>
    <cellStyle name="Total 2 12 9" xfId="2667" xr:uid="{00000000-0005-0000-0000-00005F850000}"/>
    <cellStyle name="Total 2 12 9 2" xfId="4008" xr:uid="{00000000-0005-0000-0000-000060850000}"/>
    <cellStyle name="Total 2 12 9 2 2" xfId="7112" xr:uid="{00000000-0005-0000-0000-000061850000}"/>
    <cellStyle name="Total 2 12 9 2 2 2" xfId="13177" xr:uid="{00000000-0005-0000-0000-000062850000}"/>
    <cellStyle name="Total 2 12 9 2 2 2 2" xfId="22523" xr:uid="{00000000-0005-0000-0000-000063850000}"/>
    <cellStyle name="Total 2 12 9 2 2 2 2 2" xfId="40251" xr:uid="{00000000-0005-0000-0000-000064850000}"/>
    <cellStyle name="Total 2 12 9 2 2 2 3" xfId="32629" xr:uid="{00000000-0005-0000-0000-000065850000}"/>
    <cellStyle name="Total 2 12 9 2 2 3" xfId="17337" xr:uid="{00000000-0005-0000-0000-000066850000}"/>
    <cellStyle name="Total 2 12 9 2 2 3 2" xfId="35970" xr:uid="{00000000-0005-0000-0000-000067850000}"/>
    <cellStyle name="Total 2 12 9 2 2 4" xfId="27563" xr:uid="{00000000-0005-0000-0000-000068850000}"/>
    <cellStyle name="Total 2 12 9 2 3" xfId="10162" xr:uid="{00000000-0005-0000-0000-000069850000}"/>
    <cellStyle name="Total 2 12 9 2 3 2" xfId="30088" xr:uid="{00000000-0005-0000-0000-00006A850000}"/>
    <cellStyle name="Total 2 12 9 2 4" xfId="25007" xr:uid="{00000000-0005-0000-0000-00006B850000}"/>
    <cellStyle name="Total 2 12 9 3" xfId="4659" xr:uid="{00000000-0005-0000-0000-00006C850000}"/>
    <cellStyle name="Total 2 12 9 3 2" xfId="7761" xr:uid="{00000000-0005-0000-0000-00006D850000}"/>
    <cellStyle name="Total 2 12 9 3 2 2" xfId="13822" xr:uid="{00000000-0005-0000-0000-00006E850000}"/>
    <cellStyle name="Total 2 12 9 3 2 2 2" xfId="23094" xr:uid="{00000000-0005-0000-0000-00006F850000}"/>
    <cellStyle name="Total 2 12 9 3 2 2 2 2" xfId="40822" xr:uid="{00000000-0005-0000-0000-000070850000}"/>
    <cellStyle name="Total 2 12 9 3 2 2 3" xfId="33270" xr:uid="{00000000-0005-0000-0000-000071850000}"/>
    <cellStyle name="Total 2 12 9 3 2 3" xfId="17803" xr:uid="{00000000-0005-0000-0000-000072850000}"/>
    <cellStyle name="Total 2 12 9 3 2 3 2" xfId="36436" xr:uid="{00000000-0005-0000-0000-000073850000}"/>
    <cellStyle name="Total 2 12 9 3 2 4" xfId="28204" xr:uid="{00000000-0005-0000-0000-000074850000}"/>
    <cellStyle name="Total 2 12 9 3 3" xfId="10808" xr:uid="{00000000-0005-0000-0000-000075850000}"/>
    <cellStyle name="Total 2 12 9 3 3 2" xfId="20376" xr:uid="{00000000-0005-0000-0000-000076850000}"/>
    <cellStyle name="Total 2 12 9 3 3 2 2" xfId="38529" xr:uid="{00000000-0005-0000-0000-000077850000}"/>
    <cellStyle name="Total 2 12 9 3 3 3" xfId="30730" xr:uid="{00000000-0005-0000-0000-000078850000}"/>
    <cellStyle name="Total 2 12 9 3 4" xfId="15402" xr:uid="{00000000-0005-0000-0000-000079850000}"/>
    <cellStyle name="Total 2 12 9 3 4 2" xfId="34437" xr:uid="{00000000-0005-0000-0000-00007A850000}"/>
    <cellStyle name="Total 2 12 9 3 5" xfId="25648" xr:uid="{00000000-0005-0000-0000-00007B850000}"/>
    <cellStyle name="Total 2 12 9 4" xfId="5864" xr:uid="{00000000-0005-0000-0000-00007C850000}"/>
    <cellStyle name="Total 2 12 9 4 2" xfId="11983" xr:uid="{00000000-0005-0000-0000-00007D850000}"/>
    <cellStyle name="Total 2 12 9 4 2 2" xfId="21473" xr:uid="{00000000-0005-0000-0000-00007E850000}"/>
    <cellStyle name="Total 2 12 9 4 2 2 2" xfId="39353" xr:uid="{00000000-0005-0000-0000-00007F850000}"/>
    <cellStyle name="Total 2 12 9 4 2 3" xfId="31619" xr:uid="{00000000-0005-0000-0000-000080850000}"/>
    <cellStyle name="Total 2 12 9 4 3" xfId="16434" xr:uid="{00000000-0005-0000-0000-000081850000}"/>
    <cellStyle name="Total 2 12 9 4 3 2" xfId="35205" xr:uid="{00000000-0005-0000-0000-000082850000}"/>
    <cellStyle name="Total 2 12 9 4 4" xfId="26553" xr:uid="{00000000-0005-0000-0000-000083850000}"/>
    <cellStyle name="Total 2 12 9 5" xfId="8963" xr:uid="{00000000-0005-0000-0000-000084850000}"/>
    <cellStyle name="Total 2 12 9 5 2" xfId="18950" xr:uid="{00000000-0005-0000-0000-000085850000}"/>
    <cellStyle name="Total 2 12 9 5 2 2" xfId="37291" xr:uid="{00000000-0005-0000-0000-000086850000}"/>
    <cellStyle name="Total 2 12 9 5 3" xfId="29079" xr:uid="{00000000-0005-0000-0000-000087850000}"/>
    <cellStyle name="Total 2 12 9 6" xfId="23992" xr:uid="{00000000-0005-0000-0000-000088850000}"/>
    <cellStyle name="Total 2 13" xfId="1761" xr:uid="{00000000-0005-0000-0000-000089850000}"/>
    <cellStyle name="Total 2 13 2" xfId="23283" xr:uid="{00000000-0005-0000-0000-00008A850000}"/>
    <cellStyle name="Total 2 2" xfId="1657" xr:uid="{00000000-0005-0000-0000-00008B850000}"/>
    <cellStyle name="Total 2 2 2" xfId="2449" xr:uid="{00000000-0005-0000-0000-00008C850000}"/>
    <cellStyle name="Total 2 2 2 2" xfId="5655" xr:uid="{00000000-0005-0000-0000-00008D850000}"/>
    <cellStyle name="Total 2 2 2 2 2" xfId="26358" xr:uid="{00000000-0005-0000-0000-00008E850000}"/>
    <cellStyle name="Total 2 3" xfId="1658" xr:uid="{00000000-0005-0000-0000-00008F850000}"/>
    <cellStyle name="Total 2 3 2" xfId="2450" xr:uid="{00000000-0005-0000-0000-000090850000}"/>
    <cellStyle name="Total 2 3 2 2" xfId="5656" xr:uid="{00000000-0005-0000-0000-000091850000}"/>
    <cellStyle name="Total 2 3 2 2 2" xfId="26359" xr:uid="{00000000-0005-0000-0000-000092850000}"/>
    <cellStyle name="Total 2 4" xfId="1659" xr:uid="{00000000-0005-0000-0000-000093850000}"/>
    <cellStyle name="Total 2 4 2" xfId="2451" xr:uid="{00000000-0005-0000-0000-000094850000}"/>
    <cellStyle name="Total 2 4 2 2" xfId="5657" xr:uid="{00000000-0005-0000-0000-000095850000}"/>
    <cellStyle name="Total 2 4 2 2 2" xfId="26360" xr:uid="{00000000-0005-0000-0000-000096850000}"/>
    <cellStyle name="Total 2 5" xfId="1660" xr:uid="{00000000-0005-0000-0000-000097850000}"/>
    <cellStyle name="Total 2 5 2" xfId="2452" xr:uid="{00000000-0005-0000-0000-000098850000}"/>
    <cellStyle name="Total 2 5 2 2" xfId="5658" xr:uid="{00000000-0005-0000-0000-000099850000}"/>
    <cellStyle name="Total 2 5 2 2 2" xfId="26361" xr:uid="{00000000-0005-0000-0000-00009A850000}"/>
    <cellStyle name="Total 2 6" xfId="1661" xr:uid="{00000000-0005-0000-0000-00009B850000}"/>
    <cellStyle name="Total 2 6 2" xfId="2453" xr:uid="{00000000-0005-0000-0000-00009C850000}"/>
    <cellStyle name="Total 2 6 2 2" xfId="5659" xr:uid="{00000000-0005-0000-0000-00009D850000}"/>
    <cellStyle name="Total 2 6 2 2 2" xfId="26362" xr:uid="{00000000-0005-0000-0000-00009E850000}"/>
    <cellStyle name="Total 2 7" xfId="1662" xr:uid="{00000000-0005-0000-0000-00009F850000}"/>
    <cellStyle name="Total 2 7 2" xfId="2454" xr:uid="{00000000-0005-0000-0000-0000A0850000}"/>
    <cellStyle name="Total 2 7 2 2" xfId="5660" xr:uid="{00000000-0005-0000-0000-0000A1850000}"/>
    <cellStyle name="Total 2 7 2 2 2" xfId="26363" xr:uid="{00000000-0005-0000-0000-0000A2850000}"/>
    <cellStyle name="Total 2 8" xfId="1663" xr:uid="{00000000-0005-0000-0000-0000A3850000}"/>
    <cellStyle name="Total 2 8 2" xfId="2455" xr:uid="{00000000-0005-0000-0000-0000A4850000}"/>
    <cellStyle name="Total 2 8 2 2" xfId="5661" xr:uid="{00000000-0005-0000-0000-0000A5850000}"/>
    <cellStyle name="Total 2 8 2 2 2" xfId="26364" xr:uid="{00000000-0005-0000-0000-0000A6850000}"/>
    <cellStyle name="Total 2 9" xfId="1664" xr:uid="{00000000-0005-0000-0000-0000A7850000}"/>
    <cellStyle name="Total 2 9 2" xfId="2456" xr:uid="{00000000-0005-0000-0000-0000A8850000}"/>
    <cellStyle name="Total 2 9 2 2" xfId="5662" xr:uid="{00000000-0005-0000-0000-0000A9850000}"/>
    <cellStyle name="Total 2 9 2 2 2" xfId="26365" xr:uid="{00000000-0005-0000-0000-0000AA850000}"/>
    <cellStyle name="Total 3" xfId="871" xr:uid="{00000000-0005-0000-0000-0000AB850000}"/>
    <cellStyle name="Total 3 2" xfId="1718" xr:uid="{00000000-0005-0000-0000-0000AC850000}"/>
    <cellStyle name="Total 3 2 2" xfId="2457" xr:uid="{00000000-0005-0000-0000-0000AD850000}"/>
    <cellStyle name="Total 3 2 2 2" xfId="5663" xr:uid="{00000000-0005-0000-0000-0000AE850000}"/>
    <cellStyle name="Total 3 2 2 2 2" xfId="26366" xr:uid="{00000000-0005-0000-0000-0000AF850000}"/>
    <cellStyle name="Total 3 3" xfId="1388" xr:uid="{00000000-0005-0000-0000-0000B0850000}"/>
    <cellStyle name="Total 3 3 10" xfId="2678" xr:uid="{00000000-0005-0000-0000-0000B1850000}"/>
    <cellStyle name="Total 3 3 10 2" xfId="3391" xr:uid="{00000000-0005-0000-0000-0000B2850000}"/>
    <cellStyle name="Total 3 3 10 2 2" xfId="6546" xr:uid="{00000000-0005-0000-0000-0000B3850000}"/>
    <cellStyle name="Total 3 3 10 2 2 2" xfId="12658" xr:uid="{00000000-0005-0000-0000-0000B4850000}"/>
    <cellStyle name="Total 3 3 10 2 2 2 2" xfId="22071" xr:uid="{00000000-0005-0000-0000-0000B5850000}"/>
    <cellStyle name="Total 3 3 10 2 2 2 2 2" xfId="39801" xr:uid="{00000000-0005-0000-0000-0000B6850000}"/>
    <cellStyle name="Total 3 3 10 2 2 2 3" xfId="32113" xr:uid="{00000000-0005-0000-0000-0000B7850000}"/>
    <cellStyle name="Total 3 3 10 2 2 3" xfId="16973" xr:uid="{00000000-0005-0000-0000-0000B8850000}"/>
    <cellStyle name="Total 3 3 10 2 2 3 2" xfId="35606" xr:uid="{00000000-0005-0000-0000-0000B9850000}"/>
    <cellStyle name="Total 3 3 10 2 2 4" xfId="27047" xr:uid="{00000000-0005-0000-0000-0000BA850000}"/>
    <cellStyle name="Total 3 3 10 2 3" xfId="9643" xr:uid="{00000000-0005-0000-0000-0000BB850000}"/>
    <cellStyle name="Total 3 3 10 2 3 2" xfId="29576" xr:uid="{00000000-0005-0000-0000-0000BC850000}"/>
    <cellStyle name="Total 3 3 10 2 4" xfId="24491" xr:uid="{00000000-0005-0000-0000-0000BD850000}"/>
    <cellStyle name="Total 3 3 10 3" xfId="4139" xr:uid="{00000000-0005-0000-0000-0000BE850000}"/>
    <cellStyle name="Total 3 3 10 3 2" xfId="7242" xr:uid="{00000000-0005-0000-0000-0000BF850000}"/>
    <cellStyle name="Total 3 3 10 3 2 2" xfId="13303" xr:uid="{00000000-0005-0000-0000-0000C0850000}"/>
    <cellStyle name="Total 3 3 10 3 2 2 2" xfId="22644" xr:uid="{00000000-0005-0000-0000-0000C1850000}"/>
    <cellStyle name="Total 3 3 10 3 2 2 2 2" xfId="40372" xr:uid="{00000000-0005-0000-0000-0000C2850000}"/>
    <cellStyle name="Total 3 3 10 3 2 2 3" xfId="32754" xr:uid="{00000000-0005-0000-0000-0000C3850000}"/>
    <cellStyle name="Total 3 3 10 3 2 3" xfId="17439" xr:uid="{00000000-0005-0000-0000-0000C4850000}"/>
    <cellStyle name="Total 3 3 10 3 2 3 2" xfId="36072" xr:uid="{00000000-0005-0000-0000-0000C5850000}"/>
    <cellStyle name="Total 3 3 10 3 2 4" xfId="27688" xr:uid="{00000000-0005-0000-0000-0000C6850000}"/>
    <cellStyle name="Total 3 3 10 3 3" xfId="10288" xr:uid="{00000000-0005-0000-0000-0000C7850000}"/>
    <cellStyle name="Total 3 3 10 3 3 2" xfId="19857" xr:uid="{00000000-0005-0000-0000-0000C8850000}"/>
    <cellStyle name="Total 3 3 10 3 3 2 2" xfId="38013" xr:uid="{00000000-0005-0000-0000-0000C9850000}"/>
    <cellStyle name="Total 3 3 10 3 3 3" xfId="30213" xr:uid="{00000000-0005-0000-0000-0000CA850000}"/>
    <cellStyle name="Total 3 3 10 3 4" xfId="15038" xr:uid="{00000000-0005-0000-0000-0000CB850000}"/>
    <cellStyle name="Total 3 3 10 3 4 2" xfId="34073" xr:uid="{00000000-0005-0000-0000-0000CC850000}"/>
    <cellStyle name="Total 3 3 10 3 5" xfId="25132" xr:uid="{00000000-0005-0000-0000-0000CD850000}"/>
    <cellStyle name="Total 3 3 10 4" xfId="5875" xr:uid="{00000000-0005-0000-0000-0000CE850000}"/>
    <cellStyle name="Total 3 3 10 4 2" xfId="11994" xr:uid="{00000000-0005-0000-0000-0000CF850000}"/>
    <cellStyle name="Total 3 3 10 4 2 2" xfId="21484" xr:uid="{00000000-0005-0000-0000-0000D0850000}"/>
    <cellStyle name="Total 3 3 10 4 2 2 2" xfId="39364" xr:uid="{00000000-0005-0000-0000-0000D1850000}"/>
    <cellStyle name="Total 3 3 10 4 2 3" xfId="31630" xr:uid="{00000000-0005-0000-0000-0000D2850000}"/>
    <cellStyle name="Total 3 3 10 4 3" xfId="16445" xr:uid="{00000000-0005-0000-0000-0000D3850000}"/>
    <cellStyle name="Total 3 3 10 4 3 2" xfId="35216" xr:uid="{00000000-0005-0000-0000-0000D4850000}"/>
    <cellStyle name="Total 3 3 10 4 4" xfId="26564" xr:uid="{00000000-0005-0000-0000-0000D5850000}"/>
    <cellStyle name="Total 3 3 10 5" xfId="8974" xr:uid="{00000000-0005-0000-0000-0000D6850000}"/>
    <cellStyle name="Total 3 3 10 5 2" xfId="18961" xr:uid="{00000000-0005-0000-0000-0000D7850000}"/>
    <cellStyle name="Total 3 3 10 5 2 2" xfId="37302" xr:uid="{00000000-0005-0000-0000-0000D8850000}"/>
    <cellStyle name="Total 3 3 10 5 3" xfId="29090" xr:uid="{00000000-0005-0000-0000-0000D9850000}"/>
    <cellStyle name="Total 3 3 10 6" xfId="24003" xr:uid="{00000000-0005-0000-0000-0000DA850000}"/>
    <cellStyle name="Total 3 3 11" xfId="2743" xr:uid="{00000000-0005-0000-0000-0000DB850000}"/>
    <cellStyle name="Total 3 3 11 2" xfId="3451" xr:uid="{00000000-0005-0000-0000-0000DC850000}"/>
    <cellStyle name="Total 3 3 11 2 2" xfId="6599" xr:uid="{00000000-0005-0000-0000-0000DD850000}"/>
    <cellStyle name="Total 3 3 11 2 2 2" xfId="12702" xr:uid="{00000000-0005-0000-0000-0000DE850000}"/>
    <cellStyle name="Total 3 3 11 2 2 2 2" xfId="22109" xr:uid="{00000000-0005-0000-0000-0000DF850000}"/>
    <cellStyle name="Total 3 3 11 2 2 2 2 2" xfId="39839" xr:uid="{00000000-0005-0000-0000-0000E0850000}"/>
    <cellStyle name="Total 3 3 11 2 2 2 3" xfId="32157" xr:uid="{00000000-0005-0000-0000-0000E1850000}"/>
    <cellStyle name="Total 3 3 11 2 2 3" xfId="17004" xr:uid="{00000000-0005-0000-0000-0000E2850000}"/>
    <cellStyle name="Total 3 3 11 2 2 3 2" xfId="35637" xr:uid="{00000000-0005-0000-0000-0000E3850000}"/>
    <cellStyle name="Total 3 3 11 2 2 4" xfId="27091" xr:uid="{00000000-0005-0000-0000-0000E4850000}"/>
    <cellStyle name="Total 3 3 11 2 3" xfId="9687" xr:uid="{00000000-0005-0000-0000-0000E5850000}"/>
    <cellStyle name="Total 3 3 11 2 3 2" xfId="29619" xr:uid="{00000000-0005-0000-0000-0000E6850000}"/>
    <cellStyle name="Total 3 3 11 2 4" xfId="24535" xr:uid="{00000000-0005-0000-0000-0000E7850000}"/>
    <cellStyle name="Total 3 3 11 3" xfId="4183" xr:uid="{00000000-0005-0000-0000-0000E8850000}"/>
    <cellStyle name="Total 3 3 11 3 2" xfId="7286" xr:uid="{00000000-0005-0000-0000-0000E9850000}"/>
    <cellStyle name="Total 3 3 11 3 2 2" xfId="13347" xr:uid="{00000000-0005-0000-0000-0000EA850000}"/>
    <cellStyle name="Total 3 3 11 3 2 2 2" xfId="22682" xr:uid="{00000000-0005-0000-0000-0000EB850000}"/>
    <cellStyle name="Total 3 3 11 3 2 2 2 2" xfId="40410" xr:uid="{00000000-0005-0000-0000-0000EC850000}"/>
    <cellStyle name="Total 3 3 11 3 2 2 3" xfId="32798" xr:uid="{00000000-0005-0000-0000-0000ED850000}"/>
    <cellStyle name="Total 3 3 11 3 2 3" xfId="17470" xr:uid="{00000000-0005-0000-0000-0000EE850000}"/>
    <cellStyle name="Total 3 3 11 3 2 3 2" xfId="36103" xr:uid="{00000000-0005-0000-0000-0000EF850000}"/>
    <cellStyle name="Total 3 3 11 3 2 4" xfId="27732" xr:uid="{00000000-0005-0000-0000-0000F0850000}"/>
    <cellStyle name="Total 3 3 11 3 3" xfId="10332" xr:uid="{00000000-0005-0000-0000-0000F1850000}"/>
    <cellStyle name="Total 3 3 11 3 3 2" xfId="19901" xr:uid="{00000000-0005-0000-0000-0000F2850000}"/>
    <cellStyle name="Total 3 3 11 3 3 2 2" xfId="38057" xr:uid="{00000000-0005-0000-0000-0000F3850000}"/>
    <cellStyle name="Total 3 3 11 3 3 3" xfId="30257" xr:uid="{00000000-0005-0000-0000-0000F4850000}"/>
    <cellStyle name="Total 3 3 11 3 4" xfId="15069" xr:uid="{00000000-0005-0000-0000-0000F5850000}"/>
    <cellStyle name="Total 3 3 11 3 4 2" xfId="34104" xr:uid="{00000000-0005-0000-0000-0000F6850000}"/>
    <cellStyle name="Total 3 3 11 3 5" xfId="25176" xr:uid="{00000000-0005-0000-0000-0000F7850000}"/>
    <cellStyle name="Total 3 3 11 4" xfId="5937" xr:uid="{00000000-0005-0000-0000-0000F8850000}"/>
    <cellStyle name="Total 3 3 11 4 2" xfId="12056" xr:uid="{00000000-0005-0000-0000-0000F9850000}"/>
    <cellStyle name="Total 3 3 11 4 2 2" xfId="21544" xr:uid="{00000000-0005-0000-0000-0000FA850000}"/>
    <cellStyle name="Total 3 3 11 4 2 2 2" xfId="39424" xr:uid="{00000000-0005-0000-0000-0000FB850000}"/>
    <cellStyle name="Total 3 3 11 4 2 3" xfId="31690" xr:uid="{00000000-0005-0000-0000-0000FC850000}"/>
    <cellStyle name="Total 3 3 11 4 3" xfId="16493" xr:uid="{00000000-0005-0000-0000-0000FD850000}"/>
    <cellStyle name="Total 3 3 11 4 3 2" xfId="35264" xr:uid="{00000000-0005-0000-0000-0000FE850000}"/>
    <cellStyle name="Total 3 3 11 4 4" xfId="26624" xr:uid="{00000000-0005-0000-0000-0000FF850000}"/>
    <cellStyle name="Total 3 3 11 5" xfId="9036" xr:uid="{00000000-0005-0000-0000-000000860000}"/>
    <cellStyle name="Total 3 3 11 5 2" xfId="19023" xr:uid="{00000000-0005-0000-0000-000001860000}"/>
    <cellStyle name="Total 3 3 11 5 2 2" xfId="37362" xr:uid="{00000000-0005-0000-0000-000002860000}"/>
    <cellStyle name="Total 3 3 11 5 3" xfId="29150" xr:uid="{00000000-0005-0000-0000-000003860000}"/>
    <cellStyle name="Total 3 3 11 6" xfId="24063" xr:uid="{00000000-0005-0000-0000-000004860000}"/>
    <cellStyle name="Total 3 3 12" xfId="2690" xr:uid="{00000000-0005-0000-0000-000005860000}"/>
    <cellStyle name="Total 3 3 12 2" xfId="3924" xr:uid="{00000000-0005-0000-0000-000006860000}"/>
    <cellStyle name="Total 3 3 12 2 2" xfId="7029" xr:uid="{00000000-0005-0000-0000-000007860000}"/>
    <cellStyle name="Total 3 3 12 2 2 2" xfId="13097" xr:uid="{00000000-0005-0000-0000-000008860000}"/>
    <cellStyle name="Total 3 3 12 2 2 2 2" xfId="22447" xr:uid="{00000000-0005-0000-0000-000009860000}"/>
    <cellStyle name="Total 3 3 12 2 2 2 2 2" xfId="40175" xr:uid="{00000000-0005-0000-0000-00000A860000}"/>
    <cellStyle name="Total 3 3 12 2 2 2 3" xfId="32549" xr:uid="{00000000-0005-0000-0000-00000B860000}"/>
    <cellStyle name="Total 3 3 12 2 2 3" xfId="17275" xr:uid="{00000000-0005-0000-0000-00000C860000}"/>
    <cellStyle name="Total 3 3 12 2 2 3 2" xfId="35908" xr:uid="{00000000-0005-0000-0000-00000D860000}"/>
    <cellStyle name="Total 3 3 12 2 2 4" xfId="27483" xr:uid="{00000000-0005-0000-0000-00000E860000}"/>
    <cellStyle name="Total 3 3 12 2 3" xfId="10082" xr:uid="{00000000-0005-0000-0000-00000F860000}"/>
    <cellStyle name="Total 3 3 12 2 3 2" xfId="30008" xr:uid="{00000000-0005-0000-0000-000010860000}"/>
    <cellStyle name="Total 3 3 12 2 4" xfId="24927" xr:uid="{00000000-0005-0000-0000-000011860000}"/>
    <cellStyle name="Total 3 3 12 3" xfId="4579" xr:uid="{00000000-0005-0000-0000-000012860000}"/>
    <cellStyle name="Total 3 3 12 3 2" xfId="7681" xr:uid="{00000000-0005-0000-0000-000013860000}"/>
    <cellStyle name="Total 3 3 12 3 2 2" xfId="13742" xr:uid="{00000000-0005-0000-0000-000014860000}"/>
    <cellStyle name="Total 3 3 12 3 2 2 2" xfId="23018" xr:uid="{00000000-0005-0000-0000-000015860000}"/>
    <cellStyle name="Total 3 3 12 3 2 2 2 2" xfId="40746" xr:uid="{00000000-0005-0000-0000-000016860000}"/>
    <cellStyle name="Total 3 3 12 3 2 2 3" xfId="33190" xr:uid="{00000000-0005-0000-0000-000017860000}"/>
    <cellStyle name="Total 3 3 12 3 2 3" xfId="17741" xr:uid="{00000000-0005-0000-0000-000018860000}"/>
    <cellStyle name="Total 3 3 12 3 2 3 2" xfId="36374" xr:uid="{00000000-0005-0000-0000-000019860000}"/>
    <cellStyle name="Total 3 3 12 3 2 4" xfId="28124" xr:uid="{00000000-0005-0000-0000-00001A860000}"/>
    <cellStyle name="Total 3 3 12 3 3" xfId="10728" xr:uid="{00000000-0005-0000-0000-00001B860000}"/>
    <cellStyle name="Total 3 3 12 3 3 2" xfId="20296" xr:uid="{00000000-0005-0000-0000-00001C860000}"/>
    <cellStyle name="Total 3 3 12 3 3 2 2" xfId="38449" xr:uid="{00000000-0005-0000-0000-00001D860000}"/>
    <cellStyle name="Total 3 3 12 3 3 3" xfId="30650" xr:uid="{00000000-0005-0000-0000-00001E860000}"/>
    <cellStyle name="Total 3 3 12 3 4" xfId="15340" xr:uid="{00000000-0005-0000-0000-00001F860000}"/>
    <cellStyle name="Total 3 3 12 3 4 2" xfId="34375" xr:uid="{00000000-0005-0000-0000-000020860000}"/>
    <cellStyle name="Total 3 3 12 3 5" xfId="25568" xr:uid="{00000000-0005-0000-0000-000021860000}"/>
    <cellStyle name="Total 3 3 12 4" xfId="5887" xr:uid="{00000000-0005-0000-0000-000022860000}"/>
    <cellStyle name="Total 3 3 12 4 2" xfId="12006" xr:uid="{00000000-0005-0000-0000-000023860000}"/>
    <cellStyle name="Total 3 3 12 4 2 2" xfId="21496" xr:uid="{00000000-0005-0000-0000-000024860000}"/>
    <cellStyle name="Total 3 3 12 4 2 2 2" xfId="39376" xr:uid="{00000000-0005-0000-0000-000025860000}"/>
    <cellStyle name="Total 3 3 12 4 2 3" xfId="31642" xr:uid="{00000000-0005-0000-0000-000026860000}"/>
    <cellStyle name="Total 3 3 12 4 3" xfId="16457" xr:uid="{00000000-0005-0000-0000-000027860000}"/>
    <cellStyle name="Total 3 3 12 4 3 2" xfId="35228" xr:uid="{00000000-0005-0000-0000-000028860000}"/>
    <cellStyle name="Total 3 3 12 4 4" xfId="26576" xr:uid="{00000000-0005-0000-0000-000029860000}"/>
    <cellStyle name="Total 3 3 12 5" xfId="8986" xr:uid="{00000000-0005-0000-0000-00002A860000}"/>
    <cellStyle name="Total 3 3 12 5 2" xfId="18973" xr:uid="{00000000-0005-0000-0000-00002B860000}"/>
    <cellStyle name="Total 3 3 12 5 2 2" xfId="37314" xr:uid="{00000000-0005-0000-0000-00002C860000}"/>
    <cellStyle name="Total 3 3 12 5 3" xfId="29102" xr:uid="{00000000-0005-0000-0000-00002D860000}"/>
    <cellStyle name="Total 3 3 12 6" xfId="24015" xr:uid="{00000000-0005-0000-0000-00002E860000}"/>
    <cellStyle name="Total 3 3 13" xfId="2698" xr:uid="{00000000-0005-0000-0000-00002F860000}"/>
    <cellStyle name="Total 3 3 13 2" xfId="3840" xr:uid="{00000000-0005-0000-0000-000030860000}"/>
    <cellStyle name="Total 3 3 13 2 2" xfId="6946" xr:uid="{00000000-0005-0000-0000-000031860000}"/>
    <cellStyle name="Total 3 3 13 2 2 2" xfId="13017" xr:uid="{00000000-0005-0000-0000-000032860000}"/>
    <cellStyle name="Total 3 3 13 2 2 2 2" xfId="22372" xr:uid="{00000000-0005-0000-0000-000033860000}"/>
    <cellStyle name="Total 3 3 13 2 2 2 2 2" xfId="40100" xr:uid="{00000000-0005-0000-0000-000034860000}"/>
    <cellStyle name="Total 3 3 13 2 2 2 3" xfId="32469" xr:uid="{00000000-0005-0000-0000-000035860000}"/>
    <cellStyle name="Total 3 3 13 2 2 3" xfId="17215" xr:uid="{00000000-0005-0000-0000-000036860000}"/>
    <cellStyle name="Total 3 3 13 2 2 3 2" xfId="35848" xr:uid="{00000000-0005-0000-0000-000037860000}"/>
    <cellStyle name="Total 3 3 13 2 2 4" xfId="27403" xr:uid="{00000000-0005-0000-0000-000038860000}"/>
    <cellStyle name="Total 3 3 13 2 3" xfId="10002" xr:uid="{00000000-0005-0000-0000-000039860000}"/>
    <cellStyle name="Total 3 3 13 2 3 2" xfId="29928" xr:uid="{00000000-0005-0000-0000-00003A860000}"/>
    <cellStyle name="Total 3 3 13 2 4" xfId="24847" xr:uid="{00000000-0005-0000-0000-00003B860000}"/>
    <cellStyle name="Total 3 3 13 3" xfId="4499" xr:uid="{00000000-0005-0000-0000-00003C860000}"/>
    <cellStyle name="Total 3 3 13 3 2" xfId="7601" xr:uid="{00000000-0005-0000-0000-00003D860000}"/>
    <cellStyle name="Total 3 3 13 3 2 2" xfId="13662" xr:uid="{00000000-0005-0000-0000-00003E860000}"/>
    <cellStyle name="Total 3 3 13 3 2 2 2" xfId="22943" xr:uid="{00000000-0005-0000-0000-00003F860000}"/>
    <cellStyle name="Total 3 3 13 3 2 2 2 2" xfId="40671" xr:uid="{00000000-0005-0000-0000-000040860000}"/>
    <cellStyle name="Total 3 3 13 3 2 2 3" xfId="33110" xr:uid="{00000000-0005-0000-0000-000041860000}"/>
    <cellStyle name="Total 3 3 13 3 2 3" xfId="17681" xr:uid="{00000000-0005-0000-0000-000042860000}"/>
    <cellStyle name="Total 3 3 13 3 2 3 2" xfId="36314" xr:uid="{00000000-0005-0000-0000-000043860000}"/>
    <cellStyle name="Total 3 3 13 3 2 4" xfId="28044" xr:uid="{00000000-0005-0000-0000-000044860000}"/>
    <cellStyle name="Total 3 3 13 3 3" xfId="10648" xr:uid="{00000000-0005-0000-0000-000045860000}"/>
    <cellStyle name="Total 3 3 13 3 3 2" xfId="20216" xr:uid="{00000000-0005-0000-0000-000046860000}"/>
    <cellStyle name="Total 3 3 13 3 3 2 2" xfId="38369" xr:uid="{00000000-0005-0000-0000-000047860000}"/>
    <cellStyle name="Total 3 3 13 3 3 3" xfId="30570" xr:uid="{00000000-0005-0000-0000-000048860000}"/>
    <cellStyle name="Total 3 3 13 3 4" xfId="15280" xr:uid="{00000000-0005-0000-0000-000049860000}"/>
    <cellStyle name="Total 3 3 13 3 4 2" xfId="34315" xr:uid="{00000000-0005-0000-0000-00004A860000}"/>
    <cellStyle name="Total 3 3 13 3 5" xfId="25488" xr:uid="{00000000-0005-0000-0000-00004B860000}"/>
    <cellStyle name="Total 3 3 13 4" xfId="5895" xr:uid="{00000000-0005-0000-0000-00004C860000}"/>
    <cellStyle name="Total 3 3 13 4 2" xfId="12014" xr:uid="{00000000-0005-0000-0000-00004D860000}"/>
    <cellStyle name="Total 3 3 13 4 2 2" xfId="21504" xr:uid="{00000000-0005-0000-0000-00004E860000}"/>
    <cellStyle name="Total 3 3 13 4 2 2 2" xfId="39384" xr:uid="{00000000-0005-0000-0000-00004F860000}"/>
    <cellStyle name="Total 3 3 13 4 2 3" xfId="31650" xr:uid="{00000000-0005-0000-0000-000050860000}"/>
    <cellStyle name="Total 3 3 13 4 3" xfId="16461" xr:uid="{00000000-0005-0000-0000-000051860000}"/>
    <cellStyle name="Total 3 3 13 4 3 2" xfId="35232" xr:uid="{00000000-0005-0000-0000-000052860000}"/>
    <cellStyle name="Total 3 3 13 4 4" xfId="26584" xr:uid="{00000000-0005-0000-0000-000053860000}"/>
    <cellStyle name="Total 3 3 13 5" xfId="8994" xr:uid="{00000000-0005-0000-0000-000054860000}"/>
    <cellStyle name="Total 3 3 13 5 2" xfId="18981" xr:uid="{00000000-0005-0000-0000-000055860000}"/>
    <cellStyle name="Total 3 3 13 5 2 2" xfId="37322" xr:uid="{00000000-0005-0000-0000-000056860000}"/>
    <cellStyle name="Total 3 3 13 5 3" xfId="29110" xr:uid="{00000000-0005-0000-0000-000057860000}"/>
    <cellStyle name="Total 3 3 13 6" xfId="24023" xr:uid="{00000000-0005-0000-0000-000058860000}"/>
    <cellStyle name="Total 3 3 14" xfId="2688" xr:uid="{00000000-0005-0000-0000-000059860000}"/>
    <cellStyle name="Total 3 3 14 2" xfId="3553" xr:uid="{00000000-0005-0000-0000-00005A860000}"/>
    <cellStyle name="Total 3 3 14 2 2" xfId="6687" xr:uid="{00000000-0005-0000-0000-00005B860000}"/>
    <cellStyle name="Total 3 3 14 2 2 2" xfId="12784" xr:uid="{00000000-0005-0000-0000-00005C860000}"/>
    <cellStyle name="Total 3 3 14 2 2 2 2" xfId="22180" xr:uid="{00000000-0005-0000-0000-00005D860000}"/>
    <cellStyle name="Total 3 3 14 2 2 2 2 2" xfId="39910" xr:uid="{00000000-0005-0000-0000-00005E860000}"/>
    <cellStyle name="Total 3 3 14 2 2 2 3" xfId="32239" xr:uid="{00000000-0005-0000-0000-00005F860000}"/>
    <cellStyle name="Total 3 3 14 2 2 3" xfId="17062" xr:uid="{00000000-0005-0000-0000-000060860000}"/>
    <cellStyle name="Total 3 3 14 2 2 3 2" xfId="35695" xr:uid="{00000000-0005-0000-0000-000061860000}"/>
    <cellStyle name="Total 3 3 14 2 2 4" xfId="27173" xr:uid="{00000000-0005-0000-0000-000062860000}"/>
    <cellStyle name="Total 3 3 14 2 3" xfId="9769" xr:uid="{00000000-0005-0000-0000-000063860000}"/>
    <cellStyle name="Total 3 3 14 2 3 2" xfId="29700" xr:uid="{00000000-0005-0000-0000-000064860000}"/>
    <cellStyle name="Total 3 3 14 2 4" xfId="24617" xr:uid="{00000000-0005-0000-0000-000065860000}"/>
    <cellStyle name="Total 3 3 14 3" xfId="4265" xr:uid="{00000000-0005-0000-0000-000066860000}"/>
    <cellStyle name="Total 3 3 14 3 2" xfId="7368" xr:uid="{00000000-0005-0000-0000-000067860000}"/>
    <cellStyle name="Total 3 3 14 3 2 2" xfId="13429" xr:uid="{00000000-0005-0000-0000-000068860000}"/>
    <cellStyle name="Total 3 3 14 3 2 2 2" xfId="22753" xr:uid="{00000000-0005-0000-0000-000069860000}"/>
    <cellStyle name="Total 3 3 14 3 2 2 2 2" xfId="40481" xr:uid="{00000000-0005-0000-0000-00006A860000}"/>
    <cellStyle name="Total 3 3 14 3 2 2 3" xfId="32880" xr:uid="{00000000-0005-0000-0000-00006B860000}"/>
    <cellStyle name="Total 3 3 14 3 2 3" xfId="17528" xr:uid="{00000000-0005-0000-0000-00006C860000}"/>
    <cellStyle name="Total 3 3 14 3 2 3 2" xfId="36161" xr:uid="{00000000-0005-0000-0000-00006D860000}"/>
    <cellStyle name="Total 3 3 14 3 2 4" xfId="27814" xr:uid="{00000000-0005-0000-0000-00006E860000}"/>
    <cellStyle name="Total 3 3 14 3 3" xfId="10414" xr:uid="{00000000-0005-0000-0000-00006F860000}"/>
    <cellStyle name="Total 3 3 14 3 3 2" xfId="19983" xr:uid="{00000000-0005-0000-0000-000070860000}"/>
    <cellStyle name="Total 3 3 14 3 3 2 2" xfId="38139" xr:uid="{00000000-0005-0000-0000-000071860000}"/>
    <cellStyle name="Total 3 3 14 3 3 3" xfId="30339" xr:uid="{00000000-0005-0000-0000-000072860000}"/>
    <cellStyle name="Total 3 3 14 3 4" xfId="15127" xr:uid="{00000000-0005-0000-0000-000073860000}"/>
    <cellStyle name="Total 3 3 14 3 4 2" xfId="34162" xr:uid="{00000000-0005-0000-0000-000074860000}"/>
    <cellStyle name="Total 3 3 14 3 5" xfId="25258" xr:uid="{00000000-0005-0000-0000-000075860000}"/>
    <cellStyle name="Total 3 3 14 4" xfId="5885" xr:uid="{00000000-0005-0000-0000-000076860000}"/>
    <cellStyle name="Total 3 3 14 4 2" xfId="12004" xr:uid="{00000000-0005-0000-0000-000077860000}"/>
    <cellStyle name="Total 3 3 14 4 2 2" xfId="21494" xr:uid="{00000000-0005-0000-0000-000078860000}"/>
    <cellStyle name="Total 3 3 14 4 2 2 2" xfId="39374" xr:uid="{00000000-0005-0000-0000-000079860000}"/>
    <cellStyle name="Total 3 3 14 4 2 3" xfId="31640" xr:uid="{00000000-0005-0000-0000-00007A860000}"/>
    <cellStyle name="Total 3 3 14 4 3" xfId="16455" xr:uid="{00000000-0005-0000-0000-00007B860000}"/>
    <cellStyle name="Total 3 3 14 4 3 2" xfId="35226" xr:uid="{00000000-0005-0000-0000-00007C860000}"/>
    <cellStyle name="Total 3 3 14 4 4" xfId="26574" xr:uid="{00000000-0005-0000-0000-00007D860000}"/>
    <cellStyle name="Total 3 3 14 5" xfId="8984" xr:uid="{00000000-0005-0000-0000-00007E860000}"/>
    <cellStyle name="Total 3 3 14 5 2" xfId="18971" xr:uid="{00000000-0005-0000-0000-00007F860000}"/>
    <cellStyle name="Total 3 3 14 5 2 2" xfId="37312" xr:uid="{00000000-0005-0000-0000-000080860000}"/>
    <cellStyle name="Total 3 3 14 5 3" xfId="29100" xr:uid="{00000000-0005-0000-0000-000081860000}"/>
    <cellStyle name="Total 3 3 14 6" xfId="24013" xr:uid="{00000000-0005-0000-0000-000082860000}"/>
    <cellStyle name="Total 3 3 15" xfId="2788" xr:uid="{00000000-0005-0000-0000-000083860000}"/>
    <cellStyle name="Total 3 3 15 2" xfId="3616" xr:uid="{00000000-0005-0000-0000-000084860000}"/>
    <cellStyle name="Total 3 3 15 2 2" xfId="6744" xr:uid="{00000000-0005-0000-0000-000085860000}"/>
    <cellStyle name="Total 3 3 15 2 2 2" xfId="12834" xr:uid="{00000000-0005-0000-0000-000086860000}"/>
    <cellStyle name="Total 3 3 15 2 2 2 2" xfId="22218" xr:uid="{00000000-0005-0000-0000-000087860000}"/>
    <cellStyle name="Total 3 3 15 2 2 2 2 2" xfId="39948" xr:uid="{00000000-0005-0000-0000-000088860000}"/>
    <cellStyle name="Total 3 3 15 2 2 2 3" xfId="32289" xr:uid="{00000000-0005-0000-0000-000089860000}"/>
    <cellStyle name="Total 3 3 15 2 2 3" xfId="17095" xr:uid="{00000000-0005-0000-0000-00008A860000}"/>
    <cellStyle name="Total 3 3 15 2 2 3 2" xfId="35728" xr:uid="{00000000-0005-0000-0000-00008B860000}"/>
    <cellStyle name="Total 3 3 15 2 2 4" xfId="27223" xr:uid="{00000000-0005-0000-0000-00008C860000}"/>
    <cellStyle name="Total 3 3 15 2 3" xfId="9819" xr:uid="{00000000-0005-0000-0000-00008D860000}"/>
    <cellStyle name="Total 3 3 15 2 3 2" xfId="29749" xr:uid="{00000000-0005-0000-0000-00008E860000}"/>
    <cellStyle name="Total 3 3 15 2 4" xfId="24667" xr:uid="{00000000-0005-0000-0000-00008F860000}"/>
    <cellStyle name="Total 3 3 15 3" xfId="4316" xr:uid="{00000000-0005-0000-0000-000090860000}"/>
    <cellStyle name="Total 3 3 15 3 2" xfId="7418" xr:uid="{00000000-0005-0000-0000-000091860000}"/>
    <cellStyle name="Total 3 3 15 3 2 2" xfId="13479" xr:uid="{00000000-0005-0000-0000-000092860000}"/>
    <cellStyle name="Total 3 3 15 3 2 2 2" xfId="22791" xr:uid="{00000000-0005-0000-0000-000093860000}"/>
    <cellStyle name="Total 3 3 15 3 2 2 2 2" xfId="40519" xr:uid="{00000000-0005-0000-0000-000094860000}"/>
    <cellStyle name="Total 3 3 15 3 2 2 3" xfId="32930" xr:uid="{00000000-0005-0000-0000-000095860000}"/>
    <cellStyle name="Total 3 3 15 3 2 3" xfId="17561" xr:uid="{00000000-0005-0000-0000-000096860000}"/>
    <cellStyle name="Total 3 3 15 3 2 3 2" xfId="36194" xr:uid="{00000000-0005-0000-0000-000097860000}"/>
    <cellStyle name="Total 3 3 15 3 2 4" xfId="27864" xr:uid="{00000000-0005-0000-0000-000098860000}"/>
    <cellStyle name="Total 3 3 15 3 3" xfId="10465" xr:uid="{00000000-0005-0000-0000-000099860000}"/>
    <cellStyle name="Total 3 3 15 3 3 2" xfId="20033" xr:uid="{00000000-0005-0000-0000-00009A860000}"/>
    <cellStyle name="Total 3 3 15 3 3 2 2" xfId="38189" xr:uid="{00000000-0005-0000-0000-00009B860000}"/>
    <cellStyle name="Total 3 3 15 3 3 3" xfId="30390" xr:uid="{00000000-0005-0000-0000-00009C860000}"/>
    <cellStyle name="Total 3 3 15 3 4" xfId="15160" xr:uid="{00000000-0005-0000-0000-00009D860000}"/>
    <cellStyle name="Total 3 3 15 3 4 2" xfId="34195" xr:uid="{00000000-0005-0000-0000-00009E860000}"/>
    <cellStyle name="Total 3 3 15 3 5" xfId="25308" xr:uid="{00000000-0005-0000-0000-00009F860000}"/>
    <cellStyle name="Total 3 3 15 4" xfId="5980" xr:uid="{00000000-0005-0000-0000-0000A0860000}"/>
    <cellStyle name="Total 3 3 15 4 2" xfId="12099" xr:uid="{00000000-0005-0000-0000-0000A1860000}"/>
    <cellStyle name="Total 3 3 15 4 2 2" xfId="21577" xr:uid="{00000000-0005-0000-0000-0000A2860000}"/>
    <cellStyle name="Total 3 3 15 4 2 2 2" xfId="39455" xr:uid="{00000000-0005-0000-0000-0000A3860000}"/>
    <cellStyle name="Total 3 3 15 4 2 3" xfId="31721" xr:uid="{00000000-0005-0000-0000-0000A4860000}"/>
    <cellStyle name="Total 3 3 15 4 3" xfId="16526" xr:uid="{00000000-0005-0000-0000-0000A5860000}"/>
    <cellStyle name="Total 3 3 15 4 3 2" xfId="35297" xr:uid="{00000000-0005-0000-0000-0000A6860000}"/>
    <cellStyle name="Total 3 3 15 4 4" xfId="26655" xr:uid="{00000000-0005-0000-0000-0000A7860000}"/>
    <cellStyle name="Total 3 3 15 5" xfId="9079" xr:uid="{00000000-0005-0000-0000-0000A8860000}"/>
    <cellStyle name="Total 3 3 15 5 2" xfId="19066" xr:uid="{00000000-0005-0000-0000-0000A9860000}"/>
    <cellStyle name="Total 3 3 15 5 2 2" xfId="37393" xr:uid="{00000000-0005-0000-0000-0000AA860000}"/>
    <cellStyle name="Total 3 3 15 5 3" xfId="29181" xr:uid="{00000000-0005-0000-0000-0000AB860000}"/>
    <cellStyle name="Total 3 3 15 6" xfId="24094" xr:uid="{00000000-0005-0000-0000-0000AC860000}"/>
    <cellStyle name="Total 3 3 16" xfId="2822" xr:uid="{00000000-0005-0000-0000-0000AD860000}"/>
    <cellStyle name="Total 3 3 16 2" xfId="6013" xr:uid="{00000000-0005-0000-0000-0000AE860000}"/>
    <cellStyle name="Total 3 3 16 2 2" xfId="12132" xr:uid="{00000000-0005-0000-0000-0000AF860000}"/>
    <cellStyle name="Total 3 3 16 2 2 2" xfId="21605" xr:uid="{00000000-0005-0000-0000-0000B0860000}"/>
    <cellStyle name="Total 3 3 16 2 2 2 2" xfId="39483" xr:uid="{00000000-0005-0000-0000-0000B1860000}"/>
    <cellStyle name="Total 3 3 16 2 2 3" xfId="31754" xr:uid="{00000000-0005-0000-0000-0000B2860000}"/>
    <cellStyle name="Total 3 3 16 2 3" xfId="16552" xr:uid="{00000000-0005-0000-0000-0000B3860000}"/>
    <cellStyle name="Total 3 3 16 2 3 2" xfId="35323" xr:uid="{00000000-0005-0000-0000-0000B4860000}"/>
    <cellStyle name="Total 3 3 16 2 4" xfId="26688" xr:uid="{00000000-0005-0000-0000-0000B5860000}"/>
    <cellStyle name="Total 3 3 16 3" xfId="9112" xr:uid="{00000000-0005-0000-0000-0000B6860000}"/>
    <cellStyle name="Total 3 3 16 3 2" xfId="19099" xr:uid="{00000000-0005-0000-0000-0000B7860000}"/>
    <cellStyle name="Total 3 3 16 3 2 2" xfId="37426" xr:uid="{00000000-0005-0000-0000-0000B8860000}"/>
    <cellStyle name="Total 3 3 16 3 3" xfId="29214" xr:uid="{00000000-0005-0000-0000-0000B9860000}"/>
    <cellStyle name="Total 3 3 16 4" xfId="14569" xr:uid="{00000000-0005-0000-0000-0000BA860000}"/>
    <cellStyle name="Total 3 3 16 4 2" xfId="33742" xr:uid="{00000000-0005-0000-0000-0000BB860000}"/>
    <cellStyle name="Total 3 3 16 5" xfId="24127" xr:uid="{00000000-0005-0000-0000-0000BC860000}"/>
    <cellStyle name="Total 3 3 17" xfId="2807" xr:uid="{00000000-0005-0000-0000-0000BD860000}"/>
    <cellStyle name="Total 3 3 17 2" xfId="5999" xr:uid="{00000000-0005-0000-0000-0000BE860000}"/>
    <cellStyle name="Total 3 3 17 2 2" xfId="12118" xr:uid="{00000000-0005-0000-0000-0000BF860000}"/>
    <cellStyle name="Total 3 3 17 2 2 2" xfId="21592" xr:uid="{00000000-0005-0000-0000-0000C0860000}"/>
    <cellStyle name="Total 3 3 17 2 2 2 2" xfId="39470" xr:uid="{00000000-0005-0000-0000-0000C1860000}"/>
    <cellStyle name="Total 3 3 17 2 2 3" xfId="31740" xr:uid="{00000000-0005-0000-0000-0000C2860000}"/>
    <cellStyle name="Total 3 3 17 2 3" xfId="16539" xr:uid="{00000000-0005-0000-0000-0000C3860000}"/>
    <cellStyle name="Total 3 3 17 2 3 2" xfId="35310" xr:uid="{00000000-0005-0000-0000-0000C4860000}"/>
    <cellStyle name="Total 3 3 17 2 4" xfId="26674" xr:uid="{00000000-0005-0000-0000-0000C5860000}"/>
    <cellStyle name="Total 3 3 17 3" xfId="9098" xr:uid="{00000000-0005-0000-0000-0000C6860000}"/>
    <cellStyle name="Total 3 3 17 3 2" xfId="19085" xr:uid="{00000000-0005-0000-0000-0000C7860000}"/>
    <cellStyle name="Total 3 3 17 3 2 2" xfId="37412" xr:uid="{00000000-0005-0000-0000-0000C8860000}"/>
    <cellStyle name="Total 3 3 17 3 3" xfId="29200" xr:uid="{00000000-0005-0000-0000-0000C9860000}"/>
    <cellStyle name="Total 3 3 17 4" xfId="14556" xr:uid="{00000000-0005-0000-0000-0000CA860000}"/>
    <cellStyle name="Total 3 3 17 4 2" xfId="33729" xr:uid="{00000000-0005-0000-0000-0000CB860000}"/>
    <cellStyle name="Total 3 3 17 5" xfId="24113" xr:uid="{00000000-0005-0000-0000-0000CC860000}"/>
    <cellStyle name="Total 3 3 18" xfId="2804" xr:uid="{00000000-0005-0000-0000-0000CD860000}"/>
    <cellStyle name="Total 3 3 18 2" xfId="5996" xr:uid="{00000000-0005-0000-0000-0000CE860000}"/>
    <cellStyle name="Total 3 3 18 2 2" xfId="12115" xr:uid="{00000000-0005-0000-0000-0000CF860000}"/>
    <cellStyle name="Total 3 3 18 2 2 2" xfId="21590" xr:uid="{00000000-0005-0000-0000-0000D0860000}"/>
    <cellStyle name="Total 3 3 18 2 2 2 2" xfId="39468" xr:uid="{00000000-0005-0000-0000-0000D1860000}"/>
    <cellStyle name="Total 3 3 18 2 2 3" xfId="31737" xr:uid="{00000000-0005-0000-0000-0000D2860000}"/>
    <cellStyle name="Total 3 3 18 2 3" xfId="16537" xr:uid="{00000000-0005-0000-0000-0000D3860000}"/>
    <cellStyle name="Total 3 3 18 2 3 2" xfId="35308" xr:uid="{00000000-0005-0000-0000-0000D4860000}"/>
    <cellStyle name="Total 3 3 18 2 4" xfId="26671" xr:uid="{00000000-0005-0000-0000-0000D5860000}"/>
    <cellStyle name="Total 3 3 18 3" xfId="9095" xr:uid="{00000000-0005-0000-0000-0000D6860000}"/>
    <cellStyle name="Total 3 3 18 3 2" xfId="19082" xr:uid="{00000000-0005-0000-0000-0000D7860000}"/>
    <cellStyle name="Total 3 3 18 3 2 2" xfId="37409" xr:uid="{00000000-0005-0000-0000-0000D8860000}"/>
    <cellStyle name="Total 3 3 18 3 3" xfId="29197" xr:uid="{00000000-0005-0000-0000-0000D9860000}"/>
    <cellStyle name="Total 3 3 18 4" xfId="14554" xr:uid="{00000000-0005-0000-0000-0000DA860000}"/>
    <cellStyle name="Total 3 3 18 4 2" xfId="33727" xr:uid="{00000000-0005-0000-0000-0000DB860000}"/>
    <cellStyle name="Total 3 3 18 5" xfId="24110" xr:uid="{00000000-0005-0000-0000-0000DC860000}"/>
    <cellStyle name="Total 3 3 19" xfId="2921" xr:uid="{00000000-0005-0000-0000-0000DD860000}"/>
    <cellStyle name="Total 3 3 19 2" xfId="6099" xr:uid="{00000000-0005-0000-0000-0000DE860000}"/>
    <cellStyle name="Total 3 3 19 2 2" xfId="12218" xr:uid="{00000000-0005-0000-0000-0000DF860000}"/>
    <cellStyle name="Total 3 3 19 2 2 2" xfId="21669" xr:uid="{00000000-0005-0000-0000-0000E0860000}"/>
    <cellStyle name="Total 3 3 19 2 2 2 2" xfId="39545" xr:uid="{00000000-0005-0000-0000-0000E1860000}"/>
    <cellStyle name="Total 3 3 19 2 2 3" xfId="31836" xr:uid="{00000000-0005-0000-0000-0000E2860000}"/>
    <cellStyle name="Total 3 3 19 2 3" xfId="16608" xr:uid="{00000000-0005-0000-0000-0000E3860000}"/>
    <cellStyle name="Total 3 3 19 2 3 2" xfId="35379" xr:uid="{00000000-0005-0000-0000-0000E4860000}"/>
    <cellStyle name="Total 3 3 19 2 4" xfId="26770" xr:uid="{00000000-0005-0000-0000-0000E5860000}"/>
    <cellStyle name="Total 3 3 19 3" xfId="9203" xr:uid="{00000000-0005-0000-0000-0000E6860000}"/>
    <cellStyle name="Total 3 3 19 3 2" xfId="19185" xr:uid="{00000000-0005-0000-0000-0000E7860000}"/>
    <cellStyle name="Total 3 3 19 3 2 2" xfId="37508" xr:uid="{00000000-0005-0000-0000-0000E8860000}"/>
    <cellStyle name="Total 3 3 19 3 3" xfId="29301" xr:uid="{00000000-0005-0000-0000-0000E9860000}"/>
    <cellStyle name="Total 3 3 19 4" xfId="14620" xr:uid="{00000000-0005-0000-0000-0000EA860000}"/>
    <cellStyle name="Total 3 3 19 4 2" xfId="33793" xr:uid="{00000000-0005-0000-0000-0000EB860000}"/>
    <cellStyle name="Total 3 3 19 5" xfId="24214" xr:uid="{00000000-0005-0000-0000-0000EC860000}"/>
    <cellStyle name="Total 3 3 2" xfId="2120" xr:uid="{00000000-0005-0000-0000-0000ED860000}"/>
    <cellStyle name="Total 3 3 2 2" xfId="3634" xr:uid="{00000000-0005-0000-0000-0000EE860000}"/>
    <cellStyle name="Total 3 3 2 2 2" xfId="6761" xr:uid="{00000000-0005-0000-0000-0000EF860000}"/>
    <cellStyle name="Total 3 3 2 2 2 2" xfId="12849" xr:uid="{00000000-0005-0000-0000-0000F0860000}"/>
    <cellStyle name="Total 3 3 2 2 2 2 2" xfId="22227" xr:uid="{00000000-0005-0000-0000-0000F1860000}"/>
    <cellStyle name="Total 3 3 2 2 2 2 2 2" xfId="39957" xr:uid="{00000000-0005-0000-0000-0000F2860000}"/>
    <cellStyle name="Total 3 3 2 2 2 2 3" xfId="32303" xr:uid="{00000000-0005-0000-0000-0000F3860000}"/>
    <cellStyle name="Total 3 3 2 2 2 3" xfId="17103" xr:uid="{00000000-0005-0000-0000-0000F4860000}"/>
    <cellStyle name="Total 3 3 2 2 2 3 2" xfId="35736" xr:uid="{00000000-0005-0000-0000-0000F5860000}"/>
    <cellStyle name="Total 3 3 2 2 2 4" xfId="27237" xr:uid="{00000000-0005-0000-0000-0000F6860000}"/>
    <cellStyle name="Total 3 3 2 2 3" xfId="9834" xr:uid="{00000000-0005-0000-0000-0000F7860000}"/>
    <cellStyle name="Total 3 3 2 2 3 2" xfId="29762" xr:uid="{00000000-0005-0000-0000-0000F8860000}"/>
    <cellStyle name="Total 3 3 2 2 4" xfId="24681" xr:uid="{00000000-0005-0000-0000-0000F9860000}"/>
    <cellStyle name="Total 3 3 2 3" xfId="4331" xr:uid="{00000000-0005-0000-0000-0000FA860000}"/>
    <cellStyle name="Total 3 3 2 3 2" xfId="7433" xr:uid="{00000000-0005-0000-0000-0000FB860000}"/>
    <cellStyle name="Total 3 3 2 3 2 2" xfId="13494" xr:uid="{00000000-0005-0000-0000-0000FC860000}"/>
    <cellStyle name="Total 3 3 2 3 2 2 2" xfId="22800" xr:uid="{00000000-0005-0000-0000-0000FD860000}"/>
    <cellStyle name="Total 3 3 2 3 2 2 2 2" xfId="40528" xr:uid="{00000000-0005-0000-0000-0000FE860000}"/>
    <cellStyle name="Total 3 3 2 3 2 2 3" xfId="32944" xr:uid="{00000000-0005-0000-0000-0000FF860000}"/>
    <cellStyle name="Total 3 3 2 3 2 3" xfId="17569" xr:uid="{00000000-0005-0000-0000-000000870000}"/>
    <cellStyle name="Total 3 3 2 3 2 3 2" xfId="36202" xr:uid="{00000000-0005-0000-0000-000001870000}"/>
    <cellStyle name="Total 3 3 2 3 2 4" xfId="27878" xr:uid="{00000000-0005-0000-0000-000002870000}"/>
    <cellStyle name="Total 3 3 2 3 3" xfId="10480" xr:uid="{00000000-0005-0000-0000-000003870000}"/>
    <cellStyle name="Total 3 3 2 3 3 2" xfId="20048" xr:uid="{00000000-0005-0000-0000-000004870000}"/>
    <cellStyle name="Total 3 3 2 3 3 2 2" xfId="38203" xr:uid="{00000000-0005-0000-0000-000005870000}"/>
    <cellStyle name="Total 3 3 2 3 3 3" xfId="30404" xr:uid="{00000000-0005-0000-0000-000006870000}"/>
    <cellStyle name="Total 3 3 2 3 4" xfId="15168" xr:uid="{00000000-0005-0000-0000-000007870000}"/>
    <cellStyle name="Total 3 3 2 3 4 2" xfId="34203" xr:uid="{00000000-0005-0000-0000-000008870000}"/>
    <cellStyle name="Total 3 3 2 3 5" xfId="25322" xr:uid="{00000000-0005-0000-0000-000009870000}"/>
    <cellStyle name="Total 3 3 2 4" xfId="5330" xr:uid="{00000000-0005-0000-0000-00000A870000}"/>
    <cellStyle name="Total 3 3 2 4 2" xfId="11466" xr:uid="{00000000-0005-0000-0000-00000B870000}"/>
    <cellStyle name="Total 3 3 2 4 2 2" xfId="21023" xr:uid="{00000000-0005-0000-0000-00000C870000}"/>
    <cellStyle name="Total 3 3 2 4 2 2 2" xfId="38995" xr:uid="{00000000-0005-0000-0000-00000D870000}"/>
    <cellStyle name="Total 3 3 2 4 2 3" xfId="31205" xr:uid="{00000000-0005-0000-0000-00000E870000}"/>
    <cellStyle name="Total 3 3 2 4 3" xfId="16005" xr:uid="{00000000-0005-0000-0000-00000F870000}"/>
    <cellStyle name="Total 3 3 2 4 3 2" xfId="34860" xr:uid="{00000000-0005-0000-0000-000010870000}"/>
    <cellStyle name="Total 3 3 2 4 4" xfId="26123" xr:uid="{00000000-0005-0000-0000-000011870000}"/>
    <cellStyle name="Total 3 3 2 5" xfId="8446" xr:uid="{00000000-0005-0000-0000-000012870000}"/>
    <cellStyle name="Total 3 3 2 5 2" xfId="18433" xr:uid="{00000000-0005-0000-0000-000013870000}"/>
    <cellStyle name="Total 3 3 2 5 2 2" xfId="36877" xr:uid="{00000000-0005-0000-0000-000014870000}"/>
    <cellStyle name="Total 3 3 2 5 3" xfId="28666" xr:uid="{00000000-0005-0000-0000-000015870000}"/>
    <cellStyle name="Total 3 3 2 6" xfId="23580" xr:uid="{00000000-0005-0000-0000-000016870000}"/>
    <cellStyle name="Total 3 3 20" xfId="2840" xr:uid="{00000000-0005-0000-0000-000017870000}"/>
    <cellStyle name="Total 3 3 20 2" xfId="6028" xr:uid="{00000000-0005-0000-0000-000018870000}"/>
    <cellStyle name="Total 3 3 20 2 2" xfId="12147" xr:uid="{00000000-0005-0000-0000-000019870000}"/>
    <cellStyle name="Total 3 3 20 2 2 2" xfId="21620" xr:uid="{00000000-0005-0000-0000-00001A870000}"/>
    <cellStyle name="Total 3 3 20 2 2 2 2" xfId="39498" xr:uid="{00000000-0005-0000-0000-00001B870000}"/>
    <cellStyle name="Total 3 3 20 2 2 3" xfId="31769" xr:uid="{00000000-0005-0000-0000-00001C870000}"/>
    <cellStyle name="Total 3 3 20 2 3" xfId="16565" xr:uid="{00000000-0005-0000-0000-00001D870000}"/>
    <cellStyle name="Total 3 3 20 2 3 2" xfId="35336" xr:uid="{00000000-0005-0000-0000-00001E870000}"/>
    <cellStyle name="Total 3 3 20 2 4" xfId="26703" xr:uid="{00000000-0005-0000-0000-00001F870000}"/>
    <cellStyle name="Total 3 3 20 3" xfId="9127" xr:uid="{00000000-0005-0000-0000-000020870000}"/>
    <cellStyle name="Total 3 3 20 3 2" xfId="19114" xr:uid="{00000000-0005-0000-0000-000021870000}"/>
    <cellStyle name="Total 3 3 20 3 2 2" xfId="37441" xr:uid="{00000000-0005-0000-0000-000022870000}"/>
    <cellStyle name="Total 3 3 20 3 3" xfId="29229" xr:uid="{00000000-0005-0000-0000-000023870000}"/>
    <cellStyle name="Total 3 3 20 4" xfId="14581" xr:uid="{00000000-0005-0000-0000-000024870000}"/>
    <cellStyle name="Total 3 3 20 4 2" xfId="33754" xr:uid="{00000000-0005-0000-0000-000025870000}"/>
    <cellStyle name="Total 3 3 20 5" xfId="24142" xr:uid="{00000000-0005-0000-0000-000026870000}"/>
    <cellStyle name="Total 3 3 21" xfId="2941" xr:uid="{00000000-0005-0000-0000-000027870000}"/>
    <cellStyle name="Total 3 3 21 2" xfId="6118" xr:uid="{00000000-0005-0000-0000-000028870000}"/>
    <cellStyle name="Total 3 3 21 2 2" xfId="12237" xr:uid="{00000000-0005-0000-0000-000029870000}"/>
    <cellStyle name="Total 3 3 21 2 2 2" xfId="21685" xr:uid="{00000000-0005-0000-0000-00002A870000}"/>
    <cellStyle name="Total 3 3 21 2 2 2 2" xfId="39561" xr:uid="{00000000-0005-0000-0000-00002B870000}"/>
    <cellStyle name="Total 3 3 21 2 2 3" xfId="31853" xr:uid="{00000000-0005-0000-0000-00002C870000}"/>
    <cellStyle name="Total 3 3 21 2 3" xfId="16622" xr:uid="{00000000-0005-0000-0000-00002D870000}"/>
    <cellStyle name="Total 3 3 21 2 3 2" xfId="35393" xr:uid="{00000000-0005-0000-0000-00002E870000}"/>
    <cellStyle name="Total 3 3 21 2 4" xfId="26787" xr:uid="{00000000-0005-0000-0000-00002F870000}"/>
    <cellStyle name="Total 3 3 21 3" xfId="9222" xr:uid="{00000000-0005-0000-0000-000030870000}"/>
    <cellStyle name="Total 3 3 21 3 2" xfId="19200" xr:uid="{00000000-0005-0000-0000-000031870000}"/>
    <cellStyle name="Total 3 3 21 3 2 2" xfId="37521" xr:uid="{00000000-0005-0000-0000-000032870000}"/>
    <cellStyle name="Total 3 3 21 3 3" xfId="29316" xr:uid="{00000000-0005-0000-0000-000033870000}"/>
    <cellStyle name="Total 3 3 21 4" xfId="14630" xr:uid="{00000000-0005-0000-0000-000034870000}"/>
    <cellStyle name="Total 3 3 21 4 2" xfId="33803" xr:uid="{00000000-0005-0000-0000-000035870000}"/>
    <cellStyle name="Total 3 3 21 5" xfId="24231" xr:uid="{00000000-0005-0000-0000-000036870000}"/>
    <cellStyle name="Total 3 3 22" xfId="2962" xr:uid="{00000000-0005-0000-0000-000037870000}"/>
    <cellStyle name="Total 3 3 22 2" xfId="6138" xr:uid="{00000000-0005-0000-0000-000038870000}"/>
    <cellStyle name="Total 3 3 22 2 2" xfId="12257" xr:uid="{00000000-0005-0000-0000-000039870000}"/>
    <cellStyle name="Total 3 3 22 2 2 2" xfId="21701" xr:uid="{00000000-0005-0000-0000-00003A870000}"/>
    <cellStyle name="Total 3 3 22 2 2 2 2" xfId="39575" xr:uid="{00000000-0005-0000-0000-00003B870000}"/>
    <cellStyle name="Total 3 3 22 2 2 3" xfId="31871" xr:uid="{00000000-0005-0000-0000-00003C870000}"/>
    <cellStyle name="Total 3 3 22 2 3" xfId="16638" xr:uid="{00000000-0005-0000-0000-00003D870000}"/>
    <cellStyle name="Total 3 3 22 2 3 2" xfId="35409" xr:uid="{00000000-0005-0000-0000-00003E870000}"/>
    <cellStyle name="Total 3 3 22 2 4" xfId="26805" xr:uid="{00000000-0005-0000-0000-00003F870000}"/>
    <cellStyle name="Total 3 3 22 3" xfId="9242" xr:uid="{00000000-0005-0000-0000-000040870000}"/>
    <cellStyle name="Total 3 3 22 3 2" xfId="19219" xr:uid="{00000000-0005-0000-0000-000041870000}"/>
    <cellStyle name="Total 3 3 22 3 2 2" xfId="37538" xr:uid="{00000000-0005-0000-0000-000042870000}"/>
    <cellStyle name="Total 3 3 22 3 3" xfId="29336" xr:uid="{00000000-0005-0000-0000-000043870000}"/>
    <cellStyle name="Total 3 3 22 4" xfId="14645" xr:uid="{00000000-0005-0000-0000-000044870000}"/>
    <cellStyle name="Total 3 3 22 4 2" xfId="33818" xr:uid="{00000000-0005-0000-0000-000045870000}"/>
    <cellStyle name="Total 3 3 22 5" xfId="24249" xr:uid="{00000000-0005-0000-0000-000046870000}"/>
    <cellStyle name="Total 3 3 23" xfId="3022" xr:uid="{00000000-0005-0000-0000-000047870000}"/>
    <cellStyle name="Total 3 3 23 2" xfId="6195" xr:uid="{00000000-0005-0000-0000-000048870000}"/>
    <cellStyle name="Total 3 3 23 2 2" xfId="12314" xr:uid="{00000000-0005-0000-0000-000049870000}"/>
    <cellStyle name="Total 3 3 23 2 2 2" xfId="21756" xr:uid="{00000000-0005-0000-0000-00004A870000}"/>
    <cellStyle name="Total 3 3 23 2 2 2 2" xfId="39630" xr:uid="{00000000-0005-0000-0000-00004B870000}"/>
    <cellStyle name="Total 3 3 23 2 2 3" xfId="31926" xr:uid="{00000000-0005-0000-0000-00004C870000}"/>
    <cellStyle name="Total 3 3 23 2 3" xfId="16681" xr:uid="{00000000-0005-0000-0000-00004D870000}"/>
    <cellStyle name="Total 3 3 23 2 3 2" xfId="35452" xr:uid="{00000000-0005-0000-0000-00004E870000}"/>
    <cellStyle name="Total 3 3 23 2 4" xfId="26860" xr:uid="{00000000-0005-0000-0000-00004F870000}"/>
    <cellStyle name="Total 3 3 23 3" xfId="9299" xr:uid="{00000000-0005-0000-0000-000050870000}"/>
    <cellStyle name="Total 3 3 23 3 2" xfId="19276" xr:uid="{00000000-0005-0000-0000-000051870000}"/>
    <cellStyle name="Total 3 3 23 3 2 2" xfId="37593" xr:uid="{00000000-0005-0000-0000-000052870000}"/>
    <cellStyle name="Total 3 3 23 3 3" xfId="29391" xr:uid="{00000000-0005-0000-0000-000053870000}"/>
    <cellStyle name="Total 3 3 23 4" xfId="14688" xr:uid="{00000000-0005-0000-0000-000054870000}"/>
    <cellStyle name="Total 3 3 23 4 2" xfId="33861" xr:uid="{00000000-0005-0000-0000-000055870000}"/>
    <cellStyle name="Total 3 3 23 5" xfId="24304" xr:uid="{00000000-0005-0000-0000-000056870000}"/>
    <cellStyle name="Total 3 3 24" xfId="2970" xr:uid="{00000000-0005-0000-0000-000057870000}"/>
    <cellStyle name="Total 3 3 24 2" xfId="6146" xr:uid="{00000000-0005-0000-0000-000058870000}"/>
    <cellStyle name="Total 3 3 24 2 2" xfId="12265" xr:uid="{00000000-0005-0000-0000-000059870000}"/>
    <cellStyle name="Total 3 3 24 2 2 2" xfId="21709" xr:uid="{00000000-0005-0000-0000-00005A870000}"/>
    <cellStyle name="Total 3 3 24 2 2 2 2" xfId="39583" xr:uid="{00000000-0005-0000-0000-00005B870000}"/>
    <cellStyle name="Total 3 3 24 2 2 3" xfId="31879" xr:uid="{00000000-0005-0000-0000-00005C870000}"/>
    <cellStyle name="Total 3 3 24 2 3" xfId="16646" xr:uid="{00000000-0005-0000-0000-00005D870000}"/>
    <cellStyle name="Total 3 3 24 2 3 2" xfId="35417" xr:uid="{00000000-0005-0000-0000-00005E870000}"/>
    <cellStyle name="Total 3 3 24 2 4" xfId="26813" xr:uid="{00000000-0005-0000-0000-00005F870000}"/>
    <cellStyle name="Total 3 3 24 3" xfId="9250" xr:uid="{00000000-0005-0000-0000-000060870000}"/>
    <cellStyle name="Total 3 3 24 3 2" xfId="19227" xr:uid="{00000000-0005-0000-0000-000061870000}"/>
    <cellStyle name="Total 3 3 24 3 2 2" xfId="37546" xr:uid="{00000000-0005-0000-0000-000062870000}"/>
    <cellStyle name="Total 3 3 24 3 3" xfId="29344" xr:uid="{00000000-0005-0000-0000-000063870000}"/>
    <cellStyle name="Total 3 3 24 4" xfId="14653" xr:uid="{00000000-0005-0000-0000-000064870000}"/>
    <cellStyle name="Total 3 3 24 4 2" xfId="33826" xr:uid="{00000000-0005-0000-0000-000065870000}"/>
    <cellStyle name="Total 3 3 24 5" xfId="24257" xr:uid="{00000000-0005-0000-0000-000066870000}"/>
    <cellStyle name="Total 3 3 25" xfId="2978" xr:uid="{00000000-0005-0000-0000-000067870000}"/>
    <cellStyle name="Total 3 3 25 2" xfId="6154" xr:uid="{00000000-0005-0000-0000-000068870000}"/>
    <cellStyle name="Total 3 3 25 2 2" xfId="12273" xr:uid="{00000000-0005-0000-0000-000069870000}"/>
    <cellStyle name="Total 3 3 25 2 2 2" xfId="21717" xr:uid="{00000000-0005-0000-0000-00006A870000}"/>
    <cellStyle name="Total 3 3 25 2 2 2 2" xfId="39591" xr:uid="{00000000-0005-0000-0000-00006B870000}"/>
    <cellStyle name="Total 3 3 25 2 2 3" xfId="31887" xr:uid="{00000000-0005-0000-0000-00006C870000}"/>
    <cellStyle name="Total 3 3 25 2 3" xfId="16650" xr:uid="{00000000-0005-0000-0000-00006D870000}"/>
    <cellStyle name="Total 3 3 25 2 3 2" xfId="35421" xr:uid="{00000000-0005-0000-0000-00006E870000}"/>
    <cellStyle name="Total 3 3 25 2 4" xfId="26821" xr:uid="{00000000-0005-0000-0000-00006F870000}"/>
    <cellStyle name="Total 3 3 25 3" xfId="9258" xr:uid="{00000000-0005-0000-0000-000070870000}"/>
    <cellStyle name="Total 3 3 25 3 2" xfId="19235" xr:uid="{00000000-0005-0000-0000-000071870000}"/>
    <cellStyle name="Total 3 3 25 3 2 2" xfId="37554" xr:uid="{00000000-0005-0000-0000-000072870000}"/>
    <cellStyle name="Total 3 3 25 3 3" xfId="29352" xr:uid="{00000000-0005-0000-0000-000073870000}"/>
    <cellStyle name="Total 3 3 25 4" xfId="14657" xr:uid="{00000000-0005-0000-0000-000074870000}"/>
    <cellStyle name="Total 3 3 25 4 2" xfId="33830" xr:uid="{00000000-0005-0000-0000-000075870000}"/>
    <cellStyle name="Total 3 3 25 5" xfId="24265" xr:uid="{00000000-0005-0000-0000-000076870000}"/>
    <cellStyle name="Total 3 3 26" xfId="2968" xr:uid="{00000000-0005-0000-0000-000077870000}"/>
    <cellStyle name="Total 3 3 26 2" xfId="6144" xr:uid="{00000000-0005-0000-0000-000078870000}"/>
    <cellStyle name="Total 3 3 26 2 2" xfId="12263" xr:uid="{00000000-0005-0000-0000-000079870000}"/>
    <cellStyle name="Total 3 3 26 2 2 2" xfId="21707" xr:uid="{00000000-0005-0000-0000-00007A870000}"/>
    <cellStyle name="Total 3 3 26 2 2 2 2" xfId="39581" xr:uid="{00000000-0005-0000-0000-00007B870000}"/>
    <cellStyle name="Total 3 3 26 2 2 3" xfId="31877" xr:uid="{00000000-0005-0000-0000-00007C870000}"/>
    <cellStyle name="Total 3 3 26 2 3" xfId="16644" xr:uid="{00000000-0005-0000-0000-00007D870000}"/>
    <cellStyle name="Total 3 3 26 2 3 2" xfId="35415" xr:uid="{00000000-0005-0000-0000-00007E870000}"/>
    <cellStyle name="Total 3 3 26 2 4" xfId="26811" xr:uid="{00000000-0005-0000-0000-00007F870000}"/>
    <cellStyle name="Total 3 3 26 3" xfId="9248" xr:uid="{00000000-0005-0000-0000-000080870000}"/>
    <cellStyle name="Total 3 3 26 3 2" xfId="19225" xr:uid="{00000000-0005-0000-0000-000081870000}"/>
    <cellStyle name="Total 3 3 26 3 2 2" xfId="37544" xr:uid="{00000000-0005-0000-0000-000082870000}"/>
    <cellStyle name="Total 3 3 26 3 3" xfId="29342" xr:uid="{00000000-0005-0000-0000-000083870000}"/>
    <cellStyle name="Total 3 3 26 4" xfId="14651" xr:uid="{00000000-0005-0000-0000-000084870000}"/>
    <cellStyle name="Total 3 3 26 4 2" xfId="33824" xr:uid="{00000000-0005-0000-0000-000085870000}"/>
    <cellStyle name="Total 3 3 26 5" xfId="24255" xr:uid="{00000000-0005-0000-0000-000086870000}"/>
    <cellStyle name="Total 3 3 27" xfId="3067" xr:uid="{00000000-0005-0000-0000-000087870000}"/>
    <cellStyle name="Total 3 3 27 2" xfId="6238" xr:uid="{00000000-0005-0000-0000-000088870000}"/>
    <cellStyle name="Total 3 3 27 2 2" xfId="12357" xr:uid="{00000000-0005-0000-0000-000089870000}"/>
    <cellStyle name="Total 3 3 27 2 2 2" xfId="21791" xr:uid="{00000000-0005-0000-0000-00008A870000}"/>
    <cellStyle name="Total 3 3 27 2 2 2 2" xfId="39661" xr:uid="{00000000-0005-0000-0000-00008B870000}"/>
    <cellStyle name="Total 3 3 27 2 2 3" xfId="31957" xr:uid="{00000000-0005-0000-0000-00008C870000}"/>
    <cellStyle name="Total 3 3 27 2 3" xfId="16716" xr:uid="{00000000-0005-0000-0000-00008D870000}"/>
    <cellStyle name="Total 3 3 27 2 3 2" xfId="35487" xr:uid="{00000000-0005-0000-0000-00008E870000}"/>
    <cellStyle name="Total 3 3 27 2 4" xfId="26891" xr:uid="{00000000-0005-0000-0000-00008F870000}"/>
    <cellStyle name="Total 3 3 27 3" xfId="9342" xr:uid="{00000000-0005-0000-0000-000090870000}"/>
    <cellStyle name="Total 3 3 27 3 2" xfId="19319" xr:uid="{00000000-0005-0000-0000-000091870000}"/>
    <cellStyle name="Total 3 3 27 3 2 2" xfId="37624" xr:uid="{00000000-0005-0000-0000-000092870000}"/>
    <cellStyle name="Total 3 3 27 3 3" xfId="29422" xr:uid="{00000000-0005-0000-0000-000093870000}"/>
    <cellStyle name="Total 3 3 27 4" xfId="14723" xr:uid="{00000000-0005-0000-0000-000094870000}"/>
    <cellStyle name="Total 3 3 27 4 2" xfId="33896" xr:uid="{00000000-0005-0000-0000-000095870000}"/>
    <cellStyle name="Total 3 3 27 5" xfId="24335" xr:uid="{00000000-0005-0000-0000-000096870000}"/>
    <cellStyle name="Total 3 3 28" xfId="3085" xr:uid="{00000000-0005-0000-0000-000097870000}"/>
    <cellStyle name="Total 3 3 28 2" xfId="6255" xr:uid="{00000000-0005-0000-0000-000098870000}"/>
    <cellStyle name="Total 3 3 28 2 2" xfId="12374" xr:uid="{00000000-0005-0000-0000-000099870000}"/>
    <cellStyle name="Total 3 3 28 2 2 2" xfId="21808" xr:uid="{00000000-0005-0000-0000-00009A870000}"/>
    <cellStyle name="Total 3 3 28 2 2 2 2" xfId="39678" xr:uid="{00000000-0005-0000-0000-00009B870000}"/>
    <cellStyle name="Total 3 3 28 2 2 3" xfId="31974" xr:uid="{00000000-0005-0000-0000-00009C870000}"/>
    <cellStyle name="Total 3 3 28 2 3" xfId="16731" xr:uid="{00000000-0005-0000-0000-00009D870000}"/>
    <cellStyle name="Total 3 3 28 2 3 2" xfId="35502" xr:uid="{00000000-0005-0000-0000-00009E870000}"/>
    <cellStyle name="Total 3 3 28 2 4" xfId="26908" xr:uid="{00000000-0005-0000-0000-00009F870000}"/>
    <cellStyle name="Total 3 3 28 3" xfId="9359" xr:uid="{00000000-0005-0000-0000-0000A0870000}"/>
    <cellStyle name="Total 3 3 28 3 2" xfId="19336" xr:uid="{00000000-0005-0000-0000-0000A1870000}"/>
    <cellStyle name="Total 3 3 28 3 2 2" xfId="37641" xr:uid="{00000000-0005-0000-0000-0000A2870000}"/>
    <cellStyle name="Total 3 3 28 3 3" xfId="29439" xr:uid="{00000000-0005-0000-0000-0000A3870000}"/>
    <cellStyle name="Total 3 3 28 4" xfId="14738" xr:uid="{00000000-0005-0000-0000-0000A4870000}"/>
    <cellStyle name="Total 3 3 28 4 2" xfId="33911" xr:uid="{00000000-0005-0000-0000-0000A5870000}"/>
    <cellStyle name="Total 3 3 28 5" xfId="24352" xr:uid="{00000000-0005-0000-0000-0000A6870000}"/>
    <cellStyle name="Total 3 3 29" xfId="3080" xr:uid="{00000000-0005-0000-0000-0000A7870000}"/>
    <cellStyle name="Total 3 3 29 2" xfId="6251" xr:uid="{00000000-0005-0000-0000-0000A8870000}"/>
    <cellStyle name="Total 3 3 29 2 2" xfId="12370" xr:uid="{00000000-0005-0000-0000-0000A9870000}"/>
    <cellStyle name="Total 3 3 29 2 2 2" xfId="21804" xr:uid="{00000000-0005-0000-0000-0000AA870000}"/>
    <cellStyle name="Total 3 3 29 2 2 2 2" xfId="39674" xr:uid="{00000000-0005-0000-0000-0000AB870000}"/>
    <cellStyle name="Total 3 3 29 2 2 3" xfId="31970" xr:uid="{00000000-0005-0000-0000-0000AC870000}"/>
    <cellStyle name="Total 3 3 29 2 3" xfId="16727" xr:uid="{00000000-0005-0000-0000-0000AD870000}"/>
    <cellStyle name="Total 3 3 29 2 3 2" xfId="35498" xr:uid="{00000000-0005-0000-0000-0000AE870000}"/>
    <cellStyle name="Total 3 3 29 2 4" xfId="26904" xr:uid="{00000000-0005-0000-0000-0000AF870000}"/>
    <cellStyle name="Total 3 3 29 3" xfId="9355" xr:uid="{00000000-0005-0000-0000-0000B0870000}"/>
    <cellStyle name="Total 3 3 29 3 2" xfId="19332" xr:uid="{00000000-0005-0000-0000-0000B1870000}"/>
    <cellStyle name="Total 3 3 29 3 2 2" xfId="37637" xr:uid="{00000000-0005-0000-0000-0000B2870000}"/>
    <cellStyle name="Total 3 3 29 3 3" xfId="29435" xr:uid="{00000000-0005-0000-0000-0000B3870000}"/>
    <cellStyle name="Total 3 3 29 4" xfId="14734" xr:uid="{00000000-0005-0000-0000-0000B4870000}"/>
    <cellStyle name="Total 3 3 29 4 2" xfId="33907" xr:uid="{00000000-0005-0000-0000-0000B5870000}"/>
    <cellStyle name="Total 3 3 29 5" xfId="24348" xr:uid="{00000000-0005-0000-0000-0000B6870000}"/>
    <cellStyle name="Total 3 3 3" xfId="2458" xr:uid="{00000000-0005-0000-0000-0000B7870000}"/>
    <cellStyle name="Total 3 3 3 2" xfId="3640" xr:uid="{00000000-0005-0000-0000-0000B8870000}"/>
    <cellStyle name="Total 3 3 3 2 2" xfId="6767" xr:uid="{00000000-0005-0000-0000-0000B9870000}"/>
    <cellStyle name="Total 3 3 3 2 2 2" xfId="12855" xr:uid="{00000000-0005-0000-0000-0000BA870000}"/>
    <cellStyle name="Total 3 3 3 2 2 2 2" xfId="22233" xr:uid="{00000000-0005-0000-0000-0000BB870000}"/>
    <cellStyle name="Total 3 3 3 2 2 2 2 2" xfId="39963" xr:uid="{00000000-0005-0000-0000-0000BC870000}"/>
    <cellStyle name="Total 3 3 3 2 2 2 3" xfId="32309" xr:uid="{00000000-0005-0000-0000-0000BD870000}"/>
    <cellStyle name="Total 3 3 3 2 2 3" xfId="17108" xr:uid="{00000000-0005-0000-0000-0000BE870000}"/>
    <cellStyle name="Total 3 3 3 2 2 3 2" xfId="35741" xr:uid="{00000000-0005-0000-0000-0000BF870000}"/>
    <cellStyle name="Total 3 3 3 2 2 4" xfId="27243" xr:uid="{00000000-0005-0000-0000-0000C0870000}"/>
    <cellStyle name="Total 3 3 3 2 3" xfId="9840" xr:uid="{00000000-0005-0000-0000-0000C1870000}"/>
    <cellStyle name="Total 3 3 3 2 3 2" xfId="29768" xr:uid="{00000000-0005-0000-0000-0000C2870000}"/>
    <cellStyle name="Total 3 3 3 2 4" xfId="24687" xr:uid="{00000000-0005-0000-0000-0000C3870000}"/>
    <cellStyle name="Total 3 3 3 3" xfId="4337" xr:uid="{00000000-0005-0000-0000-0000C4870000}"/>
    <cellStyle name="Total 3 3 3 3 2" xfId="7439" xr:uid="{00000000-0005-0000-0000-0000C5870000}"/>
    <cellStyle name="Total 3 3 3 3 2 2" xfId="13500" xr:uid="{00000000-0005-0000-0000-0000C6870000}"/>
    <cellStyle name="Total 3 3 3 3 2 2 2" xfId="22806" xr:uid="{00000000-0005-0000-0000-0000C7870000}"/>
    <cellStyle name="Total 3 3 3 3 2 2 2 2" xfId="40534" xr:uid="{00000000-0005-0000-0000-0000C8870000}"/>
    <cellStyle name="Total 3 3 3 3 2 2 3" xfId="32950" xr:uid="{00000000-0005-0000-0000-0000C9870000}"/>
    <cellStyle name="Total 3 3 3 3 2 3" xfId="17574" xr:uid="{00000000-0005-0000-0000-0000CA870000}"/>
    <cellStyle name="Total 3 3 3 3 2 3 2" xfId="36207" xr:uid="{00000000-0005-0000-0000-0000CB870000}"/>
    <cellStyle name="Total 3 3 3 3 2 4" xfId="27884" xr:uid="{00000000-0005-0000-0000-0000CC870000}"/>
    <cellStyle name="Total 3 3 3 3 3" xfId="10486" xr:uid="{00000000-0005-0000-0000-0000CD870000}"/>
    <cellStyle name="Total 3 3 3 3 3 2" xfId="20054" xr:uid="{00000000-0005-0000-0000-0000CE870000}"/>
    <cellStyle name="Total 3 3 3 3 3 2 2" xfId="38209" xr:uid="{00000000-0005-0000-0000-0000CF870000}"/>
    <cellStyle name="Total 3 3 3 3 3 3" xfId="30410" xr:uid="{00000000-0005-0000-0000-0000D0870000}"/>
    <cellStyle name="Total 3 3 3 3 4" xfId="15173" xr:uid="{00000000-0005-0000-0000-0000D1870000}"/>
    <cellStyle name="Total 3 3 3 3 4 2" xfId="34208" xr:uid="{00000000-0005-0000-0000-0000D2870000}"/>
    <cellStyle name="Total 3 3 3 3 5" xfId="25328" xr:uid="{00000000-0005-0000-0000-0000D3870000}"/>
    <cellStyle name="Total 3 3 3 4" xfId="5664" xr:uid="{00000000-0005-0000-0000-0000D4870000}"/>
    <cellStyle name="Total 3 3 3 4 2" xfId="11789" xr:uid="{00000000-0005-0000-0000-0000D5870000}"/>
    <cellStyle name="Total 3 3 3 4 2 2" xfId="21322" xr:uid="{00000000-0005-0000-0000-0000D6870000}"/>
    <cellStyle name="Total 3 3 3 4 2 2 2" xfId="39208" xr:uid="{00000000-0005-0000-0000-0000D7870000}"/>
    <cellStyle name="Total 3 3 3 4 2 3" xfId="31439" xr:uid="{00000000-0005-0000-0000-0000D8870000}"/>
    <cellStyle name="Total 3 3 3 4 3" xfId="16295" xr:uid="{00000000-0005-0000-0000-0000D9870000}"/>
    <cellStyle name="Total 3 3 3 4 3 2" xfId="35066" xr:uid="{00000000-0005-0000-0000-0000DA870000}"/>
    <cellStyle name="Total 3 3 3 4 4" xfId="26367" xr:uid="{00000000-0005-0000-0000-0000DB870000}"/>
    <cellStyle name="Total 3 3 3 5" xfId="8769" xr:uid="{00000000-0005-0000-0000-0000DC870000}"/>
    <cellStyle name="Total 3 3 3 5 2" xfId="18756" xr:uid="{00000000-0005-0000-0000-0000DD870000}"/>
    <cellStyle name="Total 3 3 3 5 2 2" xfId="37111" xr:uid="{00000000-0005-0000-0000-0000DE870000}"/>
    <cellStyle name="Total 3 3 3 5 3" xfId="28899" xr:uid="{00000000-0005-0000-0000-0000DF870000}"/>
    <cellStyle name="Total 3 3 3 6" xfId="23814" xr:uid="{00000000-0005-0000-0000-0000E0870000}"/>
    <cellStyle name="Total 3 3 30" xfId="3078" xr:uid="{00000000-0005-0000-0000-0000E1870000}"/>
    <cellStyle name="Total 3 3 30 2" xfId="6249" xr:uid="{00000000-0005-0000-0000-0000E2870000}"/>
    <cellStyle name="Total 3 3 30 2 2" xfId="12368" xr:uid="{00000000-0005-0000-0000-0000E3870000}"/>
    <cellStyle name="Total 3 3 30 2 2 2" xfId="21802" xr:uid="{00000000-0005-0000-0000-0000E4870000}"/>
    <cellStyle name="Total 3 3 30 2 2 2 2" xfId="39672" xr:uid="{00000000-0005-0000-0000-0000E5870000}"/>
    <cellStyle name="Total 3 3 30 2 2 3" xfId="31968" xr:uid="{00000000-0005-0000-0000-0000E6870000}"/>
    <cellStyle name="Total 3 3 30 2 3" xfId="16725" xr:uid="{00000000-0005-0000-0000-0000E7870000}"/>
    <cellStyle name="Total 3 3 30 2 3 2" xfId="35496" xr:uid="{00000000-0005-0000-0000-0000E8870000}"/>
    <cellStyle name="Total 3 3 30 2 4" xfId="26902" xr:uid="{00000000-0005-0000-0000-0000E9870000}"/>
    <cellStyle name="Total 3 3 30 3" xfId="9353" xr:uid="{00000000-0005-0000-0000-0000EA870000}"/>
    <cellStyle name="Total 3 3 30 3 2" xfId="19330" xr:uid="{00000000-0005-0000-0000-0000EB870000}"/>
    <cellStyle name="Total 3 3 30 3 2 2" xfId="37635" xr:uid="{00000000-0005-0000-0000-0000EC870000}"/>
    <cellStyle name="Total 3 3 30 3 3" xfId="29433" xr:uid="{00000000-0005-0000-0000-0000ED870000}"/>
    <cellStyle name="Total 3 3 30 4" xfId="14732" xr:uid="{00000000-0005-0000-0000-0000EE870000}"/>
    <cellStyle name="Total 3 3 30 4 2" xfId="33905" xr:uid="{00000000-0005-0000-0000-0000EF870000}"/>
    <cellStyle name="Total 3 3 30 5" xfId="24346" xr:uid="{00000000-0005-0000-0000-0000F0870000}"/>
    <cellStyle name="Total 3 3 31" xfId="3149" xr:uid="{00000000-0005-0000-0000-0000F1870000}"/>
    <cellStyle name="Total 3 3 31 2" xfId="6311" xr:uid="{00000000-0005-0000-0000-0000F2870000}"/>
    <cellStyle name="Total 3 3 31 2 2" xfId="12430" xr:uid="{00000000-0005-0000-0000-0000F3870000}"/>
    <cellStyle name="Total 3 3 31 2 2 2" xfId="21852" xr:uid="{00000000-0005-0000-0000-0000F4870000}"/>
    <cellStyle name="Total 3 3 31 2 2 2 2" xfId="39720" xr:uid="{00000000-0005-0000-0000-0000F5870000}"/>
    <cellStyle name="Total 3 3 31 2 2 3" xfId="32026" xr:uid="{00000000-0005-0000-0000-0000F6870000}"/>
    <cellStyle name="Total 3 3 31 2 3" xfId="16767" xr:uid="{00000000-0005-0000-0000-0000F7870000}"/>
    <cellStyle name="Total 3 3 31 2 3 2" xfId="35538" xr:uid="{00000000-0005-0000-0000-0000F8870000}"/>
    <cellStyle name="Total 3 3 31 2 4" xfId="26960" xr:uid="{00000000-0005-0000-0000-0000F9870000}"/>
    <cellStyle name="Total 3 3 31 3" xfId="9415" xr:uid="{00000000-0005-0000-0000-0000FA870000}"/>
    <cellStyle name="Total 3 3 31 3 2" xfId="19392" xr:uid="{00000000-0005-0000-0000-0000FB870000}"/>
    <cellStyle name="Total 3 3 31 3 2 2" xfId="37693" xr:uid="{00000000-0005-0000-0000-0000FC870000}"/>
    <cellStyle name="Total 3 3 31 3 3" xfId="29491" xr:uid="{00000000-0005-0000-0000-0000FD870000}"/>
    <cellStyle name="Total 3 3 31 4" xfId="14774" xr:uid="{00000000-0005-0000-0000-0000FE870000}"/>
    <cellStyle name="Total 3 3 31 4 2" xfId="33947" xr:uid="{00000000-0005-0000-0000-0000FF870000}"/>
    <cellStyle name="Total 3 3 31 5" xfId="24404" xr:uid="{00000000-0005-0000-0000-000000880000}"/>
    <cellStyle name="Total 3 3 32" xfId="3099" xr:uid="{00000000-0005-0000-0000-000001880000}"/>
    <cellStyle name="Total 3 3 32 2" xfId="6266" xr:uid="{00000000-0005-0000-0000-000002880000}"/>
    <cellStyle name="Total 3 3 32 2 2" xfId="12385" xr:uid="{00000000-0005-0000-0000-000003880000}"/>
    <cellStyle name="Total 3 3 32 2 2 2" xfId="21819" xr:uid="{00000000-0005-0000-0000-000004880000}"/>
    <cellStyle name="Total 3 3 32 2 2 2 2" xfId="39689" xr:uid="{00000000-0005-0000-0000-000005880000}"/>
    <cellStyle name="Total 3 3 32 2 2 3" xfId="31985" xr:uid="{00000000-0005-0000-0000-000006880000}"/>
    <cellStyle name="Total 3 3 32 2 3" xfId="16740" xr:uid="{00000000-0005-0000-0000-000007880000}"/>
    <cellStyle name="Total 3 3 32 2 3 2" xfId="35511" xr:uid="{00000000-0005-0000-0000-000008880000}"/>
    <cellStyle name="Total 3 3 32 2 4" xfId="26919" xr:uid="{00000000-0005-0000-0000-000009880000}"/>
    <cellStyle name="Total 3 3 32 3" xfId="9370" xr:uid="{00000000-0005-0000-0000-00000A880000}"/>
    <cellStyle name="Total 3 3 32 3 2" xfId="19347" xr:uid="{00000000-0005-0000-0000-00000B880000}"/>
    <cellStyle name="Total 3 3 32 3 2 2" xfId="37652" xr:uid="{00000000-0005-0000-0000-00000C880000}"/>
    <cellStyle name="Total 3 3 32 3 3" xfId="29450" xr:uid="{00000000-0005-0000-0000-00000D880000}"/>
    <cellStyle name="Total 3 3 32 4" xfId="14747" xr:uid="{00000000-0005-0000-0000-00000E880000}"/>
    <cellStyle name="Total 3 3 32 4 2" xfId="33920" xr:uid="{00000000-0005-0000-0000-00000F880000}"/>
    <cellStyle name="Total 3 3 32 5" xfId="24363" xr:uid="{00000000-0005-0000-0000-000010880000}"/>
    <cellStyle name="Total 3 3 33" xfId="3167" xr:uid="{00000000-0005-0000-0000-000011880000}"/>
    <cellStyle name="Total 3 3 33 2" xfId="6327" xr:uid="{00000000-0005-0000-0000-000012880000}"/>
    <cellStyle name="Total 3 3 33 2 2" xfId="12446" xr:uid="{00000000-0005-0000-0000-000013880000}"/>
    <cellStyle name="Total 3 3 33 2 2 2" xfId="21866" xr:uid="{00000000-0005-0000-0000-000014880000}"/>
    <cellStyle name="Total 3 3 33 2 2 2 2" xfId="39734" xr:uid="{00000000-0005-0000-0000-000015880000}"/>
    <cellStyle name="Total 3 3 33 2 2 3" xfId="32040" xr:uid="{00000000-0005-0000-0000-000016880000}"/>
    <cellStyle name="Total 3 3 33 2 3" xfId="16779" xr:uid="{00000000-0005-0000-0000-000017880000}"/>
    <cellStyle name="Total 3 3 33 2 3 2" xfId="35550" xr:uid="{00000000-0005-0000-0000-000018880000}"/>
    <cellStyle name="Total 3 3 33 2 4" xfId="26974" xr:uid="{00000000-0005-0000-0000-000019880000}"/>
    <cellStyle name="Total 3 3 33 3" xfId="9431" xr:uid="{00000000-0005-0000-0000-00001A880000}"/>
    <cellStyle name="Total 3 3 33 3 2" xfId="19408" xr:uid="{00000000-0005-0000-0000-00001B880000}"/>
    <cellStyle name="Total 3 3 33 3 2 2" xfId="37707" xr:uid="{00000000-0005-0000-0000-00001C880000}"/>
    <cellStyle name="Total 3 3 33 3 3" xfId="29505" xr:uid="{00000000-0005-0000-0000-00001D880000}"/>
    <cellStyle name="Total 3 3 33 4" xfId="14786" xr:uid="{00000000-0005-0000-0000-00001E880000}"/>
    <cellStyle name="Total 3 3 33 4 2" xfId="33959" xr:uid="{00000000-0005-0000-0000-00001F880000}"/>
    <cellStyle name="Total 3 3 33 5" xfId="24418" xr:uid="{00000000-0005-0000-0000-000020880000}"/>
    <cellStyle name="Total 3 3 34" xfId="3178" xr:uid="{00000000-0005-0000-0000-000021880000}"/>
    <cellStyle name="Total 3 3 34 2" xfId="6337" xr:uid="{00000000-0005-0000-0000-000022880000}"/>
    <cellStyle name="Total 3 3 34 2 2" xfId="12456" xr:uid="{00000000-0005-0000-0000-000023880000}"/>
    <cellStyle name="Total 3 3 34 2 2 2" xfId="21876" xr:uid="{00000000-0005-0000-0000-000024880000}"/>
    <cellStyle name="Total 3 3 34 2 2 2 2" xfId="39744" xr:uid="{00000000-0005-0000-0000-000025880000}"/>
    <cellStyle name="Total 3 3 34 2 2 3" xfId="32050" xr:uid="{00000000-0005-0000-0000-000026880000}"/>
    <cellStyle name="Total 3 3 34 2 3" xfId="16787" xr:uid="{00000000-0005-0000-0000-000027880000}"/>
    <cellStyle name="Total 3 3 34 2 3 2" xfId="35558" xr:uid="{00000000-0005-0000-0000-000028880000}"/>
    <cellStyle name="Total 3 3 34 2 4" xfId="26984" xr:uid="{00000000-0005-0000-0000-000029880000}"/>
    <cellStyle name="Total 3 3 34 3" xfId="9441" xr:uid="{00000000-0005-0000-0000-00002A880000}"/>
    <cellStyle name="Total 3 3 34 3 2" xfId="19416" xr:uid="{00000000-0005-0000-0000-00002B880000}"/>
    <cellStyle name="Total 3 3 34 3 2 2" xfId="37715" xr:uid="{00000000-0005-0000-0000-00002C880000}"/>
    <cellStyle name="Total 3 3 34 3 3" xfId="29515" xr:uid="{00000000-0005-0000-0000-00002D880000}"/>
    <cellStyle name="Total 3 3 34 4" xfId="14792" xr:uid="{00000000-0005-0000-0000-00002E880000}"/>
    <cellStyle name="Total 3 3 34 4 2" xfId="33965" xr:uid="{00000000-0005-0000-0000-00002F880000}"/>
    <cellStyle name="Total 3 3 34 5" xfId="24428" xr:uid="{00000000-0005-0000-0000-000030880000}"/>
    <cellStyle name="Total 3 3 35" xfId="3187" xr:uid="{00000000-0005-0000-0000-000031880000}"/>
    <cellStyle name="Total 3 3 35 2" xfId="6345" xr:uid="{00000000-0005-0000-0000-000032880000}"/>
    <cellStyle name="Total 3 3 35 2 2" xfId="12464" xr:uid="{00000000-0005-0000-0000-000033880000}"/>
    <cellStyle name="Total 3 3 35 2 2 2" xfId="21884" xr:uid="{00000000-0005-0000-0000-000034880000}"/>
    <cellStyle name="Total 3 3 35 2 2 2 2" xfId="39752" xr:uid="{00000000-0005-0000-0000-000035880000}"/>
    <cellStyle name="Total 3 3 35 2 2 3" xfId="32058" xr:uid="{00000000-0005-0000-0000-000036880000}"/>
    <cellStyle name="Total 3 3 35 2 3" xfId="16793" xr:uid="{00000000-0005-0000-0000-000037880000}"/>
    <cellStyle name="Total 3 3 35 2 3 2" xfId="35564" xr:uid="{00000000-0005-0000-0000-000038880000}"/>
    <cellStyle name="Total 3 3 35 2 4" xfId="26992" xr:uid="{00000000-0005-0000-0000-000039880000}"/>
    <cellStyle name="Total 3 3 35 3" xfId="9449" xr:uid="{00000000-0005-0000-0000-00003A880000}"/>
    <cellStyle name="Total 3 3 35 3 2" xfId="29523" xr:uid="{00000000-0005-0000-0000-00003B880000}"/>
    <cellStyle name="Total 3 3 35 4" xfId="24436" xr:uid="{00000000-0005-0000-0000-00003C880000}"/>
    <cellStyle name="Total 3 3 36" xfId="3272" xr:uid="{00000000-0005-0000-0000-00003D880000}"/>
    <cellStyle name="Total 3 3 36 2" xfId="6429" xr:uid="{00000000-0005-0000-0000-00003E880000}"/>
    <cellStyle name="Total 3 3 36 2 2" xfId="12542" xr:uid="{00000000-0005-0000-0000-00003F880000}"/>
    <cellStyle name="Total 3 3 36 2 2 2" xfId="21958" xr:uid="{00000000-0005-0000-0000-000040880000}"/>
    <cellStyle name="Total 3 3 36 2 2 2 2" xfId="39775" xr:uid="{00000000-0005-0000-0000-000041880000}"/>
    <cellStyle name="Total 3 3 36 2 2 3" xfId="32085" xr:uid="{00000000-0005-0000-0000-000042880000}"/>
    <cellStyle name="Total 3 3 36 2 3" xfId="16864" xr:uid="{00000000-0005-0000-0000-000043880000}"/>
    <cellStyle name="Total 3 3 36 2 3 2" xfId="35584" xr:uid="{00000000-0005-0000-0000-000044880000}"/>
    <cellStyle name="Total 3 3 36 2 4" xfId="27019" xr:uid="{00000000-0005-0000-0000-000045880000}"/>
    <cellStyle name="Total 3 3 36 3" xfId="9527" xr:uid="{00000000-0005-0000-0000-000046880000}"/>
    <cellStyle name="Total 3 3 36 3 2" xfId="29550" xr:uid="{00000000-0005-0000-0000-000047880000}"/>
    <cellStyle name="Total 3 3 36 4" xfId="24463" xr:uid="{00000000-0005-0000-0000-000048880000}"/>
    <cellStyle name="Total 3 3 37" xfId="4857" xr:uid="{00000000-0005-0000-0000-000049880000}"/>
    <cellStyle name="Total 3 3 37 2" xfId="10998" xr:uid="{00000000-0005-0000-0000-00004A880000}"/>
    <cellStyle name="Total 3 3 37 2 2" xfId="20562" xr:uid="{00000000-0005-0000-0000-00004B880000}"/>
    <cellStyle name="Total 3 3 37 2 2 2" xfId="38666" xr:uid="{00000000-0005-0000-0000-00004C880000}"/>
    <cellStyle name="Total 3 3 37 2 3" xfId="30871" xr:uid="{00000000-0005-0000-0000-00004D880000}"/>
    <cellStyle name="Total 3 3 37 3" xfId="15564" xr:uid="{00000000-0005-0000-0000-00004E880000}"/>
    <cellStyle name="Total 3 3 37 3 2" xfId="34551" xr:uid="{00000000-0005-0000-0000-00004F880000}"/>
    <cellStyle name="Total 3 3 37 4" xfId="25789" xr:uid="{00000000-0005-0000-0000-000050880000}"/>
    <cellStyle name="Total 3 3 38" xfId="7982" xr:uid="{00000000-0005-0000-0000-000051880000}"/>
    <cellStyle name="Total 3 3 38 2" xfId="17975" xr:uid="{00000000-0005-0000-0000-000052880000}"/>
    <cellStyle name="Total 3 3 38 2 2" xfId="36553" xr:uid="{00000000-0005-0000-0000-000053880000}"/>
    <cellStyle name="Total 3 3 38 3" xfId="28344" xr:uid="{00000000-0005-0000-0000-000054880000}"/>
    <cellStyle name="Total 3 3 39" xfId="23248" xr:uid="{00000000-0005-0000-0000-000055880000}"/>
    <cellStyle name="Total 3 3 4" xfId="2441" xr:uid="{00000000-0005-0000-0000-000056880000}"/>
    <cellStyle name="Total 3 3 4 2" xfId="3738" xr:uid="{00000000-0005-0000-0000-000057880000}"/>
    <cellStyle name="Total 3 3 4 2 2" xfId="6853" xr:uid="{00000000-0005-0000-0000-000058880000}"/>
    <cellStyle name="Total 3 3 4 2 2 2" xfId="12932" xr:uid="{00000000-0005-0000-0000-000059880000}"/>
    <cellStyle name="Total 3 3 4 2 2 2 2" xfId="22297" xr:uid="{00000000-0005-0000-0000-00005A880000}"/>
    <cellStyle name="Total 3 3 4 2 2 2 2 2" xfId="40027" xr:uid="{00000000-0005-0000-0000-00005B880000}"/>
    <cellStyle name="Total 3 3 4 2 2 2 3" xfId="32386" xr:uid="{00000000-0005-0000-0000-00005C880000}"/>
    <cellStyle name="Total 3 3 4 2 2 3" xfId="17157" xr:uid="{00000000-0005-0000-0000-00005D880000}"/>
    <cellStyle name="Total 3 3 4 2 2 3 2" xfId="35790" xr:uid="{00000000-0005-0000-0000-00005E880000}"/>
    <cellStyle name="Total 3 3 4 2 2 4" xfId="27320" xr:uid="{00000000-0005-0000-0000-00005F880000}"/>
    <cellStyle name="Total 3 3 4 2 3" xfId="9917" xr:uid="{00000000-0005-0000-0000-000060880000}"/>
    <cellStyle name="Total 3 3 4 2 3 2" xfId="29845" xr:uid="{00000000-0005-0000-0000-000061880000}"/>
    <cellStyle name="Total 3 3 4 2 4" xfId="24764" xr:uid="{00000000-0005-0000-0000-000062880000}"/>
    <cellStyle name="Total 3 3 4 3" xfId="4414" xr:uid="{00000000-0005-0000-0000-000063880000}"/>
    <cellStyle name="Total 3 3 4 3 2" xfId="7516" xr:uid="{00000000-0005-0000-0000-000064880000}"/>
    <cellStyle name="Total 3 3 4 3 2 2" xfId="13577" xr:uid="{00000000-0005-0000-0000-000065880000}"/>
    <cellStyle name="Total 3 3 4 3 2 2 2" xfId="22870" xr:uid="{00000000-0005-0000-0000-000066880000}"/>
    <cellStyle name="Total 3 3 4 3 2 2 2 2" xfId="40598" xr:uid="{00000000-0005-0000-0000-000067880000}"/>
    <cellStyle name="Total 3 3 4 3 2 2 3" xfId="33027" xr:uid="{00000000-0005-0000-0000-000068880000}"/>
    <cellStyle name="Total 3 3 4 3 2 3" xfId="17623" xr:uid="{00000000-0005-0000-0000-000069880000}"/>
    <cellStyle name="Total 3 3 4 3 2 3 2" xfId="36256" xr:uid="{00000000-0005-0000-0000-00006A880000}"/>
    <cellStyle name="Total 3 3 4 3 2 4" xfId="27961" xr:uid="{00000000-0005-0000-0000-00006B880000}"/>
    <cellStyle name="Total 3 3 4 3 3" xfId="10563" xr:uid="{00000000-0005-0000-0000-00006C880000}"/>
    <cellStyle name="Total 3 3 4 3 3 2" xfId="20131" xr:uid="{00000000-0005-0000-0000-00006D880000}"/>
    <cellStyle name="Total 3 3 4 3 3 2 2" xfId="38286" xr:uid="{00000000-0005-0000-0000-00006E880000}"/>
    <cellStyle name="Total 3 3 4 3 3 3" xfId="30487" xr:uid="{00000000-0005-0000-0000-00006F880000}"/>
    <cellStyle name="Total 3 3 4 3 4" xfId="15222" xr:uid="{00000000-0005-0000-0000-000070880000}"/>
    <cellStyle name="Total 3 3 4 3 4 2" xfId="34257" xr:uid="{00000000-0005-0000-0000-000071880000}"/>
    <cellStyle name="Total 3 3 4 3 5" xfId="25405" xr:uid="{00000000-0005-0000-0000-000072880000}"/>
    <cellStyle name="Total 3 3 4 4" xfId="5647" xr:uid="{00000000-0005-0000-0000-000073880000}"/>
    <cellStyle name="Total 3 3 4 4 2" xfId="11782" xr:uid="{00000000-0005-0000-0000-000074880000}"/>
    <cellStyle name="Total 3 3 4 4 2 2" xfId="21315" xr:uid="{00000000-0005-0000-0000-000075880000}"/>
    <cellStyle name="Total 3 3 4 4 2 2 2" xfId="39203" xr:uid="{00000000-0005-0000-0000-000076880000}"/>
    <cellStyle name="Total 3 3 4 4 2 3" xfId="31434" xr:uid="{00000000-0005-0000-0000-000077880000}"/>
    <cellStyle name="Total 3 3 4 4 3" xfId="16288" xr:uid="{00000000-0005-0000-0000-000078880000}"/>
    <cellStyle name="Total 3 3 4 4 3 2" xfId="35059" xr:uid="{00000000-0005-0000-0000-000079880000}"/>
    <cellStyle name="Total 3 3 4 4 4" xfId="26352" xr:uid="{00000000-0005-0000-0000-00007A880000}"/>
    <cellStyle name="Total 3 3 4 5" xfId="8762" xr:uid="{00000000-0005-0000-0000-00007B880000}"/>
    <cellStyle name="Total 3 3 4 5 2" xfId="18749" xr:uid="{00000000-0005-0000-0000-00007C880000}"/>
    <cellStyle name="Total 3 3 4 5 2 2" xfId="37106" xr:uid="{00000000-0005-0000-0000-00007D880000}"/>
    <cellStyle name="Total 3 3 4 5 3" xfId="28894" xr:uid="{00000000-0005-0000-0000-00007E880000}"/>
    <cellStyle name="Total 3 3 4 6" xfId="23809" xr:uid="{00000000-0005-0000-0000-00007F880000}"/>
    <cellStyle name="Total 3 3 5" xfId="2542" xr:uid="{00000000-0005-0000-0000-000080880000}"/>
    <cellStyle name="Total 3 3 5 2" xfId="3444" xr:uid="{00000000-0005-0000-0000-000081880000}"/>
    <cellStyle name="Total 3 3 5 2 2" xfId="6593" xr:uid="{00000000-0005-0000-0000-000082880000}"/>
    <cellStyle name="Total 3 3 5 2 2 2" xfId="12697" xr:uid="{00000000-0005-0000-0000-000083880000}"/>
    <cellStyle name="Total 3 3 5 2 2 2 2" xfId="22104" xr:uid="{00000000-0005-0000-0000-000084880000}"/>
    <cellStyle name="Total 3 3 5 2 2 2 2 2" xfId="39834" xr:uid="{00000000-0005-0000-0000-000085880000}"/>
    <cellStyle name="Total 3 3 5 2 2 2 3" xfId="32152" xr:uid="{00000000-0005-0000-0000-000086880000}"/>
    <cellStyle name="Total 3 3 5 2 2 3" xfId="16999" xr:uid="{00000000-0005-0000-0000-000087880000}"/>
    <cellStyle name="Total 3 3 5 2 2 3 2" xfId="35632" xr:uid="{00000000-0005-0000-0000-000088880000}"/>
    <cellStyle name="Total 3 3 5 2 2 4" xfId="27086" xr:uid="{00000000-0005-0000-0000-000089880000}"/>
    <cellStyle name="Total 3 3 5 2 3" xfId="9682" xr:uid="{00000000-0005-0000-0000-00008A880000}"/>
    <cellStyle name="Total 3 3 5 2 3 2" xfId="29614" xr:uid="{00000000-0005-0000-0000-00008B880000}"/>
    <cellStyle name="Total 3 3 5 2 4" xfId="24530" xr:uid="{00000000-0005-0000-0000-00008C880000}"/>
    <cellStyle name="Total 3 3 5 3" xfId="4178" xr:uid="{00000000-0005-0000-0000-00008D880000}"/>
    <cellStyle name="Total 3 3 5 3 2" xfId="7281" xr:uid="{00000000-0005-0000-0000-00008E880000}"/>
    <cellStyle name="Total 3 3 5 3 2 2" xfId="13342" xr:uid="{00000000-0005-0000-0000-00008F880000}"/>
    <cellStyle name="Total 3 3 5 3 2 2 2" xfId="22677" xr:uid="{00000000-0005-0000-0000-000090880000}"/>
    <cellStyle name="Total 3 3 5 3 2 2 2 2" xfId="40405" xr:uid="{00000000-0005-0000-0000-000091880000}"/>
    <cellStyle name="Total 3 3 5 3 2 2 3" xfId="32793" xr:uid="{00000000-0005-0000-0000-000092880000}"/>
    <cellStyle name="Total 3 3 5 3 2 3" xfId="17465" xr:uid="{00000000-0005-0000-0000-000093880000}"/>
    <cellStyle name="Total 3 3 5 3 2 3 2" xfId="36098" xr:uid="{00000000-0005-0000-0000-000094880000}"/>
    <cellStyle name="Total 3 3 5 3 2 4" xfId="27727" xr:uid="{00000000-0005-0000-0000-000095880000}"/>
    <cellStyle name="Total 3 3 5 3 3" xfId="10327" xr:uid="{00000000-0005-0000-0000-000096880000}"/>
    <cellStyle name="Total 3 3 5 3 3 2" xfId="19896" xr:uid="{00000000-0005-0000-0000-000097880000}"/>
    <cellStyle name="Total 3 3 5 3 3 2 2" xfId="38052" xr:uid="{00000000-0005-0000-0000-000098880000}"/>
    <cellStyle name="Total 3 3 5 3 3 3" xfId="30252" xr:uid="{00000000-0005-0000-0000-000099880000}"/>
    <cellStyle name="Total 3 3 5 3 4" xfId="15064" xr:uid="{00000000-0005-0000-0000-00009A880000}"/>
    <cellStyle name="Total 3 3 5 3 4 2" xfId="34099" xr:uid="{00000000-0005-0000-0000-00009B880000}"/>
    <cellStyle name="Total 3 3 5 3 5" xfId="25171" xr:uid="{00000000-0005-0000-0000-00009C880000}"/>
    <cellStyle name="Total 3 3 5 4" xfId="5745" xr:uid="{00000000-0005-0000-0000-00009D880000}"/>
    <cellStyle name="Total 3 3 5 4 2" xfId="11864" xr:uid="{00000000-0005-0000-0000-00009E880000}"/>
    <cellStyle name="Total 3 3 5 4 2 2" xfId="21383" xr:uid="{00000000-0005-0000-0000-00009F880000}"/>
    <cellStyle name="Total 3 3 5 4 2 2 2" xfId="39267" xr:uid="{00000000-0005-0000-0000-0000A0880000}"/>
    <cellStyle name="Total 3 3 5 4 2 3" xfId="31508" xr:uid="{00000000-0005-0000-0000-0000A1880000}"/>
    <cellStyle name="Total 3 3 5 4 3" xfId="16352" xr:uid="{00000000-0005-0000-0000-0000A2880000}"/>
    <cellStyle name="Total 3 3 5 4 3 2" xfId="35123" xr:uid="{00000000-0005-0000-0000-0000A3880000}"/>
    <cellStyle name="Total 3 3 5 4 4" xfId="26442" xr:uid="{00000000-0005-0000-0000-0000A4880000}"/>
    <cellStyle name="Total 3 3 5 5" xfId="8844" xr:uid="{00000000-0005-0000-0000-0000A5880000}"/>
    <cellStyle name="Total 3 3 5 5 2" xfId="18831" xr:uid="{00000000-0005-0000-0000-0000A6880000}"/>
    <cellStyle name="Total 3 3 5 5 2 2" xfId="37180" xr:uid="{00000000-0005-0000-0000-0000A7880000}"/>
    <cellStyle name="Total 3 3 5 5 3" xfId="28968" xr:uid="{00000000-0005-0000-0000-0000A8880000}"/>
    <cellStyle name="Total 3 3 5 6" xfId="23881" xr:uid="{00000000-0005-0000-0000-0000A9880000}"/>
    <cellStyle name="Total 3 3 6" xfId="2579" xr:uid="{00000000-0005-0000-0000-0000AA880000}"/>
    <cellStyle name="Total 3 3 6 2" xfId="3908" xr:uid="{00000000-0005-0000-0000-0000AB880000}"/>
    <cellStyle name="Total 3 3 6 2 2" xfId="7013" xr:uid="{00000000-0005-0000-0000-0000AC880000}"/>
    <cellStyle name="Total 3 3 6 2 2 2" xfId="13082" xr:uid="{00000000-0005-0000-0000-0000AD880000}"/>
    <cellStyle name="Total 3 3 6 2 2 2 2" xfId="22432" xr:uid="{00000000-0005-0000-0000-0000AE880000}"/>
    <cellStyle name="Total 3 3 6 2 2 2 2 2" xfId="40160" xr:uid="{00000000-0005-0000-0000-0000AF880000}"/>
    <cellStyle name="Total 3 3 6 2 2 2 3" xfId="32534" xr:uid="{00000000-0005-0000-0000-0000B0880000}"/>
    <cellStyle name="Total 3 3 6 2 2 3" xfId="17263" xr:uid="{00000000-0005-0000-0000-0000B1880000}"/>
    <cellStyle name="Total 3 3 6 2 2 3 2" xfId="35896" xr:uid="{00000000-0005-0000-0000-0000B2880000}"/>
    <cellStyle name="Total 3 3 6 2 2 4" xfId="27468" xr:uid="{00000000-0005-0000-0000-0000B3880000}"/>
    <cellStyle name="Total 3 3 6 2 3" xfId="10067" xr:uid="{00000000-0005-0000-0000-0000B4880000}"/>
    <cellStyle name="Total 3 3 6 2 3 2" xfId="29993" xr:uid="{00000000-0005-0000-0000-0000B5880000}"/>
    <cellStyle name="Total 3 3 6 2 4" xfId="24912" xr:uid="{00000000-0005-0000-0000-0000B6880000}"/>
    <cellStyle name="Total 3 3 6 3" xfId="4564" xr:uid="{00000000-0005-0000-0000-0000B7880000}"/>
    <cellStyle name="Total 3 3 6 3 2" xfId="7666" xr:uid="{00000000-0005-0000-0000-0000B8880000}"/>
    <cellStyle name="Total 3 3 6 3 2 2" xfId="13727" xr:uid="{00000000-0005-0000-0000-0000B9880000}"/>
    <cellStyle name="Total 3 3 6 3 2 2 2" xfId="23003" xr:uid="{00000000-0005-0000-0000-0000BA880000}"/>
    <cellStyle name="Total 3 3 6 3 2 2 2 2" xfId="40731" xr:uid="{00000000-0005-0000-0000-0000BB880000}"/>
    <cellStyle name="Total 3 3 6 3 2 2 3" xfId="33175" xr:uid="{00000000-0005-0000-0000-0000BC880000}"/>
    <cellStyle name="Total 3 3 6 3 2 3" xfId="17729" xr:uid="{00000000-0005-0000-0000-0000BD880000}"/>
    <cellStyle name="Total 3 3 6 3 2 3 2" xfId="36362" xr:uid="{00000000-0005-0000-0000-0000BE880000}"/>
    <cellStyle name="Total 3 3 6 3 2 4" xfId="28109" xr:uid="{00000000-0005-0000-0000-0000BF880000}"/>
    <cellStyle name="Total 3 3 6 3 3" xfId="10713" xr:uid="{00000000-0005-0000-0000-0000C0880000}"/>
    <cellStyle name="Total 3 3 6 3 3 2" xfId="20281" xr:uid="{00000000-0005-0000-0000-0000C1880000}"/>
    <cellStyle name="Total 3 3 6 3 3 2 2" xfId="38434" xr:uid="{00000000-0005-0000-0000-0000C2880000}"/>
    <cellStyle name="Total 3 3 6 3 3 3" xfId="30635" xr:uid="{00000000-0005-0000-0000-0000C3880000}"/>
    <cellStyle name="Total 3 3 6 3 4" xfId="15328" xr:uid="{00000000-0005-0000-0000-0000C4880000}"/>
    <cellStyle name="Total 3 3 6 3 4 2" xfId="34363" xr:uid="{00000000-0005-0000-0000-0000C5880000}"/>
    <cellStyle name="Total 3 3 6 3 5" xfId="25553" xr:uid="{00000000-0005-0000-0000-0000C6880000}"/>
    <cellStyle name="Total 3 3 6 4" xfId="5781" xr:uid="{00000000-0005-0000-0000-0000C7880000}"/>
    <cellStyle name="Total 3 3 6 4 2" xfId="11900" xr:uid="{00000000-0005-0000-0000-0000C8880000}"/>
    <cellStyle name="Total 3 3 6 4 2 2" xfId="21404" xr:uid="{00000000-0005-0000-0000-0000C9880000}"/>
    <cellStyle name="Total 3 3 6 4 2 2 2" xfId="39288" xr:uid="{00000000-0005-0000-0000-0000CA880000}"/>
    <cellStyle name="Total 3 3 6 4 2 3" xfId="31542" xr:uid="{00000000-0005-0000-0000-0000CB880000}"/>
    <cellStyle name="Total 3 3 6 4 3" xfId="16371" xr:uid="{00000000-0005-0000-0000-0000CC880000}"/>
    <cellStyle name="Total 3 3 6 4 3 2" xfId="35142" xr:uid="{00000000-0005-0000-0000-0000CD880000}"/>
    <cellStyle name="Total 3 3 6 4 4" xfId="26476" xr:uid="{00000000-0005-0000-0000-0000CE880000}"/>
    <cellStyle name="Total 3 3 6 5" xfId="8880" xr:uid="{00000000-0005-0000-0000-0000CF880000}"/>
    <cellStyle name="Total 3 3 6 5 2" xfId="18867" xr:uid="{00000000-0005-0000-0000-0000D0880000}"/>
    <cellStyle name="Total 3 3 6 5 2 2" xfId="37214" xr:uid="{00000000-0005-0000-0000-0000D1880000}"/>
    <cellStyle name="Total 3 3 6 5 3" xfId="29002" xr:uid="{00000000-0005-0000-0000-0000D2880000}"/>
    <cellStyle name="Total 3 3 6 6" xfId="23915" xr:uid="{00000000-0005-0000-0000-0000D3880000}"/>
    <cellStyle name="Total 3 3 7" xfId="2624" xr:uid="{00000000-0005-0000-0000-0000D4880000}"/>
    <cellStyle name="Total 3 3 7 2" xfId="3768" xr:uid="{00000000-0005-0000-0000-0000D5880000}"/>
    <cellStyle name="Total 3 3 7 2 2" xfId="6880" xr:uid="{00000000-0005-0000-0000-0000D6880000}"/>
    <cellStyle name="Total 3 3 7 2 2 2" xfId="12954" xr:uid="{00000000-0005-0000-0000-0000D7880000}"/>
    <cellStyle name="Total 3 3 7 2 2 2 2" xfId="22316" xr:uid="{00000000-0005-0000-0000-0000D8880000}"/>
    <cellStyle name="Total 3 3 7 2 2 2 2 2" xfId="40046" xr:uid="{00000000-0005-0000-0000-0000D9880000}"/>
    <cellStyle name="Total 3 3 7 2 2 2 3" xfId="32408" xr:uid="{00000000-0005-0000-0000-0000DA880000}"/>
    <cellStyle name="Total 3 3 7 2 2 3" xfId="17171" xr:uid="{00000000-0005-0000-0000-0000DB880000}"/>
    <cellStyle name="Total 3 3 7 2 2 3 2" xfId="35804" xr:uid="{00000000-0005-0000-0000-0000DC880000}"/>
    <cellStyle name="Total 3 3 7 2 2 4" xfId="27342" xr:uid="{00000000-0005-0000-0000-0000DD880000}"/>
    <cellStyle name="Total 3 3 7 2 3" xfId="9939" xr:uid="{00000000-0005-0000-0000-0000DE880000}"/>
    <cellStyle name="Total 3 3 7 2 3 2" xfId="29867" xr:uid="{00000000-0005-0000-0000-0000DF880000}"/>
    <cellStyle name="Total 3 3 7 2 4" xfId="24786" xr:uid="{00000000-0005-0000-0000-0000E0880000}"/>
    <cellStyle name="Total 3 3 7 3" xfId="4436" xr:uid="{00000000-0005-0000-0000-0000E1880000}"/>
    <cellStyle name="Total 3 3 7 3 2" xfId="7538" xr:uid="{00000000-0005-0000-0000-0000E2880000}"/>
    <cellStyle name="Total 3 3 7 3 2 2" xfId="13599" xr:uid="{00000000-0005-0000-0000-0000E3880000}"/>
    <cellStyle name="Total 3 3 7 3 2 2 2" xfId="22889" xr:uid="{00000000-0005-0000-0000-0000E4880000}"/>
    <cellStyle name="Total 3 3 7 3 2 2 2 2" xfId="40617" xr:uid="{00000000-0005-0000-0000-0000E5880000}"/>
    <cellStyle name="Total 3 3 7 3 2 2 3" xfId="33049" xr:uid="{00000000-0005-0000-0000-0000E6880000}"/>
    <cellStyle name="Total 3 3 7 3 2 3" xfId="17637" xr:uid="{00000000-0005-0000-0000-0000E7880000}"/>
    <cellStyle name="Total 3 3 7 3 2 3 2" xfId="36270" xr:uid="{00000000-0005-0000-0000-0000E8880000}"/>
    <cellStyle name="Total 3 3 7 3 2 4" xfId="27983" xr:uid="{00000000-0005-0000-0000-0000E9880000}"/>
    <cellStyle name="Total 3 3 7 3 3" xfId="10585" xr:uid="{00000000-0005-0000-0000-0000EA880000}"/>
    <cellStyle name="Total 3 3 7 3 3 2" xfId="20153" xr:uid="{00000000-0005-0000-0000-0000EB880000}"/>
    <cellStyle name="Total 3 3 7 3 3 2 2" xfId="38308" xr:uid="{00000000-0005-0000-0000-0000EC880000}"/>
    <cellStyle name="Total 3 3 7 3 3 3" xfId="30509" xr:uid="{00000000-0005-0000-0000-0000ED880000}"/>
    <cellStyle name="Total 3 3 7 3 4" xfId="15236" xr:uid="{00000000-0005-0000-0000-0000EE880000}"/>
    <cellStyle name="Total 3 3 7 3 4 2" xfId="34271" xr:uid="{00000000-0005-0000-0000-0000EF880000}"/>
    <cellStyle name="Total 3 3 7 3 5" xfId="25427" xr:uid="{00000000-0005-0000-0000-0000F0880000}"/>
    <cellStyle name="Total 3 3 7 4" xfId="5823" xr:uid="{00000000-0005-0000-0000-0000F1880000}"/>
    <cellStyle name="Total 3 3 7 4 2" xfId="11942" xr:uid="{00000000-0005-0000-0000-0000F2880000}"/>
    <cellStyle name="Total 3 3 7 4 2 2" xfId="21439" xr:uid="{00000000-0005-0000-0000-0000F3880000}"/>
    <cellStyle name="Total 3 3 7 4 2 2 2" xfId="39321" xr:uid="{00000000-0005-0000-0000-0000F4880000}"/>
    <cellStyle name="Total 3 3 7 4 2 3" xfId="31582" xr:uid="{00000000-0005-0000-0000-0000F5880000}"/>
    <cellStyle name="Total 3 3 7 4 3" xfId="16402" xr:uid="{00000000-0005-0000-0000-0000F6880000}"/>
    <cellStyle name="Total 3 3 7 4 3 2" xfId="35173" xr:uid="{00000000-0005-0000-0000-0000F7880000}"/>
    <cellStyle name="Total 3 3 7 4 4" xfId="26516" xr:uid="{00000000-0005-0000-0000-0000F8880000}"/>
    <cellStyle name="Total 3 3 7 5" xfId="8922" xr:uid="{00000000-0005-0000-0000-0000F9880000}"/>
    <cellStyle name="Total 3 3 7 5 2" xfId="18909" xr:uid="{00000000-0005-0000-0000-0000FA880000}"/>
    <cellStyle name="Total 3 3 7 5 2 2" xfId="37254" xr:uid="{00000000-0005-0000-0000-0000FB880000}"/>
    <cellStyle name="Total 3 3 7 5 3" xfId="29042" xr:uid="{00000000-0005-0000-0000-0000FC880000}"/>
    <cellStyle name="Total 3 3 7 6" xfId="23955" xr:uid="{00000000-0005-0000-0000-0000FD880000}"/>
    <cellStyle name="Total 3 3 8" xfId="2589" xr:uid="{00000000-0005-0000-0000-0000FE880000}"/>
    <cellStyle name="Total 3 3 8 2" xfId="3428" xr:uid="{00000000-0005-0000-0000-0000FF880000}"/>
    <cellStyle name="Total 3 3 8 2 2" xfId="6579" xr:uid="{00000000-0005-0000-0000-000000890000}"/>
    <cellStyle name="Total 3 3 8 2 2 2" xfId="12685" xr:uid="{00000000-0005-0000-0000-000001890000}"/>
    <cellStyle name="Total 3 3 8 2 2 2 2" xfId="22093" xr:uid="{00000000-0005-0000-0000-000002890000}"/>
    <cellStyle name="Total 3 3 8 2 2 2 2 2" xfId="39823" xr:uid="{00000000-0005-0000-0000-000003890000}"/>
    <cellStyle name="Total 3 3 8 2 2 2 3" xfId="32140" xr:uid="{00000000-0005-0000-0000-000004890000}"/>
    <cellStyle name="Total 3 3 8 2 2 3" xfId="16989" xr:uid="{00000000-0005-0000-0000-000005890000}"/>
    <cellStyle name="Total 3 3 8 2 2 3 2" xfId="35622" xr:uid="{00000000-0005-0000-0000-000006890000}"/>
    <cellStyle name="Total 3 3 8 2 2 4" xfId="27074" xr:uid="{00000000-0005-0000-0000-000007890000}"/>
    <cellStyle name="Total 3 3 8 2 3" xfId="9670" xr:uid="{00000000-0005-0000-0000-000008890000}"/>
    <cellStyle name="Total 3 3 8 2 3 2" xfId="29602" xr:uid="{00000000-0005-0000-0000-000009890000}"/>
    <cellStyle name="Total 3 3 8 2 4" xfId="24518" xr:uid="{00000000-0005-0000-0000-00000A890000}"/>
    <cellStyle name="Total 3 3 8 3" xfId="4166" xr:uid="{00000000-0005-0000-0000-00000B890000}"/>
    <cellStyle name="Total 3 3 8 3 2" xfId="7269" xr:uid="{00000000-0005-0000-0000-00000C890000}"/>
    <cellStyle name="Total 3 3 8 3 2 2" xfId="13330" xr:uid="{00000000-0005-0000-0000-00000D890000}"/>
    <cellStyle name="Total 3 3 8 3 2 2 2" xfId="22666" xr:uid="{00000000-0005-0000-0000-00000E890000}"/>
    <cellStyle name="Total 3 3 8 3 2 2 2 2" xfId="40394" xr:uid="{00000000-0005-0000-0000-00000F890000}"/>
    <cellStyle name="Total 3 3 8 3 2 2 3" xfId="32781" xr:uid="{00000000-0005-0000-0000-000010890000}"/>
    <cellStyle name="Total 3 3 8 3 2 3" xfId="17455" xr:uid="{00000000-0005-0000-0000-000011890000}"/>
    <cellStyle name="Total 3 3 8 3 2 3 2" xfId="36088" xr:uid="{00000000-0005-0000-0000-000012890000}"/>
    <cellStyle name="Total 3 3 8 3 2 4" xfId="27715" xr:uid="{00000000-0005-0000-0000-000013890000}"/>
    <cellStyle name="Total 3 3 8 3 3" xfId="10315" xr:uid="{00000000-0005-0000-0000-000014890000}"/>
    <cellStyle name="Total 3 3 8 3 3 2" xfId="19884" xr:uid="{00000000-0005-0000-0000-000015890000}"/>
    <cellStyle name="Total 3 3 8 3 3 2 2" xfId="38040" xr:uid="{00000000-0005-0000-0000-000016890000}"/>
    <cellStyle name="Total 3 3 8 3 3 3" xfId="30240" xr:uid="{00000000-0005-0000-0000-000017890000}"/>
    <cellStyle name="Total 3 3 8 3 4" xfId="15054" xr:uid="{00000000-0005-0000-0000-000018890000}"/>
    <cellStyle name="Total 3 3 8 3 4 2" xfId="34089" xr:uid="{00000000-0005-0000-0000-000019890000}"/>
    <cellStyle name="Total 3 3 8 3 5" xfId="25159" xr:uid="{00000000-0005-0000-0000-00001A890000}"/>
    <cellStyle name="Total 3 3 8 4" xfId="5791" xr:uid="{00000000-0005-0000-0000-00001B890000}"/>
    <cellStyle name="Total 3 3 8 4 2" xfId="11910" xr:uid="{00000000-0005-0000-0000-00001C890000}"/>
    <cellStyle name="Total 3 3 8 4 2 2" xfId="21412" xr:uid="{00000000-0005-0000-0000-00001D890000}"/>
    <cellStyle name="Total 3 3 8 4 2 2 2" xfId="39296" xr:uid="{00000000-0005-0000-0000-00001E890000}"/>
    <cellStyle name="Total 3 3 8 4 2 3" xfId="31552" xr:uid="{00000000-0005-0000-0000-00001F890000}"/>
    <cellStyle name="Total 3 3 8 4 3" xfId="16379" xr:uid="{00000000-0005-0000-0000-000020890000}"/>
    <cellStyle name="Total 3 3 8 4 3 2" xfId="35150" xr:uid="{00000000-0005-0000-0000-000021890000}"/>
    <cellStyle name="Total 3 3 8 4 4" xfId="26486" xr:uid="{00000000-0005-0000-0000-000022890000}"/>
    <cellStyle name="Total 3 3 8 5" xfId="8890" xr:uid="{00000000-0005-0000-0000-000023890000}"/>
    <cellStyle name="Total 3 3 8 5 2" xfId="18877" xr:uid="{00000000-0005-0000-0000-000024890000}"/>
    <cellStyle name="Total 3 3 8 5 2 2" xfId="37224" xr:uid="{00000000-0005-0000-0000-000025890000}"/>
    <cellStyle name="Total 3 3 8 5 3" xfId="29012" xr:uid="{00000000-0005-0000-0000-000026890000}"/>
    <cellStyle name="Total 3 3 8 6" xfId="23925" xr:uid="{00000000-0005-0000-0000-000027890000}"/>
    <cellStyle name="Total 3 3 9" xfId="2651" xr:uid="{00000000-0005-0000-0000-000028890000}"/>
    <cellStyle name="Total 3 3 9 2" xfId="3864" xr:uid="{00000000-0005-0000-0000-000029890000}"/>
    <cellStyle name="Total 3 3 9 2 2" xfId="6970" xr:uid="{00000000-0005-0000-0000-00002A890000}"/>
    <cellStyle name="Total 3 3 9 2 2 2" xfId="13040" xr:uid="{00000000-0005-0000-0000-00002B890000}"/>
    <cellStyle name="Total 3 3 9 2 2 2 2" xfId="22395" xr:uid="{00000000-0005-0000-0000-00002C890000}"/>
    <cellStyle name="Total 3 3 9 2 2 2 2 2" xfId="40123" xr:uid="{00000000-0005-0000-0000-00002D890000}"/>
    <cellStyle name="Total 3 3 9 2 2 2 3" xfId="32492" xr:uid="{00000000-0005-0000-0000-00002E890000}"/>
    <cellStyle name="Total 3 3 9 2 2 3" xfId="17232" xr:uid="{00000000-0005-0000-0000-00002F890000}"/>
    <cellStyle name="Total 3 3 9 2 2 3 2" xfId="35865" xr:uid="{00000000-0005-0000-0000-000030890000}"/>
    <cellStyle name="Total 3 3 9 2 2 4" xfId="27426" xr:uid="{00000000-0005-0000-0000-000031890000}"/>
    <cellStyle name="Total 3 3 9 2 3" xfId="10025" xr:uid="{00000000-0005-0000-0000-000032890000}"/>
    <cellStyle name="Total 3 3 9 2 3 2" xfId="29951" xr:uid="{00000000-0005-0000-0000-000033890000}"/>
    <cellStyle name="Total 3 3 9 2 4" xfId="24870" xr:uid="{00000000-0005-0000-0000-000034890000}"/>
    <cellStyle name="Total 3 3 9 3" xfId="4522" xr:uid="{00000000-0005-0000-0000-000035890000}"/>
    <cellStyle name="Total 3 3 9 3 2" xfId="7624" xr:uid="{00000000-0005-0000-0000-000036890000}"/>
    <cellStyle name="Total 3 3 9 3 2 2" xfId="13685" xr:uid="{00000000-0005-0000-0000-000037890000}"/>
    <cellStyle name="Total 3 3 9 3 2 2 2" xfId="22966" xr:uid="{00000000-0005-0000-0000-000038890000}"/>
    <cellStyle name="Total 3 3 9 3 2 2 2 2" xfId="40694" xr:uid="{00000000-0005-0000-0000-000039890000}"/>
    <cellStyle name="Total 3 3 9 3 2 2 3" xfId="33133" xr:uid="{00000000-0005-0000-0000-00003A890000}"/>
    <cellStyle name="Total 3 3 9 3 2 3" xfId="17698" xr:uid="{00000000-0005-0000-0000-00003B890000}"/>
    <cellStyle name="Total 3 3 9 3 2 3 2" xfId="36331" xr:uid="{00000000-0005-0000-0000-00003C890000}"/>
    <cellStyle name="Total 3 3 9 3 2 4" xfId="28067" xr:uid="{00000000-0005-0000-0000-00003D890000}"/>
    <cellStyle name="Total 3 3 9 3 3" xfId="10671" xr:uid="{00000000-0005-0000-0000-00003E890000}"/>
    <cellStyle name="Total 3 3 9 3 3 2" xfId="20239" xr:uid="{00000000-0005-0000-0000-00003F890000}"/>
    <cellStyle name="Total 3 3 9 3 3 2 2" xfId="38392" xr:uid="{00000000-0005-0000-0000-000040890000}"/>
    <cellStyle name="Total 3 3 9 3 3 3" xfId="30593" xr:uid="{00000000-0005-0000-0000-000041890000}"/>
    <cellStyle name="Total 3 3 9 3 4" xfId="15297" xr:uid="{00000000-0005-0000-0000-000042890000}"/>
    <cellStyle name="Total 3 3 9 3 4 2" xfId="34332" xr:uid="{00000000-0005-0000-0000-000043890000}"/>
    <cellStyle name="Total 3 3 9 3 5" xfId="25511" xr:uid="{00000000-0005-0000-0000-000044890000}"/>
    <cellStyle name="Total 3 3 9 4" xfId="5849" xr:uid="{00000000-0005-0000-0000-000045890000}"/>
    <cellStyle name="Total 3 3 9 4 2" xfId="11968" xr:uid="{00000000-0005-0000-0000-000046890000}"/>
    <cellStyle name="Total 3 3 9 4 2 2" xfId="21462" xr:uid="{00000000-0005-0000-0000-000047890000}"/>
    <cellStyle name="Total 3 3 9 4 2 2 2" xfId="39344" xr:uid="{00000000-0005-0000-0000-000048890000}"/>
    <cellStyle name="Total 3 3 9 4 2 3" xfId="31606" xr:uid="{00000000-0005-0000-0000-000049890000}"/>
    <cellStyle name="Total 3 3 9 4 3" xfId="16423" xr:uid="{00000000-0005-0000-0000-00004A890000}"/>
    <cellStyle name="Total 3 3 9 4 3 2" xfId="35194" xr:uid="{00000000-0005-0000-0000-00004B890000}"/>
    <cellStyle name="Total 3 3 9 4 4" xfId="26540" xr:uid="{00000000-0005-0000-0000-00004C890000}"/>
    <cellStyle name="Total 3 3 9 5" xfId="8948" xr:uid="{00000000-0005-0000-0000-00004D890000}"/>
    <cellStyle name="Total 3 3 9 5 2" xfId="18935" xr:uid="{00000000-0005-0000-0000-00004E890000}"/>
    <cellStyle name="Total 3 3 9 5 2 2" xfId="37278" xr:uid="{00000000-0005-0000-0000-00004F890000}"/>
    <cellStyle name="Total 3 3 9 5 3" xfId="29064" xr:uid="{00000000-0005-0000-0000-000050890000}"/>
    <cellStyle name="Total 3 3 9 6" xfId="23979" xr:uid="{00000000-0005-0000-0000-000051890000}"/>
    <cellStyle name="Total 3 4" xfId="1739" xr:uid="{00000000-0005-0000-0000-000052890000}"/>
    <cellStyle name="Total 3 4 10" xfId="2744" xr:uid="{00000000-0005-0000-0000-000053890000}"/>
    <cellStyle name="Total 3 4 10 2" xfId="4036" xr:uid="{00000000-0005-0000-0000-000054890000}"/>
    <cellStyle name="Total 3 4 10 2 2" xfId="7139" xr:uid="{00000000-0005-0000-0000-000055890000}"/>
    <cellStyle name="Total 3 4 10 2 2 2" xfId="13203" xr:uid="{00000000-0005-0000-0000-000056890000}"/>
    <cellStyle name="Total 3 4 10 2 2 2 2" xfId="22548" xr:uid="{00000000-0005-0000-0000-000057890000}"/>
    <cellStyle name="Total 3 4 10 2 2 2 2 2" xfId="40276" xr:uid="{00000000-0005-0000-0000-000058890000}"/>
    <cellStyle name="Total 3 4 10 2 2 2 3" xfId="32655" xr:uid="{00000000-0005-0000-0000-000059890000}"/>
    <cellStyle name="Total 3 4 10 2 2 3" xfId="17359" xr:uid="{00000000-0005-0000-0000-00005A890000}"/>
    <cellStyle name="Total 3 4 10 2 2 3 2" xfId="35992" xr:uid="{00000000-0005-0000-0000-00005B890000}"/>
    <cellStyle name="Total 3 4 10 2 2 4" xfId="27589" xr:uid="{00000000-0005-0000-0000-00005C890000}"/>
    <cellStyle name="Total 3 4 10 2 3" xfId="10188" xr:uid="{00000000-0005-0000-0000-00005D890000}"/>
    <cellStyle name="Total 3 4 10 2 3 2" xfId="30114" xr:uid="{00000000-0005-0000-0000-00005E890000}"/>
    <cellStyle name="Total 3 4 10 2 4" xfId="25033" xr:uid="{00000000-0005-0000-0000-00005F890000}"/>
    <cellStyle name="Total 3 4 10 3" xfId="4685" xr:uid="{00000000-0005-0000-0000-000060890000}"/>
    <cellStyle name="Total 3 4 10 3 2" xfId="7787" xr:uid="{00000000-0005-0000-0000-000061890000}"/>
    <cellStyle name="Total 3 4 10 3 2 2" xfId="13848" xr:uid="{00000000-0005-0000-0000-000062890000}"/>
    <cellStyle name="Total 3 4 10 3 2 2 2" xfId="23119" xr:uid="{00000000-0005-0000-0000-000063890000}"/>
    <cellStyle name="Total 3 4 10 3 2 2 2 2" xfId="40847" xr:uid="{00000000-0005-0000-0000-000064890000}"/>
    <cellStyle name="Total 3 4 10 3 2 2 3" xfId="33296" xr:uid="{00000000-0005-0000-0000-000065890000}"/>
    <cellStyle name="Total 3 4 10 3 2 3" xfId="17825" xr:uid="{00000000-0005-0000-0000-000066890000}"/>
    <cellStyle name="Total 3 4 10 3 2 3 2" xfId="36458" xr:uid="{00000000-0005-0000-0000-000067890000}"/>
    <cellStyle name="Total 3 4 10 3 2 4" xfId="28230" xr:uid="{00000000-0005-0000-0000-000068890000}"/>
    <cellStyle name="Total 3 4 10 3 3" xfId="10834" xr:uid="{00000000-0005-0000-0000-000069890000}"/>
    <cellStyle name="Total 3 4 10 3 3 2" xfId="20402" xr:uid="{00000000-0005-0000-0000-00006A890000}"/>
    <cellStyle name="Total 3 4 10 3 3 2 2" xfId="38555" xr:uid="{00000000-0005-0000-0000-00006B890000}"/>
    <cellStyle name="Total 3 4 10 3 3 3" xfId="30756" xr:uid="{00000000-0005-0000-0000-00006C890000}"/>
    <cellStyle name="Total 3 4 10 3 4" xfId="15424" xr:uid="{00000000-0005-0000-0000-00006D890000}"/>
    <cellStyle name="Total 3 4 10 3 4 2" xfId="34459" xr:uid="{00000000-0005-0000-0000-00006E890000}"/>
    <cellStyle name="Total 3 4 10 3 5" xfId="25674" xr:uid="{00000000-0005-0000-0000-00006F890000}"/>
    <cellStyle name="Total 3 4 10 4" xfId="5938" xr:uid="{00000000-0005-0000-0000-000070890000}"/>
    <cellStyle name="Total 3 4 10 4 2" xfId="12057" xr:uid="{00000000-0005-0000-0000-000071890000}"/>
    <cellStyle name="Total 3 4 10 4 2 2" xfId="21545" xr:uid="{00000000-0005-0000-0000-000072890000}"/>
    <cellStyle name="Total 3 4 10 4 2 2 2" xfId="39425" xr:uid="{00000000-0005-0000-0000-000073890000}"/>
    <cellStyle name="Total 3 4 10 4 2 3" xfId="31691" xr:uid="{00000000-0005-0000-0000-000074890000}"/>
    <cellStyle name="Total 3 4 10 4 3" xfId="16494" xr:uid="{00000000-0005-0000-0000-000075890000}"/>
    <cellStyle name="Total 3 4 10 4 3 2" xfId="35265" xr:uid="{00000000-0005-0000-0000-000076890000}"/>
    <cellStyle name="Total 3 4 10 4 4" xfId="26625" xr:uid="{00000000-0005-0000-0000-000077890000}"/>
    <cellStyle name="Total 3 4 10 5" xfId="9037" xr:uid="{00000000-0005-0000-0000-000078890000}"/>
    <cellStyle name="Total 3 4 10 5 2" xfId="19024" xr:uid="{00000000-0005-0000-0000-000079890000}"/>
    <cellStyle name="Total 3 4 10 5 2 2" xfId="37363" xr:uid="{00000000-0005-0000-0000-00007A890000}"/>
    <cellStyle name="Total 3 4 10 5 3" xfId="29151" xr:uid="{00000000-0005-0000-0000-00007B890000}"/>
    <cellStyle name="Total 3 4 10 6" xfId="24064" xr:uid="{00000000-0005-0000-0000-00007C890000}"/>
    <cellStyle name="Total 3 4 11" xfId="2691" xr:uid="{00000000-0005-0000-0000-00007D890000}"/>
    <cellStyle name="Total 3 4 11 2" xfId="4058" xr:uid="{00000000-0005-0000-0000-00007E890000}"/>
    <cellStyle name="Total 3 4 11 2 2" xfId="7161" xr:uid="{00000000-0005-0000-0000-00007F890000}"/>
    <cellStyle name="Total 3 4 11 2 2 2" xfId="13225" xr:uid="{00000000-0005-0000-0000-000080890000}"/>
    <cellStyle name="Total 3 4 11 2 2 2 2" xfId="22568" xr:uid="{00000000-0005-0000-0000-000081890000}"/>
    <cellStyle name="Total 3 4 11 2 2 2 2 2" xfId="40296" xr:uid="{00000000-0005-0000-0000-000082890000}"/>
    <cellStyle name="Total 3 4 11 2 2 2 3" xfId="32677" xr:uid="{00000000-0005-0000-0000-000083890000}"/>
    <cellStyle name="Total 3 4 11 2 2 3" xfId="17375" xr:uid="{00000000-0005-0000-0000-000084890000}"/>
    <cellStyle name="Total 3 4 11 2 2 3 2" xfId="36008" xr:uid="{00000000-0005-0000-0000-000085890000}"/>
    <cellStyle name="Total 3 4 11 2 2 4" xfId="27611" xr:uid="{00000000-0005-0000-0000-000086890000}"/>
    <cellStyle name="Total 3 4 11 2 3" xfId="10210" xr:uid="{00000000-0005-0000-0000-000087890000}"/>
    <cellStyle name="Total 3 4 11 2 3 2" xfId="30136" xr:uid="{00000000-0005-0000-0000-000088890000}"/>
    <cellStyle name="Total 3 4 11 2 4" xfId="25055" xr:uid="{00000000-0005-0000-0000-000089890000}"/>
    <cellStyle name="Total 3 4 11 3" xfId="4707" xr:uid="{00000000-0005-0000-0000-00008A890000}"/>
    <cellStyle name="Total 3 4 11 3 2" xfId="7809" xr:uid="{00000000-0005-0000-0000-00008B890000}"/>
    <cellStyle name="Total 3 4 11 3 2 2" xfId="13870" xr:uid="{00000000-0005-0000-0000-00008C890000}"/>
    <cellStyle name="Total 3 4 11 3 2 2 2" xfId="23139" xr:uid="{00000000-0005-0000-0000-00008D890000}"/>
    <cellStyle name="Total 3 4 11 3 2 2 2 2" xfId="40867" xr:uid="{00000000-0005-0000-0000-00008E890000}"/>
    <cellStyle name="Total 3 4 11 3 2 2 3" xfId="33318" xr:uid="{00000000-0005-0000-0000-00008F890000}"/>
    <cellStyle name="Total 3 4 11 3 2 3" xfId="17841" xr:uid="{00000000-0005-0000-0000-000090890000}"/>
    <cellStyle name="Total 3 4 11 3 2 3 2" xfId="36474" xr:uid="{00000000-0005-0000-0000-000091890000}"/>
    <cellStyle name="Total 3 4 11 3 2 4" xfId="28252" xr:uid="{00000000-0005-0000-0000-000092890000}"/>
    <cellStyle name="Total 3 4 11 3 3" xfId="10856" xr:uid="{00000000-0005-0000-0000-000093890000}"/>
    <cellStyle name="Total 3 4 11 3 3 2" xfId="20424" xr:uid="{00000000-0005-0000-0000-000094890000}"/>
    <cellStyle name="Total 3 4 11 3 3 2 2" xfId="38577" xr:uid="{00000000-0005-0000-0000-000095890000}"/>
    <cellStyle name="Total 3 4 11 3 3 3" xfId="30778" xr:uid="{00000000-0005-0000-0000-000096890000}"/>
    <cellStyle name="Total 3 4 11 3 4" xfId="15440" xr:uid="{00000000-0005-0000-0000-000097890000}"/>
    <cellStyle name="Total 3 4 11 3 4 2" xfId="34475" xr:uid="{00000000-0005-0000-0000-000098890000}"/>
    <cellStyle name="Total 3 4 11 3 5" xfId="25696" xr:uid="{00000000-0005-0000-0000-000099890000}"/>
    <cellStyle name="Total 3 4 11 4" xfId="5888" xr:uid="{00000000-0005-0000-0000-00009A890000}"/>
    <cellStyle name="Total 3 4 11 4 2" xfId="12007" xr:uid="{00000000-0005-0000-0000-00009B890000}"/>
    <cellStyle name="Total 3 4 11 4 2 2" xfId="21497" xr:uid="{00000000-0005-0000-0000-00009C890000}"/>
    <cellStyle name="Total 3 4 11 4 2 2 2" xfId="39377" xr:uid="{00000000-0005-0000-0000-00009D890000}"/>
    <cellStyle name="Total 3 4 11 4 2 3" xfId="31643" xr:uid="{00000000-0005-0000-0000-00009E890000}"/>
    <cellStyle name="Total 3 4 11 4 3" xfId="16458" xr:uid="{00000000-0005-0000-0000-00009F890000}"/>
    <cellStyle name="Total 3 4 11 4 3 2" xfId="35229" xr:uid="{00000000-0005-0000-0000-0000A0890000}"/>
    <cellStyle name="Total 3 4 11 4 4" xfId="26577" xr:uid="{00000000-0005-0000-0000-0000A1890000}"/>
    <cellStyle name="Total 3 4 11 5" xfId="8987" xr:uid="{00000000-0005-0000-0000-0000A2890000}"/>
    <cellStyle name="Total 3 4 11 5 2" xfId="18974" xr:uid="{00000000-0005-0000-0000-0000A3890000}"/>
    <cellStyle name="Total 3 4 11 5 2 2" xfId="37315" xr:uid="{00000000-0005-0000-0000-0000A4890000}"/>
    <cellStyle name="Total 3 4 11 5 3" xfId="29103" xr:uid="{00000000-0005-0000-0000-0000A5890000}"/>
    <cellStyle name="Total 3 4 11 6" xfId="24016" xr:uid="{00000000-0005-0000-0000-0000A6890000}"/>
    <cellStyle name="Total 3 4 12" xfId="2699" xr:uid="{00000000-0005-0000-0000-0000A7890000}"/>
    <cellStyle name="Total 3 4 12 2" xfId="4076" xr:uid="{00000000-0005-0000-0000-0000A8890000}"/>
    <cellStyle name="Total 3 4 12 2 2" xfId="7179" xr:uid="{00000000-0005-0000-0000-0000A9890000}"/>
    <cellStyle name="Total 3 4 12 2 2 2" xfId="13242" xr:uid="{00000000-0005-0000-0000-0000AA890000}"/>
    <cellStyle name="Total 3 4 12 2 2 2 2" xfId="22585" xr:uid="{00000000-0005-0000-0000-0000AB890000}"/>
    <cellStyle name="Total 3 4 12 2 2 2 2 2" xfId="40313" xr:uid="{00000000-0005-0000-0000-0000AC890000}"/>
    <cellStyle name="Total 3 4 12 2 2 2 3" xfId="32694" xr:uid="{00000000-0005-0000-0000-0000AD890000}"/>
    <cellStyle name="Total 3 4 12 2 2 3" xfId="17389" xr:uid="{00000000-0005-0000-0000-0000AE890000}"/>
    <cellStyle name="Total 3 4 12 2 2 3 2" xfId="36022" xr:uid="{00000000-0005-0000-0000-0000AF890000}"/>
    <cellStyle name="Total 3 4 12 2 2 4" xfId="27628" xr:uid="{00000000-0005-0000-0000-0000B0890000}"/>
    <cellStyle name="Total 3 4 12 2 3" xfId="10227" xr:uid="{00000000-0005-0000-0000-0000B1890000}"/>
    <cellStyle name="Total 3 4 12 2 3 2" xfId="30153" xr:uid="{00000000-0005-0000-0000-0000B2890000}"/>
    <cellStyle name="Total 3 4 12 2 4" xfId="25072" xr:uid="{00000000-0005-0000-0000-0000B3890000}"/>
    <cellStyle name="Total 3 4 12 3" xfId="4724" xr:uid="{00000000-0005-0000-0000-0000B4890000}"/>
    <cellStyle name="Total 3 4 12 3 2" xfId="7826" xr:uid="{00000000-0005-0000-0000-0000B5890000}"/>
    <cellStyle name="Total 3 4 12 3 2 2" xfId="13887" xr:uid="{00000000-0005-0000-0000-0000B6890000}"/>
    <cellStyle name="Total 3 4 12 3 2 2 2" xfId="23156" xr:uid="{00000000-0005-0000-0000-0000B7890000}"/>
    <cellStyle name="Total 3 4 12 3 2 2 2 2" xfId="40884" xr:uid="{00000000-0005-0000-0000-0000B8890000}"/>
    <cellStyle name="Total 3 4 12 3 2 2 3" xfId="33335" xr:uid="{00000000-0005-0000-0000-0000B9890000}"/>
    <cellStyle name="Total 3 4 12 3 2 3" xfId="17855" xr:uid="{00000000-0005-0000-0000-0000BA890000}"/>
    <cellStyle name="Total 3 4 12 3 2 3 2" xfId="36488" xr:uid="{00000000-0005-0000-0000-0000BB890000}"/>
    <cellStyle name="Total 3 4 12 3 2 4" xfId="28269" xr:uid="{00000000-0005-0000-0000-0000BC890000}"/>
    <cellStyle name="Total 3 4 12 3 3" xfId="10873" xr:uid="{00000000-0005-0000-0000-0000BD890000}"/>
    <cellStyle name="Total 3 4 12 3 3 2" xfId="20441" xr:uid="{00000000-0005-0000-0000-0000BE890000}"/>
    <cellStyle name="Total 3 4 12 3 3 2 2" xfId="38594" xr:uid="{00000000-0005-0000-0000-0000BF890000}"/>
    <cellStyle name="Total 3 4 12 3 3 3" xfId="30795" xr:uid="{00000000-0005-0000-0000-0000C0890000}"/>
    <cellStyle name="Total 3 4 12 3 4" xfId="15454" xr:uid="{00000000-0005-0000-0000-0000C1890000}"/>
    <cellStyle name="Total 3 4 12 3 4 2" xfId="34489" xr:uid="{00000000-0005-0000-0000-0000C2890000}"/>
    <cellStyle name="Total 3 4 12 3 5" xfId="25713" xr:uid="{00000000-0005-0000-0000-0000C3890000}"/>
    <cellStyle name="Total 3 4 12 4" xfId="5896" xr:uid="{00000000-0005-0000-0000-0000C4890000}"/>
    <cellStyle name="Total 3 4 12 4 2" xfId="12015" xr:uid="{00000000-0005-0000-0000-0000C5890000}"/>
    <cellStyle name="Total 3 4 12 4 2 2" xfId="21505" xr:uid="{00000000-0005-0000-0000-0000C6890000}"/>
    <cellStyle name="Total 3 4 12 4 2 2 2" xfId="39385" xr:uid="{00000000-0005-0000-0000-0000C7890000}"/>
    <cellStyle name="Total 3 4 12 4 2 3" xfId="31651" xr:uid="{00000000-0005-0000-0000-0000C8890000}"/>
    <cellStyle name="Total 3 4 12 4 3" xfId="16462" xr:uid="{00000000-0005-0000-0000-0000C9890000}"/>
    <cellStyle name="Total 3 4 12 4 3 2" xfId="35233" xr:uid="{00000000-0005-0000-0000-0000CA890000}"/>
    <cellStyle name="Total 3 4 12 4 4" xfId="26585" xr:uid="{00000000-0005-0000-0000-0000CB890000}"/>
    <cellStyle name="Total 3 4 12 5" xfId="8995" xr:uid="{00000000-0005-0000-0000-0000CC890000}"/>
    <cellStyle name="Total 3 4 12 5 2" xfId="18982" xr:uid="{00000000-0005-0000-0000-0000CD890000}"/>
    <cellStyle name="Total 3 4 12 5 2 2" xfId="37323" xr:uid="{00000000-0005-0000-0000-0000CE890000}"/>
    <cellStyle name="Total 3 4 12 5 3" xfId="29111" xr:uid="{00000000-0005-0000-0000-0000CF890000}"/>
    <cellStyle name="Total 3 4 12 6" xfId="24024" xr:uid="{00000000-0005-0000-0000-0000D0890000}"/>
    <cellStyle name="Total 3 4 13" xfId="2689" xr:uid="{00000000-0005-0000-0000-0000D1890000}"/>
    <cellStyle name="Total 3 4 13 2" xfId="4094" xr:uid="{00000000-0005-0000-0000-0000D2890000}"/>
    <cellStyle name="Total 3 4 13 2 2" xfId="7197" xr:uid="{00000000-0005-0000-0000-0000D3890000}"/>
    <cellStyle name="Total 3 4 13 2 2 2" xfId="13259" xr:uid="{00000000-0005-0000-0000-0000D4890000}"/>
    <cellStyle name="Total 3 4 13 2 2 2 2" xfId="22602" xr:uid="{00000000-0005-0000-0000-0000D5890000}"/>
    <cellStyle name="Total 3 4 13 2 2 2 2 2" xfId="40330" xr:uid="{00000000-0005-0000-0000-0000D6890000}"/>
    <cellStyle name="Total 3 4 13 2 2 2 3" xfId="32711" xr:uid="{00000000-0005-0000-0000-0000D7890000}"/>
    <cellStyle name="Total 3 4 13 2 2 3" xfId="17403" xr:uid="{00000000-0005-0000-0000-0000D8890000}"/>
    <cellStyle name="Total 3 4 13 2 2 3 2" xfId="36036" xr:uid="{00000000-0005-0000-0000-0000D9890000}"/>
    <cellStyle name="Total 3 4 13 2 2 4" xfId="27645" xr:uid="{00000000-0005-0000-0000-0000DA890000}"/>
    <cellStyle name="Total 3 4 13 2 3" xfId="10244" xr:uid="{00000000-0005-0000-0000-0000DB890000}"/>
    <cellStyle name="Total 3 4 13 2 3 2" xfId="30170" xr:uid="{00000000-0005-0000-0000-0000DC890000}"/>
    <cellStyle name="Total 3 4 13 2 4" xfId="25089" xr:uid="{00000000-0005-0000-0000-0000DD890000}"/>
    <cellStyle name="Total 3 4 13 3" xfId="4741" xr:uid="{00000000-0005-0000-0000-0000DE890000}"/>
    <cellStyle name="Total 3 4 13 3 2" xfId="7843" xr:uid="{00000000-0005-0000-0000-0000DF890000}"/>
    <cellStyle name="Total 3 4 13 3 2 2" xfId="13904" xr:uid="{00000000-0005-0000-0000-0000E0890000}"/>
    <cellStyle name="Total 3 4 13 3 2 2 2" xfId="23173" xr:uid="{00000000-0005-0000-0000-0000E1890000}"/>
    <cellStyle name="Total 3 4 13 3 2 2 2 2" xfId="40901" xr:uid="{00000000-0005-0000-0000-0000E2890000}"/>
    <cellStyle name="Total 3 4 13 3 2 2 3" xfId="33352" xr:uid="{00000000-0005-0000-0000-0000E3890000}"/>
    <cellStyle name="Total 3 4 13 3 2 3" xfId="17869" xr:uid="{00000000-0005-0000-0000-0000E4890000}"/>
    <cellStyle name="Total 3 4 13 3 2 3 2" xfId="36502" xr:uid="{00000000-0005-0000-0000-0000E5890000}"/>
    <cellStyle name="Total 3 4 13 3 2 4" xfId="28286" xr:uid="{00000000-0005-0000-0000-0000E6890000}"/>
    <cellStyle name="Total 3 4 13 3 3" xfId="10890" xr:uid="{00000000-0005-0000-0000-0000E7890000}"/>
    <cellStyle name="Total 3 4 13 3 3 2" xfId="20458" xr:uid="{00000000-0005-0000-0000-0000E8890000}"/>
    <cellStyle name="Total 3 4 13 3 3 2 2" xfId="38611" xr:uid="{00000000-0005-0000-0000-0000E9890000}"/>
    <cellStyle name="Total 3 4 13 3 3 3" xfId="30812" xr:uid="{00000000-0005-0000-0000-0000EA890000}"/>
    <cellStyle name="Total 3 4 13 3 4" xfId="15468" xr:uid="{00000000-0005-0000-0000-0000EB890000}"/>
    <cellStyle name="Total 3 4 13 3 4 2" xfId="34503" xr:uid="{00000000-0005-0000-0000-0000EC890000}"/>
    <cellStyle name="Total 3 4 13 3 5" xfId="25730" xr:uid="{00000000-0005-0000-0000-0000ED890000}"/>
    <cellStyle name="Total 3 4 13 4" xfId="5886" xr:uid="{00000000-0005-0000-0000-0000EE890000}"/>
    <cellStyle name="Total 3 4 13 4 2" xfId="12005" xr:uid="{00000000-0005-0000-0000-0000EF890000}"/>
    <cellStyle name="Total 3 4 13 4 2 2" xfId="21495" xr:uid="{00000000-0005-0000-0000-0000F0890000}"/>
    <cellStyle name="Total 3 4 13 4 2 2 2" xfId="39375" xr:uid="{00000000-0005-0000-0000-0000F1890000}"/>
    <cellStyle name="Total 3 4 13 4 2 3" xfId="31641" xr:uid="{00000000-0005-0000-0000-0000F2890000}"/>
    <cellStyle name="Total 3 4 13 4 3" xfId="16456" xr:uid="{00000000-0005-0000-0000-0000F3890000}"/>
    <cellStyle name="Total 3 4 13 4 3 2" xfId="35227" xr:uid="{00000000-0005-0000-0000-0000F4890000}"/>
    <cellStyle name="Total 3 4 13 4 4" xfId="26575" xr:uid="{00000000-0005-0000-0000-0000F5890000}"/>
    <cellStyle name="Total 3 4 13 5" xfId="8985" xr:uid="{00000000-0005-0000-0000-0000F6890000}"/>
    <cellStyle name="Total 3 4 13 5 2" xfId="18972" xr:uid="{00000000-0005-0000-0000-0000F7890000}"/>
    <cellStyle name="Total 3 4 13 5 2 2" xfId="37313" xr:uid="{00000000-0005-0000-0000-0000F8890000}"/>
    <cellStyle name="Total 3 4 13 5 3" xfId="29101" xr:uid="{00000000-0005-0000-0000-0000F9890000}"/>
    <cellStyle name="Total 3 4 13 6" xfId="24014" xr:uid="{00000000-0005-0000-0000-0000FA890000}"/>
    <cellStyle name="Total 3 4 14" xfId="2789" xr:uid="{00000000-0005-0000-0000-0000FB890000}"/>
    <cellStyle name="Total 3 4 14 2" xfId="4113" xr:uid="{00000000-0005-0000-0000-0000FC890000}"/>
    <cellStyle name="Total 3 4 14 2 2" xfId="7216" xr:uid="{00000000-0005-0000-0000-0000FD890000}"/>
    <cellStyle name="Total 3 4 14 2 2 2" xfId="13277" xr:uid="{00000000-0005-0000-0000-0000FE890000}"/>
    <cellStyle name="Total 3 4 14 2 2 2 2" xfId="22620" xr:uid="{00000000-0005-0000-0000-0000FF890000}"/>
    <cellStyle name="Total 3 4 14 2 2 2 2 2" xfId="40348" xr:uid="{00000000-0005-0000-0000-0000008A0000}"/>
    <cellStyle name="Total 3 4 14 2 2 2 3" xfId="32729" xr:uid="{00000000-0005-0000-0000-0000018A0000}"/>
    <cellStyle name="Total 3 4 14 2 2 3" xfId="17418" xr:uid="{00000000-0005-0000-0000-0000028A0000}"/>
    <cellStyle name="Total 3 4 14 2 2 3 2" xfId="36051" xr:uid="{00000000-0005-0000-0000-0000038A0000}"/>
    <cellStyle name="Total 3 4 14 2 2 4" xfId="27663" xr:uid="{00000000-0005-0000-0000-0000048A0000}"/>
    <cellStyle name="Total 3 4 14 2 3" xfId="10262" xr:uid="{00000000-0005-0000-0000-0000058A0000}"/>
    <cellStyle name="Total 3 4 14 2 3 2" xfId="30188" xr:uid="{00000000-0005-0000-0000-0000068A0000}"/>
    <cellStyle name="Total 3 4 14 2 4" xfId="25107" xr:uid="{00000000-0005-0000-0000-0000078A0000}"/>
    <cellStyle name="Total 3 4 14 3" xfId="4759" xr:uid="{00000000-0005-0000-0000-0000088A0000}"/>
    <cellStyle name="Total 3 4 14 3 2" xfId="7861" xr:uid="{00000000-0005-0000-0000-0000098A0000}"/>
    <cellStyle name="Total 3 4 14 3 2 2" xfId="13922" xr:uid="{00000000-0005-0000-0000-00000A8A0000}"/>
    <cellStyle name="Total 3 4 14 3 2 2 2" xfId="23191" xr:uid="{00000000-0005-0000-0000-00000B8A0000}"/>
    <cellStyle name="Total 3 4 14 3 2 2 2 2" xfId="40919" xr:uid="{00000000-0005-0000-0000-00000C8A0000}"/>
    <cellStyle name="Total 3 4 14 3 2 2 3" xfId="33370" xr:uid="{00000000-0005-0000-0000-00000D8A0000}"/>
    <cellStyle name="Total 3 4 14 3 2 3" xfId="17884" xr:uid="{00000000-0005-0000-0000-00000E8A0000}"/>
    <cellStyle name="Total 3 4 14 3 2 3 2" xfId="36517" xr:uid="{00000000-0005-0000-0000-00000F8A0000}"/>
    <cellStyle name="Total 3 4 14 3 2 4" xfId="28304" xr:uid="{00000000-0005-0000-0000-0000108A0000}"/>
    <cellStyle name="Total 3 4 14 3 3" xfId="10908" xr:uid="{00000000-0005-0000-0000-0000118A0000}"/>
    <cellStyle name="Total 3 4 14 3 3 2" xfId="20476" xr:uid="{00000000-0005-0000-0000-0000128A0000}"/>
    <cellStyle name="Total 3 4 14 3 3 2 2" xfId="38629" xr:uid="{00000000-0005-0000-0000-0000138A0000}"/>
    <cellStyle name="Total 3 4 14 3 3 3" xfId="30830" xr:uid="{00000000-0005-0000-0000-0000148A0000}"/>
    <cellStyle name="Total 3 4 14 3 4" xfId="15483" xr:uid="{00000000-0005-0000-0000-0000158A0000}"/>
    <cellStyle name="Total 3 4 14 3 4 2" xfId="34518" xr:uid="{00000000-0005-0000-0000-0000168A0000}"/>
    <cellStyle name="Total 3 4 14 3 5" xfId="25748" xr:uid="{00000000-0005-0000-0000-0000178A0000}"/>
    <cellStyle name="Total 3 4 14 4" xfId="5981" xr:uid="{00000000-0005-0000-0000-0000188A0000}"/>
    <cellStyle name="Total 3 4 14 4 2" xfId="12100" xr:uid="{00000000-0005-0000-0000-0000198A0000}"/>
    <cellStyle name="Total 3 4 14 4 2 2" xfId="21578" xr:uid="{00000000-0005-0000-0000-00001A8A0000}"/>
    <cellStyle name="Total 3 4 14 4 2 2 2" xfId="39456" xr:uid="{00000000-0005-0000-0000-00001B8A0000}"/>
    <cellStyle name="Total 3 4 14 4 2 3" xfId="31722" xr:uid="{00000000-0005-0000-0000-00001C8A0000}"/>
    <cellStyle name="Total 3 4 14 4 3" xfId="16527" xr:uid="{00000000-0005-0000-0000-00001D8A0000}"/>
    <cellStyle name="Total 3 4 14 4 3 2" xfId="35298" xr:uid="{00000000-0005-0000-0000-00001E8A0000}"/>
    <cellStyle name="Total 3 4 14 4 4" xfId="26656" xr:uid="{00000000-0005-0000-0000-00001F8A0000}"/>
    <cellStyle name="Total 3 4 14 5" xfId="9080" xr:uid="{00000000-0005-0000-0000-0000208A0000}"/>
    <cellStyle name="Total 3 4 14 5 2" xfId="19067" xr:uid="{00000000-0005-0000-0000-0000218A0000}"/>
    <cellStyle name="Total 3 4 14 5 2 2" xfId="37394" xr:uid="{00000000-0005-0000-0000-0000228A0000}"/>
    <cellStyle name="Total 3 4 14 5 3" xfId="29182" xr:uid="{00000000-0005-0000-0000-0000238A0000}"/>
    <cellStyle name="Total 3 4 14 6" xfId="24095" xr:uid="{00000000-0005-0000-0000-0000248A0000}"/>
    <cellStyle name="Total 3 4 15" xfId="2835" xr:uid="{00000000-0005-0000-0000-0000258A0000}"/>
    <cellStyle name="Total 3 4 15 2" xfId="4129" xr:uid="{00000000-0005-0000-0000-0000268A0000}"/>
    <cellStyle name="Total 3 4 15 2 2" xfId="7232" xr:uid="{00000000-0005-0000-0000-0000278A0000}"/>
    <cellStyle name="Total 3 4 15 2 2 2" xfId="13293" xr:uid="{00000000-0005-0000-0000-0000288A0000}"/>
    <cellStyle name="Total 3 4 15 2 2 2 2" xfId="22636" xr:uid="{00000000-0005-0000-0000-0000298A0000}"/>
    <cellStyle name="Total 3 4 15 2 2 2 2 2" xfId="40364" xr:uid="{00000000-0005-0000-0000-00002A8A0000}"/>
    <cellStyle name="Total 3 4 15 2 2 2 3" xfId="32745" xr:uid="{00000000-0005-0000-0000-00002B8A0000}"/>
    <cellStyle name="Total 3 4 15 2 2 3" xfId="17432" xr:uid="{00000000-0005-0000-0000-00002C8A0000}"/>
    <cellStyle name="Total 3 4 15 2 2 3 2" xfId="36065" xr:uid="{00000000-0005-0000-0000-00002D8A0000}"/>
    <cellStyle name="Total 3 4 15 2 2 4" xfId="27679" xr:uid="{00000000-0005-0000-0000-00002E8A0000}"/>
    <cellStyle name="Total 3 4 15 2 3" xfId="10278" xr:uid="{00000000-0005-0000-0000-00002F8A0000}"/>
    <cellStyle name="Total 3 4 15 2 3 2" xfId="30204" xr:uid="{00000000-0005-0000-0000-0000308A0000}"/>
    <cellStyle name="Total 3 4 15 2 4" xfId="25123" xr:uid="{00000000-0005-0000-0000-0000318A0000}"/>
    <cellStyle name="Total 3 4 15 3" xfId="4775" xr:uid="{00000000-0005-0000-0000-0000328A0000}"/>
    <cellStyle name="Total 3 4 15 3 2" xfId="7877" xr:uid="{00000000-0005-0000-0000-0000338A0000}"/>
    <cellStyle name="Total 3 4 15 3 2 2" xfId="13938" xr:uid="{00000000-0005-0000-0000-0000348A0000}"/>
    <cellStyle name="Total 3 4 15 3 2 2 2" xfId="23207" xr:uid="{00000000-0005-0000-0000-0000358A0000}"/>
    <cellStyle name="Total 3 4 15 3 2 2 2 2" xfId="40935" xr:uid="{00000000-0005-0000-0000-0000368A0000}"/>
    <cellStyle name="Total 3 4 15 3 2 2 3" xfId="33386" xr:uid="{00000000-0005-0000-0000-0000378A0000}"/>
    <cellStyle name="Total 3 4 15 3 2 3" xfId="17898" xr:uid="{00000000-0005-0000-0000-0000388A0000}"/>
    <cellStyle name="Total 3 4 15 3 2 3 2" xfId="36531" xr:uid="{00000000-0005-0000-0000-0000398A0000}"/>
    <cellStyle name="Total 3 4 15 3 2 4" xfId="28320" xr:uid="{00000000-0005-0000-0000-00003A8A0000}"/>
    <cellStyle name="Total 3 4 15 3 3" xfId="10924" xr:uid="{00000000-0005-0000-0000-00003B8A0000}"/>
    <cellStyle name="Total 3 4 15 3 3 2" xfId="20492" xr:uid="{00000000-0005-0000-0000-00003C8A0000}"/>
    <cellStyle name="Total 3 4 15 3 3 2 2" xfId="38645" xr:uid="{00000000-0005-0000-0000-00003D8A0000}"/>
    <cellStyle name="Total 3 4 15 3 3 3" xfId="30846" xr:uid="{00000000-0005-0000-0000-00003E8A0000}"/>
    <cellStyle name="Total 3 4 15 3 4" xfId="15497" xr:uid="{00000000-0005-0000-0000-00003F8A0000}"/>
    <cellStyle name="Total 3 4 15 3 4 2" xfId="34532" xr:uid="{00000000-0005-0000-0000-0000408A0000}"/>
    <cellStyle name="Total 3 4 15 3 5" xfId="25764" xr:uid="{00000000-0005-0000-0000-0000418A0000}"/>
    <cellStyle name="Total 3 4 15 4" xfId="6024" xr:uid="{00000000-0005-0000-0000-0000428A0000}"/>
    <cellStyle name="Total 3 4 15 4 2" xfId="12143" xr:uid="{00000000-0005-0000-0000-0000438A0000}"/>
    <cellStyle name="Total 3 4 15 4 2 2" xfId="21616" xr:uid="{00000000-0005-0000-0000-0000448A0000}"/>
    <cellStyle name="Total 3 4 15 4 2 2 2" xfId="39494" xr:uid="{00000000-0005-0000-0000-0000458A0000}"/>
    <cellStyle name="Total 3 4 15 4 2 3" xfId="31765" xr:uid="{00000000-0005-0000-0000-0000468A0000}"/>
    <cellStyle name="Total 3 4 15 4 3" xfId="16562" xr:uid="{00000000-0005-0000-0000-0000478A0000}"/>
    <cellStyle name="Total 3 4 15 4 3 2" xfId="35333" xr:uid="{00000000-0005-0000-0000-0000488A0000}"/>
    <cellStyle name="Total 3 4 15 4 4" xfId="26699" xr:uid="{00000000-0005-0000-0000-0000498A0000}"/>
    <cellStyle name="Total 3 4 15 5" xfId="9123" xr:uid="{00000000-0005-0000-0000-00004A8A0000}"/>
    <cellStyle name="Total 3 4 15 5 2" xfId="19110" xr:uid="{00000000-0005-0000-0000-00004B8A0000}"/>
    <cellStyle name="Total 3 4 15 5 2 2" xfId="37437" xr:uid="{00000000-0005-0000-0000-00004C8A0000}"/>
    <cellStyle name="Total 3 4 15 5 3" xfId="29225" xr:uid="{00000000-0005-0000-0000-00004D8A0000}"/>
    <cellStyle name="Total 3 4 15 6" xfId="24138" xr:uid="{00000000-0005-0000-0000-00004E8A0000}"/>
    <cellStyle name="Total 3 4 16" xfId="2808" xr:uid="{00000000-0005-0000-0000-00004F8A0000}"/>
    <cellStyle name="Total 3 4 16 2" xfId="6000" xr:uid="{00000000-0005-0000-0000-0000508A0000}"/>
    <cellStyle name="Total 3 4 16 2 2" xfId="12119" xr:uid="{00000000-0005-0000-0000-0000518A0000}"/>
    <cellStyle name="Total 3 4 16 2 2 2" xfId="21593" xr:uid="{00000000-0005-0000-0000-0000528A0000}"/>
    <cellStyle name="Total 3 4 16 2 2 2 2" xfId="39471" xr:uid="{00000000-0005-0000-0000-0000538A0000}"/>
    <cellStyle name="Total 3 4 16 2 2 3" xfId="31741" xr:uid="{00000000-0005-0000-0000-0000548A0000}"/>
    <cellStyle name="Total 3 4 16 2 3" xfId="16540" xr:uid="{00000000-0005-0000-0000-0000558A0000}"/>
    <cellStyle name="Total 3 4 16 2 3 2" xfId="35311" xr:uid="{00000000-0005-0000-0000-0000568A0000}"/>
    <cellStyle name="Total 3 4 16 2 4" xfId="26675" xr:uid="{00000000-0005-0000-0000-0000578A0000}"/>
    <cellStyle name="Total 3 4 16 3" xfId="9099" xr:uid="{00000000-0005-0000-0000-0000588A0000}"/>
    <cellStyle name="Total 3 4 16 3 2" xfId="19086" xr:uid="{00000000-0005-0000-0000-0000598A0000}"/>
    <cellStyle name="Total 3 4 16 3 2 2" xfId="37413" xr:uid="{00000000-0005-0000-0000-00005A8A0000}"/>
    <cellStyle name="Total 3 4 16 3 3" xfId="29201" xr:uid="{00000000-0005-0000-0000-00005B8A0000}"/>
    <cellStyle name="Total 3 4 16 4" xfId="14557" xr:uid="{00000000-0005-0000-0000-00005C8A0000}"/>
    <cellStyle name="Total 3 4 16 4 2" xfId="33730" xr:uid="{00000000-0005-0000-0000-00005D8A0000}"/>
    <cellStyle name="Total 3 4 16 5" xfId="24114" xr:uid="{00000000-0005-0000-0000-00005E8A0000}"/>
    <cellStyle name="Total 3 4 17" xfId="2805" xr:uid="{00000000-0005-0000-0000-00005F8A0000}"/>
    <cellStyle name="Total 3 4 17 2" xfId="5997" xr:uid="{00000000-0005-0000-0000-0000608A0000}"/>
    <cellStyle name="Total 3 4 17 2 2" xfId="12116" xr:uid="{00000000-0005-0000-0000-0000618A0000}"/>
    <cellStyle name="Total 3 4 17 2 2 2" xfId="21591" xr:uid="{00000000-0005-0000-0000-0000628A0000}"/>
    <cellStyle name="Total 3 4 17 2 2 2 2" xfId="39469" xr:uid="{00000000-0005-0000-0000-0000638A0000}"/>
    <cellStyle name="Total 3 4 17 2 2 3" xfId="31738" xr:uid="{00000000-0005-0000-0000-0000648A0000}"/>
    <cellStyle name="Total 3 4 17 2 3" xfId="16538" xr:uid="{00000000-0005-0000-0000-0000658A0000}"/>
    <cellStyle name="Total 3 4 17 2 3 2" xfId="35309" xr:uid="{00000000-0005-0000-0000-0000668A0000}"/>
    <cellStyle name="Total 3 4 17 2 4" xfId="26672" xr:uid="{00000000-0005-0000-0000-0000678A0000}"/>
    <cellStyle name="Total 3 4 17 3" xfId="9096" xr:uid="{00000000-0005-0000-0000-0000688A0000}"/>
    <cellStyle name="Total 3 4 17 3 2" xfId="19083" xr:uid="{00000000-0005-0000-0000-0000698A0000}"/>
    <cellStyle name="Total 3 4 17 3 2 2" xfId="37410" xr:uid="{00000000-0005-0000-0000-00006A8A0000}"/>
    <cellStyle name="Total 3 4 17 3 3" xfId="29198" xr:uid="{00000000-0005-0000-0000-00006B8A0000}"/>
    <cellStyle name="Total 3 4 17 4" xfId="14555" xr:uid="{00000000-0005-0000-0000-00006C8A0000}"/>
    <cellStyle name="Total 3 4 17 4 2" xfId="33728" xr:uid="{00000000-0005-0000-0000-00006D8A0000}"/>
    <cellStyle name="Total 3 4 17 5" xfId="24111" xr:uid="{00000000-0005-0000-0000-00006E8A0000}"/>
    <cellStyle name="Total 3 4 18" xfId="2922" xr:uid="{00000000-0005-0000-0000-00006F8A0000}"/>
    <cellStyle name="Total 3 4 18 2" xfId="6100" xr:uid="{00000000-0005-0000-0000-0000708A0000}"/>
    <cellStyle name="Total 3 4 18 2 2" xfId="12219" xr:uid="{00000000-0005-0000-0000-0000718A0000}"/>
    <cellStyle name="Total 3 4 18 2 2 2" xfId="21670" xr:uid="{00000000-0005-0000-0000-0000728A0000}"/>
    <cellStyle name="Total 3 4 18 2 2 2 2" xfId="39546" xr:uid="{00000000-0005-0000-0000-0000738A0000}"/>
    <cellStyle name="Total 3 4 18 2 2 3" xfId="31837" xr:uid="{00000000-0005-0000-0000-0000748A0000}"/>
    <cellStyle name="Total 3 4 18 2 3" xfId="16609" xr:uid="{00000000-0005-0000-0000-0000758A0000}"/>
    <cellStyle name="Total 3 4 18 2 3 2" xfId="35380" xr:uid="{00000000-0005-0000-0000-0000768A0000}"/>
    <cellStyle name="Total 3 4 18 2 4" xfId="26771" xr:uid="{00000000-0005-0000-0000-0000778A0000}"/>
    <cellStyle name="Total 3 4 18 3" xfId="9204" xr:uid="{00000000-0005-0000-0000-0000788A0000}"/>
    <cellStyle name="Total 3 4 18 3 2" xfId="19186" xr:uid="{00000000-0005-0000-0000-0000798A0000}"/>
    <cellStyle name="Total 3 4 18 3 2 2" xfId="37509" xr:uid="{00000000-0005-0000-0000-00007A8A0000}"/>
    <cellStyle name="Total 3 4 18 3 3" xfId="29302" xr:uid="{00000000-0005-0000-0000-00007B8A0000}"/>
    <cellStyle name="Total 3 4 18 4" xfId="14621" xr:uid="{00000000-0005-0000-0000-00007C8A0000}"/>
    <cellStyle name="Total 3 4 18 4 2" xfId="33794" xr:uid="{00000000-0005-0000-0000-00007D8A0000}"/>
    <cellStyle name="Total 3 4 18 5" xfId="24215" xr:uid="{00000000-0005-0000-0000-00007E8A0000}"/>
    <cellStyle name="Total 3 4 19" xfId="2841" xr:uid="{00000000-0005-0000-0000-00007F8A0000}"/>
    <cellStyle name="Total 3 4 19 2" xfId="6029" xr:uid="{00000000-0005-0000-0000-0000808A0000}"/>
    <cellStyle name="Total 3 4 19 2 2" xfId="12148" xr:uid="{00000000-0005-0000-0000-0000818A0000}"/>
    <cellStyle name="Total 3 4 19 2 2 2" xfId="21621" xr:uid="{00000000-0005-0000-0000-0000828A0000}"/>
    <cellStyle name="Total 3 4 19 2 2 2 2" xfId="39499" xr:uid="{00000000-0005-0000-0000-0000838A0000}"/>
    <cellStyle name="Total 3 4 19 2 2 3" xfId="31770" xr:uid="{00000000-0005-0000-0000-0000848A0000}"/>
    <cellStyle name="Total 3 4 19 2 3" xfId="16566" xr:uid="{00000000-0005-0000-0000-0000858A0000}"/>
    <cellStyle name="Total 3 4 19 2 3 2" xfId="35337" xr:uid="{00000000-0005-0000-0000-0000868A0000}"/>
    <cellStyle name="Total 3 4 19 2 4" xfId="26704" xr:uid="{00000000-0005-0000-0000-0000878A0000}"/>
    <cellStyle name="Total 3 4 19 3" xfId="9128" xr:uid="{00000000-0005-0000-0000-0000888A0000}"/>
    <cellStyle name="Total 3 4 19 3 2" xfId="19115" xr:uid="{00000000-0005-0000-0000-0000898A0000}"/>
    <cellStyle name="Total 3 4 19 3 2 2" xfId="37442" xr:uid="{00000000-0005-0000-0000-00008A8A0000}"/>
    <cellStyle name="Total 3 4 19 3 3" xfId="29230" xr:uid="{00000000-0005-0000-0000-00008B8A0000}"/>
    <cellStyle name="Total 3 4 19 4" xfId="14582" xr:uid="{00000000-0005-0000-0000-00008C8A0000}"/>
    <cellStyle name="Total 3 4 19 4 2" xfId="33755" xr:uid="{00000000-0005-0000-0000-00008D8A0000}"/>
    <cellStyle name="Total 3 4 19 5" xfId="24143" xr:uid="{00000000-0005-0000-0000-00008E8A0000}"/>
    <cellStyle name="Total 3 4 2" xfId="2373" xr:uid="{00000000-0005-0000-0000-00008F8A0000}"/>
    <cellStyle name="Total 3 4 2 2" xfId="3795" xr:uid="{00000000-0005-0000-0000-0000908A0000}"/>
    <cellStyle name="Total 3 4 2 2 2" xfId="6906" xr:uid="{00000000-0005-0000-0000-0000918A0000}"/>
    <cellStyle name="Total 3 4 2 2 2 2" xfId="12979" xr:uid="{00000000-0005-0000-0000-0000928A0000}"/>
    <cellStyle name="Total 3 4 2 2 2 2 2" xfId="22341" xr:uid="{00000000-0005-0000-0000-0000938A0000}"/>
    <cellStyle name="Total 3 4 2 2 2 2 2 2" xfId="40070" xr:uid="{00000000-0005-0000-0000-0000948A0000}"/>
    <cellStyle name="Total 3 4 2 2 2 2 3" xfId="32432" xr:uid="{00000000-0005-0000-0000-0000958A0000}"/>
    <cellStyle name="Total 3 4 2 2 2 3" xfId="17193" xr:uid="{00000000-0005-0000-0000-0000968A0000}"/>
    <cellStyle name="Total 3 4 2 2 2 3 2" xfId="35826" xr:uid="{00000000-0005-0000-0000-0000978A0000}"/>
    <cellStyle name="Total 3 4 2 2 2 4" xfId="27366" xr:uid="{00000000-0005-0000-0000-0000988A0000}"/>
    <cellStyle name="Total 3 4 2 2 3" xfId="9964" xr:uid="{00000000-0005-0000-0000-0000998A0000}"/>
    <cellStyle name="Total 3 4 2 2 3 2" xfId="29891" xr:uid="{00000000-0005-0000-0000-00009A8A0000}"/>
    <cellStyle name="Total 3 4 2 2 4" xfId="24810" xr:uid="{00000000-0005-0000-0000-00009B8A0000}"/>
    <cellStyle name="Total 3 4 2 3" xfId="4461" xr:uid="{00000000-0005-0000-0000-00009C8A0000}"/>
    <cellStyle name="Total 3 4 2 3 2" xfId="7563" xr:uid="{00000000-0005-0000-0000-00009D8A0000}"/>
    <cellStyle name="Total 3 4 2 3 2 2" xfId="13624" xr:uid="{00000000-0005-0000-0000-00009E8A0000}"/>
    <cellStyle name="Total 3 4 2 3 2 2 2" xfId="22913" xr:uid="{00000000-0005-0000-0000-00009F8A0000}"/>
    <cellStyle name="Total 3 4 2 3 2 2 2 2" xfId="40641" xr:uid="{00000000-0005-0000-0000-0000A08A0000}"/>
    <cellStyle name="Total 3 4 2 3 2 2 3" xfId="33073" xr:uid="{00000000-0005-0000-0000-0000A18A0000}"/>
    <cellStyle name="Total 3 4 2 3 2 3" xfId="17659" xr:uid="{00000000-0005-0000-0000-0000A28A0000}"/>
    <cellStyle name="Total 3 4 2 3 2 3 2" xfId="36292" xr:uid="{00000000-0005-0000-0000-0000A38A0000}"/>
    <cellStyle name="Total 3 4 2 3 2 4" xfId="28007" xr:uid="{00000000-0005-0000-0000-0000A48A0000}"/>
    <cellStyle name="Total 3 4 2 3 3" xfId="10610" xr:uid="{00000000-0005-0000-0000-0000A58A0000}"/>
    <cellStyle name="Total 3 4 2 3 3 2" xfId="20178" xr:uid="{00000000-0005-0000-0000-0000A68A0000}"/>
    <cellStyle name="Total 3 4 2 3 3 2 2" xfId="38332" xr:uid="{00000000-0005-0000-0000-0000A78A0000}"/>
    <cellStyle name="Total 3 4 2 3 3 3" xfId="30533" xr:uid="{00000000-0005-0000-0000-0000A88A0000}"/>
    <cellStyle name="Total 3 4 2 3 4" xfId="15258" xr:uid="{00000000-0005-0000-0000-0000A98A0000}"/>
    <cellStyle name="Total 3 4 2 3 4 2" xfId="34293" xr:uid="{00000000-0005-0000-0000-0000AA8A0000}"/>
    <cellStyle name="Total 3 4 2 3 5" xfId="25451" xr:uid="{00000000-0005-0000-0000-0000AB8A0000}"/>
    <cellStyle name="Total 3 4 2 4" xfId="5580" xr:uid="{00000000-0005-0000-0000-0000AC8A0000}"/>
    <cellStyle name="Total 3 4 2 4 2" xfId="11715" xr:uid="{00000000-0005-0000-0000-0000AD8A0000}"/>
    <cellStyle name="Total 3 4 2 4 2 2" xfId="21270" xr:uid="{00000000-0005-0000-0000-0000AE8A0000}"/>
    <cellStyle name="Total 3 4 2 4 2 2 2" xfId="39158" xr:uid="{00000000-0005-0000-0000-0000AF8A0000}"/>
    <cellStyle name="Total 3 4 2 4 2 3" xfId="31369" xr:uid="{00000000-0005-0000-0000-0000B08A0000}"/>
    <cellStyle name="Total 3 4 2 4 3" xfId="16244" xr:uid="{00000000-0005-0000-0000-0000B18A0000}"/>
    <cellStyle name="Total 3 4 2 4 3 2" xfId="35015" xr:uid="{00000000-0005-0000-0000-0000B28A0000}"/>
    <cellStyle name="Total 3 4 2 4 4" xfId="26287" xr:uid="{00000000-0005-0000-0000-0000B38A0000}"/>
    <cellStyle name="Total 3 4 2 5" xfId="8696" xr:uid="{00000000-0005-0000-0000-0000B48A0000}"/>
    <cellStyle name="Total 3 4 2 5 2" xfId="18683" xr:uid="{00000000-0005-0000-0000-0000B58A0000}"/>
    <cellStyle name="Total 3 4 2 5 2 2" xfId="37042" xr:uid="{00000000-0005-0000-0000-0000B68A0000}"/>
    <cellStyle name="Total 3 4 2 5 3" xfId="28830" xr:uid="{00000000-0005-0000-0000-0000B78A0000}"/>
    <cellStyle name="Total 3 4 2 6" xfId="23745" xr:uid="{00000000-0005-0000-0000-0000B88A0000}"/>
    <cellStyle name="Total 3 4 20" xfId="2942" xr:uid="{00000000-0005-0000-0000-0000B98A0000}"/>
    <cellStyle name="Total 3 4 20 2" xfId="6119" xr:uid="{00000000-0005-0000-0000-0000BA8A0000}"/>
    <cellStyle name="Total 3 4 20 2 2" xfId="12238" xr:uid="{00000000-0005-0000-0000-0000BB8A0000}"/>
    <cellStyle name="Total 3 4 20 2 2 2" xfId="21686" xr:uid="{00000000-0005-0000-0000-0000BC8A0000}"/>
    <cellStyle name="Total 3 4 20 2 2 2 2" xfId="39562" xr:uid="{00000000-0005-0000-0000-0000BD8A0000}"/>
    <cellStyle name="Total 3 4 20 2 2 3" xfId="31854" xr:uid="{00000000-0005-0000-0000-0000BE8A0000}"/>
    <cellStyle name="Total 3 4 20 2 3" xfId="16623" xr:uid="{00000000-0005-0000-0000-0000BF8A0000}"/>
    <cellStyle name="Total 3 4 20 2 3 2" xfId="35394" xr:uid="{00000000-0005-0000-0000-0000C08A0000}"/>
    <cellStyle name="Total 3 4 20 2 4" xfId="26788" xr:uid="{00000000-0005-0000-0000-0000C18A0000}"/>
    <cellStyle name="Total 3 4 20 3" xfId="9223" xr:uid="{00000000-0005-0000-0000-0000C28A0000}"/>
    <cellStyle name="Total 3 4 20 3 2" xfId="19201" xr:uid="{00000000-0005-0000-0000-0000C38A0000}"/>
    <cellStyle name="Total 3 4 20 3 2 2" xfId="37522" xr:uid="{00000000-0005-0000-0000-0000C48A0000}"/>
    <cellStyle name="Total 3 4 20 3 3" xfId="29317" xr:uid="{00000000-0005-0000-0000-0000C58A0000}"/>
    <cellStyle name="Total 3 4 20 4" xfId="14631" xr:uid="{00000000-0005-0000-0000-0000C68A0000}"/>
    <cellStyle name="Total 3 4 20 4 2" xfId="33804" xr:uid="{00000000-0005-0000-0000-0000C78A0000}"/>
    <cellStyle name="Total 3 4 20 5" xfId="24232" xr:uid="{00000000-0005-0000-0000-0000C88A0000}"/>
    <cellStyle name="Total 3 4 21" xfId="2963" xr:uid="{00000000-0005-0000-0000-0000C98A0000}"/>
    <cellStyle name="Total 3 4 21 2" xfId="6139" xr:uid="{00000000-0005-0000-0000-0000CA8A0000}"/>
    <cellStyle name="Total 3 4 21 2 2" xfId="12258" xr:uid="{00000000-0005-0000-0000-0000CB8A0000}"/>
    <cellStyle name="Total 3 4 21 2 2 2" xfId="21702" xr:uid="{00000000-0005-0000-0000-0000CC8A0000}"/>
    <cellStyle name="Total 3 4 21 2 2 2 2" xfId="39576" xr:uid="{00000000-0005-0000-0000-0000CD8A0000}"/>
    <cellStyle name="Total 3 4 21 2 2 3" xfId="31872" xr:uid="{00000000-0005-0000-0000-0000CE8A0000}"/>
    <cellStyle name="Total 3 4 21 2 3" xfId="16639" xr:uid="{00000000-0005-0000-0000-0000CF8A0000}"/>
    <cellStyle name="Total 3 4 21 2 3 2" xfId="35410" xr:uid="{00000000-0005-0000-0000-0000D08A0000}"/>
    <cellStyle name="Total 3 4 21 2 4" xfId="26806" xr:uid="{00000000-0005-0000-0000-0000D18A0000}"/>
    <cellStyle name="Total 3 4 21 3" xfId="9243" xr:uid="{00000000-0005-0000-0000-0000D28A0000}"/>
    <cellStyle name="Total 3 4 21 3 2" xfId="19220" xr:uid="{00000000-0005-0000-0000-0000D38A0000}"/>
    <cellStyle name="Total 3 4 21 3 2 2" xfId="37539" xr:uid="{00000000-0005-0000-0000-0000D48A0000}"/>
    <cellStyle name="Total 3 4 21 3 3" xfId="29337" xr:uid="{00000000-0005-0000-0000-0000D58A0000}"/>
    <cellStyle name="Total 3 4 21 4" xfId="14646" xr:uid="{00000000-0005-0000-0000-0000D68A0000}"/>
    <cellStyle name="Total 3 4 21 4 2" xfId="33819" xr:uid="{00000000-0005-0000-0000-0000D78A0000}"/>
    <cellStyle name="Total 3 4 21 5" xfId="24250" xr:uid="{00000000-0005-0000-0000-0000D88A0000}"/>
    <cellStyle name="Total 3 4 22" xfId="3023" xr:uid="{00000000-0005-0000-0000-0000D98A0000}"/>
    <cellStyle name="Total 3 4 22 2" xfId="6196" xr:uid="{00000000-0005-0000-0000-0000DA8A0000}"/>
    <cellStyle name="Total 3 4 22 2 2" xfId="12315" xr:uid="{00000000-0005-0000-0000-0000DB8A0000}"/>
    <cellStyle name="Total 3 4 22 2 2 2" xfId="21757" xr:uid="{00000000-0005-0000-0000-0000DC8A0000}"/>
    <cellStyle name="Total 3 4 22 2 2 2 2" xfId="39631" xr:uid="{00000000-0005-0000-0000-0000DD8A0000}"/>
    <cellStyle name="Total 3 4 22 2 2 3" xfId="31927" xr:uid="{00000000-0005-0000-0000-0000DE8A0000}"/>
    <cellStyle name="Total 3 4 22 2 3" xfId="16682" xr:uid="{00000000-0005-0000-0000-0000DF8A0000}"/>
    <cellStyle name="Total 3 4 22 2 3 2" xfId="35453" xr:uid="{00000000-0005-0000-0000-0000E08A0000}"/>
    <cellStyle name="Total 3 4 22 2 4" xfId="26861" xr:uid="{00000000-0005-0000-0000-0000E18A0000}"/>
    <cellStyle name="Total 3 4 22 3" xfId="9300" xr:uid="{00000000-0005-0000-0000-0000E28A0000}"/>
    <cellStyle name="Total 3 4 22 3 2" xfId="19277" xr:uid="{00000000-0005-0000-0000-0000E38A0000}"/>
    <cellStyle name="Total 3 4 22 3 2 2" xfId="37594" xr:uid="{00000000-0005-0000-0000-0000E48A0000}"/>
    <cellStyle name="Total 3 4 22 3 3" xfId="29392" xr:uid="{00000000-0005-0000-0000-0000E58A0000}"/>
    <cellStyle name="Total 3 4 22 4" xfId="14689" xr:uid="{00000000-0005-0000-0000-0000E68A0000}"/>
    <cellStyle name="Total 3 4 22 4 2" xfId="33862" xr:uid="{00000000-0005-0000-0000-0000E78A0000}"/>
    <cellStyle name="Total 3 4 22 5" xfId="24305" xr:uid="{00000000-0005-0000-0000-0000E88A0000}"/>
    <cellStyle name="Total 3 4 23" xfId="2971" xr:uid="{00000000-0005-0000-0000-0000E98A0000}"/>
    <cellStyle name="Total 3 4 23 2" xfId="6147" xr:uid="{00000000-0005-0000-0000-0000EA8A0000}"/>
    <cellStyle name="Total 3 4 23 2 2" xfId="12266" xr:uid="{00000000-0005-0000-0000-0000EB8A0000}"/>
    <cellStyle name="Total 3 4 23 2 2 2" xfId="21710" xr:uid="{00000000-0005-0000-0000-0000EC8A0000}"/>
    <cellStyle name="Total 3 4 23 2 2 2 2" xfId="39584" xr:uid="{00000000-0005-0000-0000-0000ED8A0000}"/>
    <cellStyle name="Total 3 4 23 2 2 3" xfId="31880" xr:uid="{00000000-0005-0000-0000-0000EE8A0000}"/>
    <cellStyle name="Total 3 4 23 2 3" xfId="16647" xr:uid="{00000000-0005-0000-0000-0000EF8A0000}"/>
    <cellStyle name="Total 3 4 23 2 3 2" xfId="35418" xr:uid="{00000000-0005-0000-0000-0000F08A0000}"/>
    <cellStyle name="Total 3 4 23 2 4" xfId="26814" xr:uid="{00000000-0005-0000-0000-0000F18A0000}"/>
    <cellStyle name="Total 3 4 23 3" xfId="9251" xr:uid="{00000000-0005-0000-0000-0000F28A0000}"/>
    <cellStyle name="Total 3 4 23 3 2" xfId="19228" xr:uid="{00000000-0005-0000-0000-0000F38A0000}"/>
    <cellStyle name="Total 3 4 23 3 2 2" xfId="37547" xr:uid="{00000000-0005-0000-0000-0000F48A0000}"/>
    <cellStyle name="Total 3 4 23 3 3" xfId="29345" xr:uid="{00000000-0005-0000-0000-0000F58A0000}"/>
    <cellStyle name="Total 3 4 23 4" xfId="14654" xr:uid="{00000000-0005-0000-0000-0000F68A0000}"/>
    <cellStyle name="Total 3 4 23 4 2" xfId="33827" xr:uid="{00000000-0005-0000-0000-0000F78A0000}"/>
    <cellStyle name="Total 3 4 23 5" xfId="24258" xr:uid="{00000000-0005-0000-0000-0000F88A0000}"/>
    <cellStyle name="Total 3 4 24" xfId="2979" xr:uid="{00000000-0005-0000-0000-0000F98A0000}"/>
    <cellStyle name="Total 3 4 24 2" xfId="6155" xr:uid="{00000000-0005-0000-0000-0000FA8A0000}"/>
    <cellStyle name="Total 3 4 24 2 2" xfId="12274" xr:uid="{00000000-0005-0000-0000-0000FB8A0000}"/>
    <cellStyle name="Total 3 4 24 2 2 2" xfId="21718" xr:uid="{00000000-0005-0000-0000-0000FC8A0000}"/>
    <cellStyle name="Total 3 4 24 2 2 2 2" xfId="39592" xr:uid="{00000000-0005-0000-0000-0000FD8A0000}"/>
    <cellStyle name="Total 3 4 24 2 2 3" xfId="31888" xr:uid="{00000000-0005-0000-0000-0000FE8A0000}"/>
    <cellStyle name="Total 3 4 24 2 3" xfId="16651" xr:uid="{00000000-0005-0000-0000-0000FF8A0000}"/>
    <cellStyle name="Total 3 4 24 2 3 2" xfId="35422" xr:uid="{00000000-0005-0000-0000-0000008B0000}"/>
    <cellStyle name="Total 3 4 24 2 4" xfId="26822" xr:uid="{00000000-0005-0000-0000-0000018B0000}"/>
    <cellStyle name="Total 3 4 24 3" xfId="9259" xr:uid="{00000000-0005-0000-0000-0000028B0000}"/>
    <cellStyle name="Total 3 4 24 3 2" xfId="19236" xr:uid="{00000000-0005-0000-0000-0000038B0000}"/>
    <cellStyle name="Total 3 4 24 3 2 2" xfId="37555" xr:uid="{00000000-0005-0000-0000-0000048B0000}"/>
    <cellStyle name="Total 3 4 24 3 3" xfId="29353" xr:uid="{00000000-0005-0000-0000-0000058B0000}"/>
    <cellStyle name="Total 3 4 24 4" xfId="14658" xr:uid="{00000000-0005-0000-0000-0000068B0000}"/>
    <cellStyle name="Total 3 4 24 4 2" xfId="33831" xr:uid="{00000000-0005-0000-0000-0000078B0000}"/>
    <cellStyle name="Total 3 4 24 5" xfId="24266" xr:uid="{00000000-0005-0000-0000-0000088B0000}"/>
    <cellStyle name="Total 3 4 25" xfId="2969" xr:uid="{00000000-0005-0000-0000-0000098B0000}"/>
    <cellStyle name="Total 3 4 25 2" xfId="6145" xr:uid="{00000000-0005-0000-0000-00000A8B0000}"/>
    <cellStyle name="Total 3 4 25 2 2" xfId="12264" xr:uid="{00000000-0005-0000-0000-00000B8B0000}"/>
    <cellStyle name="Total 3 4 25 2 2 2" xfId="21708" xr:uid="{00000000-0005-0000-0000-00000C8B0000}"/>
    <cellStyle name="Total 3 4 25 2 2 2 2" xfId="39582" xr:uid="{00000000-0005-0000-0000-00000D8B0000}"/>
    <cellStyle name="Total 3 4 25 2 2 3" xfId="31878" xr:uid="{00000000-0005-0000-0000-00000E8B0000}"/>
    <cellStyle name="Total 3 4 25 2 3" xfId="16645" xr:uid="{00000000-0005-0000-0000-00000F8B0000}"/>
    <cellStyle name="Total 3 4 25 2 3 2" xfId="35416" xr:uid="{00000000-0005-0000-0000-0000108B0000}"/>
    <cellStyle name="Total 3 4 25 2 4" xfId="26812" xr:uid="{00000000-0005-0000-0000-0000118B0000}"/>
    <cellStyle name="Total 3 4 25 3" xfId="9249" xr:uid="{00000000-0005-0000-0000-0000128B0000}"/>
    <cellStyle name="Total 3 4 25 3 2" xfId="19226" xr:uid="{00000000-0005-0000-0000-0000138B0000}"/>
    <cellStyle name="Total 3 4 25 3 2 2" xfId="37545" xr:uid="{00000000-0005-0000-0000-0000148B0000}"/>
    <cellStyle name="Total 3 4 25 3 3" xfId="29343" xr:uid="{00000000-0005-0000-0000-0000158B0000}"/>
    <cellStyle name="Total 3 4 25 4" xfId="14652" xr:uid="{00000000-0005-0000-0000-0000168B0000}"/>
    <cellStyle name="Total 3 4 25 4 2" xfId="33825" xr:uid="{00000000-0005-0000-0000-0000178B0000}"/>
    <cellStyle name="Total 3 4 25 5" xfId="24256" xr:uid="{00000000-0005-0000-0000-0000188B0000}"/>
    <cellStyle name="Total 3 4 26" xfId="3068" xr:uid="{00000000-0005-0000-0000-0000198B0000}"/>
    <cellStyle name="Total 3 4 26 2" xfId="6239" xr:uid="{00000000-0005-0000-0000-00001A8B0000}"/>
    <cellStyle name="Total 3 4 26 2 2" xfId="12358" xr:uid="{00000000-0005-0000-0000-00001B8B0000}"/>
    <cellStyle name="Total 3 4 26 2 2 2" xfId="21792" xr:uid="{00000000-0005-0000-0000-00001C8B0000}"/>
    <cellStyle name="Total 3 4 26 2 2 2 2" xfId="39662" xr:uid="{00000000-0005-0000-0000-00001D8B0000}"/>
    <cellStyle name="Total 3 4 26 2 2 3" xfId="31958" xr:uid="{00000000-0005-0000-0000-00001E8B0000}"/>
    <cellStyle name="Total 3 4 26 2 3" xfId="16717" xr:uid="{00000000-0005-0000-0000-00001F8B0000}"/>
    <cellStyle name="Total 3 4 26 2 3 2" xfId="35488" xr:uid="{00000000-0005-0000-0000-0000208B0000}"/>
    <cellStyle name="Total 3 4 26 2 4" xfId="26892" xr:uid="{00000000-0005-0000-0000-0000218B0000}"/>
    <cellStyle name="Total 3 4 26 3" xfId="9343" xr:uid="{00000000-0005-0000-0000-0000228B0000}"/>
    <cellStyle name="Total 3 4 26 3 2" xfId="19320" xr:uid="{00000000-0005-0000-0000-0000238B0000}"/>
    <cellStyle name="Total 3 4 26 3 2 2" xfId="37625" xr:uid="{00000000-0005-0000-0000-0000248B0000}"/>
    <cellStyle name="Total 3 4 26 3 3" xfId="29423" xr:uid="{00000000-0005-0000-0000-0000258B0000}"/>
    <cellStyle name="Total 3 4 26 4" xfId="14724" xr:uid="{00000000-0005-0000-0000-0000268B0000}"/>
    <cellStyle name="Total 3 4 26 4 2" xfId="33897" xr:uid="{00000000-0005-0000-0000-0000278B0000}"/>
    <cellStyle name="Total 3 4 26 5" xfId="24336" xr:uid="{00000000-0005-0000-0000-0000288B0000}"/>
    <cellStyle name="Total 3 4 27" xfId="3095" xr:uid="{00000000-0005-0000-0000-0000298B0000}"/>
    <cellStyle name="Total 3 4 27 2" xfId="6263" xr:uid="{00000000-0005-0000-0000-00002A8B0000}"/>
    <cellStyle name="Total 3 4 27 2 2" xfId="12382" xr:uid="{00000000-0005-0000-0000-00002B8B0000}"/>
    <cellStyle name="Total 3 4 27 2 2 2" xfId="21816" xr:uid="{00000000-0005-0000-0000-00002C8B0000}"/>
    <cellStyle name="Total 3 4 27 2 2 2 2" xfId="39686" xr:uid="{00000000-0005-0000-0000-00002D8B0000}"/>
    <cellStyle name="Total 3 4 27 2 2 3" xfId="31982" xr:uid="{00000000-0005-0000-0000-00002E8B0000}"/>
    <cellStyle name="Total 3 4 27 2 3" xfId="16738" xr:uid="{00000000-0005-0000-0000-00002F8B0000}"/>
    <cellStyle name="Total 3 4 27 2 3 2" xfId="35509" xr:uid="{00000000-0005-0000-0000-0000308B0000}"/>
    <cellStyle name="Total 3 4 27 2 4" xfId="26916" xr:uid="{00000000-0005-0000-0000-0000318B0000}"/>
    <cellStyle name="Total 3 4 27 3" xfId="9367" xr:uid="{00000000-0005-0000-0000-0000328B0000}"/>
    <cellStyle name="Total 3 4 27 3 2" xfId="19344" xr:uid="{00000000-0005-0000-0000-0000338B0000}"/>
    <cellStyle name="Total 3 4 27 3 2 2" xfId="37649" xr:uid="{00000000-0005-0000-0000-0000348B0000}"/>
    <cellStyle name="Total 3 4 27 3 3" xfId="29447" xr:uid="{00000000-0005-0000-0000-0000358B0000}"/>
    <cellStyle name="Total 3 4 27 4" xfId="14745" xr:uid="{00000000-0005-0000-0000-0000368B0000}"/>
    <cellStyle name="Total 3 4 27 4 2" xfId="33918" xr:uid="{00000000-0005-0000-0000-0000378B0000}"/>
    <cellStyle name="Total 3 4 27 5" xfId="24360" xr:uid="{00000000-0005-0000-0000-0000388B0000}"/>
    <cellStyle name="Total 3 4 28" xfId="3081" xr:uid="{00000000-0005-0000-0000-0000398B0000}"/>
    <cellStyle name="Total 3 4 28 2" xfId="6252" xr:uid="{00000000-0005-0000-0000-00003A8B0000}"/>
    <cellStyle name="Total 3 4 28 2 2" xfId="12371" xr:uid="{00000000-0005-0000-0000-00003B8B0000}"/>
    <cellStyle name="Total 3 4 28 2 2 2" xfId="21805" xr:uid="{00000000-0005-0000-0000-00003C8B0000}"/>
    <cellStyle name="Total 3 4 28 2 2 2 2" xfId="39675" xr:uid="{00000000-0005-0000-0000-00003D8B0000}"/>
    <cellStyle name="Total 3 4 28 2 2 3" xfId="31971" xr:uid="{00000000-0005-0000-0000-00003E8B0000}"/>
    <cellStyle name="Total 3 4 28 2 3" xfId="16728" xr:uid="{00000000-0005-0000-0000-00003F8B0000}"/>
    <cellStyle name="Total 3 4 28 2 3 2" xfId="35499" xr:uid="{00000000-0005-0000-0000-0000408B0000}"/>
    <cellStyle name="Total 3 4 28 2 4" xfId="26905" xr:uid="{00000000-0005-0000-0000-0000418B0000}"/>
    <cellStyle name="Total 3 4 28 3" xfId="9356" xr:uid="{00000000-0005-0000-0000-0000428B0000}"/>
    <cellStyle name="Total 3 4 28 3 2" xfId="19333" xr:uid="{00000000-0005-0000-0000-0000438B0000}"/>
    <cellStyle name="Total 3 4 28 3 2 2" xfId="37638" xr:uid="{00000000-0005-0000-0000-0000448B0000}"/>
    <cellStyle name="Total 3 4 28 3 3" xfId="29436" xr:uid="{00000000-0005-0000-0000-0000458B0000}"/>
    <cellStyle name="Total 3 4 28 4" xfId="14735" xr:uid="{00000000-0005-0000-0000-0000468B0000}"/>
    <cellStyle name="Total 3 4 28 4 2" xfId="33908" xr:uid="{00000000-0005-0000-0000-0000478B0000}"/>
    <cellStyle name="Total 3 4 28 5" xfId="24349" xr:uid="{00000000-0005-0000-0000-0000488B0000}"/>
    <cellStyle name="Total 3 4 29" xfId="3079" xr:uid="{00000000-0005-0000-0000-0000498B0000}"/>
    <cellStyle name="Total 3 4 29 2" xfId="6250" xr:uid="{00000000-0005-0000-0000-00004A8B0000}"/>
    <cellStyle name="Total 3 4 29 2 2" xfId="12369" xr:uid="{00000000-0005-0000-0000-00004B8B0000}"/>
    <cellStyle name="Total 3 4 29 2 2 2" xfId="21803" xr:uid="{00000000-0005-0000-0000-00004C8B0000}"/>
    <cellStyle name="Total 3 4 29 2 2 2 2" xfId="39673" xr:uid="{00000000-0005-0000-0000-00004D8B0000}"/>
    <cellStyle name="Total 3 4 29 2 2 3" xfId="31969" xr:uid="{00000000-0005-0000-0000-00004E8B0000}"/>
    <cellStyle name="Total 3 4 29 2 3" xfId="16726" xr:uid="{00000000-0005-0000-0000-00004F8B0000}"/>
    <cellStyle name="Total 3 4 29 2 3 2" xfId="35497" xr:uid="{00000000-0005-0000-0000-0000508B0000}"/>
    <cellStyle name="Total 3 4 29 2 4" xfId="26903" xr:uid="{00000000-0005-0000-0000-0000518B0000}"/>
    <cellStyle name="Total 3 4 29 3" xfId="9354" xr:uid="{00000000-0005-0000-0000-0000528B0000}"/>
    <cellStyle name="Total 3 4 29 3 2" xfId="19331" xr:uid="{00000000-0005-0000-0000-0000538B0000}"/>
    <cellStyle name="Total 3 4 29 3 2 2" xfId="37636" xr:uid="{00000000-0005-0000-0000-0000548B0000}"/>
    <cellStyle name="Total 3 4 29 3 3" xfId="29434" xr:uid="{00000000-0005-0000-0000-0000558B0000}"/>
    <cellStyle name="Total 3 4 29 4" xfId="14733" xr:uid="{00000000-0005-0000-0000-0000568B0000}"/>
    <cellStyle name="Total 3 4 29 4 2" xfId="33906" xr:uid="{00000000-0005-0000-0000-0000578B0000}"/>
    <cellStyle name="Total 3 4 29 5" xfId="24347" xr:uid="{00000000-0005-0000-0000-0000588B0000}"/>
    <cellStyle name="Total 3 4 3" xfId="2444" xr:uid="{00000000-0005-0000-0000-0000598B0000}"/>
    <cellStyle name="Total 3 4 3 2" xfId="3845" xr:uid="{00000000-0005-0000-0000-00005A8B0000}"/>
    <cellStyle name="Total 3 4 3 2 2" xfId="6951" xr:uid="{00000000-0005-0000-0000-00005B8B0000}"/>
    <cellStyle name="Total 3 4 3 2 2 2" xfId="13022" xr:uid="{00000000-0005-0000-0000-00005C8B0000}"/>
    <cellStyle name="Total 3 4 3 2 2 2 2" xfId="22377" xr:uid="{00000000-0005-0000-0000-00005D8B0000}"/>
    <cellStyle name="Total 3 4 3 2 2 2 2 2" xfId="40105" xr:uid="{00000000-0005-0000-0000-00005E8B0000}"/>
    <cellStyle name="Total 3 4 3 2 2 2 3" xfId="32474" xr:uid="{00000000-0005-0000-0000-00005F8B0000}"/>
    <cellStyle name="Total 3 4 3 2 2 3" xfId="17218" xr:uid="{00000000-0005-0000-0000-0000608B0000}"/>
    <cellStyle name="Total 3 4 3 2 2 3 2" xfId="35851" xr:uid="{00000000-0005-0000-0000-0000618B0000}"/>
    <cellStyle name="Total 3 4 3 2 2 4" xfId="27408" xr:uid="{00000000-0005-0000-0000-0000628B0000}"/>
    <cellStyle name="Total 3 4 3 2 3" xfId="10007" xr:uid="{00000000-0005-0000-0000-0000638B0000}"/>
    <cellStyle name="Total 3 4 3 2 3 2" xfId="29933" xr:uid="{00000000-0005-0000-0000-0000648B0000}"/>
    <cellStyle name="Total 3 4 3 2 4" xfId="24852" xr:uid="{00000000-0005-0000-0000-0000658B0000}"/>
    <cellStyle name="Total 3 4 3 3" xfId="4504" xr:uid="{00000000-0005-0000-0000-0000668B0000}"/>
    <cellStyle name="Total 3 4 3 3 2" xfId="7606" xr:uid="{00000000-0005-0000-0000-0000678B0000}"/>
    <cellStyle name="Total 3 4 3 3 2 2" xfId="13667" xr:uid="{00000000-0005-0000-0000-0000688B0000}"/>
    <cellStyle name="Total 3 4 3 3 2 2 2" xfId="22948" xr:uid="{00000000-0005-0000-0000-0000698B0000}"/>
    <cellStyle name="Total 3 4 3 3 2 2 2 2" xfId="40676" xr:uid="{00000000-0005-0000-0000-00006A8B0000}"/>
    <cellStyle name="Total 3 4 3 3 2 2 3" xfId="33115" xr:uid="{00000000-0005-0000-0000-00006B8B0000}"/>
    <cellStyle name="Total 3 4 3 3 2 3" xfId="17684" xr:uid="{00000000-0005-0000-0000-00006C8B0000}"/>
    <cellStyle name="Total 3 4 3 3 2 3 2" xfId="36317" xr:uid="{00000000-0005-0000-0000-00006D8B0000}"/>
    <cellStyle name="Total 3 4 3 3 2 4" xfId="28049" xr:uid="{00000000-0005-0000-0000-00006E8B0000}"/>
    <cellStyle name="Total 3 4 3 3 3" xfId="10653" xr:uid="{00000000-0005-0000-0000-00006F8B0000}"/>
    <cellStyle name="Total 3 4 3 3 3 2" xfId="20221" xr:uid="{00000000-0005-0000-0000-0000708B0000}"/>
    <cellStyle name="Total 3 4 3 3 3 2 2" xfId="38374" xr:uid="{00000000-0005-0000-0000-0000718B0000}"/>
    <cellStyle name="Total 3 4 3 3 3 3" xfId="30575" xr:uid="{00000000-0005-0000-0000-0000728B0000}"/>
    <cellStyle name="Total 3 4 3 3 4" xfId="15283" xr:uid="{00000000-0005-0000-0000-0000738B0000}"/>
    <cellStyle name="Total 3 4 3 3 4 2" xfId="34318" xr:uid="{00000000-0005-0000-0000-0000748B0000}"/>
    <cellStyle name="Total 3 4 3 3 5" xfId="25493" xr:uid="{00000000-0005-0000-0000-0000758B0000}"/>
    <cellStyle name="Total 3 4 3 4" xfId="5650" xr:uid="{00000000-0005-0000-0000-0000768B0000}"/>
    <cellStyle name="Total 3 4 3 4 2" xfId="11785" xr:uid="{00000000-0005-0000-0000-0000778B0000}"/>
    <cellStyle name="Total 3 4 3 4 2 2" xfId="21318" xr:uid="{00000000-0005-0000-0000-0000788B0000}"/>
    <cellStyle name="Total 3 4 3 4 2 2 2" xfId="39204" xr:uid="{00000000-0005-0000-0000-0000798B0000}"/>
    <cellStyle name="Total 3 4 3 4 2 3" xfId="31435" xr:uid="{00000000-0005-0000-0000-00007A8B0000}"/>
    <cellStyle name="Total 3 4 3 4 3" xfId="16291" xr:uid="{00000000-0005-0000-0000-00007B8B0000}"/>
    <cellStyle name="Total 3 4 3 4 3 2" xfId="35062" xr:uid="{00000000-0005-0000-0000-00007C8B0000}"/>
    <cellStyle name="Total 3 4 3 4 4" xfId="26353" xr:uid="{00000000-0005-0000-0000-00007D8B0000}"/>
    <cellStyle name="Total 3 4 3 5" xfId="8765" xr:uid="{00000000-0005-0000-0000-00007E8B0000}"/>
    <cellStyle name="Total 3 4 3 5 2" xfId="18752" xr:uid="{00000000-0005-0000-0000-00007F8B0000}"/>
    <cellStyle name="Total 3 4 3 5 2 2" xfId="37107" xr:uid="{00000000-0005-0000-0000-0000808B0000}"/>
    <cellStyle name="Total 3 4 3 5 3" xfId="28895" xr:uid="{00000000-0005-0000-0000-0000818B0000}"/>
    <cellStyle name="Total 3 4 3 6" xfId="23810" xr:uid="{00000000-0005-0000-0000-0000828B0000}"/>
    <cellStyle name="Total 3 4 30" xfId="3150" xr:uid="{00000000-0005-0000-0000-0000838B0000}"/>
    <cellStyle name="Total 3 4 30 2" xfId="6312" xr:uid="{00000000-0005-0000-0000-0000848B0000}"/>
    <cellStyle name="Total 3 4 30 2 2" xfId="12431" xr:uid="{00000000-0005-0000-0000-0000858B0000}"/>
    <cellStyle name="Total 3 4 30 2 2 2" xfId="21853" xr:uid="{00000000-0005-0000-0000-0000868B0000}"/>
    <cellStyle name="Total 3 4 30 2 2 2 2" xfId="39721" xr:uid="{00000000-0005-0000-0000-0000878B0000}"/>
    <cellStyle name="Total 3 4 30 2 2 3" xfId="32027" xr:uid="{00000000-0005-0000-0000-0000888B0000}"/>
    <cellStyle name="Total 3 4 30 2 3" xfId="16768" xr:uid="{00000000-0005-0000-0000-0000898B0000}"/>
    <cellStyle name="Total 3 4 30 2 3 2" xfId="35539" xr:uid="{00000000-0005-0000-0000-00008A8B0000}"/>
    <cellStyle name="Total 3 4 30 2 4" xfId="26961" xr:uid="{00000000-0005-0000-0000-00008B8B0000}"/>
    <cellStyle name="Total 3 4 30 3" xfId="9416" xr:uid="{00000000-0005-0000-0000-00008C8B0000}"/>
    <cellStyle name="Total 3 4 30 3 2" xfId="19393" xr:uid="{00000000-0005-0000-0000-00008D8B0000}"/>
    <cellStyle name="Total 3 4 30 3 2 2" xfId="37694" xr:uid="{00000000-0005-0000-0000-00008E8B0000}"/>
    <cellStyle name="Total 3 4 30 3 3" xfId="29492" xr:uid="{00000000-0005-0000-0000-00008F8B0000}"/>
    <cellStyle name="Total 3 4 30 4" xfId="14775" xr:uid="{00000000-0005-0000-0000-0000908B0000}"/>
    <cellStyle name="Total 3 4 30 4 2" xfId="33948" xr:uid="{00000000-0005-0000-0000-0000918B0000}"/>
    <cellStyle name="Total 3 4 30 5" xfId="24405" xr:uid="{00000000-0005-0000-0000-0000928B0000}"/>
    <cellStyle name="Total 3 4 31" xfId="3102" xr:uid="{00000000-0005-0000-0000-0000938B0000}"/>
    <cellStyle name="Total 3 4 31 2" xfId="6269" xr:uid="{00000000-0005-0000-0000-0000948B0000}"/>
    <cellStyle name="Total 3 4 31 2 2" xfId="12388" xr:uid="{00000000-0005-0000-0000-0000958B0000}"/>
    <cellStyle name="Total 3 4 31 2 2 2" xfId="21822" xr:uid="{00000000-0005-0000-0000-0000968B0000}"/>
    <cellStyle name="Total 3 4 31 2 2 2 2" xfId="39692" xr:uid="{00000000-0005-0000-0000-0000978B0000}"/>
    <cellStyle name="Total 3 4 31 2 2 3" xfId="31988" xr:uid="{00000000-0005-0000-0000-0000988B0000}"/>
    <cellStyle name="Total 3 4 31 2 3" xfId="16741" xr:uid="{00000000-0005-0000-0000-0000998B0000}"/>
    <cellStyle name="Total 3 4 31 2 3 2" xfId="35512" xr:uid="{00000000-0005-0000-0000-00009A8B0000}"/>
    <cellStyle name="Total 3 4 31 2 4" xfId="26922" xr:uid="{00000000-0005-0000-0000-00009B8B0000}"/>
    <cellStyle name="Total 3 4 31 3" xfId="9373" xr:uid="{00000000-0005-0000-0000-00009C8B0000}"/>
    <cellStyle name="Total 3 4 31 3 2" xfId="19350" xr:uid="{00000000-0005-0000-0000-00009D8B0000}"/>
    <cellStyle name="Total 3 4 31 3 2 2" xfId="37655" xr:uid="{00000000-0005-0000-0000-00009E8B0000}"/>
    <cellStyle name="Total 3 4 31 3 3" xfId="29453" xr:uid="{00000000-0005-0000-0000-00009F8B0000}"/>
    <cellStyle name="Total 3 4 31 4" xfId="14748" xr:uid="{00000000-0005-0000-0000-0000A08B0000}"/>
    <cellStyle name="Total 3 4 31 4 2" xfId="33921" xr:uid="{00000000-0005-0000-0000-0000A18B0000}"/>
    <cellStyle name="Total 3 4 31 5" xfId="24366" xr:uid="{00000000-0005-0000-0000-0000A28B0000}"/>
    <cellStyle name="Total 3 4 32" xfId="3168" xr:uid="{00000000-0005-0000-0000-0000A38B0000}"/>
    <cellStyle name="Total 3 4 32 2" xfId="6328" xr:uid="{00000000-0005-0000-0000-0000A48B0000}"/>
    <cellStyle name="Total 3 4 32 2 2" xfId="12447" xr:uid="{00000000-0005-0000-0000-0000A58B0000}"/>
    <cellStyle name="Total 3 4 32 2 2 2" xfId="21867" xr:uid="{00000000-0005-0000-0000-0000A68B0000}"/>
    <cellStyle name="Total 3 4 32 2 2 2 2" xfId="39735" xr:uid="{00000000-0005-0000-0000-0000A78B0000}"/>
    <cellStyle name="Total 3 4 32 2 2 3" xfId="32041" xr:uid="{00000000-0005-0000-0000-0000A88B0000}"/>
    <cellStyle name="Total 3 4 32 2 3" xfId="16780" xr:uid="{00000000-0005-0000-0000-0000A98B0000}"/>
    <cellStyle name="Total 3 4 32 2 3 2" xfId="35551" xr:uid="{00000000-0005-0000-0000-0000AA8B0000}"/>
    <cellStyle name="Total 3 4 32 2 4" xfId="26975" xr:uid="{00000000-0005-0000-0000-0000AB8B0000}"/>
    <cellStyle name="Total 3 4 32 3" xfId="9432" xr:uid="{00000000-0005-0000-0000-0000AC8B0000}"/>
    <cellStyle name="Total 3 4 32 3 2" xfId="19409" xr:uid="{00000000-0005-0000-0000-0000AD8B0000}"/>
    <cellStyle name="Total 3 4 32 3 2 2" xfId="37708" xr:uid="{00000000-0005-0000-0000-0000AE8B0000}"/>
    <cellStyle name="Total 3 4 32 3 3" xfId="29506" xr:uid="{00000000-0005-0000-0000-0000AF8B0000}"/>
    <cellStyle name="Total 3 4 32 4" xfId="14787" xr:uid="{00000000-0005-0000-0000-0000B08B0000}"/>
    <cellStyle name="Total 3 4 32 4 2" xfId="33960" xr:uid="{00000000-0005-0000-0000-0000B18B0000}"/>
    <cellStyle name="Total 3 4 32 5" xfId="24419" xr:uid="{00000000-0005-0000-0000-0000B28B0000}"/>
    <cellStyle name="Total 3 4 33" xfId="3179" xr:uid="{00000000-0005-0000-0000-0000B38B0000}"/>
    <cellStyle name="Total 3 4 33 2" xfId="6338" xr:uid="{00000000-0005-0000-0000-0000B48B0000}"/>
    <cellStyle name="Total 3 4 33 2 2" xfId="12457" xr:uid="{00000000-0005-0000-0000-0000B58B0000}"/>
    <cellStyle name="Total 3 4 33 2 2 2" xfId="21877" xr:uid="{00000000-0005-0000-0000-0000B68B0000}"/>
    <cellStyle name="Total 3 4 33 2 2 2 2" xfId="39745" xr:uid="{00000000-0005-0000-0000-0000B78B0000}"/>
    <cellStyle name="Total 3 4 33 2 2 3" xfId="32051" xr:uid="{00000000-0005-0000-0000-0000B88B0000}"/>
    <cellStyle name="Total 3 4 33 2 3" xfId="16788" xr:uid="{00000000-0005-0000-0000-0000B98B0000}"/>
    <cellStyle name="Total 3 4 33 2 3 2" xfId="35559" xr:uid="{00000000-0005-0000-0000-0000BA8B0000}"/>
    <cellStyle name="Total 3 4 33 2 4" xfId="26985" xr:uid="{00000000-0005-0000-0000-0000BB8B0000}"/>
    <cellStyle name="Total 3 4 33 3" xfId="9442" xr:uid="{00000000-0005-0000-0000-0000BC8B0000}"/>
    <cellStyle name="Total 3 4 33 3 2" xfId="19417" xr:uid="{00000000-0005-0000-0000-0000BD8B0000}"/>
    <cellStyle name="Total 3 4 33 3 2 2" xfId="37716" xr:uid="{00000000-0005-0000-0000-0000BE8B0000}"/>
    <cellStyle name="Total 3 4 33 3 3" xfId="29516" xr:uid="{00000000-0005-0000-0000-0000BF8B0000}"/>
    <cellStyle name="Total 3 4 33 4" xfId="14793" xr:uid="{00000000-0005-0000-0000-0000C08B0000}"/>
    <cellStyle name="Total 3 4 33 4 2" xfId="33966" xr:uid="{00000000-0005-0000-0000-0000C18B0000}"/>
    <cellStyle name="Total 3 4 33 5" xfId="24429" xr:uid="{00000000-0005-0000-0000-0000C28B0000}"/>
    <cellStyle name="Total 3 4 34" xfId="3188" xr:uid="{00000000-0005-0000-0000-0000C38B0000}"/>
    <cellStyle name="Total 3 4 34 2" xfId="6346" xr:uid="{00000000-0005-0000-0000-0000C48B0000}"/>
    <cellStyle name="Total 3 4 34 2 2" xfId="12465" xr:uid="{00000000-0005-0000-0000-0000C58B0000}"/>
    <cellStyle name="Total 3 4 34 2 2 2" xfId="21885" xr:uid="{00000000-0005-0000-0000-0000C68B0000}"/>
    <cellStyle name="Total 3 4 34 2 2 2 2" xfId="39753" xr:uid="{00000000-0005-0000-0000-0000C78B0000}"/>
    <cellStyle name="Total 3 4 34 2 2 3" xfId="32059" xr:uid="{00000000-0005-0000-0000-0000C88B0000}"/>
    <cellStyle name="Total 3 4 34 2 3" xfId="16794" xr:uid="{00000000-0005-0000-0000-0000C98B0000}"/>
    <cellStyle name="Total 3 4 34 2 3 2" xfId="35565" xr:uid="{00000000-0005-0000-0000-0000CA8B0000}"/>
    <cellStyle name="Total 3 4 34 2 4" xfId="26993" xr:uid="{00000000-0005-0000-0000-0000CB8B0000}"/>
    <cellStyle name="Total 3 4 34 3" xfId="9450" xr:uid="{00000000-0005-0000-0000-0000CC8B0000}"/>
    <cellStyle name="Total 3 4 34 3 2" xfId="29524" xr:uid="{00000000-0005-0000-0000-0000CD8B0000}"/>
    <cellStyle name="Total 3 4 34 4" xfId="24437" xr:uid="{00000000-0005-0000-0000-0000CE8B0000}"/>
    <cellStyle name="Total 3 4 35" xfId="3379" xr:uid="{00000000-0005-0000-0000-0000CF8B0000}"/>
    <cellStyle name="Total 3 4 35 2" xfId="6536" xr:uid="{00000000-0005-0000-0000-0000D08B0000}"/>
    <cellStyle name="Total 3 4 35 2 2" xfId="12648" xr:uid="{00000000-0005-0000-0000-0000D18B0000}"/>
    <cellStyle name="Total 3 4 35 2 2 2" xfId="22062" xr:uid="{00000000-0005-0000-0000-0000D28B0000}"/>
    <cellStyle name="Total 3 4 35 2 2 2 2" xfId="39792" xr:uid="{00000000-0005-0000-0000-0000D38B0000}"/>
    <cellStyle name="Total 3 4 35 2 2 3" xfId="32103" xr:uid="{00000000-0005-0000-0000-0000D48B0000}"/>
    <cellStyle name="Total 3 4 35 2 3" xfId="16967" xr:uid="{00000000-0005-0000-0000-0000D58B0000}"/>
    <cellStyle name="Total 3 4 35 2 3 2" xfId="35600" xr:uid="{00000000-0005-0000-0000-0000D68B0000}"/>
    <cellStyle name="Total 3 4 35 2 4" xfId="27037" xr:uid="{00000000-0005-0000-0000-0000D78B0000}"/>
    <cellStyle name="Total 3 4 35 3" xfId="9633" xr:uid="{00000000-0005-0000-0000-0000D88B0000}"/>
    <cellStyle name="Total 3 4 35 3 2" xfId="29567" xr:uid="{00000000-0005-0000-0000-0000D98B0000}"/>
    <cellStyle name="Total 3 4 35 4" xfId="24481" xr:uid="{00000000-0005-0000-0000-0000DA8B0000}"/>
    <cellStyle name="Total 3 4 36" xfId="4962" xr:uid="{00000000-0005-0000-0000-0000DB8B0000}"/>
    <cellStyle name="Total 3 4 36 2" xfId="11102" xr:uid="{00000000-0005-0000-0000-0000DC8B0000}"/>
    <cellStyle name="Total 3 4 36 2 2" xfId="20664" xr:uid="{00000000-0005-0000-0000-0000DD8B0000}"/>
    <cellStyle name="Total 3 4 36 2 2 2" xfId="38684" xr:uid="{00000000-0005-0000-0000-0000DE8B0000}"/>
    <cellStyle name="Total 3 4 36 2 3" xfId="30890" xr:uid="{00000000-0005-0000-0000-0000DF8B0000}"/>
    <cellStyle name="Total 3 4 36 3" xfId="15664" xr:uid="{00000000-0005-0000-0000-0000E08B0000}"/>
    <cellStyle name="Total 3 4 36 3 2" xfId="34567" xr:uid="{00000000-0005-0000-0000-0000E18B0000}"/>
    <cellStyle name="Total 3 4 36 4" xfId="25808" xr:uid="{00000000-0005-0000-0000-0000E28B0000}"/>
    <cellStyle name="Total 3 4 37" xfId="8087" xr:uid="{00000000-0005-0000-0000-0000E38B0000}"/>
    <cellStyle name="Total 3 4 37 2" xfId="18077" xr:uid="{00000000-0005-0000-0000-0000E48B0000}"/>
    <cellStyle name="Total 3 4 37 2 2" xfId="36570" xr:uid="{00000000-0005-0000-0000-0000E58B0000}"/>
    <cellStyle name="Total 3 4 37 3" xfId="28361" xr:uid="{00000000-0005-0000-0000-0000E68B0000}"/>
    <cellStyle name="Total 3 4 38" xfId="23267" xr:uid="{00000000-0005-0000-0000-0000E78B0000}"/>
    <cellStyle name="Total 3 4 4" xfId="2543" xr:uid="{00000000-0005-0000-0000-0000E88B0000}"/>
    <cellStyle name="Total 3 4 4 2" xfId="3879" xr:uid="{00000000-0005-0000-0000-0000E98B0000}"/>
    <cellStyle name="Total 3 4 4 2 2" xfId="6985" xr:uid="{00000000-0005-0000-0000-0000EA8B0000}"/>
    <cellStyle name="Total 3 4 4 2 2 2" xfId="13055" xr:uid="{00000000-0005-0000-0000-0000EB8B0000}"/>
    <cellStyle name="Total 3 4 4 2 2 2 2" xfId="22409" xr:uid="{00000000-0005-0000-0000-0000EC8B0000}"/>
    <cellStyle name="Total 3 4 4 2 2 2 2 2" xfId="40137" xr:uid="{00000000-0005-0000-0000-0000ED8B0000}"/>
    <cellStyle name="Total 3 4 4 2 2 2 3" xfId="32507" xr:uid="{00000000-0005-0000-0000-0000EE8B0000}"/>
    <cellStyle name="Total 3 4 4 2 2 3" xfId="17245" xr:uid="{00000000-0005-0000-0000-0000EF8B0000}"/>
    <cellStyle name="Total 3 4 4 2 2 3 2" xfId="35878" xr:uid="{00000000-0005-0000-0000-0000F08B0000}"/>
    <cellStyle name="Total 3 4 4 2 2 4" xfId="27441" xr:uid="{00000000-0005-0000-0000-0000F18B0000}"/>
    <cellStyle name="Total 3 4 4 2 3" xfId="10040" xr:uid="{00000000-0005-0000-0000-0000F28B0000}"/>
    <cellStyle name="Total 3 4 4 2 3 2" xfId="29966" xr:uid="{00000000-0005-0000-0000-0000F38B0000}"/>
    <cellStyle name="Total 3 4 4 2 4" xfId="24885" xr:uid="{00000000-0005-0000-0000-0000F48B0000}"/>
    <cellStyle name="Total 3 4 4 3" xfId="4537" xr:uid="{00000000-0005-0000-0000-0000F58B0000}"/>
    <cellStyle name="Total 3 4 4 3 2" xfId="7639" xr:uid="{00000000-0005-0000-0000-0000F68B0000}"/>
    <cellStyle name="Total 3 4 4 3 2 2" xfId="13700" xr:uid="{00000000-0005-0000-0000-0000F78B0000}"/>
    <cellStyle name="Total 3 4 4 3 2 2 2" xfId="22980" xr:uid="{00000000-0005-0000-0000-0000F88B0000}"/>
    <cellStyle name="Total 3 4 4 3 2 2 2 2" xfId="40708" xr:uid="{00000000-0005-0000-0000-0000F98B0000}"/>
    <cellStyle name="Total 3 4 4 3 2 2 3" xfId="33148" xr:uid="{00000000-0005-0000-0000-0000FA8B0000}"/>
    <cellStyle name="Total 3 4 4 3 2 3" xfId="17711" xr:uid="{00000000-0005-0000-0000-0000FB8B0000}"/>
    <cellStyle name="Total 3 4 4 3 2 3 2" xfId="36344" xr:uid="{00000000-0005-0000-0000-0000FC8B0000}"/>
    <cellStyle name="Total 3 4 4 3 2 4" xfId="28082" xr:uid="{00000000-0005-0000-0000-0000FD8B0000}"/>
    <cellStyle name="Total 3 4 4 3 3" xfId="10686" xr:uid="{00000000-0005-0000-0000-0000FE8B0000}"/>
    <cellStyle name="Total 3 4 4 3 3 2" xfId="20254" xr:uid="{00000000-0005-0000-0000-0000FF8B0000}"/>
    <cellStyle name="Total 3 4 4 3 3 2 2" xfId="38407" xr:uid="{00000000-0005-0000-0000-0000008C0000}"/>
    <cellStyle name="Total 3 4 4 3 3 3" xfId="30608" xr:uid="{00000000-0005-0000-0000-0000018C0000}"/>
    <cellStyle name="Total 3 4 4 3 4" xfId="15310" xr:uid="{00000000-0005-0000-0000-0000028C0000}"/>
    <cellStyle name="Total 3 4 4 3 4 2" xfId="34345" xr:uid="{00000000-0005-0000-0000-0000038C0000}"/>
    <cellStyle name="Total 3 4 4 3 5" xfId="25526" xr:uid="{00000000-0005-0000-0000-0000048C0000}"/>
    <cellStyle name="Total 3 4 4 4" xfId="5746" xr:uid="{00000000-0005-0000-0000-0000058C0000}"/>
    <cellStyle name="Total 3 4 4 4 2" xfId="11865" xr:uid="{00000000-0005-0000-0000-0000068C0000}"/>
    <cellStyle name="Total 3 4 4 4 2 2" xfId="21384" xr:uid="{00000000-0005-0000-0000-0000078C0000}"/>
    <cellStyle name="Total 3 4 4 4 2 2 2" xfId="39268" xr:uid="{00000000-0005-0000-0000-0000088C0000}"/>
    <cellStyle name="Total 3 4 4 4 2 3" xfId="31509" xr:uid="{00000000-0005-0000-0000-0000098C0000}"/>
    <cellStyle name="Total 3 4 4 4 3" xfId="16353" xr:uid="{00000000-0005-0000-0000-00000A8C0000}"/>
    <cellStyle name="Total 3 4 4 4 3 2" xfId="35124" xr:uid="{00000000-0005-0000-0000-00000B8C0000}"/>
    <cellStyle name="Total 3 4 4 4 4" xfId="26443" xr:uid="{00000000-0005-0000-0000-00000C8C0000}"/>
    <cellStyle name="Total 3 4 4 5" xfId="8845" xr:uid="{00000000-0005-0000-0000-00000D8C0000}"/>
    <cellStyle name="Total 3 4 4 5 2" xfId="18832" xr:uid="{00000000-0005-0000-0000-00000E8C0000}"/>
    <cellStyle name="Total 3 4 4 5 2 2" xfId="37181" xr:uid="{00000000-0005-0000-0000-00000F8C0000}"/>
    <cellStyle name="Total 3 4 4 5 3" xfId="28969" xr:uid="{00000000-0005-0000-0000-0000108C0000}"/>
    <cellStyle name="Total 3 4 4 6" xfId="23882" xr:uid="{00000000-0005-0000-0000-0000118C0000}"/>
    <cellStyle name="Total 3 4 5" xfId="2580" xr:uid="{00000000-0005-0000-0000-0000128C0000}"/>
    <cellStyle name="Total 3 4 5 2" xfId="3677" xr:uid="{00000000-0005-0000-0000-0000138C0000}"/>
    <cellStyle name="Total 3 4 5 2 2" xfId="6800" xr:uid="{00000000-0005-0000-0000-0000148C0000}"/>
    <cellStyle name="Total 3 4 5 2 2 2" xfId="12883" xr:uid="{00000000-0005-0000-0000-0000158C0000}"/>
    <cellStyle name="Total 3 4 5 2 2 2 2" xfId="22256" xr:uid="{00000000-0005-0000-0000-0000168C0000}"/>
    <cellStyle name="Total 3 4 5 2 2 2 2 2" xfId="39986" xr:uid="{00000000-0005-0000-0000-0000178C0000}"/>
    <cellStyle name="Total 3 4 5 2 2 2 3" xfId="32337" xr:uid="{00000000-0005-0000-0000-0000188C0000}"/>
    <cellStyle name="Total 3 4 5 2 2 3" xfId="17124" xr:uid="{00000000-0005-0000-0000-0000198C0000}"/>
    <cellStyle name="Total 3 4 5 2 2 3 2" xfId="35757" xr:uid="{00000000-0005-0000-0000-00001A8C0000}"/>
    <cellStyle name="Total 3 4 5 2 2 4" xfId="27271" xr:uid="{00000000-0005-0000-0000-00001B8C0000}"/>
    <cellStyle name="Total 3 4 5 2 3" xfId="9868" xr:uid="{00000000-0005-0000-0000-00001C8C0000}"/>
    <cellStyle name="Total 3 4 5 2 3 2" xfId="29796" xr:uid="{00000000-0005-0000-0000-00001D8C0000}"/>
    <cellStyle name="Total 3 4 5 2 4" xfId="24715" xr:uid="{00000000-0005-0000-0000-00001E8C0000}"/>
    <cellStyle name="Total 3 4 5 3" xfId="4365" xr:uid="{00000000-0005-0000-0000-00001F8C0000}"/>
    <cellStyle name="Total 3 4 5 3 2" xfId="7467" xr:uid="{00000000-0005-0000-0000-0000208C0000}"/>
    <cellStyle name="Total 3 4 5 3 2 2" xfId="13528" xr:uid="{00000000-0005-0000-0000-0000218C0000}"/>
    <cellStyle name="Total 3 4 5 3 2 2 2" xfId="22829" xr:uid="{00000000-0005-0000-0000-0000228C0000}"/>
    <cellStyle name="Total 3 4 5 3 2 2 2 2" xfId="40557" xr:uid="{00000000-0005-0000-0000-0000238C0000}"/>
    <cellStyle name="Total 3 4 5 3 2 2 3" xfId="32978" xr:uid="{00000000-0005-0000-0000-0000248C0000}"/>
    <cellStyle name="Total 3 4 5 3 2 3" xfId="17590" xr:uid="{00000000-0005-0000-0000-0000258C0000}"/>
    <cellStyle name="Total 3 4 5 3 2 3 2" xfId="36223" xr:uid="{00000000-0005-0000-0000-0000268C0000}"/>
    <cellStyle name="Total 3 4 5 3 2 4" xfId="27912" xr:uid="{00000000-0005-0000-0000-0000278C0000}"/>
    <cellStyle name="Total 3 4 5 3 3" xfId="10514" xr:uid="{00000000-0005-0000-0000-0000288C0000}"/>
    <cellStyle name="Total 3 4 5 3 3 2" xfId="20082" xr:uid="{00000000-0005-0000-0000-0000298C0000}"/>
    <cellStyle name="Total 3 4 5 3 3 2 2" xfId="38237" xr:uid="{00000000-0005-0000-0000-00002A8C0000}"/>
    <cellStyle name="Total 3 4 5 3 3 3" xfId="30438" xr:uid="{00000000-0005-0000-0000-00002B8C0000}"/>
    <cellStyle name="Total 3 4 5 3 4" xfId="15189" xr:uid="{00000000-0005-0000-0000-00002C8C0000}"/>
    <cellStyle name="Total 3 4 5 3 4 2" xfId="34224" xr:uid="{00000000-0005-0000-0000-00002D8C0000}"/>
    <cellStyle name="Total 3 4 5 3 5" xfId="25356" xr:uid="{00000000-0005-0000-0000-00002E8C0000}"/>
    <cellStyle name="Total 3 4 5 4" xfId="5782" xr:uid="{00000000-0005-0000-0000-00002F8C0000}"/>
    <cellStyle name="Total 3 4 5 4 2" xfId="11901" xr:uid="{00000000-0005-0000-0000-0000308C0000}"/>
    <cellStyle name="Total 3 4 5 4 2 2" xfId="21405" xr:uid="{00000000-0005-0000-0000-0000318C0000}"/>
    <cellStyle name="Total 3 4 5 4 2 2 2" xfId="39289" xr:uid="{00000000-0005-0000-0000-0000328C0000}"/>
    <cellStyle name="Total 3 4 5 4 2 3" xfId="31543" xr:uid="{00000000-0005-0000-0000-0000338C0000}"/>
    <cellStyle name="Total 3 4 5 4 3" xfId="16372" xr:uid="{00000000-0005-0000-0000-0000348C0000}"/>
    <cellStyle name="Total 3 4 5 4 3 2" xfId="35143" xr:uid="{00000000-0005-0000-0000-0000358C0000}"/>
    <cellStyle name="Total 3 4 5 4 4" xfId="26477" xr:uid="{00000000-0005-0000-0000-0000368C0000}"/>
    <cellStyle name="Total 3 4 5 5" xfId="8881" xr:uid="{00000000-0005-0000-0000-0000378C0000}"/>
    <cellStyle name="Total 3 4 5 5 2" xfId="18868" xr:uid="{00000000-0005-0000-0000-0000388C0000}"/>
    <cellStyle name="Total 3 4 5 5 2 2" xfId="37215" xr:uid="{00000000-0005-0000-0000-0000398C0000}"/>
    <cellStyle name="Total 3 4 5 5 3" xfId="29003" xr:uid="{00000000-0005-0000-0000-00003A8C0000}"/>
    <cellStyle name="Total 3 4 5 6" xfId="23916" xr:uid="{00000000-0005-0000-0000-00003B8C0000}"/>
    <cellStyle name="Total 3 4 6" xfId="2625" xr:uid="{00000000-0005-0000-0000-00003C8C0000}"/>
    <cellStyle name="Total 3 4 6 2" xfId="3931" xr:uid="{00000000-0005-0000-0000-00003D8C0000}"/>
    <cellStyle name="Total 3 4 6 2 2" xfId="7036" xr:uid="{00000000-0005-0000-0000-00003E8C0000}"/>
    <cellStyle name="Total 3 4 6 2 2 2" xfId="13104" xr:uid="{00000000-0005-0000-0000-00003F8C0000}"/>
    <cellStyle name="Total 3 4 6 2 2 2 2" xfId="22454" xr:uid="{00000000-0005-0000-0000-0000408C0000}"/>
    <cellStyle name="Total 3 4 6 2 2 2 2 2" xfId="40182" xr:uid="{00000000-0005-0000-0000-0000418C0000}"/>
    <cellStyle name="Total 3 4 6 2 2 2 3" xfId="32556" xr:uid="{00000000-0005-0000-0000-0000428C0000}"/>
    <cellStyle name="Total 3 4 6 2 2 3" xfId="17281" xr:uid="{00000000-0005-0000-0000-0000438C0000}"/>
    <cellStyle name="Total 3 4 6 2 2 3 2" xfId="35914" xr:uid="{00000000-0005-0000-0000-0000448C0000}"/>
    <cellStyle name="Total 3 4 6 2 2 4" xfId="27490" xr:uid="{00000000-0005-0000-0000-0000458C0000}"/>
    <cellStyle name="Total 3 4 6 2 3" xfId="10089" xr:uid="{00000000-0005-0000-0000-0000468C0000}"/>
    <cellStyle name="Total 3 4 6 2 3 2" xfId="30015" xr:uid="{00000000-0005-0000-0000-0000478C0000}"/>
    <cellStyle name="Total 3 4 6 2 4" xfId="24934" xr:uid="{00000000-0005-0000-0000-0000488C0000}"/>
    <cellStyle name="Total 3 4 6 3" xfId="4586" xr:uid="{00000000-0005-0000-0000-0000498C0000}"/>
    <cellStyle name="Total 3 4 6 3 2" xfId="7688" xr:uid="{00000000-0005-0000-0000-00004A8C0000}"/>
    <cellStyle name="Total 3 4 6 3 2 2" xfId="13749" xr:uid="{00000000-0005-0000-0000-00004B8C0000}"/>
    <cellStyle name="Total 3 4 6 3 2 2 2" xfId="23025" xr:uid="{00000000-0005-0000-0000-00004C8C0000}"/>
    <cellStyle name="Total 3 4 6 3 2 2 2 2" xfId="40753" xr:uid="{00000000-0005-0000-0000-00004D8C0000}"/>
    <cellStyle name="Total 3 4 6 3 2 2 3" xfId="33197" xr:uid="{00000000-0005-0000-0000-00004E8C0000}"/>
    <cellStyle name="Total 3 4 6 3 2 3" xfId="17747" xr:uid="{00000000-0005-0000-0000-00004F8C0000}"/>
    <cellStyle name="Total 3 4 6 3 2 3 2" xfId="36380" xr:uid="{00000000-0005-0000-0000-0000508C0000}"/>
    <cellStyle name="Total 3 4 6 3 2 4" xfId="28131" xr:uid="{00000000-0005-0000-0000-0000518C0000}"/>
    <cellStyle name="Total 3 4 6 3 3" xfId="10735" xr:uid="{00000000-0005-0000-0000-0000528C0000}"/>
    <cellStyle name="Total 3 4 6 3 3 2" xfId="20303" xr:uid="{00000000-0005-0000-0000-0000538C0000}"/>
    <cellStyle name="Total 3 4 6 3 3 2 2" xfId="38456" xr:uid="{00000000-0005-0000-0000-0000548C0000}"/>
    <cellStyle name="Total 3 4 6 3 3 3" xfId="30657" xr:uid="{00000000-0005-0000-0000-0000558C0000}"/>
    <cellStyle name="Total 3 4 6 3 4" xfId="15346" xr:uid="{00000000-0005-0000-0000-0000568C0000}"/>
    <cellStyle name="Total 3 4 6 3 4 2" xfId="34381" xr:uid="{00000000-0005-0000-0000-0000578C0000}"/>
    <cellStyle name="Total 3 4 6 3 5" xfId="25575" xr:uid="{00000000-0005-0000-0000-0000588C0000}"/>
    <cellStyle name="Total 3 4 6 4" xfId="5824" xr:uid="{00000000-0005-0000-0000-0000598C0000}"/>
    <cellStyle name="Total 3 4 6 4 2" xfId="11943" xr:uid="{00000000-0005-0000-0000-00005A8C0000}"/>
    <cellStyle name="Total 3 4 6 4 2 2" xfId="21440" xr:uid="{00000000-0005-0000-0000-00005B8C0000}"/>
    <cellStyle name="Total 3 4 6 4 2 2 2" xfId="39322" xr:uid="{00000000-0005-0000-0000-00005C8C0000}"/>
    <cellStyle name="Total 3 4 6 4 2 3" xfId="31583" xr:uid="{00000000-0005-0000-0000-00005D8C0000}"/>
    <cellStyle name="Total 3 4 6 4 3" xfId="16403" xr:uid="{00000000-0005-0000-0000-00005E8C0000}"/>
    <cellStyle name="Total 3 4 6 4 3 2" xfId="35174" xr:uid="{00000000-0005-0000-0000-00005F8C0000}"/>
    <cellStyle name="Total 3 4 6 4 4" xfId="26517" xr:uid="{00000000-0005-0000-0000-0000608C0000}"/>
    <cellStyle name="Total 3 4 6 5" xfId="8923" xr:uid="{00000000-0005-0000-0000-0000618C0000}"/>
    <cellStyle name="Total 3 4 6 5 2" xfId="18910" xr:uid="{00000000-0005-0000-0000-0000628C0000}"/>
    <cellStyle name="Total 3 4 6 5 2 2" xfId="37255" xr:uid="{00000000-0005-0000-0000-0000638C0000}"/>
    <cellStyle name="Total 3 4 6 5 3" xfId="29043" xr:uid="{00000000-0005-0000-0000-0000648C0000}"/>
    <cellStyle name="Total 3 4 6 6" xfId="23956" xr:uid="{00000000-0005-0000-0000-0000658C0000}"/>
    <cellStyle name="Total 3 4 7" xfId="2590" xr:uid="{00000000-0005-0000-0000-0000668C0000}"/>
    <cellStyle name="Total 3 4 7 2" xfId="3961" xr:uid="{00000000-0005-0000-0000-0000678C0000}"/>
    <cellStyle name="Total 3 4 7 2 2" xfId="7066" xr:uid="{00000000-0005-0000-0000-0000688C0000}"/>
    <cellStyle name="Total 3 4 7 2 2 2" xfId="13132" xr:uid="{00000000-0005-0000-0000-0000698C0000}"/>
    <cellStyle name="Total 3 4 7 2 2 2 2" xfId="22481" xr:uid="{00000000-0005-0000-0000-00006A8C0000}"/>
    <cellStyle name="Total 3 4 7 2 2 2 2 2" xfId="40209" xr:uid="{00000000-0005-0000-0000-00006B8C0000}"/>
    <cellStyle name="Total 3 4 7 2 2 2 3" xfId="32584" xr:uid="{00000000-0005-0000-0000-00006C8C0000}"/>
    <cellStyle name="Total 3 4 7 2 2 3" xfId="17302" xr:uid="{00000000-0005-0000-0000-00006D8C0000}"/>
    <cellStyle name="Total 3 4 7 2 2 3 2" xfId="35935" xr:uid="{00000000-0005-0000-0000-00006E8C0000}"/>
    <cellStyle name="Total 3 4 7 2 2 4" xfId="27518" xr:uid="{00000000-0005-0000-0000-00006F8C0000}"/>
    <cellStyle name="Total 3 4 7 2 3" xfId="10117" xr:uid="{00000000-0005-0000-0000-0000708C0000}"/>
    <cellStyle name="Total 3 4 7 2 3 2" xfId="30043" xr:uid="{00000000-0005-0000-0000-0000718C0000}"/>
    <cellStyle name="Total 3 4 7 2 4" xfId="24962" xr:uid="{00000000-0005-0000-0000-0000728C0000}"/>
    <cellStyle name="Total 3 4 7 3" xfId="4614" xr:uid="{00000000-0005-0000-0000-0000738C0000}"/>
    <cellStyle name="Total 3 4 7 3 2" xfId="7716" xr:uid="{00000000-0005-0000-0000-0000748C0000}"/>
    <cellStyle name="Total 3 4 7 3 2 2" xfId="13777" xr:uid="{00000000-0005-0000-0000-0000758C0000}"/>
    <cellStyle name="Total 3 4 7 3 2 2 2" xfId="23052" xr:uid="{00000000-0005-0000-0000-0000768C0000}"/>
    <cellStyle name="Total 3 4 7 3 2 2 2 2" xfId="40780" xr:uid="{00000000-0005-0000-0000-0000778C0000}"/>
    <cellStyle name="Total 3 4 7 3 2 2 3" xfId="33225" xr:uid="{00000000-0005-0000-0000-0000788C0000}"/>
    <cellStyle name="Total 3 4 7 3 2 3" xfId="17768" xr:uid="{00000000-0005-0000-0000-0000798C0000}"/>
    <cellStyle name="Total 3 4 7 3 2 3 2" xfId="36401" xr:uid="{00000000-0005-0000-0000-00007A8C0000}"/>
    <cellStyle name="Total 3 4 7 3 2 4" xfId="28159" xr:uid="{00000000-0005-0000-0000-00007B8C0000}"/>
    <cellStyle name="Total 3 4 7 3 3" xfId="10763" xr:uid="{00000000-0005-0000-0000-00007C8C0000}"/>
    <cellStyle name="Total 3 4 7 3 3 2" xfId="20331" xr:uid="{00000000-0005-0000-0000-00007D8C0000}"/>
    <cellStyle name="Total 3 4 7 3 3 2 2" xfId="38484" xr:uid="{00000000-0005-0000-0000-00007E8C0000}"/>
    <cellStyle name="Total 3 4 7 3 3 3" xfId="30685" xr:uid="{00000000-0005-0000-0000-00007F8C0000}"/>
    <cellStyle name="Total 3 4 7 3 4" xfId="15367" xr:uid="{00000000-0005-0000-0000-0000808C0000}"/>
    <cellStyle name="Total 3 4 7 3 4 2" xfId="34402" xr:uid="{00000000-0005-0000-0000-0000818C0000}"/>
    <cellStyle name="Total 3 4 7 3 5" xfId="25603" xr:uid="{00000000-0005-0000-0000-0000828C0000}"/>
    <cellStyle name="Total 3 4 7 4" xfId="5792" xr:uid="{00000000-0005-0000-0000-0000838C0000}"/>
    <cellStyle name="Total 3 4 7 4 2" xfId="11911" xr:uid="{00000000-0005-0000-0000-0000848C0000}"/>
    <cellStyle name="Total 3 4 7 4 2 2" xfId="21413" xr:uid="{00000000-0005-0000-0000-0000858C0000}"/>
    <cellStyle name="Total 3 4 7 4 2 2 2" xfId="39297" xr:uid="{00000000-0005-0000-0000-0000868C0000}"/>
    <cellStyle name="Total 3 4 7 4 2 3" xfId="31553" xr:uid="{00000000-0005-0000-0000-0000878C0000}"/>
    <cellStyle name="Total 3 4 7 4 3" xfId="16380" xr:uid="{00000000-0005-0000-0000-0000888C0000}"/>
    <cellStyle name="Total 3 4 7 4 3 2" xfId="35151" xr:uid="{00000000-0005-0000-0000-0000898C0000}"/>
    <cellStyle name="Total 3 4 7 4 4" xfId="26487" xr:uid="{00000000-0005-0000-0000-00008A8C0000}"/>
    <cellStyle name="Total 3 4 7 5" xfId="8891" xr:uid="{00000000-0005-0000-0000-00008B8C0000}"/>
    <cellStyle name="Total 3 4 7 5 2" xfId="18878" xr:uid="{00000000-0005-0000-0000-00008C8C0000}"/>
    <cellStyle name="Total 3 4 7 5 2 2" xfId="37225" xr:uid="{00000000-0005-0000-0000-00008D8C0000}"/>
    <cellStyle name="Total 3 4 7 5 3" xfId="29013" xr:uid="{00000000-0005-0000-0000-00008E8C0000}"/>
    <cellStyle name="Total 3 4 7 6" xfId="23926" xr:uid="{00000000-0005-0000-0000-00008F8C0000}"/>
    <cellStyle name="Total 3 4 8" xfId="2652" xr:uid="{00000000-0005-0000-0000-0000908C0000}"/>
    <cellStyle name="Total 3 4 8 2" xfId="3984" xr:uid="{00000000-0005-0000-0000-0000918C0000}"/>
    <cellStyle name="Total 3 4 8 2 2" xfId="7088" xr:uid="{00000000-0005-0000-0000-0000928C0000}"/>
    <cellStyle name="Total 3 4 8 2 2 2" xfId="13154" xr:uid="{00000000-0005-0000-0000-0000938C0000}"/>
    <cellStyle name="Total 3 4 8 2 2 2 2" xfId="22501" xr:uid="{00000000-0005-0000-0000-0000948C0000}"/>
    <cellStyle name="Total 3 4 8 2 2 2 2 2" xfId="40229" xr:uid="{00000000-0005-0000-0000-0000958C0000}"/>
    <cellStyle name="Total 3 4 8 2 2 2 3" xfId="32606" xr:uid="{00000000-0005-0000-0000-0000968C0000}"/>
    <cellStyle name="Total 3 4 8 2 2 3" xfId="17318" xr:uid="{00000000-0005-0000-0000-0000978C0000}"/>
    <cellStyle name="Total 3 4 8 2 2 3 2" xfId="35951" xr:uid="{00000000-0005-0000-0000-0000988C0000}"/>
    <cellStyle name="Total 3 4 8 2 2 4" xfId="27540" xr:uid="{00000000-0005-0000-0000-0000998C0000}"/>
    <cellStyle name="Total 3 4 8 2 3" xfId="10139" xr:uid="{00000000-0005-0000-0000-00009A8C0000}"/>
    <cellStyle name="Total 3 4 8 2 3 2" xfId="30065" xr:uid="{00000000-0005-0000-0000-00009B8C0000}"/>
    <cellStyle name="Total 3 4 8 2 4" xfId="24984" xr:uid="{00000000-0005-0000-0000-00009C8C0000}"/>
    <cellStyle name="Total 3 4 8 3" xfId="4636" xr:uid="{00000000-0005-0000-0000-00009D8C0000}"/>
    <cellStyle name="Total 3 4 8 3 2" xfId="7738" xr:uid="{00000000-0005-0000-0000-00009E8C0000}"/>
    <cellStyle name="Total 3 4 8 3 2 2" xfId="13799" xr:uid="{00000000-0005-0000-0000-00009F8C0000}"/>
    <cellStyle name="Total 3 4 8 3 2 2 2" xfId="23072" xr:uid="{00000000-0005-0000-0000-0000A08C0000}"/>
    <cellStyle name="Total 3 4 8 3 2 2 2 2" xfId="40800" xr:uid="{00000000-0005-0000-0000-0000A18C0000}"/>
    <cellStyle name="Total 3 4 8 3 2 2 3" xfId="33247" xr:uid="{00000000-0005-0000-0000-0000A28C0000}"/>
    <cellStyle name="Total 3 4 8 3 2 3" xfId="17784" xr:uid="{00000000-0005-0000-0000-0000A38C0000}"/>
    <cellStyle name="Total 3 4 8 3 2 3 2" xfId="36417" xr:uid="{00000000-0005-0000-0000-0000A48C0000}"/>
    <cellStyle name="Total 3 4 8 3 2 4" xfId="28181" xr:uid="{00000000-0005-0000-0000-0000A58C0000}"/>
    <cellStyle name="Total 3 4 8 3 3" xfId="10785" xr:uid="{00000000-0005-0000-0000-0000A68C0000}"/>
    <cellStyle name="Total 3 4 8 3 3 2" xfId="20353" xr:uid="{00000000-0005-0000-0000-0000A78C0000}"/>
    <cellStyle name="Total 3 4 8 3 3 2 2" xfId="38506" xr:uid="{00000000-0005-0000-0000-0000A88C0000}"/>
    <cellStyle name="Total 3 4 8 3 3 3" xfId="30707" xr:uid="{00000000-0005-0000-0000-0000A98C0000}"/>
    <cellStyle name="Total 3 4 8 3 4" xfId="15383" xr:uid="{00000000-0005-0000-0000-0000AA8C0000}"/>
    <cellStyle name="Total 3 4 8 3 4 2" xfId="34418" xr:uid="{00000000-0005-0000-0000-0000AB8C0000}"/>
    <cellStyle name="Total 3 4 8 3 5" xfId="25625" xr:uid="{00000000-0005-0000-0000-0000AC8C0000}"/>
    <cellStyle name="Total 3 4 8 4" xfId="5850" xr:uid="{00000000-0005-0000-0000-0000AD8C0000}"/>
    <cellStyle name="Total 3 4 8 4 2" xfId="11969" xr:uid="{00000000-0005-0000-0000-0000AE8C0000}"/>
    <cellStyle name="Total 3 4 8 4 2 2" xfId="21463" xr:uid="{00000000-0005-0000-0000-0000AF8C0000}"/>
    <cellStyle name="Total 3 4 8 4 2 2 2" xfId="39345" xr:uid="{00000000-0005-0000-0000-0000B08C0000}"/>
    <cellStyle name="Total 3 4 8 4 2 3" xfId="31607" xr:uid="{00000000-0005-0000-0000-0000B18C0000}"/>
    <cellStyle name="Total 3 4 8 4 3" xfId="16424" xr:uid="{00000000-0005-0000-0000-0000B28C0000}"/>
    <cellStyle name="Total 3 4 8 4 3 2" xfId="35195" xr:uid="{00000000-0005-0000-0000-0000B38C0000}"/>
    <cellStyle name="Total 3 4 8 4 4" xfId="26541" xr:uid="{00000000-0005-0000-0000-0000B48C0000}"/>
    <cellStyle name="Total 3 4 8 5" xfId="8949" xr:uid="{00000000-0005-0000-0000-0000B58C0000}"/>
    <cellStyle name="Total 3 4 8 5 2" xfId="18936" xr:uid="{00000000-0005-0000-0000-0000B68C0000}"/>
    <cellStyle name="Total 3 4 8 5 2 2" xfId="37279" xr:uid="{00000000-0005-0000-0000-0000B78C0000}"/>
    <cellStyle name="Total 3 4 8 5 3" xfId="29065" xr:uid="{00000000-0005-0000-0000-0000B88C0000}"/>
    <cellStyle name="Total 3 4 8 6" xfId="23980" xr:uid="{00000000-0005-0000-0000-0000B98C0000}"/>
    <cellStyle name="Total 3 4 9" xfId="2679" xr:uid="{00000000-0005-0000-0000-0000BA8C0000}"/>
    <cellStyle name="Total 3 4 9 2" xfId="4009" xr:uid="{00000000-0005-0000-0000-0000BB8C0000}"/>
    <cellStyle name="Total 3 4 9 2 2" xfId="7113" xr:uid="{00000000-0005-0000-0000-0000BC8C0000}"/>
    <cellStyle name="Total 3 4 9 2 2 2" xfId="13178" xr:uid="{00000000-0005-0000-0000-0000BD8C0000}"/>
    <cellStyle name="Total 3 4 9 2 2 2 2" xfId="22524" xr:uid="{00000000-0005-0000-0000-0000BE8C0000}"/>
    <cellStyle name="Total 3 4 9 2 2 2 2 2" xfId="40252" xr:uid="{00000000-0005-0000-0000-0000BF8C0000}"/>
    <cellStyle name="Total 3 4 9 2 2 2 3" xfId="32630" xr:uid="{00000000-0005-0000-0000-0000C08C0000}"/>
    <cellStyle name="Total 3 4 9 2 2 3" xfId="17338" xr:uid="{00000000-0005-0000-0000-0000C18C0000}"/>
    <cellStyle name="Total 3 4 9 2 2 3 2" xfId="35971" xr:uid="{00000000-0005-0000-0000-0000C28C0000}"/>
    <cellStyle name="Total 3 4 9 2 2 4" xfId="27564" xr:uid="{00000000-0005-0000-0000-0000C38C0000}"/>
    <cellStyle name="Total 3 4 9 2 3" xfId="10163" xr:uid="{00000000-0005-0000-0000-0000C48C0000}"/>
    <cellStyle name="Total 3 4 9 2 3 2" xfId="30089" xr:uid="{00000000-0005-0000-0000-0000C58C0000}"/>
    <cellStyle name="Total 3 4 9 2 4" xfId="25008" xr:uid="{00000000-0005-0000-0000-0000C68C0000}"/>
    <cellStyle name="Total 3 4 9 3" xfId="4660" xr:uid="{00000000-0005-0000-0000-0000C78C0000}"/>
    <cellStyle name="Total 3 4 9 3 2" xfId="7762" xr:uid="{00000000-0005-0000-0000-0000C88C0000}"/>
    <cellStyle name="Total 3 4 9 3 2 2" xfId="13823" xr:uid="{00000000-0005-0000-0000-0000C98C0000}"/>
    <cellStyle name="Total 3 4 9 3 2 2 2" xfId="23095" xr:uid="{00000000-0005-0000-0000-0000CA8C0000}"/>
    <cellStyle name="Total 3 4 9 3 2 2 2 2" xfId="40823" xr:uid="{00000000-0005-0000-0000-0000CB8C0000}"/>
    <cellStyle name="Total 3 4 9 3 2 2 3" xfId="33271" xr:uid="{00000000-0005-0000-0000-0000CC8C0000}"/>
    <cellStyle name="Total 3 4 9 3 2 3" xfId="17804" xr:uid="{00000000-0005-0000-0000-0000CD8C0000}"/>
    <cellStyle name="Total 3 4 9 3 2 3 2" xfId="36437" xr:uid="{00000000-0005-0000-0000-0000CE8C0000}"/>
    <cellStyle name="Total 3 4 9 3 2 4" xfId="28205" xr:uid="{00000000-0005-0000-0000-0000CF8C0000}"/>
    <cellStyle name="Total 3 4 9 3 3" xfId="10809" xr:uid="{00000000-0005-0000-0000-0000D08C0000}"/>
    <cellStyle name="Total 3 4 9 3 3 2" xfId="20377" xr:uid="{00000000-0005-0000-0000-0000D18C0000}"/>
    <cellStyle name="Total 3 4 9 3 3 2 2" xfId="38530" xr:uid="{00000000-0005-0000-0000-0000D28C0000}"/>
    <cellStyle name="Total 3 4 9 3 3 3" xfId="30731" xr:uid="{00000000-0005-0000-0000-0000D38C0000}"/>
    <cellStyle name="Total 3 4 9 3 4" xfId="15403" xr:uid="{00000000-0005-0000-0000-0000D48C0000}"/>
    <cellStyle name="Total 3 4 9 3 4 2" xfId="34438" xr:uid="{00000000-0005-0000-0000-0000D58C0000}"/>
    <cellStyle name="Total 3 4 9 3 5" xfId="25649" xr:uid="{00000000-0005-0000-0000-0000D68C0000}"/>
    <cellStyle name="Total 3 4 9 4" xfId="5876" xr:uid="{00000000-0005-0000-0000-0000D78C0000}"/>
    <cellStyle name="Total 3 4 9 4 2" xfId="11995" xr:uid="{00000000-0005-0000-0000-0000D88C0000}"/>
    <cellStyle name="Total 3 4 9 4 2 2" xfId="21485" xr:uid="{00000000-0005-0000-0000-0000D98C0000}"/>
    <cellStyle name="Total 3 4 9 4 2 2 2" xfId="39365" xr:uid="{00000000-0005-0000-0000-0000DA8C0000}"/>
    <cellStyle name="Total 3 4 9 4 2 3" xfId="31631" xr:uid="{00000000-0005-0000-0000-0000DB8C0000}"/>
    <cellStyle name="Total 3 4 9 4 3" xfId="16446" xr:uid="{00000000-0005-0000-0000-0000DC8C0000}"/>
    <cellStyle name="Total 3 4 9 4 3 2" xfId="35217" xr:uid="{00000000-0005-0000-0000-0000DD8C0000}"/>
    <cellStyle name="Total 3 4 9 4 4" xfId="26565" xr:uid="{00000000-0005-0000-0000-0000DE8C0000}"/>
    <cellStyle name="Total 3 4 9 5" xfId="8975" xr:uid="{00000000-0005-0000-0000-0000DF8C0000}"/>
    <cellStyle name="Total 3 4 9 5 2" xfId="18962" xr:uid="{00000000-0005-0000-0000-0000E08C0000}"/>
    <cellStyle name="Total 3 4 9 5 2 2" xfId="37303" xr:uid="{00000000-0005-0000-0000-0000E18C0000}"/>
    <cellStyle name="Total 3 4 9 5 3" xfId="29091" xr:uid="{00000000-0005-0000-0000-0000E28C0000}"/>
    <cellStyle name="Total 3 4 9 6" xfId="24004" xr:uid="{00000000-0005-0000-0000-0000E38C0000}"/>
    <cellStyle name="Total 3 5" xfId="1765" xr:uid="{00000000-0005-0000-0000-0000E48C0000}"/>
    <cellStyle name="Total 3 5 2" xfId="23287" xr:uid="{00000000-0005-0000-0000-0000E58C0000}"/>
    <cellStyle name="Total 4" xfId="877" xr:uid="{00000000-0005-0000-0000-0000E68C0000}"/>
    <cellStyle name="Total 4 2" xfId="1719" xr:uid="{00000000-0005-0000-0000-0000E78C0000}"/>
    <cellStyle name="Total 4 2 2" xfId="2461" xr:uid="{00000000-0005-0000-0000-0000E88C0000}"/>
    <cellStyle name="Total 4 2 2 2" xfId="5667" xr:uid="{00000000-0005-0000-0000-0000E98C0000}"/>
    <cellStyle name="Total 4 2 2 2 2" xfId="26370" xr:uid="{00000000-0005-0000-0000-0000EA8C0000}"/>
    <cellStyle name="Total 4 3" xfId="1389" xr:uid="{00000000-0005-0000-0000-0000EB8C0000}"/>
    <cellStyle name="Total 4 3 10" xfId="2682" xr:uid="{00000000-0005-0000-0000-0000EC8C0000}"/>
    <cellStyle name="Total 4 3 10 2" xfId="3448" xr:uid="{00000000-0005-0000-0000-0000ED8C0000}"/>
    <cellStyle name="Total 4 3 10 2 2" xfId="6596" xr:uid="{00000000-0005-0000-0000-0000EE8C0000}"/>
    <cellStyle name="Total 4 3 10 2 2 2" xfId="12699" xr:uid="{00000000-0005-0000-0000-0000EF8C0000}"/>
    <cellStyle name="Total 4 3 10 2 2 2 2" xfId="22106" xr:uid="{00000000-0005-0000-0000-0000F08C0000}"/>
    <cellStyle name="Total 4 3 10 2 2 2 2 2" xfId="39836" xr:uid="{00000000-0005-0000-0000-0000F18C0000}"/>
    <cellStyle name="Total 4 3 10 2 2 2 3" xfId="32154" xr:uid="{00000000-0005-0000-0000-0000F28C0000}"/>
    <cellStyle name="Total 4 3 10 2 2 3" xfId="17001" xr:uid="{00000000-0005-0000-0000-0000F38C0000}"/>
    <cellStyle name="Total 4 3 10 2 2 3 2" xfId="35634" xr:uid="{00000000-0005-0000-0000-0000F48C0000}"/>
    <cellStyle name="Total 4 3 10 2 2 4" xfId="27088" xr:uid="{00000000-0005-0000-0000-0000F58C0000}"/>
    <cellStyle name="Total 4 3 10 2 3" xfId="9684" xr:uid="{00000000-0005-0000-0000-0000F68C0000}"/>
    <cellStyle name="Total 4 3 10 2 3 2" xfId="29616" xr:uid="{00000000-0005-0000-0000-0000F78C0000}"/>
    <cellStyle name="Total 4 3 10 2 4" xfId="24532" xr:uid="{00000000-0005-0000-0000-0000F88C0000}"/>
    <cellStyle name="Total 4 3 10 3" xfId="4180" xr:uid="{00000000-0005-0000-0000-0000F98C0000}"/>
    <cellStyle name="Total 4 3 10 3 2" xfId="7283" xr:uid="{00000000-0005-0000-0000-0000FA8C0000}"/>
    <cellStyle name="Total 4 3 10 3 2 2" xfId="13344" xr:uid="{00000000-0005-0000-0000-0000FB8C0000}"/>
    <cellStyle name="Total 4 3 10 3 2 2 2" xfId="22679" xr:uid="{00000000-0005-0000-0000-0000FC8C0000}"/>
    <cellStyle name="Total 4 3 10 3 2 2 2 2" xfId="40407" xr:uid="{00000000-0005-0000-0000-0000FD8C0000}"/>
    <cellStyle name="Total 4 3 10 3 2 2 3" xfId="32795" xr:uid="{00000000-0005-0000-0000-0000FE8C0000}"/>
    <cellStyle name="Total 4 3 10 3 2 3" xfId="17467" xr:uid="{00000000-0005-0000-0000-0000FF8C0000}"/>
    <cellStyle name="Total 4 3 10 3 2 3 2" xfId="36100" xr:uid="{00000000-0005-0000-0000-0000008D0000}"/>
    <cellStyle name="Total 4 3 10 3 2 4" xfId="27729" xr:uid="{00000000-0005-0000-0000-0000018D0000}"/>
    <cellStyle name="Total 4 3 10 3 3" xfId="10329" xr:uid="{00000000-0005-0000-0000-0000028D0000}"/>
    <cellStyle name="Total 4 3 10 3 3 2" xfId="19898" xr:uid="{00000000-0005-0000-0000-0000038D0000}"/>
    <cellStyle name="Total 4 3 10 3 3 2 2" xfId="38054" xr:uid="{00000000-0005-0000-0000-0000048D0000}"/>
    <cellStyle name="Total 4 3 10 3 3 3" xfId="30254" xr:uid="{00000000-0005-0000-0000-0000058D0000}"/>
    <cellStyle name="Total 4 3 10 3 4" xfId="15066" xr:uid="{00000000-0005-0000-0000-0000068D0000}"/>
    <cellStyle name="Total 4 3 10 3 4 2" xfId="34101" xr:uid="{00000000-0005-0000-0000-0000078D0000}"/>
    <cellStyle name="Total 4 3 10 3 5" xfId="25173" xr:uid="{00000000-0005-0000-0000-0000088D0000}"/>
    <cellStyle name="Total 4 3 10 4" xfId="5879" xr:uid="{00000000-0005-0000-0000-0000098D0000}"/>
    <cellStyle name="Total 4 3 10 4 2" xfId="11998" xr:uid="{00000000-0005-0000-0000-00000A8D0000}"/>
    <cellStyle name="Total 4 3 10 4 2 2" xfId="21488" xr:uid="{00000000-0005-0000-0000-00000B8D0000}"/>
    <cellStyle name="Total 4 3 10 4 2 2 2" xfId="39368" xr:uid="{00000000-0005-0000-0000-00000C8D0000}"/>
    <cellStyle name="Total 4 3 10 4 2 3" xfId="31634" xr:uid="{00000000-0005-0000-0000-00000D8D0000}"/>
    <cellStyle name="Total 4 3 10 4 3" xfId="16449" xr:uid="{00000000-0005-0000-0000-00000E8D0000}"/>
    <cellStyle name="Total 4 3 10 4 3 2" xfId="35220" xr:uid="{00000000-0005-0000-0000-00000F8D0000}"/>
    <cellStyle name="Total 4 3 10 4 4" xfId="26568" xr:uid="{00000000-0005-0000-0000-0000108D0000}"/>
    <cellStyle name="Total 4 3 10 5" xfId="8978" xr:uid="{00000000-0005-0000-0000-0000118D0000}"/>
    <cellStyle name="Total 4 3 10 5 2" xfId="18965" xr:uid="{00000000-0005-0000-0000-0000128D0000}"/>
    <cellStyle name="Total 4 3 10 5 2 2" xfId="37306" xr:uid="{00000000-0005-0000-0000-0000138D0000}"/>
    <cellStyle name="Total 4 3 10 5 3" xfId="29094" xr:uid="{00000000-0005-0000-0000-0000148D0000}"/>
    <cellStyle name="Total 4 3 10 6" xfId="24007" xr:uid="{00000000-0005-0000-0000-0000158D0000}"/>
    <cellStyle name="Total 4 3 11" xfId="2745" xr:uid="{00000000-0005-0000-0000-0000168D0000}"/>
    <cellStyle name="Total 4 3 11 2" xfId="3511" xr:uid="{00000000-0005-0000-0000-0000178D0000}"/>
    <cellStyle name="Total 4 3 11 2 2" xfId="6650" xr:uid="{00000000-0005-0000-0000-0000188D0000}"/>
    <cellStyle name="Total 4 3 11 2 2 2" xfId="12749" xr:uid="{00000000-0005-0000-0000-0000198D0000}"/>
    <cellStyle name="Total 4 3 11 2 2 2 2" xfId="22149" xr:uid="{00000000-0005-0000-0000-00001A8D0000}"/>
    <cellStyle name="Total 4 3 11 2 2 2 2 2" xfId="39879" xr:uid="{00000000-0005-0000-0000-00001B8D0000}"/>
    <cellStyle name="Total 4 3 11 2 2 2 3" xfId="32204" xr:uid="{00000000-0005-0000-0000-00001C8D0000}"/>
    <cellStyle name="Total 4 3 11 2 2 3" xfId="17035" xr:uid="{00000000-0005-0000-0000-00001D8D0000}"/>
    <cellStyle name="Total 4 3 11 2 2 3 2" xfId="35668" xr:uid="{00000000-0005-0000-0000-00001E8D0000}"/>
    <cellStyle name="Total 4 3 11 2 2 4" xfId="27138" xr:uid="{00000000-0005-0000-0000-00001F8D0000}"/>
    <cellStyle name="Total 4 3 11 2 3" xfId="9734" xr:uid="{00000000-0005-0000-0000-0000208D0000}"/>
    <cellStyle name="Total 4 3 11 2 3 2" xfId="29665" xr:uid="{00000000-0005-0000-0000-0000218D0000}"/>
    <cellStyle name="Total 4 3 11 2 4" xfId="24582" xr:uid="{00000000-0005-0000-0000-0000228D0000}"/>
    <cellStyle name="Total 4 3 11 3" xfId="4230" xr:uid="{00000000-0005-0000-0000-0000238D0000}"/>
    <cellStyle name="Total 4 3 11 3 2" xfId="7333" xr:uid="{00000000-0005-0000-0000-0000248D0000}"/>
    <cellStyle name="Total 4 3 11 3 2 2" xfId="13394" xr:uid="{00000000-0005-0000-0000-0000258D0000}"/>
    <cellStyle name="Total 4 3 11 3 2 2 2" xfId="22722" xr:uid="{00000000-0005-0000-0000-0000268D0000}"/>
    <cellStyle name="Total 4 3 11 3 2 2 2 2" xfId="40450" xr:uid="{00000000-0005-0000-0000-0000278D0000}"/>
    <cellStyle name="Total 4 3 11 3 2 2 3" xfId="32845" xr:uid="{00000000-0005-0000-0000-0000288D0000}"/>
    <cellStyle name="Total 4 3 11 3 2 3" xfId="17501" xr:uid="{00000000-0005-0000-0000-0000298D0000}"/>
    <cellStyle name="Total 4 3 11 3 2 3 2" xfId="36134" xr:uid="{00000000-0005-0000-0000-00002A8D0000}"/>
    <cellStyle name="Total 4 3 11 3 2 4" xfId="27779" xr:uid="{00000000-0005-0000-0000-00002B8D0000}"/>
    <cellStyle name="Total 4 3 11 3 3" xfId="10379" xr:uid="{00000000-0005-0000-0000-00002C8D0000}"/>
    <cellStyle name="Total 4 3 11 3 3 2" xfId="19948" xr:uid="{00000000-0005-0000-0000-00002D8D0000}"/>
    <cellStyle name="Total 4 3 11 3 3 2 2" xfId="38104" xr:uid="{00000000-0005-0000-0000-00002E8D0000}"/>
    <cellStyle name="Total 4 3 11 3 3 3" xfId="30304" xr:uid="{00000000-0005-0000-0000-00002F8D0000}"/>
    <cellStyle name="Total 4 3 11 3 4" xfId="15100" xr:uid="{00000000-0005-0000-0000-0000308D0000}"/>
    <cellStyle name="Total 4 3 11 3 4 2" xfId="34135" xr:uid="{00000000-0005-0000-0000-0000318D0000}"/>
    <cellStyle name="Total 4 3 11 3 5" xfId="25223" xr:uid="{00000000-0005-0000-0000-0000328D0000}"/>
    <cellStyle name="Total 4 3 11 4" xfId="5939" xr:uid="{00000000-0005-0000-0000-0000338D0000}"/>
    <cellStyle name="Total 4 3 11 4 2" xfId="12058" xr:uid="{00000000-0005-0000-0000-0000348D0000}"/>
    <cellStyle name="Total 4 3 11 4 2 2" xfId="21546" xr:uid="{00000000-0005-0000-0000-0000358D0000}"/>
    <cellStyle name="Total 4 3 11 4 2 2 2" xfId="39426" xr:uid="{00000000-0005-0000-0000-0000368D0000}"/>
    <cellStyle name="Total 4 3 11 4 2 3" xfId="31692" xr:uid="{00000000-0005-0000-0000-0000378D0000}"/>
    <cellStyle name="Total 4 3 11 4 3" xfId="16495" xr:uid="{00000000-0005-0000-0000-0000388D0000}"/>
    <cellStyle name="Total 4 3 11 4 3 2" xfId="35266" xr:uid="{00000000-0005-0000-0000-0000398D0000}"/>
    <cellStyle name="Total 4 3 11 4 4" xfId="26626" xr:uid="{00000000-0005-0000-0000-00003A8D0000}"/>
    <cellStyle name="Total 4 3 11 5" xfId="9038" xr:uid="{00000000-0005-0000-0000-00003B8D0000}"/>
    <cellStyle name="Total 4 3 11 5 2" xfId="19025" xr:uid="{00000000-0005-0000-0000-00003C8D0000}"/>
    <cellStyle name="Total 4 3 11 5 2 2" xfId="37364" xr:uid="{00000000-0005-0000-0000-00003D8D0000}"/>
    <cellStyle name="Total 4 3 11 5 3" xfId="29152" xr:uid="{00000000-0005-0000-0000-00003E8D0000}"/>
    <cellStyle name="Total 4 3 11 6" xfId="24065" xr:uid="{00000000-0005-0000-0000-00003F8D0000}"/>
    <cellStyle name="Total 4 3 12" xfId="2696" xr:uid="{00000000-0005-0000-0000-0000408D0000}"/>
    <cellStyle name="Total 4 3 12 2" xfId="3513" xr:uid="{00000000-0005-0000-0000-0000418D0000}"/>
    <cellStyle name="Total 4 3 12 2 2" xfId="6652" xr:uid="{00000000-0005-0000-0000-0000428D0000}"/>
    <cellStyle name="Total 4 3 12 2 2 2" xfId="12751" xr:uid="{00000000-0005-0000-0000-0000438D0000}"/>
    <cellStyle name="Total 4 3 12 2 2 2 2" xfId="22151" xr:uid="{00000000-0005-0000-0000-0000448D0000}"/>
    <cellStyle name="Total 4 3 12 2 2 2 2 2" xfId="39881" xr:uid="{00000000-0005-0000-0000-0000458D0000}"/>
    <cellStyle name="Total 4 3 12 2 2 2 3" xfId="32206" xr:uid="{00000000-0005-0000-0000-0000468D0000}"/>
    <cellStyle name="Total 4 3 12 2 2 3" xfId="17037" xr:uid="{00000000-0005-0000-0000-0000478D0000}"/>
    <cellStyle name="Total 4 3 12 2 2 3 2" xfId="35670" xr:uid="{00000000-0005-0000-0000-0000488D0000}"/>
    <cellStyle name="Total 4 3 12 2 2 4" xfId="27140" xr:uid="{00000000-0005-0000-0000-0000498D0000}"/>
    <cellStyle name="Total 4 3 12 2 3" xfId="9736" xr:uid="{00000000-0005-0000-0000-00004A8D0000}"/>
    <cellStyle name="Total 4 3 12 2 3 2" xfId="29667" xr:uid="{00000000-0005-0000-0000-00004B8D0000}"/>
    <cellStyle name="Total 4 3 12 2 4" xfId="24584" xr:uid="{00000000-0005-0000-0000-00004C8D0000}"/>
    <cellStyle name="Total 4 3 12 3" xfId="4232" xr:uid="{00000000-0005-0000-0000-00004D8D0000}"/>
    <cellStyle name="Total 4 3 12 3 2" xfId="7335" xr:uid="{00000000-0005-0000-0000-00004E8D0000}"/>
    <cellStyle name="Total 4 3 12 3 2 2" xfId="13396" xr:uid="{00000000-0005-0000-0000-00004F8D0000}"/>
    <cellStyle name="Total 4 3 12 3 2 2 2" xfId="22724" xr:uid="{00000000-0005-0000-0000-0000508D0000}"/>
    <cellStyle name="Total 4 3 12 3 2 2 2 2" xfId="40452" xr:uid="{00000000-0005-0000-0000-0000518D0000}"/>
    <cellStyle name="Total 4 3 12 3 2 2 3" xfId="32847" xr:uid="{00000000-0005-0000-0000-0000528D0000}"/>
    <cellStyle name="Total 4 3 12 3 2 3" xfId="17503" xr:uid="{00000000-0005-0000-0000-0000538D0000}"/>
    <cellStyle name="Total 4 3 12 3 2 3 2" xfId="36136" xr:uid="{00000000-0005-0000-0000-0000548D0000}"/>
    <cellStyle name="Total 4 3 12 3 2 4" xfId="27781" xr:uid="{00000000-0005-0000-0000-0000558D0000}"/>
    <cellStyle name="Total 4 3 12 3 3" xfId="10381" xr:uid="{00000000-0005-0000-0000-0000568D0000}"/>
    <cellStyle name="Total 4 3 12 3 3 2" xfId="19950" xr:uid="{00000000-0005-0000-0000-0000578D0000}"/>
    <cellStyle name="Total 4 3 12 3 3 2 2" xfId="38106" xr:uid="{00000000-0005-0000-0000-0000588D0000}"/>
    <cellStyle name="Total 4 3 12 3 3 3" xfId="30306" xr:uid="{00000000-0005-0000-0000-0000598D0000}"/>
    <cellStyle name="Total 4 3 12 3 4" xfId="15102" xr:uid="{00000000-0005-0000-0000-00005A8D0000}"/>
    <cellStyle name="Total 4 3 12 3 4 2" xfId="34137" xr:uid="{00000000-0005-0000-0000-00005B8D0000}"/>
    <cellStyle name="Total 4 3 12 3 5" xfId="25225" xr:uid="{00000000-0005-0000-0000-00005C8D0000}"/>
    <cellStyle name="Total 4 3 12 4" xfId="5893" xr:uid="{00000000-0005-0000-0000-00005D8D0000}"/>
    <cellStyle name="Total 4 3 12 4 2" xfId="12012" xr:uid="{00000000-0005-0000-0000-00005E8D0000}"/>
    <cellStyle name="Total 4 3 12 4 2 2" xfId="21502" xr:uid="{00000000-0005-0000-0000-00005F8D0000}"/>
    <cellStyle name="Total 4 3 12 4 2 2 2" xfId="39382" xr:uid="{00000000-0005-0000-0000-0000608D0000}"/>
    <cellStyle name="Total 4 3 12 4 2 3" xfId="31648" xr:uid="{00000000-0005-0000-0000-0000618D0000}"/>
    <cellStyle name="Total 4 3 12 4 3" xfId="16459" xr:uid="{00000000-0005-0000-0000-0000628D0000}"/>
    <cellStyle name="Total 4 3 12 4 3 2" xfId="35230" xr:uid="{00000000-0005-0000-0000-0000638D0000}"/>
    <cellStyle name="Total 4 3 12 4 4" xfId="26582" xr:uid="{00000000-0005-0000-0000-0000648D0000}"/>
    <cellStyle name="Total 4 3 12 5" xfId="8992" xr:uid="{00000000-0005-0000-0000-0000658D0000}"/>
    <cellStyle name="Total 4 3 12 5 2" xfId="18979" xr:uid="{00000000-0005-0000-0000-0000668D0000}"/>
    <cellStyle name="Total 4 3 12 5 2 2" xfId="37320" xr:uid="{00000000-0005-0000-0000-0000678D0000}"/>
    <cellStyle name="Total 4 3 12 5 3" xfId="29108" xr:uid="{00000000-0005-0000-0000-0000688D0000}"/>
    <cellStyle name="Total 4 3 12 6" xfId="24021" xr:uid="{00000000-0005-0000-0000-0000698D0000}"/>
    <cellStyle name="Total 4 3 13" xfId="2730" xr:uid="{00000000-0005-0000-0000-00006A8D0000}"/>
    <cellStyle name="Total 4 3 13 2" xfId="3680" xr:uid="{00000000-0005-0000-0000-00006B8D0000}"/>
    <cellStyle name="Total 4 3 13 2 2" xfId="6803" xr:uid="{00000000-0005-0000-0000-00006C8D0000}"/>
    <cellStyle name="Total 4 3 13 2 2 2" xfId="12886" xr:uid="{00000000-0005-0000-0000-00006D8D0000}"/>
    <cellStyle name="Total 4 3 13 2 2 2 2" xfId="22259" xr:uid="{00000000-0005-0000-0000-00006E8D0000}"/>
    <cellStyle name="Total 4 3 13 2 2 2 2 2" xfId="39989" xr:uid="{00000000-0005-0000-0000-00006F8D0000}"/>
    <cellStyle name="Total 4 3 13 2 2 2 3" xfId="32340" xr:uid="{00000000-0005-0000-0000-0000708D0000}"/>
    <cellStyle name="Total 4 3 13 2 2 3" xfId="17127" xr:uid="{00000000-0005-0000-0000-0000718D0000}"/>
    <cellStyle name="Total 4 3 13 2 2 3 2" xfId="35760" xr:uid="{00000000-0005-0000-0000-0000728D0000}"/>
    <cellStyle name="Total 4 3 13 2 2 4" xfId="27274" xr:uid="{00000000-0005-0000-0000-0000738D0000}"/>
    <cellStyle name="Total 4 3 13 2 3" xfId="9871" xr:uid="{00000000-0005-0000-0000-0000748D0000}"/>
    <cellStyle name="Total 4 3 13 2 3 2" xfId="29799" xr:uid="{00000000-0005-0000-0000-0000758D0000}"/>
    <cellStyle name="Total 4 3 13 2 4" xfId="24718" xr:uid="{00000000-0005-0000-0000-0000768D0000}"/>
    <cellStyle name="Total 4 3 13 3" xfId="4368" xr:uid="{00000000-0005-0000-0000-0000778D0000}"/>
    <cellStyle name="Total 4 3 13 3 2" xfId="7470" xr:uid="{00000000-0005-0000-0000-0000788D0000}"/>
    <cellStyle name="Total 4 3 13 3 2 2" xfId="13531" xr:uid="{00000000-0005-0000-0000-0000798D0000}"/>
    <cellStyle name="Total 4 3 13 3 2 2 2" xfId="22832" xr:uid="{00000000-0005-0000-0000-00007A8D0000}"/>
    <cellStyle name="Total 4 3 13 3 2 2 2 2" xfId="40560" xr:uid="{00000000-0005-0000-0000-00007B8D0000}"/>
    <cellStyle name="Total 4 3 13 3 2 2 3" xfId="32981" xr:uid="{00000000-0005-0000-0000-00007C8D0000}"/>
    <cellStyle name="Total 4 3 13 3 2 3" xfId="17593" xr:uid="{00000000-0005-0000-0000-00007D8D0000}"/>
    <cellStyle name="Total 4 3 13 3 2 3 2" xfId="36226" xr:uid="{00000000-0005-0000-0000-00007E8D0000}"/>
    <cellStyle name="Total 4 3 13 3 2 4" xfId="27915" xr:uid="{00000000-0005-0000-0000-00007F8D0000}"/>
    <cellStyle name="Total 4 3 13 3 3" xfId="10517" xr:uid="{00000000-0005-0000-0000-0000808D0000}"/>
    <cellStyle name="Total 4 3 13 3 3 2" xfId="20085" xr:uid="{00000000-0005-0000-0000-0000818D0000}"/>
    <cellStyle name="Total 4 3 13 3 3 2 2" xfId="38240" xr:uid="{00000000-0005-0000-0000-0000828D0000}"/>
    <cellStyle name="Total 4 3 13 3 3 3" xfId="30441" xr:uid="{00000000-0005-0000-0000-0000838D0000}"/>
    <cellStyle name="Total 4 3 13 3 4" xfId="15192" xr:uid="{00000000-0005-0000-0000-0000848D0000}"/>
    <cellStyle name="Total 4 3 13 3 4 2" xfId="34227" xr:uid="{00000000-0005-0000-0000-0000858D0000}"/>
    <cellStyle name="Total 4 3 13 3 5" xfId="25359" xr:uid="{00000000-0005-0000-0000-0000868D0000}"/>
    <cellStyle name="Total 4 3 13 4" xfId="5925" xr:uid="{00000000-0005-0000-0000-0000878D0000}"/>
    <cellStyle name="Total 4 3 13 4 2" xfId="12044" xr:uid="{00000000-0005-0000-0000-0000888D0000}"/>
    <cellStyle name="Total 4 3 13 4 2 2" xfId="21532" xr:uid="{00000000-0005-0000-0000-0000898D0000}"/>
    <cellStyle name="Total 4 3 13 4 2 2 2" xfId="39412" xr:uid="{00000000-0005-0000-0000-00008A8D0000}"/>
    <cellStyle name="Total 4 3 13 4 2 3" xfId="31678" xr:uid="{00000000-0005-0000-0000-00008B8D0000}"/>
    <cellStyle name="Total 4 3 13 4 3" xfId="16487" xr:uid="{00000000-0005-0000-0000-00008C8D0000}"/>
    <cellStyle name="Total 4 3 13 4 3 2" xfId="35258" xr:uid="{00000000-0005-0000-0000-00008D8D0000}"/>
    <cellStyle name="Total 4 3 13 4 4" xfId="26612" xr:uid="{00000000-0005-0000-0000-00008E8D0000}"/>
    <cellStyle name="Total 4 3 13 5" xfId="9024" xr:uid="{00000000-0005-0000-0000-00008F8D0000}"/>
    <cellStyle name="Total 4 3 13 5 2" xfId="19011" xr:uid="{00000000-0005-0000-0000-0000908D0000}"/>
    <cellStyle name="Total 4 3 13 5 2 2" xfId="37350" xr:uid="{00000000-0005-0000-0000-0000918D0000}"/>
    <cellStyle name="Total 4 3 13 5 3" xfId="29138" xr:uid="{00000000-0005-0000-0000-0000928D0000}"/>
    <cellStyle name="Total 4 3 13 6" xfId="24051" xr:uid="{00000000-0005-0000-0000-0000938D0000}"/>
    <cellStyle name="Total 4 3 14" xfId="2728" xr:uid="{00000000-0005-0000-0000-0000948D0000}"/>
    <cellStyle name="Total 4 3 14 2" xfId="3483" xr:uid="{00000000-0005-0000-0000-0000958D0000}"/>
    <cellStyle name="Total 4 3 14 2 2" xfId="6627" xr:uid="{00000000-0005-0000-0000-0000968D0000}"/>
    <cellStyle name="Total 4 3 14 2 2 2" xfId="12728" xr:uid="{00000000-0005-0000-0000-0000978D0000}"/>
    <cellStyle name="Total 4 3 14 2 2 2 2" xfId="22133" xr:uid="{00000000-0005-0000-0000-0000988D0000}"/>
    <cellStyle name="Total 4 3 14 2 2 2 2 2" xfId="39863" xr:uid="{00000000-0005-0000-0000-0000998D0000}"/>
    <cellStyle name="Total 4 3 14 2 2 2 3" xfId="32183" xr:uid="{00000000-0005-0000-0000-00009A8D0000}"/>
    <cellStyle name="Total 4 3 14 2 2 3" xfId="17025" xr:uid="{00000000-0005-0000-0000-00009B8D0000}"/>
    <cellStyle name="Total 4 3 14 2 2 3 2" xfId="35658" xr:uid="{00000000-0005-0000-0000-00009C8D0000}"/>
    <cellStyle name="Total 4 3 14 2 2 4" xfId="27117" xr:uid="{00000000-0005-0000-0000-00009D8D0000}"/>
    <cellStyle name="Total 4 3 14 2 3" xfId="9713" xr:uid="{00000000-0005-0000-0000-00009E8D0000}"/>
    <cellStyle name="Total 4 3 14 2 3 2" xfId="29644" xr:uid="{00000000-0005-0000-0000-00009F8D0000}"/>
    <cellStyle name="Total 4 3 14 2 4" xfId="24561" xr:uid="{00000000-0005-0000-0000-0000A08D0000}"/>
    <cellStyle name="Total 4 3 14 3" xfId="4209" xr:uid="{00000000-0005-0000-0000-0000A18D0000}"/>
    <cellStyle name="Total 4 3 14 3 2" xfId="7312" xr:uid="{00000000-0005-0000-0000-0000A28D0000}"/>
    <cellStyle name="Total 4 3 14 3 2 2" xfId="13373" xr:uid="{00000000-0005-0000-0000-0000A38D0000}"/>
    <cellStyle name="Total 4 3 14 3 2 2 2" xfId="22706" xr:uid="{00000000-0005-0000-0000-0000A48D0000}"/>
    <cellStyle name="Total 4 3 14 3 2 2 2 2" xfId="40434" xr:uid="{00000000-0005-0000-0000-0000A58D0000}"/>
    <cellStyle name="Total 4 3 14 3 2 2 3" xfId="32824" xr:uid="{00000000-0005-0000-0000-0000A68D0000}"/>
    <cellStyle name="Total 4 3 14 3 2 3" xfId="17491" xr:uid="{00000000-0005-0000-0000-0000A78D0000}"/>
    <cellStyle name="Total 4 3 14 3 2 3 2" xfId="36124" xr:uid="{00000000-0005-0000-0000-0000A88D0000}"/>
    <cellStyle name="Total 4 3 14 3 2 4" xfId="27758" xr:uid="{00000000-0005-0000-0000-0000A98D0000}"/>
    <cellStyle name="Total 4 3 14 3 3" xfId="10358" xr:uid="{00000000-0005-0000-0000-0000AA8D0000}"/>
    <cellStyle name="Total 4 3 14 3 3 2" xfId="19927" xr:uid="{00000000-0005-0000-0000-0000AB8D0000}"/>
    <cellStyle name="Total 4 3 14 3 3 2 2" xfId="38083" xr:uid="{00000000-0005-0000-0000-0000AC8D0000}"/>
    <cellStyle name="Total 4 3 14 3 3 3" xfId="30283" xr:uid="{00000000-0005-0000-0000-0000AD8D0000}"/>
    <cellStyle name="Total 4 3 14 3 4" xfId="15090" xr:uid="{00000000-0005-0000-0000-0000AE8D0000}"/>
    <cellStyle name="Total 4 3 14 3 4 2" xfId="34125" xr:uid="{00000000-0005-0000-0000-0000AF8D0000}"/>
    <cellStyle name="Total 4 3 14 3 5" xfId="25202" xr:uid="{00000000-0005-0000-0000-0000B08D0000}"/>
    <cellStyle name="Total 4 3 14 4" xfId="5923" xr:uid="{00000000-0005-0000-0000-0000B18D0000}"/>
    <cellStyle name="Total 4 3 14 4 2" xfId="12042" xr:uid="{00000000-0005-0000-0000-0000B28D0000}"/>
    <cellStyle name="Total 4 3 14 4 2 2" xfId="21530" xr:uid="{00000000-0005-0000-0000-0000B38D0000}"/>
    <cellStyle name="Total 4 3 14 4 2 2 2" xfId="39410" xr:uid="{00000000-0005-0000-0000-0000B48D0000}"/>
    <cellStyle name="Total 4 3 14 4 2 3" xfId="31676" xr:uid="{00000000-0005-0000-0000-0000B58D0000}"/>
    <cellStyle name="Total 4 3 14 4 3" xfId="16485" xr:uid="{00000000-0005-0000-0000-0000B68D0000}"/>
    <cellStyle name="Total 4 3 14 4 3 2" xfId="35256" xr:uid="{00000000-0005-0000-0000-0000B78D0000}"/>
    <cellStyle name="Total 4 3 14 4 4" xfId="26610" xr:uid="{00000000-0005-0000-0000-0000B88D0000}"/>
    <cellStyle name="Total 4 3 14 5" xfId="9022" xr:uid="{00000000-0005-0000-0000-0000B98D0000}"/>
    <cellStyle name="Total 4 3 14 5 2" xfId="19009" xr:uid="{00000000-0005-0000-0000-0000BA8D0000}"/>
    <cellStyle name="Total 4 3 14 5 2 2" xfId="37348" xr:uid="{00000000-0005-0000-0000-0000BB8D0000}"/>
    <cellStyle name="Total 4 3 14 5 3" xfId="29136" xr:uid="{00000000-0005-0000-0000-0000BC8D0000}"/>
    <cellStyle name="Total 4 3 14 6" xfId="24049" xr:uid="{00000000-0005-0000-0000-0000BD8D0000}"/>
    <cellStyle name="Total 4 3 15" xfId="2792" xr:uid="{00000000-0005-0000-0000-0000BE8D0000}"/>
    <cellStyle name="Total 4 3 15 2" xfId="3488" xr:uid="{00000000-0005-0000-0000-0000BF8D0000}"/>
    <cellStyle name="Total 4 3 15 2 2" xfId="6632" xr:uid="{00000000-0005-0000-0000-0000C08D0000}"/>
    <cellStyle name="Total 4 3 15 2 2 2" xfId="12732" xr:uid="{00000000-0005-0000-0000-0000C18D0000}"/>
    <cellStyle name="Total 4 3 15 2 2 2 2" xfId="22137" xr:uid="{00000000-0005-0000-0000-0000C28D0000}"/>
    <cellStyle name="Total 4 3 15 2 2 2 2 2" xfId="39867" xr:uid="{00000000-0005-0000-0000-0000C38D0000}"/>
    <cellStyle name="Total 4 3 15 2 2 2 3" xfId="32187" xr:uid="{00000000-0005-0000-0000-0000C48D0000}"/>
    <cellStyle name="Total 4 3 15 2 2 3" xfId="17027" xr:uid="{00000000-0005-0000-0000-0000C58D0000}"/>
    <cellStyle name="Total 4 3 15 2 2 3 2" xfId="35660" xr:uid="{00000000-0005-0000-0000-0000C68D0000}"/>
    <cellStyle name="Total 4 3 15 2 2 4" xfId="27121" xr:uid="{00000000-0005-0000-0000-0000C78D0000}"/>
    <cellStyle name="Total 4 3 15 2 3" xfId="9717" xr:uid="{00000000-0005-0000-0000-0000C88D0000}"/>
    <cellStyle name="Total 4 3 15 2 3 2" xfId="29648" xr:uid="{00000000-0005-0000-0000-0000C98D0000}"/>
    <cellStyle name="Total 4 3 15 2 4" xfId="24565" xr:uid="{00000000-0005-0000-0000-0000CA8D0000}"/>
    <cellStyle name="Total 4 3 15 3" xfId="4213" xr:uid="{00000000-0005-0000-0000-0000CB8D0000}"/>
    <cellStyle name="Total 4 3 15 3 2" xfId="7316" xr:uid="{00000000-0005-0000-0000-0000CC8D0000}"/>
    <cellStyle name="Total 4 3 15 3 2 2" xfId="13377" xr:uid="{00000000-0005-0000-0000-0000CD8D0000}"/>
    <cellStyle name="Total 4 3 15 3 2 2 2" xfId="22710" xr:uid="{00000000-0005-0000-0000-0000CE8D0000}"/>
    <cellStyle name="Total 4 3 15 3 2 2 2 2" xfId="40438" xr:uid="{00000000-0005-0000-0000-0000CF8D0000}"/>
    <cellStyle name="Total 4 3 15 3 2 2 3" xfId="32828" xr:uid="{00000000-0005-0000-0000-0000D08D0000}"/>
    <cellStyle name="Total 4 3 15 3 2 3" xfId="17493" xr:uid="{00000000-0005-0000-0000-0000D18D0000}"/>
    <cellStyle name="Total 4 3 15 3 2 3 2" xfId="36126" xr:uid="{00000000-0005-0000-0000-0000D28D0000}"/>
    <cellStyle name="Total 4 3 15 3 2 4" xfId="27762" xr:uid="{00000000-0005-0000-0000-0000D38D0000}"/>
    <cellStyle name="Total 4 3 15 3 3" xfId="10362" xr:uid="{00000000-0005-0000-0000-0000D48D0000}"/>
    <cellStyle name="Total 4 3 15 3 3 2" xfId="19931" xr:uid="{00000000-0005-0000-0000-0000D58D0000}"/>
    <cellStyle name="Total 4 3 15 3 3 2 2" xfId="38087" xr:uid="{00000000-0005-0000-0000-0000D68D0000}"/>
    <cellStyle name="Total 4 3 15 3 3 3" xfId="30287" xr:uid="{00000000-0005-0000-0000-0000D78D0000}"/>
    <cellStyle name="Total 4 3 15 3 4" xfId="15092" xr:uid="{00000000-0005-0000-0000-0000D88D0000}"/>
    <cellStyle name="Total 4 3 15 3 4 2" xfId="34127" xr:uid="{00000000-0005-0000-0000-0000D98D0000}"/>
    <cellStyle name="Total 4 3 15 3 5" xfId="25206" xr:uid="{00000000-0005-0000-0000-0000DA8D0000}"/>
    <cellStyle name="Total 4 3 15 4" xfId="5984" xr:uid="{00000000-0005-0000-0000-0000DB8D0000}"/>
    <cellStyle name="Total 4 3 15 4 2" xfId="12103" xr:uid="{00000000-0005-0000-0000-0000DC8D0000}"/>
    <cellStyle name="Total 4 3 15 4 2 2" xfId="21581" xr:uid="{00000000-0005-0000-0000-0000DD8D0000}"/>
    <cellStyle name="Total 4 3 15 4 2 2 2" xfId="39459" xr:uid="{00000000-0005-0000-0000-0000DE8D0000}"/>
    <cellStyle name="Total 4 3 15 4 2 3" xfId="31725" xr:uid="{00000000-0005-0000-0000-0000DF8D0000}"/>
    <cellStyle name="Total 4 3 15 4 3" xfId="16530" xr:uid="{00000000-0005-0000-0000-0000E08D0000}"/>
    <cellStyle name="Total 4 3 15 4 3 2" xfId="35301" xr:uid="{00000000-0005-0000-0000-0000E18D0000}"/>
    <cellStyle name="Total 4 3 15 4 4" xfId="26659" xr:uid="{00000000-0005-0000-0000-0000E28D0000}"/>
    <cellStyle name="Total 4 3 15 5" xfId="9083" xr:uid="{00000000-0005-0000-0000-0000E38D0000}"/>
    <cellStyle name="Total 4 3 15 5 2" xfId="19070" xr:uid="{00000000-0005-0000-0000-0000E48D0000}"/>
    <cellStyle name="Total 4 3 15 5 2 2" xfId="37397" xr:uid="{00000000-0005-0000-0000-0000E58D0000}"/>
    <cellStyle name="Total 4 3 15 5 3" xfId="29185" xr:uid="{00000000-0005-0000-0000-0000E68D0000}"/>
    <cellStyle name="Total 4 3 15 6" xfId="24098" xr:uid="{00000000-0005-0000-0000-0000E78D0000}"/>
    <cellStyle name="Total 4 3 16" xfId="2836" xr:uid="{00000000-0005-0000-0000-0000E88D0000}"/>
    <cellStyle name="Total 4 3 16 2" xfId="6025" xr:uid="{00000000-0005-0000-0000-0000E98D0000}"/>
    <cellStyle name="Total 4 3 16 2 2" xfId="12144" xr:uid="{00000000-0005-0000-0000-0000EA8D0000}"/>
    <cellStyle name="Total 4 3 16 2 2 2" xfId="21617" xr:uid="{00000000-0005-0000-0000-0000EB8D0000}"/>
    <cellStyle name="Total 4 3 16 2 2 2 2" xfId="39495" xr:uid="{00000000-0005-0000-0000-0000EC8D0000}"/>
    <cellStyle name="Total 4 3 16 2 2 3" xfId="31766" xr:uid="{00000000-0005-0000-0000-0000ED8D0000}"/>
    <cellStyle name="Total 4 3 16 2 3" xfId="16563" xr:uid="{00000000-0005-0000-0000-0000EE8D0000}"/>
    <cellStyle name="Total 4 3 16 2 3 2" xfId="35334" xr:uid="{00000000-0005-0000-0000-0000EF8D0000}"/>
    <cellStyle name="Total 4 3 16 2 4" xfId="26700" xr:uid="{00000000-0005-0000-0000-0000F08D0000}"/>
    <cellStyle name="Total 4 3 16 3" xfId="9124" xr:uid="{00000000-0005-0000-0000-0000F18D0000}"/>
    <cellStyle name="Total 4 3 16 3 2" xfId="19111" xr:uid="{00000000-0005-0000-0000-0000F28D0000}"/>
    <cellStyle name="Total 4 3 16 3 2 2" xfId="37438" xr:uid="{00000000-0005-0000-0000-0000F38D0000}"/>
    <cellStyle name="Total 4 3 16 3 3" xfId="29226" xr:uid="{00000000-0005-0000-0000-0000F48D0000}"/>
    <cellStyle name="Total 4 3 16 4" xfId="14579" xr:uid="{00000000-0005-0000-0000-0000F58D0000}"/>
    <cellStyle name="Total 4 3 16 4 2" xfId="33752" xr:uid="{00000000-0005-0000-0000-0000F68D0000}"/>
    <cellStyle name="Total 4 3 16 5" xfId="24139" xr:uid="{00000000-0005-0000-0000-0000F78D0000}"/>
    <cellStyle name="Total 4 3 17" xfId="2811" xr:uid="{00000000-0005-0000-0000-0000F88D0000}"/>
    <cellStyle name="Total 4 3 17 2" xfId="6003" xr:uid="{00000000-0005-0000-0000-0000F98D0000}"/>
    <cellStyle name="Total 4 3 17 2 2" xfId="12122" xr:uid="{00000000-0005-0000-0000-0000FA8D0000}"/>
    <cellStyle name="Total 4 3 17 2 2 2" xfId="21595" xr:uid="{00000000-0005-0000-0000-0000FB8D0000}"/>
    <cellStyle name="Total 4 3 17 2 2 2 2" xfId="39473" xr:uid="{00000000-0005-0000-0000-0000FC8D0000}"/>
    <cellStyle name="Total 4 3 17 2 2 3" xfId="31744" xr:uid="{00000000-0005-0000-0000-0000FD8D0000}"/>
    <cellStyle name="Total 4 3 17 2 3" xfId="16542" xr:uid="{00000000-0005-0000-0000-0000FE8D0000}"/>
    <cellStyle name="Total 4 3 17 2 3 2" xfId="35313" xr:uid="{00000000-0005-0000-0000-0000FF8D0000}"/>
    <cellStyle name="Total 4 3 17 2 4" xfId="26678" xr:uid="{00000000-0005-0000-0000-0000008E0000}"/>
    <cellStyle name="Total 4 3 17 3" xfId="9102" xr:uid="{00000000-0005-0000-0000-0000018E0000}"/>
    <cellStyle name="Total 4 3 17 3 2" xfId="19089" xr:uid="{00000000-0005-0000-0000-0000028E0000}"/>
    <cellStyle name="Total 4 3 17 3 2 2" xfId="37416" xr:uid="{00000000-0005-0000-0000-0000038E0000}"/>
    <cellStyle name="Total 4 3 17 3 3" xfId="29204" xr:uid="{00000000-0005-0000-0000-0000048E0000}"/>
    <cellStyle name="Total 4 3 17 4" xfId="14559" xr:uid="{00000000-0005-0000-0000-0000058E0000}"/>
    <cellStyle name="Total 4 3 17 4 2" xfId="33732" xr:uid="{00000000-0005-0000-0000-0000068E0000}"/>
    <cellStyle name="Total 4 3 17 5" xfId="24117" xr:uid="{00000000-0005-0000-0000-0000078E0000}"/>
    <cellStyle name="Total 4 3 18" xfId="2810" xr:uid="{00000000-0005-0000-0000-0000088E0000}"/>
    <cellStyle name="Total 4 3 18 2" xfId="6002" xr:uid="{00000000-0005-0000-0000-0000098E0000}"/>
    <cellStyle name="Total 4 3 18 2 2" xfId="12121" xr:uid="{00000000-0005-0000-0000-00000A8E0000}"/>
    <cellStyle name="Total 4 3 18 2 2 2" xfId="21594" xr:uid="{00000000-0005-0000-0000-00000B8E0000}"/>
    <cellStyle name="Total 4 3 18 2 2 2 2" xfId="39472" xr:uid="{00000000-0005-0000-0000-00000C8E0000}"/>
    <cellStyle name="Total 4 3 18 2 2 3" xfId="31743" xr:uid="{00000000-0005-0000-0000-00000D8E0000}"/>
    <cellStyle name="Total 4 3 18 2 3" xfId="16541" xr:uid="{00000000-0005-0000-0000-00000E8E0000}"/>
    <cellStyle name="Total 4 3 18 2 3 2" xfId="35312" xr:uid="{00000000-0005-0000-0000-00000F8E0000}"/>
    <cellStyle name="Total 4 3 18 2 4" xfId="26677" xr:uid="{00000000-0005-0000-0000-0000108E0000}"/>
    <cellStyle name="Total 4 3 18 3" xfId="9101" xr:uid="{00000000-0005-0000-0000-0000118E0000}"/>
    <cellStyle name="Total 4 3 18 3 2" xfId="19088" xr:uid="{00000000-0005-0000-0000-0000128E0000}"/>
    <cellStyle name="Total 4 3 18 3 2 2" xfId="37415" xr:uid="{00000000-0005-0000-0000-0000138E0000}"/>
    <cellStyle name="Total 4 3 18 3 3" xfId="29203" xr:uid="{00000000-0005-0000-0000-0000148E0000}"/>
    <cellStyle name="Total 4 3 18 4" xfId="14558" xr:uid="{00000000-0005-0000-0000-0000158E0000}"/>
    <cellStyle name="Total 4 3 18 4 2" xfId="33731" xr:uid="{00000000-0005-0000-0000-0000168E0000}"/>
    <cellStyle name="Total 4 3 18 5" xfId="24116" xr:uid="{00000000-0005-0000-0000-0000178E0000}"/>
    <cellStyle name="Total 4 3 19" xfId="2923" xr:uid="{00000000-0005-0000-0000-0000188E0000}"/>
    <cellStyle name="Total 4 3 19 2" xfId="6101" xr:uid="{00000000-0005-0000-0000-0000198E0000}"/>
    <cellStyle name="Total 4 3 19 2 2" xfId="12220" xr:uid="{00000000-0005-0000-0000-00001A8E0000}"/>
    <cellStyle name="Total 4 3 19 2 2 2" xfId="21671" xr:uid="{00000000-0005-0000-0000-00001B8E0000}"/>
    <cellStyle name="Total 4 3 19 2 2 2 2" xfId="39547" xr:uid="{00000000-0005-0000-0000-00001C8E0000}"/>
    <cellStyle name="Total 4 3 19 2 2 3" xfId="31838" xr:uid="{00000000-0005-0000-0000-00001D8E0000}"/>
    <cellStyle name="Total 4 3 19 2 3" xfId="16610" xr:uid="{00000000-0005-0000-0000-00001E8E0000}"/>
    <cellStyle name="Total 4 3 19 2 3 2" xfId="35381" xr:uid="{00000000-0005-0000-0000-00001F8E0000}"/>
    <cellStyle name="Total 4 3 19 2 4" xfId="26772" xr:uid="{00000000-0005-0000-0000-0000208E0000}"/>
    <cellStyle name="Total 4 3 19 3" xfId="9205" xr:uid="{00000000-0005-0000-0000-0000218E0000}"/>
    <cellStyle name="Total 4 3 19 3 2" xfId="19187" xr:uid="{00000000-0005-0000-0000-0000228E0000}"/>
    <cellStyle name="Total 4 3 19 3 2 2" xfId="37510" xr:uid="{00000000-0005-0000-0000-0000238E0000}"/>
    <cellStyle name="Total 4 3 19 3 3" xfId="29303" xr:uid="{00000000-0005-0000-0000-0000248E0000}"/>
    <cellStyle name="Total 4 3 19 4" xfId="14622" xr:uid="{00000000-0005-0000-0000-0000258E0000}"/>
    <cellStyle name="Total 4 3 19 4 2" xfId="33795" xr:uid="{00000000-0005-0000-0000-0000268E0000}"/>
    <cellStyle name="Total 4 3 19 5" xfId="24216" xr:uid="{00000000-0005-0000-0000-0000278E0000}"/>
    <cellStyle name="Total 4 3 2" xfId="2121" xr:uid="{00000000-0005-0000-0000-0000288E0000}"/>
    <cellStyle name="Total 4 3 2 2" xfId="3635" xr:uid="{00000000-0005-0000-0000-0000298E0000}"/>
    <cellStyle name="Total 4 3 2 2 2" xfId="6762" xr:uid="{00000000-0005-0000-0000-00002A8E0000}"/>
    <cellStyle name="Total 4 3 2 2 2 2" xfId="12850" xr:uid="{00000000-0005-0000-0000-00002B8E0000}"/>
    <cellStyle name="Total 4 3 2 2 2 2 2" xfId="22228" xr:uid="{00000000-0005-0000-0000-00002C8E0000}"/>
    <cellStyle name="Total 4 3 2 2 2 2 2 2" xfId="39958" xr:uid="{00000000-0005-0000-0000-00002D8E0000}"/>
    <cellStyle name="Total 4 3 2 2 2 2 3" xfId="32304" xr:uid="{00000000-0005-0000-0000-00002E8E0000}"/>
    <cellStyle name="Total 4 3 2 2 2 3" xfId="17104" xr:uid="{00000000-0005-0000-0000-00002F8E0000}"/>
    <cellStyle name="Total 4 3 2 2 2 3 2" xfId="35737" xr:uid="{00000000-0005-0000-0000-0000308E0000}"/>
    <cellStyle name="Total 4 3 2 2 2 4" xfId="27238" xr:uid="{00000000-0005-0000-0000-0000318E0000}"/>
    <cellStyle name="Total 4 3 2 2 3" xfId="9835" xr:uid="{00000000-0005-0000-0000-0000328E0000}"/>
    <cellStyle name="Total 4 3 2 2 3 2" xfId="29763" xr:uid="{00000000-0005-0000-0000-0000338E0000}"/>
    <cellStyle name="Total 4 3 2 2 4" xfId="24682" xr:uid="{00000000-0005-0000-0000-0000348E0000}"/>
    <cellStyle name="Total 4 3 2 3" xfId="4332" xr:uid="{00000000-0005-0000-0000-0000358E0000}"/>
    <cellStyle name="Total 4 3 2 3 2" xfId="7434" xr:uid="{00000000-0005-0000-0000-0000368E0000}"/>
    <cellStyle name="Total 4 3 2 3 2 2" xfId="13495" xr:uid="{00000000-0005-0000-0000-0000378E0000}"/>
    <cellStyle name="Total 4 3 2 3 2 2 2" xfId="22801" xr:uid="{00000000-0005-0000-0000-0000388E0000}"/>
    <cellStyle name="Total 4 3 2 3 2 2 2 2" xfId="40529" xr:uid="{00000000-0005-0000-0000-0000398E0000}"/>
    <cellStyle name="Total 4 3 2 3 2 2 3" xfId="32945" xr:uid="{00000000-0005-0000-0000-00003A8E0000}"/>
    <cellStyle name="Total 4 3 2 3 2 3" xfId="17570" xr:uid="{00000000-0005-0000-0000-00003B8E0000}"/>
    <cellStyle name="Total 4 3 2 3 2 3 2" xfId="36203" xr:uid="{00000000-0005-0000-0000-00003C8E0000}"/>
    <cellStyle name="Total 4 3 2 3 2 4" xfId="27879" xr:uid="{00000000-0005-0000-0000-00003D8E0000}"/>
    <cellStyle name="Total 4 3 2 3 3" xfId="10481" xr:uid="{00000000-0005-0000-0000-00003E8E0000}"/>
    <cellStyle name="Total 4 3 2 3 3 2" xfId="20049" xr:uid="{00000000-0005-0000-0000-00003F8E0000}"/>
    <cellStyle name="Total 4 3 2 3 3 2 2" xfId="38204" xr:uid="{00000000-0005-0000-0000-0000408E0000}"/>
    <cellStyle name="Total 4 3 2 3 3 3" xfId="30405" xr:uid="{00000000-0005-0000-0000-0000418E0000}"/>
    <cellStyle name="Total 4 3 2 3 4" xfId="15169" xr:uid="{00000000-0005-0000-0000-0000428E0000}"/>
    <cellStyle name="Total 4 3 2 3 4 2" xfId="34204" xr:uid="{00000000-0005-0000-0000-0000438E0000}"/>
    <cellStyle name="Total 4 3 2 3 5" xfId="25323" xr:uid="{00000000-0005-0000-0000-0000448E0000}"/>
    <cellStyle name="Total 4 3 2 4" xfId="5331" xr:uid="{00000000-0005-0000-0000-0000458E0000}"/>
    <cellStyle name="Total 4 3 2 4 2" xfId="11467" xr:uid="{00000000-0005-0000-0000-0000468E0000}"/>
    <cellStyle name="Total 4 3 2 4 2 2" xfId="21024" xr:uid="{00000000-0005-0000-0000-0000478E0000}"/>
    <cellStyle name="Total 4 3 2 4 2 2 2" xfId="38996" xr:uid="{00000000-0005-0000-0000-0000488E0000}"/>
    <cellStyle name="Total 4 3 2 4 2 3" xfId="31206" xr:uid="{00000000-0005-0000-0000-0000498E0000}"/>
    <cellStyle name="Total 4 3 2 4 3" xfId="16006" xr:uid="{00000000-0005-0000-0000-00004A8E0000}"/>
    <cellStyle name="Total 4 3 2 4 3 2" xfId="34861" xr:uid="{00000000-0005-0000-0000-00004B8E0000}"/>
    <cellStyle name="Total 4 3 2 4 4" xfId="26124" xr:uid="{00000000-0005-0000-0000-00004C8E0000}"/>
    <cellStyle name="Total 4 3 2 5" xfId="8447" xr:uid="{00000000-0005-0000-0000-00004D8E0000}"/>
    <cellStyle name="Total 4 3 2 5 2" xfId="18434" xr:uid="{00000000-0005-0000-0000-00004E8E0000}"/>
    <cellStyle name="Total 4 3 2 5 2 2" xfId="36878" xr:uid="{00000000-0005-0000-0000-00004F8E0000}"/>
    <cellStyle name="Total 4 3 2 5 3" xfId="28667" xr:uid="{00000000-0005-0000-0000-0000508E0000}"/>
    <cellStyle name="Total 4 3 2 6" xfId="23581" xr:uid="{00000000-0005-0000-0000-0000518E0000}"/>
    <cellStyle name="Total 4 3 20" xfId="2846" xr:uid="{00000000-0005-0000-0000-0000528E0000}"/>
    <cellStyle name="Total 4 3 20 2" xfId="6034" xr:uid="{00000000-0005-0000-0000-0000538E0000}"/>
    <cellStyle name="Total 4 3 20 2 2" xfId="12153" xr:uid="{00000000-0005-0000-0000-0000548E0000}"/>
    <cellStyle name="Total 4 3 20 2 2 2" xfId="21626" xr:uid="{00000000-0005-0000-0000-0000558E0000}"/>
    <cellStyle name="Total 4 3 20 2 2 2 2" xfId="39504" xr:uid="{00000000-0005-0000-0000-0000568E0000}"/>
    <cellStyle name="Total 4 3 20 2 2 3" xfId="31775" xr:uid="{00000000-0005-0000-0000-0000578E0000}"/>
    <cellStyle name="Total 4 3 20 2 3" xfId="16569" xr:uid="{00000000-0005-0000-0000-0000588E0000}"/>
    <cellStyle name="Total 4 3 20 2 3 2" xfId="35340" xr:uid="{00000000-0005-0000-0000-0000598E0000}"/>
    <cellStyle name="Total 4 3 20 2 4" xfId="26709" xr:uid="{00000000-0005-0000-0000-00005A8E0000}"/>
    <cellStyle name="Total 4 3 20 3" xfId="9133" xr:uid="{00000000-0005-0000-0000-00005B8E0000}"/>
    <cellStyle name="Total 4 3 20 3 2" xfId="19118" xr:uid="{00000000-0005-0000-0000-00005C8E0000}"/>
    <cellStyle name="Total 4 3 20 3 2 2" xfId="37445" xr:uid="{00000000-0005-0000-0000-00005D8E0000}"/>
    <cellStyle name="Total 4 3 20 3 3" xfId="29235" xr:uid="{00000000-0005-0000-0000-00005E8E0000}"/>
    <cellStyle name="Total 4 3 20 4" xfId="14583" xr:uid="{00000000-0005-0000-0000-00005F8E0000}"/>
    <cellStyle name="Total 4 3 20 4 2" xfId="33756" xr:uid="{00000000-0005-0000-0000-0000608E0000}"/>
    <cellStyle name="Total 4 3 20 5" xfId="24148" xr:uid="{00000000-0005-0000-0000-0000618E0000}"/>
    <cellStyle name="Total 4 3 21" xfId="2945" xr:uid="{00000000-0005-0000-0000-0000628E0000}"/>
    <cellStyle name="Total 4 3 21 2" xfId="6122" xr:uid="{00000000-0005-0000-0000-0000638E0000}"/>
    <cellStyle name="Total 4 3 21 2 2" xfId="12241" xr:uid="{00000000-0005-0000-0000-0000648E0000}"/>
    <cellStyle name="Total 4 3 21 2 2 2" xfId="21687" xr:uid="{00000000-0005-0000-0000-0000658E0000}"/>
    <cellStyle name="Total 4 3 21 2 2 2 2" xfId="39563" xr:uid="{00000000-0005-0000-0000-0000668E0000}"/>
    <cellStyle name="Total 4 3 21 2 2 3" xfId="31857" xr:uid="{00000000-0005-0000-0000-0000678E0000}"/>
    <cellStyle name="Total 4 3 21 2 3" xfId="16624" xr:uid="{00000000-0005-0000-0000-0000688E0000}"/>
    <cellStyle name="Total 4 3 21 2 3 2" xfId="35395" xr:uid="{00000000-0005-0000-0000-0000698E0000}"/>
    <cellStyle name="Total 4 3 21 2 4" xfId="26791" xr:uid="{00000000-0005-0000-0000-00006A8E0000}"/>
    <cellStyle name="Total 4 3 21 3" xfId="9226" xr:uid="{00000000-0005-0000-0000-00006B8E0000}"/>
    <cellStyle name="Total 4 3 21 3 2" xfId="19204" xr:uid="{00000000-0005-0000-0000-00006C8E0000}"/>
    <cellStyle name="Total 4 3 21 3 2 2" xfId="37525" xr:uid="{00000000-0005-0000-0000-00006D8E0000}"/>
    <cellStyle name="Total 4 3 21 3 3" xfId="29320" xr:uid="{00000000-0005-0000-0000-00006E8E0000}"/>
    <cellStyle name="Total 4 3 21 4" xfId="14632" xr:uid="{00000000-0005-0000-0000-00006F8E0000}"/>
    <cellStyle name="Total 4 3 21 4 2" xfId="33805" xr:uid="{00000000-0005-0000-0000-0000708E0000}"/>
    <cellStyle name="Total 4 3 21 5" xfId="24235" xr:uid="{00000000-0005-0000-0000-0000718E0000}"/>
    <cellStyle name="Total 4 3 22" xfId="2964" xr:uid="{00000000-0005-0000-0000-0000728E0000}"/>
    <cellStyle name="Total 4 3 22 2" xfId="6140" xr:uid="{00000000-0005-0000-0000-0000738E0000}"/>
    <cellStyle name="Total 4 3 22 2 2" xfId="12259" xr:uid="{00000000-0005-0000-0000-0000748E0000}"/>
    <cellStyle name="Total 4 3 22 2 2 2" xfId="21703" xr:uid="{00000000-0005-0000-0000-0000758E0000}"/>
    <cellStyle name="Total 4 3 22 2 2 2 2" xfId="39577" xr:uid="{00000000-0005-0000-0000-0000768E0000}"/>
    <cellStyle name="Total 4 3 22 2 2 3" xfId="31873" xr:uid="{00000000-0005-0000-0000-0000778E0000}"/>
    <cellStyle name="Total 4 3 22 2 3" xfId="16640" xr:uid="{00000000-0005-0000-0000-0000788E0000}"/>
    <cellStyle name="Total 4 3 22 2 3 2" xfId="35411" xr:uid="{00000000-0005-0000-0000-0000798E0000}"/>
    <cellStyle name="Total 4 3 22 2 4" xfId="26807" xr:uid="{00000000-0005-0000-0000-00007A8E0000}"/>
    <cellStyle name="Total 4 3 22 3" xfId="9244" xr:uid="{00000000-0005-0000-0000-00007B8E0000}"/>
    <cellStyle name="Total 4 3 22 3 2" xfId="19221" xr:uid="{00000000-0005-0000-0000-00007C8E0000}"/>
    <cellStyle name="Total 4 3 22 3 2 2" xfId="37540" xr:uid="{00000000-0005-0000-0000-00007D8E0000}"/>
    <cellStyle name="Total 4 3 22 3 3" xfId="29338" xr:uid="{00000000-0005-0000-0000-00007E8E0000}"/>
    <cellStyle name="Total 4 3 22 4" xfId="14647" xr:uid="{00000000-0005-0000-0000-00007F8E0000}"/>
    <cellStyle name="Total 4 3 22 4 2" xfId="33820" xr:uid="{00000000-0005-0000-0000-0000808E0000}"/>
    <cellStyle name="Total 4 3 22 5" xfId="24251" xr:uid="{00000000-0005-0000-0000-0000818E0000}"/>
    <cellStyle name="Total 4 3 23" xfId="3025" xr:uid="{00000000-0005-0000-0000-0000828E0000}"/>
    <cellStyle name="Total 4 3 23 2" xfId="6198" xr:uid="{00000000-0005-0000-0000-0000838E0000}"/>
    <cellStyle name="Total 4 3 23 2 2" xfId="12317" xr:uid="{00000000-0005-0000-0000-0000848E0000}"/>
    <cellStyle name="Total 4 3 23 2 2 2" xfId="21759" xr:uid="{00000000-0005-0000-0000-0000858E0000}"/>
    <cellStyle name="Total 4 3 23 2 2 2 2" xfId="39633" xr:uid="{00000000-0005-0000-0000-0000868E0000}"/>
    <cellStyle name="Total 4 3 23 2 2 3" xfId="31929" xr:uid="{00000000-0005-0000-0000-0000878E0000}"/>
    <cellStyle name="Total 4 3 23 2 3" xfId="16684" xr:uid="{00000000-0005-0000-0000-0000888E0000}"/>
    <cellStyle name="Total 4 3 23 2 3 2" xfId="35455" xr:uid="{00000000-0005-0000-0000-0000898E0000}"/>
    <cellStyle name="Total 4 3 23 2 4" xfId="26863" xr:uid="{00000000-0005-0000-0000-00008A8E0000}"/>
    <cellStyle name="Total 4 3 23 3" xfId="9302" xr:uid="{00000000-0005-0000-0000-00008B8E0000}"/>
    <cellStyle name="Total 4 3 23 3 2" xfId="19279" xr:uid="{00000000-0005-0000-0000-00008C8E0000}"/>
    <cellStyle name="Total 4 3 23 3 2 2" xfId="37596" xr:uid="{00000000-0005-0000-0000-00008D8E0000}"/>
    <cellStyle name="Total 4 3 23 3 3" xfId="29394" xr:uid="{00000000-0005-0000-0000-00008E8E0000}"/>
    <cellStyle name="Total 4 3 23 4" xfId="14691" xr:uid="{00000000-0005-0000-0000-00008F8E0000}"/>
    <cellStyle name="Total 4 3 23 4 2" xfId="33864" xr:uid="{00000000-0005-0000-0000-0000908E0000}"/>
    <cellStyle name="Total 4 3 23 5" xfId="24307" xr:uid="{00000000-0005-0000-0000-0000918E0000}"/>
    <cellStyle name="Total 4 3 24" xfId="2976" xr:uid="{00000000-0005-0000-0000-0000928E0000}"/>
    <cellStyle name="Total 4 3 24 2" xfId="6152" xr:uid="{00000000-0005-0000-0000-0000938E0000}"/>
    <cellStyle name="Total 4 3 24 2 2" xfId="12271" xr:uid="{00000000-0005-0000-0000-0000948E0000}"/>
    <cellStyle name="Total 4 3 24 2 2 2" xfId="21715" xr:uid="{00000000-0005-0000-0000-0000958E0000}"/>
    <cellStyle name="Total 4 3 24 2 2 2 2" xfId="39589" xr:uid="{00000000-0005-0000-0000-0000968E0000}"/>
    <cellStyle name="Total 4 3 24 2 2 3" xfId="31885" xr:uid="{00000000-0005-0000-0000-0000978E0000}"/>
    <cellStyle name="Total 4 3 24 2 3" xfId="16648" xr:uid="{00000000-0005-0000-0000-0000988E0000}"/>
    <cellStyle name="Total 4 3 24 2 3 2" xfId="35419" xr:uid="{00000000-0005-0000-0000-0000998E0000}"/>
    <cellStyle name="Total 4 3 24 2 4" xfId="26819" xr:uid="{00000000-0005-0000-0000-00009A8E0000}"/>
    <cellStyle name="Total 4 3 24 3" xfId="9256" xr:uid="{00000000-0005-0000-0000-00009B8E0000}"/>
    <cellStyle name="Total 4 3 24 3 2" xfId="19233" xr:uid="{00000000-0005-0000-0000-00009C8E0000}"/>
    <cellStyle name="Total 4 3 24 3 2 2" xfId="37552" xr:uid="{00000000-0005-0000-0000-00009D8E0000}"/>
    <cellStyle name="Total 4 3 24 3 3" xfId="29350" xr:uid="{00000000-0005-0000-0000-00009E8E0000}"/>
    <cellStyle name="Total 4 3 24 4" xfId="14655" xr:uid="{00000000-0005-0000-0000-00009F8E0000}"/>
    <cellStyle name="Total 4 3 24 4 2" xfId="33828" xr:uid="{00000000-0005-0000-0000-0000A08E0000}"/>
    <cellStyle name="Total 4 3 24 5" xfId="24263" xr:uid="{00000000-0005-0000-0000-0000A18E0000}"/>
    <cellStyle name="Total 4 3 25" xfId="3009" xr:uid="{00000000-0005-0000-0000-0000A28E0000}"/>
    <cellStyle name="Total 4 3 25 2" xfId="6183" xr:uid="{00000000-0005-0000-0000-0000A38E0000}"/>
    <cellStyle name="Total 4 3 25 2 2" xfId="12302" xr:uid="{00000000-0005-0000-0000-0000A48E0000}"/>
    <cellStyle name="Total 4 3 25 2 2 2" xfId="21744" xr:uid="{00000000-0005-0000-0000-0000A58E0000}"/>
    <cellStyle name="Total 4 3 25 2 2 2 2" xfId="39618" xr:uid="{00000000-0005-0000-0000-0000A68E0000}"/>
    <cellStyle name="Total 4 3 25 2 2 3" xfId="31914" xr:uid="{00000000-0005-0000-0000-0000A78E0000}"/>
    <cellStyle name="Total 4 3 25 2 3" xfId="16675" xr:uid="{00000000-0005-0000-0000-0000A88E0000}"/>
    <cellStyle name="Total 4 3 25 2 3 2" xfId="35446" xr:uid="{00000000-0005-0000-0000-0000A98E0000}"/>
    <cellStyle name="Total 4 3 25 2 4" xfId="26848" xr:uid="{00000000-0005-0000-0000-0000AA8E0000}"/>
    <cellStyle name="Total 4 3 25 3" xfId="9287" xr:uid="{00000000-0005-0000-0000-0000AB8E0000}"/>
    <cellStyle name="Total 4 3 25 3 2" xfId="19264" xr:uid="{00000000-0005-0000-0000-0000AC8E0000}"/>
    <cellStyle name="Total 4 3 25 3 2 2" xfId="37581" xr:uid="{00000000-0005-0000-0000-0000AD8E0000}"/>
    <cellStyle name="Total 4 3 25 3 3" xfId="29379" xr:uid="{00000000-0005-0000-0000-0000AE8E0000}"/>
    <cellStyle name="Total 4 3 25 4" xfId="14682" xr:uid="{00000000-0005-0000-0000-0000AF8E0000}"/>
    <cellStyle name="Total 4 3 25 4 2" xfId="33855" xr:uid="{00000000-0005-0000-0000-0000B08E0000}"/>
    <cellStyle name="Total 4 3 25 5" xfId="24292" xr:uid="{00000000-0005-0000-0000-0000B18E0000}"/>
    <cellStyle name="Total 4 3 26" xfId="3007" xr:uid="{00000000-0005-0000-0000-0000B28E0000}"/>
    <cellStyle name="Total 4 3 26 2" xfId="6181" xr:uid="{00000000-0005-0000-0000-0000B38E0000}"/>
    <cellStyle name="Total 4 3 26 2 2" xfId="12300" xr:uid="{00000000-0005-0000-0000-0000B48E0000}"/>
    <cellStyle name="Total 4 3 26 2 2 2" xfId="21742" xr:uid="{00000000-0005-0000-0000-0000B58E0000}"/>
    <cellStyle name="Total 4 3 26 2 2 2 2" xfId="39616" xr:uid="{00000000-0005-0000-0000-0000B68E0000}"/>
    <cellStyle name="Total 4 3 26 2 2 3" xfId="31912" xr:uid="{00000000-0005-0000-0000-0000B78E0000}"/>
    <cellStyle name="Total 4 3 26 2 3" xfId="16673" xr:uid="{00000000-0005-0000-0000-0000B88E0000}"/>
    <cellStyle name="Total 4 3 26 2 3 2" xfId="35444" xr:uid="{00000000-0005-0000-0000-0000B98E0000}"/>
    <cellStyle name="Total 4 3 26 2 4" xfId="26846" xr:uid="{00000000-0005-0000-0000-0000BA8E0000}"/>
    <cellStyle name="Total 4 3 26 3" xfId="9285" xr:uid="{00000000-0005-0000-0000-0000BB8E0000}"/>
    <cellStyle name="Total 4 3 26 3 2" xfId="19262" xr:uid="{00000000-0005-0000-0000-0000BC8E0000}"/>
    <cellStyle name="Total 4 3 26 3 2 2" xfId="37579" xr:uid="{00000000-0005-0000-0000-0000BD8E0000}"/>
    <cellStyle name="Total 4 3 26 3 3" xfId="29377" xr:uid="{00000000-0005-0000-0000-0000BE8E0000}"/>
    <cellStyle name="Total 4 3 26 4" xfId="14680" xr:uid="{00000000-0005-0000-0000-0000BF8E0000}"/>
    <cellStyle name="Total 4 3 26 4 2" xfId="33853" xr:uid="{00000000-0005-0000-0000-0000C08E0000}"/>
    <cellStyle name="Total 4 3 26 5" xfId="24290" xr:uid="{00000000-0005-0000-0000-0000C18E0000}"/>
    <cellStyle name="Total 4 3 27" xfId="3070" xr:uid="{00000000-0005-0000-0000-0000C28E0000}"/>
    <cellStyle name="Total 4 3 27 2" xfId="6241" xr:uid="{00000000-0005-0000-0000-0000C38E0000}"/>
    <cellStyle name="Total 4 3 27 2 2" xfId="12360" xr:uid="{00000000-0005-0000-0000-0000C48E0000}"/>
    <cellStyle name="Total 4 3 27 2 2 2" xfId="21794" xr:uid="{00000000-0005-0000-0000-0000C58E0000}"/>
    <cellStyle name="Total 4 3 27 2 2 2 2" xfId="39664" xr:uid="{00000000-0005-0000-0000-0000C68E0000}"/>
    <cellStyle name="Total 4 3 27 2 2 3" xfId="31960" xr:uid="{00000000-0005-0000-0000-0000C78E0000}"/>
    <cellStyle name="Total 4 3 27 2 3" xfId="16719" xr:uid="{00000000-0005-0000-0000-0000C88E0000}"/>
    <cellStyle name="Total 4 3 27 2 3 2" xfId="35490" xr:uid="{00000000-0005-0000-0000-0000C98E0000}"/>
    <cellStyle name="Total 4 3 27 2 4" xfId="26894" xr:uid="{00000000-0005-0000-0000-0000CA8E0000}"/>
    <cellStyle name="Total 4 3 27 3" xfId="9345" xr:uid="{00000000-0005-0000-0000-0000CB8E0000}"/>
    <cellStyle name="Total 4 3 27 3 2" xfId="19322" xr:uid="{00000000-0005-0000-0000-0000CC8E0000}"/>
    <cellStyle name="Total 4 3 27 3 2 2" xfId="37627" xr:uid="{00000000-0005-0000-0000-0000CD8E0000}"/>
    <cellStyle name="Total 4 3 27 3 3" xfId="29425" xr:uid="{00000000-0005-0000-0000-0000CE8E0000}"/>
    <cellStyle name="Total 4 3 27 4" xfId="14726" xr:uid="{00000000-0005-0000-0000-0000CF8E0000}"/>
    <cellStyle name="Total 4 3 27 4 2" xfId="33899" xr:uid="{00000000-0005-0000-0000-0000D08E0000}"/>
    <cellStyle name="Total 4 3 27 5" xfId="24338" xr:uid="{00000000-0005-0000-0000-0000D18E0000}"/>
    <cellStyle name="Total 4 3 28" xfId="3096" xr:uid="{00000000-0005-0000-0000-0000D28E0000}"/>
    <cellStyle name="Total 4 3 28 2" xfId="6264" xr:uid="{00000000-0005-0000-0000-0000D38E0000}"/>
    <cellStyle name="Total 4 3 28 2 2" xfId="12383" xr:uid="{00000000-0005-0000-0000-0000D48E0000}"/>
    <cellStyle name="Total 4 3 28 2 2 2" xfId="21817" xr:uid="{00000000-0005-0000-0000-0000D58E0000}"/>
    <cellStyle name="Total 4 3 28 2 2 2 2" xfId="39687" xr:uid="{00000000-0005-0000-0000-0000D68E0000}"/>
    <cellStyle name="Total 4 3 28 2 2 3" xfId="31983" xr:uid="{00000000-0005-0000-0000-0000D78E0000}"/>
    <cellStyle name="Total 4 3 28 2 3" xfId="16739" xr:uid="{00000000-0005-0000-0000-0000D88E0000}"/>
    <cellStyle name="Total 4 3 28 2 3 2" xfId="35510" xr:uid="{00000000-0005-0000-0000-0000D98E0000}"/>
    <cellStyle name="Total 4 3 28 2 4" xfId="26917" xr:uid="{00000000-0005-0000-0000-0000DA8E0000}"/>
    <cellStyle name="Total 4 3 28 3" xfId="9368" xr:uid="{00000000-0005-0000-0000-0000DB8E0000}"/>
    <cellStyle name="Total 4 3 28 3 2" xfId="19345" xr:uid="{00000000-0005-0000-0000-0000DC8E0000}"/>
    <cellStyle name="Total 4 3 28 3 2 2" xfId="37650" xr:uid="{00000000-0005-0000-0000-0000DD8E0000}"/>
    <cellStyle name="Total 4 3 28 3 3" xfId="29448" xr:uid="{00000000-0005-0000-0000-0000DE8E0000}"/>
    <cellStyle name="Total 4 3 28 4" xfId="14746" xr:uid="{00000000-0005-0000-0000-0000DF8E0000}"/>
    <cellStyle name="Total 4 3 28 4 2" xfId="33919" xr:uid="{00000000-0005-0000-0000-0000E08E0000}"/>
    <cellStyle name="Total 4 3 28 5" xfId="24361" xr:uid="{00000000-0005-0000-0000-0000E18E0000}"/>
    <cellStyle name="Total 4 3 29" xfId="3083" xr:uid="{00000000-0005-0000-0000-0000E28E0000}"/>
    <cellStyle name="Total 4 3 29 2" xfId="6254" xr:uid="{00000000-0005-0000-0000-0000E38E0000}"/>
    <cellStyle name="Total 4 3 29 2 2" xfId="12373" xr:uid="{00000000-0005-0000-0000-0000E48E0000}"/>
    <cellStyle name="Total 4 3 29 2 2 2" xfId="21807" xr:uid="{00000000-0005-0000-0000-0000E58E0000}"/>
    <cellStyle name="Total 4 3 29 2 2 2 2" xfId="39677" xr:uid="{00000000-0005-0000-0000-0000E68E0000}"/>
    <cellStyle name="Total 4 3 29 2 2 3" xfId="31973" xr:uid="{00000000-0005-0000-0000-0000E78E0000}"/>
    <cellStyle name="Total 4 3 29 2 3" xfId="16730" xr:uid="{00000000-0005-0000-0000-0000E88E0000}"/>
    <cellStyle name="Total 4 3 29 2 3 2" xfId="35501" xr:uid="{00000000-0005-0000-0000-0000E98E0000}"/>
    <cellStyle name="Total 4 3 29 2 4" xfId="26907" xr:uid="{00000000-0005-0000-0000-0000EA8E0000}"/>
    <cellStyle name="Total 4 3 29 3" xfId="9358" xr:uid="{00000000-0005-0000-0000-0000EB8E0000}"/>
    <cellStyle name="Total 4 3 29 3 2" xfId="19335" xr:uid="{00000000-0005-0000-0000-0000EC8E0000}"/>
    <cellStyle name="Total 4 3 29 3 2 2" xfId="37640" xr:uid="{00000000-0005-0000-0000-0000ED8E0000}"/>
    <cellStyle name="Total 4 3 29 3 3" xfId="29438" xr:uid="{00000000-0005-0000-0000-0000EE8E0000}"/>
    <cellStyle name="Total 4 3 29 4" xfId="14737" xr:uid="{00000000-0005-0000-0000-0000EF8E0000}"/>
    <cellStyle name="Total 4 3 29 4 2" xfId="33910" xr:uid="{00000000-0005-0000-0000-0000F08E0000}"/>
    <cellStyle name="Total 4 3 29 5" xfId="24351" xr:uid="{00000000-0005-0000-0000-0000F18E0000}"/>
    <cellStyle name="Total 4 3 3" xfId="2462" xr:uid="{00000000-0005-0000-0000-0000F28E0000}"/>
    <cellStyle name="Total 4 3 3 2" xfId="3485" xr:uid="{00000000-0005-0000-0000-0000F38E0000}"/>
    <cellStyle name="Total 4 3 3 2 2" xfId="6629" xr:uid="{00000000-0005-0000-0000-0000F48E0000}"/>
    <cellStyle name="Total 4 3 3 2 2 2" xfId="12729" xr:uid="{00000000-0005-0000-0000-0000F58E0000}"/>
    <cellStyle name="Total 4 3 3 2 2 2 2" xfId="22134" xr:uid="{00000000-0005-0000-0000-0000F68E0000}"/>
    <cellStyle name="Total 4 3 3 2 2 2 2 2" xfId="39864" xr:uid="{00000000-0005-0000-0000-0000F78E0000}"/>
    <cellStyle name="Total 4 3 3 2 2 2 3" xfId="32184" xr:uid="{00000000-0005-0000-0000-0000F88E0000}"/>
    <cellStyle name="Total 4 3 3 2 2 3" xfId="17026" xr:uid="{00000000-0005-0000-0000-0000F98E0000}"/>
    <cellStyle name="Total 4 3 3 2 2 3 2" xfId="35659" xr:uid="{00000000-0005-0000-0000-0000FA8E0000}"/>
    <cellStyle name="Total 4 3 3 2 2 4" xfId="27118" xr:uid="{00000000-0005-0000-0000-0000FB8E0000}"/>
    <cellStyle name="Total 4 3 3 2 3" xfId="9714" xr:uid="{00000000-0005-0000-0000-0000FC8E0000}"/>
    <cellStyle name="Total 4 3 3 2 3 2" xfId="29645" xr:uid="{00000000-0005-0000-0000-0000FD8E0000}"/>
    <cellStyle name="Total 4 3 3 2 4" xfId="24562" xr:uid="{00000000-0005-0000-0000-0000FE8E0000}"/>
    <cellStyle name="Total 4 3 3 3" xfId="4210" xr:uid="{00000000-0005-0000-0000-0000FF8E0000}"/>
    <cellStyle name="Total 4 3 3 3 2" xfId="7313" xr:uid="{00000000-0005-0000-0000-0000008F0000}"/>
    <cellStyle name="Total 4 3 3 3 2 2" xfId="13374" xr:uid="{00000000-0005-0000-0000-0000018F0000}"/>
    <cellStyle name="Total 4 3 3 3 2 2 2" xfId="22707" xr:uid="{00000000-0005-0000-0000-0000028F0000}"/>
    <cellStyle name="Total 4 3 3 3 2 2 2 2" xfId="40435" xr:uid="{00000000-0005-0000-0000-0000038F0000}"/>
    <cellStyle name="Total 4 3 3 3 2 2 3" xfId="32825" xr:uid="{00000000-0005-0000-0000-0000048F0000}"/>
    <cellStyle name="Total 4 3 3 3 2 3" xfId="17492" xr:uid="{00000000-0005-0000-0000-0000058F0000}"/>
    <cellStyle name="Total 4 3 3 3 2 3 2" xfId="36125" xr:uid="{00000000-0005-0000-0000-0000068F0000}"/>
    <cellStyle name="Total 4 3 3 3 2 4" xfId="27759" xr:uid="{00000000-0005-0000-0000-0000078F0000}"/>
    <cellStyle name="Total 4 3 3 3 3" xfId="10359" xr:uid="{00000000-0005-0000-0000-0000088F0000}"/>
    <cellStyle name="Total 4 3 3 3 3 2" xfId="19928" xr:uid="{00000000-0005-0000-0000-0000098F0000}"/>
    <cellStyle name="Total 4 3 3 3 3 2 2" xfId="38084" xr:uid="{00000000-0005-0000-0000-00000A8F0000}"/>
    <cellStyle name="Total 4 3 3 3 3 3" xfId="30284" xr:uid="{00000000-0005-0000-0000-00000B8F0000}"/>
    <cellStyle name="Total 4 3 3 3 4" xfId="15091" xr:uid="{00000000-0005-0000-0000-00000C8F0000}"/>
    <cellStyle name="Total 4 3 3 3 4 2" xfId="34126" xr:uid="{00000000-0005-0000-0000-00000D8F0000}"/>
    <cellStyle name="Total 4 3 3 3 5" xfId="25203" xr:uid="{00000000-0005-0000-0000-00000E8F0000}"/>
    <cellStyle name="Total 4 3 3 4" xfId="5668" xr:uid="{00000000-0005-0000-0000-00000F8F0000}"/>
    <cellStyle name="Total 4 3 3 4 2" xfId="11792" xr:uid="{00000000-0005-0000-0000-0000108F0000}"/>
    <cellStyle name="Total 4 3 3 4 2 2" xfId="21325" xr:uid="{00000000-0005-0000-0000-0000118F0000}"/>
    <cellStyle name="Total 4 3 3 4 2 2 2" xfId="39211" xr:uid="{00000000-0005-0000-0000-0000128F0000}"/>
    <cellStyle name="Total 4 3 3 4 2 3" xfId="31442" xr:uid="{00000000-0005-0000-0000-0000138F0000}"/>
    <cellStyle name="Total 4 3 3 4 3" xfId="16298" xr:uid="{00000000-0005-0000-0000-0000148F0000}"/>
    <cellStyle name="Total 4 3 3 4 3 2" xfId="35069" xr:uid="{00000000-0005-0000-0000-0000158F0000}"/>
    <cellStyle name="Total 4 3 3 4 4" xfId="26371" xr:uid="{00000000-0005-0000-0000-0000168F0000}"/>
    <cellStyle name="Total 4 3 3 5" xfId="8772" xr:uid="{00000000-0005-0000-0000-0000178F0000}"/>
    <cellStyle name="Total 4 3 3 5 2" xfId="18759" xr:uid="{00000000-0005-0000-0000-0000188F0000}"/>
    <cellStyle name="Total 4 3 3 5 2 2" xfId="37114" xr:uid="{00000000-0005-0000-0000-0000198F0000}"/>
    <cellStyle name="Total 4 3 3 5 3" xfId="28902" xr:uid="{00000000-0005-0000-0000-00001A8F0000}"/>
    <cellStyle name="Total 4 3 3 6" xfId="23817" xr:uid="{00000000-0005-0000-0000-00001B8F0000}"/>
    <cellStyle name="Total 4 3 30" xfId="3082" xr:uid="{00000000-0005-0000-0000-00001C8F0000}"/>
    <cellStyle name="Total 4 3 30 2" xfId="6253" xr:uid="{00000000-0005-0000-0000-00001D8F0000}"/>
    <cellStyle name="Total 4 3 30 2 2" xfId="12372" xr:uid="{00000000-0005-0000-0000-00001E8F0000}"/>
    <cellStyle name="Total 4 3 30 2 2 2" xfId="21806" xr:uid="{00000000-0005-0000-0000-00001F8F0000}"/>
    <cellStyle name="Total 4 3 30 2 2 2 2" xfId="39676" xr:uid="{00000000-0005-0000-0000-0000208F0000}"/>
    <cellStyle name="Total 4 3 30 2 2 3" xfId="31972" xr:uid="{00000000-0005-0000-0000-0000218F0000}"/>
    <cellStyle name="Total 4 3 30 2 3" xfId="16729" xr:uid="{00000000-0005-0000-0000-0000228F0000}"/>
    <cellStyle name="Total 4 3 30 2 3 2" xfId="35500" xr:uid="{00000000-0005-0000-0000-0000238F0000}"/>
    <cellStyle name="Total 4 3 30 2 4" xfId="26906" xr:uid="{00000000-0005-0000-0000-0000248F0000}"/>
    <cellStyle name="Total 4 3 30 3" xfId="9357" xr:uid="{00000000-0005-0000-0000-0000258F0000}"/>
    <cellStyle name="Total 4 3 30 3 2" xfId="19334" xr:uid="{00000000-0005-0000-0000-0000268F0000}"/>
    <cellStyle name="Total 4 3 30 3 2 2" xfId="37639" xr:uid="{00000000-0005-0000-0000-0000278F0000}"/>
    <cellStyle name="Total 4 3 30 3 3" xfId="29437" xr:uid="{00000000-0005-0000-0000-0000288F0000}"/>
    <cellStyle name="Total 4 3 30 4" xfId="14736" xr:uid="{00000000-0005-0000-0000-0000298F0000}"/>
    <cellStyle name="Total 4 3 30 4 2" xfId="33909" xr:uid="{00000000-0005-0000-0000-00002A8F0000}"/>
    <cellStyle name="Total 4 3 30 5" xfId="24350" xr:uid="{00000000-0005-0000-0000-00002B8F0000}"/>
    <cellStyle name="Total 4 3 31" xfId="3151" xr:uid="{00000000-0005-0000-0000-00002C8F0000}"/>
    <cellStyle name="Total 4 3 31 2" xfId="6313" xr:uid="{00000000-0005-0000-0000-00002D8F0000}"/>
    <cellStyle name="Total 4 3 31 2 2" xfId="12432" xr:uid="{00000000-0005-0000-0000-00002E8F0000}"/>
    <cellStyle name="Total 4 3 31 2 2 2" xfId="21854" xr:uid="{00000000-0005-0000-0000-00002F8F0000}"/>
    <cellStyle name="Total 4 3 31 2 2 2 2" xfId="39722" xr:uid="{00000000-0005-0000-0000-0000308F0000}"/>
    <cellStyle name="Total 4 3 31 2 2 3" xfId="32028" xr:uid="{00000000-0005-0000-0000-0000318F0000}"/>
    <cellStyle name="Total 4 3 31 2 3" xfId="16769" xr:uid="{00000000-0005-0000-0000-0000328F0000}"/>
    <cellStyle name="Total 4 3 31 2 3 2" xfId="35540" xr:uid="{00000000-0005-0000-0000-0000338F0000}"/>
    <cellStyle name="Total 4 3 31 2 4" xfId="26962" xr:uid="{00000000-0005-0000-0000-0000348F0000}"/>
    <cellStyle name="Total 4 3 31 3" xfId="9417" xr:uid="{00000000-0005-0000-0000-0000358F0000}"/>
    <cellStyle name="Total 4 3 31 3 2" xfId="19394" xr:uid="{00000000-0005-0000-0000-0000368F0000}"/>
    <cellStyle name="Total 4 3 31 3 2 2" xfId="37695" xr:uid="{00000000-0005-0000-0000-0000378F0000}"/>
    <cellStyle name="Total 4 3 31 3 3" xfId="29493" xr:uid="{00000000-0005-0000-0000-0000388F0000}"/>
    <cellStyle name="Total 4 3 31 4" xfId="14776" xr:uid="{00000000-0005-0000-0000-0000398F0000}"/>
    <cellStyle name="Total 4 3 31 4 2" xfId="33949" xr:uid="{00000000-0005-0000-0000-00003A8F0000}"/>
    <cellStyle name="Total 4 3 31 5" xfId="24406" xr:uid="{00000000-0005-0000-0000-00003B8F0000}"/>
    <cellStyle name="Total 4 3 32" xfId="3103" xr:uid="{00000000-0005-0000-0000-00003C8F0000}"/>
    <cellStyle name="Total 4 3 32 2" xfId="6270" xr:uid="{00000000-0005-0000-0000-00003D8F0000}"/>
    <cellStyle name="Total 4 3 32 2 2" xfId="12389" xr:uid="{00000000-0005-0000-0000-00003E8F0000}"/>
    <cellStyle name="Total 4 3 32 2 2 2" xfId="21823" xr:uid="{00000000-0005-0000-0000-00003F8F0000}"/>
    <cellStyle name="Total 4 3 32 2 2 2 2" xfId="39693" xr:uid="{00000000-0005-0000-0000-0000408F0000}"/>
    <cellStyle name="Total 4 3 32 2 2 3" xfId="31989" xr:uid="{00000000-0005-0000-0000-0000418F0000}"/>
    <cellStyle name="Total 4 3 32 2 3" xfId="16742" xr:uid="{00000000-0005-0000-0000-0000428F0000}"/>
    <cellStyle name="Total 4 3 32 2 3 2" xfId="35513" xr:uid="{00000000-0005-0000-0000-0000438F0000}"/>
    <cellStyle name="Total 4 3 32 2 4" xfId="26923" xr:uid="{00000000-0005-0000-0000-0000448F0000}"/>
    <cellStyle name="Total 4 3 32 3" xfId="9374" xr:uid="{00000000-0005-0000-0000-0000458F0000}"/>
    <cellStyle name="Total 4 3 32 3 2" xfId="19351" xr:uid="{00000000-0005-0000-0000-0000468F0000}"/>
    <cellStyle name="Total 4 3 32 3 2 2" xfId="37656" xr:uid="{00000000-0005-0000-0000-0000478F0000}"/>
    <cellStyle name="Total 4 3 32 3 3" xfId="29454" xr:uid="{00000000-0005-0000-0000-0000488F0000}"/>
    <cellStyle name="Total 4 3 32 4" xfId="14749" xr:uid="{00000000-0005-0000-0000-0000498F0000}"/>
    <cellStyle name="Total 4 3 32 4 2" xfId="33922" xr:uid="{00000000-0005-0000-0000-00004A8F0000}"/>
    <cellStyle name="Total 4 3 32 5" xfId="24367" xr:uid="{00000000-0005-0000-0000-00004B8F0000}"/>
    <cellStyle name="Total 4 3 33" xfId="3169" xr:uid="{00000000-0005-0000-0000-00004C8F0000}"/>
    <cellStyle name="Total 4 3 33 2" xfId="6329" xr:uid="{00000000-0005-0000-0000-00004D8F0000}"/>
    <cellStyle name="Total 4 3 33 2 2" xfId="12448" xr:uid="{00000000-0005-0000-0000-00004E8F0000}"/>
    <cellStyle name="Total 4 3 33 2 2 2" xfId="21868" xr:uid="{00000000-0005-0000-0000-00004F8F0000}"/>
    <cellStyle name="Total 4 3 33 2 2 2 2" xfId="39736" xr:uid="{00000000-0005-0000-0000-0000508F0000}"/>
    <cellStyle name="Total 4 3 33 2 2 3" xfId="32042" xr:uid="{00000000-0005-0000-0000-0000518F0000}"/>
    <cellStyle name="Total 4 3 33 2 3" xfId="16781" xr:uid="{00000000-0005-0000-0000-0000528F0000}"/>
    <cellStyle name="Total 4 3 33 2 3 2" xfId="35552" xr:uid="{00000000-0005-0000-0000-0000538F0000}"/>
    <cellStyle name="Total 4 3 33 2 4" xfId="26976" xr:uid="{00000000-0005-0000-0000-0000548F0000}"/>
    <cellStyle name="Total 4 3 33 3" xfId="9433" xr:uid="{00000000-0005-0000-0000-0000558F0000}"/>
    <cellStyle name="Total 4 3 33 3 2" xfId="19410" xr:uid="{00000000-0005-0000-0000-0000568F0000}"/>
    <cellStyle name="Total 4 3 33 3 2 2" xfId="37709" xr:uid="{00000000-0005-0000-0000-0000578F0000}"/>
    <cellStyle name="Total 4 3 33 3 3" xfId="29507" xr:uid="{00000000-0005-0000-0000-0000588F0000}"/>
    <cellStyle name="Total 4 3 33 4" xfId="14788" xr:uid="{00000000-0005-0000-0000-0000598F0000}"/>
    <cellStyle name="Total 4 3 33 4 2" xfId="33961" xr:uid="{00000000-0005-0000-0000-00005A8F0000}"/>
    <cellStyle name="Total 4 3 33 5" xfId="24420" xr:uid="{00000000-0005-0000-0000-00005B8F0000}"/>
    <cellStyle name="Total 4 3 34" xfId="3180" xr:uid="{00000000-0005-0000-0000-00005C8F0000}"/>
    <cellStyle name="Total 4 3 34 2" xfId="6339" xr:uid="{00000000-0005-0000-0000-00005D8F0000}"/>
    <cellStyle name="Total 4 3 34 2 2" xfId="12458" xr:uid="{00000000-0005-0000-0000-00005E8F0000}"/>
    <cellStyle name="Total 4 3 34 2 2 2" xfId="21878" xr:uid="{00000000-0005-0000-0000-00005F8F0000}"/>
    <cellStyle name="Total 4 3 34 2 2 2 2" xfId="39746" xr:uid="{00000000-0005-0000-0000-0000608F0000}"/>
    <cellStyle name="Total 4 3 34 2 2 3" xfId="32052" xr:uid="{00000000-0005-0000-0000-0000618F0000}"/>
    <cellStyle name="Total 4 3 34 2 3" xfId="16789" xr:uid="{00000000-0005-0000-0000-0000628F0000}"/>
    <cellStyle name="Total 4 3 34 2 3 2" xfId="35560" xr:uid="{00000000-0005-0000-0000-0000638F0000}"/>
    <cellStyle name="Total 4 3 34 2 4" xfId="26986" xr:uid="{00000000-0005-0000-0000-0000648F0000}"/>
    <cellStyle name="Total 4 3 34 3" xfId="9443" xr:uid="{00000000-0005-0000-0000-0000658F0000}"/>
    <cellStyle name="Total 4 3 34 3 2" xfId="19418" xr:uid="{00000000-0005-0000-0000-0000668F0000}"/>
    <cellStyle name="Total 4 3 34 3 2 2" xfId="37717" xr:uid="{00000000-0005-0000-0000-0000678F0000}"/>
    <cellStyle name="Total 4 3 34 3 3" xfId="29517" xr:uid="{00000000-0005-0000-0000-0000688F0000}"/>
    <cellStyle name="Total 4 3 34 4" xfId="14794" xr:uid="{00000000-0005-0000-0000-0000698F0000}"/>
    <cellStyle name="Total 4 3 34 4 2" xfId="33967" xr:uid="{00000000-0005-0000-0000-00006A8F0000}"/>
    <cellStyle name="Total 4 3 34 5" xfId="24430" xr:uid="{00000000-0005-0000-0000-00006B8F0000}"/>
    <cellStyle name="Total 4 3 35" xfId="3189" xr:uid="{00000000-0005-0000-0000-00006C8F0000}"/>
    <cellStyle name="Total 4 3 35 2" xfId="6347" xr:uid="{00000000-0005-0000-0000-00006D8F0000}"/>
    <cellStyle name="Total 4 3 35 2 2" xfId="12466" xr:uid="{00000000-0005-0000-0000-00006E8F0000}"/>
    <cellStyle name="Total 4 3 35 2 2 2" xfId="21886" xr:uid="{00000000-0005-0000-0000-00006F8F0000}"/>
    <cellStyle name="Total 4 3 35 2 2 2 2" xfId="39754" xr:uid="{00000000-0005-0000-0000-0000708F0000}"/>
    <cellStyle name="Total 4 3 35 2 2 3" xfId="32060" xr:uid="{00000000-0005-0000-0000-0000718F0000}"/>
    <cellStyle name="Total 4 3 35 2 3" xfId="16795" xr:uid="{00000000-0005-0000-0000-0000728F0000}"/>
    <cellStyle name="Total 4 3 35 2 3 2" xfId="35566" xr:uid="{00000000-0005-0000-0000-0000738F0000}"/>
    <cellStyle name="Total 4 3 35 2 4" xfId="26994" xr:uid="{00000000-0005-0000-0000-0000748F0000}"/>
    <cellStyle name="Total 4 3 35 3" xfId="9451" xr:uid="{00000000-0005-0000-0000-0000758F0000}"/>
    <cellStyle name="Total 4 3 35 3 2" xfId="29525" xr:uid="{00000000-0005-0000-0000-0000768F0000}"/>
    <cellStyle name="Total 4 3 35 4" xfId="24438" xr:uid="{00000000-0005-0000-0000-0000778F0000}"/>
    <cellStyle name="Total 4 3 36" xfId="3273" xr:uid="{00000000-0005-0000-0000-0000788F0000}"/>
    <cellStyle name="Total 4 3 36 2" xfId="6430" xr:uid="{00000000-0005-0000-0000-0000798F0000}"/>
    <cellStyle name="Total 4 3 36 2 2" xfId="12543" xr:uid="{00000000-0005-0000-0000-00007A8F0000}"/>
    <cellStyle name="Total 4 3 36 2 2 2" xfId="21959" xr:uid="{00000000-0005-0000-0000-00007B8F0000}"/>
    <cellStyle name="Total 4 3 36 2 2 2 2" xfId="39776" xr:uid="{00000000-0005-0000-0000-00007C8F0000}"/>
    <cellStyle name="Total 4 3 36 2 2 3" xfId="32086" xr:uid="{00000000-0005-0000-0000-00007D8F0000}"/>
    <cellStyle name="Total 4 3 36 2 3" xfId="16865" xr:uid="{00000000-0005-0000-0000-00007E8F0000}"/>
    <cellStyle name="Total 4 3 36 2 3 2" xfId="35585" xr:uid="{00000000-0005-0000-0000-00007F8F0000}"/>
    <cellStyle name="Total 4 3 36 2 4" xfId="27020" xr:uid="{00000000-0005-0000-0000-0000808F0000}"/>
    <cellStyle name="Total 4 3 36 3" xfId="9528" xr:uid="{00000000-0005-0000-0000-0000818F0000}"/>
    <cellStyle name="Total 4 3 36 3 2" xfId="29551" xr:uid="{00000000-0005-0000-0000-0000828F0000}"/>
    <cellStyle name="Total 4 3 36 4" xfId="24464" xr:uid="{00000000-0005-0000-0000-0000838F0000}"/>
    <cellStyle name="Total 4 3 37" xfId="4858" xr:uid="{00000000-0005-0000-0000-0000848F0000}"/>
    <cellStyle name="Total 4 3 37 2" xfId="10999" xr:uid="{00000000-0005-0000-0000-0000858F0000}"/>
    <cellStyle name="Total 4 3 37 2 2" xfId="20563" xr:uid="{00000000-0005-0000-0000-0000868F0000}"/>
    <cellStyle name="Total 4 3 37 2 2 2" xfId="38667" xr:uid="{00000000-0005-0000-0000-0000878F0000}"/>
    <cellStyle name="Total 4 3 37 2 3" xfId="30872" xr:uid="{00000000-0005-0000-0000-0000888F0000}"/>
    <cellStyle name="Total 4 3 37 3" xfId="15565" xr:uid="{00000000-0005-0000-0000-0000898F0000}"/>
    <cellStyle name="Total 4 3 37 3 2" xfId="34552" xr:uid="{00000000-0005-0000-0000-00008A8F0000}"/>
    <cellStyle name="Total 4 3 37 4" xfId="25790" xr:uid="{00000000-0005-0000-0000-00008B8F0000}"/>
    <cellStyle name="Total 4 3 38" xfId="7983" xr:uid="{00000000-0005-0000-0000-00008C8F0000}"/>
    <cellStyle name="Total 4 3 38 2" xfId="17976" xr:uid="{00000000-0005-0000-0000-00008D8F0000}"/>
    <cellStyle name="Total 4 3 38 2 2" xfId="36554" xr:uid="{00000000-0005-0000-0000-00008E8F0000}"/>
    <cellStyle name="Total 4 3 38 3" xfId="28345" xr:uid="{00000000-0005-0000-0000-00008F8F0000}"/>
    <cellStyle name="Total 4 3 39" xfId="23249" xr:uid="{00000000-0005-0000-0000-0000908F0000}"/>
    <cellStyle name="Total 4 3 4" xfId="2445" xr:uid="{00000000-0005-0000-0000-0000918F0000}"/>
    <cellStyle name="Total 4 3 4 2" xfId="3541" xr:uid="{00000000-0005-0000-0000-0000928F0000}"/>
    <cellStyle name="Total 4 3 4 2 2" xfId="6676" xr:uid="{00000000-0005-0000-0000-0000938F0000}"/>
    <cellStyle name="Total 4 3 4 2 2 2" xfId="12774" xr:uid="{00000000-0005-0000-0000-0000948F0000}"/>
    <cellStyle name="Total 4 3 4 2 2 2 2" xfId="22171" xr:uid="{00000000-0005-0000-0000-0000958F0000}"/>
    <cellStyle name="Total 4 3 4 2 2 2 2 2" xfId="39901" xr:uid="{00000000-0005-0000-0000-0000968F0000}"/>
    <cellStyle name="Total 4 3 4 2 2 2 3" xfId="32229" xr:uid="{00000000-0005-0000-0000-0000978F0000}"/>
    <cellStyle name="Total 4 3 4 2 2 3" xfId="17053" xr:uid="{00000000-0005-0000-0000-0000988F0000}"/>
    <cellStyle name="Total 4 3 4 2 2 3 2" xfId="35686" xr:uid="{00000000-0005-0000-0000-0000998F0000}"/>
    <cellStyle name="Total 4 3 4 2 2 4" xfId="27163" xr:uid="{00000000-0005-0000-0000-00009A8F0000}"/>
    <cellStyle name="Total 4 3 4 2 3" xfId="9759" xr:uid="{00000000-0005-0000-0000-00009B8F0000}"/>
    <cellStyle name="Total 4 3 4 2 3 2" xfId="29690" xr:uid="{00000000-0005-0000-0000-00009C8F0000}"/>
    <cellStyle name="Total 4 3 4 2 4" xfId="24607" xr:uid="{00000000-0005-0000-0000-00009D8F0000}"/>
    <cellStyle name="Total 4 3 4 3" xfId="4255" xr:uid="{00000000-0005-0000-0000-00009E8F0000}"/>
    <cellStyle name="Total 4 3 4 3 2" xfId="7358" xr:uid="{00000000-0005-0000-0000-00009F8F0000}"/>
    <cellStyle name="Total 4 3 4 3 2 2" xfId="13419" xr:uid="{00000000-0005-0000-0000-0000A08F0000}"/>
    <cellStyle name="Total 4 3 4 3 2 2 2" xfId="22744" xr:uid="{00000000-0005-0000-0000-0000A18F0000}"/>
    <cellStyle name="Total 4 3 4 3 2 2 2 2" xfId="40472" xr:uid="{00000000-0005-0000-0000-0000A28F0000}"/>
    <cellStyle name="Total 4 3 4 3 2 2 3" xfId="32870" xr:uid="{00000000-0005-0000-0000-0000A38F0000}"/>
    <cellStyle name="Total 4 3 4 3 2 3" xfId="17519" xr:uid="{00000000-0005-0000-0000-0000A48F0000}"/>
    <cellStyle name="Total 4 3 4 3 2 3 2" xfId="36152" xr:uid="{00000000-0005-0000-0000-0000A58F0000}"/>
    <cellStyle name="Total 4 3 4 3 2 4" xfId="27804" xr:uid="{00000000-0005-0000-0000-0000A68F0000}"/>
    <cellStyle name="Total 4 3 4 3 3" xfId="10404" xr:uid="{00000000-0005-0000-0000-0000A78F0000}"/>
    <cellStyle name="Total 4 3 4 3 3 2" xfId="19973" xr:uid="{00000000-0005-0000-0000-0000A88F0000}"/>
    <cellStyle name="Total 4 3 4 3 3 2 2" xfId="38129" xr:uid="{00000000-0005-0000-0000-0000A98F0000}"/>
    <cellStyle name="Total 4 3 4 3 3 3" xfId="30329" xr:uid="{00000000-0005-0000-0000-0000AA8F0000}"/>
    <cellStyle name="Total 4 3 4 3 4" xfId="15118" xr:uid="{00000000-0005-0000-0000-0000AB8F0000}"/>
    <cellStyle name="Total 4 3 4 3 4 2" xfId="34153" xr:uid="{00000000-0005-0000-0000-0000AC8F0000}"/>
    <cellStyle name="Total 4 3 4 3 5" xfId="25248" xr:uid="{00000000-0005-0000-0000-0000AD8F0000}"/>
    <cellStyle name="Total 4 3 4 4" xfId="5651" xr:uid="{00000000-0005-0000-0000-0000AE8F0000}"/>
    <cellStyle name="Total 4 3 4 4 2" xfId="11786" xr:uid="{00000000-0005-0000-0000-0000AF8F0000}"/>
    <cellStyle name="Total 4 3 4 4 2 2" xfId="21319" xr:uid="{00000000-0005-0000-0000-0000B08F0000}"/>
    <cellStyle name="Total 4 3 4 4 2 2 2" xfId="39205" xr:uid="{00000000-0005-0000-0000-0000B18F0000}"/>
    <cellStyle name="Total 4 3 4 4 2 3" xfId="31436" xr:uid="{00000000-0005-0000-0000-0000B28F0000}"/>
    <cellStyle name="Total 4 3 4 4 3" xfId="16292" xr:uid="{00000000-0005-0000-0000-0000B38F0000}"/>
    <cellStyle name="Total 4 3 4 4 3 2" xfId="35063" xr:uid="{00000000-0005-0000-0000-0000B48F0000}"/>
    <cellStyle name="Total 4 3 4 4 4" xfId="26354" xr:uid="{00000000-0005-0000-0000-0000B58F0000}"/>
    <cellStyle name="Total 4 3 4 5" xfId="8766" xr:uid="{00000000-0005-0000-0000-0000B68F0000}"/>
    <cellStyle name="Total 4 3 4 5 2" xfId="18753" xr:uid="{00000000-0005-0000-0000-0000B78F0000}"/>
    <cellStyle name="Total 4 3 4 5 2 2" xfId="37108" xr:uid="{00000000-0005-0000-0000-0000B88F0000}"/>
    <cellStyle name="Total 4 3 4 5 3" xfId="28896" xr:uid="{00000000-0005-0000-0000-0000B98F0000}"/>
    <cellStyle name="Total 4 3 4 6" xfId="23811" xr:uid="{00000000-0005-0000-0000-0000BA8F0000}"/>
    <cellStyle name="Total 4 3 5" xfId="2546" xr:uid="{00000000-0005-0000-0000-0000BB8F0000}"/>
    <cellStyle name="Total 4 3 5 2" xfId="3432" xr:uid="{00000000-0005-0000-0000-0000BC8F0000}"/>
    <cellStyle name="Total 4 3 5 2 2" xfId="6582" xr:uid="{00000000-0005-0000-0000-0000BD8F0000}"/>
    <cellStyle name="Total 4 3 5 2 2 2" xfId="12688" xr:uid="{00000000-0005-0000-0000-0000BE8F0000}"/>
    <cellStyle name="Total 4 3 5 2 2 2 2" xfId="22095" xr:uid="{00000000-0005-0000-0000-0000BF8F0000}"/>
    <cellStyle name="Total 4 3 5 2 2 2 2 2" xfId="39825" xr:uid="{00000000-0005-0000-0000-0000C08F0000}"/>
    <cellStyle name="Total 4 3 5 2 2 2 3" xfId="32143" xr:uid="{00000000-0005-0000-0000-0000C18F0000}"/>
    <cellStyle name="Total 4 3 5 2 2 3" xfId="16991" xr:uid="{00000000-0005-0000-0000-0000C28F0000}"/>
    <cellStyle name="Total 4 3 5 2 2 3 2" xfId="35624" xr:uid="{00000000-0005-0000-0000-0000C38F0000}"/>
    <cellStyle name="Total 4 3 5 2 2 4" xfId="27077" xr:uid="{00000000-0005-0000-0000-0000C48F0000}"/>
    <cellStyle name="Total 4 3 5 2 3" xfId="9673" xr:uid="{00000000-0005-0000-0000-0000C58F0000}"/>
    <cellStyle name="Total 4 3 5 2 3 2" xfId="29605" xr:uid="{00000000-0005-0000-0000-0000C68F0000}"/>
    <cellStyle name="Total 4 3 5 2 4" xfId="24521" xr:uid="{00000000-0005-0000-0000-0000C78F0000}"/>
    <cellStyle name="Total 4 3 5 3" xfId="4169" xr:uid="{00000000-0005-0000-0000-0000C88F0000}"/>
    <cellStyle name="Total 4 3 5 3 2" xfId="7272" xr:uid="{00000000-0005-0000-0000-0000C98F0000}"/>
    <cellStyle name="Total 4 3 5 3 2 2" xfId="13333" xr:uid="{00000000-0005-0000-0000-0000CA8F0000}"/>
    <cellStyle name="Total 4 3 5 3 2 2 2" xfId="22668" xr:uid="{00000000-0005-0000-0000-0000CB8F0000}"/>
    <cellStyle name="Total 4 3 5 3 2 2 2 2" xfId="40396" xr:uid="{00000000-0005-0000-0000-0000CC8F0000}"/>
    <cellStyle name="Total 4 3 5 3 2 2 3" xfId="32784" xr:uid="{00000000-0005-0000-0000-0000CD8F0000}"/>
    <cellStyle name="Total 4 3 5 3 2 3" xfId="17457" xr:uid="{00000000-0005-0000-0000-0000CE8F0000}"/>
    <cellStyle name="Total 4 3 5 3 2 3 2" xfId="36090" xr:uid="{00000000-0005-0000-0000-0000CF8F0000}"/>
    <cellStyle name="Total 4 3 5 3 2 4" xfId="27718" xr:uid="{00000000-0005-0000-0000-0000D08F0000}"/>
    <cellStyle name="Total 4 3 5 3 3" xfId="10318" xr:uid="{00000000-0005-0000-0000-0000D18F0000}"/>
    <cellStyle name="Total 4 3 5 3 3 2" xfId="19887" xr:uid="{00000000-0005-0000-0000-0000D28F0000}"/>
    <cellStyle name="Total 4 3 5 3 3 2 2" xfId="38043" xr:uid="{00000000-0005-0000-0000-0000D38F0000}"/>
    <cellStyle name="Total 4 3 5 3 3 3" xfId="30243" xr:uid="{00000000-0005-0000-0000-0000D48F0000}"/>
    <cellStyle name="Total 4 3 5 3 4" xfId="15056" xr:uid="{00000000-0005-0000-0000-0000D58F0000}"/>
    <cellStyle name="Total 4 3 5 3 4 2" xfId="34091" xr:uid="{00000000-0005-0000-0000-0000D68F0000}"/>
    <cellStyle name="Total 4 3 5 3 5" xfId="25162" xr:uid="{00000000-0005-0000-0000-0000D78F0000}"/>
    <cellStyle name="Total 4 3 5 4" xfId="5749" xr:uid="{00000000-0005-0000-0000-0000D88F0000}"/>
    <cellStyle name="Total 4 3 5 4 2" xfId="11868" xr:uid="{00000000-0005-0000-0000-0000D98F0000}"/>
    <cellStyle name="Total 4 3 5 4 2 2" xfId="21386" xr:uid="{00000000-0005-0000-0000-0000DA8F0000}"/>
    <cellStyle name="Total 4 3 5 4 2 2 2" xfId="39270" xr:uid="{00000000-0005-0000-0000-0000DB8F0000}"/>
    <cellStyle name="Total 4 3 5 4 2 3" xfId="31512" xr:uid="{00000000-0005-0000-0000-0000DC8F0000}"/>
    <cellStyle name="Total 4 3 5 4 3" xfId="16355" xr:uid="{00000000-0005-0000-0000-0000DD8F0000}"/>
    <cellStyle name="Total 4 3 5 4 3 2" xfId="35126" xr:uid="{00000000-0005-0000-0000-0000DE8F0000}"/>
    <cellStyle name="Total 4 3 5 4 4" xfId="26446" xr:uid="{00000000-0005-0000-0000-0000DF8F0000}"/>
    <cellStyle name="Total 4 3 5 5" xfId="8848" xr:uid="{00000000-0005-0000-0000-0000E08F0000}"/>
    <cellStyle name="Total 4 3 5 5 2" xfId="18835" xr:uid="{00000000-0005-0000-0000-0000E18F0000}"/>
    <cellStyle name="Total 4 3 5 5 2 2" xfId="37184" xr:uid="{00000000-0005-0000-0000-0000E28F0000}"/>
    <cellStyle name="Total 4 3 5 5 3" xfId="28972" xr:uid="{00000000-0005-0000-0000-0000E38F0000}"/>
    <cellStyle name="Total 4 3 5 6" xfId="23885" xr:uid="{00000000-0005-0000-0000-0000E48F0000}"/>
    <cellStyle name="Total 4 3 6" xfId="2583" xr:uid="{00000000-0005-0000-0000-0000E58F0000}"/>
    <cellStyle name="Total 4 3 6 2" xfId="3722" xr:uid="{00000000-0005-0000-0000-0000E68F0000}"/>
    <cellStyle name="Total 4 3 6 2 2" xfId="6839" xr:uid="{00000000-0005-0000-0000-0000E78F0000}"/>
    <cellStyle name="Total 4 3 6 2 2 2" xfId="12920" xr:uid="{00000000-0005-0000-0000-0000E88F0000}"/>
    <cellStyle name="Total 4 3 6 2 2 2 2" xfId="22287" xr:uid="{00000000-0005-0000-0000-0000E98F0000}"/>
    <cellStyle name="Total 4 3 6 2 2 2 2 2" xfId="40017" xr:uid="{00000000-0005-0000-0000-0000EA8F0000}"/>
    <cellStyle name="Total 4 3 6 2 2 2 3" xfId="32374" xr:uid="{00000000-0005-0000-0000-0000EB8F0000}"/>
    <cellStyle name="Total 4 3 6 2 2 3" xfId="17150" xr:uid="{00000000-0005-0000-0000-0000EC8F0000}"/>
    <cellStyle name="Total 4 3 6 2 2 3 2" xfId="35783" xr:uid="{00000000-0005-0000-0000-0000ED8F0000}"/>
    <cellStyle name="Total 4 3 6 2 2 4" xfId="27308" xr:uid="{00000000-0005-0000-0000-0000EE8F0000}"/>
    <cellStyle name="Total 4 3 6 2 3" xfId="9905" xr:uid="{00000000-0005-0000-0000-0000EF8F0000}"/>
    <cellStyle name="Total 4 3 6 2 3 2" xfId="29833" xr:uid="{00000000-0005-0000-0000-0000F08F0000}"/>
    <cellStyle name="Total 4 3 6 2 4" xfId="24752" xr:uid="{00000000-0005-0000-0000-0000F18F0000}"/>
    <cellStyle name="Total 4 3 6 3" xfId="4402" xr:uid="{00000000-0005-0000-0000-0000F28F0000}"/>
    <cellStyle name="Total 4 3 6 3 2" xfId="7504" xr:uid="{00000000-0005-0000-0000-0000F38F0000}"/>
    <cellStyle name="Total 4 3 6 3 2 2" xfId="13565" xr:uid="{00000000-0005-0000-0000-0000F48F0000}"/>
    <cellStyle name="Total 4 3 6 3 2 2 2" xfId="22860" xr:uid="{00000000-0005-0000-0000-0000F58F0000}"/>
    <cellStyle name="Total 4 3 6 3 2 2 2 2" xfId="40588" xr:uid="{00000000-0005-0000-0000-0000F68F0000}"/>
    <cellStyle name="Total 4 3 6 3 2 2 3" xfId="33015" xr:uid="{00000000-0005-0000-0000-0000F78F0000}"/>
    <cellStyle name="Total 4 3 6 3 2 3" xfId="17616" xr:uid="{00000000-0005-0000-0000-0000F88F0000}"/>
    <cellStyle name="Total 4 3 6 3 2 3 2" xfId="36249" xr:uid="{00000000-0005-0000-0000-0000F98F0000}"/>
    <cellStyle name="Total 4 3 6 3 2 4" xfId="27949" xr:uid="{00000000-0005-0000-0000-0000FA8F0000}"/>
    <cellStyle name="Total 4 3 6 3 3" xfId="10551" xr:uid="{00000000-0005-0000-0000-0000FB8F0000}"/>
    <cellStyle name="Total 4 3 6 3 3 2" xfId="20119" xr:uid="{00000000-0005-0000-0000-0000FC8F0000}"/>
    <cellStyle name="Total 4 3 6 3 3 2 2" xfId="38274" xr:uid="{00000000-0005-0000-0000-0000FD8F0000}"/>
    <cellStyle name="Total 4 3 6 3 3 3" xfId="30475" xr:uid="{00000000-0005-0000-0000-0000FE8F0000}"/>
    <cellStyle name="Total 4 3 6 3 4" xfId="15215" xr:uid="{00000000-0005-0000-0000-0000FF8F0000}"/>
    <cellStyle name="Total 4 3 6 3 4 2" xfId="34250" xr:uid="{00000000-0005-0000-0000-000000900000}"/>
    <cellStyle name="Total 4 3 6 3 5" xfId="25393" xr:uid="{00000000-0005-0000-0000-000001900000}"/>
    <cellStyle name="Total 4 3 6 4" xfId="5785" xr:uid="{00000000-0005-0000-0000-000002900000}"/>
    <cellStyle name="Total 4 3 6 4 2" xfId="11904" xr:uid="{00000000-0005-0000-0000-000003900000}"/>
    <cellStyle name="Total 4 3 6 4 2 2" xfId="21406" xr:uid="{00000000-0005-0000-0000-000004900000}"/>
    <cellStyle name="Total 4 3 6 4 2 2 2" xfId="39290" xr:uid="{00000000-0005-0000-0000-000005900000}"/>
    <cellStyle name="Total 4 3 6 4 2 3" xfId="31546" xr:uid="{00000000-0005-0000-0000-000006900000}"/>
    <cellStyle name="Total 4 3 6 4 3" xfId="16373" xr:uid="{00000000-0005-0000-0000-000007900000}"/>
    <cellStyle name="Total 4 3 6 4 3 2" xfId="35144" xr:uid="{00000000-0005-0000-0000-000008900000}"/>
    <cellStyle name="Total 4 3 6 4 4" xfId="26480" xr:uid="{00000000-0005-0000-0000-000009900000}"/>
    <cellStyle name="Total 4 3 6 5" xfId="8884" xr:uid="{00000000-0005-0000-0000-00000A900000}"/>
    <cellStyle name="Total 4 3 6 5 2" xfId="18871" xr:uid="{00000000-0005-0000-0000-00000B900000}"/>
    <cellStyle name="Total 4 3 6 5 2 2" xfId="37218" xr:uid="{00000000-0005-0000-0000-00000C900000}"/>
    <cellStyle name="Total 4 3 6 5 3" xfId="29006" xr:uid="{00000000-0005-0000-0000-00000D900000}"/>
    <cellStyle name="Total 4 3 6 6" xfId="23919" xr:uid="{00000000-0005-0000-0000-00000E900000}"/>
    <cellStyle name="Total 4 3 7" xfId="2628" xr:uid="{00000000-0005-0000-0000-00000F900000}"/>
    <cellStyle name="Total 4 3 7 2" xfId="3534" xr:uid="{00000000-0005-0000-0000-000010900000}"/>
    <cellStyle name="Total 4 3 7 2 2" xfId="6671" xr:uid="{00000000-0005-0000-0000-000011900000}"/>
    <cellStyle name="Total 4 3 7 2 2 2" xfId="12770" xr:uid="{00000000-0005-0000-0000-000012900000}"/>
    <cellStyle name="Total 4 3 7 2 2 2 2" xfId="22168" xr:uid="{00000000-0005-0000-0000-000013900000}"/>
    <cellStyle name="Total 4 3 7 2 2 2 2 2" xfId="39898" xr:uid="{00000000-0005-0000-0000-000014900000}"/>
    <cellStyle name="Total 4 3 7 2 2 2 3" xfId="32225" xr:uid="{00000000-0005-0000-0000-000015900000}"/>
    <cellStyle name="Total 4 3 7 2 2 3" xfId="17050" xr:uid="{00000000-0005-0000-0000-000016900000}"/>
    <cellStyle name="Total 4 3 7 2 2 3 2" xfId="35683" xr:uid="{00000000-0005-0000-0000-000017900000}"/>
    <cellStyle name="Total 4 3 7 2 2 4" xfId="27159" xr:uid="{00000000-0005-0000-0000-000018900000}"/>
    <cellStyle name="Total 4 3 7 2 3" xfId="9755" xr:uid="{00000000-0005-0000-0000-000019900000}"/>
    <cellStyle name="Total 4 3 7 2 3 2" xfId="29686" xr:uid="{00000000-0005-0000-0000-00001A900000}"/>
    <cellStyle name="Total 4 3 7 2 4" xfId="24603" xr:uid="{00000000-0005-0000-0000-00001B900000}"/>
    <cellStyle name="Total 4 3 7 3" xfId="4251" xr:uid="{00000000-0005-0000-0000-00001C900000}"/>
    <cellStyle name="Total 4 3 7 3 2" xfId="7354" xr:uid="{00000000-0005-0000-0000-00001D900000}"/>
    <cellStyle name="Total 4 3 7 3 2 2" xfId="13415" xr:uid="{00000000-0005-0000-0000-00001E900000}"/>
    <cellStyle name="Total 4 3 7 3 2 2 2" xfId="22741" xr:uid="{00000000-0005-0000-0000-00001F900000}"/>
    <cellStyle name="Total 4 3 7 3 2 2 2 2" xfId="40469" xr:uid="{00000000-0005-0000-0000-000020900000}"/>
    <cellStyle name="Total 4 3 7 3 2 2 3" xfId="32866" xr:uid="{00000000-0005-0000-0000-000021900000}"/>
    <cellStyle name="Total 4 3 7 3 2 3" xfId="17516" xr:uid="{00000000-0005-0000-0000-000022900000}"/>
    <cellStyle name="Total 4 3 7 3 2 3 2" xfId="36149" xr:uid="{00000000-0005-0000-0000-000023900000}"/>
    <cellStyle name="Total 4 3 7 3 2 4" xfId="27800" xr:uid="{00000000-0005-0000-0000-000024900000}"/>
    <cellStyle name="Total 4 3 7 3 3" xfId="10400" xr:uid="{00000000-0005-0000-0000-000025900000}"/>
    <cellStyle name="Total 4 3 7 3 3 2" xfId="19969" xr:uid="{00000000-0005-0000-0000-000026900000}"/>
    <cellStyle name="Total 4 3 7 3 3 2 2" xfId="38125" xr:uid="{00000000-0005-0000-0000-000027900000}"/>
    <cellStyle name="Total 4 3 7 3 3 3" xfId="30325" xr:uid="{00000000-0005-0000-0000-000028900000}"/>
    <cellStyle name="Total 4 3 7 3 4" xfId="15115" xr:uid="{00000000-0005-0000-0000-000029900000}"/>
    <cellStyle name="Total 4 3 7 3 4 2" xfId="34150" xr:uid="{00000000-0005-0000-0000-00002A900000}"/>
    <cellStyle name="Total 4 3 7 3 5" xfId="25244" xr:uid="{00000000-0005-0000-0000-00002B900000}"/>
    <cellStyle name="Total 4 3 7 4" xfId="5827" xr:uid="{00000000-0005-0000-0000-00002C900000}"/>
    <cellStyle name="Total 4 3 7 4 2" xfId="11946" xr:uid="{00000000-0005-0000-0000-00002D900000}"/>
    <cellStyle name="Total 4 3 7 4 2 2" xfId="21443" xr:uid="{00000000-0005-0000-0000-00002E900000}"/>
    <cellStyle name="Total 4 3 7 4 2 2 2" xfId="39325" xr:uid="{00000000-0005-0000-0000-00002F900000}"/>
    <cellStyle name="Total 4 3 7 4 2 3" xfId="31586" xr:uid="{00000000-0005-0000-0000-000030900000}"/>
    <cellStyle name="Total 4 3 7 4 3" xfId="16406" xr:uid="{00000000-0005-0000-0000-000031900000}"/>
    <cellStyle name="Total 4 3 7 4 3 2" xfId="35177" xr:uid="{00000000-0005-0000-0000-000032900000}"/>
    <cellStyle name="Total 4 3 7 4 4" xfId="26520" xr:uid="{00000000-0005-0000-0000-000033900000}"/>
    <cellStyle name="Total 4 3 7 5" xfId="8926" xr:uid="{00000000-0005-0000-0000-000034900000}"/>
    <cellStyle name="Total 4 3 7 5 2" xfId="18913" xr:uid="{00000000-0005-0000-0000-000035900000}"/>
    <cellStyle name="Total 4 3 7 5 2 2" xfId="37258" xr:uid="{00000000-0005-0000-0000-000036900000}"/>
    <cellStyle name="Total 4 3 7 5 3" xfId="29046" xr:uid="{00000000-0005-0000-0000-000037900000}"/>
    <cellStyle name="Total 4 3 7 6" xfId="23959" xr:uid="{00000000-0005-0000-0000-000038900000}"/>
    <cellStyle name="Total 4 3 8" xfId="2595" xr:uid="{00000000-0005-0000-0000-000039900000}"/>
    <cellStyle name="Total 4 3 8 2" xfId="3449" xr:uid="{00000000-0005-0000-0000-00003A900000}"/>
    <cellStyle name="Total 4 3 8 2 2" xfId="6597" xr:uid="{00000000-0005-0000-0000-00003B900000}"/>
    <cellStyle name="Total 4 3 8 2 2 2" xfId="12700" xr:uid="{00000000-0005-0000-0000-00003C900000}"/>
    <cellStyle name="Total 4 3 8 2 2 2 2" xfId="22107" xr:uid="{00000000-0005-0000-0000-00003D900000}"/>
    <cellStyle name="Total 4 3 8 2 2 2 2 2" xfId="39837" xr:uid="{00000000-0005-0000-0000-00003E900000}"/>
    <cellStyle name="Total 4 3 8 2 2 2 3" xfId="32155" xr:uid="{00000000-0005-0000-0000-00003F900000}"/>
    <cellStyle name="Total 4 3 8 2 2 3" xfId="17002" xr:uid="{00000000-0005-0000-0000-000040900000}"/>
    <cellStyle name="Total 4 3 8 2 2 3 2" xfId="35635" xr:uid="{00000000-0005-0000-0000-000041900000}"/>
    <cellStyle name="Total 4 3 8 2 2 4" xfId="27089" xr:uid="{00000000-0005-0000-0000-000042900000}"/>
    <cellStyle name="Total 4 3 8 2 3" xfId="9685" xr:uid="{00000000-0005-0000-0000-000043900000}"/>
    <cellStyle name="Total 4 3 8 2 3 2" xfId="29617" xr:uid="{00000000-0005-0000-0000-000044900000}"/>
    <cellStyle name="Total 4 3 8 2 4" xfId="24533" xr:uid="{00000000-0005-0000-0000-000045900000}"/>
    <cellStyle name="Total 4 3 8 3" xfId="4181" xr:uid="{00000000-0005-0000-0000-000046900000}"/>
    <cellStyle name="Total 4 3 8 3 2" xfId="7284" xr:uid="{00000000-0005-0000-0000-000047900000}"/>
    <cellStyle name="Total 4 3 8 3 2 2" xfId="13345" xr:uid="{00000000-0005-0000-0000-000048900000}"/>
    <cellStyle name="Total 4 3 8 3 2 2 2" xfId="22680" xr:uid="{00000000-0005-0000-0000-000049900000}"/>
    <cellStyle name="Total 4 3 8 3 2 2 2 2" xfId="40408" xr:uid="{00000000-0005-0000-0000-00004A900000}"/>
    <cellStyle name="Total 4 3 8 3 2 2 3" xfId="32796" xr:uid="{00000000-0005-0000-0000-00004B900000}"/>
    <cellStyle name="Total 4 3 8 3 2 3" xfId="17468" xr:uid="{00000000-0005-0000-0000-00004C900000}"/>
    <cellStyle name="Total 4 3 8 3 2 3 2" xfId="36101" xr:uid="{00000000-0005-0000-0000-00004D900000}"/>
    <cellStyle name="Total 4 3 8 3 2 4" xfId="27730" xr:uid="{00000000-0005-0000-0000-00004E900000}"/>
    <cellStyle name="Total 4 3 8 3 3" xfId="10330" xr:uid="{00000000-0005-0000-0000-00004F900000}"/>
    <cellStyle name="Total 4 3 8 3 3 2" xfId="19899" xr:uid="{00000000-0005-0000-0000-000050900000}"/>
    <cellStyle name="Total 4 3 8 3 3 2 2" xfId="38055" xr:uid="{00000000-0005-0000-0000-000051900000}"/>
    <cellStyle name="Total 4 3 8 3 3 3" xfId="30255" xr:uid="{00000000-0005-0000-0000-000052900000}"/>
    <cellStyle name="Total 4 3 8 3 4" xfId="15067" xr:uid="{00000000-0005-0000-0000-000053900000}"/>
    <cellStyle name="Total 4 3 8 3 4 2" xfId="34102" xr:uid="{00000000-0005-0000-0000-000054900000}"/>
    <cellStyle name="Total 4 3 8 3 5" xfId="25174" xr:uid="{00000000-0005-0000-0000-000055900000}"/>
    <cellStyle name="Total 4 3 8 4" xfId="5797" xr:uid="{00000000-0005-0000-0000-000056900000}"/>
    <cellStyle name="Total 4 3 8 4 2" xfId="11916" xr:uid="{00000000-0005-0000-0000-000057900000}"/>
    <cellStyle name="Total 4 3 8 4 2 2" xfId="21418" xr:uid="{00000000-0005-0000-0000-000058900000}"/>
    <cellStyle name="Total 4 3 8 4 2 2 2" xfId="39302" xr:uid="{00000000-0005-0000-0000-000059900000}"/>
    <cellStyle name="Total 4 3 8 4 2 3" xfId="31558" xr:uid="{00000000-0005-0000-0000-00005A900000}"/>
    <cellStyle name="Total 4 3 8 4 3" xfId="16383" xr:uid="{00000000-0005-0000-0000-00005B900000}"/>
    <cellStyle name="Total 4 3 8 4 3 2" xfId="35154" xr:uid="{00000000-0005-0000-0000-00005C900000}"/>
    <cellStyle name="Total 4 3 8 4 4" xfId="26492" xr:uid="{00000000-0005-0000-0000-00005D900000}"/>
    <cellStyle name="Total 4 3 8 5" xfId="8896" xr:uid="{00000000-0005-0000-0000-00005E900000}"/>
    <cellStyle name="Total 4 3 8 5 2" xfId="18883" xr:uid="{00000000-0005-0000-0000-00005F900000}"/>
    <cellStyle name="Total 4 3 8 5 2 2" xfId="37230" xr:uid="{00000000-0005-0000-0000-000060900000}"/>
    <cellStyle name="Total 4 3 8 5 3" xfId="29018" xr:uid="{00000000-0005-0000-0000-000061900000}"/>
    <cellStyle name="Total 4 3 8 6" xfId="23931" xr:uid="{00000000-0005-0000-0000-000062900000}"/>
    <cellStyle name="Total 4 3 9" xfId="2655" xr:uid="{00000000-0005-0000-0000-000063900000}"/>
    <cellStyle name="Total 4 3 9 2" xfId="3481" xr:uid="{00000000-0005-0000-0000-000064900000}"/>
    <cellStyle name="Total 4 3 9 2 2" xfId="6626" xr:uid="{00000000-0005-0000-0000-000065900000}"/>
    <cellStyle name="Total 4 3 9 2 2 2" xfId="12727" xr:uid="{00000000-0005-0000-0000-000066900000}"/>
    <cellStyle name="Total 4 3 9 2 2 2 2" xfId="22132" xr:uid="{00000000-0005-0000-0000-000067900000}"/>
    <cellStyle name="Total 4 3 9 2 2 2 2 2" xfId="39862" xr:uid="{00000000-0005-0000-0000-000068900000}"/>
    <cellStyle name="Total 4 3 9 2 2 2 3" xfId="32182" xr:uid="{00000000-0005-0000-0000-000069900000}"/>
    <cellStyle name="Total 4 3 9 2 2 3" xfId="17024" xr:uid="{00000000-0005-0000-0000-00006A900000}"/>
    <cellStyle name="Total 4 3 9 2 2 3 2" xfId="35657" xr:uid="{00000000-0005-0000-0000-00006B900000}"/>
    <cellStyle name="Total 4 3 9 2 2 4" xfId="27116" xr:uid="{00000000-0005-0000-0000-00006C900000}"/>
    <cellStyle name="Total 4 3 9 2 3" xfId="9712" xr:uid="{00000000-0005-0000-0000-00006D900000}"/>
    <cellStyle name="Total 4 3 9 2 3 2" xfId="29643" xr:uid="{00000000-0005-0000-0000-00006E900000}"/>
    <cellStyle name="Total 4 3 9 2 4" xfId="24560" xr:uid="{00000000-0005-0000-0000-00006F900000}"/>
    <cellStyle name="Total 4 3 9 3" xfId="4208" xr:uid="{00000000-0005-0000-0000-000070900000}"/>
    <cellStyle name="Total 4 3 9 3 2" xfId="7311" xr:uid="{00000000-0005-0000-0000-000071900000}"/>
    <cellStyle name="Total 4 3 9 3 2 2" xfId="13372" xr:uid="{00000000-0005-0000-0000-000072900000}"/>
    <cellStyle name="Total 4 3 9 3 2 2 2" xfId="22705" xr:uid="{00000000-0005-0000-0000-000073900000}"/>
    <cellStyle name="Total 4 3 9 3 2 2 2 2" xfId="40433" xr:uid="{00000000-0005-0000-0000-000074900000}"/>
    <cellStyle name="Total 4 3 9 3 2 2 3" xfId="32823" xr:uid="{00000000-0005-0000-0000-000075900000}"/>
    <cellStyle name="Total 4 3 9 3 2 3" xfId="17490" xr:uid="{00000000-0005-0000-0000-000076900000}"/>
    <cellStyle name="Total 4 3 9 3 2 3 2" xfId="36123" xr:uid="{00000000-0005-0000-0000-000077900000}"/>
    <cellStyle name="Total 4 3 9 3 2 4" xfId="27757" xr:uid="{00000000-0005-0000-0000-000078900000}"/>
    <cellStyle name="Total 4 3 9 3 3" xfId="10357" xr:uid="{00000000-0005-0000-0000-000079900000}"/>
    <cellStyle name="Total 4 3 9 3 3 2" xfId="19926" xr:uid="{00000000-0005-0000-0000-00007A900000}"/>
    <cellStyle name="Total 4 3 9 3 3 2 2" xfId="38082" xr:uid="{00000000-0005-0000-0000-00007B900000}"/>
    <cellStyle name="Total 4 3 9 3 3 3" xfId="30282" xr:uid="{00000000-0005-0000-0000-00007C900000}"/>
    <cellStyle name="Total 4 3 9 3 4" xfId="15089" xr:uid="{00000000-0005-0000-0000-00007D900000}"/>
    <cellStyle name="Total 4 3 9 3 4 2" xfId="34124" xr:uid="{00000000-0005-0000-0000-00007E900000}"/>
    <cellStyle name="Total 4 3 9 3 5" xfId="25201" xr:uid="{00000000-0005-0000-0000-00007F900000}"/>
    <cellStyle name="Total 4 3 9 4" xfId="5853" xr:uid="{00000000-0005-0000-0000-000080900000}"/>
    <cellStyle name="Total 4 3 9 4 2" xfId="11972" xr:uid="{00000000-0005-0000-0000-000081900000}"/>
    <cellStyle name="Total 4 3 9 4 2 2" xfId="21464" xr:uid="{00000000-0005-0000-0000-000082900000}"/>
    <cellStyle name="Total 4 3 9 4 2 2 2" xfId="39346" xr:uid="{00000000-0005-0000-0000-000083900000}"/>
    <cellStyle name="Total 4 3 9 4 2 3" xfId="31610" xr:uid="{00000000-0005-0000-0000-000084900000}"/>
    <cellStyle name="Total 4 3 9 4 3" xfId="16425" xr:uid="{00000000-0005-0000-0000-000085900000}"/>
    <cellStyle name="Total 4 3 9 4 3 2" xfId="35196" xr:uid="{00000000-0005-0000-0000-000086900000}"/>
    <cellStyle name="Total 4 3 9 4 4" xfId="26544" xr:uid="{00000000-0005-0000-0000-000087900000}"/>
    <cellStyle name="Total 4 3 9 5" xfId="8952" xr:uid="{00000000-0005-0000-0000-000088900000}"/>
    <cellStyle name="Total 4 3 9 5 2" xfId="18939" xr:uid="{00000000-0005-0000-0000-000089900000}"/>
    <cellStyle name="Total 4 3 9 5 2 2" xfId="37282" xr:uid="{00000000-0005-0000-0000-00008A900000}"/>
    <cellStyle name="Total 4 3 9 5 3" xfId="29068" xr:uid="{00000000-0005-0000-0000-00008B900000}"/>
    <cellStyle name="Total 4 3 9 6" xfId="23983" xr:uid="{00000000-0005-0000-0000-00008C900000}"/>
    <cellStyle name="Total 4 4" xfId="1740" xr:uid="{00000000-0005-0000-0000-00008D900000}"/>
    <cellStyle name="Total 4 4 10" xfId="2746" xr:uid="{00000000-0005-0000-0000-00008E900000}"/>
    <cellStyle name="Total 4 4 10 2" xfId="4037" xr:uid="{00000000-0005-0000-0000-00008F900000}"/>
    <cellStyle name="Total 4 4 10 2 2" xfId="7140" xr:uid="{00000000-0005-0000-0000-000090900000}"/>
    <cellStyle name="Total 4 4 10 2 2 2" xfId="13204" xr:uid="{00000000-0005-0000-0000-000091900000}"/>
    <cellStyle name="Total 4 4 10 2 2 2 2" xfId="22549" xr:uid="{00000000-0005-0000-0000-000092900000}"/>
    <cellStyle name="Total 4 4 10 2 2 2 2 2" xfId="40277" xr:uid="{00000000-0005-0000-0000-000093900000}"/>
    <cellStyle name="Total 4 4 10 2 2 2 3" xfId="32656" xr:uid="{00000000-0005-0000-0000-000094900000}"/>
    <cellStyle name="Total 4 4 10 2 2 3" xfId="17360" xr:uid="{00000000-0005-0000-0000-000095900000}"/>
    <cellStyle name="Total 4 4 10 2 2 3 2" xfId="35993" xr:uid="{00000000-0005-0000-0000-000096900000}"/>
    <cellStyle name="Total 4 4 10 2 2 4" xfId="27590" xr:uid="{00000000-0005-0000-0000-000097900000}"/>
    <cellStyle name="Total 4 4 10 2 3" xfId="10189" xr:uid="{00000000-0005-0000-0000-000098900000}"/>
    <cellStyle name="Total 4 4 10 2 3 2" xfId="30115" xr:uid="{00000000-0005-0000-0000-000099900000}"/>
    <cellStyle name="Total 4 4 10 2 4" xfId="25034" xr:uid="{00000000-0005-0000-0000-00009A900000}"/>
    <cellStyle name="Total 4 4 10 3" xfId="4686" xr:uid="{00000000-0005-0000-0000-00009B900000}"/>
    <cellStyle name="Total 4 4 10 3 2" xfId="7788" xr:uid="{00000000-0005-0000-0000-00009C900000}"/>
    <cellStyle name="Total 4 4 10 3 2 2" xfId="13849" xr:uid="{00000000-0005-0000-0000-00009D900000}"/>
    <cellStyle name="Total 4 4 10 3 2 2 2" xfId="23120" xr:uid="{00000000-0005-0000-0000-00009E900000}"/>
    <cellStyle name="Total 4 4 10 3 2 2 2 2" xfId="40848" xr:uid="{00000000-0005-0000-0000-00009F900000}"/>
    <cellStyle name="Total 4 4 10 3 2 2 3" xfId="33297" xr:uid="{00000000-0005-0000-0000-0000A0900000}"/>
    <cellStyle name="Total 4 4 10 3 2 3" xfId="17826" xr:uid="{00000000-0005-0000-0000-0000A1900000}"/>
    <cellStyle name="Total 4 4 10 3 2 3 2" xfId="36459" xr:uid="{00000000-0005-0000-0000-0000A2900000}"/>
    <cellStyle name="Total 4 4 10 3 2 4" xfId="28231" xr:uid="{00000000-0005-0000-0000-0000A3900000}"/>
    <cellStyle name="Total 4 4 10 3 3" xfId="10835" xr:uid="{00000000-0005-0000-0000-0000A4900000}"/>
    <cellStyle name="Total 4 4 10 3 3 2" xfId="20403" xr:uid="{00000000-0005-0000-0000-0000A5900000}"/>
    <cellStyle name="Total 4 4 10 3 3 2 2" xfId="38556" xr:uid="{00000000-0005-0000-0000-0000A6900000}"/>
    <cellStyle name="Total 4 4 10 3 3 3" xfId="30757" xr:uid="{00000000-0005-0000-0000-0000A7900000}"/>
    <cellStyle name="Total 4 4 10 3 4" xfId="15425" xr:uid="{00000000-0005-0000-0000-0000A8900000}"/>
    <cellStyle name="Total 4 4 10 3 4 2" xfId="34460" xr:uid="{00000000-0005-0000-0000-0000A9900000}"/>
    <cellStyle name="Total 4 4 10 3 5" xfId="25675" xr:uid="{00000000-0005-0000-0000-0000AA900000}"/>
    <cellStyle name="Total 4 4 10 4" xfId="5940" xr:uid="{00000000-0005-0000-0000-0000AB900000}"/>
    <cellStyle name="Total 4 4 10 4 2" xfId="12059" xr:uid="{00000000-0005-0000-0000-0000AC900000}"/>
    <cellStyle name="Total 4 4 10 4 2 2" xfId="21547" xr:uid="{00000000-0005-0000-0000-0000AD900000}"/>
    <cellStyle name="Total 4 4 10 4 2 2 2" xfId="39427" xr:uid="{00000000-0005-0000-0000-0000AE900000}"/>
    <cellStyle name="Total 4 4 10 4 2 3" xfId="31693" xr:uid="{00000000-0005-0000-0000-0000AF900000}"/>
    <cellStyle name="Total 4 4 10 4 3" xfId="16496" xr:uid="{00000000-0005-0000-0000-0000B0900000}"/>
    <cellStyle name="Total 4 4 10 4 3 2" xfId="35267" xr:uid="{00000000-0005-0000-0000-0000B1900000}"/>
    <cellStyle name="Total 4 4 10 4 4" xfId="26627" xr:uid="{00000000-0005-0000-0000-0000B2900000}"/>
    <cellStyle name="Total 4 4 10 5" xfId="9039" xr:uid="{00000000-0005-0000-0000-0000B3900000}"/>
    <cellStyle name="Total 4 4 10 5 2" xfId="19026" xr:uid="{00000000-0005-0000-0000-0000B4900000}"/>
    <cellStyle name="Total 4 4 10 5 2 2" xfId="37365" xr:uid="{00000000-0005-0000-0000-0000B5900000}"/>
    <cellStyle name="Total 4 4 10 5 3" xfId="29153" xr:uid="{00000000-0005-0000-0000-0000B6900000}"/>
    <cellStyle name="Total 4 4 10 6" xfId="24066" xr:uid="{00000000-0005-0000-0000-0000B7900000}"/>
    <cellStyle name="Total 4 4 11" xfId="2697" xr:uid="{00000000-0005-0000-0000-0000B8900000}"/>
    <cellStyle name="Total 4 4 11 2" xfId="4059" xr:uid="{00000000-0005-0000-0000-0000B9900000}"/>
    <cellStyle name="Total 4 4 11 2 2" xfId="7162" xr:uid="{00000000-0005-0000-0000-0000BA900000}"/>
    <cellStyle name="Total 4 4 11 2 2 2" xfId="13226" xr:uid="{00000000-0005-0000-0000-0000BB900000}"/>
    <cellStyle name="Total 4 4 11 2 2 2 2" xfId="22569" xr:uid="{00000000-0005-0000-0000-0000BC900000}"/>
    <cellStyle name="Total 4 4 11 2 2 2 2 2" xfId="40297" xr:uid="{00000000-0005-0000-0000-0000BD900000}"/>
    <cellStyle name="Total 4 4 11 2 2 2 3" xfId="32678" xr:uid="{00000000-0005-0000-0000-0000BE900000}"/>
    <cellStyle name="Total 4 4 11 2 2 3" xfId="17376" xr:uid="{00000000-0005-0000-0000-0000BF900000}"/>
    <cellStyle name="Total 4 4 11 2 2 3 2" xfId="36009" xr:uid="{00000000-0005-0000-0000-0000C0900000}"/>
    <cellStyle name="Total 4 4 11 2 2 4" xfId="27612" xr:uid="{00000000-0005-0000-0000-0000C1900000}"/>
    <cellStyle name="Total 4 4 11 2 3" xfId="10211" xr:uid="{00000000-0005-0000-0000-0000C2900000}"/>
    <cellStyle name="Total 4 4 11 2 3 2" xfId="30137" xr:uid="{00000000-0005-0000-0000-0000C3900000}"/>
    <cellStyle name="Total 4 4 11 2 4" xfId="25056" xr:uid="{00000000-0005-0000-0000-0000C4900000}"/>
    <cellStyle name="Total 4 4 11 3" xfId="4708" xr:uid="{00000000-0005-0000-0000-0000C5900000}"/>
    <cellStyle name="Total 4 4 11 3 2" xfId="7810" xr:uid="{00000000-0005-0000-0000-0000C6900000}"/>
    <cellStyle name="Total 4 4 11 3 2 2" xfId="13871" xr:uid="{00000000-0005-0000-0000-0000C7900000}"/>
    <cellStyle name="Total 4 4 11 3 2 2 2" xfId="23140" xr:uid="{00000000-0005-0000-0000-0000C8900000}"/>
    <cellStyle name="Total 4 4 11 3 2 2 2 2" xfId="40868" xr:uid="{00000000-0005-0000-0000-0000C9900000}"/>
    <cellStyle name="Total 4 4 11 3 2 2 3" xfId="33319" xr:uid="{00000000-0005-0000-0000-0000CA900000}"/>
    <cellStyle name="Total 4 4 11 3 2 3" xfId="17842" xr:uid="{00000000-0005-0000-0000-0000CB900000}"/>
    <cellStyle name="Total 4 4 11 3 2 3 2" xfId="36475" xr:uid="{00000000-0005-0000-0000-0000CC900000}"/>
    <cellStyle name="Total 4 4 11 3 2 4" xfId="28253" xr:uid="{00000000-0005-0000-0000-0000CD900000}"/>
    <cellStyle name="Total 4 4 11 3 3" xfId="10857" xr:uid="{00000000-0005-0000-0000-0000CE900000}"/>
    <cellStyle name="Total 4 4 11 3 3 2" xfId="20425" xr:uid="{00000000-0005-0000-0000-0000CF900000}"/>
    <cellStyle name="Total 4 4 11 3 3 2 2" xfId="38578" xr:uid="{00000000-0005-0000-0000-0000D0900000}"/>
    <cellStyle name="Total 4 4 11 3 3 3" xfId="30779" xr:uid="{00000000-0005-0000-0000-0000D1900000}"/>
    <cellStyle name="Total 4 4 11 3 4" xfId="15441" xr:uid="{00000000-0005-0000-0000-0000D2900000}"/>
    <cellStyle name="Total 4 4 11 3 4 2" xfId="34476" xr:uid="{00000000-0005-0000-0000-0000D3900000}"/>
    <cellStyle name="Total 4 4 11 3 5" xfId="25697" xr:uid="{00000000-0005-0000-0000-0000D4900000}"/>
    <cellStyle name="Total 4 4 11 4" xfId="5894" xr:uid="{00000000-0005-0000-0000-0000D5900000}"/>
    <cellStyle name="Total 4 4 11 4 2" xfId="12013" xr:uid="{00000000-0005-0000-0000-0000D6900000}"/>
    <cellStyle name="Total 4 4 11 4 2 2" xfId="21503" xr:uid="{00000000-0005-0000-0000-0000D7900000}"/>
    <cellStyle name="Total 4 4 11 4 2 2 2" xfId="39383" xr:uid="{00000000-0005-0000-0000-0000D8900000}"/>
    <cellStyle name="Total 4 4 11 4 2 3" xfId="31649" xr:uid="{00000000-0005-0000-0000-0000D9900000}"/>
    <cellStyle name="Total 4 4 11 4 3" xfId="16460" xr:uid="{00000000-0005-0000-0000-0000DA900000}"/>
    <cellStyle name="Total 4 4 11 4 3 2" xfId="35231" xr:uid="{00000000-0005-0000-0000-0000DB900000}"/>
    <cellStyle name="Total 4 4 11 4 4" xfId="26583" xr:uid="{00000000-0005-0000-0000-0000DC900000}"/>
    <cellStyle name="Total 4 4 11 5" xfId="8993" xr:uid="{00000000-0005-0000-0000-0000DD900000}"/>
    <cellStyle name="Total 4 4 11 5 2" xfId="18980" xr:uid="{00000000-0005-0000-0000-0000DE900000}"/>
    <cellStyle name="Total 4 4 11 5 2 2" xfId="37321" xr:uid="{00000000-0005-0000-0000-0000DF900000}"/>
    <cellStyle name="Total 4 4 11 5 3" xfId="29109" xr:uid="{00000000-0005-0000-0000-0000E0900000}"/>
    <cellStyle name="Total 4 4 11 6" xfId="24022" xr:uid="{00000000-0005-0000-0000-0000E1900000}"/>
    <cellStyle name="Total 4 4 12" xfId="2731" xr:uid="{00000000-0005-0000-0000-0000E2900000}"/>
    <cellStyle name="Total 4 4 12 2" xfId="4077" xr:uid="{00000000-0005-0000-0000-0000E3900000}"/>
    <cellStyle name="Total 4 4 12 2 2" xfId="7180" xr:uid="{00000000-0005-0000-0000-0000E4900000}"/>
    <cellStyle name="Total 4 4 12 2 2 2" xfId="13243" xr:uid="{00000000-0005-0000-0000-0000E5900000}"/>
    <cellStyle name="Total 4 4 12 2 2 2 2" xfId="22586" xr:uid="{00000000-0005-0000-0000-0000E6900000}"/>
    <cellStyle name="Total 4 4 12 2 2 2 2 2" xfId="40314" xr:uid="{00000000-0005-0000-0000-0000E7900000}"/>
    <cellStyle name="Total 4 4 12 2 2 2 3" xfId="32695" xr:uid="{00000000-0005-0000-0000-0000E8900000}"/>
    <cellStyle name="Total 4 4 12 2 2 3" xfId="17390" xr:uid="{00000000-0005-0000-0000-0000E9900000}"/>
    <cellStyle name="Total 4 4 12 2 2 3 2" xfId="36023" xr:uid="{00000000-0005-0000-0000-0000EA900000}"/>
    <cellStyle name="Total 4 4 12 2 2 4" xfId="27629" xr:uid="{00000000-0005-0000-0000-0000EB900000}"/>
    <cellStyle name="Total 4 4 12 2 3" xfId="10228" xr:uid="{00000000-0005-0000-0000-0000EC900000}"/>
    <cellStyle name="Total 4 4 12 2 3 2" xfId="30154" xr:uid="{00000000-0005-0000-0000-0000ED900000}"/>
    <cellStyle name="Total 4 4 12 2 4" xfId="25073" xr:uid="{00000000-0005-0000-0000-0000EE900000}"/>
    <cellStyle name="Total 4 4 12 3" xfId="4725" xr:uid="{00000000-0005-0000-0000-0000EF900000}"/>
    <cellStyle name="Total 4 4 12 3 2" xfId="7827" xr:uid="{00000000-0005-0000-0000-0000F0900000}"/>
    <cellStyle name="Total 4 4 12 3 2 2" xfId="13888" xr:uid="{00000000-0005-0000-0000-0000F1900000}"/>
    <cellStyle name="Total 4 4 12 3 2 2 2" xfId="23157" xr:uid="{00000000-0005-0000-0000-0000F2900000}"/>
    <cellStyle name="Total 4 4 12 3 2 2 2 2" xfId="40885" xr:uid="{00000000-0005-0000-0000-0000F3900000}"/>
    <cellStyle name="Total 4 4 12 3 2 2 3" xfId="33336" xr:uid="{00000000-0005-0000-0000-0000F4900000}"/>
    <cellStyle name="Total 4 4 12 3 2 3" xfId="17856" xr:uid="{00000000-0005-0000-0000-0000F5900000}"/>
    <cellStyle name="Total 4 4 12 3 2 3 2" xfId="36489" xr:uid="{00000000-0005-0000-0000-0000F6900000}"/>
    <cellStyle name="Total 4 4 12 3 2 4" xfId="28270" xr:uid="{00000000-0005-0000-0000-0000F7900000}"/>
    <cellStyle name="Total 4 4 12 3 3" xfId="10874" xr:uid="{00000000-0005-0000-0000-0000F8900000}"/>
    <cellStyle name="Total 4 4 12 3 3 2" xfId="20442" xr:uid="{00000000-0005-0000-0000-0000F9900000}"/>
    <cellStyle name="Total 4 4 12 3 3 2 2" xfId="38595" xr:uid="{00000000-0005-0000-0000-0000FA900000}"/>
    <cellStyle name="Total 4 4 12 3 3 3" xfId="30796" xr:uid="{00000000-0005-0000-0000-0000FB900000}"/>
    <cellStyle name="Total 4 4 12 3 4" xfId="15455" xr:uid="{00000000-0005-0000-0000-0000FC900000}"/>
    <cellStyle name="Total 4 4 12 3 4 2" xfId="34490" xr:uid="{00000000-0005-0000-0000-0000FD900000}"/>
    <cellStyle name="Total 4 4 12 3 5" xfId="25714" xr:uid="{00000000-0005-0000-0000-0000FE900000}"/>
    <cellStyle name="Total 4 4 12 4" xfId="5926" xr:uid="{00000000-0005-0000-0000-0000FF900000}"/>
    <cellStyle name="Total 4 4 12 4 2" xfId="12045" xr:uid="{00000000-0005-0000-0000-000000910000}"/>
    <cellStyle name="Total 4 4 12 4 2 2" xfId="21533" xr:uid="{00000000-0005-0000-0000-000001910000}"/>
    <cellStyle name="Total 4 4 12 4 2 2 2" xfId="39413" xr:uid="{00000000-0005-0000-0000-000002910000}"/>
    <cellStyle name="Total 4 4 12 4 2 3" xfId="31679" xr:uid="{00000000-0005-0000-0000-000003910000}"/>
    <cellStyle name="Total 4 4 12 4 3" xfId="16488" xr:uid="{00000000-0005-0000-0000-000004910000}"/>
    <cellStyle name="Total 4 4 12 4 3 2" xfId="35259" xr:uid="{00000000-0005-0000-0000-000005910000}"/>
    <cellStyle name="Total 4 4 12 4 4" xfId="26613" xr:uid="{00000000-0005-0000-0000-000006910000}"/>
    <cellStyle name="Total 4 4 12 5" xfId="9025" xr:uid="{00000000-0005-0000-0000-000007910000}"/>
    <cellStyle name="Total 4 4 12 5 2" xfId="19012" xr:uid="{00000000-0005-0000-0000-000008910000}"/>
    <cellStyle name="Total 4 4 12 5 2 2" xfId="37351" xr:uid="{00000000-0005-0000-0000-000009910000}"/>
    <cellStyle name="Total 4 4 12 5 3" xfId="29139" xr:uid="{00000000-0005-0000-0000-00000A910000}"/>
    <cellStyle name="Total 4 4 12 6" xfId="24052" xr:uid="{00000000-0005-0000-0000-00000B910000}"/>
    <cellStyle name="Total 4 4 13" xfId="2729" xr:uid="{00000000-0005-0000-0000-00000C910000}"/>
    <cellStyle name="Total 4 4 13 2" xfId="4095" xr:uid="{00000000-0005-0000-0000-00000D910000}"/>
    <cellStyle name="Total 4 4 13 2 2" xfId="7198" xr:uid="{00000000-0005-0000-0000-00000E910000}"/>
    <cellStyle name="Total 4 4 13 2 2 2" xfId="13260" xr:uid="{00000000-0005-0000-0000-00000F910000}"/>
    <cellStyle name="Total 4 4 13 2 2 2 2" xfId="22603" xr:uid="{00000000-0005-0000-0000-000010910000}"/>
    <cellStyle name="Total 4 4 13 2 2 2 2 2" xfId="40331" xr:uid="{00000000-0005-0000-0000-000011910000}"/>
    <cellStyle name="Total 4 4 13 2 2 2 3" xfId="32712" xr:uid="{00000000-0005-0000-0000-000012910000}"/>
    <cellStyle name="Total 4 4 13 2 2 3" xfId="17404" xr:uid="{00000000-0005-0000-0000-000013910000}"/>
    <cellStyle name="Total 4 4 13 2 2 3 2" xfId="36037" xr:uid="{00000000-0005-0000-0000-000014910000}"/>
    <cellStyle name="Total 4 4 13 2 2 4" xfId="27646" xr:uid="{00000000-0005-0000-0000-000015910000}"/>
    <cellStyle name="Total 4 4 13 2 3" xfId="10245" xr:uid="{00000000-0005-0000-0000-000016910000}"/>
    <cellStyle name="Total 4 4 13 2 3 2" xfId="30171" xr:uid="{00000000-0005-0000-0000-000017910000}"/>
    <cellStyle name="Total 4 4 13 2 4" xfId="25090" xr:uid="{00000000-0005-0000-0000-000018910000}"/>
    <cellStyle name="Total 4 4 13 3" xfId="4742" xr:uid="{00000000-0005-0000-0000-000019910000}"/>
    <cellStyle name="Total 4 4 13 3 2" xfId="7844" xr:uid="{00000000-0005-0000-0000-00001A910000}"/>
    <cellStyle name="Total 4 4 13 3 2 2" xfId="13905" xr:uid="{00000000-0005-0000-0000-00001B910000}"/>
    <cellStyle name="Total 4 4 13 3 2 2 2" xfId="23174" xr:uid="{00000000-0005-0000-0000-00001C910000}"/>
    <cellStyle name="Total 4 4 13 3 2 2 2 2" xfId="40902" xr:uid="{00000000-0005-0000-0000-00001D910000}"/>
    <cellStyle name="Total 4 4 13 3 2 2 3" xfId="33353" xr:uid="{00000000-0005-0000-0000-00001E910000}"/>
    <cellStyle name="Total 4 4 13 3 2 3" xfId="17870" xr:uid="{00000000-0005-0000-0000-00001F910000}"/>
    <cellStyle name="Total 4 4 13 3 2 3 2" xfId="36503" xr:uid="{00000000-0005-0000-0000-000020910000}"/>
    <cellStyle name="Total 4 4 13 3 2 4" xfId="28287" xr:uid="{00000000-0005-0000-0000-000021910000}"/>
    <cellStyle name="Total 4 4 13 3 3" xfId="10891" xr:uid="{00000000-0005-0000-0000-000022910000}"/>
    <cellStyle name="Total 4 4 13 3 3 2" xfId="20459" xr:uid="{00000000-0005-0000-0000-000023910000}"/>
    <cellStyle name="Total 4 4 13 3 3 2 2" xfId="38612" xr:uid="{00000000-0005-0000-0000-000024910000}"/>
    <cellStyle name="Total 4 4 13 3 3 3" xfId="30813" xr:uid="{00000000-0005-0000-0000-000025910000}"/>
    <cellStyle name="Total 4 4 13 3 4" xfId="15469" xr:uid="{00000000-0005-0000-0000-000026910000}"/>
    <cellStyle name="Total 4 4 13 3 4 2" xfId="34504" xr:uid="{00000000-0005-0000-0000-000027910000}"/>
    <cellStyle name="Total 4 4 13 3 5" xfId="25731" xr:uid="{00000000-0005-0000-0000-000028910000}"/>
    <cellStyle name="Total 4 4 13 4" xfId="5924" xr:uid="{00000000-0005-0000-0000-000029910000}"/>
    <cellStyle name="Total 4 4 13 4 2" xfId="12043" xr:uid="{00000000-0005-0000-0000-00002A910000}"/>
    <cellStyle name="Total 4 4 13 4 2 2" xfId="21531" xr:uid="{00000000-0005-0000-0000-00002B910000}"/>
    <cellStyle name="Total 4 4 13 4 2 2 2" xfId="39411" xr:uid="{00000000-0005-0000-0000-00002C910000}"/>
    <cellStyle name="Total 4 4 13 4 2 3" xfId="31677" xr:uid="{00000000-0005-0000-0000-00002D910000}"/>
    <cellStyle name="Total 4 4 13 4 3" xfId="16486" xr:uid="{00000000-0005-0000-0000-00002E910000}"/>
    <cellStyle name="Total 4 4 13 4 3 2" xfId="35257" xr:uid="{00000000-0005-0000-0000-00002F910000}"/>
    <cellStyle name="Total 4 4 13 4 4" xfId="26611" xr:uid="{00000000-0005-0000-0000-000030910000}"/>
    <cellStyle name="Total 4 4 13 5" xfId="9023" xr:uid="{00000000-0005-0000-0000-000031910000}"/>
    <cellStyle name="Total 4 4 13 5 2" xfId="19010" xr:uid="{00000000-0005-0000-0000-000032910000}"/>
    <cellStyle name="Total 4 4 13 5 2 2" xfId="37349" xr:uid="{00000000-0005-0000-0000-000033910000}"/>
    <cellStyle name="Total 4 4 13 5 3" xfId="29137" xr:uid="{00000000-0005-0000-0000-000034910000}"/>
    <cellStyle name="Total 4 4 13 6" xfId="24050" xr:uid="{00000000-0005-0000-0000-000035910000}"/>
    <cellStyle name="Total 4 4 14" xfId="2793" xr:uid="{00000000-0005-0000-0000-000036910000}"/>
    <cellStyle name="Total 4 4 14 2" xfId="4114" xr:uid="{00000000-0005-0000-0000-000037910000}"/>
    <cellStyle name="Total 4 4 14 2 2" xfId="7217" xr:uid="{00000000-0005-0000-0000-000038910000}"/>
    <cellStyle name="Total 4 4 14 2 2 2" xfId="13278" xr:uid="{00000000-0005-0000-0000-000039910000}"/>
    <cellStyle name="Total 4 4 14 2 2 2 2" xfId="22621" xr:uid="{00000000-0005-0000-0000-00003A910000}"/>
    <cellStyle name="Total 4 4 14 2 2 2 2 2" xfId="40349" xr:uid="{00000000-0005-0000-0000-00003B910000}"/>
    <cellStyle name="Total 4 4 14 2 2 2 3" xfId="32730" xr:uid="{00000000-0005-0000-0000-00003C910000}"/>
    <cellStyle name="Total 4 4 14 2 2 3" xfId="17419" xr:uid="{00000000-0005-0000-0000-00003D910000}"/>
    <cellStyle name="Total 4 4 14 2 2 3 2" xfId="36052" xr:uid="{00000000-0005-0000-0000-00003E910000}"/>
    <cellStyle name="Total 4 4 14 2 2 4" xfId="27664" xr:uid="{00000000-0005-0000-0000-00003F910000}"/>
    <cellStyle name="Total 4 4 14 2 3" xfId="10263" xr:uid="{00000000-0005-0000-0000-000040910000}"/>
    <cellStyle name="Total 4 4 14 2 3 2" xfId="30189" xr:uid="{00000000-0005-0000-0000-000041910000}"/>
    <cellStyle name="Total 4 4 14 2 4" xfId="25108" xr:uid="{00000000-0005-0000-0000-000042910000}"/>
    <cellStyle name="Total 4 4 14 3" xfId="4760" xr:uid="{00000000-0005-0000-0000-000043910000}"/>
    <cellStyle name="Total 4 4 14 3 2" xfId="7862" xr:uid="{00000000-0005-0000-0000-000044910000}"/>
    <cellStyle name="Total 4 4 14 3 2 2" xfId="13923" xr:uid="{00000000-0005-0000-0000-000045910000}"/>
    <cellStyle name="Total 4 4 14 3 2 2 2" xfId="23192" xr:uid="{00000000-0005-0000-0000-000046910000}"/>
    <cellStyle name="Total 4 4 14 3 2 2 2 2" xfId="40920" xr:uid="{00000000-0005-0000-0000-000047910000}"/>
    <cellStyle name="Total 4 4 14 3 2 2 3" xfId="33371" xr:uid="{00000000-0005-0000-0000-000048910000}"/>
    <cellStyle name="Total 4 4 14 3 2 3" xfId="17885" xr:uid="{00000000-0005-0000-0000-000049910000}"/>
    <cellStyle name="Total 4 4 14 3 2 3 2" xfId="36518" xr:uid="{00000000-0005-0000-0000-00004A910000}"/>
    <cellStyle name="Total 4 4 14 3 2 4" xfId="28305" xr:uid="{00000000-0005-0000-0000-00004B910000}"/>
    <cellStyle name="Total 4 4 14 3 3" xfId="10909" xr:uid="{00000000-0005-0000-0000-00004C910000}"/>
    <cellStyle name="Total 4 4 14 3 3 2" xfId="20477" xr:uid="{00000000-0005-0000-0000-00004D910000}"/>
    <cellStyle name="Total 4 4 14 3 3 2 2" xfId="38630" xr:uid="{00000000-0005-0000-0000-00004E910000}"/>
    <cellStyle name="Total 4 4 14 3 3 3" xfId="30831" xr:uid="{00000000-0005-0000-0000-00004F910000}"/>
    <cellStyle name="Total 4 4 14 3 4" xfId="15484" xr:uid="{00000000-0005-0000-0000-000050910000}"/>
    <cellStyle name="Total 4 4 14 3 4 2" xfId="34519" xr:uid="{00000000-0005-0000-0000-000051910000}"/>
    <cellStyle name="Total 4 4 14 3 5" xfId="25749" xr:uid="{00000000-0005-0000-0000-000052910000}"/>
    <cellStyle name="Total 4 4 14 4" xfId="5985" xr:uid="{00000000-0005-0000-0000-000053910000}"/>
    <cellStyle name="Total 4 4 14 4 2" xfId="12104" xr:uid="{00000000-0005-0000-0000-000054910000}"/>
    <cellStyle name="Total 4 4 14 4 2 2" xfId="21582" xr:uid="{00000000-0005-0000-0000-000055910000}"/>
    <cellStyle name="Total 4 4 14 4 2 2 2" xfId="39460" xr:uid="{00000000-0005-0000-0000-000056910000}"/>
    <cellStyle name="Total 4 4 14 4 2 3" xfId="31726" xr:uid="{00000000-0005-0000-0000-000057910000}"/>
    <cellStyle name="Total 4 4 14 4 3" xfId="16531" xr:uid="{00000000-0005-0000-0000-000058910000}"/>
    <cellStyle name="Total 4 4 14 4 3 2" xfId="35302" xr:uid="{00000000-0005-0000-0000-000059910000}"/>
    <cellStyle name="Total 4 4 14 4 4" xfId="26660" xr:uid="{00000000-0005-0000-0000-00005A910000}"/>
    <cellStyle name="Total 4 4 14 5" xfId="9084" xr:uid="{00000000-0005-0000-0000-00005B910000}"/>
    <cellStyle name="Total 4 4 14 5 2" xfId="19071" xr:uid="{00000000-0005-0000-0000-00005C910000}"/>
    <cellStyle name="Total 4 4 14 5 2 2" xfId="37398" xr:uid="{00000000-0005-0000-0000-00005D910000}"/>
    <cellStyle name="Total 4 4 14 5 3" xfId="29186" xr:uid="{00000000-0005-0000-0000-00005E910000}"/>
    <cellStyle name="Total 4 4 14 6" xfId="24099" xr:uid="{00000000-0005-0000-0000-00005F910000}"/>
    <cellStyle name="Total 4 4 15" xfId="2849" xr:uid="{00000000-0005-0000-0000-000060910000}"/>
    <cellStyle name="Total 4 4 15 2" xfId="4130" xr:uid="{00000000-0005-0000-0000-000061910000}"/>
    <cellStyle name="Total 4 4 15 2 2" xfId="7233" xr:uid="{00000000-0005-0000-0000-000062910000}"/>
    <cellStyle name="Total 4 4 15 2 2 2" xfId="13294" xr:uid="{00000000-0005-0000-0000-000063910000}"/>
    <cellStyle name="Total 4 4 15 2 2 2 2" xfId="22637" xr:uid="{00000000-0005-0000-0000-000064910000}"/>
    <cellStyle name="Total 4 4 15 2 2 2 2 2" xfId="40365" xr:uid="{00000000-0005-0000-0000-000065910000}"/>
    <cellStyle name="Total 4 4 15 2 2 2 3" xfId="32746" xr:uid="{00000000-0005-0000-0000-000066910000}"/>
    <cellStyle name="Total 4 4 15 2 2 3" xfId="17433" xr:uid="{00000000-0005-0000-0000-000067910000}"/>
    <cellStyle name="Total 4 4 15 2 2 3 2" xfId="36066" xr:uid="{00000000-0005-0000-0000-000068910000}"/>
    <cellStyle name="Total 4 4 15 2 2 4" xfId="27680" xr:uid="{00000000-0005-0000-0000-000069910000}"/>
    <cellStyle name="Total 4 4 15 2 3" xfId="10279" xr:uid="{00000000-0005-0000-0000-00006A910000}"/>
    <cellStyle name="Total 4 4 15 2 3 2" xfId="30205" xr:uid="{00000000-0005-0000-0000-00006B910000}"/>
    <cellStyle name="Total 4 4 15 2 4" xfId="25124" xr:uid="{00000000-0005-0000-0000-00006C910000}"/>
    <cellStyle name="Total 4 4 15 3" xfId="4776" xr:uid="{00000000-0005-0000-0000-00006D910000}"/>
    <cellStyle name="Total 4 4 15 3 2" xfId="7878" xr:uid="{00000000-0005-0000-0000-00006E910000}"/>
    <cellStyle name="Total 4 4 15 3 2 2" xfId="13939" xr:uid="{00000000-0005-0000-0000-00006F910000}"/>
    <cellStyle name="Total 4 4 15 3 2 2 2" xfId="23208" xr:uid="{00000000-0005-0000-0000-000070910000}"/>
    <cellStyle name="Total 4 4 15 3 2 2 2 2" xfId="40936" xr:uid="{00000000-0005-0000-0000-000071910000}"/>
    <cellStyle name="Total 4 4 15 3 2 2 3" xfId="33387" xr:uid="{00000000-0005-0000-0000-000072910000}"/>
    <cellStyle name="Total 4 4 15 3 2 3" xfId="17899" xr:uid="{00000000-0005-0000-0000-000073910000}"/>
    <cellStyle name="Total 4 4 15 3 2 3 2" xfId="36532" xr:uid="{00000000-0005-0000-0000-000074910000}"/>
    <cellStyle name="Total 4 4 15 3 2 4" xfId="28321" xr:uid="{00000000-0005-0000-0000-000075910000}"/>
    <cellStyle name="Total 4 4 15 3 3" xfId="10925" xr:uid="{00000000-0005-0000-0000-000076910000}"/>
    <cellStyle name="Total 4 4 15 3 3 2" xfId="20493" xr:uid="{00000000-0005-0000-0000-000077910000}"/>
    <cellStyle name="Total 4 4 15 3 3 2 2" xfId="38646" xr:uid="{00000000-0005-0000-0000-000078910000}"/>
    <cellStyle name="Total 4 4 15 3 3 3" xfId="30847" xr:uid="{00000000-0005-0000-0000-000079910000}"/>
    <cellStyle name="Total 4 4 15 3 4" xfId="15498" xr:uid="{00000000-0005-0000-0000-00007A910000}"/>
    <cellStyle name="Total 4 4 15 3 4 2" xfId="34533" xr:uid="{00000000-0005-0000-0000-00007B910000}"/>
    <cellStyle name="Total 4 4 15 3 5" xfId="25765" xr:uid="{00000000-0005-0000-0000-00007C910000}"/>
    <cellStyle name="Total 4 4 15 4" xfId="6036" xr:uid="{00000000-0005-0000-0000-00007D910000}"/>
    <cellStyle name="Total 4 4 15 4 2" xfId="12155" xr:uid="{00000000-0005-0000-0000-00007E910000}"/>
    <cellStyle name="Total 4 4 15 4 2 2" xfId="21628" xr:uid="{00000000-0005-0000-0000-00007F910000}"/>
    <cellStyle name="Total 4 4 15 4 2 2 2" xfId="39506" xr:uid="{00000000-0005-0000-0000-000080910000}"/>
    <cellStyle name="Total 4 4 15 4 2 3" xfId="31777" xr:uid="{00000000-0005-0000-0000-000081910000}"/>
    <cellStyle name="Total 4 4 15 4 3" xfId="16571" xr:uid="{00000000-0005-0000-0000-000082910000}"/>
    <cellStyle name="Total 4 4 15 4 3 2" xfId="35342" xr:uid="{00000000-0005-0000-0000-000083910000}"/>
    <cellStyle name="Total 4 4 15 4 4" xfId="26711" xr:uid="{00000000-0005-0000-0000-000084910000}"/>
    <cellStyle name="Total 4 4 15 5" xfId="9135" xr:uid="{00000000-0005-0000-0000-000085910000}"/>
    <cellStyle name="Total 4 4 15 5 2" xfId="19120" xr:uid="{00000000-0005-0000-0000-000086910000}"/>
    <cellStyle name="Total 4 4 15 5 2 2" xfId="37447" xr:uid="{00000000-0005-0000-0000-000087910000}"/>
    <cellStyle name="Total 4 4 15 5 3" xfId="29237" xr:uid="{00000000-0005-0000-0000-000088910000}"/>
    <cellStyle name="Total 4 4 15 6" xfId="24150" xr:uid="{00000000-0005-0000-0000-000089910000}"/>
    <cellStyle name="Total 4 4 16" xfId="2824" xr:uid="{00000000-0005-0000-0000-00008A910000}"/>
    <cellStyle name="Total 4 4 16 2" xfId="6014" xr:uid="{00000000-0005-0000-0000-00008B910000}"/>
    <cellStyle name="Total 4 4 16 2 2" xfId="12133" xr:uid="{00000000-0005-0000-0000-00008C910000}"/>
    <cellStyle name="Total 4 4 16 2 2 2" xfId="21606" xr:uid="{00000000-0005-0000-0000-00008D910000}"/>
    <cellStyle name="Total 4 4 16 2 2 2 2" xfId="39484" xr:uid="{00000000-0005-0000-0000-00008E910000}"/>
    <cellStyle name="Total 4 4 16 2 2 3" xfId="31755" xr:uid="{00000000-0005-0000-0000-00008F910000}"/>
    <cellStyle name="Total 4 4 16 2 3" xfId="16553" xr:uid="{00000000-0005-0000-0000-000090910000}"/>
    <cellStyle name="Total 4 4 16 2 3 2" xfId="35324" xr:uid="{00000000-0005-0000-0000-000091910000}"/>
    <cellStyle name="Total 4 4 16 2 4" xfId="26689" xr:uid="{00000000-0005-0000-0000-000092910000}"/>
    <cellStyle name="Total 4 4 16 3" xfId="9113" xr:uid="{00000000-0005-0000-0000-000093910000}"/>
    <cellStyle name="Total 4 4 16 3 2" xfId="19100" xr:uid="{00000000-0005-0000-0000-000094910000}"/>
    <cellStyle name="Total 4 4 16 3 2 2" xfId="37427" xr:uid="{00000000-0005-0000-0000-000095910000}"/>
    <cellStyle name="Total 4 4 16 3 3" xfId="29215" xr:uid="{00000000-0005-0000-0000-000096910000}"/>
    <cellStyle name="Total 4 4 16 4" xfId="14570" xr:uid="{00000000-0005-0000-0000-000097910000}"/>
    <cellStyle name="Total 4 4 16 4 2" xfId="33743" xr:uid="{00000000-0005-0000-0000-000098910000}"/>
    <cellStyle name="Total 4 4 16 5" xfId="24128" xr:uid="{00000000-0005-0000-0000-000099910000}"/>
    <cellStyle name="Total 4 4 17" xfId="2825" xr:uid="{00000000-0005-0000-0000-00009A910000}"/>
    <cellStyle name="Total 4 4 17 2" xfId="6015" xr:uid="{00000000-0005-0000-0000-00009B910000}"/>
    <cellStyle name="Total 4 4 17 2 2" xfId="12134" xr:uid="{00000000-0005-0000-0000-00009C910000}"/>
    <cellStyle name="Total 4 4 17 2 2 2" xfId="21607" xr:uid="{00000000-0005-0000-0000-00009D910000}"/>
    <cellStyle name="Total 4 4 17 2 2 2 2" xfId="39485" xr:uid="{00000000-0005-0000-0000-00009E910000}"/>
    <cellStyle name="Total 4 4 17 2 2 3" xfId="31756" xr:uid="{00000000-0005-0000-0000-00009F910000}"/>
    <cellStyle name="Total 4 4 17 2 3" xfId="16554" xr:uid="{00000000-0005-0000-0000-0000A0910000}"/>
    <cellStyle name="Total 4 4 17 2 3 2" xfId="35325" xr:uid="{00000000-0005-0000-0000-0000A1910000}"/>
    <cellStyle name="Total 4 4 17 2 4" xfId="26690" xr:uid="{00000000-0005-0000-0000-0000A2910000}"/>
    <cellStyle name="Total 4 4 17 3" xfId="9114" xr:uid="{00000000-0005-0000-0000-0000A3910000}"/>
    <cellStyle name="Total 4 4 17 3 2" xfId="19101" xr:uid="{00000000-0005-0000-0000-0000A4910000}"/>
    <cellStyle name="Total 4 4 17 3 2 2" xfId="37428" xr:uid="{00000000-0005-0000-0000-0000A5910000}"/>
    <cellStyle name="Total 4 4 17 3 3" xfId="29216" xr:uid="{00000000-0005-0000-0000-0000A6910000}"/>
    <cellStyle name="Total 4 4 17 4" xfId="14571" xr:uid="{00000000-0005-0000-0000-0000A7910000}"/>
    <cellStyle name="Total 4 4 17 4 2" xfId="33744" xr:uid="{00000000-0005-0000-0000-0000A8910000}"/>
    <cellStyle name="Total 4 4 17 5" xfId="24129" xr:uid="{00000000-0005-0000-0000-0000A9910000}"/>
    <cellStyle name="Total 4 4 18" xfId="2924" xr:uid="{00000000-0005-0000-0000-0000AA910000}"/>
    <cellStyle name="Total 4 4 18 2" xfId="6102" xr:uid="{00000000-0005-0000-0000-0000AB910000}"/>
    <cellStyle name="Total 4 4 18 2 2" xfId="12221" xr:uid="{00000000-0005-0000-0000-0000AC910000}"/>
    <cellStyle name="Total 4 4 18 2 2 2" xfId="21672" xr:uid="{00000000-0005-0000-0000-0000AD910000}"/>
    <cellStyle name="Total 4 4 18 2 2 2 2" xfId="39548" xr:uid="{00000000-0005-0000-0000-0000AE910000}"/>
    <cellStyle name="Total 4 4 18 2 2 3" xfId="31839" xr:uid="{00000000-0005-0000-0000-0000AF910000}"/>
    <cellStyle name="Total 4 4 18 2 3" xfId="16611" xr:uid="{00000000-0005-0000-0000-0000B0910000}"/>
    <cellStyle name="Total 4 4 18 2 3 2" xfId="35382" xr:uid="{00000000-0005-0000-0000-0000B1910000}"/>
    <cellStyle name="Total 4 4 18 2 4" xfId="26773" xr:uid="{00000000-0005-0000-0000-0000B2910000}"/>
    <cellStyle name="Total 4 4 18 3" xfId="9206" xr:uid="{00000000-0005-0000-0000-0000B3910000}"/>
    <cellStyle name="Total 4 4 18 3 2" xfId="19188" xr:uid="{00000000-0005-0000-0000-0000B4910000}"/>
    <cellStyle name="Total 4 4 18 3 2 2" xfId="37511" xr:uid="{00000000-0005-0000-0000-0000B5910000}"/>
    <cellStyle name="Total 4 4 18 3 3" xfId="29304" xr:uid="{00000000-0005-0000-0000-0000B6910000}"/>
    <cellStyle name="Total 4 4 18 4" xfId="14623" xr:uid="{00000000-0005-0000-0000-0000B7910000}"/>
    <cellStyle name="Total 4 4 18 4 2" xfId="33796" xr:uid="{00000000-0005-0000-0000-0000B8910000}"/>
    <cellStyle name="Total 4 4 18 5" xfId="24217" xr:uid="{00000000-0005-0000-0000-0000B9910000}"/>
    <cellStyle name="Total 4 4 19" xfId="2847" xr:uid="{00000000-0005-0000-0000-0000BA910000}"/>
    <cellStyle name="Total 4 4 19 2" xfId="6035" xr:uid="{00000000-0005-0000-0000-0000BB910000}"/>
    <cellStyle name="Total 4 4 19 2 2" xfId="12154" xr:uid="{00000000-0005-0000-0000-0000BC910000}"/>
    <cellStyle name="Total 4 4 19 2 2 2" xfId="21627" xr:uid="{00000000-0005-0000-0000-0000BD910000}"/>
    <cellStyle name="Total 4 4 19 2 2 2 2" xfId="39505" xr:uid="{00000000-0005-0000-0000-0000BE910000}"/>
    <cellStyle name="Total 4 4 19 2 2 3" xfId="31776" xr:uid="{00000000-0005-0000-0000-0000BF910000}"/>
    <cellStyle name="Total 4 4 19 2 3" xfId="16570" xr:uid="{00000000-0005-0000-0000-0000C0910000}"/>
    <cellStyle name="Total 4 4 19 2 3 2" xfId="35341" xr:uid="{00000000-0005-0000-0000-0000C1910000}"/>
    <cellStyle name="Total 4 4 19 2 4" xfId="26710" xr:uid="{00000000-0005-0000-0000-0000C2910000}"/>
    <cellStyle name="Total 4 4 19 3" xfId="9134" xr:uid="{00000000-0005-0000-0000-0000C3910000}"/>
    <cellStyle name="Total 4 4 19 3 2" xfId="19119" xr:uid="{00000000-0005-0000-0000-0000C4910000}"/>
    <cellStyle name="Total 4 4 19 3 2 2" xfId="37446" xr:uid="{00000000-0005-0000-0000-0000C5910000}"/>
    <cellStyle name="Total 4 4 19 3 3" xfId="29236" xr:uid="{00000000-0005-0000-0000-0000C6910000}"/>
    <cellStyle name="Total 4 4 19 4" xfId="14584" xr:uid="{00000000-0005-0000-0000-0000C7910000}"/>
    <cellStyle name="Total 4 4 19 4 2" xfId="33757" xr:uid="{00000000-0005-0000-0000-0000C8910000}"/>
    <cellStyle name="Total 4 4 19 5" xfId="24149" xr:uid="{00000000-0005-0000-0000-0000C9910000}"/>
    <cellStyle name="Total 4 4 2" xfId="2374" xr:uid="{00000000-0005-0000-0000-0000CA910000}"/>
    <cellStyle name="Total 4 4 2 2" xfId="3796" xr:uid="{00000000-0005-0000-0000-0000CB910000}"/>
    <cellStyle name="Total 4 4 2 2 2" xfId="6907" xr:uid="{00000000-0005-0000-0000-0000CC910000}"/>
    <cellStyle name="Total 4 4 2 2 2 2" xfId="12980" xr:uid="{00000000-0005-0000-0000-0000CD910000}"/>
    <cellStyle name="Total 4 4 2 2 2 2 2" xfId="22342" xr:uid="{00000000-0005-0000-0000-0000CE910000}"/>
    <cellStyle name="Total 4 4 2 2 2 2 2 2" xfId="40071" xr:uid="{00000000-0005-0000-0000-0000CF910000}"/>
    <cellStyle name="Total 4 4 2 2 2 2 3" xfId="32433" xr:uid="{00000000-0005-0000-0000-0000D0910000}"/>
    <cellStyle name="Total 4 4 2 2 2 3" xfId="17194" xr:uid="{00000000-0005-0000-0000-0000D1910000}"/>
    <cellStyle name="Total 4 4 2 2 2 3 2" xfId="35827" xr:uid="{00000000-0005-0000-0000-0000D2910000}"/>
    <cellStyle name="Total 4 4 2 2 2 4" xfId="27367" xr:uid="{00000000-0005-0000-0000-0000D3910000}"/>
    <cellStyle name="Total 4 4 2 2 3" xfId="9965" xr:uid="{00000000-0005-0000-0000-0000D4910000}"/>
    <cellStyle name="Total 4 4 2 2 3 2" xfId="29892" xr:uid="{00000000-0005-0000-0000-0000D5910000}"/>
    <cellStyle name="Total 4 4 2 2 4" xfId="24811" xr:uid="{00000000-0005-0000-0000-0000D6910000}"/>
    <cellStyle name="Total 4 4 2 3" xfId="4462" xr:uid="{00000000-0005-0000-0000-0000D7910000}"/>
    <cellStyle name="Total 4 4 2 3 2" xfId="7564" xr:uid="{00000000-0005-0000-0000-0000D8910000}"/>
    <cellStyle name="Total 4 4 2 3 2 2" xfId="13625" xr:uid="{00000000-0005-0000-0000-0000D9910000}"/>
    <cellStyle name="Total 4 4 2 3 2 2 2" xfId="22914" xr:uid="{00000000-0005-0000-0000-0000DA910000}"/>
    <cellStyle name="Total 4 4 2 3 2 2 2 2" xfId="40642" xr:uid="{00000000-0005-0000-0000-0000DB910000}"/>
    <cellStyle name="Total 4 4 2 3 2 2 3" xfId="33074" xr:uid="{00000000-0005-0000-0000-0000DC910000}"/>
    <cellStyle name="Total 4 4 2 3 2 3" xfId="17660" xr:uid="{00000000-0005-0000-0000-0000DD910000}"/>
    <cellStyle name="Total 4 4 2 3 2 3 2" xfId="36293" xr:uid="{00000000-0005-0000-0000-0000DE910000}"/>
    <cellStyle name="Total 4 4 2 3 2 4" xfId="28008" xr:uid="{00000000-0005-0000-0000-0000DF910000}"/>
    <cellStyle name="Total 4 4 2 3 3" xfId="10611" xr:uid="{00000000-0005-0000-0000-0000E0910000}"/>
    <cellStyle name="Total 4 4 2 3 3 2" xfId="20179" xr:uid="{00000000-0005-0000-0000-0000E1910000}"/>
    <cellStyle name="Total 4 4 2 3 3 2 2" xfId="38333" xr:uid="{00000000-0005-0000-0000-0000E2910000}"/>
    <cellStyle name="Total 4 4 2 3 3 3" xfId="30534" xr:uid="{00000000-0005-0000-0000-0000E3910000}"/>
    <cellStyle name="Total 4 4 2 3 4" xfId="15259" xr:uid="{00000000-0005-0000-0000-0000E4910000}"/>
    <cellStyle name="Total 4 4 2 3 4 2" xfId="34294" xr:uid="{00000000-0005-0000-0000-0000E5910000}"/>
    <cellStyle name="Total 4 4 2 3 5" xfId="25452" xr:uid="{00000000-0005-0000-0000-0000E6910000}"/>
    <cellStyle name="Total 4 4 2 4" xfId="5581" xr:uid="{00000000-0005-0000-0000-0000E7910000}"/>
    <cellStyle name="Total 4 4 2 4 2" xfId="11716" xr:uid="{00000000-0005-0000-0000-0000E8910000}"/>
    <cellStyle name="Total 4 4 2 4 2 2" xfId="21271" xr:uid="{00000000-0005-0000-0000-0000E9910000}"/>
    <cellStyle name="Total 4 4 2 4 2 2 2" xfId="39159" xr:uid="{00000000-0005-0000-0000-0000EA910000}"/>
    <cellStyle name="Total 4 4 2 4 2 3" xfId="31370" xr:uid="{00000000-0005-0000-0000-0000EB910000}"/>
    <cellStyle name="Total 4 4 2 4 3" xfId="16245" xr:uid="{00000000-0005-0000-0000-0000EC910000}"/>
    <cellStyle name="Total 4 4 2 4 3 2" xfId="35016" xr:uid="{00000000-0005-0000-0000-0000ED910000}"/>
    <cellStyle name="Total 4 4 2 4 4" xfId="26288" xr:uid="{00000000-0005-0000-0000-0000EE910000}"/>
    <cellStyle name="Total 4 4 2 5" xfId="8697" xr:uid="{00000000-0005-0000-0000-0000EF910000}"/>
    <cellStyle name="Total 4 4 2 5 2" xfId="18684" xr:uid="{00000000-0005-0000-0000-0000F0910000}"/>
    <cellStyle name="Total 4 4 2 5 2 2" xfId="37043" xr:uid="{00000000-0005-0000-0000-0000F1910000}"/>
    <cellStyle name="Total 4 4 2 5 3" xfId="28831" xr:uid="{00000000-0005-0000-0000-0000F2910000}"/>
    <cellStyle name="Total 4 4 2 6" xfId="23746" xr:uid="{00000000-0005-0000-0000-0000F3910000}"/>
    <cellStyle name="Total 4 4 20" xfId="2946" xr:uid="{00000000-0005-0000-0000-0000F4910000}"/>
    <cellStyle name="Total 4 4 20 2" xfId="6123" xr:uid="{00000000-0005-0000-0000-0000F5910000}"/>
    <cellStyle name="Total 4 4 20 2 2" xfId="12242" xr:uid="{00000000-0005-0000-0000-0000F6910000}"/>
    <cellStyle name="Total 4 4 20 2 2 2" xfId="21688" xr:uid="{00000000-0005-0000-0000-0000F7910000}"/>
    <cellStyle name="Total 4 4 20 2 2 2 2" xfId="39564" xr:uid="{00000000-0005-0000-0000-0000F8910000}"/>
    <cellStyle name="Total 4 4 20 2 2 3" xfId="31858" xr:uid="{00000000-0005-0000-0000-0000F9910000}"/>
    <cellStyle name="Total 4 4 20 2 3" xfId="16625" xr:uid="{00000000-0005-0000-0000-0000FA910000}"/>
    <cellStyle name="Total 4 4 20 2 3 2" xfId="35396" xr:uid="{00000000-0005-0000-0000-0000FB910000}"/>
    <cellStyle name="Total 4 4 20 2 4" xfId="26792" xr:uid="{00000000-0005-0000-0000-0000FC910000}"/>
    <cellStyle name="Total 4 4 20 3" xfId="9227" xr:uid="{00000000-0005-0000-0000-0000FD910000}"/>
    <cellStyle name="Total 4 4 20 3 2" xfId="19205" xr:uid="{00000000-0005-0000-0000-0000FE910000}"/>
    <cellStyle name="Total 4 4 20 3 2 2" xfId="37526" xr:uid="{00000000-0005-0000-0000-0000FF910000}"/>
    <cellStyle name="Total 4 4 20 3 3" xfId="29321" xr:uid="{00000000-0005-0000-0000-000000920000}"/>
    <cellStyle name="Total 4 4 20 4" xfId="14633" xr:uid="{00000000-0005-0000-0000-000001920000}"/>
    <cellStyle name="Total 4 4 20 4 2" xfId="33806" xr:uid="{00000000-0005-0000-0000-000002920000}"/>
    <cellStyle name="Total 4 4 20 5" xfId="24236" xr:uid="{00000000-0005-0000-0000-000003920000}"/>
    <cellStyle name="Total 4 4 21" xfId="2965" xr:uid="{00000000-0005-0000-0000-000004920000}"/>
    <cellStyle name="Total 4 4 21 2" xfId="6141" xr:uid="{00000000-0005-0000-0000-000005920000}"/>
    <cellStyle name="Total 4 4 21 2 2" xfId="12260" xr:uid="{00000000-0005-0000-0000-000006920000}"/>
    <cellStyle name="Total 4 4 21 2 2 2" xfId="21704" xr:uid="{00000000-0005-0000-0000-000007920000}"/>
    <cellStyle name="Total 4 4 21 2 2 2 2" xfId="39578" xr:uid="{00000000-0005-0000-0000-000008920000}"/>
    <cellStyle name="Total 4 4 21 2 2 3" xfId="31874" xr:uid="{00000000-0005-0000-0000-000009920000}"/>
    <cellStyle name="Total 4 4 21 2 3" xfId="16641" xr:uid="{00000000-0005-0000-0000-00000A920000}"/>
    <cellStyle name="Total 4 4 21 2 3 2" xfId="35412" xr:uid="{00000000-0005-0000-0000-00000B920000}"/>
    <cellStyle name="Total 4 4 21 2 4" xfId="26808" xr:uid="{00000000-0005-0000-0000-00000C920000}"/>
    <cellStyle name="Total 4 4 21 3" xfId="9245" xr:uid="{00000000-0005-0000-0000-00000D920000}"/>
    <cellStyle name="Total 4 4 21 3 2" xfId="19222" xr:uid="{00000000-0005-0000-0000-00000E920000}"/>
    <cellStyle name="Total 4 4 21 3 2 2" xfId="37541" xr:uid="{00000000-0005-0000-0000-00000F920000}"/>
    <cellStyle name="Total 4 4 21 3 3" xfId="29339" xr:uid="{00000000-0005-0000-0000-000010920000}"/>
    <cellStyle name="Total 4 4 21 4" xfId="14648" xr:uid="{00000000-0005-0000-0000-000011920000}"/>
    <cellStyle name="Total 4 4 21 4 2" xfId="33821" xr:uid="{00000000-0005-0000-0000-000012920000}"/>
    <cellStyle name="Total 4 4 21 5" xfId="24252" xr:uid="{00000000-0005-0000-0000-000013920000}"/>
    <cellStyle name="Total 4 4 22" xfId="3026" xr:uid="{00000000-0005-0000-0000-000014920000}"/>
    <cellStyle name="Total 4 4 22 2" xfId="6199" xr:uid="{00000000-0005-0000-0000-000015920000}"/>
    <cellStyle name="Total 4 4 22 2 2" xfId="12318" xr:uid="{00000000-0005-0000-0000-000016920000}"/>
    <cellStyle name="Total 4 4 22 2 2 2" xfId="21760" xr:uid="{00000000-0005-0000-0000-000017920000}"/>
    <cellStyle name="Total 4 4 22 2 2 2 2" xfId="39634" xr:uid="{00000000-0005-0000-0000-000018920000}"/>
    <cellStyle name="Total 4 4 22 2 2 3" xfId="31930" xr:uid="{00000000-0005-0000-0000-000019920000}"/>
    <cellStyle name="Total 4 4 22 2 3" xfId="16685" xr:uid="{00000000-0005-0000-0000-00001A920000}"/>
    <cellStyle name="Total 4 4 22 2 3 2" xfId="35456" xr:uid="{00000000-0005-0000-0000-00001B920000}"/>
    <cellStyle name="Total 4 4 22 2 4" xfId="26864" xr:uid="{00000000-0005-0000-0000-00001C920000}"/>
    <cellStyle name="Total 4 4 22 3" xfId="9303" xr:uid="{00000000-0005-0000-0000-00001D920000}"/>
    <cellStyle name="Total 4 4 22 3 2" xfId="19280" xr:uid="{00000000-0005-0000-0000-00001E920000}"/>
    <cellStyle name="Total 4 4 22 3 2 2" xfId="37597" xr:uid="{00000000-0005-0000-0000-00001F920000}"/>
    <cellStyle name="Total 4 4 22 3 3" xfId="29395" xr:uid="{00000000-0005-0000-0000-000020920000}"/>
    <cellStyle name="Total 4 4 22 4" xfId="14692" xr:uid="{00000000-0005-0000-0000-000021920000}"/>
    <cellStyle name="Total 4 4 22 4 2" xfId="33865" xr:uid="{00000000-0005-0000-0000-000022920000}"/>
    <cellStyle name="Total 4 4 22 5" xfId="24308" xr:uid="{00000000-0005-0000-0000-000023920000}"/>
    <cellStyle name="Total 4 4 23" xfId="2977" xr:uid="{00000000-0005-0000-0000-000024920000}"/>
    <cellStyle name="Total 4 4 23 2" xfId="6153" xr:uid="{00000000-0005-0000-0000-000025920000}"/>
    <cellStyle name="Total 4 4 23 2 2" xfId="12272" xr:uid="{00000000-0005-0000-0000-000026920000}"/>
    <cellStyle name="Total 4 4 23 2 2 2" xfId="21716" xr:uid="{00000000-0005-0000-0000-000027920000}"/>
    <cellStyle name="Total 4 4 23 2 2 2 2" xfId="39590" xr:uid="{00000000-0005-0000-0000-000028920000}"/>
    <cellStyle name="Total 4 4 23 2 2 3" xfId="31886" xr:uid="{00000000-0005-0000-0000-000029920000}"/>
    <cellStyle name="Total 4 4 23 2 3" xfId="16649" xr:uid="{00000000-0005-0000-0000-00002A920000}"/>
    <cellStyle name="Total 4 4 23 2 3 2" xfId="35420" xr:uid="{00000000-0005-0000-0000-00002B920000}"/>
    <cellStyle name="Total 4 4 23 2 4" xfId="26820" xr:uid="{00000000-0005-0000-0000-00002C920000}"/>
    <cellStyle name="Total 4 4 23 3" xfId="9257" xr:uid="{00000000-0005-0000-0000-00002D920000}"/>
    <cellStyle name="Total 4 4 23 3 2" xfId="19234" xr:uid="{00000000-0005-0000-0000-00002E920000}"/>
    <cellStyle name="Total 4 4 23 3 2 2" xfId="37553" xr:uid="{00000000-0005-0000-0000-00002F920000}"/>
    <cellStyle name="Total 4 4 23 3 3" xfId="29351" xr:uid="{00000000-0005-0000-0000-000030920000}"/>
    <cellStyle name="Total 4 4 23 4" xfId="14656" xr:uid="{00000000-0005-0000-0000-000031920000}"/>
    <cellStyle name="Total 4 4 23 4 2" xfId="33829" xr:uid="{00000000-0005-0000-0000-000032920000}"/>
    <cellStyle name="Total 4 4 23 5" xfId="24264" xr:uid="{00000000-0005-0000-0000-000033920000}"/>
    <cellStyle name="Total 4 4 24" xfId="3010" xr:uid="{00000000-0005-0000-0000-000034920000}"/>
    <cellStyle name="Total 4 4 24 2" xfId="6184" xr:uid="{00000000-0005-0000-0000-000035920000}"/>
    <cellStyle name="Total 4 4 24 2 2" xfId="12303" xr:uid="{00000000-0005-0000-0000-000036920000}"/>
    <cellStyle name="Total 4 4 24 2 2 2" xfId="21745" xr:uid="{00000000-0005-0000-0000-000037920000}"/>
    <cellStyle name="Total 4 4 24 2 2 2 2" xfId="39619" xr:uid="{00000000-0005-0000-0000-000038920000}"/>
    <cellStyle name="Total 4 4 24 2 2 3" xfId="31915" xr:uid="{00000000-0005-0000-0000-000039920000}"/>
    <cellStyle name="Total 4 4 24 2 3" xfId="16676" xr:uid="{00000000-0005-0000-0000-00003A920000}"/>
    <cellStyle name="Total 4 4 24 2 3 2" xfId="35447" xr:uid="{00000000-0005-0000-0000-00003B920000}"/>
    <cellStyle name="Total 4 4 24 2 4" xfId="26849" xr:uid="{00000000-0005-0000-0000-00003C920000}"/>
    <cellStyle name="Total 4 4 24 3" xfId="9288" xr:uid="{00000000-0005-0000-0000-00003D920000}"/>
    <cellStyle name="Total 4 4 24 3 2" xfId="19265" xr:uid="{00000000-0005-0000-0000-00003E920000}"/>
    <cellStyle name="Total 4 4 24 3 2 2" xfId="37582" xr:uid="{00000000-0005-0000-0000-00003F920000}"/>
    <cellStyle name="Total 4 4 24 3 3" xfId="29380" xr:uid="{00000000-0005-0000-0000-000040920000}"/>
    <cellStyle name="Total 4 4 24 4" xfId="14683" xr:uid="{00000000-0005-0000-0000-000041920000}"/>
    <cellStyle name="Total 4 4 24 4 2" xfId="33856" xr:uid="{00000000-0005-0000-0000-000042920000}"/>
    <cellStyle name="Total 4 4 24 5" xfId="24293" xr:uid="{00000000-0005-0000-0000-000043920000}"/>
    <cellStyle name="Total 4 4 25" xfId="3008" xr:uid="{00000000-0005-0000-0000-000044920000}"/>
    <cellStyle name="Total 4 4 25 2" xfId="6182" xr:uid="{00000000-0005-0000-0000-000045920000}"/>
    <cellStyle name="Total 4 4 25 2 2" xfId="12301" xr:uid="{00000000-0005-0000-0000-000046920000}"/>
    <cellStyle name="Total 4 4 25 2 2 2" xfId="21743" xr:uid="{00000000-0005-0000-0000-000047920000}"/>
    <cellStyle name="Total 4 4 25 2 2 2 2" xfId="39617" xr:uid="{00000000-0005-0000-0000-000048920000}"/>
    <cellStyle name="Total 4 4 25 2 2 3" xfId="31913" xr:uid="{00000000-0005-0000-0000-000049920000}"/>
    <cellStyle name="Total 4 4 25 2 3" xfId="16674" xr:uid="{00000000-0005-0000-0000-00004A920000}"/>
    <cellStyle name="Total 4 4 25 2 3 2" xfId="35445" xr:uid="{00000000-0005-0000-0000-00004B920000}"/>
    <cellStyle name="Total 4 4 25 2 4" xfId="26847" xr:uid="{00000000-0005-0000-0000-00004C920000}"/>
    <cellStyle name="Total 4 4 25 3" xfId="9286" xr:uid="{00000000-0005-0000-0000-00004D920000}"/>
    <cellStyle name="Total 4 4 25 3 2" xfId="19263" xr:uid="{00000000-0005-0000-0000-00004E920000}"/>
    <cellStyle name="Total 4 4 25 3 2 2" xfId="37580" xr:uid="{00000000-0005-0000-0000-00004F920000}"/>
    <cellStyle name="Total 4 4 25 3 3" xfId="29378" xr:uid="{00000000-0005-0000-0000-000050920000}"/>
    <cellStyle name="Total 4 4 25 4" xfId="14681" xr:uid="{00000000-0005-0000-0000-000051920000}"/>
    <cellStyle name="Total 4 4 25 4 2" xfId="33854" xr:uid="{00000000-0005-0000-0000-000052920000}"/>
    <cellStyle name="Total 4 4 25 5" xfId="24291" xr:uid="{00000000-0005-0000-0000-000053920000}"/>
    <cellStyle name="Total 4 4 26" xfId="3071" xr:uid="{00000000-0005-0000-0000-000054920000}"/>
    <cellStyle name="Total 4 4 26 2" xfId="6242" xr:uid="{00000000-0005-0000-0000-000055920000}"/>
    <cellStyle name="Total 4 4 26 2 2" xfId="12361" xr:uid="{00000000-0005-0000-0000-000056920000}"/>
    <cellStyle name="Total 4 4 26 2 2 2" xfId="21795" xr:uid="{00000000-0005-0000-0000-000057920000}"/>
    <cellStyle name="Total 4 4 26 2 2 2 2" xfId="39665" xr:uid="{00000000-0005-0000-0000-000058920000}"/>
    <cellStyle name="Total 4 4 26 2 2 3" xfId="31961" xr:uid="{00000000-0005-0000-0000-000059920000}"/>
    <cellStyle name="Total 4 4 26 2 3" xfId="16720" xr:uid="{00000000-0005-0000-0000-00005A920000}"/>
    <cellStyle name="Total 4 4 26 2 3 2" xfId="35491" xr:uid="{00000000-0005-0000-0000-00005B920000}"/>
    <cellStyle name="Total 4 4 26 2 4" xfId="26895" xr:uid="{00000000-0005-0000-0000-00005C920000}"/>
    <cellStyle name="Total 4 4 26 3" xfId="9346" xr:uid="{00000000-0005-0000-0000-00005D920000}"/>
    <cellStyle name="Total 4 4 26 3 2" xfId="19323" xr:uid="{00000000-0005-0000-0000-00005E920000}"/>
    <cellStyle name="Total 4 4 26 3 2 2" xfId="37628" xr:uid="{00000000-0005-0000-0000-00005F920000}"/>
    <cellStyle name="Total 4 4 26 3 3" xfId="29426" xr:uid="{00000000-0005-0000-0000-000060920000}"/>
    <cellStyle name="Total 4 4 26 4" xfId="14727" xr:uid="{00000000-0005-0000-0000-000061920000}"/>
    <cellStyle name="Total 4 4 26 4 2" xfId="33900" xr:uid="{00000000-0005-0000-0000-000062920000}"/>
    <cellStyle name="Total 4 4 26 5" xfId="24339" xr:uid="{00000000-0005-0000-0000-000063920000}"/>
    <cellStyle name="Total 4 4 27" xfId="3105" xr:uid="{00000000-0005-0000-0000-000064920000}"/>
    <cellStyle name="Total 4 4 27 2" xfId="6271" xr:uid="{00000000-0005-0000-0000-000065920000}"/>
    <cellStyle name="Total 4 4 27 2 2" xfId="12390" xr:uid="{00000000-0005-0000-0000-000066920000}"/>
    <cellStyle name="Total 4 4 27 2 2 2" xfId="21824" xr:uid="{00000000-0005-0000-0000-000067920000}"/>
    <cellStyle name="Total 4 4 27 2 2 2 2" xfId="39694" xr:uid="{00000000-0005-0000-0000-000068920000}"/>
    <cellStyle name="Total 4 4 27 2 2 3" xfId="31990" xr:uid="{00000000-0005-0000-0000-000069920000}"/>
    <cellStyle name="Total 4 4 27 2 3" xfId="16743" xr:uid="{00000000-0005-0000-0000-00006A920000}"/>
    <cellStyle name="Total 4 4 27 2 3 2" xfId="35514" xr:uid="{00000000-0005-0000-0000-00006B920000}"/>
    <cellStyle name="Total 4 4 27 2 4" xfId="26924" xr:uid="{00000000-0005-0000-0000-00006C920000}"/>
    <cellStyle name="Total 4 4 27 3" xfId="9375" xr:uid="{00000000-0005-0000-0000-00006D920000}"/>
    <cellStyle name="Total 4 4 27 3 2" xfId="19352" xr:uid="{00000000-0005-0000-0000-00006E920000}"/>
    <cellStyle name="Total 4 4 27 3 2 2" xfId="37657" xr:uid="{00000000-0005-0000-0000-00006F920000}"/>
    <cellStyle name="Total 4 4 27 3 3" xfId="29455" xr:uid="{00000000-0005-0000-0000-000070920000}"/>
    <cellStyle name="Total 4 4 27 4" xfId="14750" xr:uid="{00000000-0005-0000-0000-000071920000}"/>
    <cellStyle name="Total 4 4 27 4 2" xfId="33923" xr:uid="{00000000-0005-0000-0000-000072920000}"/>
    <cellStyle name="Total 4 4 27 5" xfId="24368" xr:uid="{00000000-0005-0000-0000-000073920000}"/>
    <cellStyle name="Total 4 4 28" xfId="3087" xr:uid="{00000000-0005-0000-0000-000074920000}"/>
    <cellStyle name="Total 4 4 28 2" xfId="6256" xr:uid="{00000000-0005-0000-0000-000075920000}"/>
    <cellStyle name="Total 4 4 28 2 2" xfId="12375" xr:uid="{00000000-0005-0000-0000-000076920000}"/>
    <cellStyle name="Total 4 4 28 2 2 2" xfId="21809" xr:uid="{00000000-0005-0000-0000-000077920000}"/>
    <cellStyle name="Total 4 4 28 2 2 2 2" xfId="39679" xr:uid="{00000000-0005-0000-0000-000078920000}"/>
    <cellStyle name="Total 4 4 28 2 2 3" xfId="31975" xr:uid="{00000000-0005-0000-0000-000079920000}"/>
    <cellStyle name="Total 4 4 28 2 3" xfId="16732" xr:uid="{00000000-0005-0000-0000-00007A920000}"/>
    <cellStyle name="Total 4 4 28 2 3 2" xfId="35503" xr:uid="{00000000-0005-0000-0000-00007B920000}"/>
    <cellStyle name="Total 4 4 28 2 4" xfId="26909" xr:uid="{00000000-0005-0000-0000-00007C920000}"/>
    <cellStyle name="Total 4 4 28 3" xfId="9360" xr:uid="{00000000-0005-0000-0000-00007D920000}"/>
    <cellStyle name="Total 4 4 28 3 2" xfId="19337" xr:uid="{00000000-0005-0000-0000-00007E920000}"/>
    <cellStyle name="Total 4 4 28 3 2 2" xfId="37642" xr:uid="{00000000-0005-0000-0000-00007F920000}"/>
    <cellStyle name="Total 4 4 28 3 3" xfId="29440" xr:uid="{00000000-0005-0000-0000-000080920000}"/>
    <cellStyle name="Total 4 4 28 4" xfId="14739" xr:uid="{00000000-0005-0000-0000-000081920000}"/>
    <cellStyle name="Total 4 4 28 4 2" xfId="33912" xr:uid="{00000000-0005-0000-0000-000082920000}"/>
    <cellStyle name="Total 4 4 28 5" xfId="24353" xr:uid="{00000000-0005-0000-0000-000083920000}"/>
    <cellStyle name="Total 4 4 29" xfId="3088" xr:uid="{00000000-0005-0000-0000-000084920000}"/>
    <cellStyle name="Total 4 4 29 2" xfId="6257" xr:uid="{00000000-0005-0000-0000-000085920000}"/>
    <cellStyle name="Total 4 4 29 2 2" xfId="12376" xr:uid="{00000000-0005-0000-0000-000086920000}"/>
    <cellStyle name="Total 4 4 29 2 2 2" xfId="21810" xr:uid="{00000000-0005-0000-0000-000087920000}"/>
    <cellStyle name="Total 4 4 29 2 2 2 2" xfId="39680" xr:uid="{00000000-0005-0000-0000-000088920000}"/>
    <cellStyle name="Total 4 4 29 2 2 3" xfId="31976" xr:uid="{00000000-0005-0000-0000-000089920000}"/>
    <cellStyle name="Total 4 4 29 2 3" xfId="16733" xr:uid="{00000000-0005-0000-0000-00008A920000}"/>
    <cellStyle name="Total 4 4 29 2 3 2" xfId="35504" xr:uid="{00000000-0005-0000-0000-00008B920000}"/>
    <cellStyle name="Total 4 4 29 2 4" xfId="26910" xr:uid="{00000000-0005-0000-0000-00008C920000}"/>
    <cellStyle name="Total 4 4 29 3" xfId="9361" xr:uid="{00000000-0005-0000-0000-00008D920000}"/>
    <cellStyle name="Total 4 4 29 3 2" xfId="19338" xr:uid="{00000000-0005-0000-0000-00008E920000}"/>
    <cellStyle name="Total 4 4 29 3 2 2" xfId="37643" xr:uid="{00000000-0005-0000-0000-00008F920000}"/>
    <cellStyle name="Total 4 4 29 3 3" xfId="29441" xr:uid="{00000000-0005-0000-0000-000090920000}"/>
    <cellStyle name="Total 4 4 29 4" xfId="14740" xr:uid="{00000000-0005-0000-0000-000091920000}"/>
    <cellStyle name="Total 4 4 29 4 2" xfId="33913" xr:uid="{00000000-0005-0000-0000-000092920000}"/>
    <cellStyle name="Total 4 4 29 5" xfId="24354" xr:uid="{00000000-0005-0000-0000-000093920000}"/>
    <cellStyle name="Total 4 4 3" xfId="2446" xr:uid="{00000000-0005-0000-0000-000094920000}"/>
    <cellStyle name="Total 4 4 3 2" xfId="3846" xr:uid="{00000000-0005-0000-0000-000095920000}"/>
    <cellStyle name="Total 4 4 3 2 2" xfId="6952" xr:uid="{00000000-0005-0000-0000-000096920000}"/>
    <cellStyle name="Total 4 4 3 2 2 2" xfId="13023" xr:uid="{00000000-0005-0000-0000-000097920000}"/>
    <cellStyle name="Total 4 4 3 2 2 2 2" xfId="22378" xr:uid="{00000000-0005-0000-0000-000098920000}"/>
    <cellStyle name="Total 4 4 3 2 2 2 2 2" xfId="40106" xr:uid="{00000000-0005-0000-0000-000099920000}"/>
    <cellStyle name="Total 4 4 3 2 2 2 3" xfId="32475" xr:uid="{00000000-0005-0000-0000-00009A920000}"/>
    <cellStyle name="Total 4 4 3 2 2 3" xfId="17219" xr:uid="{00000000-0005-0000-0000-00009B920000}"/>
    <cellStyle name="Total 4 4 3 2 2 3 2" xfId="35852" xr:uid="{00000000-0005-0000-0000-00009C920000}"/>
    <cellStyle name="Total 4 4 3 2 2 4" xfId="27409" xr:uid="{00000000-0005-0000-0000-00009D920000}"/>
    <cellStyle name="Total 4 4 3 2 3" xfId="10008" xr:uid="{00000000-0005-0000-0000-00009E920000}"/>
    <cellStyle name="Total 4 4 3 2 3 2" xfId="29934" xr:uid="{00000000-0005-0000-0000-00009F920000}"/>
    <cellStyle name="Total 4 4 3 2 4" xfId="24853" xr:uid="{00000000-0005-0000-0000-0000A0920000}"/>
    <cellStyle name="Total 4 4 3 3" xfId="4505" xr:uid="{00000000-0005-0000-0000-0000A1920000}"/>
    <cellStyle name="Total 4 4 3 3 2" xfId="7607" xr:uid="{00000000-0005-0000-0000-0000A2920000}"/>
    <cellStyle name="Total 4 4 3 3 2 2" xfId="13668" xr:uid="{00000000-0005-0000-0000-0000A3920000}"/>
    <cellStyle name="Total 4 4 3 3 2 2 2" xfId="22949" xr:uid="{00000000-0005-0000-0000-0000A4920000}"/>
    <cellStyle name="Total 4 4 3 3 2 2 2 2" xfId="40677" xr:uid="{00000000-0005-0000-0000-0000A5920000}"/>
    <cellStyle name="Total 4 4 3 3 2 2 3" xfId="33116" xr:uid="{00000000-0005-0000-0000-0000A6920000}"/>
    <cellStyle name="Total 4 4 3 3 2 3" xfId="17685" xr:uid="{00000000-0005-0000-0000-0000A7920000}"/>
    <cellStyle name="Total 4 4 3 3 2 3 2" xfId="36318" xr:uid="{00000000-0005-0000-0000-0000A8920000}"/>
    <cellStyle name="Total 4 4 3 3 2 4" xfId="28050" xr:uid="{00000000-0005-0000-0000-0000A9920000}"/>
    <cellStyle name="Total 4 4 3 3 3" xfId="10654" xr:uid="{00000000-0005-0000-0000-0000AA920000}"/>
    <cellStyle name="Total 4 4 3 3 3 2" xfId="20222" xr:uid="{00000000-0005-0000-0000-0000AB920000}"/>
    <cellStyle name="Total 4 4 3 3 3 2 2" xfId="38375" xr:uid="{00000000-0005-0000-0000-0000AC920000}"/>
    <cellStyle name="Total 4 4 3 3 3 3" xfId="30576" xr:uid="{00000000-0005-0000-0000-0000AD920000}"/>
    <cellStyle name="Total 4 4 3 3 4" xfId="15284" xr:uid="{00000000-0005-0000-0000-0000AE920000}"/>
    <cellStyle name="Total 4 4 3 3 4 2" xfId="34319" xr:uid="{00000000-0005-0000-0000-0000AF920000}"/>
    <cellStyle name="Total 4 4 3 3 5" xfId="25494" xr:uid="{00000000-0005-0000-0000-0000B0920000}"/>
    <cellStyle name="Total 4 4 3 4" xfId="5652" xr:uid="{00000000-0005-0000-0000-0000B1920000}"/>
    <cellStyle name="Total 4 4 3 4 2" xfId="11787" xr:uid="{00000000-0005-0000-0000-0000B2920000}"/>
    <cellStyle name="Total 4 4 3 4 2 2" xfId="21320" xr:uid="{00000000-0005-0000-0000-0000B3920000}"/>
    <cellStyle name="Total 4 4 3 4 2 2 2" xfId="39206" xr:uid="{00000000-0005-0000-0000-0000B4920000}"/>
    <cellStyle name="Total 4 4 3 4 2 3" xfId="31437" xr:uid="{00000000-0005-0000-0000-0000B5920000}"/>
    <cellStyle name="Total 4 4 3 4 3" xfId="16293" xr:uid="{00000000-0005-0000-0000-0000B6920000}"/>
    <cellStyle name="Total 4 4 3 4 3 2" xfId="35064" xr:uid="{00000000-0005-0000-0000-0000B7920000}"/>
    <cellStyle name="Total 4 4 3 4 4" xfId="26355" xr:uid="{00000000-0005-0000-0000-0000B8920000}"/>
    <cellStyle name="Total 4 4 3 5" xfId="8767" xr:uid="{00000000-0005-0000-0000-0000B9920000}"/>
    <cellStyle name="Total 4 4 3 5 2" xfId="18754" xr:uid="{00000000-0005-0000-0000-0000BA920000}"/>
    <cellStyle name="Total 4 4 3 5 2 2" xfId="37109" xr:uid="{00000000-0005-0000-0000-0000BB920000}"/>
    <cellStyle name="Total 4 4 3 5 3" xfId="28897" xr:uid="{00000000-0005-0000-0000-0000BC920000}"/>
    <cellStyle name="Total 4 4 3 6" xfId="23812" xr:uid="{00000000-0005-0000-0000-0000BD920000}"/>
    <cellStyle name="Total 4 4 30" xfId="3152" xr:uid="{00000000-0005-0000-0000-0000BE920000}"/>
    <cellStyle name="Total 4 4 30 2" xfId="6314" xr:uid="{00000000-0005-0000-0000-0000BF920000}"/>
    <cellStyle name="Total 4 4 30 2 2" xfId="12433" xr:uid="{00000000-0005-0000-0000-0000C0920000}"/>
    <cellStyle name="Total 4 4 30 2 2 2" xfId="21855" xr:uid="{00000000-0005-0000-0000-0000C1920000}"/>
    <cellStyle name="Total 4 4 30 2 2 2 2" xfId="39723" xr:uid="{00000000-0005-0000-0000-0000C2920000}"/>
    <cellStyle name="Total 4 4 30 2 2 3" xfId="32029" xr:uid="{00000000-0005-0000-0000-0000C3920000}"/>
    <cellStyle name="Total 4 4 30 2 3" xfId="16770" xr:uid="{00000000-0005-0000-0000-0000C4920000}"/>
    <cellStyle name="Total 4 4 30 2 3 2" xfId="35541" xr:uid="{00000000-0005-0000-0000-0000C5920000}"/>
    <cellStyle name="Total 4 4 30 2 4" xfId="26963" xr:uid="{00000000-0005-0000-0000-0000C6920000}"/>
    <cellStyle name="Total 4 4 30 3" xfId="9418" xr:uid="{00000000-0005-0000-0000-0000C7920000}"/>
    <cellStyle name="Total 4 4 30 3 2" xfId="19395" xr:uid="{00000000-0005-0000-0000-0000C8920000}"/>
    <cellStyle name="Total 4 4 30 3 2 2" xfId="37696" xr:uid="{00000000-0005-0000-0000-0000C9920000}"/>
    <cellStyle name="Total 4 4 30 3 3" xfId="29494" xr:uid="{00000000-0005-0000-0000-0000CA920000}"/>
    <cellStyle name="Total 4 4 30 4" xfId="14777" xr:uid="{00000000-0005-0000-0000-0000CB920000}"/>
    <cellStyle name="Total 4 4 30 4 2" xfId="33950" xr:uid="{00000000-0005-0000-0000-0000CC920000}"/>
    <cellStyle name="Total 4 4 30 5" xfId="24407" xr:uid="{00000000-0005-0000-0000-0000CD920000}"/>
    <cellStyle name="Total 4 4 31" xfId="3116" xr:uid="{00000000-0005-0000-0000-0000CE920000}"/>
    <cellStyle name="Total 4 4 31 2" xfId="6281" xr:uid="{00000000-0005-0000-0000-0000CF920000}"/>
    <cellStyle name="Total 4 4 31 2 2" xfId="12400" xr:uid="{00000000-0005-0000-0000-0000D0920000}"/>
    <cellStyle name="Total 4 4 31 2 2 2" xfId="21829" xr:uid="{00000000-0005-0000-0000-0000D1920000}"/>
    <cellStyle name="Total 4 4 31 2 2 2 2" xfId="39699" xr:uid="{00000000-0005-0000-0000-0000D2920000}"/>
    <cellStyle name="Total 4 4 31 2 2 3" xfId="32000" xr:uid="{00000000-0005-0000-0000-0000D3920000}"/>
    <cellStyle name="Total 4 4 31 2 3" xfId="16746" xr:uid="{00000000-0005-0000-0000-0000D4920000}"/>
    <cellStyle name="Total 4 4 31 2 3 2" xfId="35517" xr:uid="{00000000-0005-0000-0000-0000D5920000}"/>
    <cellStyle name="Total 4 4 31 2 4" xfId="26934" xr:uid="{00000000-0005-0000-0000-0000D6920000}"/>
    <cellStyle name="Total 4 4 31 3" xfId="9385" xr:uid="{00000000-0005-0000-0000-0000D7920000}"/>
    <cellStyle name="Total 4 4 31 3 2" xfId="19362" xr:uid="{00000000-0005-0000-0000-0000D8920000}"/>
    <cellStyle name="Total 4 4 31 3 2 2" xfId="37667" xr:uid="{00000000-0005-0000-0000-0000D9920000}"/>
    <cellStyle name="Total 4 4 31 3 3" xfId="29465" xr:uid="{00000000-0005-0000-0000-0000DA920000}"/>
    <cellStyle name="Total 4 4 31 4" xfId="14753" xr:uid="{00000000-0005-0000-0000-0000DB920000}"/>
    <cellStyle name="Total 4 4 31 4 2" xfId="33926" xr:uid="{00000000-0005-0000-0000-0000DC920000}"/>
    <cellStyle name="Total 4 4 31 5" xfId="24378" xr:uid="{00000000-0005-0000-0000-0000DD920000}"/>
    <cellStyle name="Total 4 4 32" xfId="3170" xr:uid="{00000000-0005-0000-0000-0000DE920000}"/>
    <cellStyle name="Total 4 4 32 2" xfId="6330" xr:uid="{00000000-0005-0000-0000-0000DF920000}"/>
    <cellStyle name="Total 4 4 32 2 2" xfId="12449" xr:uid="{00000000-0005-0000-0000-0000E0920000}"/>
    <cellStyle name="Total 4 4 32 2 2 2" xfId="21869" xr:uid="{00000000-0005-0000-0000-0000E1920000}"/>
    <cellStyle name="Total 4 4 32 2 2 2 2" xfId="39737" xr:uid="{00000000-0005-0000-0000-0000E2920000}"/>
    <cellStyle name="Total 4 4 32 2 2 3" xfId="32043" xr:uid="{00000000-0005-0000-0000-0000E3920000}"/>
    <cellStyle name="Total 4 4 32 2 3" xfId="16782" xr:uid="{00000000-0005-0000-0000-0000E4920000}"/>
    <cellStyle name="Total 4 4 32 2 3 2" xfId="35553" xr:uid="{00000000-0005-0000-0000-0000E5920000}"/>
    <cellStyle name="Total 4 4 32 2 4" xfId="26977" xr:uid="{00000000-0005-0000-0000-0000E6920000}"/>
    <cellStyle name="Total 4 4 32 3" xfId="9434" xr:uid="{00000000-0005-0000-0000-0000E7920000}"/>
    <cellStyle name="Total 4 4 32 3 2" xfId="19411" xr:uid="{00000000-0005-0000-0000-0000E8920000}"/>
    <cellStyle name="Total 4 4 32 3 2 2" xfId="37710" xr:uid="{00000000-0005-0000-0000-0000E9920000}"/>
    <cellStyle name="Total 4 4 32 3 3" xfId="29508" xr:uid="{00000000-0005-0000-0000-0000EA920000}"/>
    <cellStyle name="Total 4 4 32 4" xfId="14789" xr:uid="{00000000-0005-0000-0000-0000EB920000}"/>
    <cellStyle name="Total 4 4 32 4 2" xfId="33962" xr:uid="{00000000-0005-0000-0000-0000EC920000}"/>
    <cellStyle name="Total 4 4 32 5" xfId="24421" xr:uid="{00000000-0005-0000-0000-0000ED920000}"/>
    <cellStyle name="Total 4 4 33" xfId="3181" xr:uid="{00000000-0005-0000-0000-0000EE920000}"/>
    <cellStyle name="Total 4 4 33 2" xfId="6340" xr:uid="{00000000-0005-0000-0000-0000EF920000}"/>
    <cellStyle name="Total 4 4 33 2 2" xfId="12459" xr:uid="{00000000-0005-0000-0000-0000F0920000}"/>
    <cellStyle name="Total 4 4 33 2 2 2" xfId="21879" xr:uid="{00000000-0005-0000-0000-0000F1920000}"/>
    <cellStyle name="Total 4 4 33 2 2 2 2" xfId="39747" xr:uid="{00000000-0005-0000-0000-0000F2920000}"/>
    <cellStyle name="Total 4 4 33 2 2 3" xfId="32053" xr:uid="{00000000-0005-0000-0000-0000F3920000}"/>
    <cellStyle name="Total 4 4 33 2 3" xfId="16790" xr:uid="{00000000-0005-0000-0000-0000F4920000}"/>
    <cellStyle name="Total 4 4 33 2 3 2" xfId="35561" xr:uid="{00000000-0005-0000-0000-0000F5920000}"/>
    <cellStyle name="Total 4 4 33 2 4" xfId="26987" xr:uid="{00000000-0005-0000-0000-0000F6920000}"/>
    <cellStyle name="Total 4 4 33 3" xfId="9444" xr:uid="{00000000-0005-0000-0000-0000F7920000}"/>
    <cellStyle name="Total 4 4 33 3 2" xfId="19419" xr:uid="{00000000-0005-0000-0000-0000F8920000}"/>
    <cellStyle name="Total 4 4 33 3 2 2" xfId="37718" xr:uid="{00000000-0005-0000-0000-0000F9920000}"/>
    <cellStyle name="Total 4 4 33 3 3" xfId="29518" xr:uid="{00000000-0005-0000-0000-0000FA920000}"/>
    <cellStyle name="Total 4 4 33 4" xfId="14795" xr:uid="{00000000-0005-0000-0000-0000FB920000}"/>
    <cellStyle name="Total 4 4 33 4 2" xfId="33968" xr:uid="{00000000-0005-0000-0000-0000FC920000}"/>
    <cellStyle name="Total 4 4 33 5" xfId="24431" xr:uid="{00000000-0005-0000-0000-0000FD920000}"/>
    <cellStyle name="Total 4 4 34" xfId="3190" xr:uid="{00000000-0005-0000-0000-0000FE920000}"/>
    <cellStyle name="Total 4 4 34 2" xfId="6348" xr:uid="{00000000-0005-0000-0000-0000FF920000}"/>
    <cellStyle name="Total 4 4 34 2 2" xfId="12467" xr:uid="{00000000-0005-0000-0000-000000930000}"/>
    <cellStyle name="Total 4 4 34 2 2 2" xfId="21887" xr:uid="{00000000-0005-0000-0000-000001930000}"/>
    <cellStyle name="Total 4 4 34 2 2 2 2" xfId="39755" xr:uid="{00000000-0005-0000-0000-000002930000}"/>
    <cellStyle name="Total 4 4 34 2 2 3" xfId="32061" xr:uid="{00000000-0005-0000-0000-000003930000}"/>
    <cellStyle name="Total 4 4 34 2 3" xfId="16796" xr:uid="{00000000-0005-0000-0000-000004930000}"/>
    <cellStyle name="Total 4 4 34 2 3 2" xfId="35567" xr:uid="{00000000-0005-0000-0000-000005930000}"/>
    <cellStyle name="Total 4 4 34 2 4" xfId="26995" xr:uid="{00000000-0005-0000-0000-000006930000}"/>
    <cellStyle name="Total 4 4 34 3" xfId="9452" xr:uid="{00000000-0005-0000-0000-000007930000}"/>
    <cellStyle name="Total 4 4 34 3 2" xfId="29526" xr:uid="{00000000-0005-0000-0000-000008930000}"/>
    <cellStyle name="Total 4 4 34 4" xfId="24439" xr:uid="{00000000-0005-0000-0000-000009930000}"/>
    <cellStyle name="Total 4 4 35" xfId="3380" xr:uid="{00000000-0005-0000-0000-00000A930000}"/>
    <cellStyle name="Total 4 4 35 2" xfId="6537" xr:uid="{00000000-0005-0000-0000-00000B930000}"/>
    <cellStyle name="Total 4 4 35 2 2" xfId="12649" xr:uid="{00000000-0005-0000-0000-00000C930000}"/>
    <cellStyle name="Total 4 4 35 2 2 2" xfId="22063" xr:uid="{00000000-0005-0000-0000-00000D930000}"/>
    <cellStyle name="Total 4 4 35 2 2 2 2" xfId="39793" xr:uid="{00000000-0005-0000-0000-00000E930000}"/>
    <cellStyle name="Total 4 4 35 2 2 3" xfId="32104" xr:uid="{00000000-0005-0000-0000-00000F930000}"/>
    <cellStyle name="Total 4 4 35 2 3" xfId="16968" xr:uid="{00000000-0005-0000-0000-000010930000}"/>
    <cellStyle name="Total 4 4 35 2 3 2" xfId="35601" xr:uid="{00000000-0005-0000-0000-000011930000}"/>
    <cellStyle name="Total 4 4 35 2 4" xfId="27038" xr:uid="{00000000-0005-0000-0000-000012930000}"/>
    <cellStyle name="Total 4 4 35 3" xfId="9634" xr:uid="{00000000-0005-0000-0000-000013930000}"/>
    <cellStyle name="Total 4 4 35 3 2" xfId="29568" xr:uid="{00000000-0005-0000-0000-000014930000}"/>
    <cellStyle name="Total 4 4 35 4" xfId="24482" xr:uid="{00000000-0005-0000-0000-000015930000}"/>
    <cellStyle name="Total 4 4 36" xfId="4963" xr:uid="{00000000-0005-0000-0000-000016930000}"/>
    <cellStyle name="Total 4 4 36 2" xfId="11103" xr:uid="{00000000-0005-0000-0000-000017930000}"/>
    <cellStyle name="Total 4 4 36 2 2" xfId="20665" xr:uid="{00000000-0005-0000-0000-000018930000}"/>
    <cellStyle name="Total 4 4 36 2 2 2" xfId="38685" xr:uid="{00000000-0005-0000-0000-000019930000}"/>
    <cellStyle name="Total 4 4 36 2 3" xfId="30891" xr:uid="{00000000-0005-0000-0000-00001A930000}"/>
    <cellStyle name="Total 4 4 36 3" xfId="15665" xr:uid="{00000000-0005-0000-0000-00001B930000}"/>
    <cellStyle name="Total 4 4 36 3 2" xfId="34568" xr:uid="{00000000-0005-0000-0000-00001C930000}"/>
    <cellStyle name="Total 4 4 36 4" xfId="25809" xr:uid="{00000000-0005-0000-0000-00001D930000}"/>
    <cellStyle name="Total 4 4 37" xfId="8088" xr:uid="{00000000-0005-0000-0000-00001E930000}"/>
    <cellStyle name="Total 4 4 37 2" xfId="18078" xr:uid="{00000000-0005-0000-0000-00001F930000}"/>
    <cellStyle name="Total 4 4 37 2 2" xfId="36571" xr:uid="{00000000-0005-0000-0000-000020930000}"/>
    <cellStyle name="Total 4 4 37 3" xfId="28362" xr:uid="{00000000-0005-0000-0000-000021930000}"/>
    <cellStyle name="Total 4 4 38" xfId="23268" xr:uid="{00000000-0005-0000-0000-000022930000}"/>
    <cellStyle name="Total 4 4 4" xfId="2547" xr:uid="{00000000-0005-0000-0000-000023930000}"/>
    <cellStyle name="Total 4 4 4 2" xfId="3880" xr:uid="{00000000-0005-0000-0000-000024930000}"/>
    <cellStyle name="Total 4 4 4 2 2" xfId="6986" xr:uid="{00000000-0005-0000-0000-000025930000}"/>
    <cellStyle name="Total 4 4 4 2 2 2" xfId="13056" xr:uid="{00000000-0005-0000-0000-000026930000}"/>
    <cellStyle name="Total 4 4 4 2 2 2 2" xfId="22410" xr:uid="{00000000-0005-0000-0000-000027930000}"/>
    <cellStyle name="Total 4 4 4 2 2 2 2 2" xfId="40138" xr:uid="{00000000-0005-0000-0000-000028930000}"/>
    <cellStyle name="Total 4 4 4 2 2 2 3" xfId="32508" xr:uid="{00000000-0005-0000-0000-000029930000}"/>
    <cellStyle name="Total 4 4 4 2 2 3" xfId="17246" xr:uid="{00000000-0005-0000-0000-00002A930000}"/>
    <cellStyle name="Total 4 4 4 2 2 3 2" xfId="35879" xr:uid="{00000000-0005-0000-0000-00002B930000}"/>
    <cellStyle name="Total 4 4 4 2 2 4" xfId="27442" xr:uid="{00000000-0005-0000-0000-00002C930000}"/>
    <cellStyle name="Total 4 4 4 2 3" xfId="10041" xr:uid="{00000000-0005-0000-0000-00002D930000}"/>
    <cellStyle name="Total 4 4 4 2 3 2" xfId="29967" xr:uid="{00000000-0005-0000-0000-00002E930000}"/>
    <cellStyle name="Total 4 4 4 2 4" xfId="24886" xr:uid="{00000000-0005-0000-0000-00002F930000}"/>
    <cellStyle name="Total 4 4 4 3" xfId="4538" xr:uid="{00000000-0005-0000-0000-000030930000}"/>
    <cellStyle name="Total 4 4 4 3 2" xfId="7640" xr:uid="{00000000-0005-0000-0000-000031930000}"/>
    <cellStyle name="Total 4 4 4 3 2 2" xfId="13701" xr:uid="{00000000-0005-0000-0000-000032930000}"/>
    <cellStyle name="Total 4 4 4 3 2 2 2" xfId="22981" xr:uid="{00000000-0005-0000-0000-000033930000}"/>
    <cellStyle name="Total 4 4 4 3 2 2 2 2" xfId="40709" xr:uid="{00000000-0005-0000-0000-000034930000}"/>
    <cellStyle name="Total 4 4 4 3 2 2 3" xfId="33149" xr:uid="{00000000-0005-0000-0000-000035930000}"/>
    <cellStyle name="Total 4 4 4 3 2 3" xfId="17712" xr:uid="{00000000-0005-0000-0000-000036930000}"/>
    <cellStyle name="Total 4 4 4 3 2 3 2" xfId="36345" xr:uid="{00000000-0005-0000-0000-000037930000}"/>
    <cellStyle name="Total 4 4 4 3 2 4" xfId="28083" xr:uid="{00000000-0005-0000-0000-000038930000}"/>
    <cellStyle name="Total 4 4 4 3 3" xfId="10687" xr:uid="{00000000-0005-0000-0000-000039930000}"/>
    <cellStyle name="Total 4 4 4 3 3 2" xfId="20255" xr:uid="{00000000-0005-0000-0000-00003A930000}"/>
    <cellStyle name="Total 4 4 4 3 3 2 2" xfId="38408" xr:uid="{00000000-0005-0000-0000-00003B930000}"/>
    <cellStyle name="Total 4 4 4 3 3 3" xfId="30609" xr:uid="{00000000-0005-0000-0000-00003C930000}"/>
    <cellStyle name="Total 4 4 4 3 4" xfId="15311" xr:uid="{00000000-0005-0000-0000-00003D930000}"/>
    <cellStyle name="Total 4 4 4 3 4 2" xfId="34346" xr:uid="{00000000-0005-0000-0000-00003E930000}"/>
    <cellStyle name="Total 4 4 4 3 5" xfId="25527" xr:uid="{00000000-0005-0000-0000-00003F930000}"/>
    <cellStyle name="Total 4 4 4 4" xfId="5750" xr:uid="{00000000-0005-0000-0000-000040930000}"/>
    <cellStyle name="Total 4 4 4 4 2" xfId="11869" xr:uid="{00000000-0005-0000-0000-000041930000}"/>
    <cellStyle name="Total 4 4 4 4 2 2" xfId="21387" xr:uid="{00000000-0005-0000-0000-000042930000}"/>
    <cellStyle name="Total 4 4 4 4 2 2 2" xfId="39271" xr:uid="{00000000-0005-0000-0000-000043930000}"/>
    <cellStyle name="Total 4 4 4 4 2 3" xfId="31513" xr:uid="{00000000-0005-0000-0000-000044930000}"/>
    <cellStyle name="Total 4 4 4 4 3" xfId="16356" xr:uid="{00000000-0005-0000-0000-000045930000}"/>
    <cellStyle name="Total 4 4 4 4 3 2" xfId="35127" xr:uid="{00000000-0005-0000-0000-000046930000}"/>
    <cellStyle name="Total 4 4 4 4 4" xfId="26447" xr:uid="{00000000-0005-0000-0000-000047930000}"/>
    <cellStyle name="Total 4 4 4 5" xfId="8849" xr:uid="{00000000-0005-0000-0000-000048930000}"/>
    <cellStyle name="Total 4 4 4 5 2" xfId="18836" xr:uid="{00000000-0005-0000-0000-000049930000}"/>
    <cellStyle name="Total 4 4 4 5 2 2" xfId="37185" xr:uid="{00000000-0005-0000-0000-00004A930000}"/>
    <cellStyle name="Total 4 4 4 5 3" xfId="28973" xr:uid="{00000000-0005-0000-0000-00004B930000}"/>
    <cellStyle name="Total 4 4 4 6" xfId="23886" xr:uid="{00000000-0005-0000-0000-00004C930000}"/>
    <cellStyle name="Total 4 4 5" xfId="2584" xr:uid="{00000000-0005-0000-0000-00004D930000}"/>
    <cellStyle name="Total 4 4 5 2" xfId="3523" xr:uid="{00000000-0005-0000-0000-00004E930000}"/>
    <cellStyle name="Total 4 4 5 2 2" xfId="6661" xr:uid="{00000000-0005-0000-0000-00004F930000}"/>
    <cellStyle name="Total 4 4 5 2 2 2" xfId="12760" xr:uid="{00000000-0005-0000-0000-000050930000}"/>
    <cellStyle name="Total 4 4 5 2 2 2 2" xfId="22160" xr:uid="{00000000-0005-0000-0000-000051930000}"/>
    <cellStyle name="Total 4 4 5 2 2 2 2 2" xfId="39890" xr:uid="{00000000-0005-0000-0000-000052930000}"/>
    <cellStyle name="Total 4 4 5 2 2 2 3" xfId="32215" xr:uid="{00000000-0005-0000-0000-000053930000}"/>
    <cellStyle name="Total 4 4 5 2 2 3" xfId="17042" xr:uid="{00000000-0005-0000-0000-000054930000}"/>
    <cellStyle name="Total 4 4 5 2 2 3 2" xfId="35675" xr:uid="{00000000-0005-0000-0000-000055930000}"/>
    <cellStyle name="Total 4 4 5 2 2 4" xfId="27149" xr:uid="{00000000-0005-0000-0000-000056930000}"/>
    <cellStyle name="Total 4 4 5 2 3" xfId="9745" xr:uid="{00000000-0005-0000-0000-000057930000}"/>
    <cellStyle name="Total 4 4 5 2 3 2" xfId="29676" xr:uid="{00000000-0005-0000-0000-000058930000}"/>
    <cellStyle name="Total 4 4 5 2 4" xfId="24593" xr:uid="{00000000-0005-0000-0000-000059930000}"/>
    <cellStyle name="Total 4 4 5 3" xfId="4241" xr:uid="{00000000-0005-0000-0000-00005A930000}"/>
    <cellStyle name="Total 4 4 5 3 2" xfId="7344" xr:uid="{00000000-0005-0000-0000-00005B930000}"/>
    <cellStyle name="Total 4 4 5 3 2 2" xfId="13405" xr:uid="{00000000-0005-0000-0000-00005C930000}"/>
    <cellStyle name="Total 4 4 5 3 2 2 2" xfId="22733" xr:uid="{00000000-0005-0000-0000-00005D930000}"/>
    <cellStyle name="Total 4 4 5 3 2 2 2 2" xfId="40461" xr:uid="{00000000-0005-0000-0000-00005E930000}"/>
    <cellStyle name="Total 4 4 5 3 2 2 3" xfId="32856" xr:uid="{00000000-0005-0000-0000-00005F930000}"/>
    <cellStyle name="Total 4 4 5 3 2 3" xfId="17508" xr:uid="{00000000-0005-0000-0000-000060930000}"/>
    <cellStyle name="Total 4 4 5 3 2 3 2" xfId="36141" xr:uid="{00000000-0005-0000-0000-000061930000}"/>
    <cellStyle name="Total 4 4 5 3 2 4" xfId="27790" xr:uid="{00000000-0005-0000-0000-000062930000}"/>
    <cellStyle name="Total 4 4 5 3 3" xfId="10390" xr:uid="{00000000-0005-0000-0000-000063930000}"/>
    <cellStyle name="Total 4 4 5 3 3 2" xfId="19959" xr:uid="{00000000-0005-0000-0000-000064930000}"/>
    <cellStyle name="Total 4 4 5 3 3 2 2" xfId="38115" xr:uid="{00000000-0005-0000-0000-000065930000}"/>
    <cellStyle name="Total 4 4 5 3 3 3" xfId="30315" xr:uid="{00000000-0005-0000-0000-000066930000}"/>
    <cellStyle name="Total 4 4 5 3 4" xfId="15107" xr:uid="{00000000-0005-0000-0000-000067930000}"/>
    <cellStyle name="Total 4 4 5 3 4 2" xfId="34142" xr:uid="{00000000-0005-0000-0000-000068930000}"/>
    <cellStyle name="Total 4 4 5 3 5" xfId="25234" xr:uid="{00000000-0005-0000-0000-000069930000}"/>
    <cellStyle name="Total 4 4 5 4" xfId="5786" xr:uid="{00000000-0005-0000-0000-00006A930000}"/>
    <cellStyle name="Total 4 4 5 4 2" xfId="11905" xr:uid="{00000000-0005-0000-0000-00006B930000}"/>
    <cellStyle name="Total 4 4 5 4 2 2" xfId="21407" xr:uid="{00000000-0005-0000-0000-00006C930000}"/>
    <cellStyle name="Total 4 4 5 4 2 2 2" xfId="39291" xr:uid="{00000000-0005-0000-0000-00006D930000}"/>
    <cellStyle name="Total 4 4 5 4 2 3" xfId="31547" xr:uid="{00000000-0005-0000-0000-00006E930000}"/>
    <cellStyle name="Total 4 4 5 4 3" xfId="16374" xr:uid="{00000000-0005-0000-0000-00006F930000}"/>
    <cellStyle name="Total 4 4 5 4 3 2" xfId="35145" xr:uid="{00000000-0005-0000-0000-000070930000}"/>
    <cellStyle name="Total 4 4 5 4 4" xfId="26481" xr:uid="{00000000-0005-0000-0000-000071930000}"/>
    <cellStyle name="Total 4 4 5 5" xfId="8885" xr:uid="{00000000-0005-0000-0000-000072930000}"/>
    <cellStyle name="Total 4 4 5 5 2" xfId="18872" xr:uid="{00000000-0005-0000-0000-000073930000}"/>
    <cellStyle name="Total 4 4 5 5 2 2" xfId="37219" xr:uid="{00000000-0005-0000-0000-000074930000}"/>
    <cellStyle name="Total 4 4 5 5 3" xfId="29007" xr:uid="{00000000-0005-0000-0000-000075930000}"/>
    <cellStyle name="Total 4 4 5 6" xfId="23920" xr:uid="{00000000-0005-0000-0000-000076930000}"/>
    <cellStyle name="Total 4 4 6" xfId="2629" xr:uid="{00000000-0005-0000-0000-000077930000}"/>
    <cellStyle name="Total 4 4 6 2" xfId="3932" xr:uid="{00000000-0005-0000-0000-000078930000}"/>
    <cellStyle name="Total 4 4 6 2 2" xfId="7037" xr:uid="{00000000-0005-0000-0000-000079930000}"/>
    <cellStyle name="Total 4 4 6 2 2 2" xfId="13105" xr:uid="{00000000-0005-0000-0000-00007A930000}"/>
    <cellStyle name="Total 4 4 6 2 2 2 2" xfId="22455" xr:uid="{00000000-0005-0000-0000-00007B930000}"/>
    <cellStyle name="Total 4 4 6 2 2 2 2 2" xfId="40183" xr:uid="{00000000-0005-0000-0000-00007C930000}"/>
    <cellStyle name="Total 4 4 6 2 2 2 3" xfId="32557" xr:uid="{00000000-0005-0000-0000-00007D930000}"/>
    <cellStyle name="Total 4 4 6 2 2 3" xfId="17282" xr:uid="{00000000-0005-0000-0000-00007E930000}"/>
    <cellStyle name="Total 4 4 6 2 2 3 2" xfId="35915" xr:uid="{00000000-0005-0000-0000-00007F930000}"/>
    <cellStyle name="Total 4 4 6 2 2 4" xfId="27491" xr:uid="{00000000-0005-0000-0000-000080930000}"/>
    <cellStyle name="Total 4 4 6 2 3" xfId="10090" xr:uid="{00000000-0005-0000-0000-000081930000}"/>
    <cellStyle name="Total 4 4 6 2 3 2" xfId="30016" xr:uid="{00000000-0005-0000-0000-000082930000}"/>
    <cellStyle name="Total 4 4 6 2 4" xfId="24935" xr:uid="{00000000-0005-0000-0000-000083930000}"/>
    <cellStyle name="Total 4 4 6 3" xfId="4587" xr:uid="{00000000-0005-0000-0000-000084930000}"/>
    <cellStyle name="Total 4 4 6 3 2" xfId="7689" xr:uid="{00000000-0005-0000-0000-000085930000}"/>
    <cellStyle name="Total 4 4 6 3 2 2" xfId="13750" xr:uid="{00000000-0005-0000-0000-000086930000}"/>
    <cellStyle name="Total 4 4 6 3 2 2 2" xfId="23026" xr:uid="{00000000-0005-0000-0000-000087930000}"/>
    <cellStyle name="Total 4 4 6 3 2 2 2 2" xfId="40754" xr:uid="{00000000-0005-0000-0000-000088930000}"/>
    <cellStyle name="Total 4 4 6 3 2 2 3" xfId="33198" xr:uid="{00000000-0005-0000-0000-000089930000}"/>
    <cellStyle name="Total 4 4 6 3 2 3" xfId="17748" xr:uid="{00000000-0005-0000-0000-00008A930000}"/>
    <cellStyle name="Total 4 4 6 3 2 3 2" xfId="36381" xr:uid="{00000000-0005-0000-0000-00008B930000}"/>
    <cellStyle name="Total 4 4 6 3 2 4" xfId="28132" xr:uid="{00000000-0005-0000-0000-00008C930000}"/>
    <cellStyle name="Total 4 4 6 3 3" xfId="10736" xr:uid="{00000000-0005-0000-0000-00008D930000}"/>
    <cellStyle name="Total 4 4 6 3 3 2" xfId="20304" xr:uid="{00000000-0005-0000-0000-00008E930000}"/>
    <cellStyle name="Total 4 4 6 3 3 2 2" xfId="38457" xr:uid="{00000000-0005-0000-0000-00008F930000}"/>
    <cellStyle name="Total 4 4 6 3 3 3" xfId="30658" xr:uid="{00000000-0005-0000-0000-000090930000}"/>
    <cellStyle name="Total 4 4 6 3 4" xfId="15347" xr:uid="{00000000-0005-0000-0000-000091930000}"/>
    <cellStyle name="Total 4 4 6 3 4 2" xfId="34382" xr:uid="{00000000-0005-0000-0000-000092930000}"/>
    <cellStyle name="Total 4 4 6 3 5" xfId="25576" xr:uid="{00000000-0005-0000-0000-000093930000}"/>
    <cellStyle name="Total 4 4 6 4" xfId="5828" xr:uid="{00000000-0005-0000-0000-000094930000}"/>
    <cellStyle name="Total 4 4 6 4 2" xfId="11947" xr:uid="{00000000-0005-0000-0000-000095930000}"/>
    <cellStyle name="Total 4 4 6 4 2 2" xfId="21444" xr:uid="{00000000-0005-0000-0000-000096930000}"/>
    <cellStyle name="Total 4 4 6 4 2 2 2" xfId="39326" xr:uid="{00000000-0005-0000-0000-000097930000}"/>
    <cellStyle name="Total 4 4 6 4 2 3" xfId="31587" xr:uid="{00000000-0005-0000-0000-000098930000}"/>
    <cellStyle name="Total 4 4 6 4 3" xfId="16407" xr:uid="{00000000-0005-0000-0000-000099930000}"/>
    <cellStyle name="Total 4 4 6 4 3 2" xfId="35178" xr:uid="{00000000-0005-0000-0000-00009A930000}"/>
    <cellStyle name="Total 4 4 6 4 4" xfId="26521" xr:uid="{00000000-0005-0000-0000-00009B930000}"/>
    <cellStyle name="Total 4 4 6 5" xfId="8927" xr:uid="{00000000-0005-0000-0000-00009C930000}"/>
    <cellStyle name="Total 4 4 6 5 2" xfId="18914" xr:uid="{00000000-0005-0000-0000-00009D930000}"/>
    <cellStyle name="Total 4 4 6 5 2 2" xfId="37259" xr:uid="{00000000-0005-0000-0000-00009E930000}"/>
    <cellStyle name="Total 4 4 6 5 3" xfId="29047" xr:uid="{00000000-0005-0000-0000-00009F930000}"/>
    <cellStyle name="Total 4 4 6 6" xfId="23960" xr:uid="{00000000-0005-0000-0000-0000A0930000}"/>
    <cellStyle name="Total 4 4 7" xfId="2596" xr:uid="{00000000-0005-0000-0000-0000A1930000}"/>
    <cellStyle name="Total 4 4 7 2" xfId="3962" xr:uid="{00000000-0005-0000-0000-0000A2930000}"/>
    <cellStyle name="Total 4 4 7 2 2" xfId="7067" xr:uid="{00000000-0005-0000-0000-0000A3930000}"/>
    <cellStyle name="Total 4 4 7 2 2 2" xfId="13133" xr:uid="{00000000-0005-0000-0000-0000A4930000}"/>
    <cellStyle name="Total 4 4 7 2 2 2 2" xfId="22482" xr:uid="{00000000-0005-0000-0000-0000A5930000}"/>
    <cellStyle name="Total 4 4 7 2 2 2 2 2" xfId="40210" xr:uid="{00000000-0005-0000-0000-0000A6930000}"/>
    <cellStyle name="Total 4 4 7 2 2 2 3" xfId="32585" xr:uid="{00000000-0005-0000-0000-0000A7930000}"/>
    <cellStyle name="Total 4 4 7 2 2 3" xfId="17303" xr:uid="{00000000-0005-0000-0000-0000A8930000}"/>
    <cellStyle name="Total 4 4 7 2 2 3 2" xfId="35936" xr:uid="{00000000-0005-0000-0000-0000A9930000}"/>
    <cellStyle name="Total 4 4 7 2 2 4" xfId="27519" xr:uid="{00000000-0005-0000-0000-0000AA930000}"/>
    <cellStyle name="Total 4 4 7 2 3" xfId="10118" xr:uid="{00000000-0005-0000-0000-0000AB930000}"/>
    <cellStyle name="Total 4 4 7 2 3 2" xfId="30044" xr:uid="{00000000-0005-0000-0000-0000AC930000}"/>
    <cellStyle name="Total 4 4 7 2 4" xfId="24963" xr:uid="{00000000-0005-0000-0000-0000AD930000}"/>
    <cellStyle name="Total 4 4 7 3" xfId="4615" xr:uid="{00000000-0005-0000-0000-0000AE930000}"/>
    <cellStyle name="Total 4 4 7 3 2" xfId="7717" xr:uid="{00000000-0005-0000-0000-0000AF930000}"/>
    <cellStyle name="Total 4 4 7 3 2 2" xfId="13778" xr:uid="{00000000-0005-0000-0000-0000B0930000}"/>
    <cellStyle name="Total 4 4 7 3 2 2 2" xfId="23053" xr:uid="{00000000-0005-0000-0000-0000B1930000}"/>
    <cellStyle name="Total 4 4 7 3 2 2 2 2" xfId="40781" xr:uid="{00000000-0005-0000-0000-0000B2930000}"/>
    <cellStyle name="Total 4 4 7 3 2 2 3" xfId="33226" xr:uid="{00000000-0005-0000-0000-0000B3930000}"/>
    <cellStyle name="Total 4 4 7 3 2 3" xfId="17769" xr:uid="{00000000-0005-0000-0000-0000B4930000}"/>
    <cellStyle name="Total 4 4 7 3 2 3 2" xfId="36402" xr:uid="{00000000-0005-0000-0000-0000B5930000}"/>
    <cellStyle name="Total 4 4 7 3 2 4" xfId="28160" xr:uid="{00000000-0005-0000-0000-0000B6930000}"/>
    <cellStyle name="Total 4 4 7 3 3" xfId="10764" xr:uid="{00000000-0005-0000-0000-0000B7930000}"/>
    <cellStyle name="Total 4 4 7 3 3 2" xfId="20332" xr:uid="{00000000-0005-0000-0000-0000B8930000}"/>
    <cellStyle name="Total 4 4 7 3 3 2 2" xfId="38485" xr:uid="{00000000-0005-0000-0000-0000B9930000}"/>
    <cellStyle name="Total 4 4 7 3 3 3" xfId="30686" xr:uid="{00000000-0005-0000-0000-0000BA930000}"/>
    <cellStyle name="Total 4 4 7 3 4" xfId="15368" xr:uid="{00000000-0005-0000-0000-0000BB930000}"/>
    <cellStyle name="Total 4 4 7 3 4 2" xfId="34403" xr:uid="{00000000-0005-0000-0000-0000BC930000}"/>
    <cellStyle name="Total 4 4 7 3 5" xfId="25604" xr:uid="{00000000-0005-0000-0000-0000BD930000}"/>
    <cellStyle name="Total 4 4 7 4" xfId="5798" xr:uid="{00000000-0005-0000-0000-0000BE930000}"/>
    <cellStyle name="Total 4 4 7 4 2" xfId="11917" xr:uid="{00000000-0005-0000-0000-0000BF930000}"/>
    <cellStyle name="Total 4 4 7 4 2 2" xfId="21419" xr:uid="{00000000-0005-0000-0000-0000C0930000}"/>
    <cellStyle name="Total 4 4 7 4 2 2 2" xfId="39303" xr:uid="{00000000-0005-0000-0000-0000C1930000}"/>
    <cellStyle name="Total 4 4 7 4 2 3" xfId="31559" xr:uid="{00000000-0005-0000-0000-0000C2930000}"/>
    <cellStyle name="Total 4 4 7 4 3" xfId="16384" xr:uid="{00000000-0005-0000-0000-0000C3930000}"/>
    <cellStyle name="Total 4 4 7 4 3 2" xfId="35155" xr:uid="{00000000-0005-0000-0000-0000C4930000}"/>
    <cellStyle name="Total 4 4 7 4 4" xfId="26493" xr:uid="{00000000-0005-0000-0000-0000C5930000}"/>
    <cellStyle name="Total 4 4 7 5" xfId="8897" xr:uid="{00000000-0005-0000-0000-0000C6930000}"/>
    <cellStyle name="Total 4 4 7 5 2" xfId="18884" xr:uid="{00000000-0005-0000-0000-0000C7930000}"/>
    <cellStyle name="Total 4 4 7 5 2 2" xfId="37231" xr:uid="{00000000-0005-0000-0000-0000C8930000}"/>
    <cellStyle name="Total 4 4 7 5 3" xfId="29019" xr:uid="{00000000-0005-0000-0000-0000C9930000}"/>
    <cellStyle name="Total 4 4 7 6" xfId="23932" xr:uid="{00000000-0005-0000-0000-0000CA930000}"/>
    <cellStyle name="Total 4 4 8" xfId="2656" xr:uid="{00000000-0005-0000-0000-0000CB930000}"/>
    <cellStyle name="Total 4 4 8 2" xfId="3985" xr:uid="{00000000-0005-0000-0000-0000CC930000}"/>
    <cellStyle name="Total 4 4 8 2 2" xfId="7089" xr:uid="{00000000-0005-0000-0000-0000CD930000}"/>
    <cellStyle name="Total 4 4 8 2 2 2" xfId="13155" xr:uid="{00000000-0005-0000-0000-0000CE930000}"/>
    <cellStyle name="Total 4 4 8 2 2 2 2" xfId="22502" xr:uid="{00000000-0005-0000-0000-0000CF930000}"/>
    <cellStyle name="Total 4 4 8 2 2 2 2 2" xfId="40230" xr:uid="{00000000-0005-0000-0000-0000D0930000}"/>
    <cellStyle name="Total 4 4 8 2 2 2 3" xfId="32607" xr:uid="{00000000-0005-0000-0000-0000D1930000}"/>
    <cellStyle name="Total 4 4 8 2 2 3" xfId="17319" xr:uid="{00000000-0005-0000-0000-0000D2930000}"/>
    <cellStyle name="Total 4 4 8 2 2 3 2" xfId="35952" xr:uid="{00000000-0005-0000-0000-0000D3930000}"/>
    <cellStyle name="Total 4 4 8 2 2 4" xfId="27541" xr:uid="{00000000-0005-0000-0000-0000D4930000}"/>
    <cellStyle name="Total 4 4 8 2 3" xfId="10140" xr:uid="{00000000-0005-0000-0000-0000D5930000}"/>
    <cellStyle name="Total 4 4 8 2 3 2" xfId="30066" xr:uid="{00000000-0005-0000-0000-0000D6930000}"/>
    <cellStyle name="Total 4 4 8 2 4" xfId="24985" xr:uid="{00000000-0005-0000-0000-0000D7930000}"/>
    <cellStyle name="Total 4 4 8 3" xfId="4637" xr:uid="{00000000-0005-0000-0000-0000D8930000}"/>
    <cellStyle name="Total 4 4 8 3 2" xfId="7739" xr:uid="{00000000-0005-0000-0000-0000D9930000}"/>
    <cellStyle name="Total 4 4 8 3 2 2" xfId="13800" xr:uid="{00000000-0005-0000-0000-0000DA930000}"/>
    <cellStyle name="Total 4 4 8 3 2 2 2" xfId="23073" xr:uid="{00000000-0005-0000-0000-0000DB930000}"/>
    <cellStyle name="Total 4 4 8 3 2 2 2 2" xfId="40801" xr:uid="{00000000-0005-0000-0000-0000DC930000}"/>
    <cellStyle name="Total 4 4 8 3 2 2 3" xfId="33248" xr:uid="{00000000-0005-0000-0000-0000DD930000}"/>
    <cellStyle name="Total 4 4 8 3 2 3" xfId="17785" xr:uid="{00000000-0005-0000-0000-0000DE930000}"/>
    <cellStyle name="Total 4 4 8 3 2 3 2" xfId="36418" xr:uid="{00000000-0005-0000-0000-0000DF930000}"/>
    <cellStyle name="Total 4 4 8 3 2 4" xfId="28182" xr:uid="{00000000-0005-0000-0000-0000E0930000}"/>
    <cellStyle name="Total 4 4 8 3 3" xfId="10786" xr:uid="{00000000-0005-0000-0000-0000E1930000}"/>
    <cellStyle name="Total 4 4 8 3 3 2" xfId="20354" xr:uid="{00000000-0005-0000-0000-0000E2930000}"/>
    <cellStyle name="Total 4 4 8 3 3 2 2" xfId="38507" xr:uid="{00000000-0005-0000-0000-0000E3930000}"/>
    <cellStyle name="Total 4 4 8 3 3 3" xfId="30708" xr:uid="{00000000-0005-0000-0000-0000E4930000}"/>
    <cellStyle name="Total 4 4 8 3 4" xfId="15384" xr:uid="{00000000-0005-0000-0000-0000E5930000}"/>
    <cellStyle name="Total 4 4 8 3 4 2" xfId="34419" xr:uid="{00000000-0005-0000-0000-0000E6930000}"/>
    <cellStyle name="Total 4 4 8 3 5" xfId="25626" xr:uid="{00000000-0005-0000-0000-0000E7930000}"/>
    <cellStyle name="Total 4 4 8 4" xfId="5854" xr:uid="{00000000-0005-0000-0000-0000E8930000}"/>
    <cellStyle name="Total 4 4 8 4 2" xfId="11973" xr:uid="{00000000-0005-0000-0000-0000E9930000}"/>
    <cellStyle name="Total 4 4 8 4 2 2" xfId="21465" xr:uid="{00000000-0005-0000-0000-0000EA930000}"/>
    <cellStyle name="Total 4 4 8 4 2 2 2" xfId="39347" xr:uid="{00000000-0005-0000-0000-0000EB930000}"/>
    <cellStyle name="Total 4 4 8 4 2 3" xfId="31611" xr:uid="{00000000-0005-0000-0000-0000EC930000}"/>
    <cellStyle name="Total 4 4 8 4 3" xfId="16426" xr:uid="{00000000-0005-0000-0000-0000ED930000}"/>
    <cellStyle name="Total 4 4 8 4 3 2" xfId="35197" xr:uid="{00000000-0005-0000-0000-0000EE930000}"/>
    <cellStyle name="Total 4 4 8 4 4" xfId="26545" xr:uid="{00000000-0005-0000-0000-0000EF930000}"/>
    <cellStyle name="Total 4 4 8 5" xfId="8953" xr:uid="{00000000-0005-0000-0000-0000F0930000}"/>
    <cellStyle name="Total 4 4 8 5 2" xfId="18940" xr:uid="{00000000-0005-0000-0000-0000F1930000}"/>
    <cellStyle name="Total 4 4 8 5 2 2" xfId="37283" xr:uid="{00000000-0005-0000-0000-0000F2930000}"/>
    <cellStyle name="Total 4 4 8 5 3" xfId="29069" xr:uid="{00000000-0005-0000-0000-0000F3930000}"/>
    <cellStyle name="Total 4 4 8 6" xfId="23984" xr:uid="{00000000-0005-0000-0000-0000F4930000}"/>
    <cellStyle name="Total 4 4 9" xfId="2683" xr:uid="{00000000-0005-0000-0000-0000F5930000}"/>
    <cellStyle name="Total 4 4 9 2" xfId="4010" xr:uid="{00000000-0005-0000-0000-0000F6930000}"/>
    <cellStyle name="Total 4 4 9 2 2" xfId="7114" xr:uid="{00000000-0005-0000-0000-0000F7930000}"/>
    <cellStyle name="Total 4 4 9 2 2 2" xfId="13179" xr:uid="{00000000-0005-0000-0000-0000F8930000}"/>
    <cellStyle name="Total 4 4 9 2 2 2 2" xfId="22525" xr:uid="{00000000-0005-0000-0000-0000F9930000}"/>
    <cellStyle name="Total 4 4 9 2 2 2 2 2" xfId="40253" xr:uid="{00000000-0005-0000-0000-0000FA930000}"/>
    <cellStyle name="Total 4 4 9 2 2 2 3" xfId="32631" xr:uid="{00000000-0005-0000-0000-0000FB930000}"/>
    <cellStyle name="Total 4 4 9 2 2 3" xfId="17339" xr:uid="{00000000-0005-0000-0000-0000FC930000}"/>
    <cellStyle name="Total 4 4 9 2 2 3 2" xfId="35972" xr:uid="{00000000-0005-0000-0000-0000FD930000}"/>
    <cellStyle name="Total 4 4 9 2 2 4" xfId="27565" xr:uid="{00000000-0005-0000-0000-0000FE930000}"/>
    <cellStyle name="Total 4 4 9 2 3" xfId="10164" xr:uid="{00000000-0005-0000-0000-0000FF930000}"/>
    <cellStyle name="Total 4 4 9 2 3 2" xfId="30090" xr:uid="{00000000-0005-0000-0000-000000940000}"/>
    <cellStyle name="Total 4 4 9 2 4" xfId="25009" xr:uid="{00000000-0005-0000-0000-000001940000}"/>
    <cellStyle name="Total 4 4 9 3" xfId="4661" xr:uid="{00000000-0005-0000-0000-000002940000}"/>
    <cellStyle name="Total 4 4 9 3 2" xfId="7763" xr:uid="{00000000-0005-0000-0000-000003940000}"/>
    <cellStyle name="Total 4 4 9 3 2 2" xfId="13824" xr:uid="{00000000-0005-0000-0000-000004940000}"/>
    <cellStyle name="Total 4 4 9 3 2 2 2" xfId="23096" xr:uid="{00000000-0005-0000-0000-000005940000}"/>
    <cellStyle name="Total 4 4 9 3 2 2 2 2" xfId="40824" xr:uid="{00000000-0005-0000-0000-000006940000}"/>
    <cellStyle name="Total 4 4 9 3 2 2 3" xfId="33272" xr:uid="{00000000-0005-0000-0000-000007940000}"/>
    <cellStyle name="Total 4 4 9 3 2 3" xfId="17805" xr:uid="{00000000-0005-0000-0000-000008940000}"/>
    <cellStyle name="Total 4 4 9 3 2 3 2" xfId="36438" xr:uid="{00000000-0005-0000-0000-000009940000}"/>
    <cellStyle name="Total 4 4 9 3 2 4" xfId="28206" xr:uid="{00000000-0005-0000-0000-00000A940000}"/>
    <cellStyle name="Total 4 4 9 3 3" xfId="10810" xr:uid="{00000000-0005-0000-0000-00000B940000}"/>
    <cellStyle name="Total 4 4 9 3 3 2" xfId="20378" xr:uid="{00000000-0005-0000-0000-00000C940000}"/>
    <cellStyle name="Total 4 4 9 3 3 2 2" xfId="38531" xr:uid="{00000000-0005-0000-0000-00000D940000}"/>
    <cellStyle name="Total 4 4 9 3 3 3" xfId="30732" xr:uid="{00000000-0005-0000-0000-00000E940000}"/>
    <cellStyle name="Total 4 4 9 3 4" xfId="15404" xr:uid="{00000000-0005-0000-0000-00000F940000}"/>
    <cellStyle name="Total 4 4 9 3 4 2" xfId="34439" xr:uid="{00000000-0005-0000-0000-000010940000}"/>
    <cellStyle name="Total 4 4 9 3 5" xfId="25650" xr:uid="{00000000-0005-0000-0000-000011940000}"/>
    <cellStyle name="Total 4 4 9 4" xfId="5880" xr:uid="{00000000-0005-0000-0000-000012940000}"/>
    <cellStyle name="Total 4 4 9 4 2" xfId="11999" xr:uid="{00000000-0005-0000-0000-000013940000}"/>
    <cellStyle name="Total 4 4 9 4 2 2" xfId="21489" xr:uid="{00000000-0005-0000-0000-000014940000}"/>
    <cellStyle name="Total 4 4 9 4 2 2 2" xfId="39369" xr:uid="{00000000-0005-0000-0000-000015940000}"/>
    <cellStyle name="Total 4 4 9 4 2 3" xfId="31635" xr:uid="{00000000-0005-0000-0000-000016940000}"/>
    <cellStyle name="Total 4 4 9 4 3" xfId="16450" xr:uid="{00000000-0005-0000-0000-000017940000}"/>
    <cellStyle name="Total 4 4 9 4 3 2" xfId="35221" xr:uid="{00000000-0005-0000-0000-000018940000}"/>
    <cellStyle name="Total 4 4 9 4 4" xfId="26569" xr:uid="{00000000-0005-0000-0000-000019940000}"/>
    <cellStyle name="Total 4 4 9 5" xfId="8979" xr:uid="{00000000-0005-0000-0000-00001A940000}"/>
    <cellStyle name="Total 4 4 9 5 2" xfId="18966" xr:uid="{00000000-0005-0000-0000-00001B940000}"/>
    <cellStyle name="Total 4 4 9 5 2 2" xfId="37307" xr:uid="{00000000-0005-0000-0000-00001C940000}"/>
    <cellStyle name="Total 4 4 9 5 3" xfId="29095" xr:uid="{00000000-0005-0000-0000-00001D940000}"/>
    <cellStyle name="Total 4 4 9 6" xfId="24008" xr:uid="{00000000-0005-0000-0000-00001E940000}"/>
    <cellStyle name="Total 4 5" xfId="1769" xr:uid="{00000000-0005-0000-0000-00001F940000}"/>
    <cellStyle name="Total 4 5 2" xfId="23291" xr:uid="{00000000-0005-0000-0000-000020940000}"/>
    <cellStyle name="Total 5" xfId="883" xr:uid="{00000000-0005-0000-0000-000021940000}"/>
    <cellStyle name="Total 5 2" xfId="1720" xr:uid="{00000000-0005-0000-0000-000022940000}"/>
    <cellStyle name="Total 5 2 2" xfId="2463" xr:uid="{00000000-0005-0000-0000-000023940000}"/>
    <cellStyle name="Total 5 2 2 2" xfId="5669" xr:uid="{00000000-0005-0000-0000-000024940000}"/>
    <cellStyle name="Total 5 2 2 2 2" xfId="26372" xr:uid="{00000000-0005-0000-0000-000025940000}"/>
    <cellStyle name="Total 5 3" xfId="1390" xr:uid="{00000000-0005-0000-0000-000026940000}"/>
    <cellStyle name="Total 5 3 10" xfId="2686" xr:uid="{00000000-0005-0000-0000-000027940000}"/>
    <cellStyle name="Total 5 3 10 2" xfId="3462" xr:uid="{00000000-0005-0000-0000-000028940000}"/>
    <cellStyle name="Total 5 3 10 2 2" xfId="6609" xr:uid="{00000000-0005-0000-0000-000029940000}"/>
    <cellStyle name="Total 5 3 10 2 2 2" xfId="12710" xr:uid="{00000000-0005-0000-0000-00002A940000}"/>
    <cellStyle name="Total 5 3 10 2 2 2 2" xfId="22117" xr:uid="{00000000-0005-0000-0000-00002B940000}"/>
    <cellStyle name="Total 5 3 10 2 2 2 2 2" xfId="39847" xr:uid="{00000000-0005-0000-0000-00002C940000}"/>
    <cellStyle name="Total 5 3 10 2 2 2 3" xfId="32165" xr:uid="{00000000-0005-0000-0000-00002D940000}"/>
    <cellStyle name="Total 5 3 10 2 2 3" xfId="17010" xr:uid="{00000000-0005-0000-0000-00002E940000}"/>
    <cellStyle name="Total 5 3 10 2 2 3 2" xfId="35643" xr:uid="{00000000-0005-0000-0000-00002F940000}"/>
    <cellStyle name="Total 5 3 10 2 2 4" xfId="27099" xr:uid="{00000000-0005-0000-0000-000030940000}"/>
    <cellStyle name="Total 5 3 10 2 3" xfId="9695" xr:uid="{00000000-0005-0000-0000-000031940000}"/>
    <cellStyle name="Total 5 3 10 2 3 2" xfId="29627" xr:uid="{00000000-0005-0000-0000-000032940000}"/>
    <cellStyle name="Total 5 3 10 2 4" xfId="24543" xr:uid="{00000000-0005-0000-0000-000033940000}"/>
    <cellStyle name="Total 5 3 10 3" xfId="4191" xr:uid="{00000000-0005-0000-0000-000034940000}"/>
    <cellStyle name="Total 5 3 10 3 2" xfId="7294" xr:uid="{00000000-0005-0000-0000-000035940000}"/>
    <cellStyle name="Total 5 3 10 3 2 2" xfId="13355" xr:uid="{00000000-0005-0000-0000-000036940000}"/>
    <cellStyle name="Total 5 3 10 3 2 2 2" xfId="22690" xr:uid="{00000000-0005-0000-0000-000037940000}"/>
    <cellStyle name="Total 5 3 10 3 2 2 2 2" xfId="40418" xr:uid="{00000000-0005-0000-0000-000038940000}"/>
    <cellStyle name="Total 5 3 10 3 2 2 3" xfId="32806" xr:uid="{00000000-0005-0000-0000-000039940000}"/>
    <cellStyle name="Total 5 3 10 3 2 3" xfId="17476" xr:uid="{00000000-0005-0000-0000-00003A940000}"/>
    <cellStyle name="Total 5 3 10 3 2 3 2" xfId="36109" xr:uid="{00000000-0005-0000-0000-00003B940000}"/>
    <cellStyle name="Total 5 3 10 3 2 4" xfId="27740" xr:uid="{00000000-0005-0000-0000-00003C940000}"/>
    <cellStyle name="Total 5 3 10 3 3" xfId="10340" xr:uid="{00000000-0005-0000-0000-00003D940000}"/>
    <cellStyle name="Total 5 3 10 3 3 2" xfId="19909" xr:uid="{00000000-0005-0000-0000-00003E940000}"/>
    <cellStyle name="Total 5 3 10 3 3 2 2" xfId="38065" xr:uid="{00000000-0005-0000-0000-00003F940000}"/>
    <cellStyle name="Total 5 3 10 3 3 3" xfId="30265" xr:uid="{00000000-0005-0000-0000-000040940000}"/>
    <cellStyle name="Total 5 3 10 3 4" xfId="15075" xr:uid="{00000000-0005-0000-0000-000041940000}"/>
    <cellStyle name="Total 5 3 10 3 4 2" xfId="34110" xr:uid="{00000000-0005-0000-0000-000042940000}"/>
    <cellStyle name="Total 5 3 10 3 5" xfId="25184" xr:uid="{00000000-0005-0000-0000-000043940000}"/>
    <cellStyle name="Total 5 3 10 4" xfId="5883" xr:uid="{00000000-0005-0000-0000-000044940000}"/>
    <cellStyle name="Total 5 3 10 4 2" xfId="12002" xr:uid="{00000000-0005-0000-0000-000045940000}"/>
    <cellStyle name="Total 5 3 10 4 2 2" xfId="21492" xr:uid="{00000000-0005-0000-0000-000046940000}"/>
    <cellStyle name="Total 5 3 10 4 2 2 2" xfId="39372" xr:uid="{00000000-0005-0000-0000-000047940000}"/>
    <cellStyle name="Total 5 3 10 4 2 3" xfId="31638" xr:uid="{00000000-0005-0000-0000-000048940000}"/>
    <cellStyle name="Total 5 3 10 4 3" xfId="16453" xr:uid="{00000000-0005-0000-0000-000049940000}"/>
    <cellStyle name="Total 5 3 10 4 3 2" xfId="35224" xr:uid="{00000000-0005-0000-0000-00004A940000}"/>
    <cellStyle name="Total 5 3 10 4 4" xfId="26572" xr:uid="{00000000-0005-0000-0000-00004B940000}"/>
    <cellStyle name="Total 5 3 10 5" xfId="8982" xr:uid="{00000000-0005-0000-0000-00004C940000}"/>
    <cellStyle name="Total 5 3 10 5 2" xfId="18969" xr:uid="{00000000-0005-0000-0000-00004D940000}"/>
    <cellStyle name="Total 5 3 10 5 2 2" xfId="37310" xr:uid="{00000000-0005-0000-0000-00004E940000}"/>
    <cellStyle name="Total 5 3 10 5 3" xfId="29098" xr:uid="{00000000-0005-0000-0000-00004F940000}"/>
    <cellStyle name="Total 5 3 10 6" xfId="24011" xr:uid="{00000000-0005-0000-0000-000050940000}"/>
    <cellStyle name="Total 5 3 11" xfId="2747" xr:uid="{00000000-0005-0000-0000-000051940000}"/>
    <cellStyle name="Total 5 3 11 2" xfId="3895" xr:uid="{00000000-0005-0000-0000-000052940000}"/>
    <cellStyle name="Total 5 3 11 2 2" xfId="7000" xr:uid="{00000000-0005-0000-0000-000053940000}"/>
    <cellStyle name="Total 5 3 11 2 2 2" xfId="13069" xr:uid="{00000000-0005-0000-0000-000054940000}"/>
    <cellStyle name="Total 5 3 11 2 2 2 2" xfId="22423" xr:uid="{00000000-0005-0000-0000-000055940000}"/>
    <cellStyle name="Total 5 3 11 2 2 2 2 2" xfId="40151" xr:uid="{00000000-0005-0000-0000-000056940000}"/>
    <cellStyle name="Total 5 3 11 2 2 2 3" xfId="32521" xr:uid="{00000000-0005-0000-0000-000057940000}"/>
    <cellStyle name="Total 5 3 11 2 2 3" xfId="17256" xr:uid="{00000000-0005-0000-0000-000058940000}"/>
    <cellStyle name="Total 5 3 11 2 2 3 2" xfId="35889" xr:uid="{00000000-0005-0000-0000-000059940000}"/>
    <cellStyle name="Total 5 3 11 2 2 4" xfId="27455" xr:uid="{00000000-0005-0000-0000-00005A940000}"/>
    <cellStyle name="Total 5 3 11 2 3" xfId="10054" xr:uid="{00000000-0005-0000-0000-00005B940000}"/>
    <cellStyle name="Total 5 3 11 2 3 2" xfId="29980" xr:uid="{00000000-0005-0000-0000-00005C940000}"/>
    <cellStyle name="Total 5 3 11 2 4" xfId="24899" xr:uid="{00000000-0005-0000-0000-00005D940000}"/>
    <cellStyle name="Total 5 3 11 3" xfId="4551" xr:uid="{00000000-0005-0000-0000-00005E940000}"/>
    <cellStyle name="Total 5 3 11 3 2" xfId="7653" xr:uid="{00000000-0005-0000-0000-00005F940000}"/>
    <cellStyle name="Total 5 3 11 3 2 2" xfId="13714" xr:uid="{00000000-0005-0000-0000-000060940000}"/>
    <cellStyle name="Total 5 3 11 3 2 2 2" xfId="22994" xr:uid="{00000000-0005-0000-0000-000061940000}"/>
    <cellStyle name="Total 5 3 11 3 2 2 2 2" xfId="40722" xr:uid="{00000000-0005-0000-0000-000062940000}"/>
    <cellStyle name="Total 5 3 11 3 2 2 3" xfId="33162" xr:uid="{00000000-0005-0000-0000-000063940000}"/>
    <cellStyle name="Total 5 3 11 3 2 3" xfId="17722" xr:uid="{00000000-0005-0000-0000-000064940000}"/>
    <cellStyle name="Total 5 3 11 3 2 3 2" xfId="36355" xr:uid="{00000000-0005-0000-0000-000065940000}"/>
    <cellStyle name="Total 5 3 11 3 2 4" xfId="28096" xr:uid="{00000000-0005-0000-0000-000066940000}"/>
    <cellStyle name="Total 5 3 11 3 3" xfId="10700" xr:uid="{00000000-0005-0000-0000-000067940000}"/>
    <cellStyle name="Total 5 3 11 3 3 2" xfId="20268" xr:uid="{00000000-0005-0000-0000-000068940000}"/>
    <cellStyle name="Total 5 3 11 3 3 2 2" xfId="38421" xr:uid="{00000000-0005-0000-0000-000069940000}"/>
    <cellStyle name="Total 5 3 11 3 3 3" xfId="30622" xr:uid="{00000000-0005-0000-0000-00006A940000}"/>
    <cellStyle name="Total 5 3 11 3 4" xfId="15321" xr:uid="{00000000-0005-0000-0000-00006B940000}"/>
    <cellStyle name="Total 5 3 11 3 4 2" xfId="34356" xr:uid="{00000000-0005-0000-0000-00006C940000}"/>
    <cellStyle name="Total 5 3 11 3 5" xfId="25540" xr:uid="{00000000-0005-0000-0000-00006D940000}"/>
    <cellStyle name="Total 5 3 11 4" xfId="5941" xr:uid="{00000000-0005-0000-0000-00006E940000}"/>
    <cellStyle name="Total 5 3 11 4 2" xfId="12060" xr:uid="{00000000-0005-0000-0000-00006F940000}"/>
    <cellStyle name="Total 5 3 11 4 2 2" xfId="21548" xr:uid="{00000000-0005-0000-0000-000070940000}"/>
    <cellStyle name="Total 5 3 11 4 2 2 2" xfId="39428" xr:uid="{00000000-0005-0000-0000-000071940000}"/>
    <cellStyle name="Total 5 3 11 4 2 3" xfId="31694" xr:uid="{00000000-0005-0000-0000-000072940000}"/>
    <cellStyle name="Total 5 3 11 4 3" xfId="16497" xr:uid="{00000000-0005-0000-0000-000073940000}"/>
    <cellStyle name="Total 5 3 11 4 3 2" xfId="35268" xr:uid="{00000000-0005-0000-0000-000074940000}"/>
    <cellStyle name="Total 5 3 11 4 4" xfId="26628" xr:uid="{00000000-0005-0000-0000-000075940000}"/>
    <cellStyle name="Total 5 3 11 5" xfId="9040" xr:uid="{00000000-0005-0000-0000-000076940000}"/>
    <cellStyle name="Total 5 3 11 5 2" xfId="19027" xr:uid="{00000000-0005-0000-0000-000077940000}"/>
    <cellStyle name="Total 5 3 11 5 2 2" xfId="37366" xr:uid="{00000000-0005-0000-0000-000078940000}"/>
    <cellStyle name="Total 5 3 11 5 3" xfId="29154" xr:uid="{00000000-0005-0000-0000-000079940000}"/>
    <cellStyle name="Total 5 3 11 6" xfId="24067" xr:uid="{00000000-0005-0000-0000-00007A940000}"/>
    <cellStyle name="Total 5 3 12" xfId="2726" xr:uid="{00000000-0005-0000-0000-00007B940000}"/>
    <cellStyle name="Total 5 3 12 2" xfId="3657" xr:uid="{00000000-0005-0000-0000-00007C940000}"/>
    <cellStyle name="Total 5 3 12 2 2" xfId="6781" xr:uid="{00000000-0005-0000-0000-00007D940000}"/>
    <cellStyle name="Total 5 3 12 2 2 2" xfId="12867" xr:uid="{00000000-0005-0000-0000-00007E940000}"/>
    <cellStyle name="Total 5 3 12 2 2 2 2" xfId="22242" xr:uid="{00000000-0005-0000-0000-00007F940000}"/>
    <cellStyle name="Total 5 3 12 2 2 2 2 2" xfId="39972" xr:uid="{00000000-0005-0000-0000-000080940000}"/>
    <cellStyle name="Total 5 3 12 2 2 2 3" xfId="32321" xr:uid="{00000000-0005-0000-0000-000081940000}"/>
    <cellStyle name="Total 5 3 12 2 2 3" xfId="17116" xr:uid="{00000000-0005-0000-0000-000082940000}"/>
    <cellStyle name="Total 5 3 12 2 2 3 2" xfId="35749" xr:uid="{00000000-0005-0000-0000-000083940000}"/>
    <cellStyle name="Total 5 3 12 2 2 4" xfId="27255" xr:uid="{00000000-0005-0000-0000-000084940000}"/>
    <cellStyle name="Total 5 3 12 2 3" xfId="9852" xr:uid="{00000000-0005-0000-0000-000085940000}"/>
    <cellStyle name="Total 5 3 12 2 3 2" xfId="29780" xr:uid="{00000000-0005-0000-0000-000086940000}"/>
    <cellStyle name="Total 5 3 12 2 4" xfId="24699" xr:uid="{00000000-0005-0000-0000-000087940000}"/>
    <cellStyle name="Total 5 3 12 3" xfId="4349" xr:uid="{00000000-0005-0000-0000-000088940000}"/>
    <cellStyle name="Total 5 3 12 3 2" xfId="7451" xr:uid="{00000000-0005-0000-0000-000089940000}"/>
    <cellStyle name="Total 5 3 12 3 2 2" xfId="13512" xr:uid="{00000000-0005-0000-0000-00008A940000}"/>
    <cellStyle name="Total 5 3 12 3 2 2 2" xfId="22815" xr:uid="{00000000-0005-0000-0000-00008B940000}"/>
    <cellStyle name="Total 5 3 12 3 2 2 2 2" xfId="40543" xr:uid="{00000000-0005-0000-0000-00008C940000}"/>
    <cellStyle name="Total 5 3 12 3 2 2 3" xfId="32962" xr:uid="{00000000-0005-0000-0000-00008D940000}"/>
    <cellStyle name="Total 5 3 12 3 2 3" xfId="17582" xr:uid="{00000000-0005-0000-0000-00008E940000}"/>
    <cellStyle name="Total 5 3 12 3 2 3 2" xfId="36215" xr:uid="{00000000-0005-0000-0000-00008F940000}"/>
    <cellStyle name="Total 5 3 12 3 2 4" xfId="27896" xr:uid="{00000000-0005-0000-0000-000090940000}"/>
    <cellStyle name="Total 5 3 12 3 3" xfId="10498" xr:uid="{00000000-0005-0000-0000-000091940000}"/>
    <cellStyle name="Total 5 3 12 3 3 2" xfId="20066" xr:uid="{00000000-0005-0000-0000-000092940000}"/>
    <cellStyle name="Total 5 3 12 3 3 2 2" xfId="38221" xr:uid="{00000000-0005-0000-0000-000093940000}"/>
    <cellStyle name="Total 5 3 12 3 3 3" xfId="30422" xr:uid="{00000000-0005-0000-0000-000094940000}"/>
    <cellStyle name="Total 5 3 12 3 4" xfId="15181" xr:uid="{00000000-0005-0000-0000-000095940000}"/>
    <cellStyle name="Total 5 3 12 3 4 2" xfId="34216" xr:uid="{00000000-0005-0000-0000-000096940000}"/>
    <cellStyle name="Total 5 3 12 3 5" xfId="25340" xr:uid="{00000000-0005-0000-0000-000097940000}"/>
    <cellStyle name="Total 5 3 12 4" xfId="5921" xr:uid="{00000000-0005-0000-0000-000098940000}"/>
    <cellStyle name="Total 5 3 12 4 2" xfId="12040" xr:uid="{00000000-0005-0000-0000-000099940000}"/>
    <cellStyle name="Total 5 3 12 4 2 2" xfId="21528" xr:uid="{00000000-0005-0000-0000-00009A940000}"/>
    <cellStyle name="Total 5 3 12 4 2 2 2" xfId="39408" xr:uid="{00000000-0005-0000-0000-00009B940000}"/>
    <cellStyle name="Total 5 3 12 4 2 3" xfId="31674" xr:uid="{00000000-0005-0000-0000-00009C940000}"/>
    <cellStyle name="Total 5 3 12 4 3" xfId="16483" xr:uid="{00000000-0005-0000-0000-00009D940000}"/>
    <cellStyle name="Total 5 3 12 4 3 2" xfId="35254" xr:uid="{00000000-0005-0000-0000-00009E940000}"/>
    <cellStyle name="Total 5 3 12 4 4" xfId="26608" xr:uid="{00000000-0005-0000-0000-00009F940000}"/>
    <cellStyle name="Total 5 3 12 5" xfId="9020" xr:uid="{00000000-0005-0000-0000-0000A0940000}"/>
    <cellStyle name="Total 5 3 12 5 2" xfId="19007" xr:uid="{00000000-0005-0000-0000-0000A1940000}"/>
    <cellStyle name="Total 5 3 12 5 2 2" xfId="37346" xr:uid="{00000000-0005-0000-0000-0000A2940000}"/>
    <cellStyle name="Total 5 3 12 5 3" xfId="29134" xr:uid="{00000000-0005-0000-0000-0000A3940000}"/>
    <cellStyle name="Total 5 3 12 6" xfId="24047" xr:uid="{00000000-0005-0000-0000-0000A4940000}"/>
    <cellStyle name="Total 5 3 13" xfId="2734" xr:uid="{00000000-0005-0000-0000-0000A5940000}"/>
    <cellStyle name="Total 5 3 13 2" xfId="3993" xr:uid="{00000000-0005-0000-0000-0000A6940000}"/>
    <cellStyle name="Total 5 3 13 2 2" xfId="7097" xr:uid="{00000000-0005-0000-0000-0000A7940000}"/>
    <cellStyle name="Total 5 3 13 2 2 2" xfId="13163" xr:uid="{00000000-0005-0000-0000-0000A8940000}"/>
    <cellStyle name="Total 5 3 13 2 2 2 2" xfId="22509" xr:uid="{00000000-0005-0000-0000-0000A9940000}"/>
    <cellStyle name="Total 5 3 13 2 2 2 2 2" xfId="40237" xr:uid="{00000000-0005-0000-0000-0000AA940000}"/>
    <cellStyle name="Total 5 3 13 2 2 2 3" xfId="32615" xr:uid="{00000000-0005-0000-0000-0000AB940000}"/>
    <cellStyle name="Total 5 3 13 2 2 3" xfId="17324" xr:uid="{00000000-0005-0000-0000-0000AC940000}"/>
    <cellStyle name="Total 5 3 13 2 2 3 2" xfId="35957" xr:uid="{00000000-0005-0000-0000-0000AD940000}"/>
    <cellStyle name="Total 5 3 13 2 2 4" xfId="27549" xr:uid="{00000000-0005-0000-0000-0000AE940000}"/>
    <cellStyle name="Total 5 3 13 2 3" xfId="10148" xr:uid="{00000000-0005-0000-0000-0000AF940000}"/>
    <cellStyle name="Total 5 3 13 2 3 2" xfId="30074" xr:uid="{00000000-0005-0000-0000-0000B0940000}"/>
    <cellStyle name="Total 5 3 13 2 4" xfId="24993" xr:uid="{00000000-0005-0000-0000-0000B1940000}"/>
    <cellStyle name="Total 5 3 13 3" xfId="4645" xr:uid="{00000000-0005-0000-0000-0000B2940000}"/>
    <cellStyle name="Total 5 3 13 3 2" xfId="7747" xr:uid="{00000000-0005-0000-0000-0000B3940000}"/>
    <cellStyle name="Total 5 3 13 3 2 2" xfId="13808" xr:uid="{00000000-0005-0000-0000-0000B4940000}"/>
    <cellStyle name="Total 5 3 13 3 2 2 2" xfId="23080" xr:uid="{00000000-0005-0000-0000-0000B5940000}"/>
    <cellStyle name="Total 5 3 13 3 2 2 2 2" xfId="40808" xr:uid="{00000000-0005-0000-0000-0000B6940000}"/>
    <cellStyle name="Total 5 3 13 3 2 2 3" xfId="33256" xr:uid="{00000000-0005-0000-0000-0000B7940000}"/>
    <cellStyle name="Total 5 3 13 3 2 3" xfId="17790" xr:uid="{00000000-0005-0000-0000-0000B8940000}"/>
    <cellStyle name="Total 5 3 13 3 2 3 2" xfId="36423" xr:uid="{00000000-0005-0000-0000-0000B9940000}"/>
    <cellStyle name="Total 5 3 13 3 2 4" xfId="28190" xr:uid="{00000000-0005-0000-0000-0000BA940000}"/>
    <cellStyle name="Total 5 3 13 3 3" xfId="10794" xr:uid="{00000000-0005-0000-0000-0000BB940000}"/>
    <cellStyle name="Total 5 3 13 3 3 2" xfId="20362" xr:uid="{00000000-0005-0000-0000-0000BC940000}"/>
    <cellStyle name="Total 5 3 13 3 3 2 2" xfId="38515" xr:uid="{00000000-0005-0000-0000-0000BD940000}"/>
    <cellStyle name="Total 5 3 13 3 3 3" xfId="30716" xr:uid="{00000000-0005-0000-0000-0000BE940000}"/>
    <cellStyle name="Total 5 3 13 3 4" xfId="15389" xr:uid="{00000000-0005-0000-0000-0000BF940000}"/>
    <cellStyle name="Total 5 3 13 3 4 2" xfId="34424" xr:uid="{00000000-0005-0000-0000-0000C0940000}"/>
    <cellStyle name="Total 5 3 13 3 5" xfId="25634" xr:uid="{00000000-0005-0000-0000-0000C1940000}"/>
    <cellStyle name="Total 5 3 13 4" xfId="5929" xr:uid="{00000000-0005-0000-0000-0000C2940000}"/>
    <cellStyle name="Total 5 3 13 4 2" xfId="12048" xr:uid="{00000000-0005-0000-0000-0000C3940000}"/>
    <cellStyle name="Total 5 3 13 4 2 2" xfId="21536" xr:uid="{00000000-0005-0000-0000-0000C4940000}"/>
    <cellStyle name="Total 5 3 13 4 2 2 2" xfId="39416" xr:uid="{00000000-0005-0000-0000-0000C5940000}"/>
    <cellStyle name="Total 5 3 13 4 2 3" xfId="31682" xr:uid="{00000000-0005-0000-0000-0000C6940000}"/>
    <cellStyle name="Total 5 3 13 4 3" xfId="16489" xr:uid="{00000000-0005-0000-0000-0000C7940000}"/>
    <cellStyle name="Total 5 3 13 4 3 2" xfId="35260" xr:uid="{00000000-0005-0000-0000-0000C8940000}"/>
    <cellStyle name="Total 5 3 13 4 4" xfId="26616" xr:uid="{00000000-0005-0000-0000-0000C9940000}"/>
    <cellStyle name="Total 5 3 13 5" xfId="9028" xr:uid="{00000000-0005-0000-0000-0000CA940000}"/>
    <cellStyle name="Total 5 3 13 5 2" xfId="19015" xr:uid="{00000000-0005-0000-0000-0000CB940000}"/>
    <cellStyle name="Total 5 3 13 5 2 2" xfId="37354" xr:uid="{00000000-0005-0000-0000-0000CC940000}"/>
    <cellStyle name="Total 5 3 13 5 3" xfId="29142" xr:uid="{00000000-0005-0000-0000-0000CD940000}"/>
    <cellStyle name="Total 5 3 13 6" xfId="24055" xr:uid="{00000000-0005-0000-0000-0000CE940000}"/>
    <cellStyle name="Total 5 3 14" xfId="2736" xr:uid="{00000000-0005-0000-0000-0000CF940000}"/>
    <cellStyle name="Total 5 3 14 2" xfId="3390" xr:uid="{00000000-0005-0000-0000-0000D0940000}"/>
    <cellStyle name="Total 5 3 14 2 2" xfId="6545" xr:uid="{00000000-0005-0000-0000-0000D1940000}"/>
    <cellStyle name="Total 5 3 14 2 2 2" xfId="12657" xr:uid="{00000000-0005-0000-0000-0000D2940000}"/>
    <cellStyle name="Total 5 3 14 2 2 2 2" xfId="22070" xr:uid="{00000000-0005-0000-0000-0000D3940000}"/>
    <cellStyle name="Total 5 3 14 2 2 2 2 2" xfId="39800" xr:uid="{00000000-0005-0000-0000-0000D4940000}"/>
    <cellStyle name="Total 5 3 14 2 2 2 3" xfId="32112" xr:uid="{00000000-0005-0000-0000-0000D5940000}"/>
    <cellStyle name="Total 5 3 14 2 2 3" xfId="16972" xr:uid="{00000000-0005-0000-0000-0000D6940000}"/>
    <cellStyle name="Total 5 3 14 2 2 3 2" xfId="35605" xr:uid="{00000000-0005-0000-0000-0000D7940000}"/>
    <cellStyle name="Total 5 3 14 2 2 4" xfId="27046" xr:uid="{00000000-0005-0000-0000-0000D8940000}"/>
    <cellStyle name="Total 5 3 14 2 3" xfId="9642" xr:uid="{00000000-0005-0000-0000-0000D9940000}"/>
    <cellStyle name="Total 5 3 14 2 3 2" xfId="29575" xr:uid="{00000000-0005-0000-0000-0000DA940000}"/>
    <cellStyle name="Total 5 3 14 2 4" xfId="24490" xr:uid="{00000000-0005-0000-0000-0000DB940000}"/>
    <cellStyle name="Total 5 3 14 3" xfId="4138" xr:uid="{00000000-0005-0000-0000-0000DC940000}"/>
    <cellStyle name="Total 5 3 14 3 2" xfId="7241" xr:uid="{00000000-0005-0000-0000-0000DD940000}"/>
    <cellStyle name="Total 5 3 14 3 2 2" xfId="13302" xr:uid="{00000000-0005-0000-0000-0000DE940000}"/>
    <cellStyle name="Total 5 3 14 3 2 2 2" xfId="22643" xr:uid="{00000000-0005-0000-0000-0000DF940000}"/>
    <cellStyle name="Total 5 3 14 3 2 2 2 2" xfId="40371" xr:uid="{00000000-0005-0000-0000-0000E0940000}"/>
    <cellStyle name="Total 5 3 14 3 2 2 3" xfId="32753" xr:uid="{00000000-0005-0000-0000-0000E1940000}"/>
    <cellStyle name="Total 5 3 14 3 2 3" xfId="17438" xr:uid="{00000000-0005-0000-0000-0000E2940000}"/>
    <cellStyle name="Total 5 3 14 3 2 3 2" xfId="36071" xr:uid="{00000000-0005-0000-0000-0000E3940000}"/>
    <cellStyle name="Total 5 3 14 3 2 4" xfId="27687" xr:uid="{00000000-0005-0000-0000-0000E4940000}"/>
    <cellStyle name="Total 5 3 14 3 3" xfId="10287" xr:uid="{00000000-0005-0000-0000-0000E5940000}"/>
    <cellStyle name="Total 5 3 14 3 3 2" xfId="19856" xr:uid="{00000000-0005-0000-0000-0000E6940000}"/>
    <cellStyle name="Total 5 3 14 3 3 2 2" xfId="38012" xr:uid="{00000000-0005-0000-0000-0000E7940000}"/>
    <cellStyle name="Total 5 3 14 3 3 3" xfId="30212" xr:uid="{00000000-0005-0000-0000-0000E8940000}"/>
    <cellStyle name="Total 5 3 14 3 4" xfId="15037" xr:uid="{00000000-0005-0000-0000-0000E9940000}"/>
    <cellStyle name="Total 5 3 14 3 4 2" xfId="34072" xr:uid="{00000000-0005-0000-0000-0000EA940000}"/>
    <cellStyle name="Total 5 3 14 3 5" xfId="25131" xr:uid="{00000000-0005-0000-0000-0000EB940000}"/>
    <cellStyle name="Total 5 3 14 4" xfId="5931" xr:uid="{00000000-0005-0000-0000-0000EC940000}"/>
    <cellStyle name="Total 5 3 14 4 2" xfId="12050" xr:uid="{00000000-0005-0000-0000-0000ED940000}"/>
    <cellStyle name="Total 5 3 14 4 2 2" xfId="21538" xr:uid="{00000000-0005-0000-0000-0000EE940000}"/>
    <cellStyle name="Total 5 3 14 4 2 2 2" xfId="39418" xr:uid="{00000000-0005-0000-0000-0000EF940000}"/>
    <cellStyle name="Total 5 3 14 4 2 3" xfId="31684" xr:uid="{00000000-0005-0000-0000-0000F0940000}"/>
    <cellStyle name="Total 5 3 14 4 3" xfId="16491" xr:uid="{00000000-0005-0000-0000-0000F1940000}"/>
    <cellStyle name="Total 5 3 14 4 3 2" xfId="35262" xr:uid="{00000000-0005-0000-0000-0000F2940000}"/>
    <cellStyle name="Total 5 3 14 4 4" xfId="26618" xr:uid="{00000000-0005-0000-0000-0000F3940000}"/>
    <cellStyle name="Total 5 3 14 5" xfId="9030" xr:uid="{00000000-0005-0000-0000-0000F4940000}"/>
    <cellStyle name="Total 5 3 14 5 2" xfId="19017" xr:uid="{00000000-0005-0000-0000-0000F5940000}"/>
    <cellStyle name="Total 5 3 14 5 2 2" xfId="37356" xr:uid="{00000000-0005-0000-0000-0000F6940000}"/>
    <cellStyle name="Total 5 3 14 5 3" xfId="29144" xr:uid="{00000000-0005-0000-0000-0000F7940000}"/>
    <cellStyle name="Total 5 3 14 6" xfId="24057" xr:uid="{00000000-0005-0000-0000-0000F8940000}"/>
    <cellStyle name="Total 5 3 15" xfId="2796" xr:uid="{00000000-0005-0000-0000-0000F9940000}"/>
    <cellStyle name="Total 5 3 15 2" xfId="3686" xr:uid="{00000000-0005-0000-0000-0000FA940000}"/>
    <cellStyle name="Total 5 3 15 2 2" xfId="6808" xr:uid="{00000000-0005-0000-0000-0000FB940000}"/>
    <cellStyle name="Total 5 3 15 2 2 2" xfId="12890" xr:uid="{00000000-0005-0000-0000-0000FC940000}"/>
    <cellStyle name="Total 5 3 15 2 2 2 2" xfId="22263" xr:uid="{00000000-0005-0000-0000-0000FD940000}"/>
    <cellStyle name="Total 5 3 15 2 2 2 2 2" xfId="39993" xr:uid="{00000000-0005-0000-0000-0000FE940000}"/>
    <cellStyle name="Total 5 3 15 2 2 2 3" xfId="32344" xr:uid="{00000000-0005-0000-0000-0000FF940000}"/>
    <cellStyle name="Total 5 3 15 2 2 3" xfId="17130" xr:uid="{00000000-0005-0000-0000-000000950000}"/>
    <cellStyle name="Total 5 3 15 2 2 3 2" xfId="35763" xr:uid="{00000000-0005-0000-0000-000001950000}"/>
    <cellStyle name="Total 5 3 15 2 2 4" xfId="27278" xr:uid="{00000000-0005-0000-0000-000002950000}"/>
    <cellStyle name="Total 5 3 15 2 3" xfId="9875" xr:uid="{00000000-0005-0000-0000-000003950000}"/>
    <cellStyle name="Total 5 3 15 2 3 2" xfId="29803" xr:uid="{00000000-0005-0000-0000-000004950000}"/>
    <cellStyle name="Total 5 3 15 2 4" xfId="24722" xr:uid="{00000000-0005-0000-0000-000005950000}"/>
    <cellStyle name="Total 5 3 15 3" xfId="4372" xr:uid="{00000000-0005-0000-0000-000006950000}"/>
    <cellStyle name="Total 5 3 15 3 2" xfId="7474" xr:uid="{00000000-0005-0000-0000-000007950000}"/>
    <cellStyle name="Total 5 3 15 3 2 2" xfId="13535" xr:uid="{00000000-0005-0000-0000-000008950000}"/>
    <cellStyle name="Total 5 3 15 3 2 2 2" xfId="22836" xr:uid="{00000000-0005-0000-0000-000009950000}"/>
    <cellStyle name="Total 5 3 15 3 2 2 2 2" xfId="40564" xr:uid="{00000000-0005-0000-0000-00000A950000}"/>
    <cellStyle name="Total 5 3 15 3 2 2 3" xfId="32985" xr:uid="{00000000-0005-0000-0000-00000B950000}"/>
    <cellStyle name="Total 5 3 15 3 2 3" xfId="17596" xr:uid="{00000000-0005-0000-0000-00000C950000}"/>
    <cellStyle name="Total 5 3 15 3 2 3 2" xfId="36229" xr:uid="{00000000-0005-0000-0000-00000D950000}"/>
    <cellStyle name="Total 5 3 15 3 2 4" xfId="27919" xr:uid="{00000000-0005-0000-0000-00000E950000}"/>
    <cellStyle name="Total 5 3 15 3 3" xfId="10521" xr:uid="{00000000-0005-0000-0000-00000F950000}"/>
    <cellStyle name="Total 5 3 15 3 3 2" xfId="20089" xr:uid="{00000000-0005-0000-0000-000010950000}"/>
    <cellStyle name="Total 5 3 15 3 3 2 2" xfId="38244" xr:uid="{00000000-0005-0000-0000-000011950000}"/>
    <cellStyle name="Total 5 3 15 3 3 3" xfId="30445" xr:uid="{00000000-0005-0000-0000-000012950000}"/>
    <cellStyle name="Total 5 3 15 3 4" xfId="15195" xr:uid="{00000000-0005-0000-0000-000013950000}"/>
    <cellStyle name="Total 5 3 15 3 4 2" xfId="34230" xr:uid="{00000000-0005-0000-0000-000014950000}"/>
    <cellStyle name="Total 5 3 15 3 5" xfId="25363" xr:uid="{00000000-0005-0000-0000-000015950000}"/>
    <cellStyle name="Total 5 3 15 4" xfId="5988" xr:uid="{00000000-0005-0000-0000-000016950000}"/>
    <cellStyle name="Total 5 3 15 4 2" xfId="12107" xr:uid="{00000000-0005-0000-0000-000017950000}"/>
    <cellStyle name="Total 5 3 15 4 2 2" xfId="21585" xr:uid="{00000000-0005-0000-0000-000018950000}"/>
    <cellStyle name="Total 5 3 15 4 2 2 2" xfId="39463" xr:uid="{00000000-0005-0000-0000-000019950000}"/>
    <cellStyle name="Total 5 3 15 4 2 3" xfId="31729" xr:uid="{00000000-0005-0000-0000-00001A950000}"/>
    <cellStyle name="Total 5 3 15 4 3" xfId="16534" xr:uid="{00000000-0005-0000-0000-00001B950000}"/>
    <cellStyle name="Total 5 3 15 4 3 2" xfId="35305" xr:uid="{00000000-0005-0000-0000-00001C950000}"/>
    <cellStyle name="Total 5 3 15 4 4" xfId="26663" xr:uid="{00000000-0005-0000-0000-00001D950000}"/>
    <cellStyle name="Total 5 3 15 5" xfId="9087" xr:uid="{00000000-0005-0000-0000-00001E950000}"/>
    <cellStyle name="Total 5 3 15 5 2" xfId="19074" xr:uid="{00000000-0005-0000-0000-00001F950000}"/>
    <cellStyle name="Total 5 3 15 5 2 2" xfId="37401" xr:uid="{00000000-0005-0000-0000-000020950000}"/>
    <cellStyle name="Total 5 3 15 5 3" xfId="29189" xr:uid="{00000000-0005-0000-0000-000021950000}"/>
    <cellStyle name="Total 5 3 15 6" xfId="24102" xr:uid="{00000000-0005-0000-0000-000022950000}"/>
    <cellStyle name="Total 5 3 16" xfId="2850" xr:uid="{00000000-0005-0000-0000-000023950000}"/>
    <cellStyle name="Total 5 3 16 2" xfId="6037" xr:uid="{00000000-0005-0000-0000-000024950000}"/>
    <cellStyle name="Total 5 3 16 2 2" xfId="12156" xr:uid="{00000000-0005-0000-0000-000025950000}"/>
    <cellStyle name="Total 5 3 16 2 2 2" xfId="21629" xr:uid="{00000000-0005-0000-0000-000026950000}"/>
    <cellStyle name="Total 5 3 16 2 2 2 2" xfId="39507" xr:uid="{00000000-0005-0000-0000-000027950000}"/>
    <cellStyle name="Total 5 3 16 2 2 3" xfId="31778" xr:uid="{00000000-0005-0000-0000-000028950000}"/>
    <cellStyle name="Total 5 3 16 2 3" xfId="16572" xr:uid="{00000000-0005-0000-0000-000029950000}"/>
    <cellStyle name="Total 5 3 16 2 3 2" xfId="35343" xr:uid="{00000000-0005-0000-0000-00002A950000}"/>
    <cellStyle name="Total 5 3 16 2 4" xfId="26712" xr:uid="{00000000-0005-0000-0000-00002B950000}"/>
    <cellStyle name="Total 5 3 16 3" xfId="9136" xr:uid="{00000000-0005-0000-0000-00002C950000}"/>
    <cellStyle name="Total 5 3 16 3 2" xfId="19121" xr:uid="{00000000-0005-0000-0000-00002D950000}"/>
    <cellStyle name="Total 5 3 16 3 2 2" xfId="37448" xr:uid="{00000000-0005-0000-0000-00002E950000}"/>
    <cellStyle name="Total 5 3 16 3 3" xfId="29238" xr:uid="{00000000-0005-0000-0000-00002F950000}"/>
    <cellStyle name="Total 5 3 16 4" xfId="14585" xr:uid="{00000000-0005-0000-0000-000030950000}"/>
    <cellStyle name="Total 5 3 16 4 2" xfId="33758" xr:uid="{00000000-0005-0000-0000-000031950000}"/>
    <cellStyle name="Total 5 3 16 5" xfId="24151" xr:uid="{00000000-0005-0000-0000-000032950000}"/>
    <cellStyle name="Total 5 3 17" xfId="2827" xr:uid="{00000000-0005-0000-0000-000033950000}"/>
    <cellStyle name="Total 5 3 17 2" xfId="6017" xr:uid="{00000000-0005-0000-0000-000034950000}"/>
    <cellStyle name="Total 5 3 17 2 2" xfId="12136" xr:uid="{00000000-0005-0000-0000-000035950000}"/>
    <cellStyle name="Total 5 3 17 2 2 2" xfId="21609" xr:uid="{00000000-0005-0000-0000-000036950000}"/>
    <cellStyle name="Total 5 3 17 2 2 2 2" xfId="39487" xr:uid="{00000000-0005-0000-0000-000037950000}"/>
    <cellStyle name="Total 5 3 17 2 2 3" xfId="31758" xr:uid="{00000000-0005-0000-0000-000038950000}"/>
    <cellStyle name="Total 5 3 17 2 3" xfId="16556" xr:uid="{00000000-0005-0000-0000-000039950000}"/>
    <cellStyle name="Total 5 3 17 2 3 2" xfId="35327" xr:uid="{00000000-0005-0000-0000-00003A950000}"/>
    <cellStyle name="Total 5 3 17 2 4" xfId="26692" xr:uid="{00000000-0005-0000-0000-00003B950000}"/>
    <cellStyle name="Total 5 3 17 3" xfId="9116" xr:uid="{00000000-0005-0000-0000-00003C950000}"/>
    <cellStyle name="Total 5 3 17 3 2" xfId="19103" xr:uid="{00000000-0005-0000-0000-00003D950000}"/>
    <cellStyle name="Total 5 3 17 3 2 2" xfId="37430" xr:uid="{00000000-0005-0000-0000-00003E950000}"/>
    <cellStyle name="Total 5 3 17 3 3" xfId="29218" xr:uid="{00000000-0005-0000-0000-00003F950000}"/>
    <cellStyle name="Total 5 3 17 4" xfId="14573" xr:uid="{00000000-0005-0000-0000-000040950000}"/>
    <cellStyle name="Total 5 3 17 4 2" xfId="33746" xr:uid="{00000000-0005-0000-0000-000041950000}"/>
    <cellStyle name="Total 5 3 17 5" xfId="24131" xr:uid="{00000000-0005-0000-0000-000042950000}"/>
    <cellStyle name="Total 5 3 18" xfId="2830" xr:uid="{00000000-0005-0000-0000-000043950000}"/>
    <cellStyle name="Total 5 3 18 2" xfId="6020" xr:uid="{00000000-0005-0000-0000-000044950000}"/>
    <cellStyle name="Total 5 3 18 2 2" xfId="12139" xr:uid="{00000000-0005-0000-0000-000045950000}"/>
    <cellStyle name="Total 5 3 18 2 2 2" xfId="21612" xr:uid="{00000000-0005-0000-0000-000046950000}"/>
    <cellStyle name="Total 5 3 18 2 2 2 2" xfId="39490" xr:uid="{00000000-0005-0000-0000-000047950000}"/>
    <cellStyle name="Total 5 3 18 2 2 3" xfId="31761" xr:uid="{00000000-0005-0000-0000-000048950000}"/>
    <cellStyle name="Total 5 3 18 2 3" xfId="16559" xr:uid="{00000000-0005-0000-0000-000049950000}"/>
    <cellStyle name="Total 5 3 18 2 3 2" xfId="35330" xr:uid="{00000000-0005-0000-0000-00004A950000}"/>
    <cellStyle name="Total 5 3 18 2 4" xfId="26695" xr:uid="{00000000-0005-0000-0000-00004B950000}"/>
    <cellStyle name="Total 5 3 18 3" xfId="9119" xr:uid="{00000000-0005-0000-0000-00004C950000}"/>
    <cellStyle name="Total 5 3 18 3 2" xfId="19106" xr:uid="{00000000-0005-0000-0000-00004D950000}"/>
    <cellStyle name="Total 5 3 18 3 2 2" xfId="37433" xr:uid="{00000000-0005-0000-0000-00004E950000}"/>
    <cellStyle name="Total 5 3 18 3 3" xfId="29221" xr:uid="{00000000-0005-0000-0000-00004F950000}"/>
    <cellStyle name="Total 5 3 18 4" xfId="14576" xr:uid="{00000000-0005-0000-0000-000050950000}"/>
    <cellStyle name="Total 5 3 18 4 2" xfId="33749" xr:uid="{00000000-0005-0000-0000-000051950000}"/>
    <cellStyle name="Total 5 3 18 5" xfId="24134" xr:uid="{00000000-0005-0000-0000-000052950000}"/>
    <cellStyle name="Total 5 3 19" xfId="2925" xr:uid="{00000000-0005-0000-0000-000053950000}"/>
    <cellStyle name="Total 5 3 19 2" xfId="6103" xr:uid="{00000000-0005-0000-0000-000054950000}"/>
    <cellStyle name="Total 5 3 19 2 2" xfId="12222" xr:uid="{00000000-0005-0000-0000-000055950000}"/>
    <cellStyle name="Total 5 3 19 2 2 2" xfId="21673" xr:uid="{00000000-0005-0000-0000-000056950000}"/>
    <cellStyle name="Total 5 3 19 2 2 2 2" xfId="39549" xr:uid="{00000000-0005-0000-0000-000057950000}"/>
    <cellStyle name="Total 5 3 19 2 2 3" xfId="31840" xr:uid="{00000000-0005-0000-0000-000058950000}"/>
    <cellStyle name="Total 5 3 19 2 3" xfId="16612" xr:uid="{00000000-0005-0000-0000-000059950000}"/>
    <cellStyle name="Total 5 3 19 2 3 2" xfId="35383" xr:uid="{00000000-0005-0000-0000-00005A950000}"/>
    <cellStyle name="Total 5 3 19 2 4" xfId="26774" xr:uid="{00000000-0005-0000-0000-00005B950000}"/>
    <cellStyle name="Total 5 3 19 3" xfId="9207" xr:uid="{00000000-0005-0000-0000-00005C950000}"/>
    <cellStyle name="Total 5 3 19 3 2" xfId="19189" xr:uid="{00000000-0005-0000-0000-00005D950000}"/>
    <cellStyle name="Total 5 3 19 3 2 2" xfId="37512" xr:uid="{00000000-0005-0000-0000-00005E950000}"/>
    <cellStyle name="Total 5 3 19 3 3" xfId="29305" xr:uid="{00000000-0005-0000-0000-00005F950000}"/>
    <cellStyle name="Total 5 3 19 4" xfId="14624" xr:uid="{00000000-0005-0000-0000-000060950000}"/>
    <cellStyle name="Total 5 3 19 4 2" xfId="33797" xr:uid="{00000000-0005-0000-0000-000061950000}"/>
    <cellStyle name="Total 5 3 19 5" xfId="24218" xr:uid="{00000000-0005-0000-0000-000062950000}"/>
    <cellStyle name="Total 5 3 2" xfId="2122" xr:uid="{00000000-0005-0000-0000-000063950000}"/>
    <cellStyle name="Total 5 3 2 2" xfId="3636" xr:uid="{00000000-0005-0000-0000-000064950000}"/>
    <cellStyle name="Total 5 3 2 2 2" xfId="6763" xr:uid="{00000000-0005-0000-0000-000065950000}"/>
    <cellStyle name="Total 5 3 2 2 2 2" xfId="12851" xr:uid="{00000000-0005-0000-0000-000066950000}"/>
    <cellStyle name="Total 5 3 2 2 2 2 2" xfId="22229" xr:uid="{00000000-0005-0000-0000-000067950000}"/>
    <cellStyle name="Total 5 3 2 2 2 2 2 2" xfId="39959" xr:uid="{00000000-0005-0000-0000-000068950000}"/>
    <cellStyle name="Total 5 3 2 2 2 2 3" xfId="32305" xr:uid="{00000000-0005-0000-0000-000069950000}"/>
    <cellStyle name="Total 5 3 2 2 2 3" xfId="17105" xr:uid="{00000000-0005-0000-0000-00006A950000}"/>
    <cellStyle name="Total 5 3 2 2 2 3 2" xfId="35738" xr:uid="{00000000-0005-0000-0000-00006B950000}"/>
    <cellStyle name="Total 5 3 2 2 2 4" xfId="27239" xr:uid="{00000000-0005-0000-0000-00006C950000}"/>
    <cellStyle name="Total 5 3 2 2 3" xfId="9836" xr:uid="{00000000-0005-0000-0000-00006D950000}"/>
    <cellStyle name="Total 5 3 2 2 3 2" xfId="29764" xr:uid="{00000000-0005-0000-0000-00006E950000}"/>
    <cellStyle name="Total 5 3 2 2 4" xfId="24683" xr:uid="{00000000-0005-0000-0000-00006F950000}"/>
    <cellStyle name="Total 5 3 2 3" xfId="4333" xr:uid="{00000000-0005-0000-0000-000070950000}"/>
    <cellStyle name="Total 5 3 2 3 2" xfId="7435" xr:uid="{00000000-0005-0000-0000-000071950000}"/>
    <cellStyle name="Total 5 3 2 3 2 2" xfId="13496" xr:uid="{00000000-0005-0000-0000-000072950000}"/>
    <cellStyle name="Total 5 3 2 3 2 2 2" xfId="22802" xr:uid="{00000000-0005-0000-0000-000073950000}"/>
    <cellStyle name="Total 5 3 2 3 2 2 2 2" xfId="40530" xr:uid="{00000000-0005-0000-0000-000074950000}"/>
    <cellStyle name="Total 5 3 2 3 2 2 3" xfId="32946" xr:uid="{00000000-0005-0000-0000-000075950000}"/>
    <cellStyle name="Total 5 3 2 3 2 3" xfId="17571" xr:uid="{00000000-0005-0000-0000-000076950000}"/>
    <cellStyle name="Total 5 3 2 3 2 3 2" xfId="36204" xr:uid="{00000000-0005-0000-0000-000077950000}"/>
    <cellStyle name="Total 5 3 2 3 2 4" xfId="27880" xr:uid="{00000000-0005-0000-0000-000078950000}"/>
    <cellStyle name="Total 5 3 2 3 3" xfId="10482" xr:uid="{00000000-0005-0000-0000-000079950000}"/>
    <cellStyle name="Total 5 3 2 3 3 2" xfId="20050" xr:uid="{00000000-0005-0000-0000-00007A950000}"/>
    <cellStyle name="Total 5 3 2 3 3 2 2" xfId="38205" xr:uid="{00000000-0005-0000-0000-00007B950000}"/>
    <cellStyle name="Total 5 3 2 3 3 3" xfId="30406" xr:uid="{00000000-0005-0000-0000-00007C950000}"/>
    <cellStyle name="Total 5 3 2 3 4" xfId="15170" xr:uid="{00000000-0005-0000-0000-00007D950000}"/>
    <cellStyle name="Total 5 3 2 3 4 2" xfId="34205" xr:uid="{00000000-0005-0000-0000-00007E950000}"/>
    <cellStyle name="Total 5 3 2 3 5" xfId="25324" xr:uid="{00000000-0005-0000-0000-00007F950000}"/>
    <cellStyle name="Total 5 3 2 4" xfId="5332" xr:uid="{00000000-0005-0000-0000-000080950000}"/>
    <cellStyle name="Total 5 3 2 4 2" xfId="11468" xr:uid="{00000000-0005-0000-0000-000081950000}"/>
    <cellStyle name="Total 5 3 2 4 2 2" xfId="21025" xr:uid="{00000000-0005-0000-0000-000082950000}"/>
    <cellStyle name="Total 5 3 2 4 2 2 2" xfId="38997" xr:uid="{00000000-0005-0000-0000-000083950000}"/>
    <cellStyle name="Total 5 3 2 4 2 3" xfId="31207" xr:uid="{00000000-0005-0000-0000-000084950000}"/>
    <cellStyle name="Total 5 3 2 4 3" xfId="16007" xr:uid="{00000000-0005-0000-0000-000085950000}"/>
    <cellStyle name="Total 5 3 2 4 3 2" xfId="34862" xr:uid="{00000000-0005-0000-0000-000086950000}"/>
    <cellStyle name="Total 5 3 2 4 4" xfId="26125" xr:uid="{00000000-0005-0000-0000-000087950000}"/>
    <cellStyle name="Total 5 3 2 5" xfId="8448" xr:uid="{00000000-0005-0000-0000-000088950000}"/>
    <cellStyle name="Total 5 3 2 5 2" xfId="18435" xr:uid="{00000000-0005-0000-0000-000089950000}"/>
    <cellStyle name="Total 5 3 2 5 2 2" xfId="36879" xr:uid="{00000000-0005-0000-0000-00008A950000}"/>
    <cellStyle name="Total 5 3 2 5 3" xfId="28668" xr:uid="{00000000-0005-0000-0000-00008B950000}"/>
    <cellStyle name="Total 5 3 2 6" xfId="23582" xr:uid="{00000000-0005-0000-0000-00008C950000}"/>
    <cellStyle name="Total 5 3 20" xfId="2869" xr:uid="{00000000-0005-0000-0000-00008D950000}"/>
    <cellStyle name="Total 5 3 20 2" xfId="6053" xr:uid="{00000000-0005-0000-0000-00008E950000}"/>
    <cellStyle name="Total 5 3 20 2 2" xfId="12172" xr:uid="{00000000-0005-0000-0000-00008F950000}"/>
    <cellStyle name="Total 5 3 20 2 2 2" xfId="21640" xr:uid="{00000000-0005-0000-0000-000090950000}"/>
    <cellStyle name="Total 5 3 20 2 2 2 2" xfId="39518" xr:uid="{00000000-0005-0000-0000-000091950000}"/>
    <cellStyle name="Total 5 3 20 2 2 3" xfId="31794" xr:uid="{00000000-0005-0000-0000-000092950000}"/>
    <cellStyle name="Total 5 3 20 2 3" xfId="16581" xr:uid="{00000000-0005-0000-0000-000093950000}"/>
    <cellStyle name="Total 5 3 20 2 3 2" xfId="35352" xr:uid="{00000000-0005-0000-0000-000094950000}"/>
    <cellStyle name="Total 5 3 20 2 4" xfId="26728" xr:uid="{00000000-0005-0000-0000-000095950000}"/>
    <cellStyle name="Total 5 3 20 3" xfId="9154" xr:uid="{00000000-0005-0000-0000-000096950000}"/>
    <cellStyle name="Total 5 3 20 3 2" xfId="19137" xr:uid="{00000000-0005-0000-0000-000097950000}"/>
    <cellStyle name="Total 5 3 20 3 2 2" xfId="37464" xr:uid="{00000000-0005-0000-0000-000098950000}"/>
    <cellStyle name="Total 5 3 20 3 3" xfId="29256" xr:uid="{00000000-0005-0000-0000-000099950000}"/>
    <cellStyle name="Total 5 3 20 4" xfId="14593" xr:uid="{00000000-0005-0000-0000-00009A950000}"/>
    <cellStyle name="Total 5 3 20 4 2" xfId="33766" xr:uid="{00000000-0005-0000-0000-00009B950000}"/>
    <cellStyle name="Total 5 3 20 5" xfId="24169" xr:uid="{00000000-0005-0000-0000-00009C950000}"/>
    <cellStyle name="Total 5 3 21" xfId="2949" xr:uid="{00000000-0005-0000-0000-00009D950000}"/>
    <cellStyle name="Total 5 3 21 2" xfId="6126" xr:uid="{00000000-0005-0000-0000-00009E950000}"/>
    <cellStyle name="Total 5 3 21 2 2" xfId="12245" xr:uid="{00000000-0005-0000-0000-00009F950000}"/>
    <cellStyle name="Total 5 3 21 2 2 2" xfId="21689" xr:uid="{00000000-0005-0000-0000-0000A0950000}"/>
    <cellStyle name="Total 5 3 21 2 2 2 2" xfId="39565" xr:uid="{00000000-0005-0000-0000-0000A1950000}"/>
    <cellStyle name="Total 5 3 21 2 2 3" xfId="31861" xr:uid="{00000000-0005-0000-0000-0000A2950000}"/>
    <cellStyle name="Total 5 3 21 2 3" xfId="16626" xr:uid="{00000000-0005-0000-0000-0000A3950000}"/>
    <cellStyle name="Total 5 3 21 2 3 2" xfId="35397" xr:uid="{00000000-0005-0000-0000-0000A4950000}"/>
    <cellStyle name="Total 5 3 21 2 4" xfId="26795" xr:uid="{00000000-0005-0000-0000-0000A5950000}"/>
    <cellStyle name="Total 5 3 21 3" xfId="9230" xr:uid="{00000000-0005-0000-0000-0000A6950000}"/>
    <cellStyle name="Total 5 3 21 3 2" xfId="19208" xr:uid="{00000000-0005-0000-0000-0000A7950000}"/>
    <cellStyle name="Total 5 3 21 3 2 2" xfId="37529" xr:uid="{00000000-0005-0000-0000-0000A8950000}"/>
    <cellStyle name="Total 5 3 21 3 3" xfId="29324" xr:uid="{00000000-0005-0000-0000-0000A9950000}"/>
    <cellStyle name="Total 5 3 21 4" xfId="14634" xr:uid="{00000000-0005-0000-0000-0000AA950000}"/>
    <cellStyle name="Total 5 3 21 4 2" xfId="33807" xr:uid="{00000000-0005-0000-0000-0000AB950000}"/>
    <cellStyle name="Total 5 3 21 5" xfId="24239" xr:uid="{00000000-0005-0000-0000-0000AC950000}"/>
    <cellStyle name="Total 5 3 22" xfId="2966" xr:uid="{00000000-0005-0000-0000-0000AD950000}"/>
    <cellStyle name="Total 5 3 22 2" xfId="6142" xr:uid="{00000000-0005-0000-0000-0000AE950000}"/>
    <cellStyle name="Total 5 3 22 2 2" xfId="12261" xr:uid="{00000000-0005-0000-0000-0000AF950000}"/>
    <cellStyle name="Total 5 3 22 2 2 2" xfId="21705" xr:uid="{00000000-0005-0000-0000-0000B0950000}"/>
    <cellStyle name="Total 5 3 22 2 2 2 2" xfId="39579" xr:uid="{00000000-0005-0000-0000-0000B1950000}"/>
    <cellStyle name="Total 5 3 22 2 2 3" xfId="31875" xr:uid="{00000000-0005-0000-0000-0000B2950000}"/>
    <cellStyle name="Total 5 3 22 2 3" xfId="16642" xr:uid="{00000000-0005-0000-0000-0000B3950000}"/>
    <cellStyle name="Total 5 3 22 2 3 2" xfId="35413" xr:uid="{00000000-0005-0000-0000-0000B4950000}"/>
    <cellStyle name="Total 5 3 22 2 4" xfId="26809" xr:uid="{00000000-0005-0000-0000-0000B5950000}"/>
    <cellStyle name="Total 5 3 22 3" xfId="9246" xr:uid="{00000000-0005-0000-0000-0000B6950000}"/>
    <cellStyle name="Total 5 3 22 3 2" xfId="19223" xr:uid="{00000000-0005-0000-0000-0000B7950000}"/>
    <cellStyle name="Total 5 3 22 3 2 2" xfId="37542" xr:uid="{00000000-0005-0000-0000-0000B8950000}"/>
    <cellStyle name="Total 5 3 22 3 3" xfId="29340" xr:uid="{00000000-0005-0000-0000-0000B9950000}"/>
    <cellStyle name="Total 5 3 22 4" xfId="14649" xr:uid="{00000000-0005-0000-0000-0000BA950000}"/>
    <cellStyle name="Total 5 3 22 4 2" xfId="33822" xr:uid="{00000000-0005-0000-0000-0000BB950000}"/>
    <cellStyle name="Total 5 3 22 5" xfId="24253" xr:uid="{00000000-0005-0000-0000-0000BC950000}"/>
    <cellStyle name="Total 5 3 23" xfId="3028" xr:uid="{00000000-0005-0000-0000-0000BD950000}"/>
    <cellStyle name="Total 5 3 23 2" xfId="6201" xr:uid="{00000000-0005-0000-0000-0000BE950000}"/>
    <cellStyle name="Total 5 3 23 2 2" xfId="12320" xr:uid="{00000000-0005-0000-0000-0000BF950000}"/>
    <cellStyle name="Total 5 3 23 2 2 2" xfId="21762" xr:uid="{00000000-0005-0000-0000-0000C0950000}"/>
    <cellStyle name="Total 5 3 23 2 2 2 2" xfId="39636" xr:uid="{00000000-0005-0000-0000-0000C1950000}"/>
    <cellStyle name="Total 5 3 23 2 2 3" xfId="31932" xr:uid="{00000000-0005-0000-0000-0000C2950000}"/>
    <cellStyle name="Total 5 3 23 2 3" xfId="16687" xr:uid="{00000000-0005-0000-0000-0000C3950000}"/>
    <cellStyle name="Total 5 3 23 2 3 2" xfId="35458" xr:uid="{00000000-0005-0000-0000-0000C4950000}"/>
    <cellStyle name="Total 5 3 23 2 4" xfId="26866" xr:uid="{00000000-0005-0000-0000-0000C5950000}"/>
    <cellStyle name="Total 5 3 23 3" xfId="9305" xr:uid="{00000000-0005-0000-0000-0000C6950000}"/>
    <cellStyle name="Total 5 3 23 3 2" xfId="19282" xr:uid="{00000000-0005-0000-0000-0000C7950000}"/>
    <cellStyle name="Total 5 3 23 3 2 2" xfId="37599" xr:uid="{00000000-0005-0000-0000-0000C8950000}"/>
    <cellStyle name="Total 5 3 23 3 3" xfId="29397" xr:uid="{00000000-0005-0000-0000-0000C9950000}"/>
    <cellStyle name="Total 5 3 23 4" xfId="14694" xr:uid="{00000000-0005-0000-0000-0000CA950000}"/>
    <cellStyle name="Total 5 3 23 4 2" xfId="33867" xr:uid="{00000000-0005-0000-0000-0000CB950000}"/>
    <cellStyle name="Total 5 3 23 5" xfId="24310" xr:uid="{00000000-0005-0000-0000-0000CC950000}"/>
    <cellStyle name="Total 5 3 24" xfId="3005" xr:uid="{00000000-0005-0000-0000-0000CD950000}"/>
    <cellStyle name="Total 5 3 24 2" xfId="6179" xr:uid="{00000000-0005-0000-0000-0000CE950000}"/>
    <cellStyle name="Total 5 3 24 2 2" xfId="12298" xr:uid="{00000000-0005-0000-0000-0000CF950000}"/>
    <cellStyle name="Total 5 3 24 2 2 2" xfId="21740" xr:uid="{00000000-0005-0000-0000-0000D0950000}"/>
    <cellStyle name="Total 5 3 24 2 2 2 2" xfId="39614" xr:uid="{00000000-0005-0000-0000-0000D1950000}"/>
    <cellStyle name="Total 5 3 24 2 2 3" xfId="31910" xr:uid="{00000000-0005-0000-0000-0000D2950000}"/>
    <cellStyle name="Total 5 3 24 2 3" xfId="16671" xr:uid="{00000000-0005-0000-0000-0000D3950000}"/>
    <cellStyle name="Total 5 3 24 2 3 2" xfId="35442" xr:uid="{00000000-0005-0000-0000-0000D4950000}"/>
    <cellStyle name="Total 5 3 24 2 4" xfId="26844" xr:uid="{00000000-0005-0000-0000-0000D5950000}"/>
    <cellStyle name="Total 5 3 24 3" xfId="9283" xr:uid="{00000000-0005-0000-0000-0000D6950000}"/>
    <cellStyle name="Total 5 3 24 3 2" xfId="19260" xr:uid="{00000000-0005-0000-0000-0000D7950000}"/>
    <cellStyle name="Total 5 3 24 3 2 2" xfId="37577" xr:uid="{00000000-0005-0000-0000-0000D8950000}"/>
    <cellStyle name="Total 5 3 24 3 3" xfId="29375" xr:uid="{00000000-0005-0000-0000-0000D9950000}"/>
    <cellStyle name="Total 5 3 24 4" xfId="14678" xr:uid="{00000000-0005-0000-0000-0000DA950000}"/>
    <cellStyle name="Total 5 3 24 4 2" xfId="33851" xr:uid="{00000000-0005-0000-0000-0000DB950000}"/>
    <cellStyle name="Total 5 3 24 5" xfId="24288" xr:uid="{00000000-0005-0000-0000-0000DC950000}"/>
    <cellStyle name="Total 5 3 25" xfId="3013" xr:uid="{00000000-0005-0000-0000-0000DD950000}"/>
    <cellStyle name="Total 5 3 25 2" xfId="6187" xr:uid="{00000000-0005-0000-0000-0000DE950000}"/>
    <cellStyle name="Total 5 3 25 2 2" xfId="12306" xr:uid="{00000000-0005-0000-0000-0000DF950000}"/>
    <cellStyle name="Total 5 3 25 2 2 2" xfId="21748" xr:uid="{00000000-0005-0000-0000-0000E0950000}"/>
    <cellStyle name="Total 5 3 25 2 2 2 2" xfId="39622" xr:uid="{00000000-0005-0000-0000-0000E1950000}"/>
    <cellStyle name="Total 5 3 25 2 2 3" xfId="31918" xr:uid="{00000000-0005-0000-0000-0000E2950000}"/>
    <cellStyle name="Total 5 3 25 2 3" xfId="16677" xr:uid="{00000000-0005-0000-0000-0000E3950000}"/>
    <cellStyle name="Total 5 3 25 2 3 2" xfId="35448" xr:uid="{00000000-0005-0000-0000-0000E4950000}"/>
    <cellStyle name="Total 5 3 25 2 4" xfId="26852" xr:uid="{00000000-0005-0000-0000-0000E5950000}"/>
    <cellStyle name="Total 5 3 25 3" xfId="9291" xr:uid="{00000000-0005-0000-0000-0000E6950000}"/>
    <cellStyle name="Total 5 3 25 3 2" xfId="19268" xr:uid="{00000000-0005-0000-0000-0000E7950000}"/>
    <cellStyle name="Total 5 3 25 3 2 2" xfId="37585" xr:uid="{00000000-0005-0000-0000-0000E8950000}"/>
    <cellStyle name="Total 5 3 25 3 3" xfId="29383" xr:uid="{00000000-0005-0000-0000-0000E9950000}"/>
    <cellStyle name="Total 5 3 25 4" xfId="14684" xr:uid="{00000000-0005-0000-0000-0000EA950000}"/>
    <cellStyle name="Total 5 3 25 4 2" xfId="33857" xr:uid="{00000000-0005-0000-0000-0000EB950000}"/>
    <cellStyle name="Total 5 3 25 5" xfId="24296" xr:uid="{00000000-0005-0000-0000-0000EC950000}"/>
    <cellStyle name="Total 5 3 26" xfId="3015" xr:uid="{00000000-0005-0000-0000-0000ED950000}"/>
    <cellStyle name="Total 5 3 26 2" xfId="6189" xr:uid="{00000000-0005-0000-0000-0000EE950000}"/>
    <cellStyle name="Total 5 3 26 2 2" xfId="12308" xr:uid="{00000000-0005-0000-0000-0000EF950000}"/>
    <cellStyle name="Total 5 3 26 2 2 2" xfId="21750" xr:uid="{00000000-0005-0000-0000-0000F0950000}"/>
    <cellStyle name="Total 5 3 26 2 2 2 2" xfId="39624" xr:uid="{00000000-0005-0000-0000-0000F1950000}"/>
    <cellStyle name="Total 5 3 26 2 2 3" xfId="31920" xr:uid="{00000000-0005-0000-0000-0000F2950000}"/>
    <cellStyle name="Total 5 3 26 2 3" xfId="16679" xr:uid="{00000000-0005-0000-0000-0000F3950000}"/>
    <cellStyle name="Total 5 3 26 2 3 2" xfId="35450" xr:uid="{00000000-0005-0000-0000-0000F4950000}"/>
    <cellStyle name="Total 5 3 26 2 4" xfId="26854" xr:uid="{00000000-0005-0000-0000-0000F5950000}"/>
    <cellStyle name="Total 5 3 26 3" xfId="9293" xr:uid="{00000000-0005-0000-0000-0000F6950000}"/>
    <cellStyle name="Total 5 3 26 3 2" xfId="19270" xr:uid="{00000000-0005-0000-0000-0000F7950000}"/>
    <cellStyle name="Total 5 3 26 3 2 2" xfId="37587" xr:uid="{00000000-0005-0000-0000-0000F8950000}"/>
    <cellStyle name="Total 5 3 26 3 3" xfId="29385" xr:uid="{00000000-0005-0000-0000-0000F9950000}"/>
    <cellStyle name="Total 5 3 26 4" xfId="14686" xr:uid="{00000000-0005-0000-0000-0000FA950000}"/>
    <cellStyle name="Total 5 3 26 4 2" xfId="33859" xr:uid="{00000000-0005-0000-0000-0000FB950000}"/>
    <cellStyle name="Total 5 3 26 5" xfId="24298" xr:uid="{00000000-0005-0000-0000-0000FC950000}"/>
    <cellStyle name="Total 5 3 27" xfId="3073" xr:uid="{00000000-0005-0000-0000-0000FD950000}"/>
    <cellStyle name="Total 5 3 27 2" xfId="6244" xr:uid="{00000000-0005-0000-0000-0000FE950000}"/>
    <cellStyle name="Total 5 3 27 2 2" xfId="12363" xr:uid="{00000000-0005-0000-0000-0000FF950000}"/>
    <cellStyle name="Total 5 3 27 2 2 2" xfId="21797" xr:uid="{00000000-0005-0000-0000-000000960000}"/>
    <cellStyle name="Total 5 3 27 2 2 2 2" xfId="39667" xr:uid="{00000000-0005-0000-0000-000001960000}"/>
    <cellStyle name="Total 5 3 27 2 2 3" xfId="31963" xr:uid="{00000000-0005-0000-0000-000002960000}"/>
    <cellStyle name="Total 5 3 27 2 3" xfId="16722" xr:uid="{00000000-0005-0000-0000-000003960000}"/>
    <cellStyle name="Total 5 3 27 2 3 2" xfId="35493" xr:uid="{00000000-0005-0000-0000-000004960000}"/>
    <cellStyle name="Total 5 3 27 2 4" xfId="26897" xr:uid="{00000000-0005-0000-0000-000005960000}"/>
    <cellStyle name="Total 5 3 27 3" xfId="9348" xr:uid="{00000000-0005-0000-0000-000006960000}"/>
    <cellStyle name="Total 5 3 27 3 2" xfId="19325" xr:uid="{00000000-0005-0000-0000-000007960000}"/>
    <cellStyle name="Total 5 3 27 3 2 2" xfId="37630" xr:uid="{00000000-0005-0000-0000-000008960000}"/>
    <cellStyle name="Total 5 3 27 3 3" xfId="29428" xr:uid="{00000000-0005-0000-0000-000009960000}"/>
    <cellStyle name="Total 5 3 27 4" xfId="14729" xr:uid="{00000000-0005-0000-0000-00000A960000}"/>
    <cellStyle name="Total 5 3 27 4 2" xfId="33902" xr:uid="{00000000-0005-0000-0000-00000B960000}"/>
    <cellStyle name="Total 5 3 27 5" xfId="24341" xr:uid="{00000000-0005-0000-0000-00000C960000}"/>
    <cellStyle name="Total 5 3 28" xfId="3106" xr:uid="{00000000-0005-0000-0000-00000D960000}"/>
    <cellStyle name="Total 5 3 28 2" xfId="6272" xr:uid="{00000000-0005-0000-0000-00000E960000}"/>
    <cellStyle name="Total 5 3 28 2 2" xfId="12391" xr:uid="{00000000-0005-0000-0000-00000F960000}"/>
    <cellStyle name="Total 5 3 28 2 2 2" xfId="21825" xr:uid="{00000000-0005-0000-0000-000010960000}"/>
    <cellStyle name="Total 5 3 28 2 2 2 2" xfId="39695" xr:uid="{00000000-0005-0000-0000-000011960000}"/>
    <cellStyle name="Total 5 3 28 2 2 3" xfId="31991" xr:uid="{00000000-0005-0000-0000-000012960000}"/>
    <cellStyle name="Total 5 3 28 2 3" xfId="16744" xr:uid="{00000000-0005-0000-0000-000013960000}"/>
    <cellStyle name="Total 5 3 28 2 3 2" xfId="35515" xr:uid="{00000000-0005-0000-0000-000014960000}"/>
    <cellStyle name="Total 5 3 28 2 4" xfId="26925" xr:uid="{00000000-0005-0000-0000-000015960000}"/>
    <cellStyle name="Total 5 3 28 3" xfId="9376" xr:uid="{00000000-0005-0000-0000-000016960000}"/>
    <cellStyle name="Total 5 3 28 3 2" xfId="19353" xr:uid="{00000000-0005-0000-0000-000017960000}"/>
    <cellStyle name="Total 5 3 28 3 2 2" xfId="37658" xr:uid="{00000000-0005-0000-0000-000018960000}"/>
    <cellStyle name="Total 5 3 28 3 3" xfId="29456" xr:uid="{00000000-0005-0000-0000-000019960000}"/>
    <cellStyle name="Total 5 3 28 4" xfId="14751" xr:uid="{00000000-0005-0000-0000-00001A960000}"/>
    <cellStyle name="Total 5 3 28 4 2" xfId="33924" xr:uid="{00000000-0005-0000-0000-00001B960000}"/>
    <cellStyle name="Total 5 3 28 5" xfId="24369" xr:uid="{00000000-0005-0000-0000-00001C960000}"/>
    <cellStyle name="Total 5 3 29" xfId="3089" xr:uid="{00000000-0005-0000-0000-00001D960000}"/>
    <cellStyle name="Total 5 3 29 2" xfId="6258" xr:uid="{00000000-0005-0000-0000-00001E960000}"/>
    <cellStyle name="Total 5 3 29 2 2" xfId="12377" xr:uid="{00000000-0005-0000-0000-00001F960000}"/>
    <cellStyle name="Total 5 3 29 2 2 2" xfId="21811" xr:uid="{00000000-0005-0000-0000-000020960000}"/>
    <cellStyle name="Total 5 3 29 2 2 2 2" xfId="39681" xr:uid="{00000000-0005-0000-0000-000021960000}"/>
    <cellStyle name="Total 5 3 29 2 2 3" xfId="31977" xr:uid="{00000000-0005-0000-0000-000022960000}"/>
    <cellStyle name="Total 5 3 29 2 3" xfId="16734" xr:uid="{00000000-0005-0000-0000-000023960000}"/>
    <cellStyle name="Total 5 3 29 2 3 2" xfId="35505" xr:uid="{00000000-0005-0000-0000-000024960000}"/>
    <cellStyle name="Total 5 3 29 2 4" xfId="26911" xr:uid="{00000000-0005-0000-0000-000025960000}"/>
    <cellStyle name="Total 5 3 29 3" xfId="9362" xr:uid="{00000000-0005-0000-0000-000026960000}"/>
    <cellStyle name="Total 5 3 29 3 2" xfId="19339" xr:uid="{00000000-0005-0000-0000-000027960000}"/>
    <cellStyle name="Total 5 3 29 3 2 2" xfId="37644" xr:uid="{00000000-0005-0000-0000-000028960000}"/>
    <cellStyle name="Total 5 3 29 3 3" xfId="29442" xr:uid="{00000000-0005-0000-0000-000029960000}"/>
    <cellStyle name="Total 5 3 29 4" xfId="14741" xr:uid="{00000000-0005-0000-0000-00002A960000}"/>
    <cellStyle name="Total 5 3 29 4 2" xfId="33914" xr:uid="{00000000-0005-0000-0000-00002B960000}"/>
    <cellStyle name="Total 5 3 29 5" xfId="24355" xr:uid="{00000000-0005-0000-0000-00002C960000}"/>
    <cellStyle name="Total 5 3 3" xfId="2464" xr:uid="{00000000-0005-0000-0000-00002D960000}"/>
    <cellStyle name="Total 5 3 3 2" xfId="3758" xr:uid="{00000000-0005-0000-0000-00002E960000}"/>
    <cellStyle name="Total 5 3 3 2 2" xfId="6872" xr:uid="{00000000-0005-0000-0000-00002F960000}"/>
    <cellStyle name="Total 5 3 3 2 2 2" xfId="12948" xr:uid="{00000000-0005-0000-0000-000030960000}"/>
    <cellStyle name="Total 5 3 3 2 2 2 2" xfId="22312" xr:uid="{00000000-0005-0000-0000-000031960000}"/>
    <cellStyle name="Total 5 3 3 2 2 2 2 2" xfId="40042" xr:uid="{00000000-0005-0000-0000-000032960000}"/>
    <cellStyle name="Total 5 3 3 2 2 2 3" xfId="32402" xr:uid="{00000000-0005-0000-0000-000033960000}"/>
    <cellStyle name="Total 5 3 3 2 2 3" xfId="17168" xr:uid="{00000000-0005-0000-0000-000034960000}"/>
    <cellStyle name="Total 5 3 3 2 2 3 2" xfId="35801" xr:uid="{00000000-0005-0000-0000-000035960000}"/>
    <cellStyle name="Total 5 3 3 2 2 4" xfId="27336" xr:uid="{00000000-0005-0000-0000-000036960000}"/>
    <cellStyle name="Total 5 3 3 2 3" xfId="9933" xr:uid="{00000000-0005-0000-0000-000037960000}"/>
    <cellStyle name="Total 5 3 3 2 3 2" xfId="29861" xr:uid="{00000000-0005-0000-0000-000038960000}"/>
    <cellStyle name="Total 5 3 3 2 4" xfId="24780" xr:uid="{00000000-0005-0000-0000-000039960000}"/>
    <cellStyle name="Total 5 3 3 3" xfId="4430" xr:uid="{00000000-0005-0000-0000-00003A960000}"/>
    <cellStyle name="Total 5 3 3 3 2" xfId="7532" xr:uid="{00000000-0005-0000-0000-00003B960000}"/>
    <cellStyle name="Total 5 3 3 3 2 2" xfId="13593" xr:uid="{00000000-0005-0000-0000-00003C960000}"/>
    <cellStyle name="Total 5 3 3 3 2 2 2" xfId="22885" xr:uid="{00000000-0005-0000-0000-00003D960000}"/>
    <cellStyle name="Total 5 3 3 3 2 2 2 2" xfId="40613" xr:uid="{00000000-0005-0000-0000-00003E960000}"/>
    <cellStyle name="Total 5 3 3 3 2 2 3" xfId="33043" xr:uid="{00000000-0005-0000-0000-00003F960000}"/>
    <cellStyle name="Total 5 3 3 3 2 3" xfId="17634" xr:uid="{00000000-0005-0000-0000-000040960000}"/>
    <cellStyle name="Total 5 3 3 3 2 3 2" xfId="36267" xr:uid="{00000000-0005-0000-0000-000041960000}"/>
    <cellStyle name="Total 5 3 3 3 2 4" xfId="27977" xr:uid="{00000000-0005-0000-0000-000042960000}"/>
    <cellStyle name="Total 5 3 3 3 3" xfId="10579" xr:uid="{00000000-0005-0000-0000-000043960000}"/>
    <cellStyle name="Total 5 3 3 3 3 2" xfId="20147" xr:uid="{00000000-0005-0000-0000-000044960000}"/>
    <cellStyle name="Total 5 3 3 3 3 2 2" xfId="38302" xr:uid="{00000000-0005-0000-0000-000045960000}"/>
    <cellStyle name="Total 5 3 3 3 3 3" xfId="30503" xr:uid="{00000000-0005-0000-0000-000046960000}"/>
    <cellStyle name="Total 5 3 3 3 4" xfId="15233" xr:uid="{00000000-0005-0000-0000-000047960000}"/>
    <cellStyle name="Total 5 3 3 3 4 2" xfId="34268" xr:uid="{00000000-0005-0000-0000-000048960000}"/>
    <cellStyle name="Total 5 3 3 3 5" xfId="25421" xr:uid="{00000000-0005-0000-0000-000049960000}"/>
    <cellStyle name="Total 5 3 3 4" xfId="5670" xr:uid="{00000000-0005-0000-0000-00004A960000}"/>
    <cellStyle name="Total 5 3 3 4 2" xfId="11793" xr:uid="{00000000-0005-0000-0000-00004B960000}"/>
    <cellStyle name="Total 5 3 3 4 2 2" xfId="21326" xr:uid="{00000000-0005-0000-0000-00004C960000}"/>
    <cellStyle name="Total 5 3 3 4 2 2 2" xfId="39212" xr:uid="{00000000-0005-0000-0000-00004D960000}"/>
    <cellStyle name="Total 5 3 3 4 2 3" xfId="31443" xr:uid="{00000000-0005-0000-0000-00004E960000}"/>
    <cellStyle name="Total 5 3 3 4 3" xfId="16299" xr:uid="{00000000-0005-0000-0000-00004F960000}"/>
    <cellStyle name="Total 5 3 3 4 3 2" xfId="35070" xr:uid="{00000000-0005-0000-0000-000050960000}"/>
    <cellStyle name="Total 5 3 3 4 4" xfId="26373" xr:uid="{00000000-0005-0000-0000-000051960000}"/>
    <cellStyle name="Total 5 3 3 5" xfId="8773" xr:uid="{00000000-0005-0000-0000-000052960000}"/>
    <cellStyle name="Total 5 3 3 5 2" xfId="18760" xr:uid="{00000000-0005-0000-0000-000053960000}"/>
    <cellStyle name="Total 5 3 3 5 2 2" xfId="37115" xr:uid="{00000000-0005-0000-0000-000054960000}"/>
    <cellStyle name="Total 5 3 3 5 3" xfId="28903" xr:uid="{00000000-0005-0000-0000-000055960000}"/>
    <cellStyle name="Total 5 3 3 6" xfId="23818" xr:uid="{00000000-0005-0000-0000-000056960000}"/>
    <cellStyle name="Total 5 3 30" xfId="3091" xr:uid="{00000000-0005-0000-0000-000057960000}"/>
    <cellStyle name="Total 5 3 30 2" xfId="6260" xr:uid="{00000000-0005-0000-0000-000058960000}"/>
    <cellStyle name="Total 5 3 30 2 2" xfId="12379" xr:uid="{00000000-0005-0000-0000-000059960000}"/>
    <cellStyle name="Total 5 3 30 2 2 2" xfId="21813" xr:uid="{00000000-0005-0000-0000-00005A960000}"/>
    <cellStyle name="Total 5 3 30 2 2 2 2" xfId="39683" xr:uid="{00000000-0005-0000-0000-00005B960000}"/>
    <cellStyle name="Total 5 3 30 2 2 3" xfId="31979" xr:uid="{00000000-0005-0000-0000-00005C960000}"/>
    <cellStyle name="Total 5 3 30 2 3" xfId="16736" xr:uid="{00000000-0005-0000-0000-00005D960000}"/>
    <cellStyle name="Total 5 3 30 2 3 2" xfId="35507" xr:uid="{00000000-0005-0000-0000-00005E960000}"/>
    <cellStyle name="Total 5 3 30 2 4" xfId="26913" xr:uid="{00000000-0005-0000-0000-00005F960000}"/>
    <cellStyle name="Total 5 3 30 3" xfId="9364" xr:uid="{00000000-0005-0000-0000-000060960000}"/>
    <cellStyle name="Total 5 3 30 3 2" xfId="19341" xr:uid="{00000000-0005-0000-0000-000061960000}"/>
    <cellStyle name="Total 5 3 30 3 2 2" xfId="37646" xr:uid="{00000000-0005-0000-0000-000062960000}"/>
    <cellStyle name="Total 5 3 30 3 3" xfId="29444" xr:uid="{00000000-0005-0000-0000-000063960000}"/>
    <cellStyle name="Total 5 3 30 4" xfId="14743" xr:uid="{00000000-0005-0000-0000-000064960000}"/>
    <cellStyle name="Total 5 3 30 4 2" xfId="33916" xr:uid="{00000000-0005-0000-0000-000065960000}"/>
    <cellStyle name="Total 5 3 30 5" xfId="24357" xr:uid="{00000000-0005-0000-0000-000066960000}"/>
    <cellStyle name="Total 5 3 31" xfId="3153" xr:uid="{00000000-0005-0000-0000-000067960000}"/>
    <cellStyle name="Total 5 3 31 2" xfId="6315" xr:uid="{00000000-0005-0000-0000-000068960000}"/>
    <cellStyle name="Total 5 3 31 2 2" xfId="12434" xr:uid="{00000000-0005-0000-0000-000069960000}"/>
    <cellStyle name="Total 5 3 31 2 2 2" xfId="21856" xr:uid="{00000000-0005-0000-0000-00006A960000}"/>
    <cellStyle name="Total 5 3 31 2 2 2 2" xfId="39724" xr:uid="{00000000-0005-0000-0000-00006B960000}"/>
    <cellStyle name="Total 5 3 31 2 2 3" xfId="32030" xr:uid="{00000000-0005-0000-0000-00006C960000}"/>
    <cellStyle name="Total 5 3 31 2 3" xfId="16771" xr:uid="{00000000-0005-0000-0000-00006D960000}"/>
    <cellStyle name="Total 5 3 31 2 3 2" xfId="35542" xr:uid="{00000000-0005-0000-0000-00006E960000}"/>
    <cellStyle name="Total 5 3 31 2 4" xfId="26964" xr:uid="{00000000-0005-0000-0000-00006F960000}"/>
    <cellStyle name="Total 5 3 31 3" xfId="9419" xr:uid="{00000000-0005-0000-0000-000070960000}"/>
    <cellStyle name="Total 5 3 31 3 2" xfId="19396" xr:uid="{00000000-0005-0000-0000-000071960000}"/>
    <cellStyle name="Total 5 3 31 3 2 2" xfId="37697" xr:uid="{00000000-0005-0000-0000-000072960000}"/>
    <cellStyle name="Total 5 3 31 3 3" xfId="29495" xr:uid="{00000000-0005-0000-0000-000073960000}"/>
    <cellStyle name="Total 5 3 31 4" xfId="14778" xr:uid="{00000000-0005-0000-0000-000074960000}"/>
    <cellStyle name="Total 5 3 31 4 2" xfId="33951" xr:uid="{00000000-0005-0000-0000-000075960000}"/>
    <cellStyle name="Total 5 3 31 5" xfId="24408" xr:uid="{00000000-0005-0000-0000-000076960000}"/>
    <cellStyle name="Total 5 3 32" xfId="3117" xr:uid="{00000000-0005-0000-0000-000077960000}"/>
    <cellStyle name="Total 5 3 32 2" xfId="6282" xr:uid="{00000000-0005-0000-0000-000078960000}"/>
    <cellStyle name="Total 5 3 32 2 2" xfId="12401" xr:uid="{00000000-0005-0000-0000-000079960000}"/>
    <cellStyle name="Total 5 3 32 2 2 2" xfId="21830" xr:uid="{00000000-0005-0000-0000-00007A960000}"/>
    <cellStyle name="Total 5 3 32 2 2 2 2" xfId="39700" xr:uid="{00000000-0005-0000-0000-00007B960000}"/>
    <cellStyle name="Total 5 3 32 2 2 3" xfId="32001" xr:uid="{00000000-0005-0000-0000-00007C960000}"/>
    <cellStyle name="Total 5 3 32 2 3" xfId="16747" xr:uid="{00000000-0005-0000-0000-00007D960000}"/>
    <cellStyle name="Total 5 3 32 2 3 2" xfId="35518" xr:uid="{00000000-0005-0000-0000-00007E960000}"/>
    <cellStyle name="Total 5 3 32 2 4" xfId="26935" xr:uid="{00000000-0005-0000-0000-00007F960000}"/>
    <cellStyle name="Total 5 3 32 3" xfId="9386" xr:uid="{00000000-0005-0000-0000-000080960000}"/>
    <cellStyle name="Total 5 3 32 3 2" xfId="19363" xr:uid="{00000000-0005-0000-0000-000081960000}"/>
    <cellStyle name="Total 5 3 32 3 2 2" xfId="37668" xr:uid="{00000000-0005-0000-0000-000082960000}"/>
    <cellStyle name="Total 5 3 32 3 3" xfId="29466" xr:uid="{00000000-0005-0000-0000-000083960000}"/>
    <cellStyle name="Total 5 3 32 4" xfId="14754" xr:uid="{00000000-0005-0000-0000-000084960000}"/>
    <cellStyle name="Total 5 3 32 4 2" xfId="33927" xr:uid="{00000000-0005-0000-0000-000085960000}"/>
    <cellStyle name="Total 5 3 32 5" xfId="24379" xr:uid="{00000000-0005-0000-0000-000086960000}"/>
    <cellStyle name="Total 5 3 33" xfId="3171" xr:uid="{00000000-0005-0000-0000-000087960000}"/>
    <cellStyle name="Total 5 3 33 2" xfId="6331" xr:uid="{00000000-0005-0000-0000-000088960000}"/>
    <cellStyle name="Total 5 3 33 2 2" xfId="12450" xr:uid="{00000000-0005-0000-0000-000089960000}"/>
    <cellStyle name="Total 5 3 33 2 2 2" xfId="21870" xr:uid="{00000000-0005-0000-0000-00008A960000}"/>
    <cellStyle name="Total 5 3 33 2 2 2 2" xfId="39738" xr:uid="{00000000-0005-0000-0000-00008B960000}"/>
    <cellStyle name="Total 5 3 33 2 2 3" xfId="32044" xr:uid="{00000000-0005-0000-0000-00008C960000}"/>
    <cellStyle name="Total 5 3 33 2 3" xfId="16783" xr:uid="{00000000-0005-0000-0000-00008D960000}"/>
    <cellStyle name="Total 5 3 33 2 3 2" xfId="35554" xr:uid="{00000000-0005-0000-0000-00008E960000}"/>
    <cellStyle name="Total 5 3 33 2 4" xfId="26978" xr:uid="{00000000-0005-0000-0000-00008F960000}"/>
    <cellStyle name="Total 5 3 33 3" xfId="9435" xr:uid="{00000000-0005-0000-0000-000090960000}"/>
    <cellStyle name="Total 5 3 33 3 2" xfId="19412" xr:uid="{00000000-0005-0000-0000-000091960000}"/>
    <cellStyle name="Total 5 3 33 3 2 2" xfId="37711" xr:uid="{00000000-0005-0000-0000-000092960000}"/>
    <cellStyle name="Total 5 3 33 3 3" xfId="29509" xr:uid="{00000000-0005-0000-0000-000093960000}"/>
    <cellStyle name="Total 5 3 33 4" xfId="14790" xr:uid="{00000000-0005-0000-0000-000094960000}"/>
    <cellStyle name="Total 5 3 33 4 2" xfId="33963" xr:uid="{00000000-0005-0000-0000-000095960000}"/>
    <cellStyle name="Total 5 3 33 5" xfId="24422" xr:uid="{00000000-0005-0000-0000-000096960000}"/>
    <cellStyle name="Total 5 3 34" xfId="3182" xr:uid="{00000000-0005-0000-0000-000097960000}"/>
    <cellStyle name="Total 5 3 34 2" xfId="6341" xr:uid="{00000000-0005-0000-0000-000098960000}"/>
    <cellStyle name="Total 5 3 34 2 2" xfId="12460" xr:uid="{00000000-0005-0000-0000-000099960000}"/>
    <cellStyle name="Total 5 3 34 2 2 2" xfId="21880" xr:uid="{00000000-0005-0000-0000-00009A960000}"/>
    <cellStyle name="Total 5 3 34 2 2 2 2" xfId="39748" xr:uid="{00000000-0005-0000-0000-00009B960000}"/>
    <cellStyle name="Total 5 3 34 2 2 3" xfId="32054" xr:uid="{00000000-0005-0000-0000-00009C960000}"/>
    <cellStyle name="Total 5 3 34 2 3" xfId="16791" xr:uid="{00000000-0005-0000-0000-00009D960000}"/>
    <cellStyle name="Total 5 3 34 2 3 2" xfId="35562" xr:uid="{00000000-0005-0000-0000-00009E960000}"/>
    <cellStyle name="Total 5 3 34 2 4" xfId="26988" xr:uid="{00000000-0005-0000-0000-00009F960000}"/>
    <cellStyle name="Total 5 3 34 3" xfId="9445" xr:uid="{00000000-0005-0000-0000-0000A0960000}"/>
    <cellStyle name="Total 5 3 34 3 2" xfId="19420" xr:uid="{00000000-0005-0000-0000-0000A1960000}"/>
    <cellStyle name="Total 5 3 34 3 2 2" xfId="37719" xr:uid="{00000000-0005-0000-0000-0000A2960000}"/>
    <cellStyle name="Total 5 3 34 3 3" xfId="29519" xr:uid="{00000000-0005-0000-0000-0000A3960000}"/>
    <cellStyle name="Total 5 3 34 4" xfId="14796" xr:uid="{00000000-0005-0000-0000-0000A4960000}"/>
    <cellStyle name="Total 5 3 34 4 2" xfId="33969" xr:uid="{00000000-0005-0000-0000-0000A5960000}"/>
    <cellStyle name="Total 5 3 34 5" xfId="24432" xr:uid="{00000000-0005-0000-0000-0000A6960000}"/>
    <cellStyle name="Total 5 3 35" xfId="3191" xr:uid="{00000000-0005-0000-0000-0000A7960000}"/>
    <cellStyle name="Total 5 3 35 2" xfId="6349" xr:uid="{00000000-0005-0000-0000-0000A8960000}"/>
    <cellStyle name="Total 5 3 35 2 2" xfId="12468" xr:uid="{00000000-0005-0000-0000-0000A9960000}"/>
    <cellStyle name="Total 5 3 35 2 2 2" xfId="21888" xr:uid="{00000000-0005-0000-0000-0000AA960000}"/>
    <cellStyle name="Total 5 3 35 2 2 2 2" xfId="39756" xr:uid="{00000000-0005-0000-0000-0000AB960000}"/>
    <cellStyle name="Total 5 3 35 2 2 3" xfId="32062" xr:uid="{00000000-0005-0000-0000-0000AC960000}"/>
    <cellStyle name="Total 5 3 35 2 3" xfId="16797" xr:uid="{00000000-0005-0000-0000-0000AD960000}"/>
    <cellStyle name="Total 5 3 35 2 3 2" xfId="35568" xr:uid="{00000000-0005-0000-0000-0000AE960000}"/>
    <cellStyle name="Total 5 3 35 2 4" xfId="26996" xr:uid="{00000000-0005-0000-0000-0000AF960000}"/>
    <cellStyle name="Total 5 3 35 3" xfId="9453" xr:uid="{00000000-0005-0000-0000-0000B0960000}"/>
    <cellStyle name="Total 5 3 35 3 2" xfId="29527" xr:uid="{00000000-0005-0000-0000-0000B1960000}"/>
    <cellStyle name="Total 5 3 35 4" xfId="24440" xr:uid="{00000000-0005-0000-0000-0000B2960000}"/>
    <cellStyle name="Total 5 3 36" xfId="3274" xr:uid="{00000000-0005-0000-0000-0000B3960000}"/>
    <cellStyle name="Total 5 3 36 2" xfId="6431" xr:uid="{00000000-0005-0000-0000-0000B4960000}"/>
    <cellStyle name="Total 5 3 36 2 2" xfId="12544" xr:uid="{00000000-0005-0000-0000-0000B5960000}"/>
    <cellStyle name="Total 5 3 36 2 2 2" xfId="21960" xr:uid="{00000000-0005-0000-0000-0000B6960000}"/>
    <cellStyle name="Total 5 3 36 2 2 2 2" xfId="39777" xr:uid="{00000000-0005-0000-0000-0000B7960000}"/>
    <cellStyle name="Total 5 3 36 2 2 3" xfId="32087" xr:uid="{00000000-0005-0000-0000-0000B8960000}"/>
    <cellStyle name="Total 5 3 36 2 3" xfId="16866" xr:uid="{00000000-0005-0000-0000-0000B9960000}"/>
    <cellStyle name="Total 5 3 36 2 3 2" xfId="35586" xr:uid="{00000000-0005-0000-0000-0000BA960000}"/>
    <cellStyle name="Total 5 3 36 2 4" xfId="27021" xr:uid="{00000000-0005-0000-0000-0000BB960000}"/>
    <cellStyle name="Total 5 3 36 3" xfId="9529" xr:uid="{00000000-0005-0000-0000-0000BC960000}"/>
    <cellStyle name="Total 5 3 36 3 2" xfId="29552" xr:uid="{00000000-0005-0000-0000-0000BD960000}"/>
    <cellStyle name="Total 5 3 36 4" xfId="24465" xr:uid="{00000000-0005-0000-0000-0000BE960000}"/>
    <cellStyle name="Total 5 3 37" xfId="4859" xr:uid="{00000000-0005-0000-0000-0000BF960000}"/>
    <cellStyle name="Total 5 3 37 2" xfId="11000" xr:uid="{00000000-0005-0000-0000-0000C0960000}"/>
    <cellStyle name="Total 5 3 37 2 2" xfId="20564" xr:uid="{00000000-0005-0000-0000-0000C1960000}"/>
    <cellStyle name="Total 5 3 37 2 2 2" xfId="38668" xr:uid="{00000000-0005-0000-0000-0000C2960000}"/>
    <cellStyle name="Total 5 3 37 2 3" xfId="30873" xr:uid="{00000000-0005-0000-0000-0000C3960000}"/>
    <cellStyle name="Total 5 3 37 3" xfId="15566" xr:uid="{00000000-0005-0000-0000-0000C4960000}"/>
    <cellStyle name="Total 5 3 37 3 2" xfId="34553" xr:uid="{00000000-0005-0000-0000-0000C5960000}"/>
    <cellStyle name="Total 5 3 37 4" xfId="25791" xr:uid="{00000000-0005-0000-0000-0000C6960000}"/>
    <cellStyle name="Total 5 3 38" xfId="7984" xr:uid="{00000000-0005-0000-0000-0000C7960000}"/>
    <cellStyle name="Total 5 3 38 2" xfId="17977" xr:uid="{00000000-0005-0000-0000-0000C8960000}"/>
    <cellStyle name="Total 5 3 38 2 2" xfId="36555" xr:uid="{00000000-0005-0000-0000-0000C9960000}"/>
    <cellStyle name="Total 5 3 38 3" xfId="28346" xr:uid="{00000000-0005-0000-0000-0000CA960000}"/>
    <cellStyle name="Total 5 3 39" xfId="23250" xr:uid="{00000000-0005-0000-0000-0000CB960000}"/>
    <cellStyle name="Total 5 3 4" xfId="2459" xr:uid="{00000000-0005-0000-0000-0000CC960000}"/>
    <cellStyle name="Total 5 3 4 2" xfId="3609" xr:uid="{00000000-0005-0000-0000-0000CD960000}"/>
    <cellStyle name="Total 5 3 4 2 2" xfId="6738" xr:uid="{00000000-0005-0000-0000-0000CE960000}"/>
    <cellStyle name="Total 5 3 4 2 2 2" xfId="12828" xr:uid="{00000000-0005-0000-0000-0000CF960000}"/>
    <cellStyle name="Total 5 3 4 2 2 2 2" xfId="22213" xr:uid="{00000000-0005-0000-0000-0000D0960000}"/>
    <cellStyle name="Total 5 3 4 2 2 2 2 2" xfId="39943" xr:uid="{00000000-0005-0000-0000-0000D1960000}"/>
    <cellStyle name="Total 5 3 4 2 2 2 3" xfId="32283" xr:uid="{00000000-0005-0000-0000-0000D2960000}"/>
    <cellStyle name="Total 5 3 4 2 2 3" xfId="17090" xr:uid="{00000000-0005-0000-0000-0000D3960000}"/>
    <cellStyle name="Total 5 3 4 2 2 3 2" xfId="35723" xr:uid="{00000000-0005-0000-0000-0000D4960000}"/>
    <cellStyle name="Total 5 3 4 2 2 4" xfId="27217" xr:uid="{00000000-0005-0000-0000-0000D5960000}"/>
    <cellStyle name="Total 5 3 4 2 3" xfId="9813" xr:uid="{00000000-0005-0000-0000-0000D6960000}"/>
    <cellStyle name="Total 5 3 4 2 3 2" xfId="29743" xr:uid="{00000000-0005-0000-0000-0000D7960000}"/>
    <cellStyle name="Total 5 3 4 2 4" xfId="24661" xr:uid="{00000000-0005-0000-0000-0000D8960000}"/>
    <cellStyle name="Total 5 3 4 3" xfId="4310" xr:uid="{00000000-0005-0000-0000-0000D9960000}"/>
    <cellStyle name="Total 5 3 4 3 2" xfId="7412" xr:uid="{00000000-0005-0000-0000-0000DA960000}"/>
    <cellStyle name="Total 5 3 4 3 2 2" xfId="13473" xr:uid="{00000000-0005-0000-0000-0000DB960000}"/>
    <cellStyle name="Total 5 3 4 3 2 2 2" xfId="22786" xr:uid="{00000000-0005-0000-0000-0000DC960000}"/>
    <cellStyle name="Total 5 3 4 3 2 2 2 2" xfId="40514" xr:uid="{00000000-0005-0000-0000-0000DD960000}"/>
    <cellStyle name="Total 5 3 4 3 2 2 3" xfId="32924" xr:uid="{00000000-0005-0000-0000-0000DE960000}"/>
    <cellStyle name="Total 5 3 4 3 2 3" xfId="17556" xr:uid="{00000000-0005-0000-0000-0000DF960000}"/>
    <cellStyle name="Total 5 3 4 3 2 3 2" xfId="36189" xr:uid="{00000000-0005-0000-0000-0000E0960000}"/>
    <cellStyle name="Total 5 3 4 3 2 4" xfId="27858" xr:uid="{00000000-0005-0000-0000-0000E1960000}"/>
    <cellStyle name="Total 5 3 4 3 3" xfId="10459" xr:uid="{00000000-0005-0000-0000-0000E2960000}"/>
    <cellStyle name="Total 5 3 4 3 3 2" xfId="20027" xr:uid="{00000000-0005-0000-0000-0000E3960000}"/>
    <cellStyle name="Total 5 3 4 3 3 2 2" xfId="38183" xr:uid="{00000000-0005-0000-0000-0000E4960000}"/>
    <cellStyle name="Total 5 3 4 3 3 3" xfId="30384" xr:uid="{00000000-0005-0000-0000-0000E5960000}"/>
    <cellStyle name="Total 5 3 4 3 4" xfId="15155" xr:uid="{00000000-0005-0000-0000-0000E6960000}"/>
    <cellStyle name="Total 5 3 4 3 4 2" xfId="34190" xr:uid="{00000000-0005-0000-0000-0000E7960000}"/>
    <cellStyle name="Total 5 3 4 3 5" xfId="25302" xr:uid="{00000000-0005-0000-0000-0000E8960000}"/>
    <cellStyle name="Total 5 3 4 4" xfId="5665" xr:uid="{00000000-0005-0000-0000-0000E9960000}"/>
    <cellStyle name="Total 5 3 4 4 2" xfId="11790" xr:uid="{00000000-0005-0000-0000-0000EA960000}"/>
    <cellStyle name="Total 5 3 4 4 2 2" xfId="21323" xr:uid="{00000000-0005-0000-0000-0000EB960000}"/>
    <cellStyle name="Total 5 3 4 4 2 2 2" xfId="39209" xr:uid="{00000000-0005-0000-0000-0000EC960000}"/>
    <cellStyle name="Total 5 3 4 4 2 3" xfId="31440" xr:uid="{00000000-0005-0000-0000-0000ED960000}"/>
    <cellStyle name="Total 5 3 4 4 3" xfId="16296" xr:uid="{00000000-0005-0000-0000-0000EE960000}"/>
    <cellStyle name="Total 5 3 4 4 3 2" xfId="35067" xr:uid="{00000000-0005-0000-0000-0000EF960000}"/>
    <cellStyle name="Total 5 3 4 4 4" xfId="26368" xr:uid="{00000000-0005-0000-0000-0000F0960000}"/>
    <cellStyle name="Total 5 3 4 5" xfId="8770" xr:uid="{00000000-0005-0000-0000-0000F1960000}"/>
    <cellStyle name="Total 5 3 4 5 2" xfId="18757" xr:uid="{00000000-0005-0000-0000-0000F2960000}"/>
    <cellStyle name="Total 5 3 4 5 2 2" xfId="37112" xr:uid="{00000000-0005-0000-0000-0000F3960000}"/>
    <cellStyle name="Total 5 3 4 5 3" xfId="28900" xr:uid="{00000000-0005-0000-0000-0000F4960000}"/>
    <cellStyle name="Total 5 3 4 6" xfId="23815" xr:uid="{00000000-0005-0000-0000-0000F5960000}"/>
    <cellStyle name="Total 5 3 5" xfId="2550" xr:uid="{00000000-0005-0000-0000-0000F6960000}"/>
    <cellStyle name="Total 5 3 5 2" xfId="3764" xr:uid="{00000000-0005-0000-0000-0000F7960000}"/>
    <cellStyle name="Total 5 3 5 2 2" xfId="6876" xr:uid="{00000000-0005-0000-0000-0000F8960000}"/>
    <cellStyle name="Total 5 3 5 2 2 2" xfId="12951" xr:uid="{00000000-0005-0000-0000-0000F9960000}"/>
    <cellStyle name="Total 5 3 5 2 2 2 2" xfId="22313" xr:uid="{00000000-0005-0000-0000-0000FA960000}"/>
    <cellStyle name="Total 5 3 5 2 2 2 2 2" xfId="40043" xr:uid="{00000000-0005-0000-0000-0000FB960000}"/>
    <cellStyle name="Total 5 3 5 2 2 2 3" xfId="32405" xr:uid="{00000000-0005-0000-0000-0000FC960000}"/>
    <cellStyle name="Total 5 3 5 2 2 3" xfId="17169" xr:uid="{00000000-0005-0000-0000-0000FD960000}"/>
    <cellStyle name="Total 5 3 5 2 2 3 2" xfId="35802" xr:uid="{00000000-0005-0000-0000-0000FE960000}"/>
    <cellStyle name="Total 5 3 5 2 2 4" xfId="27339" xr:uid="{00000000-0005-0000-0000-0000FF960000}"/>
    <cellStyle name="Total 5 3 5 2 3" xfId="9936" xr:uid="{00000000-0005-0000-0000-000000970000}"/>
    <cellStyle name="Total 5 3 5 2 3 2" xfId="29864" xr:uid="{00000000-0005-0000-0000-000001970000}"/>
    <cellStyle name="Total 5 3 5 2 4" xfId="24783" xr:uid="{00000000-0005-0000-0000-000002970000}"/>
    <cellStyle name="Total 5 3 5 3" xfId="4433" xr:uid="{00000000-0005-0000-0000-000003970000}"/>
    <cellStyle name="Total 5 3 5 3 2" xfId="7535" xr:uid="{00000000-0005-0000-0000-000004970000}"/>
    <cellStyle name="Total 5 3 5 3 2 2" xfId="13596" xr:uid="{00000000-0005-0000-0000-000005970000}"/>
    <cellStyle name="Total 5 3 5 3 2 2 2" xfId="22886" xr:uid="{00000000-0005-0000-0000-000006970000}"/>
    <cellStyle name="Total 5 3 5 3 2 2 2 2" xfId="40614" xr:uid="{00000000-0005-0000-0000-000007970000}"/>
    <cellStyle name="Total 5 3 5 3 2 2 3" xfId="33046" xr:uid="{00000000-0005-0000-0000-000008970000}"/>
    <cellStyle name="Total 5 3 5 3 2 3" xfId="17635" xr:uid="{00000000-0005-0000-0000-000009970000}"/>
    <cellStyle name="Total 5 3 5 3 2 3 2" xfId="36268" xr:uid="{00000000-0005-0000-0000-00000A970000}"/>
    <cellStyle name="Total 5 3 5 3 2 4" xfId="27980" xr:uid="{00000000-0005-0000-0000-00000B970000}"/>
    <cellStyle name="Total 5 3 5 3 3" xfId="10582" xr:uid="{00000000-0005-0000-0000-00000C970000}"/>
    <cellStyle name="Total 5 3 5 3 3 2" xfId="20150" xr:uid="{00000000-0005-0000-0000-00000D970000}"/>
    <cellStyle name="Total 5 3 5 3 3 2 2" xfId="38305" xr:uid="{00000000-0005-0000-0000-00000E970000}"/>
    <cellStyle name="Total 5 3 5 3 3 3" xfId="30506" xr:uid="{00000000-0005-0000-0000-00000F970000}"/>
    <cellStyle name="Total 5 3 5 3 4" xfId="15234" xr:uid="{00000000-0005-0000-0000-000010970000}"/>
    <cellStyle name="Total 5 3 5 3 4 2" xfId="34269" xr:uid="{00000000-0005-0000-0000-000011970000}"/>
    <cellStyle name="Total 5 3 5 3 5" xfId="25424" xr:uid="{00000000-0005-0000-0000-000012970000}"/>
    <cellStyle name="Total 5 3 5 4" xfId="5753" xr:uid="{00000000-0005-0000-0000-000013970000}"/>
    <cellStyle name="Total 5 3 5 4 2" xfId="11872" xr:uid="{00000000-0005-0000-0000-000014970000}"/>
    <cellStyle name="Total 5 3 5 4 2 2" xfId="21388" xr:uid="{00000000-0005-0000-0000-000015970000}"/>
    <cellStyle name="Total 5 3 5 4 2 2 2" xfId="39272" xr:uid="{00000000-0005-0000-0000-000016970000}"/>
    <cellStyle name="Total 5 3 5 4 2 3" xfId="31516" xr:uid="{00000000-0005-0000-0000-000017970000}"/>
    <cellStyle name="Total 5 3 5 4 3" xfId="16357" xr:uid="{00000000-0005-0000-0000-000018970000}"/>
    <cellStyle name="Total 5 3 5 4 3 2" xfId="35128" xr:uid="{00000000-0005-0000-0000-000019970000}"/>
    <cellStyle name="Total 5 3 5 4 4" xfId="26450" xr:uid="{00000000-0005-0000-0000-00001A970000}"/>
    <cellStyle name="Total 5 3 5 5" xfId="8852" xr:uid="{00000000-0005-0000-0000-00001B970000}"/>
    <cellStyle name="Total 5 3 5 5 2" xfId="18839" xr:uid="{00000000-0005-0000-0000-00001C970000}"/>
    <cellStyle name="Total 5 3 5 5 2 2" xfId="37188" xr:uid="{00000000-0005-0000-0000-00001D970000}"/>
    <cellStyle name="Total 5 3 5 5 3" xfId="28976" xr:uid="{00000000-0005-0000-0000-00001E970000}"/>
    <cellStyle name="Total 5 3 5 6" xfId="23889" xr:uid="{00000000-0005-0000-0000-00001F970000}"/>
    <cellStyle name="Total 5 3 6" xfId="2587" xr:uid="{00000000-0005-0000-0000-000020970000}"/>
    <cellStyle name="Total 5 3 6 2" xfId="3521" xr:uid="{00000000-0005-0000-0000-000021970000}"/>
    <cellStyle name="Total 5 3 6 2 2" xfId="6659" xr:uid="{00000000-0005-0000-0000-000022970000}"/>
    <cellStyle name="Total 5 3 6 2 2 2" xfId="12758" xr:uid="{00000000-0005-0000-0000-000023970000}"/>
    <cellStyle name="Total 5 3 6 2 2 2 2" xfId="22158" xr:uid="{00000000-0005-0000-0000-000024970000}"/>
    <cellStyle name="Total 5 3 6 2 2 2 2 2" xfId="39888" xr:uid="{00000000-0005-0000-0000-000025970000}"/>
    <cellStyle name="Total 5 3 6 2 2 2 3" xfId="32213" xr:uid="{00000000-0005-0000-0000-000026970000}"/>
    <cellStyle name="Total 5 3 6 2 2 3" xfId="17041" xr:uid="{00000000-0005-0000-0000-000027970000}"/>
    <cellStyle name="Total 5 3 6 2 2 3 2" xfId="35674" xr:uid="{00000000-0005-0000-0000-000028970000}"/>
    <cellStyle name="Total 5 3 6 2 2 4" xfId="27147" xr:uid="{00000000-0005-0000-0000-000029970000}"/>
    <cellStyle name="Total 5 3 6 2 3" xfId="9743" xr:uid="{00000000-0005-0000-0000-00002A970000}"/>
    <cellStyle name="Total 5 3 6 2 3 2" xfId="29674" xr:uid="{00000000-0005-0000-0000-00002B970000}"/>
    <cellStyle name="Total 5 3 6 2 4" xfId="24591" xr:uid="{00000000-0005-0000-0000-00002C970000}"/>
    <cellStyle name="Total 5 3 6 3" xfId="4239" xr:uid="{00000000-0005-0000-0000-00002D970000}"/>
    <cellStyle name="Total 5 3 6 3 2" xfId="7342" xr:uid="{00000000-0005-0000-0000-00002E970000}"/>
    <cellStyle name="Total 5 3 6 3 2 2" xfId="13403" xr:uid="{00000000-0005-0000-0000-00002F970000}"/>
    <cellStyle name="Total 5 3 6 3 2 2 2" xfId="22731" xr:uid="{00000000-0005-0000-0000-000030970000}"/>
    <cellStyle name="Total 5 3 6 3 2 2 2 2" xfId="40459" xr:uid="{00000000-0005-0000-0000-000031970000}"/>
    <cellStyle name="Total 5 3 6 3 2 2 3" xfId="32854" xr:uid="{00000000-0005-0000-0000-000032970000}"/>
    <cellStyle name="Total 5 3 6 3 2 3" xfId="17507" xr:uid="{00000000-0005-0000-0000-000033970000}"/>
    <cellStyle name="Total 5 3 6 3 2 3 2" xfId="36140" xr:uid="{00000000-0005-0000-0000-000034970000}"/>
    <cellStyle name="Total 5 3 6 3 2 4" xfId="27788" xr:uid="{00000000-0005-0000-0000-000035970000}"/>
    <cellStyle name="Total 5 3 6 3 3" xfId="10388" xr:uid="{00000000-0005-0000-0000-000036970000}"/>
    <cellStyle name="Total 5 3 6 3 3 2" xfId="19957" xr:uid="{00000000-0005-0000-0000-000037970000}"/>
    <cellStyle name="Total 5 3 6 3 3 2 2" xfId="38113" xr:uid="{00000000-0005-0000-0000-000038970000}"/>
    <cellStyle name="Total 5 3 6 3 3 3" xfId="30313" xr:uid="{00000000-0005-0000-0000-000039970000}"/>
    <cellStyle name="Total 5 3 6 3 4" xfId="15106" xr:uid="{00000000-0005-0000-0000-00003A970000}"/>
    <cellStyle name="Total 5 3 6 3 4 2" xfId="34141" xr:uid="{00000000-0005-0000-0000-00003B970000}"/>
    <cellStyle name="Total 5 3 6 3 5" xfId="25232" xr:uid="{00000000-0005-0000-0000-00003C970000}"/>
    <cellStyle name="Total 5 3 6 4" xfId="5789" xr:uid="{00000000-0005-0000-0000-00003D970000}"/>
    <cellStyle name="Total 5 3 6 4 2" xfId="11908" xr:uid="{00000000-0005-0000-0000-00003E970000}"/>
    <cellStyle name="Total 5 3 6 4 2 2" xfId="21410" xr:uid="{00000000-0005-0000-0000-00003F970000}"/>
    <cellStyle name="Total 5 3 6 4 2 2 2" xfId="39294" xr:uid="{00000000-0005-0000-0000-000040970000}"/>
    <cellStyle name="Total 5 3 6 4 2 3" xfId="31550" xr:uid="{00000000-0005-0000-0000-000041970000}"/>
    <cellStyle name="Total 5 3 6 4 3" xfId="16377" xr:uid="{00000000-0005-0000-0000-000042970000}"/>
    <cellStyle name="Total 5 3 6 4 3 2" xfId="35148" xr:uid="{00000000-0005-0000-0000-000043970000}"/>
    <cellStyle name="Total 5 3 6 4 4" xfId="26484" xr:uid="{00000000-0005-0000-0000-000044970000}"/>
    <cellStyle name="Total 5 3 6 5" xfId="8888" xr:uid="{00000000-0005-0000-0000-000045970000}"/>
    <cellStyle name="Total 5 3 6 5 2" xfId="18875" xr:uid="{00000000-0005-0000-0000-000046970000}"/>
    <cellStyle name="Total 5 3 6 5 2 2" xfId="37222" xr:uid="{00000000-0005-0000-0000-000047970000}"/>
    <cellStyle name="Total 5 3 6 5 3" xfId="29010" xr:uid="{00000000-0005-0000-0000-000048970000}"/>
    <cellStyle name="Total 5 3 6 6" xfId="23923" xr:uid="{00000000-0005-0000-0000-000049970000}"/>
    <cellStyle name="Total 5 3 7" xfId="2632" xr:uid="{00000000-0005-0000-0000-00004A970000}"/>
    <cellStyle name="Total 5 3 7 2" xfId="3472" xr:uid="{00000000-0005-0000-0000-00004B970000}"/>
    <cellStyle name="Total 5 3 7 2 2" xfId="6618" xr:uid="{00000000-0005-0000-0000-00004C970000}"/>
    <cellStyle name="Total 5 3 7 2 2 2" xfId="12719" xr:uid="{00000000-0005-0000-0000-00004D970000}"/>
    <cellStyle name="Total 5 3 7 2 2 2 2" xfId="22125" xr:uid="{00000000-0005-0000-0000-00004E970000}"/>
    <cellStyle name="Total 5 3 7 2 2 2 2 2" xfId="39855" xr:uid="{00000000-0005-0000-0000-00004F970000}"/>
    <cellStyle name="Total 5 3 7 2 2 2 3" xfId="32174" xr:uid="{00000000-0005-0000-0000-000050970000}"/>
    <cellStyle name="Total 5 3 7 2 2 3" xfId="17018" xr:uid="{00000000-0005-0000-0000-000051970000}"/>
    <cellStyle name="Total 5 3 7 2 2 3 2" xfId="35651" xr:uid="{00000000-0005-0000-0000-000052970000}"/>
    <cellStyle name="Total 5 3 7 2 2 4" xfId="27108" xr:uid="{00000000-0005-0000-0000-000053970000}"/>
    <cellStyle name="Total 5 3 7 2 3" xfId="9704" xr:uid="{00000000-0005-0000-0000-000054970000}"/>
    <cellStyle name="Total 5 3 7 2 3 2" xfId="29636" xr:uid="{00000000-0005-0000-0000-000055970000}"/>
    <cellStyle name="Total 5 3 7 2 4" xfId="24552" xr:uid="{00000000-0005-0000-0000-000056970000}"/>
    <cellStyle name="Total 5 3 7 3" xfId="4200" xr:uid="{00000000-0005-0000-0000-000057970000}"/>
    <cellStyle name="Total 5 3 7 3 2" xfId="7303" xr:uid="{00000000-0005-0000-0000-000058970000}"/>
    <cellStyle name="Total 5 3 7 3 2 2" xfId="13364" xr:uid="{00000000-0005-0000-0000-000059970000}"/>
    <cellStyle name="Total 5 3 7 3 2 2 2" xfId="22698" xr:uid="{00000000-0005-0000-0000-00005A970000}"/>
    <cellStyle name="Total 5 3 7 3 2 2 2 2" xfId="40426" xr:uid="{00000000-0005-0000-0000-00005B970000}"/>
    <cellStyle name="Total 5 3 7 3 2 2 3" xfId="32815" xr:uid="{00000000-0005-0000-0000-00005C970000}"/>
    <cellStyle name="Total 5 3 7 3 2 3" xfId="17484" xr:uid="{00000000-0005-0000-0000-00005D970000}"/>
    <cellStyle name="Total 5 3 7 3 2 3 2" xfId="36117" xr:uid="{00000000-0005-0000-0000-00005E970000}"/>
    <cellStyle name="Total 5 3 7 3 2 4" xfId="27749" xr:uid="{00000000-0005-0000-0000-00005F970000}"/>
    <cellStyle name="Total 5 3 7 3 3" xfId="10349" xr:uid="{00000000-0005-0000-0000-000060970000}"/>
    <cellStyle name="Total 5 3 7 3 3 2" xfId="19918" xr:uid="{00000000-0005-0000-0000-000061970000}"/>
    <cellStyle name="Total 5 3 7 3 3 2 2" xfId="38074" xr:uid="{00000000-0005-0000-0000-000062970000}"/>
    <cellStyle name="Total 5 3 7 3 3 3" xfId="30274" xr:uid="{00000000-0005-0000-0000-000063970000}"/>
    <cellStyle name="Total 5 3 7 3 4" xfId="15083" xr:uid="{00000000-0005-0000-0000-000064970000}"/>
    <cellStyle name="Total 5 3 7 3 4 2" xfId="34118" xr:uid="{00000000-0005-0000-0000-000065970000}"/>
    <cellStyle name="Total 5 3 7 3 5" xfId="25193" xr:uid="{00000000-0005-0000-0000-000066970000}"/>
    <cellStyle name="Total 5 3 7 4" xfId="5831" xr:uid="{00000000-0005-0000-0000-000067970000}"/>
    <cellStyle name="Total 5 3 7 4 2" xfId="11950" xr:uid="{00000000-0005-0000-0000-000068970000}"/>
    <cellStyle name="Total 5 3 7 4 2 2" xfId="21447" xr:uid="{00000000-0005-0000-0000-000069970000}"/>
    <cellStyle name="Total 5 3 7 4 2 2 2" xfId="39329" xr:uid="{00000000-0005-0000-0000-00006A970000}"/>
    <cellStyle name="Total 5 3 7 4 2 3" xfId="31590" xr:uid="{00000000-0005-0000-0000-00006B970000}"/>
    <cellStyle name="Total 5 3 7 4 3" xfId="16410" xr:uid="{00000000-0005-0000-0000-00006C970000}"/>
    <cellStyle name="Total 5 3 7 4 3 2" xfId="35181" xr:uid="{00000000-0005-0000-0000-00006D970000}"/>
    <cellStyle name="Total 5 3 7 4 4" xfId="26524" xr:uid="{00000000-0005-0000-0000-00006E970000}"/>
    <cellStyle name="Total 5 3 7 5" xfId="8930" xr:uid="{00000000-0005-0000-0000-00006F970000}"/>
    <cellStyle name="Total 5 3 7 5 2" xfId="18917" xr:uid="{00000000-0005-0000-0000-000070970000}"/>
    <cellStyle name="Total 5 3 7 5 2 2" xfId="37262" xr:uid="{00000000-0005-0000-0000-000071970000}"/>
    <cellStyle name="Total 5 3 7 5 3" xfId="29050" xr:uid="{00000000-0005-0000-0000-000072970000}"/>
    <cellStyle name="Total 5 3 7 6" xfId="23963" xr:uid="{00000000-0005-0000-0000-000073970000}"/>
    <cellStyle name="Total 5 3 8" xfId="2599" xr:uid="{00000000-0005-0000-0000-000074970000}"/>
    <cellStyle name="Total 5 3 8 2" xfId="3694" xr:uid="{00000000-0005-0000-0000-000075970000}"/>
    <cellStyle name="Total 5 3 8 2 2" xfId="6815" xr:uid="{00000000-0005-0000-0000-000076970000}"/>
    <cellStyle name="Total 5 3 8 2 2 2" xfId="12897" xr:uid="{00000000-0005-0000-0000-000077970000}"/>
    <cellStyle name="Total 5 3 8 2 2 2 2" xfId="22269" xr:uid="{00000000-0005-0000-0000-000078970000}"/>
    <cellStyle name="Total 5 3 8 2 2 2 2 2" xfId="39999" xr:uid="{00000000-0005-0000-0000-000079970000}"/>
    <cellStyle name="Total 5 3 8 2 2 2 3" xfId="32351" xr:uid="{00000000-0005-0000-0000-00007A970000}"/>
    <cellStyle name="Total 5 3 8 2 2 3" xfId="17134" xr:uid="{00000000-0005-0000-0000-00007B970000}"/>
    <cellStyle name="Total 5 3 8 2 2 3 2" xfId="35767" xr:uid="{00000000-0005-0000-0000-00007C970000}"/>
    <cellStyle name="Total 5 3 8 2 2 4" xfId="27285" xr:uid="{00000000-0005-0000-0000-00007D970000}"/>
    <cellStyle name="Total 5 3 8 2 3" xfId="9882" xr:uid="{00000000-0005-0000-0000-00007E970000}"/>
    <cellStyle name="Total 5 3 8 2 3 2" xfId="29810" xr:uid="{00000000-0005-0000-0000-00007F970000}"/>
    <cellStyle name="Total 5 3 8 2 4" xfId="24729" xr:uid="{00000000-0005-0000-0000-000080970000}"/>
    <cellStyle name="Total 5 3 8 3" xfId="4379" xr:uid="{00000000-0005-0000-0000-000081970000}"/>
    <cellStyle name="Total 5 3 8 3 2" xfId="7481" xr:uid="{00000000-0005-0000-0000-000082970000}"/>
    <cellStyle name="Total 5 3 8 3 2 2" xfId="13542" xr:uid="{00000000-0005-0000-0000-000083970000}"/>
    <cellStyle name="Total 5 3 8 3 2 2 2" xfId="22842" xr:uid="{00000000-0005-0000-0000-000084970000}"/>
    <cellStyle name="Total 5 3 8 3 2 2 2 2" xfId="40570" xr:uid="{00000000-0005-0000-0000-000085970000}"/>
    <cellStyle name="Total 5 3 8 3 2 2 3" xfId="32992" xr:uid="{00000000-0005-0000-0000-000086970000}"/>
    <cellStyle name="Total 5 3 8 3 2 3" xfId="17600" xr:uid="{00000000-0005-0000-0000-000087970000}"/>
    <cellStyle name="Total 5 3 8 3 2 3 2" xfId="36233" xr:uid="{00000000-0005-0000-0000-000088970000}"/>
    <cellStyle name="Total 5 3 8 3 2 4" xfId="27926" xr:uid="{00000000-0005-0000-0000-000089970000}"/>
    <cellStyle name="Total 5 3 8 3 3" xfId="10528" xr:uid="{00000000-0005-0000-0000-00008A970000}"/>
    <cellStyle name="Total 5 3 8 3 3 2" xfId="20096" xr:uid="{00000000-0005-0000-0000-00008B970000}"/>
    <cellStyle name="Total 5 3 8 3 3 2 2" xfId="38251" xr:uid="{00000000-0005-0000-0000-00008C970000}"/>
    <cellStyle name="Total 5 3 8 3 3 3" xfId="30452" xr:uid="{00000000-0005-0000-0000-00008D970000}"/>
    <cellStyle name="Total 5 3 8 3 4" xfId="15199" xr:uid="{00000000-0005-0000-0000-00008E970000}"/>
    <cellStyle name="Total 5 3 8 3 4 2" xfId="34234" xr:uid="{00000000-0005-0000-0000-00008F970000}"/>
    <cellStyle name="Total 5 3 8 3 5" xfId="25370" xr:uid="{00000000-0005-0000-0000-000090970000}"/>
    <cellStyle name="Total 5 3 8 4" xfId="5801" xr:uid="{00000000-0005-0000-0000-000091970000}"/>
    <cellStyle name="Total 5 3 8 4 2" xfId="11920" xr:uid="{00000000-0005-0000-0000-000092970000}"/>
    <cellStyle name="Total 5 3 8 4 2 2" xfId="21422" xr:uid="{00000000-0005-0000-0000-000093970000}"/>
    <cellStyle name="Total 5 3 8 4 2 2 2" xfId="39306" xr:uid="{00000000-0005-0000-0000-000094970000}"/>
    <cellStyle name="Total 5 3 8 4 2 3" xfId="31562" xr:uid="{00000000-0005-0000-0000-000095970000}"/>
    <cellStyle name="Total 5 3 8 4 3" xfId="16387" xr:uid="{00000000-0005-0000-0000-000096970000}"/>
    <cellStyle name="Total 5 3 8 4 3 2" xfId="35158" xr:uid="{00000000-0005-0000-0000-000097970000}"/>
    <cellStyle name="Total 5 3 8 4 4" xfId="26496" xr:uid="{00000000-0005-0000-0000-000098970000}"/>
    <cellStyle name="Total 5 3 8 5" xfId="8900" xr:uid="{00000000-0005-0000-0000-000099970000}"/>
    <cellStyle name="Total 5 3 8 5 2" xfId="18887" xr:uid="{00000000-0005-0000-0000-00009A970000}"/>
    <cellStyle name="Total 5 3 8 5 2 2" xfId="37234" xr:uid="{00000000-0005-0000-0000-00009B970000}"/>
    <cellStyle name="Total 5 3 8 5 3" xfId="29022" xr:uid="{00000000-0005-0000-0000-00009C970000}"/>
    <cellStyle name="Total 5 3 8 6" xfId="23935" xr:uid="{00000000-0005-0000-0000-00009D970000}"/>
    <cellStyle name="Total 5 3 9" xfId="2659" xr:uid="{00000000-0005-0000-0000-00009E970000}"/>
    <cellStyle name="Total 5 3 9 2" xfId="3909" xr:uid="{00000000-0005-0000-0000-00009F970000}"/>
    <cellStyle name="Total 5 3 9 2 2" xfId="7014" xr:uid="{00000000-0005-0000-0000-0000A0970000}"/>
    <cellStyle name="Total 5 3 9 2 2 2" xfId="13083" xr:uid="{00000000-0005-0000-0000-0000A1970000}"/>
    <cellStyle name="Total 5 3 9 2 2 2 2" xfId="22433" xr:uid="{00000000-0005-0000-0000-0000A2970000}"/>
    <cellStyle name="Total 5 3 9 2 2 2 2 2" xfId="40161" xr:uid="{00000000-0005-0000-0000-0000A3970000}"/>
    <cellStyle name="Total 5 3 9 2 2 2 3" xfId="32535" xr:uid="{00000000-0005-0000-0000-0000A4970000}"/>
    <cellStyle name="Total 5 3 9 2 2 3" xfId="17264" xr:uid="{00000000-0005-0000-0000-0000A5970000}"/>
    <cellStyle name="Total 5 3 9 2 2 3 2" xfId="35897" xr:uid="{00000000-0005-0000-0000-0000A6970000}"/>
    <cellStyle name="Total 5 3 9 2 2 4" xfId="27469" xr:uid="{00000000-0005-0000-0000-0000A7970000}"/>
    <cellStyle name="Total 5 3 9 2 3" xfId="10068" xr:uid="{00000000-0005-0000-0000-0000A8970000}"/>
    <cellStyle name="Total 5 3 9 2 3 2" xfId="29994" xr:uid="{00000000-0005-0000-0000-0000A9970000}"/>
    <cellStyle name="Total 5 3 9 2 4" xfId="24913" xr:uid="{00000000-0005-0000-0000-0000AA970000}"/>
    <cellStyle name="Total 5 3 9 3" xfId="4565" xr:uid="{00000000-0005-0000-0000-0000AB970000}"/>
    <cellStyle name="Total 5 3 9 3 2" xfId="7667" xr:uid="{00000000-0005-0000-0000-0000AC970000}"/>
    <cellStyle name="Total 5 3 9 3 2 2" xfId="13728" xr:uid="{00000000-0005-0000-0000-0000AD970000}"/>
    <cellStyle name="Total 5 3 9 3 2 2 2" xfId="23004" xr:uid="{00000000-0005-0000-0000-0000AE970000}"/>
    <cellStyle name="Total 5 3 9 3 2 2 2 2" xfId="40732" xr:uid="{00000000-0005-0000-0000-0000AF970000}"/>
    <cellStyle name="Total 5 3 9 3 2 2 3" xfId="33176" xr:uid="{00000000-0005-0000-0000-0000B0970000}"/>
    <cellStyle name="Total 5 3 9 3 2 3" xfId="17730" xr:uid="{00000000-0005-0000-0000-0000B1970000}"/>
    <cellStyle name="Total 5 3 9 3 2 3 2" xfId="36363" xr:uid="{00000000-0005-0000-0000-0000B2970000}"/>
    <cellStyle name="Total 5 3 9 3 2 4" xfId="28110" xr:uid="{00000000-0005-0000-0000-0000B3970000}"/>
    <cellStyle name="Total 5 3 9 3 3" xfId="10714" xr:uid="{00000000-0005-0000-0000-0000B4970000}"/>
    <cellStyle name="Total 5 3 9 3 3 2" xfId="20282" xr:uid="{00000000-0005-0000-0000-0000B5970000}"/>
    <cellStyle name="Total 5 3 9 3 3 2 2" xfId="38435" xr:uid="{00000000-0005-0000-0000-0000B6970000}"/>
    <cellStyle name="Total 5 3 9 3 3 3" xfId="30636" xr:uid="{00000000-0005-0000-0000-0000B7970000}"/>
    <cellStyle name="Total 5 3 9 3 4" xfId="15329" xr:uid="{00000000-0005-0000-0000-0000B8970000}"/>
    <cellStyle name="Total 5 3 9 3 4 2" xfId="34364" xr:uid="{00000000-0005-0000-0000-0000B9970000}"/>
    <cellStyle name="Total 5 3 9 3 5" xfId="25554" xr:uid="{00000000-0005-0000-0000-0000BA970000}"/>
    <cellStyle name="Total 5 3 9 4" xfId="5857" xr:uid="{00000000-0005-0000-0000-0000BB970000}"/>
    <cellStyle name="Total 5 3 9 4 2" xfId="11976" xr:uid="{00000000-0005-0000-0000-0000BC970000}"/>
    <cellStyle name="Total 5 3 9 4 2 2" xfId="21466" xr:uid="{00000000-0005-0000-0000-0000BD970000}"/>
    <cellStyle name="Total 5 3 9 4 2 2 2" xfId="39348" xr:uid="{00000000-0005-0000-0000-0000BE970000}"/>
    <cellStyle name="Total 5 3 9 4 2 3" xfId="31614" xr:uid="{00000000-0005-0000-0000-0000BF970000}"/>
    <cellStyle name="Total 5 3 9 4 3" xfId="16427" xr:uid="{00000000-0005-0000-0000-0000C0970000}"/>
    <cellStyle name="Total 5 3 9 4 3 2" xfId="35198" xr:uid="{00000000-0005-0000-0000-0000C1970000}"/>
    <cellStyle name="Total 5 3 9 4 4" xfId="26548" xr:uid="{00000000-0005-0000-0000-0000C2970000}"/>
    <cellStyle name="Total 5 3 9 5" xfId="8956" xr:uid="{00000000-0005-0000-0000-0000C3970000}"/>
    <cellStyle name="Total 5 3 9 5 2" xfId="18943" xr:uid="{00000000-0005-0000-0000-0000C4970000}"/>
    <cellStyle name="Total 5 3 9 5 2 2" xfId="37286" xr:uid="{00000000-0005-0000-0000-0000C5970000}"/>
    <cellStyle name="Total 5 3 9 5 3" xfId="29072" xr:uid="{00000000-0005-0000-0000-0000C6970000}"/>
    <cellStyle name="Total 5 3 9 6" xfId="23987" xr:uid="{00000000-0005-0000-0000-0000C7970000}"/>
    <cellStyle name="Total 5 4" xfId="1741" xr:uid="{00000000-0005-0000-0000-0000C8970000}"/>
    <cellStyle name="Total 5 4 10" xfId="2748" xr:uid="{00000000-0005-0000-0000-0000C9970000}"/>
    <cellStyle name="Total 5 4 10 2" xfId="4038" xr:uid="{00000000-0005-0000-0000-0000CA970000}"/>
    <cellStyle name="Total 5 4 10 2 2" xfId="7141" xr:uid="{00000000-0005-0000-0000-0000CB970000}"/>
    <cellStyle name="Total 5 4 10 2 2 2" xfId="13205" xr:uid="{00000000-0005-0000-0000-0000CC970000}"/>
    <cellStyle name="Total 5 4 10 2 2 2 2" xfId="22550" xr:uid="{00000000-0005-0000-0000-0000CD970000}"/>
    <cellStyle name="Total 5 4 10 2 2 2 2 2" xfId="40278" xr:uid="{00000000-0005-0000-0000-0000CE970000}"/>
    <cellStyle name="Total 5 4 10 2 2 2 3" xfId="32657" xr:uid="{00000000-0005-0000-0000-0000CF970000}"/>
    <cellStyle name="Total 5 4 10 2 2 3" xfId="17361" xr:uid="{00000000-0005-0000-0000-0000D0970000}"/>
    <cellStyle name="Total 5 4 10 2 2 3 2" xfId="35994" xr:uid="{00000000-0005-0000-0000-0000D1970000}"/>
    <cellStyle name="Total 5 4 10 2 2 4" xfId="27591" xr:uid="{00000000-0005-0000-0000-0000D2970000}"/>
    <cellStyle name="Total 5 4 10 2 3" xfId="10190" xr:uid="{00000000-0005-0000-0000-0000D3970000}"/>
    <cellStyle name="Total 5 4 10 2 3 2" xfId="30116" xr:uid="{00000000-0005-0000-0000-0000D4970000}"/>
    <cellStyle name="Total 5 4 10 2 4" xfId="25035" xr:uid="{00000000-0005-0000-0000-0000D5970000}"/>
    <cellStyle name="Total 5 4 10 3" xfId="4687" xr:uid="{00000000-0005-0000-0000-0000D6970000}"/>
    <cellStyle name="Total 5 4 10 3 2" xfId="7789" xr:uid="{00000000-0005-0000-0000-0000D7970000}"/>
    <cellStyle name="Total 5 4 10 3 2 2" xfId="13850" xr:uid="{00000000-0005-0000-0000-0000D8970000}"/>
    <cellStyle name="Total 5 4 10 3 2 2 2" xfId="23121" xr:uid="{00000000-0005-0000-0000-0000D9970000}"/>
    <cellStyle name="Total 5 4 10 3 2 2 2 2" xfId="40849" xr:uid="{00000000-0005-0000-0000-0000DA970000}"/>
    <cellStyle name="Total 5 4 10 3 2 2 3" xfId="33298" xr:uid="{00000000-0005-0000-0000-0000DB970000}"/>
    <cellStyle name="Total 5 4 10 3 2 3" xfId="17827" xr:uid="{00000000-0005-0000-0000-0000DC970000}"/>
    <cellStyle name="Total 5 4 10 3 2 3 2" xfId="36460" xr:uid="{00000000-0005-0000-0000-0000DD970000}"/>
    <cellStyle name="Total 5 4 10 3 2 4" xfId="28232" xr:uid="{00000000-0005-0000-0000-0000DE970000}"/>
    <cellStyle name="Total 5 4 10 3 3" xfId="10836" xr:uid="{00000000-0005-0000-0000-0000DF970000}"/>
    <cellStyle name="Total 5 4 10 3 3 2" xfId="20404" xr:uid="{00000000-0005-0000-0000-0000E0970000}"/>
    <cellStyle name="Total 5 4 10 3 3 2 2" xfId="38557" xr:uid="{00000000-0005-0000-0000-0000E1970000}"/>
    <cellStyle name="Total 5 4 10 3 3 3" xfId="30758" xr:uid="{00000000-0005-0000-0000-0000E2970000}"/>
    <cellStyle name="Total 5 4 10 3 4" xfId="15426" xr:uid="{00000000-0005-0000-0000-0000E3970000}"/>
    <cellStyle name="Total 5 4 10 3 4 2" xfId="34461" xr:uid="{00000000-0005-0000-0000-0000E4970000}"/>
    <cellStyle name="Total 5 4 10 3 5" xfId="25676" xr:uid="{00000000-0005-0000-0000-0000E5970000}"/>
    <cellStyle name="Total 5 4 10 4" xfId="5942" xr:uid="{00000000-0005-0000-0000-0000E6970000}"/>
    <cellStyle name="Total 5 4 10 4 2" xfId="12061" xr:uid="{00000000-0005-0000-0000-0000E7970000}"/>
    <cellStyle name="Total 5 4 10 4 2 2" xfId="21549" xr:uid="{00000000-0005-0000-0000-0000E8970000}"/>
    <cellStyle name="Total 5 4 10 4 2 2 2" xfId="39429" xr:uid="{00000000-0005-0000-0000-0000E9970000}"/>
    <cellStyle name="Total 5 4 10 4 2 3" xfId="31695" xr:uid="{00000000-0005-0000-0000-0000EA970000}"/>
    <cellStyle name="Total 5 4 10 4 3" xfId="16498" xr:uid="{00000000-0005-0000-0000-0000EB970000}"/>
    <cellStyle name="Total 5 4 10 4 3 2" xfId="35269" xr:uid="{00000000-0005-0000-0000-0000EC970000}"/>
    <cellStyle name="Total 5 4 10 4 4" xfId="26629" xr:uid="{00000000-0005-0000-0000-0000ED970000}"/>
    <cellStyle name="Total 5 4 10 5" xfId="9041" xr:uid="{00000000-0005-0000-0000-0000EE970000}"/>
    <cellStyle name="Total 5 4 10 5 2" xfId="19028" xr:uid="{00000000-0005-0000-0000-0000EF970000}"/>
    <cellStyle name="Total 5 4 10 5 2 2" xfId="37367" xr:uid="{00000000-0005-0000-0000-0000F0970000}"/>
    <cellStyle name="Total 5 4 10 5 3" xfId="29155" xr:uid="{00000000-0005-0000-0000-0000F1970000}"/>
    <cellStyle name="Total 5 4 10 6" xfId="24068" xr:uid="{00000000-0005-0000-0000-0000F2970000}"/>
    <cellStyle name="Total 5 4 11" xfId="2727" xr:uid="{00000000-0005-0000-0000-0000F3970000}"/>
    <cellStyle name="Total 5 4 11 2" xfId="4060" xr:uid="{00000000-0005-0000-0000-0000F4970000}"/>
    <cellStyle name="Total 5 4 11 2 2" xfId="7163" xr:uid="{00000000-0005-0000-0000-0000F5970000}"/>
    <cellStyle name="Total 5 4 11 2 2 2" xfId="13227" xr:uid="{00000000-0005-0000-0000-0000F6970000}"/>
    <cellStyle name="Total 5 4 11 2 2 2 2" xfId="22570" xr:uid="{00000000-0005-0000-0000-0000F7970000}"/>
    <cellStyle name="Total 5 4 11 2 2 2 2 2" xfId="40298" xr:uid="{00000000-0005-0000-0000-0000F8970000}"/>
    <cellStyle name="Total 5 4 11 2 2 2 3" xfId="32679" xr:uid="{00000000-0005-0000-0000-0000F9970000}"/>
    <cellStyle name="Total 5 4 11 2 2 3" xfId="17377" xr:uid="{00000000-0005-0000-0000-0000FA970000}"/>
    <cellStyle name="Total 5 4 11 2 2 3 2" xfId="36010" xr:uid="{00000000-0005-0000-0000-0000FB970000}"/>
    <cellStyle name="Total 5 4 11 2 2 4" xfId="27613" xr:uid="{00000000-0005-0000-0000-0000FC970000}"/>
    <cellStyle name="Total 5 4 11 2 3" xfId="10212" xr:uid="{00000000-0005-0000-0000-0000FD970000}"/>
    <cellStyle name="Total 5 4 11 2 3 2" xfId="30138" xr:uid="{00000000-0005-0000-0000-0000FE970000}"/>
    <cellStyle name="Total 5 4 11 2 4" xfId="25057" xr:uid="{00000000-0005-0000-0000-0000FF970000}"/>
    <cellStyle name="Total 5 4 11 3" xfId="4709" xr:uid="{00000000-0005-0000-0000-000000980000}"/>
    <cellStyle name="Total 5 4 11 3 2" xfId="7811" xr:uid="{00000000-0005-0000-0000-000001980000}"/>
    <cellStyle name="Total 5 4 11 3 2 2" xfId="13872" xr:uid="{00000000-0005-0000-0000-000002980000}"/>
    <cellStyle name="Total 5 4 11 3 2 2 2" xfId="23141" xr:uid="{00000000-0005-0000-0000-000003980000}"/>
    <cellStyle name="Total 5 4 11 3 2 2 2 2" xfId="40869" xr:uid="{00000000-0005-0000-0000-000004980000}"/>
    <cellStyle name="Total 5 4 11 3 2 2 3" xfId="33320" xr:uid="{00000000-0005-0000-0000-000005980000}"/>
    <cellStyle name="Total 5 4 11 3 2 3" xfId="17843" xr:uid="{00000000-0005-0000-0000-000006980000}"/>
    <cellStyle name="Total 5 4 11 3 2 3 2" xfId="36476" xr:uid="{00000000-0005-0000-0000-000007980000}"/>
    <cellStyle name="Total 5 4 11 3 2 4" xfId="28254" xr:uid="{00000000-0005-0000-0000-000008980000}"/>
    <cellStyle name="Total 5 4 11 3 3" xfId="10858" xr:uid="{00000000-0005-0000-0000-000009980000}"/>
    <cellStyle name="Total 5 4 11 3 3 2" xfId="20426" xr:uid="{00000000-0005-0000-0000-00000A980000}"/>
    <cellStyle name="Total 5 4 11 3 3 2 2" xfId="38579" xr:uid="{00000000-0005-0000-0000-00000B980000}"/>
    <cellStyle name="Total 5 4 11 3 3 3" xfId="30780" xr:uid="{00000000-0005-0000-0000-00000C980000}"/>
    <cellStyle name="Total 5 4 11 3 4" xfId="15442" xr:uid="{00000000-0005-0000-0000-00000D980000}"/>
    <cellStyle name="Total 5 4 11 3 4 2" xfId="34477" xr:uid="{00000000-0005-0000-0000-00000E980000}"/>
    <cellStyle name="Total 5 4 11 3 5" xfId="25698" xr:uid="{00000000-0005-0000-0000-00000F980000}"/>
    <cellStyle name="Total 5 4 11 4" xfId="5922" xr:uid="{00000000-0005-0000-0000-000010980000}"/>
    <cellStyle name="Total 5 4 11 4 2" xfId="12041" xr:uid="{00000000-0005-0000-0000-000011980000}"/>
    <cellStyle name="Total 5 4 11 4 2 2" xfId="21529" xr:uid="{00000000-0005-0000-0000-000012980000}"/>
    <cellStyle name="Total 5 4 11 4 2 2 2" xfId="39409" xr:uid="{00000000-0005-0000-0000-000013980000}"/>
    <cellStyle name="Total 5 4 11 4 2 3" xfId="31675" xr:uid="{00000000-0005-0000-0000-000014980000}"/>
    <cellStyle name="Total 5 4 11 4 3" xfId="16484" xr:uid="{00000000-0005-0000-0000-000015980000}"/>
    <cellStyle name="Total 5 4 11 4 3 2" xfId="35255" xr:uid="{00000000-0005-0000-0000-000016980000}"/>
    <cellStyle name="Total 5 4 11 4 4" xfId="26609" xr:uid="{00000000-0005-0000-0000-000017980000}"/>
    <cellStyle name="Total 5 4 11 5" xfId="9021" xr:uid="{00000000-0005-0000-0000-000018980000}"/>
    <cellStyle name="Total 5 4 11 5 2" xfId="19008" xr:uid="{00000000-0005-0000-0000-000019980000}"/>
    <cellStyle name="Total 5 4 11 5 2 2" xfId="37347" xr:uid="{00000000-0005-0000-0000-00001A980000}"/>
    <cellStyle name="Total 5 4 11 5 3" xfId="29135" xr:uid="{00000000-0005-0000-0000-00001B980000}"/>
    <cellStyle name="Total 5 4 11 6" xfId="24048" xr:uid="{00000000-0005-0000-0000-00001C980000}"/>
    <cellStyle name="Total 5 4 12" xfId="2735" xr:uid="{00000000-0005-0000-0000-00001D980000}"/>
    <cellStyle name="Total 5 4 12 2" xfId="4078" xr:uid="{00000000-0005-0000-0000-00001E980000}"/>
    <cellStyle name="Total 5 4 12 2 2" xfId="7181" xr:uid="{00000000-0005-0000-0000-00001F980000}"/>
    <cellStyle name="Total 5 4 12 2 2 2" xfId="13244" xr:uid="{00000000-0005-0000-0000-000020980000}"/>
    <cellStyle name="Total 5 4 12 2 2 2 2" xfId="22587" xr:uid="{00000000-0005-0000-0000-000021980000}"/>
    <cellStyle name="Total 5 4 12 2 2 2 2 2" xfId="40315" xr:uid="{00000000-0005-0000-0000-000022980000}"/>
    <cellStyle name="Total 5 4 12 2 2 2 3" xfId="32696" xr:uid="{00000000-0005-0000-0000-000023980000}"/>
    <cellStyle name="Total 5 4 12 2 2 3" xfId="17391" xr:uid="{00000000-0005-0000-0000-000024980000}"/>
    <cellStyle name="Total 5 4 12 2 2 3 2" xfId="36024" xr:uid="{00000000-0005-0000-0000-000025980000}"/>
    <cellStyle name="Total 5 4 12 2 2 4" xfId="27630" xr:uid="{00000000-0005-0000-0000-000026980000}"/>
    <cellStyle name="Total 5 4 12 2 3" xfId="10229" xr:uid="{00000000-0005-0000-0000-000027980000}"/>
    <cellStyle name="Total 5 4 12 2 3 2" xfId="30155" xr:uid="{00000000-0005-0000-0000-000028980000}"/>
    <cellStyle name="Total 5 4 12 2 4" xfId="25074" xr:uid="{00000000-0005-0000-0000-000029980000}"/>
    <cellStyle name="Total 5 4 12 3" xfId="4726" xr:uid="{00000000-0005-0000-0000-00002A980000}"/>
    <cellStyle name="Total 5 4 12 3 2" xfId="7828" xr:uid="{00000000-0005-0000-0000-00002B980000}"/>
    <cellStyle name="Total 5 4 12 3 2 2" xfId="13889" xr:uid="{00000000-0005-0000-0000-00002C980000}"/>
    <cellStyle name="Total 5 4 12 3 2 2 2" xfId="23158" xr:uid="{00000000-0005-0000-0000-00002D980000}"/>
    <cellStyle name="Total 5 4 12 3 2 2 2 2" xfId="40886" xr:uid="{00000000-0005-0000-0000-00002E980000}"/>
    <cellStyle name="Total 5 4 12 3 2 2 3" xfId="33337" xr:uid="{00000000-0005-0000-0000-00002F980000}"/>
    <cellStyle name="Total 5 4 12 3 2 3" xfId="17857" xr:uid="{00000000-0005-0000-0000-000030980000}"/>
    <cellStyle name="Total 5 4 12 3 2 3 2" xfId="36490" xr:uid="{00000000-0005-0000-0000-000031980000}"/>
    <cellStyle name="Total 5 4 12 3 2 4" xfId="28271" xr:uid="{00000000-0005-0000-0000-000032980000}"/>
    <cellStyle name="Total 5 4 12 3 3" xfId="10875" xr:uid="{00000000-0005-0000-0000-000033980000}"/>
    <cellStyle name="Total 5 4 12 3 3 2" xfId="20443" xr:uid="{00000000-0005-0000-0000-000034980000}"/>
    <cellStyle name="Total 5 4 12 3 3 2 2" xfId="38596" xr:uid="{00000000-0005-0000-0000-000035980000}"/>
    <cellStyle name="Total 5 4 12 3 3 3" xfId="30797" xr:uid="{00000000-0005-0000-0000-000036980000}"/>
    <cellStyle name="Total 5 4 12 3 4" xfId="15456" xr:uid="{00000000-0005-0000-0000-000037980000}"/>
    <cellStyle name="Total 5 4 12 3 4 2" xfId="34491" xr:uid="{00000000-0005-0000-0000-000038980000}"/>
    <cellStyle name="Total 5 4 12 3 5" xfId="25715" xr:uid="{00000000-0005-0000-0000-000039980000}"/>
    <cellStyle name="Total 5 4 12 4" xfId="5930" xr:uid="{00000000-0005-0000-0000-00003A980000}"/>
    <cellStyle name="Total 5 4 12 4 2" xfId="12049" xr:uid="{00000000-0005-0000-0000-00003B980000}"/>
    <cellStyle name="Total 5 4 12 4 2 2" xfId="21537" xr:uid="{00000000-0005-0000-0000-00003C980000}"/>
    <cellStyle name="Total 5 4 12 4 2 2 2" xfId="39417" xr:uid="{00000000-0005-0000-0000-00003D980000}"/>
    <cellStyle name="Total 5 4 12 4 2 3" xfId="31683" xr:uid="{00000000-0005-0000-0000-00003E980000}"/>
    <cellStyle name="Total 5 4 12 4 3" xfId="16490" xr:uid="{00000000-0005-0000-0000-00003F980000}"/>
    <cellStyle name="Total 5 4 12 4 3 2" xfId="35261" xr:uid="{00000000-0005-0000-0000-000040980000}"/>
    <cellStyle name="Total 5 4 12 4 4" xfId="26617" xr:uid="{00000000-0005-0000-0000-000041980000}"/>
    <cellStyle name="Total 5 4 12 5" xfId="9029" xr:uid="{00000000-0005-0000-0000-000042980000}"/>
    <cellStyle name="Total 5 4 12 5 2" xfId="19016" xr:uid="{00000000-0005-0000-0000-000043980000}"/>
    <cellStyle name="Total 5 4 12 5 2 2" xfId="37355" xr:uid="{00000000-0005-0000-0000-000044980000}"/>
    <cellStyle name="Total 5 4 12 5 3" xfId="29143" xr:uid="{00000000-0005-0000-0000-000045980000}"/>
    <cellStyle name="Total 5 4 12 6" xfId="24056" xr:uid="{00000000-0005-0000-0000-000046980000}"/>
    <cellStyle name="Total 5 4 13" xfId="2737" xr:uid="{00000000-0005-0000-0000-000047980000}"/>
    <cellStyle name="Total 5 4 13 2" xfId="4096" xr:uid="{00000000-0005-0000-0000-000048980000}"/>
    <cellStyle name="Total 5 4 13 2 2" xfId="7199" xr:uid="{00000000-0005-0000-0000-000049980000}"/>
    <cellStyle name="Total 5 4 13 2 2 2" xfId="13261" xr:uid="{00000000-0005-0000-0000-00004A980000}"/>
    <cellStyle name="Total 5 4 13 2 2 2 2" xfId="22604" xr:uid="{00000000-0005-0000-0000-00004B980000}"/>
    <cellStyle name="Total 5 4 13 2 2 2 2 2" xfId="40332" xr:uid="{00000000-0005-0000-0000-00004C980000}"/>
    <cellStyle name="Total 5 4 13 2 2 2 3" xfId="32713" xr:uid="{00000000-0005-0000-0000-00004D980000}"/>
    <cellStyle name="Total 5 4 13 2 2 3" xfId="17405" xr:uid="{00000000-0005-0000-0000-00004E980000}"/>
    <cellStyle name="Total 5 4 13 2 2 3 2" xfId="36038" xr:uid="{00000000-0005-0000-0000-00004F980000}"/>
    <cellStyle name="Total 5 4 13 2 2 4" xfId="27647" xr:uid="{00000000-0005-0000-0000-000050980000}"/>
    <cellStyle name="Total 5 4 13 2 3" xfId="10246" xr:uid="{00000000-0005-0000-0000-000051980000}"/>
    <cellStyle name="Total 5 4 13 2 3 2" xfId="30172" xr:uid="{00000000-0005-0000-0000-000052980000}"/>
    <cellStyle name="Total 5 4 13 2 4" xfId="25091" xr:uid="{00000000-0005-0000-0000-000053980000}"/>
    <cellStyle name="Total 5 4 13 3" xfId="4743" xr:uid="{00000000-0005-0000-0000-000054980000}"/>
    <cellStyle name="Total 5 4 13 3 2" xfId="7845" xr:uid="{00000000-0005-0000-0000-000055980000}"/>
    <cellStyle name="Total 5 4 13 3 2 2" xfId="13906" xr:uid="{00000000-0005-0000-0000-000056980000}"/>
    <cellStyle name="Total 5 4 13 3 2 2 2" xfId="23175" xr:uid="{00000000-0005-0000-0000-000057980000}"/>
    <cellStyle name="Total 5 4 13 3 2 2 2 2" xfId="40903" xr:uid="{00000000-0005-0000-0000-000058980000}"/>
    <cellStyle name="Total 5 4 13 3 2 2 3" xfId="33354" xr:uid="{00000000-0005-0000-0000-000059980000}"/>
    <cellStyle name="Total 5 4 13 3 2 3" xfId="17871" xr:uid="{00000000-0005-0000-0000-00005A980000}"/>
    <cellStyle name="Total 5 4 13 3 2 3 2" xfId="36504" xr:uid="{00000000-0005-0000-0000-00005B980000}"/>
    <cellStyle name="Total 5 4 13 3 2 4" xfId="28288" xr:uid="{00000000-0005-0000-0000-00005C980000}"/>
    <cellStyle name="Total 5 4 13 3 3" xfId="10892" xr:uid="{00000000-0005-0000-0000-00005D980000}"/>
    <cellStyle name="Total 5 4 13 3 3 2" xfId="20460" xr:uid="{00000000-0005-0000-0000-00005E980000}"/>
    <cellStyle name="Total 5 4 13 3 3 2 2" xfId="38613" xr:uid="{00000000-0005-0000-0000-00005F980000}"/>
    <cellStyle name="Total 5 4 13 3 3 3" xfId="30814" xr:uid="{00000000-0005-0000-0000-000060980000}"/>
    <cellStyle name="Total 5 4 13 3 4" xfId="15470" xr:uid="{00000000-0005-0000-0000-000061980000}"/>
    <cellStyle name="Total 5 4 13 3 4 2" xfId="34505" xr:uid="{00000000-0005-0000-0000-000062980000}"/>
    <cellStyle name="Total 5 4 13 3 5" xfId="25732" xr:uid="{00000000-0005-0000-0000-000063980000}"/>
    <cellStyle name="Total 5 4 13 4" xfId="5932" xr:uid="{00000000-0005-0000-0000-000064980000}"/>
    <cellStyle name="Total 5 4 13 4 2" xfId="12051" xr:uid="{00000000-0005-0000-0000-000065980000}"/>
    <cellStyle name="Total 5 4 13 4 2 2" xfId="21539" xr:uid="{00000000-0005-0000-0000-000066980000}"/>
    <cellStyle name="Total 5 4 13 4 2 2 2" xfId="39419" xr:uid="{00000000-0005-0000-0000-000067980000}"/>
    <cellStyle name="Total 5 4 13 4 2 3" xfId="31685" xr:uid="{00000000-0005-0000-0000-000068980000}"/>
    <cellStyle name="Total 5 4 13 4 3" xfId="16492" xr:uid="{00000000-0005-0000-0000-000069980000}"/>
    <cellStyle name="Total 5 4 13 4 3 2" xfId="35263" xr:uid="{00000000-0005-0000-0000-00006A980000}"/>
    <cellStyle name="Total 5 4 13 4 4" xfId="26619" xr:uid="{00000000-0005-0000-0000-00006B980000}"/>
    <cellStyle name="Total 5 4 13 5" xfId="9031" xr:uid="{00000000-0005-0000-0000-00006C980000}"/>
    <cellStyle name="Total 5 4 13 5 2" xfId="19018" xr:uid="{00000000-0005-0000-0000-00006D980000}"/>
    <cellStyle name="Total 5 4 13 5 2 2" xfId="37357" xr:uid="{00000000-0005-0000-0000-00006E980000}"/>
    <cellStyle name="Total 5 4 13 5 3" xfId="29145" xr:uid="{00000000-0005-0000-0000-00006F980000}"/>
    <cellStyle name="Total 5 4 13 6" xfId="24058" xr:uid="{00000000-0005-0000-0000-000070980000}"/>
    <cellStyle name="Total 5 4 14" xfId="2797" xr:uid="{00000000-0005-0000-0000-000071980000}"/>
    <cellStyle name="Total 5 4 14 2" xfId="4115" xr:uid="{00000000-0005-0000-0000-000072980000}"/>
    <cellStyle name="Total 5 4 14 2 2" xfId="7218" xr:uid="{00000000-0005-0000-0000-000073980000}"/>
    <cellStyle name="Total 5 4 14 2 2 2" xfId="13279" xr:uid="{00000000-0005-0000-0000-000074980000}"/>
    <cellStyle name="Total 5 4 14 2 2 2 2" xfId="22622" xr:uid="{00000000-0005-0000-0000-000075980000}"/>
    <cellStyle name="Total 5 4 14 2 2 2 2 2" xfId="40350" xr:uid="{00000000-0005-0000-0000-000076980000}"/>
    <cellStyle name="Total 5 4 14 2 2 2 3" xfId="32731" xr:uid="{00000000-0005-0000-0000-000077980000}"/>
    <cellStyle name="Total 5 4 14 2 2 3" xfId="17420" xr:uid="{00000000-0005-0000-0000-000078980000}"/>
    <cellStyle name="Total 5 4 14 2 2 3 2" xfId="36053" xr:uid="{00000000-0005-0000-0000-000079980000}"/>
    <cellStyle name="Total 5 4 14 2 2 4" xfId="27665" xr:uid="{00000000-0005-0000-0000-00007A980000}"/>
    <cellStyle name="Total 5 4 14 2 3" xfId="10264" xr:uid="{00000000-0005-0000-0000-00007B980000}"/>
    <cellStyle name="Total 5 4 14 2 3 2" xfId="30190" xr:uid="{00000000-0005-0000-0000-00007C980000}"/>
    <cellStyle name="Total 5 4 14 2 4" xfId="25109" xr:uid="{00000000-0005-0000-0000-00007D980000}"/>
    <cellStyle name="Total 5 4 14 3" xfId="4761" xr:uid="{00000000-0005-0000-0000-00007E980000}"/>
    <cellStyle name="Total 5 4 14 3 2" xfId="7863" xr:uid="{00000000-0005-0000-0000-00007F980000}"/>
    <cellStyle name="Total 5 4 14 3 2 2" xfId="13924" xr:uid="{00000000-0005-0000-0000-000080980000}"/>
    <cellStyle name="Total 5 4 14 3 2 2 2" xfId="23193" xr:uid="{00000000-0005-0000-0000-000081980000}"/>
    <cellStyle name="Total 5 4 14 3 2 2 2 2" xfId="40921" xr:uid="{00000000-0005-0000-0000-000082980000}"/>
    <cellStyle name="Total 5 4 14 3 2 2 3" xfId="33372" xr:uid="{00000000-0005-0000-0000-000083980000}"/>
    <cellStyle name="Total 5 4 14 3 2 3" xfId="17886" xr:uid="{00000000-0005-0000-0000-000084980000}"/>
    <cellStyle name="Total 5 4 14 3 2 3 2" xfId="36519" xr:uid="{00000000-0005-0000-0000-000085980000}"/>
    <cellStyle name="Total 5 4 14 3 2 4" xfId="28306" xr:uid="{00000000-0005-0000-0000-000086980000}"/>
    <cellStyle name="Total 5 4 14 3 3" xfId="10910" xr:uid="{00000000-0005-0000-0000-000087980000}"/>
    <cellStyle name="Total 5 4 14 3 3 2" xfId="20478" xr:uid="{00000000-0005-0000-0000-000088980000}"/>
    <cellStyle name="Total 5 4 14 3 3 2 2" xfId="38631" xr:uid="{00000000-0005-0000-0000-000089980000}"/>
    <cellStyle name="Total 5 4 14 3 3 3" xfId="30832" xr:uid="{00000000-0005-0000-0000-00008A980000}"/>
    <cellStyle name="Total 5 4 14 3 4" xfId="15485" xr:uid="{00000000-0005-0000-0000-00008B980000}"/>
    <cellStyle name="Total 5 4 14 3 4 2" xfId="34520" xr:uid="{00000000-0005-0000-0000-00008C980000}"/>
    <cellStyle name="Total 5 4 14 3 5" xfId="25750" xr:uid="{00000000-0005-0000-0000-00008D980000}"/>
    <cellStyle name="Total 5 4 14 4" xfId="5989" xr:uid="{00000000-0005-0000-0000-00008E980000}"/>
    <cellStyle name="Total 5 4 14 4 2" xfId="12108" xr:uid="{00000000-0005-0000-0000-00008F980000}"/>
    <cellStyle name="Total 5 4 14 4 2 2" xfId="21586" xr:uid="{00000000-0005-0000-0000-000090980000}"/>
    <cellStyle name="Total 5 4 14 4 2 2 2" xfId="39464" xr:uid="{00000000-0005-0000-0000-000091980000}"/>
    <cellStyle name="Total 5 4 14 4 2 3" xfId="31730" xr:uid="{00000000-0005-0000-0000-000092980000}"/>
    <cellStyle name="Total 5 4 14 4 3" xfId="16535" xr:uid="{00000000-0005-0000-0000-000093980000}"/>
    <cellStyle name="Total 5 4 14 4 3 2" xfId="35306" xr:uid="{00000000-0005-0000-0000-000094980000}"/>
    <cellStyle name="Total 5 4 14 4 4" xfId="26664" xr:uid="{00000000-0005-0000-0000-000095980000}"/>
    <cellStyle name="Total 5 4 14 5" xfId="9088" xr:uid="{00000000-0005-0000-0000-000096980000}"/>
    <cellStyle name="Total 5 4 14 5 2" xfId="19075" xr:uid="{00000000-0005-0000-0000-000097980000}"/>
    <cellStyle name="Total 5 4 14 5 2 2" xfId="37402" xr:uid="{00000000-0005-0000-0000-000098980000}"/>
    <cellStyle name="Total 5 4 14 5 3" xfId="29190" xr:uid="{00000000-0005-0000-0000-000099980000}"/>
    <cellStyle name="Total 5 4 14 6" xfId="24103" xr:uid="{00000000-0005-0000-0000-00009A980000}"/>
    <cellStyle name="Total 5 4 15" xfId="2851" xr:uid="{00000000-0005-0000-0000-00009B980000}"/>
    <cellStyle name="Total 5 4 15 2" xfId="4131" xr:uid="{00000000-0005-0000-0000-00009C980000}"/>
    <cellStyle name="Total 5 4 15 2 2" xfId="7234" xr:uid="{00000000-0005-0000-0000-00009D980000}"/>
    <cellStyle name="Total 5 4 15 2 2 2" xfId="13295" xr:uid="{00000000-0005-0000-0000-00009E980000}"/>
    <cellStyle name="Total 5 4 15 2 2 2 2" xfId="22638" xr:uid="{00000000-0005-0000-0000-00009F980000}"/>
    <cellStyle name="Total 5 4 15 2 2 2 2 2" xfId="40366" xr:uid="{00000000-0005-0000-0000-0000A0980000}"/>
    <cellStyle name="Total 5 4 15 2 2 2 3" xfId="32747" xr:uid="{00000000-0005-0000-0000-0000A1980000}"/>
    <cellStyle name="Total 5 4 15 2 2 3" xfId="17434" xr:uid="{00000000-0005-0000-0000-0000A2980000}"/>
    <cellStyle name="Total 5 4 15 2 2 3 2" xfId="36067" xr:uid="{00000000-0005-0000-0000-0000A3980000}"/>
    <cellStyle name="Total 5 4 15 2 2 4" xfId="27681" xr:uid="{00000000-0005-0000-0000-0000A4980000}"/>
    <cellStyle name="Total 5 4 15 2 3" xfId="10280" xr:uid="{00000000-0005-0000-0000-0000A5980000}"/>
    <cellStyle name="Total 5 4 15 2 3 2" xfId="30206" xr:uid="{00000000-0005-0000-0000-0000A6980000}"/>
    <cellStyle name="Total 5 4 15 2 4" xfId="25125" xr:uid="{00000000-0005-0000-0000-0000A7980000}"/>
    <cellStyle name="Total 5 4 15 3" xfId="4777" xr:uid="{00000000-0005-0000-0000-0000A8980000}"/>
    <cellStyle name="Total 5 4 15 3 2" xfId="7879" xr:uid="{00000000-0005-0000-0000-0000A9980000}"/>
    <cellStyle name="Total 5 4 15 3 2 2" xfId="13940" xr:uid="{00000000-0005-0000-0000-0000AA980000}"/>
    <cellStyle name="Total 5 4 15 3 2 2 2" xfId="23209" xr:uid="{00000000-0005-0000-0000-0000AB980000}"/>
    <cellStyle name="Total 5 4 15 3 2 2 2 2" xfId="40937" xr:uid="{00000000-0005-0000-0000-0000AC980000}"/>
    <cellStyle name="Total 5 4 15 3 2 2 3" xfId="33388" xr:uid="{00000000-0005-0000-0000-0000AD980000}"/>
    <cellStyle name="Total 5 4 15 3 2 3" xfId="17900" xr:uid="{00000000-0005-0000-0000-0000AE980000}"/>
    <cellStyle name="Total 5 4 15 3 2 3 2" xfId="36533" xr:uid="{00000000-0005-0000-0000-0000AF980000}"/>
    <cellStyle name="Total 5 4 15 3 2 4" xfId="28322" xr:uid="{00000000-0005-0000-0000-0000B0980000}"/>
    <cellStyle name="Total 5 4 15 3 3" xfId="10926" xr:uid="{00000000-0005-0000-0000-0000B1980000}"/>
    <cellStyle name="Total 5 4 15 3 3 2" xfId="20494" xr:uid="{00000000-0005-0000-0000-0000B2980000}"/>
    <cellStyle name="Total 5 4 15 3 3 2 2" xfId="38647" xr:uid="{00000000-0005-0000-0000-0000B3980000}"/>
    <cellStyle name="Total 5 4 15 3 3 3" xfId="30848" xr:uid="{00000000-0005-0000-0000-0000B4980000}"/>
    <cellStyle name="Total 5 4 15 3 4" xfId="15499" xr:uid="{00000000-0005-0000-0000-0000B5980000}"/>
    <cellStyle name="Total 5 4 15 3 4 2" xfId="34534" xr:uid="{00000000-0005-0000-0000-0000B6980000}"/>
    <cellStyle name="Total 5 4 15 3 5" xfId="25766" xr:uid="{00000000-0005-0000-0000-0000B7980000}"/>
    <cellStyle name="Total 5 4 15 4" xfId="6038" xr:uid="{00000000-0005-0000-0000-0000B8980000}"/>
    <cellStyle name="Total 5 4 15 4 2" xfId="12157" xr:uid="{00000000-0005-0000-0000-0000B9980000}"/>
    <cellStyle name="Total 5 4 15 4 2 2" xfId="21630" xr:uid="{00000000-0005-0000-0000-0000BA980000}"/>
    <cellStyle name="Total 5 4 15 4 2 2 2" xfId="39508" xr:uid="{00000000-0005-0000-0000-0000BB980000}"/>
    <cellStyle name="Total 5 4 15 4 2 3" xfId="31779" xr:uid="{00000000-0005-0000-0000-0000BC980000}"/>
    <cellStyle name="Total 5 4 15 4 3" xfId="16573" xr:uid="{00000000-0005-0000-0000-0000BD980000}"/>
    <cellStyle name="Total 5 4 15 4 3 2" xfId="35344" xr:uid="{00000000-0005-0000-0000-0000BE980000}"/>
    <cellStyle name="Total 5 4 15 4 4" xfId="26713" xr:uid="{00000000-0005-0000-0000-0000BF980000}"/>
    <cellStyle name="Total 5 4 15 5" xfId="9137" xr:uid="{00000000-0005-0000-0000-0000C0980000}"/>
    <cellStyle name="Total 5 4 15 5 2" xfId="19122" xr:uid="{00000000-0005-0000-0000-0000C1980000}"/>
    <cellStyle name="Total 5 4 15 5 2 2" xfId="37449" xr:uid="{00000000-0005-0000-0000-0000C2980000}"/>
    <cellStyle name="Total 5 4 15 5 3" xfId="29239" xr:uid="{00000000-0005-0000-0000-0000C3980000}"/>
    <cellStyle name="Total 5 4 15 6" xfId="24152" xr:uid="{00000000-0005-0000-0000-0000C4980000}"/>
    <cellStyle name="Total 5 4 16" xfId="2828" xr:uid="{00000000-0005-0000-0000-0000C5980000}"/>
    <cellStyle name="Total 5 4 16 2" xfId="6018" xr:uid="{00000000-0005-0000-0000-0000C6980000}"/>
    <cellStyle name="Total 5 4 16 2 2" xfId="12137" xr:uid="{00000000-0005-0000-0000-0000C7980000}"/>
    <cellStyle name="Total 5 4 16 2 2 2" xfId="21610" xr:uid="{00000000-0005-0000-0000-0000C8980000}"/>
    <cellStyle name="Total 5 4 16 2 2 2 2" xfId="39488" xr:uid="{00000000-0005-0000-0000-0000C9980000}"/>
    <cellStyle name="Total 5 4 16 2 2 3" xfId="31759" xr:uid="{00000000-0005-0000-0000-0000CA980000}"/>
    <cellStyle name="Total 5 4 16 2 3" xfId="16557" xr:uid="{00000000-0005-0000-0000-0000CB980000}"/>
    <cellStyle name="Total 5 4 16 2 3 2" xfId="35328" xr:uid="{00000000-0005-0000-0000-0000CC980000}"/>
    <cellStyle name="Total 5 4 16 2 4" xfId="26693" xr:uid="{00000000-0005-0000-0000-0000CD980000}"/>
    <cellStyle name="Total 5 4 16 3" xfId="9117" xr:uid="{00000000-0005-0000-0000-0000CE980000}"/>
    <cellStyle name="Total 5 4 16 3 2" xfId="19104" xr:uid="{00000000-0005-0000-0000-0000CF980000}"/>
    <cellStyle name="Total 5 4 16 3 2 2" xfId="37431" xr:uid="{00000000-0005-0000-0000-0000D0980000}"/>
    <cellStyle name="Total 5 4 16 3 3" xfId="29219" xr:uid="{00000000-0005-0000-0000-0000D1980000}"/>
    <cellStyle name="Total 5 4 16 4" xfId="14574" xr:uid="{00000000-0005-0000-0000-0000D2980000}"/>
    <cellStyle name="Total 5 4 16 4 2" xfId="33747" xr:uid="{00000000-0005-0000-0000-0000D3980000}"/>
    <cellStyle name="Total 5 4 16 5" xfId="24132" xr:uid="{00000000-0005-0000-0000-0000D4980000}"/>
    <cellStyle name="Total 5 4 17" xfId="2831" xr:uid="{00000000-0005-0000-0000-0000D5980000}"/>
    <cellStyle name="Total 5 4 17 2" xfId="6021" xr:uid="{00000000-0005-0000-0000-0000D6980000}"/>
    <cellStyle name="Total 5 4 17 2 2" xfId="12140" xr:uid="{00000000-0005-0000-0000-0000D7980000}"/>
    <cellStyle name="Total 5 4 17 2 2 2" xfId="21613" xr:uid="{00000000-0005-0000-0000-0000D8980000}"/>
    <cellStyle name="Total 5 4 17 2 2 2 2" xfId="39491" xr:uid="{00000000-0005-0000-0000-0000D9980000}"/>
    <cellStyle name="Total 5 4 17 2 2 3" xfId="31762" xr:uid="{00000000-0005-0000-0000-0000DA980000}"/>
    <cellStyle name="Total 5 4 17 2 3" xfId="16560" xr:uid="{00000000-0005-0000-0000-0000DB980000}"/>
    <cellStyle name="Total 5 4 17 2 3 2" xfId="35331" xr:uid="{00000000-0005-0000-0000-0000DC980000}"/>
    <cellStyle name="Total 5 4 17 2 4" xfId="26696" xr:uid="{00000000-0005-0000-0000-0000DD980000}"/>
    <cellStyle name="Total 5 4 17 3" xfId="9120" xr:uid="{00000000-0005-0000-0000-0000DE980000}"/>
    <cellStyle name="Total 5 4 17 3 2" xfId="19107" xr:uid="{00000000-0005-0000-0000-0000DF980000}"/>
    <cellStyle name="Total 5 4 17 3 2 2" xfId="37434" xr:uid="{00000000-0005-0000-0000-0000E0980000}"/>
    <cellStyle name="Total 5 4 17 3 3" xfId="29222" xr:uid="{00000000-0005-0000-0000-0000E1980000}"/>
    <cellStyle name="Total 5 4 17 4" xfId="14577" xr:uid="{00000000-0005-0000-0000-0000E2980000}"/>
    <cellStyle name="Total 5 4 17 4 2" xfId="33750" xr:uid="{00000000-0005-0000-0000-0000E3980000}"/>
    <cellStyle name="Total 5 4 17 5" xfId="24135" xr:uid="{00000000-0005-0000-0000-0000E4980000}"/>
    <cellStyle name="Total 5 4 18" xfId="2926" xr:uid="{00000000-0005-0000-0000-0000E5980000}"/>
    <cellStyle name="Total 5 4 18 2" xfId="6104" xr:uid="{00000000-0005-0000-0000-0000E6980000}"/>
    <cellStyle name="Total 5 4 18 2 2" xfId="12223" xr:uid="{00000000-0005-0000-0000-0000E7980000}"/>
    <cellStyle name="Total 5 4 18 2 2 2" xfId="21674" xr:uid="{00000000-0005-0000-0000-0000E8980000}"/>
    <cellStyle name="Total 5 4 18 2 2 2 2" xfId="39550" xr:uid="{00000000-0005-0000-0000-0000E9980000}"/>
    <cellStyle name="Total 5 4 18 2 2 3" xfId="31841" xr:uid="{00000000-0005-0000-0000-0000EA980000}"/>
    <cellStyle name="Total 5 4 18 2 3" xfId="16613" xr:uid="{00000000-0005-0000-0000-0000EB980000}"/>
    <cellStyle name="Total 5 4 18 2 3 2" xfId="35384" xr:uid="{00000000-0005-0000-0000-0000EC980000}"/>
    <cellStyle name="Total 5 4 18 2 4" xfId="26775" xr:uid="{00000000-0005-0000-0000-0000ED980000}"/>
    <cellStyle name="Total 5 4 18 3" xfId="9208" xr:uid="{00000000-0005-0000-0000-0000EE980000}"/>
    <cellStyle name="Total 5 4 18 3 2" xfId="19190" xr:uid="{00000000-0005-0000-0000-0000EF980000}"/>
    <cellStyle name="Total 5 4 18 3 2 2" xfId="37513" xr:uid="{00000000-0005-0000-0000-0000F0980000}"/>
    <cellStyle name="Total 5 4 18 3 3" xfId="29306" xr:uid="{00000000-0005-0000-0000-0000F1980000}"/>
    <cellStyle name="Total 5 4 18 4" xfId="14625" xr:uid="{00000000-0005-0000-0000-0000F2980000}"/>
    <cellStyle name="Total 5 4 18 4 2" xfId="33798" xr:uid="{00000000-0005-0000-0000-0000F3980000}"/>
    <cellStyle name="Total 5 4 18 5" xfId="24219" xr:uid="{00000000-0005-0000-0000-0000F4980000}"/>
    <cellStyle name="Total 5 4 19" xfId="2870" xr:uid="{00000000-0005-0000-0000-0000F5980000}"/>
    <cellStyle name="Total 5 4 19 2" xfId="6054" xr:uid="{00000000-0005-0000-0000-0000F6980000}"/>
    <cellStyle name="Total 5 4 19 2 2" xfId="12173" xr:uid="{00000000-0005-0000-0000-0000F7980000}"/>
    <cellStyle name="Total 5 4 19 2 2 2" xfId="21641" xr:uid="{00000000-0005-0000-0000-0000F8980000}"/>
    <cellStyle name="Total 5 4 19 2 2 2 2" xfId="39519" xr:uid="{00000000-0005-0000-0000-0000F9980000}"/>
    <cellStyle name="Total 5 4 19 2 2 3" xfId="31795" xr:uid="{00000000-0005-0000-0000-0000FA980000}"/>
    <cellStyle name="Total 5 4 19 2 3" xfId="16582" xr:uid="{00000000-0005-0000-0000-0000FB980000}"/>
    <cellStyle name="Total 5 4 19 2 3 2" xfId="35353" xr:uid="{00000000-0005-0000-0000-0000FC980000}"/>
    <cellStyle name="Total 5 4 19 2 4" xfId="26729" xr:uid="{00000000-0005-0000-0000-0000FD980000}"/>
    <cellStyle name="Total 5 4 19 3" xfId="9155" xr:uid="{00000000-0005-0000-0000-0000FE980000}"/>
    <cellStyle name="Total 5 4 19 3 2" xfId="19138" xr:uid="{00000000-0005-0000-0000-0000FF980000}"/>
    <cellStyle name="Total 5 4 19 3 2 2" xfId="37465" xr:uid="{00000000-0005-0000-0000-000000990000}"/>
    <cellStyle name="Total 5 4 19 3 3" xfId="29257" xr:uid="{00000000-0005-0000-0000-000001990000}"/>
    <cellStyle name="Total 5 4 19 4" xfId="14594" xr:uid="{00000000-0005-0000-0000-000002990000}"/>
    <cellStyle name="Total 5 4 19 4 2" xfId="33767" xr:uid="{00000000-0005-0000-0000-000003990000}"/>
    <cellStyle name="Total 5 4 19 5" xfId="24170" xr:uid="{00000000-0005-0000-0000-000004990000}"/>
    <cellStyle name="Total 5 4 2" xfId="2375" xr:uid="{00000000-0005-0000-0000-000005990000}"/>
    <cellStyle name="Total 5 4 2 2" xfId="3797" xr:uid="{00000000-0005-0000-0000-000006990000}"/>
    <cellStyle name="Total 5 4 2 2 2" xfId="6908" xr:uid="{00000000-0005-0000-0000-000007990000}"/>
    <cellStyle name="Total 5 4 2 2 2 2" xfId="12981" xr:uid="{00000000-0005-0000-0000-000008990000}"/>
    <cellStyle name="Total 5 4 2 2 2 2 2" xfId="22343" xr:uid="{00000000-0005-0000-0000-000009990000}"/>
    <cellStyle name="Total 5 4 2 2 2 2 2 2" xfId="40072" xr:uid="{00000000-0005-0000-0000-00000A990000}"/>
    <cellStyle name="Total 5 4 2 2 2 2 3" xfId="32434" xr:uid="{00000000-0005-0000-0000-00000B990000}"/>
    <cellStyle name="Total 5 4 2 2 2 3" xfId="17195" xr:uid="{00000000-0005-0000-0000-00000C990000}"/>
    <cellStyle name="Total 5 4 2 2 2 3 2" xfId="35828" xr:uid="{00000000-0005-0000-0000-00000D990000}"/>
    <cellStyle name="Total 5 4 2 2 2 4" xfId="27368" xr:uid="{00000000-0005-0000-0000-00000E990000}"/>
    <cellStyle name="Total 5 4 2 2 3" xfId="9966" xr:uid="{00000000-0005-0000-0000-00000F990000}"/>
    <cellStyle name="Total 5 4 2 2 3 2" xfId="29893" xr:uid="{00000000-0005-0000-0000-000010990000}"/>
    <cellStyle name="Total 5 4 2 2 4" xfId="24812" xr:uid="{00000000-0005-0000-0000-000011990000}"/>
    <cellStyle name="Total 5 4 2 3" xfId="4463" xr:uid="{00000000-0005-0000-0000-000012990000}"/>
    <cellStyle name="Total 5 4 2 3 2" xfId="7565" xr:uid="{00000000-0005-0000-0000-000013990000}"/>
    <cellStyle name="Total 5 4 2 3 2 2" xfId="13626" xr:uid="{00000000-0005-0000-0000-000014990000}"/>
    <cellStyle name="Total 5 4 2 3 2 2 2" xfId="22915" xr:uid="{00000000-0005-0000-0000-000015990000}"/>
    <cellStyle name="Total 5 4 2 3 2 2 2 2" xfId="40643" xr:uid="{00000000-0005-0000-0000-000016990000}"/>
    <cellStyle name="Total 5 4 2 3 2 2 3" xfId="33075" xr:uid="{00000000-0005-0000-0000-000017990000}"/>
    <cellStyle name="Total 5 4 2 3 2 3" xfId="17661" xr:uid="{00000000-0005-0000-0000-000018990000}"/>
    <cellStyle name="Total 5 4 2 3 2 3 2" xfId="36294" xr:uid="{00000000-0005-0000-0000-000019990000}"/>
    <cellStyle name="Total 5 4 2 3 2 4" xfId="28009" xr:uid="{00000000-0005-0000-0000-00001A990000}"/>
    <cellStyle name="Total 5 4 2 3 3" xfId="10612" xr:uid="{00000000-0005-0000-0000-00001B990000}"/>
    <cellStyle name="Total 5 4 2 3 3 2" xfId="20180" xr:uid="{00000000-0005-0000-0000-00001C990000}"/>
    <cellStyle name="Total 5 4 2 3 3 2 2" xfId="38334" xr:uid="{00000000-0005-0000-0000-00001D990000}"/>
    <cellStyle name="Total 5 4 2 3 3 3" xfId="30535" xr:uid="{00000000-0005-0000-0000-00001E990000}"/>
    <cellStyle name="Total 5 4 2 3 4" xfId="15260" xr:uid="{00000000-0005-0000-0000-00001F990000}"/>
    <cellStyle name="Total 5 4 2 3 4 2" xfId="34295" xr:uid="{00000000-0005-0000-0000-000020990000}"/>
    <cellStyle name="Total 5 4 2 3 5" xfId="25453" xr:uid="{00000000-0005-0000-0000-000021990000}"/>
    <cellStyle name="Total 5 4 2 4" xfId="5582" xr:uid="{00000000-0005-0000-0000-000022990000}"/>
    <cellStyle name="Total 5 4 2 4 2" xfId="11717" xr:uid="{00000000-0005-0000-0000-000023990000}"/>
    <cellStyle name="Total 5 4 2 4 2 2" xfId="21272" xr:uid="{00000000-0005-0000-0000-000024990000}"/>
    <cellStyle name="Total 5 4 2 4 2 2 2" xfId="39160" xr:uid="{00000000-0005-0000-0000-000025990000}"/>
    <cellStyle name="Total 5 4 2 4 2 3" xfId="31371" xr:uid="{00000000-0005-0000-0000-000026990000}"/>
    <cellStyle name="Total 5 4 2 4 3" xfId="16246" xr:uid="{00000000-0005-0000-0000-000027990000}"/>
    <cellStyle name="Total 5 4 2 4 3 2" xfId="35017" xr:uid="{00000000-0005-0000-0000-000028990000}"/>
    <cellStyle name="Total 5 4 2 4 4" xfId="26289" xr:uid="{00000000-0005-0000-0000-000029990000}"/>
    <cellStyle name="Total 5 4 2 5" xfId="8698" xr:uid="{00000000-0005-0000-0000-00002A990000}"/>
    <cellStyle name="Total 5 4 2 5 2" xfId="18685" xr:uid="{00000000-0005-0000-0000-00002B990000}"/>
    <cellStyle name="Total 5 4 2 5 2 2" xfId="37044" xr:uid="{00000000-0005-0000-0000-00002C990000}"/>
    <cellStyle name="Total 5 4 2 5 3" xfId="28832" xr:uid="{00000000-0005-0000-0000-00002D990000}"/>
    <cellStyle name="Total 5 4 2 6" xfId="23747" xr:uid="{00000000-0005-0000-0000-00002E990000}"/>
    <cellStyle name="Total 5 4 20" xfId="2981" xr:uid="{00000000-0005-0000-0000-00002F990000}"/>
    <cellStyle name="Total 5 4 20 2" xfId="6156" xr:uid="{00000000-0005-0000-0000-000030990000}"/>
    <cellStyle name="Total 5 4 20 2 2" xfId="12275" xr:uid="{00000000-0005-0000-0000-000031990000}"/>
    <cellStyle name="Total 5 4 20 2 2 2" xfId="21719" xr:uid="{00000000-0005-0000-0000-000032990000}"/>
    <cellStyle name="Total 5 4 20 2 2 2 2" xfId="39593" xr:uid="{00000000-0005-0000-0000-000033990000}"/>
    <cellStyle name="Total 5 4 20 2 2 3" xfId="31889" xr:uid="{00000000-0005-0000-0000-000034990000}"/>
    <cellStyle name="Total 5 4 20 2 3" xfId="16652" xr:uid="{00000000-0005-0000-0000-000035990000}"/>
    <cellStyle name="Total 5 4 20 2 3 2" xfId="35423" xr:uid="{00000000-0005-0000-0000-000036990000}"/>
    <cellStyle name="Total 5 4 20 2 4" xfId="26823" xr:uid="{00000000-0005-0000-0000-000037990000}"/>
    <cellStyle name="Total 5 4 20 3" xfId="9260" xr:uid="{00000000-0005-0000-0000-000038990000}"/>
    <cellStyle name="Total 5 4 20 3 2" xfId="19237" xr:uid="{00000000-0005-0000-0000-000039990000}"/>
    <cellStyle name="Total 5 4 20 3 2 2" xfId="37556" xr:uid="{00000000-0005-0000-0000-00003A990000}"/>
    <cellStyle name="Total 5 4 20 3 3" xfId="29354" xr:uid="{00000000-0005-0000-0000-00003B990000}"/>
    <cellStyle name="Total 5 4 20 4" xfId="14659" xr:uid="{00000000-0005-0000-0000-00003C990000}"/>
    <cellStyle name="Total 5 4 20 4 2" xfId="33832" xr:uid="{00000000-0005-0000-0000-00003D990000}"/>
    <cellStyle name="Total 5 4 20 5" xfId="24267" xr:uid="{00000000-0005-0000-0000-00003E990000}"/>
    <cellStyle name="Total 5 4 21" xfId="2967" xr:uid="{00000000-0005-0000-0000-00003F990000}"/>
    <cellStyle name="Total 5 4 21 2" xfId="6143" xr:uid="{00000000-0005-0000-0000-000040990000}"/>
    <cellStyle name="Total 5 4 21 2 2" xfId="12262" xr:uid="{00000000-0005-0000-0000-000041990000}"/>
    <cellStyle name="Total 5 4 21 2 2 2" xfId="21706" xr:uid="{00000000-0005-0000-0000-000042990000}"/>
    <cellStyle name="Total 5 4 21 2 2 2 2" xfId="39580" xr:uid="{00000000-0005-0000-0000-000043990000}"/>
    <cellStyle name="Total 5 4 21 2 2 3" xfId="31876" xr:uid="{00000000-0005-0000-0000-000044990000}"/>
    <cellStyle name="Total 5 4 21 2 3" xfId="16643" xr:uid="{00000000-0005-0000-0000-000045990000}"/>
    <cellStyle name="Total 5 4 21 2 3 2" xfId="35414" xr:uid="{00000000-0005-0000-0000-000046990000}"/>
    <cellStyle name="Total 5 4 21 2 4" xfId="26810" xr:uid="{00000000-0005-0000-0000-000047990000}"/>
    <cellStyle name="Total 5 4 21 3" xfId="9247" xr:uid="{00000000-0005-0000-0000-000048990000}"/>
    <cellStyle name="Total 5 4 21 3 2" xfId="19224" xr:uid="{00000000-0005-0000-0000-000049990000}"/>
    <cellStyle name="Total 5 4 21 3 2 2" xfId="37543" xr:uid="{00000000-0005-0000-0000-00004A990000}"/>
    <cellStyle name="Total 5 4 21 3 3" xfId="29341" xr:uid="{00000000-0005-0000-0000-00004B990000}"/>
    <cellStyle name="Total 5 4 21 4" xfId="14650" xr:uid="{00000000-0005-0000-0000-00004C990000}"/>
    <cellStyle name="Total 5 4 21 4 2" xfId="33823" xr:uid="{00000000-0005-0000-0000-00004D990000}"/>
    <cellStyle name="Total 5 4 21 5" xfId="24254" xr:uid="{00000000-0005-0000-0000-00004E990000}"/>
    <cellStyle name="Total 5 4 22" xfId="3029" xr:uid="{00000000-0005-0000-0000-00004F990000}"/>
    <cellStyle name="Total 5 4 22 2" xfId="6202" xr:uid="{00000000-0005-0000-0000-000050990000}"/>
    <cellStyle name="Total 5 4 22 2 2" xfId="12321" xr:uid="{00000000-0005-0000-0000-000051990000}"/>
    <cellStyle name="Total 5 4 22 2 2 2" xfId="21763" xr:uid="{00000000-0005-0000-0000-000052990000}"/>
    <cellStyle name="Total 5 4 22 2 2 2 2" xfId="39637" xr:uid="{00000000-0005-0000-0000-000053990000}"/>
    <cellStyle name="Total 5 4 22 2 2 3" xfId="31933" xr:uid="{00000000-0005-0000-0000-000054990000}"/>
    <cellStyle name="Total 5 4 22 2 3" xfId="16688" xr:uid="{00000000-0005-0000-0000-000055990000}"/>
    <cellStyle name="Total 5 4 22 2 3 2" xfId="35459" xr:uid="{00000000-0005-0000-0000-000056990000}"/>
    <cellStyle name="Total 5 4 22 2 4" xfId="26867" xr:uid="{00000000-0005-0000-0000-000057990000}"/>
    <cellStyle name="Total 5 4 22 3" xfId="9306" xr:uid="{00000000-0005-0000-0000-000058990000}"/>
    <cellStyle name="Total 5 4 22 3 2" xfId="19283" xr:uid="{00000000-0005-0000-0000-000059990000}"/>
    <cellStyle name="Total 5 4 22 3 2 2" xfId="37600" xr:uid="{00000000-0005-0000-0000-00005A990000}"/>
    <cellStyle name="Total 5 4 22 3 3" xfId="29398" xr:uid="{00000000-0005-0000-0000-00005B990000}"/>
    <cellStyle name="Total 5 4 22 4" xfId="14695" xr:uid="{00000000-0005-0000-0000-00005C990000}"/>
    <cellStyle name="Total 5 4 22 4 2" xfId="33868" xr:uid="{00000000-0005-0000-0000-00005D990000}"/>
    <cellStyle name="Total 5 4 22 5" xfId="24311" xr:uid="{00000000-0005-0000-0000-00005E990000}"/>
    <cellStyle name="Total 5 4 23" xfId="3006" xr:uid="{00000000-0005-0000-0000-00005F990000}"/>
    <cellStyle name="Total 5 4 23 2" xfId="6180" xr:uid="{00000000-0005-0000-0000-000060990000}"/>
    <cellStyle name="Total 5 4 23 2 2" xfId="12299" xr:uid="{00000000-0005-0000-0000-000061990000}"/>
    <cellStyle name="Total 5 4 23 2 2 2" xfId="21741" xr:uid="{00000000-0005-0000-0000-000062990000}"/>
    <cellStyle name="Total 5 4 23 2 2 2 2" xfId="39615" xr:uid="{00000000-0005-0000-0000-000063990000}"/>
    <cellStyle name="Total 5 4 23 2 2 3" xfId="31911" xr:uid="{00000000-0005-0000-0000-000064990000}"/>
    <cellStyle name="Total 5 4 23 2 3" xfId="16672" xr:uid="{00000000-0005-0000-0000-000065990000}"/>
    <cellStyle name="Total 5 4 23 2 3 2" xfId="35443" xr:uid="{00000000-0005-0000-0000-000066990000}"/>
    <cellStyle name="Total 5 4 23 2 4" xfId="26845" xr:uid="{00000000-0005-0000-0000-000067990000}"/>
    <cellStyle name="Total 5 4 23 3" xfId="9284" xr:uid="{00000000-0005-0000-0000-000068990000}"/>
    <cellStyle name="Total 5 4 23 3 2" xfId="19261" xr:uid="{00000000-0005-0000-0000-000069990000}"/>
    <cellStyle name="Total 5 4 23 3 2 2" xfId="37578" xr:uid="{00000000-0005-0000-0000-00006A990000}"/>
    <cellStyle name="Total 5 4 23 3 3" xfId="29376" xr:uid="{00000000-0005-0000-0000-00006B990000}"/>
    <cellStyle name="Total 5 4 23 4" xfId="14679" xr:uid="{00000000-0005-0000-0000-00006C990000}"/>
    <cellStyle name="Total 5 4 23 4 2" xfId="33852" xr:uid="{00000000-0005-0000-0000-00006D990000}"/>
    <cellStyle name="Total 5 4 23 5" xfId="24289" xr:uid="{00000000-0005-0000-0000-00006E990000}"/>
    <cellStyle name="Total 5 4 24" xfId="3014" xr:uid="{00000000-0005-0000-0000-00006F990000}"/>
    <cellStyle name="Total 5 4 24 2" xfId="6188" xr:uid="{00000000-0005-0000-0000-000070990000}"/>
    <cellStyle name="Total 5 4 24 2 2" xfId="12307" xr:uid="{00000000-0005-0000-0000-000071990000}"/>
    <cellStyle name="Total 5 4 24 2 2 2" xfId="21749" xr:uid="{00000000-0005-0000-0000-000072990000}"/>
    <cellStyle name="Total 5 4 24 2 2 2 2" xfId="39623" xr:uid="{00000000-0005-0000-0000-000073990000}"/>
    <cellStyle name="Total 5 4 24 2 2 3" xfId="31919" xr:uid="{00000000-0005-0000-0000-000074990000}"/>
    <cellStyle name="Total 5 4 24 2 3" xfId="16678" xr:uid="{00000000-0005-0000-0000-000075990000}"/>
    <cellStyle name="Total 5 4 24 2 3 2" xfId="35449" xr:uid="{00000000-0005-0000-0000-000076990000}"/>
    <cellStyle name="Total 5 4 24 2 4" xfId="26853" xr:uid="{00000000-0005-0000-0000-000077990000}"/>
    <cellStyle name="Total 5 4 24 3" xfId="9292" xr:uid="{00000000-0005-0000-0000-000078990000}"/>
    <cellStyle name="Total 5 4 24 3 2" xfId="19269" xr:uid="{00000000-0005-0000-0000-000079990000}"/>
    <cellStyle name="Total 5 4 24 3 2 2" xfId="37586" xr:uid="{00000000-0005-0000-0000-00007A990000}"/>
    <cellStyle name="Total 5 4 24 3 3" xfId="29384" xr:uid="{00000000-0005-0000-0000-00007B990000}"/>
    <cellStyle name="Total 5 4 24 4" xfId="14685" xr:uid="{00000000-0005-0000-0000-00007C990000}"/>
    <cellStyle name="Total 5 4 24 4 2" xfId="33858" xr:uid="{00000000-0005-0000-0000-00007D990000}"/>
    <cellStyle name="Total 5 4 24 5" xfId="24297" xr:uid="{00000000-0005-0000-0000-00007E990000}"/>
    <cellStyle name="Total 5 4 25" xfId="3016" xr:uid="{00000000-0005-0000-0000-00007F990000}"/>
    <cellStyle name="Total 5 4 25 2" xfId="6190" xr:uid="{00000000-0005-0000-0000-000080990000}"/>
    <cellStyle name="Total 5 4 25 2 2" xfId="12309" xr:uid="{00000000-0005-0000-0000-000081990000}"/>
    <cellStyle name="Total 5 4 25 2 2 2" xfId="21751" xr:uid="{00000000-0005-0000-0000-000082990000}"/>
    <cellStyle name="Total 5 4 25 2 2 2 2" xfId="39625" xr:uid="{00000000-0005-0000-0000-000083990000}"/>
    <cellStyle name="Total 5 4 25 2 2 3" xfId="31921" xr:uid="{00000000-0005-0000-0000-000084990000}"/>
    <cellStyle name="Total 5 4 25 2 3" xfId="16680" xr:uid="{00000000-0005-0000-0000-000085990000}"/>
    <cellStyle name="Total 5 4 25 2 3 2" xfId="35451" xr:uid="{00000000-0005-0000-0000-000086990000}"/>
    <cellStyle name="Total 5 4 25 2 4" xfId="26855" xr:uid="{00000000-0005-0000-0000-000087990000}"/>
    <cellStyle name="Total 5 4 25 3" xfId="9294" xr:uid="{00000000-0005-0000-0000-000088990000}"/>
    <cellStyle name="Total 5 4 25 3 2" xfId="19271" xr:uid="{00000000-0005-0000-0000-000089990000}"/>
    <cellStyle name="Total 5 4 25 3 2 2" xfId="37588" xr:uid="{00000000-0005-0000-0000-00008A990000}"/>
    <cellStyle name="Total 5 4 25 3 3" xfId="29386" xr:uid="{00000000-0005-0000-0000-00008B990000}"/>
    <cellStyle name="Total 5 4 25 4" xfId="14687" xr:uid="{00000000-0005-0000-0000-00008C990000}"/>
    <cellStyle name="Total 5 4 25 4 2" xfId="33860" xr:uid="{00000000-0005-0000-0000-00008D990000}"/>
    <cellStyle name="Total 5 4 25 5" xfId="24299" xr:uid="{00000000-0005-0000-0000-00008E990000}"/>
    <cellStyle name="Total 5 4 26" xfId="3074" xr:uid="{00000000-0005-0000-0000-00008F990000}"/>
    <cellStyle name="Total 5 4 26 2" xfId="6245" xr:uid="{00000000-0005-0000-0000-000090990000}"/>
    <cellStyle name="Total 5 4 26 2 2" xfId="12364" xr:uid="{00000000-0005-0000-0000-000091990000}"/>
    <cellStyle name="Total 5 4 26 2 2 2" xfId="21798" xr:uid="{00000000-0005-0000-0000-000092990000}"/>
    <cellStyle name="Total 5 4 26 2 2 2 2" xfId="39668" xr:uid="{00000000-0005-0000-0000-000093990000}"/>
    <cellStyle name="Total 5 4 26 2 2 3" xfId="31964" xr:uid="{00000000-0005-0000-0000-000094990000}"/>
    <cellStyle name="Total 5 4 26 2 3" xfId="16723" xr:uid="{00000000-0005-0000-0000-000095990000}"/>
    <cellStyle name="Total 5 4 26 2 3 2" xfId="35494" xr:uid="{00000000-0005-0000-0000-000096990000}"/>
    <cellStyle name="Total 5 4 26 2 4" xfId="26898" xr:uid="{00000000-0005-0000-0000-000097990000}"/>
    <cellStyle name="Total 5 4 26 3" xfId="9349" xr:uid="{00000000-0005-0000-0000-000098990000}"/>
    <cellStyle name="Total 5 4 26 3 2" xfId="19326" xr:uid="{00000000-0005-0000-0000-000099990000}"/>
    <cellStyle name="Total 5 4 26 3 2 2" xfId="37631" xr:uid="{00000000-0005-0000-0000-00009A990000}"/>
    <cellStyle name="Total 5 4 26 3 3" xfId="29429" xr:uid="{00000000-0005-0000-0000-00009B990000}"/>
    <cellStyle name="Total 5 4 26 4" xfId="14730" xr:uid="{00000000-0005-0000-0000-00009C990000}"/>
    <cellStyle name="Total 5 4 26 4 2" xfId="33903" xr:uid="{00000000-0005-0000-0000-00009D990000}"/>
    <cellStyle name="Total 5 4 26 5" xfId="24342" xr:uid="{00000000-0005-0000-0000-00009E990000}"/>
    <cellStyle name="Total 5 4 27" xfId="3107" xr:uid="{00000000-0005-0000-0000-00009F990000}"/>
    <cellStyle name="Total 5 4 27 2" xfId="6273" xr:uid="{00000000-0005-0000-0000-0000A0990000}"/>
    <cellStyle name="Total 5 4 27 2 2" xfId="12392" xr:uid="{00000000-0005-0000-0000-0000A1990000}"/>
    <cellStyle name="Total 5 4 27 2 2 2" xfId="21826" xr:uid="{00000000-0005-0000-0000-0000A2990000}"/>
    <cellStyle name="Total 5 4 27 2 2 2 2" xfId="39696" xr:uid="{00000000-0005-0000-0000-0000A3990000}"/>
    <cellStyle name="Total 5 4 27 2 2 3" xfId="31992" xr:uid="{00000000-0005-0000-0000-0000A4990000}"/>
    <cellStyle name="Total 5 4 27 2 3" xfId="16745" xr:uid="{00000000-0005-0000-0000-0000A5990000}"/>
    <cellStyle name="Total 5 4 27 2 3 2" xfId="35516" xr:uid="{00000000-0005-0000-0000-0000A6990000}"/>
    <cellStyle name="Total 5 4 27 2 4" xfId="26926" xr:uid="{00000000-0005-0000-0000-0000A7990000}"/>
    <cellStyle name="Total 5 4 27 3" xfId="9377" xr:uid="{00000000-0005-0000-0000-0000A8990000}"/>
    <cellStyle name="Total 5 4 27 3 2" xfId="19354" xr:uid="{00000000-0005-0000-0000-0000A9990000}"/>
    <cellStyle name="Total 5 4 27 3 2 2" xfId="37659" xr:uid="{00000000-0005-0000-0000-0000AA990000}"/>
    <cellStyle name="Total 5 4 27 3 3" xfId="29457" xr:uid="{00000000-0005-0000-0000-0000AB990000}"/>
    <cellStyle name="Total 5 4 27 4" xfId="14752" xr:uid="{00000000-0005-0000-0000-0000AC990000}"/>
    <cellStyle name="Total 5 4 27 4 2" xfId="33925" xr:uid="{00000000-0005-0000-0000-0000AD990000}"/>
    <cellStyle name="Total 5 4 27 5" xfId="24370" xr:uid="{00000000-0005-0000-0000-0000AE990000}"/>
    <cellStyle name="Total 5 4 28" xfId="3090" xr:uid="{00000000-0005-0000-0000-0000AF990000}"/>
    <cellStyle name="Total 5 4 28 2" xfId="6259" xr:uid="{00000000-0005-0000-0000-0000B0990000}"/>
    <cellStyle name="Total 5 4 28 2 2" xfId="12378" xr:uid="{00000000-0005-0000-0000-0000B1990000}"/>
    <cellStyle name="Total 5 4 28 2 2 2" xfId="21812" xr:uid="{00000000-0005-0000-0000-0000B2990000}"/>
    <cellStyle name="Total 5 4 28 2 2 2 2" xfId="39682" xr:uid="{00000000-0005-0000-0000-0000B3990000}"/>
    <cellStyle name="Total 5 4 28 2 2 3" xfId="31978" xr:uid="{00000000-0005-0000-0000-0000B4990000}"/>
    <cellStyle name="Total 5 4 28 2 3" xfId="16735" xr:uid="{00000000-0005-0000-0000-0000B5990000}"/>
    <cellStyle name="Total 5 4 28 2 3 2" xfId="35506" xr:uid="{00000000-0005-0000-0000-0000B6990000}"/>
    <cellStyle name="Total 5 4 28 2 4" xfId="26912" xr:uid="{00000000-0005-0000-0000-0000B7990000}"/>
    <cellStyle name="Total 5 4 28 3" xfId="9363" xr:uid="{00000000-0005-0000-0000-0000B8990000}"/>
    <cellStyle name="Total 5 4 28 3 2" xfId="19340" xr:uid="{00000000-0005-0000-0000-0000B9990000}"/>
    <cellStyle name="Total 5 4 28 3 2 2" xfId="37645" xr:uid="{00000000-0005-0000-0000-0000BA990000}"/>
    <cellStyle name="Total 5 4 28 3 3" xfId="29443" xr:uid="{00000000-0005-0000-0000-0000BB990000}"/>
    <cellStyle name="Total 5 4 28 4" xfId="14742" xr:uid="{00000000-0005-0000-0000-0000BC990000}"/>
    <cellStyle name="Total 5 4 28 4 2" xfId="33915" xr:uid="{00000000-0005-0000-0000-0000BD990000}"/>
    <cellStyle name="Total 5 4 28 5" xfId="24356" xr:uid="{00000000-0005-0000-0000-0000BE990000}"/>
    <cellStyle name="Total 5 4 29" xfId="3092" xr:uid="{00000000-0005-0000-0000-0000BF990000}"/>
    <cellStyle name="Total 5 4 29 2" xfId="6261" xr:uid="{00000000-0005-0000-0000-0000C0990000}"/>
    <cellStyle name="Total 5 4 29 2 2" xfId="12380" xr:uid="{00000000-0005-0000-0000-0000C1990000}"/>
    <cellStyle name="Total 5 4 29 2 2 2" xfId="21814" xr:uid="{00000000-0005-0000-0000-0000C2990000}"/>
    <cellStyle name="Total 5 4 29 2 2 2 2" xfId="39684" xr:uid="{00000000-0005-0000-0000-0000C3990000}"/>
    <cellStyle name="Total 5 4 29 2 2 3" xfId="31980" xr:uid="{00000000-0005-0000-0000-0000C4990000}"/>
    <cellStyle name="Total 5 4 29 2 3" xfId="16737" xr:uid="{00000000-0005-0000-0000-0000C5990000}"/>
    <cellStyle name="Total 5 4 29 2 3 2" xfId="35508" xr:uid="{00000000-0005-0000-0000-0000C6990000}"/>
    <cellStyle name="Total 5 4 29 2 4" xfId="26914" xr:uid="{00000000-0005-0000-0000-0000C7990000}"/>
    <cellStyle name="Total 5 4 29 3" xfId="9365" xr:uid="{00000000-0005-0000-0000-0000C8990000}"/>
    <cellStyle name="Total 5 4 29 3 2" xfId="19342" xr:uid="{00000000-0005-0000-0000-0000C9990000}"/>
    <cellStyle name="Total 5 4 29 3 2 2" xfId="37647" xr:uid="{00000000-0005-0000-0000-0000CA990000}"/>
    <cellStyle name="Total 5 4 29 3 3" xfId="29445" xr:uid="{00000000-0005-0000-0000-0000CB990000}"/>
    <cellStyle name="Total 5 4 29 4" xfId="14744" xr:uid="{00000000-0005-0000-0000-0000CC990000}"/>
    <cellStyle name="Total 5 4 29 4 2" xfId="33917" xr:uid="{00000000-0005-0000-0000-0000CD990000}"/>
    <cellStyle name="Total 5 4 29 5" xfId="24358" xr:uid="{00000000-0005-0000-0000-0000CE990000}"/>
    <cellStyle name="Total 5 4 3" xfId="2460" xr:uid="{00000000-0005-0000-0000-0000CF990000}"/>
    <cellStyle name="Total 5 4 3 2" xfId="3847" xr:uid="{00000000-0005-0000-0000-0000D0990000}"/>
    <cellStyle name="Total 5 4 3 2 2" xfId="6953" xr:uid="{00000000-0005-0000-0000-0000D1990000}"/>
    <cellStyle name="Total 5 4 3 2 2 2" xfId="13024" xr:uid="{00000000-0005-0000-0000-0000D2990000}"/>
    <cellStyle name="Total 5 4 3 2 2 2 2" xfId="22379" xr:uid="{00000000-0005-0000-0000-0000D3990000}"/>
    <cellStyle name="Total 5 4 3 2 2 2 2 2" xfId="40107" xr:uid="{00000000-0005-0000-0000-0000D4990000}"/>
    <cellStyle name="Total 5 4 3 2 2 2 3" xfId="32476" xr:uid="{00000000-0005-0000-0000-0000D5990000}"/>
    <cellStyle name="Total 5 4 3 2 2 3" xfId="17220" xr:uid="{00000000-0005-0000-0000-0000D6990000}"/>
    <cellStyle name="Total 5 4 3 2 2 3 2" xfId="35853" xr:uid="{00000000-0005-0000-0000-0000D7990000}"/>
    <cellStyle name="Total 5 4 3 2 2 4" xfId="27410" xr:uid="{00000000-0005-0000-0000-0000D8990000}"/>
    <cellStyle name="Total 5 4 3 2 3" xfId="10009" xr:uid="{00000000-0005-0000-0000-0000D9990000}"/>
    <cellStyle name="Total 5 4 3 2 3 2" xfId="29935" xr:uid="{00000000-0005-0000-0000-0000DA990000}"/>
    <cellStyle name="Total 5 4 3 2 4" xfId="24854" xr:uid="{00000000-0005-0000-0000-0000DB990000}"/>
    <cellStyle name="Total 5 4 3 3" xfId="4506" xr:uid="{00000000-0005-0000-0000-0000DC990000}"/>
    <cellStyle name="Total 5 4 3 3 2" xfId="7608" xr:uid="{00000000-0005-0000-0000-0000DD990000}"/>
    <cellStyle name="Total 5 4 3 3 2 2" xfId="13669" xr:uid="{00000000-0005-0000-0000-0000DE990000}"/>
    <cellStyle name="Total 5 4 3 3 2 2 2" xfId="22950" xr:uid="{00000000-0005-0000-0000-0000DF990000}"/>
    <cellStyle name="Total 5 4 3 3 2 2 2 2" xfId="40678" xr:uid="{00000000-0005-0000-0000-0000E0990000}"/>
    <cellStyle name="Total 5 4 3 3 2 2 3" xfId="33117" xr:uid="{00000000-0005-0000-0000-0000E1990000}"/>
    <cellStyle name="Total 5 4 3 3 2 3" xfId="17686" xr:uid="{00000000-0005-0000-0000-0000E2990000}"/>
    <cellStyle name="Total 5 4 3 3 2 3 2" xfId="36319" xr:uid="{00000000-0005-0000-0000-0000E3990000}"/>
    <cellStyle name="Total 5 4 3 3 2 4" xfId="28051" xr:uid="{00000000-0005-0000-0000-0000E4990000}"/>
    <cellStyle name="Total 5 4 3 3 3" xfId="10655" xr:uid="{00000000-0005-0000-0000-0000E5990000}"/>
    <cellStyle name="Total 5 4 3 3 3 2" xfId="20223" xr:uid="{00000000-0005-0000-0000-0000E6990000}"/>
    <cellStyle name="Total 5 4 3 3 3 2 2" xfId="38376" xr:uid="{00000000-0005-0000-0000-0000E7990000}"/>
    <cellStyle name="Total 5 4 3 3 3 3" xfId="30577" xr:uid="{00000000-0005-0000-0000-0000E8990000}"/>
    <cellStyle name="Total 5 4 3 3 4" xfId="15285" xr:uid="{00000000-0005-0000-0000-0000E9990000}"/>
    <cellStyle name="Total 5 4 3 3 4 2" xfId="34320" xr:uid="{00000000-0005-0000-0000-0000EA990000}"/>
    <cellStyle name="Total 5 4 3 3 5" xfId="25495" xr:uid="{00000000-0005-0000-0000-0000EB990000}"/>
    <cellStyle name="Total 5 4 3 4" xfId="5666" xr:uid="{00000000-0005-0000-0000-0000EC990000}"/>
    <cellStyle name="Total 5 4 3 4 2" xfId="11791" xr:uid="{00000000-0005-0000-0000-0000ED990000}"/>
    <cellStyle name="Total 5 4 3 4 2 2" xfId="21324" xr:uid="{00000000-0005-0000-0000-0000EE990000}"/>
    <cellStyle name="Total 5 4 3 4 2 2 2" xfId="39210" xr:uid="{00000000-0005-0000-0000-0000EF990000}"/>
    <cellStyle name="Total 5 4 3 4 2 3" xfId="31441" xr:uid="{00000000-0005-0000-0000-0000F0990000}"/>
    <cellStyle name="Total 5 4 3 4 3" xfId="16297" xr:uid="{00000000-0005-0000-0000-0000F1990000}"/>
    <cellStyle name="Total 5 4 3 4 3 2" xfId="35068" xr:uid="{00000000-0005-0000-0000-0000F2990000}"/>
    <cellStyle name="Total 5 4 3 4 4" xfId="26369" xr:uid="{00000000-0005-0000-0000-0000F3990000}"/>
    <cellStyle name="Total 5 4 3 5" xfId="8771" xr:uid="{00000000-0005-0000-0000-0000F4990000}"/>
    <cellStyle name="Total 5 4 3 5 2" xfId="18758" xr:uid="{00000000-0005-0000-0000-0000F5990000}"/>
    <cellStyle name="Total 5 4 3 5 2 2" xfId="37113" xr:uid="{00000000-0005-0000-0000-0000F6990000}"/>
    <cellStyle name="Total 5 4 3 5 3" xfId="28901" xr:uid="{00000000-0005-0000-0000-0000F7990000}"/>
    <cellStyle name="Total 5 4 3 6" xfId="23816" xr:uid="{00000000-0005-0000-0000-0000F8990000}"/>
    <cellStyle name="Total 5 4 30" xfId="3154" xr:uid="{00000000-0005-0000-0000-0000F9990000}"/>
    <cellStyle name="Total 5 4 30 2" xfId="6316" xr:uid="{00000000-0005-0000-0000-0000FA990000}"/>
    <cellStyle name="Total 5 4 30 2 2" xfId="12435" xr:uid="{00000000-0005-0000-0000-0000FB990000}"/>
    <cellStyle name="Total 5 4 30 2 2 2" xfId="21857" xr:uid="{00000000-0005-0000-0000-0000FC990000}"/>
    <cellStyle name="Total 5 4 30 2 2 2 2" xfId="39725" xr:uid="{00000000-0005-0000-0000-0000FD990000}"/>
    <cellStyle name="Total 5 4 30 2 2 3" xfId="32031" xr:uid="{00000000-0005-0000-0000-0000FE990000}"/>
    <cellStyle name="Total 5 4 30 2 3" xfId="16772" xr:uid="{00000000-0005-0000-0000-0000FF990000}"/>
    <cellStyle name="Total 5 4 30 2 3 2" xfId="35543" xr:uid="{00000000-0005-0000-0000-0000009A0000}"/>
    <cellStyle name="Total 5 4 30 2 4" xfId="26965" xr:uid="{00000000-0005-0000-0000-0000019A0000}"/>
    <cellStyle name="Total 5 4 30 3" xfId="9420" xr:uid="{00000000-0005-0000-0000-0000029A0000}"/>
    <cellStyle name="Total 5 4 30 3 2" xfId="19397" xr:uid="{00000000-0005-0000-0000-0000039A0000}"/>
    <cellStyle name="Total 5 4 30 3 2 2" xfId="37698" xr:uid="{00000000-0005-0000-0000-0000049A0000}"/>
    <cellStyle name="Total 5 4 30 3 3" xfId="29496" xr:uid="{00000000-0005-0000-0000-0000059A0000}"/>
    <cellStyle name="Total 5 4 30 4" xfId="14779" xr:uid="{00000000-0005-0000-0000-0000069A0000}"/>
    <cellStyle name="Total 5 4 30 4 2" xfId="33952" xr:uid="{00000000-0005-0000-0000-0000079A0000}"/>
    <cellStyle name="Total 5 4 30 5" xfId="24409" xr:uid="{00000000-0005-0000-0000-0000089A0000}"/>
    <cellStyle name="Total 5 4 31" xfId="3118" xr:uid="{00000000-0005-0000-0000-0000099A0000}"/>
    <cellStyle name="Total 5 4 31 2" xfId="6283" xr:uid="{00000000-0005-0000-0000-00000A9A0000}"/>
    <cellStyle name="Total 5 4 31 2 2" xfId="12402" xr:uid="{00000000-0005-0000-0000-00000B9A0000}"/>
    <cellStyle name="Total 5 4 31 2 2 2" xfId="21831" xr:uid="{00000000-0005-0000-0000-00000C9A0000}"/>
    <cellStyle name="Total 5 4 31 2 2 2 2" xfId="39701" xr:uid="{00000000-0005-0000-0000-00000D9A0000}"/>
    <cellStyle name="Total 5 4 31 2 2 3" xfId="32002" xr:uid="{00000000-0005-0000-0000-00000E9A0000}"/>
    <cellStyle name="Total 5 4 31 2 3" xfId="16748" xr:uid="{00000000-0005-0000-0000-00000F9A0000}"/>
    <cellStyle name="Total 5 4 31 2 3 2" xfId="35519" xr:uid="{00000000-0005-0000-0000-0000109A0000}"/>
    <cellStyle name="Total 5 4 31 2 4" xfId="26936" xr:uid="{00000000-0005-0000-0000-0000119A0000}"/>
    <cellStyle name="Total 5 4 31 3" xfId="9387" xr:uid="{00000000-0005-0000-0000-0000129A0000}"/>
    <cellStyle name="Total 5 4 31 3 2" xfId="19364" xr:uid="{00000000-0005-0000-0000-0000139A0000}"/>
    <cellStyle name="Total 5 4 31 3 2 2" xfId="37669" xr:uid="{00000000-0005-0000-0000-0000149A0000}"/>
    <cellStyle name="Total 5 4 31 3 3" xfId="29467" xr:uid="{00000000-0005-0000-0000-0000159A0000}"/>
    <cellStyle name="Total 5 4 31 4" xfId="14755" xr:uid="{00000000-0005-0000-0000-0000169A0000}"/>
    <cellStyle name="Total 5 4 31 4 2" xfId="33928" xr:uid="{00000000-0005-0000-0000-0000179A0000}"/>
    <cellStyle name="Total 5 4 31 5" xfId="24380" xr:uid="{00000000-0005-0000-0000-0000189A0000}"/>
    <cellStyle name="Total 5 4 32" xfId="3172" xr:uid="{00000000-0005-0000-0000-0000199A0000}"/>
    <cellStyle name="Total 5 4 32 2" xfId="6332" xr:uid="{00000000-0005-0000-0000-00001A9A0000}"/>
    <cellStyle name="Total 5 4 32 2 2" xfId="12451" xr:uid="{00000000-0005-0000-0000-00001B9A0000}"/>
    <cellStyle name="Total 5 4 32 2 2 2" xfId="21871" xr:uid="{00000000-0005-0000-0000-00001C9A0000}"/>
    <cellStyle name="Total 5 4 32 2 2 2 2" xfId="39739" xr:uid="{00000000-0005-0000-0000-00001D9A0000}"/>
    <cellStyle name="Total 5 4 32 2 2 3" xfId="32045" xr:uid="{00000000-0005-0000-0000-00001E9A0000}"/>
    <cellStyle name="Total 5 4 32 2 3" xfId="16784" xr:uid="{00000000-0005-0000-0000-00001F9A0000}"/>
    <cellStyle name="Total 5 4 32 2 3 2" xfId="35555" xr:uid="{00000000-0005-0000-0000-0000209A0000}"/>
    <cellStyle name="Total 5 4 32 2 4" xfId="26979" xr:uid="{00000000-0005-0000-0000-0000219A0000}"/>
    <cellStyle name="Total 5 4 32 3" xfId="9436" xr:uid="{00000000-0005-0000-0000-0000229A0000}"/>
    <cellStyle name="Total 5 4 32 3 2" xfId="19413" xr:uid="{00000000-0005-0000-0000-0000239A0000}"/>
    <cellStyle name="Total 5 4 32 3 2 2" xfId="37712" xr:uid="{00000000-0005-0000-0000-0000249A0000}"/>
    <cellStyle name="Total 5 4 32 3 3" xfId="29510" xr:uid="{00000000-0005-0000-0000-0000259A0000}"/>
    <cellStyle name="Total 5 4 32 4" xfId="14791" xr:uid="{00000000-0005-0000-0000-0000269A0000}"/>
    <cellStyle name="Total 5 4 32 4 2" xfId="33964" xr:uid="{00000000-0005-0000-0000-0000279A0000}"/>
    <cellStyle name="Total 5 4 32 5" xfId="24423" xr:uid="{00000000-0005-0000-0000-0000289A0000}"/>
    <cellStyle name="Total 5 4 33" xfId="3183" xr:uid="{00000000-0005-0000-0000-0000299A0000}"/>
    <cellStyle name="Total 5 4 33 2" xfId="6342" xr:uid="{00000000-0005-0000-0000-00002A9A0000}"/>
    <cellStyle name="Total 5 4 33 2 2" xfId="12461" xr:uid="{00000000-0005-0000-0000-00002B9A0000}"/>
    <cellStyle name="Total 5 4 33 2 2 2" xfId="21881" xr:uid="{00000000-0005-0000-0000-00002C9A0000}"/>
    <cellStyle name="Total 5 4 33 2 2 2 2" xfId="39749" xr:uid="{00000000-0005-0000-0000-00002D9A0000}"/>
    <cellStyle name="Total 5 4 33 2 2 3" xfId="32055" xr:uid="{00000000-0005-0000-0000-00002E9A0000}"/>
    <cellStyle name="Total 5 4 33 2 3" xfId="16792" xr:uid="{00000000-0005-0000-0000-00002F9A0000}"/>
    <cellStyle name="Total 5 4 33 2 3 2" xfId="35563" xr:uid="{00000000-0005-0000-0000-0000309A0000}"/>
    <cellStyle name="Total 5 4 33 2 4" xfId="26989" xr:uid="{00000000-0005-0000-0000-0000319A0000}"/>
    <cellStyle name="Total 5 4 33 3" xfId="9446" xr:uid="{00000000-0005-0000-0000-0000329A0000}"/>
    <cellStyle name="Total 5 4 33 3 2" xfId="19421" xr:uid="{00000000-0005-0000-0000-0000339A0000}"/>
    <cellStyle name="Total 5 4 33 3 2 2" xfId="37720" xr:uid="{00000000-0005-0000-0000-0000349A0000}"/>
    <cellStyle name="Total 5 4 33 3 3" xfId="29520" xr:uid="{00000000-0005-0000-0000-0000359A0000}"/>
    <cellStyle name="Total 5 4 33 4" xfId="14797" xr:uid="{00000000-0005-0000-0000-0000369A0000}"/>
    <cellStyle name="Total 5 4 33 4 2" xfId="33970" xr:uid="{00000000-0005-0000-0000-0000379A0000}"/>
    <cellStyle name="Total 5 4 33 5" xfId="24433" xr:uid="{00000000-0005-0000-0000-0000389A0000}"/>
    <cellStyle name="Total 5 4 34" xfId="3192" xr:uid="{00000000-0005-0000-0000-0000399A0000}"/>
    <cellStyle name="Total 5 4 34 2" xfId="6350" xr:uid="{00000000-0005-0000-0000-00003A9A0000}"/>
    <cellStyle name="Total 5 4 34 2 2" xfId="12469" xr:uid="{00000000-0005-0000-0000-00003B9A0000}"/>
    <cellStyle name="Total 5 4 34 2 2 2" xfId="21889" xr:uid="{00000000-0005-0000-0000-00003C9A0000}"/>
    <cellStyle name="Total 5 4 34 2 2 2 2" xfId="39757" xr:uid="{00000000-0005-0000-0000-00003D9A0000}"/>
    <cellStyle name="Total 5 4 34 2 2 3" xfId="32063" xr:uid="{00000000-0005-0000-0000-00003E9A0000}"/>
    <cellStyle name="Total 5 4 34 2 3" xfId="16798" xr:uid="{00000000-0005-0000-0000-00003F9A0000}"/>
    <cellStyle name="Total 5 4 34 2 3 2" xfId="35569" xr:uid="{00000000-0005-0000-0000-0000409A0000}"/>
    <cellStyle name="Total 5 4 34 2 4" xfId="26997" xr:uid="{00000000-0005-0000-0000-0000419A0000}"/>
    <cellStyle name="Total 5 4 34 3" xfId="9454" xr:uid="{00000000-0005-0000-0000-0000429A0000}"/>
    <cellStyle name="Total 5 4 34 3 2" xfId="29528" xr:uid="{00000000-0005-0000-0000-0000439A0000}"/>
    <cellStyle name="Total 5 4 34 4" xfId="24441" xr:uid="{00000000-0005-0000-0000-0000449A0000}"/>
    <cellStyle name="Total 5 4 35" xfId="3381" xr:uid="{00000000-0005-0000-0000-0000459A0000}"/>
    <cellStyle name="Total 5 4 35 2" xfId="6538" xr:uid="{00000000-0005-0000-0000-0000469A0000}"/>
    <cellStyle name="Total 5 4 35 2 2" xfId="12650" xr:uid="{00000000-0005-0000-0000-0000479A0000}"/>
    <cellStyle name="Total 5 4 35 2 2 2" xfId="22064" xr:uid="{00000000-0005-0000-0000-0000489A0000}"/>
    <cellStyle name="Total 5 4 35 2 2 2 2" xfId="39794" xr:uid="{00000000-0005-0000-0000-0000499A0000}"/>
    <cellStyle name="Total 5 4 35 2 2 3" xfId="32105" xr:uid="{00000000-0005-0000-0000-00004A9A0000}"/>
    <cellStyle name="Total 5 4 35 2 3" xfId="16969" xr:uid="{00000000-0005-0000-0000-00004B9A0000}"/>
    <cellStyle name="Total 5 4 35 2 3 2" xfId="35602" xr:uid="{00000000-0005-0000-0000-00004C9A0000}"/>
    <cellStyle name="Total 5 4 35 2 4" xfId="27039" xr:uid="{00000000-0005-0000-0000-00004D9A0000}"/>
    <cellStyle name="Total 5 4 35 3" xfId="9635" xr:uid="{00000000-0005-0000-0000-00004E9A0000}"/>
    <cellStyle name="Total 5 4 35 3 2" xfId="29569" xr:uid="{00000000-0005-0000-0000-00004F9A0000}"/>
    <cellStyle name="Total 5 4 35 4" xfId="24483" xr:uid="{00000000-0005-0000-0000-0000509A0000}"/>
    <cellStyle name="Total 5 4 36" xfId="4964" xr:uid="{00000000-0005-0000-0000-0000519A0000}"/>
    <cellStyle name="Total 5 4 36 2" xfId="11104" xr:uid="{00000000-0005-0000-0000-0000529A0000}"/>
    <cellStyle name="Total 5 4 36 2 2" xfId="20666" xr:uid="{00000000-0005-0000-0000-0000539A0000}"/>
    <cellStyle name="Total 5 4 36 2 2 2" xfId="38686" xr:uid="{00000000-0005-0000-0000-0000549A0000}"/>
    <cellStyle name="Total 5 4 36 2 3" xfId="30892" xr:uid="{00000000-0005-0000-0000-0000559A0000}"/>
    <cellStyle name="Total 5 4 36 3" xfId="15666" xr:uid="{00000000-0005-0000-0000-0000569A0000}"/>
    <cellStyle name="Total 5 4 36 3 2" xfId="34569" xr:uid="{00000000-0005-0000-0000-0000579A0000}"/>
    <cellStyle name="Total 5 4 36 4" xfId="25810" xr:uid="{00000000-0005-0000-0000-0000589A0000}"/>
    <cellStyle name="Total 5 4 37" xfId="8089" xr:uid="{00000000-0005-0000-0000-0000599A0000}"/>
    <cellStyle name="Total 5 4 37 2" xfId="18079" xr:uid="{00000000-0005-0000-0000-00005A9A0000}"/>
    <cellStyle name="Total 5 4 37 2 2" xfId="36572" xr:uid="{00000000-0005-0000-0000-00005B9A0000}"/>
    <cellStyle name="Total 5 4 37 3" xfId="28363" xr:uid="{00000000-0005-0000-0000-00005C9A0000}"/>
    <cellStyle name="Total 5 4 38" xfId="23269" xr:uid="{00000000-0005-0000-0000-00005D9A0000}"/>
    <cellStyle name="Total 5 4 4" xfId="2551" xr:uid="{00000000-0005-0000-0000-00005E9A0000}"/>
    <cellStyle name="Total 5 4 4 2" xfId="3881" xr:uid="{00000000-0005-0000-0000-00005F9A0000}"/>
    <cellStyle name="Total 5 4 4 2 2" xfId="6987" xr:uid="{00000000-0005-0000-0000-0000609A0000}"/>
    <cellStyle name="Total 5 4 4 2 2 2" xfId="13057" xr:uid="{00000000-0005-0000-0000-0000619A0000}"/>
    <cellStyle name="Total 5 4 4 2 2 2 2" xfId="22411" xr:uid="{00000000-0005-0000-0000-0000629A0000}"/>
    <cellStyle name="Total 5 4 4 2 2 2 2 2" xfId="40139" xr:uid="{00000000-0005-0000-0000-0000639A0000}"/>
    <cellStyle name="Total 5 4 4 2 2 2 3" xfId="32509" xr:uid="{00000000-0005-0000-0000-0000649A0000}"/>
    <cellStyle name="Total 5 4 4 2 2 3" xfId="17247" xr:uid="{00000000-0005-0000-0000-0000659A0000}"/>
    <cellStyle name="Total 5 4 4 2 2 3 2" xfId="35880" xr:uid="{00000000-0005-0000-0000-0000669A0000}"/>
    <cellStyle name="Total 5 4 4 2 2 4" xfId="27443" xr:uid="{00000000-0005-0000-0000-0000679A0000}"/>
    <cellStyle name="Total 5 4 4 2 3" xfId="10042" xr:uid="{00000000-0005-0000-0000-0000689A0000}"/>
    <cellStyle name="Total 5 4 4 2 3 2" xfId="29968" xr:uid="{00000000-0005-0000-0000-0000699A0000}"/>
    <cellStyle name="Total 5 4 4 2 4" xfId="24887" xr:uid="{00000000-0005-0000-0000-00006A9A0000}"/>
    <cellStyle name="Total 5 4 4 3" xfId="4539" xr:uid="{00000000-0005-0000-0000-00006B9A0000}"/>
    <cellStyle name="Total 5 4 4 3 2" xfId="7641" xr:uid="{00000000-0005-0000-0000-00006C9A0000}"/>
    <cellStyle name="Total 5 4 4 3 2 2" xfId="13702" xr:uid="{00000000-0005-0000-0000-00006D9A0000}"/>
    <cellStyle name="Total 5 4 4 3 2 2 2" xfId="22982" xr:uid="{00000000-0005-0000-0000-00006E9A0000}"/>
    <cellStyle name="Total 5 4 4 3 2 2 2 2" xfId="40710" xr:uid="{00000000-0005-0000-0000-00006F9A0000}"/>
    <cellStyle name="Total 5 4 4 3 2 2 3" xfId="33150" xr:uid="{00000000-0005-0000-0000-0000709A0000}"/>
    <cellStyle name="Total 5 4 4 3 2 3" xfId="17713" xr:uid="{00000000-0005-0000-0000-0000719A0000}"/>
    <cellStyle name="Total 5 4 4 3 2 3 2" xfId="36346" xr:uid="{00000000-0005-0000-0000-0000729A0000}"/>
    <cellStyle name="Total 5 4 4 3 2 4" xfId="28084" xr:uid="{00000000-0005-0000-0000-0000739A0000}"/>
    <cellStyle name="Total 5 4 4 3 3" xfId="10688" xr:uid="{00000000-0005-0000-0000-0000749A0000}"/>
    <cellStyle name="Total 5 4 4 3 3 2" xfId="20256" xr:uid="{00000000-0005-0000-0000-0000759A0000}"/>
    <cellStyle name="Total 5 4 4 3 3 2 2" xfId="38409" xr:uid="{00000000-0005-0000-0000-0000769A0000}"/>
    <cellStyle name="Total 5 4 4 3 3 3" xfId="30610" xr:uid="{00000000-0005-0000-0000-0000779A0000}"/>
    <cellStyle name="Total 5 4 4 3 4" xfId="15312" xr:uid="{00000000-0005-0000-0000-0000789A0000}"/>
    <cellStyle name="Total 5 4 4 3 4 2" xfId="34347" xr:uid="{00000000-0005-0000-0000-0000799A0000}"/>
    <cellStyle name="Total 5 4 4 3 5" xfId="25528" xr:uid="{00000000-0005-0000-0000-00007A9A0000}"/>
    <cellStyle name="Total 5 4 4 4" xfId="5754" xr:uid="{00000000-0005-0000-0000-00007B9A0000}"/>
    <cellStyle name="Total 5 4 4 4 2" xfId="11873" xr:uid="{00000000-0005-0000-0000-00007C9A0000}"/>
    <cellStyle name="Total 5 4 4 4 2 2" xfId="21389" xr:uid="{00000000-0005-0000-0000-00007D9A0000}"/>
    <cellStyle name="Total 5 4 4 4 2 2 2" xfId="39273" xr:uid="{00000000-0005-0000-0000-00007E9A0000}"/>
    <cellStyle name="Total 5 4 4 4 2 3" xfId="31517" xr:uid="{00000000-0005-0000-0000-00007F9A0000}"/>
    <cellStyle name="Total 5 4 4 4 3" xfId="16358" xr:uid="{00000000-0005-0000-0000-0000809A0000}"/>
    <cellStyle name="Total 5 4 4 4 3 2" xfId="35129" xr:uid="{00000000-0005-0000-0000-0000819A0000}"/>
    <cellStyle name="Total 5 4 4 4 4" xfId="26451" xr:uid="{00000000-0005-0000-0000-0000829A0000}"/>
    <cellStyle name="Total 5 4 4 5" xfId="8853" xr:uid="{00000000-0005-0000-0000-0000839A0000}"/>
    <cellStyle name="Total 5 4 4 5 2" xfId="18840" xr:uid="{00000000-0005-0000-0000-0000849A0000}"/>
    <cellStyle name="Total 5 4 4 5 2 2" xfId="37189" xr:uid="{00000000-0005-0000-0000-0000859A0000}"/>
    <cellStyle name="Total 5 4 4 5 3" xfId="28977" xr:uid="{00000000-0005-0000-0000-0000869A0000}"/>
    <cellStyle name="Total 5 4 4 6" xfId="23890" xr:uid="{00000000-0005-0000-0000-0000879A0000}"/>
    <cellStyle name="Total 5 4 5" xfId="2588" xr:uid="{00000000-0005-0000-0000-0000889A0000}"/>
    <cellStyle name="Total 5 4 5 2" xfId="3706" xr:uid="{00000000-0005-0000-0000-0000899A0000}"/>
    <cellStyle name="Total 5 4 5 2 2" xfId="6824" xr:uid="{00000000-0005-0000-0000-00008A9A0000}"/>
    <cellStyle name="Total 5 4 5 2 2 2" xfId="12906" xr:uid="{00000000-0005-0000-0000-00008B9A0000}"/>
    <cellStyle name="Total 5 4 5 2 2 2 2" xfId="22276" xr:uid="{00000000-0005-0000-0000-00008C9A0000}"/>
    <cellStyle name="Total 5 4 5 2 2 2 2 2" xfId="40006" xr:uid="{00000000-0005-0000-0000-00008D9A0000}"/>
    <cellStyle name="Total 5 4 5 2 2 2 3" xfId="32360" xr:uid="{00000000-0005-0000-0000-00008E9A0000}"/>
    <cellStyle name="Total 5 4 5 2 2 3" xfId="17140" xr:uid="{00000000-0005-0000-0000-00008F9A0000}"/>
    <cellStyle name="Total 5 4 5 2 2 3 2" xfId="35773" xr:uid="{00000000-0005-0000-0000-0000909A0000}"/>
    <cellStyle name="Total 5 4 5 2 2 4" xfId="27294" xr:uid="{00000000-0005-0000-0000-0000919A0000}"/>
    <cellStyle name="Total 5 4 5 2 3" xfId="9891" xr:uid="{00000000-0005-0000-0000-0000929A0000}"/>
    <cellStyle name="Total 5 4 5 2 3 2" xfId="29819" xr:uid="{00000000-0005-0000-0000-0000939A0000}"/>
    <cellStyle name="Total 5 4 5 2 4" xfId="24738" xr:uid="{00000000-0005-0000-0000-0000949A0000}"/>
    <cellStyle name="Total 5 4 5 3" xfId="4388" xr:uid="{00000000-0005-0000-0000-0000959A0000}"/>
    <cellStyle name="Total 5 4 5 3 2" xfId="7490" xr:uid="{00000000-0005-0000-0000-0000969A0000}"/>
    <cellStyle name="Total 5 4 5 3 2 2" xfId="13551" xr:uid="{00000000-0005-0000-0000-0000979A0000}"/>
    <cellStyle name="Total 5 4 5 3 2 2 2" xfId="22849" xr:uid="{00000000-0005-0000-0000-0000989A0000}"/>
    <cellStyle name="Total 5 4 5 3 2 2 2 2" xfId="40577" xr:uid="{00000000-0005-0000-0000-0000999A0000}"/>
    <cellStyle name="Total 5 4 5 3 2 2 3" xfId="33001" xr:uid="{00000000-0005-0000-0000-00009A9A0000}"/>
    <cellStyle name="Total 5 4 5 3 2 3" xfId="17606" xr:uid="{00000000-0005-0000-0000-00009B9A0000}"/>
    <cellStyle name="Total 5 4 5 3 2 3 2" xfId="36239" xr:uid="{00000000-0005-0000-0000-00009C9A0000}"/>
    <cellStyle name="Total 5 4 5 3 2 4" xfId="27935" xr:uid="{00000000-0005-0000-0000-00009D9A0000}"/>
    <cellStyle name="Total 5 4 5 3 3" xfId="10537" xr:uid="{00000000-0005-0000-0000-00009E9A0000}"/>
    <cellStyle name="Total 5 4 5 3 3 2" xfId="20105" xr:uid="{00000000-0005-0000-0000-00009F9A0000}"/>
    <cellStyle name="Total 5 4 5 3 3 2 2" xfId="38260" xr:uid="{00000000-0005-0000-0000-0000A09A0000}"/>
    <cellStyle name="Total 5 4 5 3 3 3" xfId="30461" xr:uid="{00000000-0005-0000-0000-0000A19A0000}"/>
    <cellStyle name="Total 5 4 5 3 4" xfId="15205" xr:uid="{00000000-0005-0000-0000-0000A29A0000}"/>
    <cellStyle name="Total 5 4 5 3 4 2" xfId="34240" xr:uid="{00000000-0005-0000-0000-0000A39A0000}"/>
    <cellStyle name="Total 5 4 5 3 5" xfId="25379" xr:uid="{00000000-0005-0000-0000-0000A49A0000}"/>
    <cellStyle name="Total 5 4 5 4" xfId="5790" xr:uid="{00000000-0005-0000-0000-0000A59A0000}"/>
    <cellStyle name="Total 5 4 5 4 2" xfId="11909" xr:uid="{00000000-0005-0000-0000-0000A69A0000}"/>
    <cellStyle name="Total 5 4 5 4 2 2" xfId="21411" xr:uid="{00000000-0005-0000-0000-0000A79A0000}"/>
    <cellStyle name="Total 5 4 5 4 2 2 2" xfId="39295" xr:uid="{00000000-0005-0000-0000-0000A89A0000}"/>
    <cellStyle name="Total 5 4 5 4 2 3" xfId="31551" xr:uid="{00000000-0005-0000-0000-0000A99A0000}"/>
    <cellStyle name="Total 5 4 5 4 3" xfId="16378" xr:uid="{00000000-0005-0000-0000-0000AA9A0000}"/>
    <cellStyle name="Total 5 4 5 4 3 2" xfId="35149" xr:uid="{00000000-0005-0000-0000-0000AB9A0000}"/>
    <cellStyle name="Total 5 4 5 4 4" xfId="26485" xr:uid="{00000000-0005-0000-0000-0000AC9A0000}"/>
    <cellStyle name="Total 5 4 5 5" xfId="8889" xr:uid="{00000000-0005-0000-0000-0000AD9A0000}"/>
    <cellStyle name="Total 5 4 5 5 2" xfId="18876" xr:uid="{00000000-0005-0000-0000-0000AE9A0000}"/>
    <cellStyle name="Total 5 4 5 5 2 2" xfId="37223" xr:uid="{00000000-0005-0000-0000-0000AF9A0000}"/>
    <cellStyle name="Total 5 4 5 5 3" xfId="29011" xr:uid="{00000000-0005-0000-0000-0000B09A0000}"/>
    <cellStyle name="Total 5 4 5 6" xfId="23924" xr:uid="{00000000-0005-0000-0000-0000B19A0000}"/>
    <cellStyle name="Total 5 4 6" xfId="2633" xr:uid="{00000000-0005-0000-0000-0000B29A0000}"/>
    <cellStyle name="Total 5 4 6 2" xfId="3933" xr:uid="{00000000-0005-0000-0000-0000B39A0000}"/>
    <cellStyle name="Total 5 4 6 2 2" xfId="7038" xr:uid="{00000000-0005-0000-0000-0000B49A0000}"/>
    <cellStyle name="Total 5 4 6 2 2 2" xfId="13106" xr:uid="{00000000-0005-0000-0000-0000B59A0000}"/>
    <cellStyle name="Total 5 4 6 2 2 2 2" xfId="22456" xr:uid="{00000000-0005-0000-0000-0000B69A0000}"/>
    <cellStyle name="Total 5 4 6 2 2 2 2 2" xfId="40184" xr:uid="{00000000-0005-0000-0000-0000B79A0000}"/>
    <cellStyle name="Total 5 4 6 2 2 2 3" xfId="32558" xr:uid="{00000000-0005-0000-0000-0000B89A0000}"/>
    <cellStyle name="Total 5 4 6 2 2 3" xfId="17283" xr:uid="{00000000-0005-0000-0000-0000B99A0000}"/>
    <cellStyle name="Total 5 4 6 2 2 3 2" xfId="35916" xr:uid="{00000000-0005-0000-0000-0000BA9A0000}"/>
    <cellStyle name="Total 5 4 6 2 2 4" xfId="27492" xr:uid="{00000000-0005-0000-0000-0000BB9A0000}"/>
    <cellStyle name="Total 5 4 6 2 3" xfId="10091" xr:uid="{00000000-0005-0000-0000-0000BC9A0000}"/>
    <cellStyle name="Total 5 4 6 2 3 2" xfId="30017" xr:uid="{00000000-0005-0000-0000-0000BD9A0000}"/>
    <cellStyle name="Total 5 4 6 2 4" xfId="24936" xr:uid="{00000000-0005-0000-0000-0000BE9A0000}"/>
    <cellStyle name="Total 5 4 6 3" xfId="4588" xr:uid="{00000000-0005-0000-0000-0000BF9A0000}"/>
    <cellStyle name="Total 5 4 6 3 2" xfId="7690" xr:uid="{00000000-0005-0000-0000-0000C09A0000}"/>
    <cellStyle name="Total 5 4 6 3 2 2" xfId="13751" xr:uid="{00000000-0005-0000-0000-0000C19A0000}"/>
    <cellStyle name="Total 5 4 6 3 2 2 2" xfId="23027" xr:uid="{00000000-0005-0000-0000-0000C29A0000}"/>
    <cellStyle name="Total 5 4 6 3 2 2 2 2" xfId="40755" xr:uid="{00000000-0005-0000-0000-0000C39A0000}"/>
    <cellStyle name="Total 5 4 6 3 2 2 3" xfId="33199" xr:uid="{00000000-0005-0000-0000-0000C49A0000}"/>
    <cellStyle name="Total 5 4 6 3 2 3" xfId="17749" xr:uid="{00000000-0005-0000-0000-0000C59A0000}"/>
    <cellStyle name="Total 5 4 6 3 2 3 2" xfId="36382" xr:uid="{00000000-0005-0000-0000-0000C69A0000}"/>
    <cellStyle name="Total 5 4 6 3 2 4" xfId="28133" xr:uid="{00000000-0005-0000-0000-0000C79A0000}"/>
    <cellStyle name="Total 5 4 6 3 3" xfId="10737" xr:uid="{00000000-0005-0000-0000-0000C89A0000}"/>
    <cellStyle name="Total 5 4 6 3 3 2" xfId="20305" xr:uid="{00000000-0005-0000-0000-0000C99A0000}"/>
    <cellStyle name="Total 5 4 6 3 3 2 2" xfId="38458" xr:uid="{00000000-0005-0000-0000-0000CA9A0000}"/>
    <cellStyle name="Total 5 4 6 3 3 3" xfId="30659" xr:uid="{00000000-0005-0000-0000-0000CB9A0000}"/>
    <cellStyle name="Total 5 4 6 3 4" xfId="15348" xr:uid="{00000000-0005-0000-0000-0000CC9A0000}"/>
    <cellStyle name="Total 5 4 6 3 4 2" xfId="34383" xr:uid="{00000000-0005-0000-0000-0000CD9A0000}"/>
    <cellStyle name="Total 5 4 6 3 5" xfId="25577" xr:uid="{00000000-0005-0000-0000-0000CE9A0000}"/>
    <cellStyle name="Total 5 4 6 4" xfId="5832" xr:uid="{00000000-0005-0000-0000-0000CF9A0000}"/>
    <cellStyle name="Total 5 4 6 4 2" xfId="11951" xr:uid="{00000000-0005-0000-0000-0000D09A0000}"/>
    <cellStyle name="Total 5 4 6 4 2 2" xfId="21448" xr:uid="{00000000-0005-0000-0000-0000D19A0000}"/>
    <cellStyle name="Total 5 4 6 4 2 2 2" xfId="39330" xr:uid="{00000000-0005-0000-0000-0000D29A0000}"/>
    <cellStyle name="Total 5 4 6 4 2 3" xfId="31591" xr:uid="{00000000-0005-0000-0000-0000D39A0000}"/>
    <cellStyle name="Total 5 4 6 4 3" xfId="16411" xr:uid="{00000000-0005-0000-0000-0000D49A0000}"/>
    <cellStyle name="Total 5 4 6 4 3 2" xfId="35182" xr:uid="{00000000-0005-0000-0000-0000D59A0000}"/>
    <cellStyle name="Total 5 4 6 4 4" xfId="26525" xr:uid="{00000000-0005-0000-0000-0000D69A0000}"/>
    <cellStyle name="Total 5 4 6 5" xfId="8931" xr:uid="{00000000-0005-0000-0000-0000D79A0000}"/>
    <cellStyle name="Total 5 4 6 5 2" xfId="18918" xr:uid="{00000000-0005-0000-0000-0000D89A0000}"/>
    <cellStyle name="Total 5 4 6 5 2 2" xfId="37263" xr:uid="{00000000-0005-0000-0000-0000D99A0000}"/>
    <cellStyle name="Total 5 4 6 5 3" xfId="29051" xr:uid="{00000000-0005-0000-0000-0000DA9A0000}"/>
    <cellStyle name="Total 5 4 6 6" xfId="23964" xr:uid="{00000000-0005-0000-0000-0000DB9A0000}"/>
    <cellStyle name="Total 5 4 7" xfId="2600" xr:uid="{00000000-0005-0000-0000-0000DC9A0000}"/>
    <cellStyle name="Total 5 4 7 2" xfId="3963" xr:uid="{00000000-0005-0000-0000-0000DD9A0000}"/>
    <cellStyle name="Total 5 4 7 2 2" xfId="7068" xr:uid="{00000000-0005-0000-0000-0000DE9A0000}"/>
    <cellStyle name="Total 5 4 7 2 2 2" xfId="13134" xr:uid="{00000000-0005-0000-0000-0000DF9A0000}"/>
    <cellStyle name="Total 5 4 7 2 2 2 2" xfId="22483" xr:uid="{00000000-0005-0000-0000-0000E09A0000}"/>
    <cellStyle name="Total 5 4 7 2 2 2 2 2" xfId="40211" xr:uid="{00000000-0005-0000-0000-0000E19A0000}"/>
    <cellStyle name="Total 5 4 7 2 2 2 3" xfId="32586" xr:uid="{00000000-0005-0000-0000-0000E29A0000}"/>
    <cellStyle name="Total 5 4 7 2 2 3" xfId="17304" xr:uid="{00000000-0005-0000-0000-0000E39A0000}"/>
    <cellStyle name="Total 5 4 7 2 2 3 2" xfId="35937" xr:uid="{00000000-0005-0000-0000-0000E49A0000}"/>
    <cellStyle name="Total 5 4 7 2 2 4" xfId="27520" xr:uid="{00000000-0005-0000-0000-0000E59A0000}"/>
    <cellStyle name="Total 5 4 7 2 3" xfId="10119" xr:uid="{00000000-0005-0000-0000-0000E69A0000}"/>
    <cellStyle name="Total 5 4 7 2 3 2" xfId="30045" xr:uid="{00000000-0005-0000-0000-0000E79A0000}"/>
    <cellStyle name="Total 5 4 7 2 4" xfId="24964" xr:uid="{00000000-0005-0000-0000-0000E89A0000}"/>
    <cellStyle name="Total 5 4 7 3" xfId="4616" xr:uid="{00000000-0005-0000-0000-0000E99A0000}"/>
    <cellStyle name="Total 5 4 7 3 2" xfId="7718" xr:uid="{00000000-0005-0000-0000-0000EA9A0000}"/>
    <cellStyle name="Total 5 4 7 3 2 2" xfId="13779" xr:uid="{00000000-0005-0000-0000-0000EB9A0000}"/>
    <cellStyle name="Total 5 4 7 3 2 2 2" xfId="23054" xr:uid="{00000000-0005-0000-0000-0000EC9A0000}"/>
    <cellStyle name="Total 5 4 7 3 2 2 2 2" xfId="40782" xr:uid="{00000000-0005-0000-0000-0000ED9A0000}"/>
    <cellStyle name="Total 5 4 7 3 2 2 3" xfId="33227" xr:uid="{00000000-0005-0000-0000-0000EE9A0000}"/>
    <cellStyle name="Total 5 4 7 3 2 3" xfId="17770" xr:uid="{00000000-0005-0000-0000-0000EF9A0000}"/>
    <cellStyle name="Total 5 4 7 3 2 3 2" xfId="36403" xr:uid="{00000000-0005-0000-0000-0000F09A0000}"/>
    <cellStyle name="Total 5 4 7 3 2 4" xfId="28161" xr:uid="{00000000-0005-0000-0000-0000F19A0000}"/>
    <cellStyle name="Total 5 4 7 3 3" xfId="10765" xr:uid="{00000000-0005-0000-0000-0000F29A0000}"/>
    <cellStyle name="Total 5 4 7 3 3 2" xfId="20333" xr:uid="{00000000-0005-0000-0000-0000F39A0000}"/>
    <cellStyle name="Total 5 4 7 3 3 2 2" xfId="38486" xr:uid="{00000000-0005-0000-0000-0000F49A0000}"/>
    <cellStyle name="Total 5 4 7 3 3 3" xfId="30687" xr:uid="{00000000-0005-0000-0000-0000F59A0000}"/>
    <cellStyle name="Total 5 4 7 3 4" xfId="15369" xr:uid="{00000000-0005-0000-0000-0000F69A0000}"/>
    <cellStyle name="Total 5 4 7 3 4 2" xfId="34404" xr:uid="{00000000-0005-0000-0000-0000F79A0000}"/>
    <cellStyle name="Total 5 4 7 3 5" xfId="25605" xr:uid="{00000000-0005-0000-0000-0000F89A0000}"/>
    <cellStyle name="Total 5 4 7 4" xfId="5802" xr:uid="{00000000-0005-0000-0000-0000F99A0000}"/>
    <cellStyle name="Total 5 4 7 4 2" xfId="11921" xr:uid="{00000000-0005-0000-0000-0000FA9A0000}"/>
    <cellStyle name="Total 5 4 7 4 2 2" xfId="21423" xr:uid="{00000000-0005-0000-0000-0000FB9A0000}"/>
    <cellStyle name="Total 5 4 7 4 2 2 2" xfId="39307" xr:uid="{00000000-0005-0000-0000-0000FC9A0000}"/>
    <cellStyle name="Total 5 4 7 4 2 3" xfId="31563" xr:uid="{00000000-0005-0000-0000-0000FD9A0000}"/>
    <cellStyle name="Total 5 4 7 4 3" xfId="16388" xr:uid="{00000000-0005-0000-0000-0000FE9A0000}"/>
    <cellStyle name="Total 5 4 7 4 3 2" xfId="35159" xr:uid="{00000000-0005-0000-0000-0000FF9A0000}"/>
    <cellStyle name="Total 5 4 7 4 4" xfId="26497" xr:uid="{00000000-0005-0000-0000-0000009B0000}"/>
    <cellStyle name="Total 5 4 7 5" xfId="8901" xr:uid="{00000000-0005-0000-0000-0000019B0000}"/>
    <cellStyle name="Total 5 4 7 5 2" xfId="18888" xr:uid="{00000000-0005-0000-0000-0000029B0000}"/>
    <cellStyle name="Total 5 4 7 5 2 2" xfId="37235" xr:uid="{00000000-0005-0000-0000-0000039B0000}"/>
    <cellStyle name="Total 5 4 7 5 3" xfId="29023" xr:uid="{00000000-0005-0000-0000-0000049B0000}"/>
    <cellStyle name="Total 5 4 7 6" xfId="23936" xr:uid="{00000000-0005-0000-0000-0000059B0000}"/>
    <cellStyle name="Total 5 4 8" xfId="2701" xr:uid="{00000000-0005-0000-0000-0000069B0000}"/>
    <cellStyle name="Total 5 4 8 2" xfId="3986" xr:uid="{00000000-0005-0000-0000-0000079B0000}"/>
    <cellStyle name="Total 5 4 8 2 2" xfId="7090" xr:uid="{00000000-0005-0000-0000-0000089B0000}"/>
    <cellStyle name="Total 5 4 8 2 2 2" xfId="13156" xr:uid="{00000000-0005-0000-0000-0000099B0000}"/>
    <cellStyle name="Total 5 4 8 2 2 2 2" xfId="22503" xr:uid="{00000000-0005-0000-0000-00000A9B0000}"/>
    <cellStyle name="Total 5 4 8 2 2 2 2 2" xfId="40231" xr:uid="{00000000-0005-0000-0000-00000B9B0000}"/>
    <cellStyle name="Total 5 4 8 2 2 2 3" xfId="32608" xr:uid="{00000000-0005-0000-0000-00000C9B0000}"/>
    <cellStyle name="Total 5 4 8 2 2 3" xfId="17320" xr:uid="{00000000-0005-0000-0000-00000D9B0000}"/>
    <cellStyle name="Total 5 4 8 2 2 3 2" xfId="35953" xr:uid="{00000000-0005-0000-0000-00000E9B0000}"/>
    <cellStyle name="Total 5 4 8 2 2 4" xfId="27542" xr:uid="{00000000-0005-0000-0000-00000F9B0000}"/>
    <cellStyle name="Total 5 4 8 2 3" xfId="10141" xr:uid="{00000000-0005-0000-0000-0000109B0000}"/>
    <cellStyle name="Total 5 4 8 2 3 2" xfId="30067" xr:uid="{00000000-0005-0000-0000-0000119B0000}"/>
    <cellStyle name="Total 5 4 8 2 4" xfId="24986" xr:uid="{00000000-0005-0000-0000-0000129B0000}"/>
    <cellStyle name="Total 5 4 8 3" xfId="4638" xr:uid="{00000000-0005-0000-0000-0000139B0000}"/>
    <cellStyle name="Total 5 4 8 3 2" xfId="7740" xr:uid="{00000000-0005-0000-0000-0000149B0000}"/>
    <cellStyle name="Total 5 4 8 3 2 2" xfId="13801" xr:uid="{00000000-0005-0000-0000-0000159B0000}"/>
    <cellStyle name="Total 5 4 8 3 2 2 2" xfId="23074" xr:uid="{00000000-0005-0000-0000-0000169B0000}"/>
    <cellStyle name="Total 5 4 8 3 2 2 2 2" xfId="40802" xr:uid="{00000000-0005-0000-0000-0000179B0000}"/>
    <cellStyle name="Total 5 4 8 3 2 2 3" xfId="33249" xr:uid="{00000000-0005-0000-0000-0000189B0000}"/>
    <cellStyle name="Total 5 4 8 3 2 3" xfId="17786" xr:uid="{00000000-0005-0000-0000-0000199B0000}"/>
    <cellStyle name="Total 5 4 8 3 2 3 2" xfId="36419" xr:uid="{00000000-0005-0000-0000-00001A9B0000}"/>
    <cellStyle name="Total 5 4 8 3 2 4" xfId="28183" xr:uid="{00000000-0005-0000-0000-00001B9B0000}"/>
    <cellStyle name="Total 5 4 8 3 3" xfId="10787" xr:uid="{00000000-0005-0000-0000-00001C9B0000}"/>
    <cellStyle name="Total 5 4 8 3 3 2" xfId="20355" xr:uid="{00000000-0005-0000-0000-00001D9B0000}"/>
    <cellStyle name="Total 5 4 8 3 3 2 2" xfId="38508" xr:uid="{00000000-0005-0000-0000-00001E9B0000}"/>
    <cellStyle name="Total 5 4 8 3 3 3" xfId="30709" xr:uid="{00000000-0005-0000-0000-00001F9B0000}"/>
    <cellStyle name="Total 5 4 8 3 4" xfId="15385" xr:uid="{00000000-0005-0000-0000-0000209B0000}"/>
    <cellStyle name="Total 5 4 8 3 4 2" xfId="34420" xr:uid="{00000000-0005-0000-0000-0000219B0000}"/>
    <cellStyle name="Total 5 4 8 3 5" xfId="25627" xr:uid="{00000000-0005-0000-0000-0000229B0000}"/>
    <cellStyle name="Total 5 4 8 4" xfId="5897" xr:uid="{00000000-0005-0000-0000-0000239B0000}"/>
    <cellStyle name="Total 5 4 8 4 2" xfId="12016" xr:uid="{00000000-0005-0000-0000-0000249B0000}"/>
    <cellStyle name="Total 5 4 8 4 2 2" xfId="21506" xr:uid="{00000000-0005-0000-0000-0000259B0000}"/>
    <cellStyle name="Total 5 4 8 4 2 2 2" xfId="39386" xr:uid="{00000000-0005-0000-0000-0000269B0000}"/>
    <cellStyle name="Total 5 4 8 4 2 3" xfId="31652" xr:uid="{00000000-0005-0000-0000-0000279B0000}"/>
    <cellStyle name="Total 5 4 8 4 3" xfId="16463" xr:uid="{00000000-0005-0000-0000-0000289B0000}"/>
    <cellStyle name="Total 5 4 8 4 3 2" xfId="35234" xr:uid="{00000000-0005-0000-0000-0000299B0000}"/>
    <cellStyle name="Total 5 4 8 4 4" xfId="26586" xr:uid="{00000000-0005-0000-0000-00002A9B0000}"/>
    <cellStyle name="Total 5 4 8 5" xfId="8996" xr:uid="{00000000-0005-0000-0000-00002B9B0000}"/>
    <cellStyle name="Total 5 4 8 5 2" xfId="18983" xr:uid="{00000000-0005-0000-0000-00002C9B0000}"/>
    <cellStyle name="Total 5 4 8 5 2 2" xfId="37324" xr:uid="{00000000-0005-0000-0000-00002D9B0000}"/>
    <cellStyle name="Total 5 4 8 5 3" xfId="29112" xr:uid="{00000000-0005-0000-0000-00002E9B0000}"/>
    <cellStyle name="Total 5 4 8 6" xfId="24025" xr:uid="{00000000-0005-0000-0000-00002F9B0000}"/>
    <cellStyle name="Total 5 4 9" xfId="2687" xr:uid="{00000000-0005-0000-0000-0000309B0000}"/>
    <cellStyle name="Total 5 4 9 2" xfId="4011" xr:uid="{00000000-0005-0000-0000-0000319B0000}"/>
    <cellStyle name="Total 5 4 9 2 2" xfId="7115" xr:uid="{00000000-0005-0000-0000-0000329B0000}"/>
    <cellStyle name="Total 5 4 9 2 2 2" xfId="13180" xr:uid="{00000000-0005-0000-0000-0000339B0000}"/>
    <cellStyle name="Total 5 4 9 2 2 2 2" xfId="22526" xr:uid="{00000000-0005-0000-0000-0000349B0000}"/>
    <cellStyle name="Total 5 4 9 2 2 2 2 2" xfId="40254" xr:uid="{00000000-0005-0000-0000-0000359B0000}"/>
    <cellStyle name="Total 5 4 9 2 2 2 3" xfId="32632" xr:uid="{00000000-0005-0000-0000-0000369B0000}"/>
    <cellStyle name="Total 5 4 9 2 2 3" xfId="17340" xr:uid="{00000000-0005-0000-0000-0000379B0000}"/>
    <cellStyle name="Total 5 4 9 2 2 3 2" xfId="35973" xr:uid="{00000000-0005-0000-0000-0000389B0000}"/>
    <cellStyle name="Total 5 4 9 2 2 4" xfId="27566" xr:uid="{00000000-0005-0000-0000-0000399B0000}"/>
    <cellStyle name="Total 5 4 9 2 3" xfId="10165" xr:uid="{00000000-0005-0000-0000-00003A9B0000}"/>
    <cellStyle name="Total 5 4 9 2 3 2" xfId="30091" xr:uid="{00000000-0005-0000-0000-00003B9B0000}"/>
    <cellStyle name="Total 5 4 9 2 4" xfId="25010" xr:uid="{00000000-0005-0000-0000-00003C9B0000}"/>
    <cellStyle name="Total 5 4 9 3" xfId="4662" xr:uid="{00000000-0005-0000-0000-00003D9B0000}"/>
    <cellStyle name="Total 5 4 9 3 2" xfId="7764" xr:uid="{00000000-0005-0000-0000-00003E9B0000}"/>
    <cellStyle name="Total 5 4 9 3 2 2" xfId="13825" xr:uid="{00000000-0005-0000-0000-00003F9B0000}"/>
    <cellStyle name="Total 5 4 9 3 2 2 2" xfId="23097" xr:uid="{00000000-0005-0000-0000-0000409B0000}"/>
    <cellStyle name="Total 5 4 9 3 2 2 2 2" xfId="40825" xr:uid="{00000000-0005-0000-0000-0000419B0000}"/>
    <cellStyle name="Total 5 4 9 3 2 2 3" xfId="33273" xr:uid="{00000000-0005-0000-0000-0000429B0000}"/>
    <cellStyle name="Total 5 4 9 3 2 3" xfId="17806" xr:uid="{00000000-0005-0000-0000-0000439B0000}"/>
    <cellStyle name="Total 5 4 9 3 2 3 2" xfId="36439" xr:uid="{00000000-0005-0000-0000-0000449B0000}"/>
    <cellStyle name="Total 5 4 9 3 2 4" xfId="28207" xr:uid="{00000000-0005-0000-0000-0000459B0000}"/>
    <cellStyle name="Total 5 4 9 3 3" xfId="10811" xr:uid="{00000000-0005-0000-0000-0000469B0000}"/>
    <cellStyle name="Total 5 4 9 3 3 2" xfId="20379" xr:uid="{00000000-0005-0000-0000-0000479B0000}"/>
    <cellStyle name="Total 5 4 9 3 3 2 2" xfId="38532" xr:uid="{00000000-0005-0000-0000-0000489B0000}"/>
    <cellStyle name="Total 5 4 9 3 3 3" xfId="30733" xr:uid="{00000000-0005-0000-0000-0000499B0000}"/>
    <cellStyle name="Total 5 4 9 3 4" xfId="15405" xr:uid="{00000000-0005-0000-0000-00004A9B0000}"/>
    <cellStyle name="Total 5 4 9 3 4 2" xfId="34440" xr:uid="{00000000-0005-0000-0000-00004B9B0000}"/>
    <cellStyle name="Total 5 4 9 3 5" xfId="25651" xr:uid="{00000000-0005-0000-0000-00004C9B0000}"/>
    <cellStyle name="Total 5 4 9 4" xfId="5884" xr:uid="{00000000-0005-0000-0000-00004D9B0000}"/>
    <cellStyle name="Total 5 4 9 4 2" xfId="12003" xr:uid="{00000000-0005-0000-0000-00004E9B0000}"/>
    <cellStyle name="Total 5 4 9 4 2 2" xfId="21493" xr:uid="{00000000-0005-0000-0000-00004F9B0000}"/>
    <cellStyle name="Total 5 4 9 4 2 2 2" xfId="39373" xr:uid="{00000000-0005-0000-0000-0000509B0000}"/>
    <cellStyle name="Total 5 4 9 4 2 3" xfId="31639" xr:uid="{00000000-0005-0000-0000-0000519B0000}"/>
    <cellStyle name="Total 5 4 9 4 3" xfId="16454" xr:uid="{00000000-0005-0000-0000-0000529B0000}"/>
    <cellStyle name="Total 5 4 9 4 3 2" xfId="35225" xr:uid="{00000000-0005-0000-0000-0000539B0000}"/>
    <cellStyle name="Total 5 4 9 4 4" xfId="26573" xr:uid="{00000000-0005-0000-0000-0000549B0000}"/>
    <cellStyle name="Total 5 4 9 5" xfId="8983" xr:uid="{00000000-0005-0000-0000-0000559B0000}"/>
    <cellStyle name="Total 5 4 9 5 2" xfId="18970" xr:uid="{00000000-0005-0000-0000-0000569B0000}"/>
    <cellStyle name="Total 5 4 9 5 2 2" xfId="37311" xr:uid="{00000000-0005-0000-0000-0000579B0000}"/>
    <cellStyle name="Total 5 4 9 5 3" xfId="29099" xr:uid="{00000000-0005-0000-0000-0000589B0000}"/>
    <cellStyle name="Total 5 4 9 6" xfId="24012" xr:uid="{00000000-0005-0000-0000-0000599B0000}"/>
    <cellStyle name="Total 5 5" xfId="1774" xr:uid="{00000000-0005-0000-0000-00005A9B0000}"/>
    <cellStyle name="Total 5 5 2" xfId="23296" xr:uid="{00000000-0005-0000-0000-00005B9B0000}"/>
    <cellStyle name="Total 6" xfId="1665" xr:uid="{00000000-0005-0000-0000-00005C9B0000}"/>
    <cellStyle name="Total 6 2" xfId="2465" xr:uid="{00000000-0005-0000-0000-00005D9B0000}"/>
    <cellStyle name="Total 6 2 2" xfId="5671" xr:uid="{00000000-0005-0000-0000-00005E9B0000}"/>
    <cellStyle name="Total 6 2 2 2" xfId="26374" xr:uid="{00000000-0005-0000-0000-00005F9B0000}"/>
    <cellStyle name="Total 7" xfId="1666" xr:uid="{00000000-0005-0000-0000-0000609B0000}"/>
    <cellStyle name="Total 7 2" xfId="2466" xr:uid="{00000000-0005-0000-0000-0000619B0000}"/>
    <cellStyle name="Total 7 2 2" xfId="5672" xr:uid="{00000000-0005-0000-0000-0000629B0000}"/>
    <cellStyle name="Total 7 2 2 2" xfId="26375" xr:uid="{00000000-0005-0000-0000-0000639B0000}"/>
    <cellStyle name="Total 8" xfId="1667" xr:uid="{00000000-0005-0000-0000-0000649B0000}"/>
    <cellStyle name="Total 8 2" xfId="2467" xr:uid="{00000000-0005-0000-0000-0000659B0000}"/>
    <cellStyle name="Total 8 2 2" xfId="5673" xr:uid="{00000000-0005-0000-0000-0000669B0000}"/>
    <cellStyle name="Total 8 2 2 2" xfId="26376" xr:uid="{00000000-0005-0000-0000-0000679B0000}"/>
    <cellStyle name="Total 9" xfId="1668" xr:uid="{00000000-0005-0000-0000-0000689B0000}"/>
    <cellStyle name="Total 9 2" xfId="2468" xr:uid="{00000000-0005-0000-0000-0000699B0000}"/>
    <cellStyle name="Total 9 2 2" xfId="5674" xr:uid="{00000000-0005-0000-0000-00006A9B0000}"/>
    <cellStyle name="Total 9 2 2 2" xfId="26377" xr:uid="{00000000-0005-0000-0000-00006B9B0000}"/>
    <cellStyle name="Total border" xfId="1391" xr:uid="{00000000-0005-0000-0000-00006C9B0000}"/>
    <cellStyle name="Total border 10" xfId="2692" xr:uid="{00000000-0005-0000-0000-00006D9B0000}"/>
    <cellStyle name="Total border 10 2" xfId="3690" xr:uid="{00000000-0005-0000-0000-00006E9B0000}"/>
    <cellStyle name="Total border 10 2 2" xfId="6811" xr:uid="{00000000-0005-0000-0000-00006F9B0000}"/>
    <cellStyle name="Total border 10 2 2 2" xfId="12893" xr:uid="{00000000-0005-0000-0000-0000709B0000}"/>
    <cellStyle name="Total border 10 2 2 2 2" xfId="22266" xr:uid="{00000000-0005-0000-0000-0000719B0000}"/>
    <cellStyle name="Total border 10 2 2 2 2 2" xfId="39996" xr:uid="{00000000-0005-0000-0000-0000729B0000}"/>
    <cellStyle name="Total border 10 2 2 2 3" xfId="32347" xr:uid="{00000000-0005-0000-0000-0000739B0000}"/>
    <cellStyle name="Total border 10 2 2 3" xfId="27281" xr:uid="{00000000-0005-0000-0000-0000749B0000}"/>
    <cellStyle name="Total border 10 2 3" xfId="9878" xr:uid="{00000000-0005-0000-0000-0000759B0000}"/>
    <cellStyle name="Total border 10 2 3 2" xfId="19703" xr:uid="{00000000-0005-0000-0000-0000769B0000}"/>
    <cellStyle name="Total border 10 2 3 2 2" xfId="37862" xr:uid="{00000000-0005-0000-0000-0000779B0000}"/>
    <cellStyle name="Total border 10 2 3 3" xfId="29806" xr:uid="{00000000-0005-0000-0000-0000789B0000}"/>
    <cellStyle name="Total border 10 2 4" xfId="24725" xr:uid="{00000000-0005-0000-0000-0000799B0000}"/>
    <cellStyle name="Total border 10 3" xfId="4375" xr:uid="{00000000-0005-0000-0000-00007A9B0000}"/>
    <cellStyle name="Total border 10 3 2" xfId="7477" xr:uid="{00000000-0005-0000-0000-00007B9B0000}"/>
    <cellStyle name="Total border 10 3 2 2" xfId="13538" xr:uid="{00000000-0005-0000-0000-00007C9B0000}"/>
    <cellStyle name="Total border 10 3 2 2 2" xfId="22839" xr:uid="{00000000-0005-0000-0000-00007D9B0000}"/>
    <cellStyle name="Total border 10 3 2 2 2 2" xfId="40567" xr:uid="{00000000-0005-0000-0000-00007E9B0000}"/>
    <cellStyle name="Total border 10 3 2 2 3" xfId="32988" xr:uid="{00000000-0005-0000-0000-00007F9B0000}"/>
    <cellStyle name="Total border 10 3 2 3" xfId="27922" xr:uid="{00000000-0005-0000-0000-0000809B0000}"/>
    <cellStyle name="Total border 10 3 3" xfId="10524" xr:uid="{00000000-0005-0000-0000-0000819B0000}"/>
    <cellStyle name="Total border 10 3 3 2" xfId="20092" xr:uid="{00000000-0005-0000-0000-0000829B0000}"/>
    <cellStyle name="Total border 10 3 3 2 2" xfId="38247" xr:uid="{00000000-0005-0000-0000-0000839B0000}"/>
    <cellStyle name="Total border 10 3 3 3" xfId="30448" xr:uid="{00000000-0005-0000-0000-0000849B0000}"/>
    <cellStyle name="Total border 10 3 4" xfId="25366" xr:uid="{00000000-0005-0000-0000-0000859B0000}"/>
    <cellStyle name="Total border 10 4" xfId="5889" xr:uid="{00000000-0005-0000-0000-0000869B0000}"/>
    <cellStyle name="Total border 10 4 2" xfId="12008" xr:uid="{00000000-0005-0000-0000-0000879B0000}"/>
    <cellStyle name="Total border 10 4 2 2" xfId="21498" xr:uid="{00000000-0005-0000-0000-0000889B0000}"/>
    <cellStyle name="Total border 10 4 2 2 2" xfId="39378" xr:uid="{00000000-0005-0000-0000-0000899B0000}"/>
    <cellStyle name="Total border 10 4 2 3" xfId="31644" xr:uid="{00000000-0005-0000-0000-00008A9B0000}"/>
    <cellStyle name="Total border 10 4 3" xfId="26578" xr:uid="{00000000-0005-0000-0000-00008B9B0000}"/>
    <cellStyle name="Total border 10 5" xfId="8988" xr:uid="{00000000-0005-0000-0000-00008C9B0000}"/>
    <cellStyle name="Total border 10 5 2" xfId="18975" xr:uid="{00000000-0005-0000-0000-00008D9B0000}"/>
    <cellStyle name="Total border 10 5 2 2" xfId="37316" xr:uid="{00000000-0005-0000-0000-00008E9B0000}"/>
    <cellStyle name="Total border 10 5 3" xfId="29104" xr:uid="{00000000-0005-0000-0000-00008F9B0000}"/>
    <cellStyle name="Total border 10 6" xfId="24017" xr:uid="{00000000-0005-0000-0000-0000909B0000}"/>
    <cellStyle name="Total border 11" xfId="2749" xr:uid="{00000000-0005-0000-0000-0000919B0000}"/>
    <cellStyle name="Total border 11 2" xfId="3691" xr:uid="{00000000-0005-0000-0000-0000929B0000}"/>
    <cellStyle name="Total border 11 2 2" xfId="6812" xr:uid="{00000000-0005-0000-0000-0000939B0000}"/>
    <cellStyle name="Total border 11 2 2 2" xfId="12894" xr:uid="{00000000-0005-0000-0000-0000949B0000}"/>
    <cellStyle name="Total border 11 2 2 2 2" xfId="22267" xr:uid="{00000000-0005-0000-0000-0000959B0000}"/>
    <cellStyle name="Total border 11 2 2 2 2 2" xfId="39997" xr:uid="{00000000-0005-0000-0000-0000969B0000}"/>
    <cellStyle name="Total border 11 2 2 2 3" xfId="32348" xr:uid="{00000000-0005-0000-0000-0000979B0000}"/>
    <cellStyle name="Total border 11 2 2 3" xfId="27282" xr:uid="{00000000-0005-0000-0000-0000989B0000}"/>
    <cellStyle name="Total border 11 2 3" xfId="9879" xr:uid="{00000000-0005-0000-0000-0000999B0000}"/>
    <cellStyle name="Total border 11 2 3 2" xfId="19704" xr:uid="{00000000-0005-0000-0000-00009A9B0000}"/>
    <cellStyle name="Total border 11 2 3 2 2" xfId="37863" xr:uid="{00000000-0005-0000-0000-00009B9B0000}"/>
    <cellStyle name="Total border 11 2 3 3" xfId="29807" xr:uid="{00000000-0005-0000-0000-00009C9B0000}"/>
    <cellStyle name="Total border 11 2 4" xfId="24726" xr:uid="{00000000-0005-0000-0000-00009D9B0000}"/>
    <cellStyle name="Total border 11 3" xfId="4376" xr:uid="{00000000-0005-0000-0000-00009E9B0000}"/>
    <cellStyle name="Total border 11 3 2" xfId="7478" xr:uid="{00000000-0005-0000-0000-00009F9B0000}"/>
    <cellStyle name="Total border 11 3 2 2" xfId="13539" xr:uid="{00000000-0005-0000-0000-0000A09B0000}"/>
    <cellStyle name="Total border 11 3 2 2 2" xfId="22840" xr:uid="{00000000-0005-0000-0000-0000A19B0000}"/>
    <cellStyle name="Total border 11 3 2 2 2 2" xfId="40568" xr:uid="{00000000-0005-0000-0000-0000A29B0000}"/>
    <cellStyle name="Total border 11 3 2 2 3" xfId="32989" xr:uid="{00000000-0005-0000-0000-0000A39B0000}"/>
    <cellStyle name="Total border 11 3 2 3" xfId="27923" xr:uid="{00000000-0005-0000-0000-0000A49B0000}"/>
    <cellStyle name="Total border 11 3 3" xfId="10525" xr:uid="{00000000-0005-0000-0000-0000A59B0000}"/>
    <cellStyle name="Total border 11 3 3 2" xfId="20093" xr:uid="{00000000-0005-0000-0000-0000A69B0000}"/>
    <cellStyle name="Total border 11 3 3 2 2" xfId="38248" xr:uid="{00000000-0005-0000-0000-0000A79B0000}"/>
    <cellStyle name="Total border 11 3 3 3" xfId="30449" xr:uid="{00000000-0005-0000-0000-0000A89B0000}"/>
    <cellStyle name="Total border 11 3 4" xfId="25367" xr:uid="{00000000-0005-0000-0000-0000A99B0000}"/>
    <cellStyle name="Total border 11 4" xfId="5943" xr:uid="{00000000-0005-0000-0000-0000AA9B0000}"/>
    <cellStyle name="Total border 11 4 2" xfId="12062" xr:uid="{00000000-0005-0000-0000-0000AB9B0000}"/>
    <cellStyle name="Total border 11 4 2 2" xfId="21550" xr:uid="{00000000-0005-0000-0000-0000AC9B0000}"/>
    <cellStyle name="Total border 11 4 2 2 2" xfId="39430" xr:uid="{00000000-0005-0000-0000-0000AD9B0000}"/>
    <cellStyle name="Total border 11 4 2 3" xfId="31696" xr:uid="{00000000-0005-0000-0000-0000AE9B0000}"/>
    <cellStyle name="Total border 11 4 3" xfId="26630" xr:uid="{00000000-0005-0000-0000-0000AF9B0000}"/>
    <cellStyle name="Total border 11 5" xfId="9042" xr:uid="{00000000-0005-0000-0000-0000B09B0000}"/>
    <cellStyle name="Total border 11 5 2" xfId="19029" xr:uid="{00000000-0005-0000-0000-0000B19B0000}"/>
    <cellStyle name="Total border 11 5 2 2" xfId="37368" xr:uid="{00000000-0005-0000-0000-0000B29B0000}"/>
    <cellStyle name="Total border 11 5 3" xfId="29156" xr:uid="{00000000-0005-0000-0000-0000B39B0000}"/>
    <cellStyle name="Total border 11 6" xfId="24069" xr:uid="{00000000-0005-0000-0000-0000B49B0000}"/>
    <cellStyle name="Total border 12" xfId="2732" xr:uid="{00000000-0005-0000-0000-0000B59B0000}"/>
    <cellStyle name="Total border 12 2" xfId="3919" xr:uid="{00000000-0005-0000-0000-0000B69B0000}"/>
    <cellStyle name="Total border 12 2 2" xfId="7024" xr:uid="{00000000-0005-0000-0000-0000B79B0000}"/>
    <cellStyle name="Total border 12 2 2 2" xfId="13092" xr:uid="{00000000-0005-0000-0000-0000B89B0000}"/>
    <cellStyle name="Total border 12 2 2 2 2" xfId="22442" xr:uid="{00000000-0005-0000-0000-0000B99B0000}"/>
    <cellStyle name="Total border 12 2 2 2 2 2" xfId="40170" xr:uid="{00000000-0005-0000-0000-0000BA9B0000}"/>
    <cellStyle name="Total border 12 2 2 2 3" xfId="32544" xr:uid="{00000000-0005-0000-0000-0000BB9B0000}"/>
    <cellStyle name="Total border 12 2 2 3" xfId="27478" xr:uid="{00000000-0005-0000-0000-0000BC9B0000}"/>
    <cellStyle name="Total border 12 2 3" xfId="10077" xr:uid="{00000000-0005-0000-0000-0000BD9B0000}"/>
    <cellStyle name="Total border 12 2 3 2" xfId="19809" xr:uid="{00000000-0005-0000-0000-0000BE9B0000}"/>
    <cellStyle name="Total border 12 2 3 2 2" xfId="37966" xr:uid="{00000000-0005-0000-0000-0000BF9B0000}"/>
    <cellStyle name="Total border 12 2 3 3" xfId="30003" xr:uid="{00000000-0005-0000-0000-0000C09B0000}"/>
    <cellStyle name="Total border 12 2 4" xfId="24922" xr:uid="{00000000-0005-0000-0000-0000C19B0000}"/>
    <cellStyle name="Total border 12 3" xfId="4574" xr:uid="{00000000-0005-0000-0000-0000C29B0000}"/>
    <cellStyle name="Total border 12 3 2" xfId="7676" xr:uid="{00000000-0005-0000-0000-0000C39B0000}"/>
    <cellStyle name="Total border 12 3 2 2" xfId="13737" xr:uid="{00000000-0005-0000-0000-0000C49B0000}"/>
    <cellStyle name="Total border 12 3 2 2 2" xfId="23013" xr:uid="{00000000-0005-0000-0000-0000C59B0000}"/>
    <cellStyle name="Total border 12 3 2 2 2 2" xfId="40741" xr:uid="{00000000-0005-0000-0000-0000C69B0000}"/>
    <cellStyle name="Total border 12 3 2 2 3" xfId="33185" xr:uid="{00000000-0005-0000-0000-0000C79B0000}"/>
    <cellStyle name="Total border 12 3 2 3" xfId="28119" xr:uid="{00000000-0005-0000-0000-0000C89B0000}"/>
    <cellStyle name="Total border 12 3 3" xfId="10723" xr:uid="{00000000-0005-0000-0000-0000C99B0000}"/>
    <cellStyle name="Total border 12 3 3 2" xfId="20291" xr:uid="{00000000-0005-0000-0000-0000CA9B0000}"/>
    <cellStyle name="Total border 12 3 3 2 2" xfId="38444" xr:uid="{00000000-0005-0000-0000-0000CB9B0000}"/>
    <cellStyle name="Total border 12 3 3 3" xfId="30645" xr:uid="{00000000-0005-0000-0000-0000CC9B0000}"/>
    <cellStyle name="Total border 12 3 4" xfId="25563" xr:uid="{00000000-0005-0000-0000-0000CD9B0000}"/>
    <cellStyle name="Total border 12 4" xfId="5927" xr:uid="{00000000-0005-0000-0000-0000CE9B0000}"/>
    <cellStyle name="Total border 12 4 2" xfId="12046" xr:uid="{00000000-0005-0000-0000-0000CF9B0000}"/>
    <cellStyle name="Total border 12 4 2 2" xfId="21534" xr:uid="{00000000-0005-0000-0000-0000D09B0000}"/>
    <cellStyle name="Total border 12 4 2 2 2" xfId="39414" xr:uid="{00000000-0005-0000-0000-0000D19B0000}"/>
    <cellStyle name="Total border 12 4 2 3" xfId="31680" xr:uid="{00000000-0005-0000-0000-0000D29B0000}"/>
    <cellStyle name="Total border 12 4 3" xfId="26614" xr:uid="{00000000-0005-0000-0000-0000D39B0000}"/>
    <cellStyle name="Total border 12 5" xfId="9026" xr:uid="{00000000-0005-0000-0000-0000D49B0000}"/>
    <cellStyle name="Total border 12 5 2" xfId="19013" xr:uid="{00000000-0005-0000-0000-0000D59B0000}"/>
    <cellStyle name="Total border 12 5 2 2" xfId="37352" xr:uid="{00000000-0005-0000-0000-0000D69B0000}"/>
    <cellStyle name="Total border 12 5 3" xfId="29140" xr:uid="{00000000-0005-0000-0000-0000D79B0000}"/>
    <cellStyle name="Total border 12 6" xfId="24053" xr:uid="{00000000-0005-0000-0000-0000D89B0000}"/>
    <cellStyle name="Total border 13" xfId="2738" xr:uid="{00000000-0005-0000-0000-0000D99B0000}"/>
    <cellStyle name="Total border 13 2" xfId="3735" xr:uid="{00000000-0005-0000-0000-0000DA9B0000}"/>
    <cellStyle name="Total border 13 2 2" xfId="6850" xr:uid="{00000000-0005-0000-0000-0000DB9B0000}"/>
    <cellStyle name="Total border 13 2 2 2" xfId="12929" xr:uid="{00000000-0005-0000-0000-0000DC9B0000}"/>
    <cellStyle name="Total border 13 2 2 2 2" xfId="22295" xr:uid="{00000000-0005-0000-0000-0000DD9B0000}"/>
    <cellStyle name="Total border 13 2 2 2 2 2" xfId="40025" xr:uid="{00000000-0005-0000-0000-0000DE9B0000}"/>
    <cellStyle name="Total border 13 2 2 2 3" xfId="32383" xr:uid="{00000000-0005-0000-0000-0000DF9B0000}"/>
    <cellStyle name="Total border 13 2 2 3" xfId="27317" xr:uid="{00000000-0005-0000-0000-0000E09B0000}"/>
    <cellStyle name="Total border 13 2 3" xfId="9914" xr:uid="{00000000-0005-0000-0000-0000E19B0000}"/>
    <cellStyle name="Total border 13 2 3 2" xfId="19723" xr:uid="{00000000-0005-0000-0000-0000E29B0000}"/>
    <cellStyle name="Total border 13 2 3 2 2" xfId="37882" xr:uid="{00000000-0005-0000-0000-0000E39B0000}"/>
    <cellStyle name="Total border 13 2 3 3" xfId="29842" xr:uid="{00000000-0005-0000-0000-0000E49B0000}"/>
    <cellStyle name="Total border 13 2 4" xfId="24761" xr:uid="{00000000-0005-0000-0000-0000E59B0000}"/>
    <cellStyle name="Total border 13 3" xfId="4411" xr:uid="{00000000-0005-0000-0000-0000E69B0000}"/>
    <cellStyle name="Total border 13 3 2" xfId="7513" xr:uid="{00000000-0005-0000-0000-0000E79B0000}"/>
    <cellStyle name="Total border 13 3 2 2" xfId="13574" xr:uid="{00000000-0005-0000-0000-0000E89B0000}"/>
    <cellStyle name="Total border 13 3 2 2 2" xfId="22868" xr:uid="{00000000-0005-0000-0000-0000E99B0000}"/>
    <cellStyle name="Total border 13 3 2 2 2 2" xfId="40596" xr:uid="{00000000-0005-0000-0000-0000EA9B0000}"/>
    <cellStyle name="Total border 13 3 2 2 3" xfId="33024" xr:uid="{00000000-0005-0000-0000-0000EB9B0000}"/>
    <cellStyle name="Total border 13 3 2 3" xfId="27958" xr:uid="{00000000-0005-0000-0000-0000EC9B0000}"/>
    <cellStyle name="Total border 13 3 3" xfId="10560" xr:uid="{00000000-0005-0000-0000-0000ED9B0000}"/>
    <cellStyle name="Total border 13 3 3 2" xfId="20128" xr:uid="{00000000-0005-0000-0000-0000EE9B0000}"/>
    <cellStyle name="Total border 13 3 3 2 2" xfId="38283" xr:uid="{00000000-0005-0000-0000-0000EF9B0000}"/>
    <cellStyle name="Total border 13 3 3 3" xfId="30484" xr:uid="{00000000-0005-0000-0000-0000F09B0000}"/>
    <cellStyle name="Total border 13 3 4" xfId="25402" xr:uid="{00000000-0005-0000-0000-0000F19B0000}"/>
    <cellStyle name="Total border 13 4" xfId="5933" xr:uid="{00000000-0005-0000-0000-0000F29B0000}"/>
    <cellStyle name="Total border 13 4 2" xfId="12052" xr:uid="{00000000-0005-0000-0000-0000F39B0000}"/>
    <cellStyle name="Total border 13 4 2 2" xfId="21540" xr:uid="{00000000-0005-0000-0000-0000F49B0000}"/>
    <cellStyle name="Total border 13 4 2 2 2" xfId="39420" xr:uid="{00000000-0005-0000-0000-0000F59B0000}"/>
    <cellStyle name="Total border 13 4 2 3" xfId="31686" xr:uid="{00000000-0005-0000-0000-0000F69B0000}"/>
    <cellStyle name="Total border 13 4 3" xfId="26620" xr:uid="{00000000-0005-0000-0000-0000F79B0000}"/>
    <cellStyle name="Total border 13 5" xfId="9032" xr:uid="{00000000-0005-0000-0000-0000F89B0000}"/>
    <cellStyle name="Total border 13 5 2" xfId="19019" xr:uid="{00000000-0005-0000-0000-0000F99B0000}"/>
    <cellStyle name="Total border 13 5 2 2" xfId="37358" xr:uid="{00000000-0005-0000-0000-0000FA9B0000}"/>
    <cellStyle name="Total border 13 5 3" xfId="29146" xr:uid="{00000000-0005-0000-0000-0000FB9B0000}"/>
    <cellStyle name="Total border 13 6" xfId="24059" xr:uid="{00000000-0005-0000-0000-0000FC9B0000}"/>
    <cellStyle name="Total border 14" xfId="2740" xr:uid="{00000000-0005-0000-0000-0000FD9B0000}"/>
    <cellStyle name="Total border 14 2" xfId="3748" xr:uid="{00000000-0005-0000-0000-0000FE9B0000}"/>
    <cellStyle name="Total border 14 2 2" xfId="6863" xr:uid="{00000000-0005-0000-0000-0000FF9B0000}"/>
    <cellStyle name="Total border 14 2 2 2" xfId="12942" xr:uid="{00000000-0005-0000-0000-0000009C0000}"/>
    <cellStyle name="Total border 14 2 2 2 2" xfId="22306" xr:uid="{00000000-0005-0000-0000-0000019C0000}"/>
    <cellStyle name="Total border 14 2 2 2 2 2" xfId="40036" xr:uid="{00000000-0005-0000-0000-0000029C0000}"/>
    <cellStyle name="Total border 14 2 2 2 3" xfId="32396" xr:uid="{00000000-0005-0000-0000-0000039C0000}"/>
    <cellStyle name="Total border 14 2 2 3" xfId="27330" xr:uid="{00000000-0005-0000-0000-0000049C0000}"/>
    <cellStyle name="Total border 14 2 3" xfId="9927" xr:uid="{00000000-0005-0000-0000-0000059C0000}"/>
    <cellStyle name="Total border 14 2 3 2" xfId="19734" xr:uid="{00000000-0005-0000-0000-0000069C0000}"/>
    <cellStyle name="Total border 14 2 3 2 2" xfId="37893" xr:uid="{00000000-0005-0000-0000-0000079C0000}"/>
    <cellStyle name="Total border 14 2 3 3" xfId="29855" xr:uid="{00000000-0005-0000-0000-0000089C0000}"/>
    <cellStyle name="Total border 14 2 4" xfId="24774" xr:uid="{00000000-0005-0000-0000-0000099C0000}"/>
    <cellStyle name="Total border 14 3" xfId="4424" xr:uid="{00000000-0005-0000-0000-00000A9C0000}"/>
    <cellStyle name="Total border 14 3 2" xfId="7526" xr:uid="{00000000-0005-0000-0000-00000B9C0000}"/>
    <cellStyle name="Total border 14 3 2 2" xfId="13587" xr:uid="{00000000-0005-0000-0000-00000C9C0000}"/>
    <cellStyle name="Total border 14 3 2 2 2" xfId="22879" xr:uid="{00000000-0005-0000-0000-00000D9C0000}"/>
    <cellStyle name="Total border 14 3 2 2 2 2" xfId="40607" xr:uid="{00000000-0005-0000-0000-00000E9C0000}"/>
    <cellStyle name="Total border 14 3 2 2 3" xfId="33037" xr:uid="{00000000-0005-0000-0000-00000F9C0000}"/>
    <cellStyle name="Total border 14 3 2 3" xfId="27971" xr:uid="{00000000-0005-0000-0000-0000109C0000}"/>
    <cellStyle name="Total border 14 3 3" xfId="10573" xr:uid="{00000000-0005-0000-0000-0000119C0000}"/>
    <cellStyle name="Total border 14 3 3 2" xfId="20141" xr:uid="{00000000-0005-0000-0000-0000129C0000}"/>
    <cellStyle name="Total border 14 3 3 2 2" xfId="38296" xr:uid="{00000000-0005-0000-0000-0000139C0000}"/>
    <cellStyle name="Total border 14 3 3 3" xfId="30497" xr:uid="{00000000-0005-0000-0000-0000149C0000}"/>
    <cellStyle name="Total border 14 3 4" xfId="25415" xr:uid="{00000000-0005-0000-0000-0000159C0000}"/>
    <cellStyle name="Total border 14 4" xfId="5935" xr:uid="{00000000-0005-0000-0000-0000169C0000}"/>
    <cellStyle name="Total border 14 4 2" xfId="12054" xr:uid="{00000000-0005-0000-0000-0000179C0000}"/>
    <cellStyle name="Total border 14 4 2 2" xfId="21542" xr:uid="{00000000-0005-0000-0000-0000189C0000}"/>
    <cellStyle name="Total border 14 4 2 2 2" xfId="39422" xr:uid="{00000000-0005-0000-0000-0000199C0000}"/>
    <cellStyle name="Total border 14 4 2 3" xfId="31688" xr:uid="{00000000-0005-0000-0000-00001A9C0000}"/>
    <cellStyle name="Total border 14 4 3" xfId="26622" xr:uid="{00000000-0005-0000-0000-00001B9C0000}"/>
    <cellStyle name="Total border 14 5" xfId="9034" xr:uid="{00000000-0005-0000-0000-00001C9C0000}"/>
    <cellStyle name="Total border 14 5 2" xfId="19021" xr:uid="{00000000-0005-0000-0000-00001D9C0000}"/>
    <cellStyle name="Total border 14 5 2 2" xfId="37360" xr:uid="{00000000-0005-0000-0000-00001E9C0000}"/>
    <cellStyle name="Total border 14 5 3" xfId="29148" xr:uid="{00000000-0005-0000-0000-00001F9C0000}"/>
    <cellStyle name="Total border 14 6" xfId="24061" xr:uid="{00000000-0005-0000-0000-0000209C0000}"/>
    <cellStyle name="Total border 15" xfId="2802" xr:uid="{00000000-0005-0000-0000-0000219C0000}"/>
    <cellStyle name="Total border 15 2" xfId="3438" xr:uid="{00000000-0005-0000-0000-0000229C0000}"/>
    <cellStyle name="Total border 15 2 2" xfId="6588" xr:uid="{00000000-0005-0000-0000-0000239C0000}"/>
    <cellStyle name="Total border 15 2 2 2" xfId="12692" xr:uid="{00000000-0005-0000-0000-0000249C0000}"/>
    <cellStyle name="Total border 15 2 2 2 2" xfId="22099" xr:uid="{00000000-0005-0000-0000-0000259C0000}"/>
    <cellStyle name="Total border 15 2 2 2 2 2" xfId="39829" xr:uid="{00000000-0005-0000-0000-0000269C0000}"/>
    <cellStyle name="Total border 15 2 2 2 3" xfId="32147" xr:uid="{00000000-0005-0000-0000-0000279C0000}"/>
    <cellStyle name="Total border 15 2 2 3" xfId="27081" xr:uid="{00000000-0005-0000-0000-0000289C0000}"/>
    <cellStyle name="Total border 15 2 3" xfId="9677" xr:uid="{00000000-0005-0000-0000-0000299C0000}"/>
    <cellStyle name="Total border 15 2 3 2" xfId="19600" xr:uid="{00000000-0005-0000-0000-00002A9C0000}"/>
    <cellStyle name="Total border 15 2 3 2 2" xfId="37760" xr:uid="{00000000-0005-0000-0000-00002B9C0000}"/>
    <cellStyle name="Total border 15 2 3 3" xfId="29609" xr:uid="{00000000-0005-0000-0000-00002C9C0000}"/>
    <cellStyle name="Total border 15 2 4" xfId="24525" xr:uid="{00000000-0005-0000-0000-00002D9C0000}"/>
    <cellStyle name="Total border 15 3" xfId="4173" xr:uid="{00000000-0005-0000-0000-00002E9C0000}"/>
    <cellStyle name="Total border 15 3 2" xfId="7276" xr:uid="{00000000-0005-0000-0000-00002F9C0000}"/>
    <cellStyle name="Total border 15 3 2 2" xfId="13337" xr:uid="{00000000-0005-0000-0000-0000309C0000}"/>
    <cellStyle name="Total border 15 3 2 2 2" xfId="22672" xr:uid="{00000000-0005-0000-0000-0000319C0000}"/>
    <cellStyle name="Total border 15 3 2 2 2 2" xfId="40400" xr:uid="{00000000-0005-0000-0000-0000329C0000}"/>
    <cellStyle name="Total border 15 3 2 2 3" xfId="32788" xr:uid="{00000000-0005-0000-0000-0000339C0000}"/>
    <cellStyle name="Total border 15 3 2 3" xfId="27722" xr:uid="{00000000-0005-0000-0000-0000349C0000}"/>
    <cellStyle name="Total border 15 3 3" xfId="10322" xr:uid="{00000000-0005-0000-0000-0000359C0000}"/>
    <cellStyle name="Total border 15 3 3 2" xfId="19891" xr:uid="{00000000-0005-0000-0000-0000369C0000}"/>
    <cellStyle name="Total border 15 3 3 2 2" xfId="38047" xr:uid="{00000000-0005-0000-0000-0000379C0000}"/>
    <cellStyle name="Total border 15 3 3 3" xfId="30247" xr:uid="{00000000-0005-0000-0000-0000389C0000}"/>
    <cellStyle name="Total border 15 3 4" xfId="25166" xr:uid="{00000000-0005-0000-0000-0000399C0000}"/>
    <cellStyle name="Total border 15 4" xfId="5994" xr:uid="{00000000-0005-0000-0000-00003A9C0000}"/>
    <cellStyle name="Total border 15 4 2" xfId="12113" xr:uid="{00000000-0005-0000-0000-00003B9C0000}"/>
    <cellStyle name="Total border 15 4 2 2" xfId="21588" xr:uid="{00000000-0005-0000-0000-00003C9C0000}"/>
    <cellStyle name="Total border 15 4 2 2 2" xfId="39466" xr:uid="{00000000-0005-0000-0000-00003D9C0000}"/>
    <cellStyle name="Total border 15 4 2 3" xfId="31735" xr:uid="{00000000-0005-0000-0000-00003E9C0000}"/>
    <cellStyle name="Total border 15 4 3" xfId="26669" xr:uid="{00000000-0005-0000-0000-00003F9C0000}"/>
    <cellStyle name="Total border 15 5" xfId="9093" xr:uid="{00000000-0005-0000-0000-0000409C0000}"/>
    <cellStyle name="Total border 15 5 2" xfId="19080" xr:uid="{00000000-0005-0000-0000-0000419C0000}"/>
    <cellStyle name="Total border 15 5 2 2" xfId="37407" xr:uid="{00000000-0005-0000-0000-0000429C0000}"/>
    <cellStyle name="Total border 15 5 3" xfId="29195" xr:uid="{00000000-0005-0000-0000-0000439C0000}"/>
    <cellStyle name="Total border 15 6" xfId="24108" xr:uid="{00000000-0005-0000-0000-0000449C0000}"/>
    <cellStyle name="Total border 16" xfId="2852" xr:uid="{00000000-0005-0000-0000-0000459C0000}"/>
    <cellStyle name="Total border 16 2" xfId="3662" xr:uid="{00000000-0005-0000-0000-0000469C0000}"/>
    <cellStyle name="Total border 16 2 2" xfId="6786" xr:uid="{00000000-0005-0000-0000-0000479C0000}"/>
    <cellStyle name="Total border 16 2 2 2" xfId="12872" xr:uid="{00000000-0005-0000-0000-0000489C0000}"/>
    <cellStyle name="Total border 16 2 2 2 2" xfId="22246" xr:uid="{00000000-0005-0000-0000-0000499C0000}"/>
    <cellStyle name="Total border 16 2 2 2 2 2" xfId="39976" xr:uid="{00000000-0005-0000-0000-00004A9C0000}"/>
    <cellStyle name="Total border 16 2 2 2 3" xfId="32326" xr:uid="{00000000-0005-0000-0000-00004B9C0000}"/>
    <cellStyle name="Total border 16 2 2 3" xfId="27260" xr:uid="{00000000-0005-0000-0000-00004C9C0000}"/>
    <cellStyle name="Total border 16 2 3" xfId="9857" xr:uid="{00000000-0005-0000-0000-00004D9C0000}"/>
    <cellStyle name="Total border 16 2 3 2" xfId="19693" xr:uid="{00000000-0005-0000-0000-00004E9C0000}"/>
    <cellStyle name="Total border 16 2 3 2 2" xfId="37852" xr:uid="{00000000-0005-0000-0000-00004F9C0000}"/>
    <cellStyle name="Total border 16 2 3 3" xfId="29785" xr:uid="{00000000-0005-0000-0000-0000509C0000}"/>
    <cellStyle name="Total border 16 2 4" xfId="24704" xr:uid="{00000000-0005-0000-0000-0000519C0000}"/>
    <cellStyle name="Total border 16 3" xfId="4354" xr:uid="{00000000-0005-0000-0000-0000529C0000}"/>
    <cellStyle name="Total border 16 3 2" xfId="7456" xr:uid="{00000000-0005-0000-0000-0000539C0000}"/>
    <cellStyle name="Total border 16 3 2 2" xfId="13517" xr:uid="{00000000-0005-0000-0000-0000549C0000}"/>
    <cellStyle name="Total border 16 3 2 2 2" xfId="22819" xr:uid="{00000000-0005-0000-0000-0000559C0000}"/>
    <cellStyle name="Total border 16 3 2 2 2 2" xfId="40547" xr:uid="{00000000-0005-0000-0000-0000569C0000}"/>
    <cellStyle name="Total border 16 3 2 2 3" xfId="32967" xr:uid="{00000000-0005-0000-0000-0000579C0000}"/>
    <cellStyle name="Total border 16 3 2 3" xfId="27901" xr:uid="{00000000-0005-0000-0000-0000589C0000}"/>
    <cellStyle name="Total border 16 3 3" xfId="10503" xr:uid="{00000000-0005-0000-0000-0000599C0000}"/>
    <cellStyle name="Total border 16 3 3 2" xfId="20071" xr:uid="{00000000-0005-0000-0000-00005A9C0000}"/>
    <cellStyle name="Total border 16 3 3 2 2" xfId="38226" xr:uid="{00000000-0005-0000-0000-00005B9C0000}"/>
    <cellStyle name="Total border 16 3 3 3" xfId="30427" xr:uid="{00000000-0005-0000-0000-00005C9C0000}"/>
    <cellStyle name="Total border 16 3 4" xfId="25345" xr:uid="{00000000-0005-0000-0000-00005D9C0000}"/>
    <cellStyle name="Total border 16 4" xfId="6039" xr:uid="{00000000-0005-0000-0000-00005E9C0000}"/>
    <cellStyle name="Total border 16 4 2" xfId="12158" xr:uid="{00000000-0005-0000-0000-00005F9C0000}"/>
    <cellStyle name="Total border 16 4 2 2" xfId="21631" xr:uid="{00000000-0005-0000-0000-0000609C0000}"/>
    <cellStyle name="Total border 16 4 2 2 2" xfId="39509" xr:uid="{00000000-0005-0000-0000-0000619C0000}"/>
    <cellStyle name="Total border 16 4 2 3" xfId="31780" xr:uid="{00000000-0005-0000-0000-0000629C0000}"/>
    <cellStyle name="Total border 16 4 3" xfId="26714" xr:uid="{00000000-0005-0000-0000-0000639C0000}"/>
    <cellStyle name="Total border 16 5" xfId="9138" xr:uid="{00000000-0005-0000-0000-0000649C0000}"/>
    <cellStyle name="Total border 16 5 2" xfId="19123" xr:uid="{00000000-0005-0000-0000-0000659C0000}"/>
    <cellStyle name="Total border 16 5 2 2" xfId="37450" xr:uid="{00000000-0005-0000-0000-0000669C0000}"/>
    <cellStyle name="Total border 16 5 3" xfId="29240" xr:uid="{00000000-0005-0000-0000-0000679C0000}"/>
    <cellStyle name="Total border 16 6" xfId="24153" xr:uid="{00000000-0005-0000-0000-0000689C0000}"/>
    <cellStyle name="Total border 17" xfId="2833" xr:uid="{00000000-0005-0000-0000-0000699C0000}"/>
    <cellStyle name="Total border 17 2" xfId="6023" xr:uid="{00000000-0005-0000-0000-00006A9C0000}"/>
    <cellStyle name="Total border 17 2 2" xfId="12142" xr:uid="{00000000-0005-0000-0000-00006B9C0000}"/>
    <cellStyle name="Total border 17 2 2 2" xfId="21615" xr:uid="{00000000-0005-0000-0000-00006C9C0000}"/>
    <cellStyle name="Total border 17 2 2 2 2" xfId="39493" xr:uid="{00000000-0005-0000-0000-00006D9C0000}"/>
    <cellStyle name="Total border 17 2 2 3" xfId="31764" xr:uid="{00000000-0005-0000-0000-00006E9C0000}"/>
    <cellStyle name="Total border 17 2 3" xfId="26698" xr:uid="{00000000-0005-0000-0000-00006F9C0000}"/>
    <cellStyle name="Total border 17 3" xfId="9122" xr:uid="{00000000-0005-0000-0000-0000709C0000}"/>
    <cellStyle name="Total border 17 3 2" xfId="19109" xr:uid="{00000000-0005-0000-0000-0000719C0000}"/>
    <cellStyle name="Total border 17 3 2 2" xfId="37436" xr:uid="{00000000-0005-0000-0000-0000729C0000}"/>
    <cellStyle name="Total border 17 3 3" xfId="29224" xr:uid="{00000000-0005-0000-0000-0000739C0000}"/>
    <cellStyle name="Total border 17 4" xfId="24137" xr:uid="{00000000-0005-0000-0000-0000749C0000}"/>
    <cellStyle name="Total border 18" xfId="2842" xr:uid="{00000000-0005-0000-0000-0000759C0000}"/>
    <cellStyle name="Total border 18 2" xfId="6030" xr:uid="{00000000-0005-0000-0000-0000769C0000}"/>
    <cellStyle name="Total border 18 2 2" xfId="12149" xr:uid="{00000000-0005-0000-0000-0000779C0000}"/>
    <cellStyle name="Total border 18 2 2 2" xfId="21622" xr:uid="{00000000-0005-0000-0000-0000789C0000}"/>
    <cellStyle name="Total border 18 2 2 2 2" xfId="39500" xr:uid="{00000000-0005-0000-0000-0000799C0000}"/>
    <cellStyle name="Total border 18 2 2 3" xfId="31771" xr:uid="{00000000-0005-0000-0000-00007A9C0000}"/>
    <cellStyle name="Total border 18 2 3" xfId="26705" xr:uid="{00000000-0005-0000-0000-00007B9C0000}"/>
    <cellStyle name="Total border 18 3" xfId="9129" xr:uid="{00000000-0005-0000-0000-00007C9C0000}"/>
    <cellStyle name="Total border 18 3 2" xfId="19116" xr:uid="{00000000-0005-0000-0000-00007D9C0000}"/>
    <cellStyle name="Total border 18 3 2 2" xfId="37443" xr:uid="{00000000-0005-0000-0000-00007E9C0000}"/>
    <cellStyle name="Total border 18 3 3" xfId="29231" xr:uid="{00000000-0005-0000-0000-00007F9C0000}"/>
    <cellStyle name="Total border 18 4" xfId="24144" xr:uid="{00000000-0005-0000-0000-0000809C0000}"/>
    <cellStyle name="Total border 19" xfId="2927" xr:uid="{00000000-0005-0000-0000-0000819C0000}"/>
    <cellStyle name="Total border 19 2" xfId="6105" xr:uid="{00000000-0005-0000-0000-0000829C0000}"/>
    <cellStyle name="Total border 19 2 2" xfId="12224" xr:uid="{00000000-0005-0000-0000-0000839C0000}"/>
    <cellStyle name="Total border 19 2 2 2" xfId="21675" xr:uid="{00000000-0005-0000-0000-0000849C0000}"/>
    <cellStyle name="Total border 19 2 2 2 2" xfId="39551" xr:uid="{00000000-0005-0000-0000-0000859C0000}"/>
    <cellStyle name="Total border 19 2 2 3" xfId="31842" xr:uid="{00000000-0005-0000-0000-0000869C0000}"/>
    <cellStyle name="Total border 19 2 3" xfId="26776" xr:uid="{00000000-0005-0000-0000-0000879C0000}"/>
    <cellStyle name="Total border 19 3" xfId="9209" xr:uid="{00000000-0005-0000-0000-0000889C0000}"/>
    <cellStyle name="Total border 19 3 2" xfId="19191" xr:uid="{00000000-0005-0000-0000-0000899C0000}"/>
    <cellStyle name="Total border 19 3 2 2" xfId="37514" xr:uid="{00000000-0005-0000-0000-00008A9C0000}"/>
    <cellStyle name="Total border 19 3 3" xfId="29307" xr:uid="{00000000-0005-0000-0000-00008B9C0000}"/>
    <cellStyle name="Total border 19 4" xfId="24220" xr:uid="{00000000-0005-0000-0000-00008C9C0000}"/>
    <cellStyle name="Total border 2" xfId="1742" xr:uid="{00000000-0005-0000-0000-00008D9C0000}"/>
    <cellStyle name="Total border 2 10" xfId="2750" xr:uid="{00000000-0005-0000-0000-00008E9C0000}"/>
    <cellStyle name="Total border 2 10 2" xfId="4039" xr:uid="{00000000-0005-0000-0000-00008F9C0000}"/>
    <cellStyle name="Total border 2 10 2 2" xfId="7142" xr:uid="{00000000-0005-0000-0000-0000909C0000}"/>
    <cellStyle name="Total border 2 10 2 2 2" xfId="13206" xr:uid="{00000000-0005-0000-0000-0000919C0000}"/>
    <cellStyle name="Total border 2 10 2 2 2 2" xfId="22551" xr:uid="{00000000-0005-0000-0000-0000929C0000}"/>
    <cellStyle name="Total border 2 10 2 2 2 2 2" xfId="40279" xr:uid="{00000000-0005-0000-0000-0000939C0000}"/>
    <cellStyle name="Total border 2 10 2 2 2 3" xfId="32658" xr:uid="{00000000-0005-0000-0000-0000949C0000}"/>
    <cellStyle name="Total border 2 10 2 2 3" xfId="27592" xr:uid="{00000000-0005-0000-0000-0000959C0000}"/>
    <cellStyle name="Total border 2 10 2 3" xfId="10191" xr:uid="{00000000-0005-0000-0000-0000969C0000}"/>
    <cellStyle name="Total border 2 10 2 3 2" xfId="19835" xr:uid="{00000000-0005-0000-0000-0000979C0000}"/>
    <cellStyle name="Total border 2 10 2 3 2 2" xfId="37992" xr:uid="{00000000-0005-0000-0000-0000989C0000}"/>
    <cellStyle name="Total border 2 10 2 3 3" xfId="30117" xr:uid="{00000000-0005-0000-0000-0000999C0000}"/>
    <cellStyle name="Total border 2 10 2 4" xfId="25036" xr:uid="{00000000-0005-0000-0000-00009A9C0000}"/>
    <cellStyle name="Total border 2 10 3" xfId="4688" xr:uid="{00000000-0005-0000-0000-00009B9C0000}"/>
    <cellStyle name="Total border 2 10 3 2" xfId="7790" xr:uid="{00000000-0005-0000-0000-00009C9C0000}"/>
    <cellStyle name="Total border 2 10 3 2 2" xfId="13851" xr:uid="{00000000-0005-0000-0000-00009D9C0000}"/>
    <cellStyle name="Total border 2 10 3 2 2 2" xfId="23122" xr:uid="{00000000-0005-0000-0000-00009E9C0000}"/>
    <cellStyle name="Total border 2 10 3 2 2 2 2" xfId="40850" xr:uid="{00000000-0005-0000-0000-00009F9C0000}"/>
    <cellStyle name="Total border 2 10 3 2 2 3" xfId="33299" xr:uid="{00000000-0005-0000-0000-0000A09C0000}"/>
    <cellStyle name="Total border 2 10 3 2 3" xfId="28233" xr:uid="{00000000-0005-0000-0000-0000A19C0000}"/>
    <cellStyle name="Total border 2 10 3 3" xfId="10837" xr:uid="{00000000-0005-0000-0000-0000A29C0000}"/>
    <cellStyle name="Total border 2 10 3 3 2" xfId="20405" xr:uid="{00000000-0005-0000-0000-0000A39C0000}"/>
    <cellStyle name="Total border 2 10 3 3 2 2" xfId="38558" xr:uid="{00000000-0005-0000-0000-0000A49C0000}"/>
    <cellStyle name="Total border 2 10 3 3 3" xfId="30759" xr:uid="{00000000-0005-0000-0000-0000A59C0000}"/>
    <cellStyle name="Total border 2 10 3 4" xfId="25677" xr:uid="{00000000-0005-0000-0000-0000A69C0000}"/>
    <cellStyle name="Total border 2 10 4" xfId="5944" xr:uid="{00000000-0005-0000-0000-0000A79C0000}"/>
    <cellStyle name="Total border 2 10 4 2" xfId="12063" xr:uid="{00000000-0005-0000-0000-0000A89C0000}"/>
    <cellStyle name="Total border 2 10 4 2 2" xfId="21551" xr:uid="{00000000-0005-0000-0000-0000A99C0000}"/>
    <cellStyle name="Total border 2 10 4 2 2 2" xfId="39431" xr:uid="{00000000-0005-0000-0000-0000AA9C0000}"/>
    <cellStyle name="Total border 2 10 4 2 3" xfId="31697" xr:uid="{00000000-0005-0000-0000-0000AB9C0000}"/>
    <cellStyle name="Total border 2 10 4 3" xfId="26631" xr:uid="{00000000-0005-0000-0000-0000AC9C0000}"/>
    <cellStyle name="Total border 2 10 5" xfId="9043" xr:uid="{00000000-0005-0000-0000-0000AD9C0000}"/>
    <cellStyle name="Total border 2 10 5 2" xfId="19030" xr:uid="{00000000-0005-0000-0000-0000AE9C0000}"/>
    <cellStyle name="Total border 2 10 5 2 2" xfId="37369" xr:uid="{00000000-0005-0000-0000-0000AF9C0000}"/>
    <cellStyle name="Total border 2 10 5 3" xfId="29157" xr:uid="{00000000-0005-0000-0000-0000B09C0000}"/>
    <cellStyle name="Total border 2 10 6" xfId="24070" xr:uid="{00000000-0005-0000-0000-0000B19C0000}"/>
    <cellStyle name="Total border 2 11" xfId="2733" xr:uid="{00000000-0005-0000-0000-0000B29C0000}"/>
    <cellStyle name="Total border 2 11 2" xfId="4061" xr:uid="{00000000-0005-0000-0000-0000B39C0000}"/>
    <cellStyle name="Total border 2 11 2 2" xfId="7164" xr:uid="{00000000-0005-0000-0000-0000B49C0000}"/>
    <cellStyle name="Total border 2 11 2 2 2" xfId="13228" xr:uid="{00000000-0005-0000-0000-0000B59C0000}"/>
    <cellStyle name="Total border 2 11 2 2 2 2" xfId="22571" xr:uid="{00000000-0005-0000-0000-0000B69C0000}"/>
    <cellStyle name="Total border 2 11 2 2 2 2 2" xfId="40299" xr:uid="{00000000-0005-0000-0000-0000B79C0000}"/>
    <cellStyle name="Total border 2 11 2 2 2 3" xfId="32680" xr:uid="{00000000-0005-0000-0000-0000B89C0000}"/>
    <cellStyle name="Total border 2 11 2 2 3" xfId="27614" xr:uid="{00000000-0005-0000-0000-0000B99C0000}"/>
    <cellStyle name="Total border 2 11 2 3" xfId="10213" xr:uid="{00000000-0005-0000-0000-0000BA9C0000}"/>
    <cellStyle name="Total border 2 11 2 3 2" xfId="19841" xr:uid="{00000000-0005-0000-0000-0000BB9C0000}"/>
    <cellStyle name="Total border 2 11 2 3 2 2" xfId="37998" xr:uid="{00000000-0005-0000-0000-0000BC9C0000}"/>
    <cellStyle name="Total border 2 11 2 3 3" xfId="30139" xr:uid="{00000000-0005-0000-0000-0000BD9C0000}"/>
    <cellStyle name="Total border 2 11 2 4" xfId="25058" xr:uid="{00000000-0005-0000-0000-0000BE9C0000}"/>
    <cellStyle name="Total border 2 11 3" xfId="4710" xr:uid="{00000000-0005-0000-0000-0000BF9C0000}"/>
    <cellStyle name="Total border 2 11 3 2" xfId="7812" xr:uid="{00000000-0005-0000-0000-0000C09C0000}"/>
    <cellStyle name="Total border 2 11 3 2 2" xfId="13873" xr:uid="{00000000-0005-0000-0000-0000C19C0000}"/>
    <cellStyle name="Total border 2 11 3 2 2 2" xfId="23142" xr:uid="{00000000-0005-0000-0000-0000C29C0000}"/>
    <cellStyle name="Total border 2 11 3 2 2 2 2" xfId="40870" xr:uid="{00000000-0005-0000-0000-0000C39C0000}"/>
    <cellStyle name="Total border 2 11 3 2 2 3" xfId="33321" xr:uid="{00000000-0005-0000-0000-0000C49C0000}"/>
    <cellStyle name="Total border 2 11 3 2 3" xfId="28255" xr:uid="{00000000-0005-0000-0000-0000C59C0000}"/>
    <cellStyle name="Total border 2 11 3 3" xfId="10859" xr:uid="{00000000-0005-0000-0000-0000C69C0000}"/>
    <cellStyle name="Total border 2 11 3 3 2" xfId="20427" xr:uid="{00000000-0005-0000-0000-0000C79C0000}"/>
    <cellStyle name="Total border 2 11 3 3 2 2" xfId="38580" xr:uid="{00000000-0005-0000-0000-0000C89C0000}"/>
    <cellStyle name="Total border 2 11 3 3 3" xfId="30781" xr:uid="{00000000-0005-0000-0000-0000C99C0000}"/>
    <cellStyle name="Total border 2 11 3 4" xfId="25699" xr:uid="{00000000-0005-0000-0000-0000CA9C0000}"/>
    <cellStyle name="Total border 2 11 4" xfId="5928" xr:uid="{00000000-0005-0000-0000-0000CB9C0000}"/>
    <cellStyle name="Total border 2 11 4 2" xfId="12047" xr:uid="{00000000-0005-0000-0000-0000CC9C0000}"/>
    <cellStyle name="Total border 2 11 4 2 2" xfId="21535" xr:uid="{00000000-0005-0000-0000-0000CD9C0000}"/>
    <cellStyle name="Total border 2 11 4 2 2 2" xfId="39415" xr:uid="{00000000-0005-0000-0000-0000CE9C0000}"/>
    <cellStyle name="Total border 2 11 4 2 3" xfId="31681" xr:uid="{00000000-0005-0000-0000-0000CF9C0000}"/>
    <cellStyle name="Total border 2 11 4 3" xfId="26615" xr:uid="{00000000-0005-0000-0000-0000D09C0000}"/>
    <cellStyle name="Total border 2 11 5" xfId="9027" xr:uid="{00000000-0005-0000-0000-0000D19C0000}"/>
    <cellStyle name="Total border 2 11 5 2" xfId="19014" xr:uid="{00000000-0005-0000-0000-0000D29C0000}"/>
    <cellStyle name="Total border 2 11 5 2 2" xfId="37353" xr:uid="{00000000-0005-0000-0000-0000D39C0000}"/>
    <cellStyle name="Total border 2 11 5 3" xfId="29141" xr:uid="{00000000-0005-0000-0000-0000D49C0000}"/>
    <cellStyle name="Total border 2 11 6" xfId="24054" xr:uid="{00000000-0005-0000-0000-0000D59C0000}"/>
    <cellStyle name="Total border 2 12" xfId="2739" xr:uid="{00000000-0005-0000-0000-0000D69C0000}"/>
    <cellStyle name="Total border 2 12 2" xfId="4079" xr:uid="{00000000-0005-0000-0000-0000D79C0000}"/>
    <cellStyle name="Total border 2 12 2 2" xfId="7182" xr:uid="{00000000-0005-0000-0000-0000D89C0000}"/>
    <cellStyle name="Total border 2 12 2 2 2" xfId="13245" xr:uid="{00000000-0005-0000-0000-0000D99C0000}"/>
    <cellStyle name="Total border 2 12 2 2 2 2" xfId="22588" xr:uid="{00000000-0005-0000-0000-0000DA9C0000}"/>
    <cellStyle name="Total border 2 12 2 2 2 2 2" xfId="40316" xr:uid="{00000000-0005-0000-0000-0000DB9C0000}"/>
    <cellStyle name="Total border 2 12 2 2 2 3" xfId="32697" xr:uid="{00000000-0005-0000-0000-0000DC9C0000}"/>
    <cellStyle name="Total border 2 12 2 2 3" xfId="27631" xr:uid="{00000000-0005-0000-0000-0000DD9C0000}"/>
    <cellStyle name="Total border 2 12 2 3" xfId="10230" xr:uid="{00000000-0005-0000-0000-0000DE9C0000}"/>
    <cellStyle name="Total border 2 12 2 3 2" xfId="19844" xr:uid="{00000000-0005-0000-0000-0000DF9C0000}"/>
    <cellStyle name="Total border 2 12 2 3 2 2" xfId="38001" xr:uid="{00000000-0005-0000-0000-0000E09C0000}"/>
    <cellStyle name="Total border 2 12 2 3 3" xfId="30156" xr:uid="{00000000-0005-0000-0000-0000E19C0000}"/>
    <cellStyle name="Total border 2 12 2 4" xfId="25075" xr:uid="{00000000-0005-0000-0000-0000E29C0000}"/>
    <cellStyle name="Total border 2 12 3" xfId="4727" xr:uid="{00000000-0005-0000-0000-0000E39C0000}"/>
    <cellStyle name="Total border 2 12 3 2" xfId="7829" xr:uid="{00000000-0005-0000-0000-0000E49C0000}"/>
    <cellStyle name="Total border 2 12 3 2 2" xfId="13890" xr:uid="{00000000-0005-0000-0000-0000E59C0000}"/>
    <cellStyle name="Total border 2 12 3 2 2 2" xfId="23159" xr:uid="{00000000-0005-0000-0000-0000E69C0000}"/>
    <cellStyle name="Total border 2 12 3 2 2 2 2" xfId="40887" xr:uid="{00000000-0005-0000-0000-0000E79C0000}"/>
    <cellStyle name="Total border 2 12 3 2 2 3" xfId="33338" xr:uid="{00000000-0005-0000-0000-0000E89C0000}"/>
    <cellStyle name="Total border 2 12 3 2 3" xfId="28272" xr:uid="{00000000-0005-0000-0000-0000E99C0000}"/>
    <cellStyle name="Total border 2 12 3 3" xfId="10876" xr:uid="{00000000-0005-0000-0000-0000EA9C0000}"/>
    <cellStyle name="Total border 2 12 3 3 2" xfId="20444" xr:uid="{00000000-0005-0000-0000-0000EB9C0000}"/>
    <cellStyle name="Total border 2 12 3 3 2 2" xfId="38597" xr:uid="{00000000-0005-0000-0000-0000EC9C0000}"/>
    <cellStyle name="Total border 2 12 3 3 3" xfId="30798" xr:uid="{00000000-0005-0000-0000-0000ED9C0000}"/>
    <cellStyle name="Total border 2 12 3 4" xfId="25716" xr:uid="{00000000-0005-0000-0000-0000EE9C0000}"/>
    <cellStyle name="Total border 2 12 4" xfId="5934" xr:uid="{00000000-0005-0000-0000-0000EF9C0000}"/>
    <cellStyle name="Total border 2 12 4 2" xfId="12053" xr:uid="{00000000-0005-0000-0000-0000F09C0000}"/>
    <cellStyle name="Total border 2 12 4 2 2" xfId="21541" xr:uid="{00000000-0005-0000-0000-0000F19C0000}"/>
    <cellStyle name="Total border 2 12 4 2 2 2" xfId="39421" xr:uid="{00000000-0005-0000-0000-0000F29C0000}"/>
    <cellStyle name="Total border 2 12 4 2 3" xfId="31687" xr:uid="{00000000-0005-0000-0000-0000F39C0000}"/>
    <cellStyle name="Total border 2 12 4 3" xfId="26621" xr:uid="{00000000-0005-0000-0000-0000F49C0000}"/>
    <cellStyle name="Total border 2 12 5" xfId="9033" xr:uid="{00000000-0005-0000-0000-0000F59C0000}"/>
    <cellStyle name="Total border 2 12 5 2" xfId="19020" xr:uid="{00000000-0005-0000-0000-0000F69C0000}"/>
    <cellStyle name="Total border 2 12 5 2 2" xfId="37359" xr:uid="{00000000-0005-0000-0000-0000F79C0000}"/>
    <cellStyle name="Total border 2 12 5 3" xfId="29147" xr:uid="{00000000-0005-0000-0000-0000F89C0000}"/>
    <cellStyle name="Total border 2 12 6" xfId="24060" xr:uid="{00000000-0005-0000-0000-0000F99C0000}"/>
    <cellStyle name="Total border 2 13" xfId="2741" xr:uid="{00000000-0005-0000-0000-0000FA9C0000}"/>
    <cellStyle name="Total border 2 13 2" xfId="4097" xr:uid="{00000000-0005-0000-0000-0000FB9C0000}"/>
    <cellStyle name="Total border 2 13 2 2" xfId="7200" xr:uid="{00000000-0005-0000-0000-0000FC9C0000}"/>
    <cellStyle name="Total border 2 13 2 2 2" xfId="13262" xr:uid="{00000000-0005-0000-0000-0000FD9C0000}"/>
    <cellStyle name="Total border 2 13 2 2 2 2" xfId="22605" xr:uid="{00000000-0005-0000-0000-0000FE9C0000}"/>
    <cellStyle name="Total border 2 13 2 2 2 2 2" xfId="40333" xr:uid="{00000000-0005-0000-0000-0000FF9C0000}"/>
    <cellStyle name="Total border 2 13 2 2 2 3" xfId="32714" xr:uid="{00000000-0005-0000-0000-0000009D0000}"/>
    <cellStyle name="Total border 2 13 2 2 3" xfId="27648" xr:uid="{00000000-0005-0000-0000-0000019D0000}"/>
    <cellStyle name="Total border 2 13 2 3" xfId="10247" xr:uid="{00000000-0005-0000-0000-0000029D0000}"/>
    <cellStyle name="Total border 2 13 2 3 2" xfId="19847" xr:uid="{00000000-0005-0000-0000-0000039D0000}"/>
    <cellStyle name="Total border 2 13 2 3 2 2" xfId="38004" xr:uid="{00000000-0005-0000-0000-0000049D0000}"/>
    <cellStyle name="Total border 2 13 2 3 3" xfId="30173" xr:uid="{00000000-0005-0000-0000-0000059D0000}"/>
    <cellStyle name="Total border 2 13 2 4" xfId="25092" xr:uid="{00000000-0005-0000-0000-0000069D0000}"/>
    <cellStyle name="Total border 2 13 3" xfId="4744" xr:uid="{00000000-0005-0000-0000-0000079D0000}"/>
    <cellStyle name="Total border 2 13 3 2" xfId="7846" xr:uid="{00000000-0005-0000-0000-0000089D0000}"/>
    <cellStyle name="Total border 2 13 3 2 2" xfId="13907" xr:uid="{00000000-0005-0000-0000-0000099D0000}"/>
    <cellStyle name="Total border 2 13 3 2 2 2" xfId="23176" xr:uid="{00000000-0005-0000-0000-00000A9D0000}"/>
    <cellStyle name="Total border 2 13 3 2 2 2 2" xfId="40904" xr:uid="{00000000-0005-0000-0000-00000B9D0000}"/>
    <cellStyle name="Total border 2 13 3 2 2 3" xfId="33355" xr:uid="{00000000-0005-0000-0000-00000C9D0000}"/>
    <cellStyle name="Total border 2 13 3 2 3" xfId="28289" xr:uid="{00000000-0005-0000-0000-00000D9D0000}"/>
    <cellStyle name="Total border 2 13 3 3" xfId="10893" xr:uid="{00000000-0005-0000-0000-00000E9D0000}"/>
    <cellStyle name="Total border 2 13 3 3 2" xfId="20461" xr:uid="{00000000-0005-0000-0000-00000F9D0000}"/>
    <cellStyle name="Total border 2 13 3 3 2 2" xfId="38614" xr:uid="{00000000-0005-0000-0000-0000109D0000}"/>
    <cellStyle name="Total border 2 13 3 3 3" xfId="30815" xr:uid="{00000000-0005-0000-0000-0000119D0000}"/>
    <cellStyle name="Total border 2 13 3 4" xfId="25733" xr:uid="{00000000-0005-0000-0000-0000129D0000}"/>
    <cellStyle name="Total border 2 13 4" xfId="5936" xr:uid="{00000000-0005-0000-0000-0000139D0000}"/>
    <cellStyle name="Total border 2 13 4 2" xfId="12055" xr:uid="{00000000-0005-0000-0000-0000149D0000}"/>
    <cellStyle name="Total border 2 13 4 2 2" xfId="21543" xr:uid="{00000000-0005-0000-0000-0000159D0000}"/>
    <cellStyle name="Total border 2 13 4 2 2 2" xfId="39423" xr:uid="{00000000-0005-0000-0000-0000169D0000}"/>
    <cellStyle name="Total border 2 13 4 2 3" xfId="31689" xr:uid="{00000000-0005-0000-0000-0000179D0000}"/>
    <cellStyle name="Total border 2 13 4 3" xfId="26623" xr:uid="{00000000-0005-0000-0000-0000189D0000}"/>
    <cellStyle name="Total border 2 13 5" xfId="9035" xr:uid="{00000000-0005-0000-0000-0000199D0000}"/>
    <cellStyle name="Total border 2 13 5 2" xfId="19022" xr:uid="{00000000-0005-0000-0000-00001A9D0000}"/>
    <cellStyle name="Total border 2 13 5 2 2" xfId="37361" xr:uid="{00000000-0005-0000-0000-00001B9D0000}"/>
    <cellStyle name="Total border 2 13 5 3" xfId="29149" xr:uid="{00000000-0005-0000-0000-00001C9D0000}"/>
    <cellStyle name="Total border 2 13 6" xfId="24062" xr:uid="{00000000-0005-0000-0000-00001D9D0000}"/>
    <cellStyle name="Total border 2 14" xfId="2803" xr:uid="{00000000-0005-0000-0000-00001E9D0000}"/>
    <cellStyle name="Total border 2 14 2" xfId="4116" xr:uid="{00000000-0005-0000-0000-00001F9D0000}"/>
    <cellStyle name="Total border 2 14 2 2" xfId="7219" xr:uid="{00000000-0005-0000-0000-0000209D0000}"/>
    <cellStyle name="Total border 2 14 2 2 2" xfId="13280" xr:uid="{00000000-0005-0000-0000-0000219D0000}"/>
    <cellStyle name="Total border 2 14 2 2 2 2" xfId="22623" xr:uid="{00000000-0005-0000-0000-0000229D0000}"/>
    <cellStyle name="Total border 2 14 2 2 2 2 2" xfId="40351" xr:uid="{00000000-0005-0000-0000-0000239D0000}"/>
    <cellStyle name="Total border 2 14 2 2 2 3" xfId="32732" xr:uid="{00000000-0005-0000-0000-0000249D0000}"/>
    <cellStyle name="Total border 2 14 2 2 3" xfId="27666" xr:uid="{00000000-0005-0000-0000-0000259D0000}"/>
    <cellStyle name="Total border 2 14 2 3" xfId="10265" xr:uid="{00000000-0005-0000-0000-0000269D0000}"/>
    <cellStyle name="Total border 2 14 2 3 2" xfId="19850" xr:uid="{00000000-0005-0000-0000-0000279D0000}"/>
    <cellStyle name="Total border 2 14 2 3 2 2" xfId="38007" xr:uid="{00000000-0005-0000-0000-0000289D0000}"/>
    <cellStyle name="Total border 2 14 2 3 3" xfId="30191" xr:uid="{00000000-0005-0000-0000-0000299D0000}"/>
    <cellStyle name="Total border 2 14 2 4" xfId="25110" xr:uid="{00000000-0005-0000-0000-00002A9D0000}"/>
    <cellStyle name="Total border 2 14 3" xfId="4762" xr:uid="{00000000-0005-0000-0000-00002B9D0000}"/>
    <cellStyle name="Total border 2 14 3 2" xfId="7864" xr:uid="{00000000-0005-0000-0000-00002C9D0000}"/>
    <cellStyle name="Total border 2 14 3 2 2" xfId="13925" xr:uid="{00000000-0005-0000-0000-00002D9D0000}"/>
    <cellStyle name="Total border 2 14 3 2 2 2" xfId="23194" xr:uid="{00000000-0005-0000-0000-00002E9D0000}"/>
    <cellStyle name="Total border 2 14 3 2 2 2 2" xfId="40922" xr:uid="{00000000-0005-0000-0000-00002F9D0000}"/>
    <cellStyle name="Total border 2 14 3 2 2 3" xfId="33373" xr:uid="{00000000-0005-0000-0000-0000309D0000}"/>
    <cellStyle name="Total border 2 14 3 2 3" xfId="28307" xr:uid="{00000000-0005-0000-0000-0000319D0000}"/>
    <cellStyle name="Total border 2 14 3 3" xfId="10911" xr:uid="{00000000-0005-0000-0000-0000329D0000}"/>
    <cellStyle name="Total border 2 14 3 3 2" xfId="20479" xr:uid="{00000000-0005-0000-0000-0000339D0000}"/>
    <cellStyle name="Total border 2 14 3 3 2 2" xfId="38632" xr:uid="{00000000-0005-0000-0000-0000349D0000}"/>
    <cellStyle name="Total border 2 14 3 3 3" xfId="30833" xr:uid="{00000000-0005-0000-0000-0000359D0000}"/>
    <cellStyle name="Total border 2 14 3 4" xfId="25751" xr:uid="{00000000-0005-0000-0000-0000369D0000}"/>
    <cellStyle name="Total border 2 14 4" xfId="5995" xr:uid="{00000000-0005-0000-0000-0000379D0000}"/>
    <cellStyle name="Total border 2 14 4 2" xfId="12114" xr:uid="{00000000-0005-0000-0000-0000389D0000}"/>
    <cellStyle name="Total border 2 14 4 2 2" xfId="21589" xr:uid="{00000000-0005-0000-0000-0000399D0000}"/>
    <cellStyle name="Total border 2 14 4 2 2 2" xfId="39467" xr:uid="{00000000-0005-0000-0000-00003A9D0000}"/>
    <cellStyle name="Total border 2 14 4 2 3" xfId="31736" xr:uid="{00000000-0005-0000-0000-00003B9D0000}"/>
    <cellStyle name="Total border 2 14 4 3" xfId="26670" xr:uid="{00000000-0005-0000-0000-00003C9D0000}"/>
    <cellStyle name="Total border 2 14 5" xfId="9094" xr:uid="{00000000-0005-0000-0000-00003D9D0000}"/>
    <cellStyle name="Total border 2 14 5 2" xfId="19081" xr:uid="{00000000-0005-0000-0000-00003E9D0000}"/>
    <cellStyle name="Total border 2 14 5 2 2" xfId="37408" xr:uid="{00000000-0005-0000-0000-00003F9D0000}"/>
    <cellStyle name="Total border 2 14 5 3" xfId="29196" xr:uid="{00000000-0005-0000-0000-0000409D0000}"/>
    <cellStyle name="Total border 2 14 6" xfId="24109" xr:uid="{00000000-0005-0000-0000-0000419D0000}"/>
    <cellStyle name="Total border 2 15" xfId="2853" xr:uid="{00000000-0005-0000-0000-0000429D0000}"/>
    <cellStyle name="Total border 2 15 2" xfId="4132" xr:uid="{00000000-0005-0000-0000-0000439D0000}"/>
    <cellStyle name="Total border 2 15 2 2" xfId="7235" xr:uid="{00000000-0005-0000-0000-0000449D0000}"/>
    <cellStyle name="Total border 2 15 2 2 2" xfId="13296" xr:uid="{00000000-0005-0000-0000-0000459D0000}"/>
    <cellStyle name="Total border 2 15 2 2 2 2" xfId="22639" xr:uid="{00000000-0005-0000-0000-0000469D0000}"/>
    <cellStyle name="Total border 2 15 2 2 2 2 2" xfId="40367" xr:uid="{00000000-0005-0000-0000-0000479D0000}"/>
    <cellStyle name="Total border 2 15 2 2 2 3" xfId="32748" xr:uid="{00000000-0005-0000-0000-0000489D0000}"/>
    <cellStyle name="Total border 2 15 2 2 3" xfId="27682" xr:uid="{00000000-0005-0000-0000-0000499D0000}"/>
    <cellStyle name="Total border 2 15 2 3" xfId="10281" xr:uid="{00000000-0005-0000-0000-00004A9D0000}"/>
    <cellStyle name="Total border 2 15 2 3 2" xfId="19852" xr:uid="{00000000-0005-0000-0000-00004B9D0000}"/>
    <cellStyle name="Total border 2 15 2 3 2 2" xfId="38009" xr:uid="{00000000-0005-0000-0000-00004C9D0000}"/>
    <cellStyle name="Total border 2 15 2 3 3" xfId="30207" xr:uid="{00000000-0005-0000-0000-00004D9D0000}"/>
    <cellStyle name="Total border 2 15 2 4" xfId="25126" xr:uid="{00000000-0005-0000-0000-00004E9D0000}"/>
    <cellStyle name="Total border 2 15 3" xfId="4778" xr:uid="{00000000-0005-0000-0000-00004F9D0000}"/>
    <cellStyle name="Total border 2 15 3 2" xfId="7880" xr:uid="{00000000-0005-0000-0000-0000509D0000}"/>
    <cellStyle name="Total border 2 15 3 2 2" xfId="13941" xr:uid="{00000000-0005-0000-0000-0000519D0000}"/>
    <cellStyle name="Total border 2 15 3 2 2 2" xfId="23210" xr:uid="{00000000-0005-0000-0000-0000529D0000}"/>
    <cellStyle name="Total border 2 15 3 2 2 2 2" xfId="40938" xr:uid="{00000000-0005-0000-0000-0000539D0000}"/>
    <cellStyle name="Total border 2 15 3 2 2 3" xfId="33389" xr:uid="{00000000-0005-0000-0000-0000549D0000}"/>
    <cellStyle name="Total border 2 15 3 2 3" xfId="28323" xr:uid="{00000000-0005-0000-0000-0000559D0000}"/>
    <cellStyle name="Total border 2 15 3 3" xfId="10927" xr:uid="{00000000-0005-0000-0000-0000569D0000}"/>
    <cellStyle name="Total border 2 15 3 3 2" xfId="20495" xr:uid="{00000000-0005-0000-0000-0000579D0000}"/>
    <cellStyle name="Total border 2 15 3 3 2 2" xfId="38648" xr:uid="{00000000-0005-0000-0000-0000589D0000}"/>
    <cellStyle name="Total border 2 15 3 3 3" xfId="30849" xr:uid="{00000000-0005-0000-0000-0000599D0000}"/>
    <cellStyle name="Total border 2 15 3 4" xfId="25767" xr:uid="{00000000-0005-0000-0000-00005A9D0000}"/>
    <cellStyle name="Total border 2 15 4" xfId="6040" xr:uid="{00000000-0005-0000-0000-00005B9D0000}"/>
    <cellStyle name="Total border 2 15 4 2" xfId="12159" xr:uid="{00000000-0005-0000-0000-00005C9D0000}"/>
    <cellStyle name="Total border 2 15 4 2 2" xfId="21632" xr:uid="{00000000-0005-0000-0000-00005D9D0000}"/>
    <cellStyle name="Total border 2 15 4 2 2 2" xfId="39510" xr:uid="{00000000-0005-0000-0000-00005E9D0000}"/>
    <cellStyle name="Total border 2 15 4 2 3" xfId="31781" xr:uid="{00000000-0005-0000-0000-00005F9D0000}"/>
    <cellStyle name="Total border 2 15 4 3" xfId="26715" xr:uid="{00000000-0005-0000-0000-0000609D0000}"/>
    <cellStyle name="Total border 2 15 5" xfId="9139" xr:uid="{00000000-0005-0000-0000-0000619D0000}"/>
    <cellStyle name="Total border 2 15 5 2" xfId="19124" xr:uid="{00000000-0005-0000-0000-0000629D0000}"/>
    <cellStyle name="Total border 2 15 5 2 2" xfId="37451" xr:uid="{00000000-0005-0000-0000-0000639D0000}"/>
    <cellStyle name="Total border 2 15 5 3" xfId="29241" xr:uid="{00000000-0005-0000-0000-0000649D0000}"/>
    <cellStyle name="Total border 2 15 6" xfId="24154" xr:uid="{00000000-0005-0000-0000-0000659D0000}"/>
    <cellStyle name="Total border 2 16" xfId="2838" xr:uid="{00000000-0005-0000-0000-0000669D0000}"/>
    <cellStyle name="Total border 2 16 2" xfId="6026" xr:uid="{00000000-0005-0000-0000-0000679D0000}"/>
    <cellStyle name="Total border 2 16 2 2" xfId="12145" xr:uid="{00000000-0005-0000-0000-0000689D0000}"/>
    <cellStyle name="Total border 2 16 2 2 2" xfId="21618" xr:uid="{00000000-0005-0000-0000-0000699D0000}"/>
    <cellStyle name="Total border 2 16 2 2 2 2" xfId="39496" xr:uid="{00000000-0005-0000-0000-00006A9D0000}"/>
    <cellStyle name="Total border 2 16 2 2 3" xfId="31767" xr:uid="{00000000-0005-0000-0000-00006B9D0000}"/>
    <cellStyle name="Total border 2 16 2 3" xfId="26701" xr:uid="{00000000-0005-0000-0000-00006C9D0000}"/>
    <cellStyle name="Total border 2 16 3" xfId="9125" xr:uid="{00000000-0005-0000-0000-00006D9D0000}"/>
    <cellStyle name="Total border 2 16 3 2" xfId="19112" xr:uid="{00000000-0005-0000-0000-00006E9D0000}"/>
    <cellStyle name="Total border 2 16 3 2 2" xfId="37439" xr:uid="{00000000-0005-0000-0000-00006F9D0000}"/>
    <cellStyle name="Total border 2 16 3 3" xfId="29227" xr:uid="{00000000-0005-0000-0000-0000709D0000}"/>
    <cellStyle name="Total border 2 16 4" xfId="24140" xr:uid="{00000000-0005-0000-0000-0000719D0000}"/>
    <cellStyle name="Total border 2 17" xfId="2843" xr:uid="{00000000-0005-0000-0000-0000729D0000}"/>
    <cellStyle name="Total border 2 17 2" xfId="6031" xr:uid="{00000000-0005-0000-0000-0000739D0000}"/>
    <cellStyle name="Total border 2 17 2 2" xfId="12150" xr:uid="{00000000-0005-0000-0000-0000749D0000}"/>
    <cellStyle name="Total border 2 17 2 2 2" xfId="21623" xr:uid="{00000000-0005-0000-0000-0000759D0000}"/>
    <cellStyle name="Total border 2 17 2 2 2 2" xfId="39501" xr:uid="{00000000-0005-0000-0000-0000769D0000}"/>
    <cellStyle name="Total border 2 17 2 2 3" xfId="31772" xr:uid="{00000000-0005-0000-0000-0000779D0000}"/>
    <cellStyle name="Total border 2 17 2 3" xfId="26706" xr:uid="{00000000-0005-0000-0000-0000789D0000}"/>
    <cellStyle name="Total border 2 17 3" xfId="9130" xr:uid="{00000000-0005-0000-0000-0000799D0000}"/>
    <cellStyle name="Total border 2 17 3 2" xfId="19117" xr:uid="{00000000-0005-0000-0000-00007A9D0000}"/>
    <cellStyle name="Total border 2 17 3 2 2" xfId="37444" xr:uid="{00000000-0005-0000-0000-00007B9D0000}"/>
    <cellStyle name="Total border 2 17 3 3" xfId="29232" xr:uid="{00000000-0005-0000-0000-00007C9D0000}"/>
    <cellStyle name="Total border 2 17 4" xfId="24145" xr:uid="{00000000-0005-0000-0000-00007D9D0000}"/>
    <cellStyle name="Total border 2 18" xfId="2928" xr:uid="{00000000-0005-0000-0000-00007E9D0000}"/>
    <cellStyle name="Total border 2 18 2" xfId="6106" xr:uid="{00000000-0005-0000-0000-00007F9D0000}"/>
    <cellStyle name="Total border 2 18 2 2" xfId="12225" xr:uid="{00000000-0005-0000-0000-0000809D0000}"/>
    <cellStyle name="Total border 2 18 2 2 2" xfId="21676" xr:uid="{00000000-0005-0000-0000-0000819D0000}"/>
    <cellStyle name="Total border 2 18 2 2 2 2" xfId="39552" xr:uid="{00000000-0005-0000-0000-0000829D0000}"/>
    <cellStyle name="Total border 2 18 2 2 3" xfId="31843" xr:uid="{00000000-0005-0000-0000-0000839D0000}"/>
    <cellStyle name="Total border 2 18 2 3" xfId="26777" xr:uid="{00000000-0005-0000-0000-0000849D0000}"/>
    <cellStyle name="Total border 2 18 3" xfId="9210" xr:uid="{00000000-0005-0000-0000-0000859D0000}"/>
    <cellStyle name="Total border 2 18 3 2" xfId="19192" xr:uid="{00000000-0005-0000-0000-0000869D0000}"/>
    <cellStyle name="Total border 2 18 3 2 2" xfId="37515" xr:uid="{00000000-0005-0000-0000-0000879D0000}"/>
    <cellStyle name="Total border 2 18 3 3" xfId="29308" xr:uid="{00000000-0005-0000-0000-0000889D0000}"/>
    <cellStyle name="Total border 2 18 4" xfId="24221" xr:uid="{00000000-0005-0000-0000-0000899D0000}"/>
    <cellStyle name="Total border 2 19" xfId="2876" xr:uid="{00000000-0005-0000-0000-00008A9D0000}"/>
    <cellStyle name="Total border 2 19 2" xfId="6060" xr:uid="{00000000-0005-0000-0000-00008B9D0000}"/>
    <cellStyle name="Total border 2 19 2 2" xfId="12179" xr:uid="{00000000-0005-0000-0000-00008C9D0000}"/>
    <cellStyle name="Total border 2 19 2 2 2" xfId="21646" xr:uid="{00000000-0005-0000-0000-00008D9D0000}"/>
    <cellStyle name="Total border 2 19 2 2 2 2" xfId="39523" xr:uid="{00000000-0005-0000-0000-00008E9D0000}"/>
    <cellStyle name="Total border 2 19 2 2 3" xfId="31800" xr:uid="{00000000-0005-0000-0000-00008F9D0000}"/>
    <cellStyle name="Total border 2 19 2 3" xfId="26734" xr:uid="{00000000-0005-0000-0000-0000909D0000}"/>
    <cellStyle name="Total border 2 19 3" xfId="9161" xr:uid="{00000000-0005-0000-0000-0000919D0000}"/>
    <cellStyle name="Total border 2 19 3 2" xfId="19143" xr:uid="{00000000-0005-0000-0000-0000929D0000}"/>
    <cellStyle name="Total border 2 19 3 2 2" xfId="37469" xr:uid="{00000000-0005-0000-0000-0000939D0000}"/>
    <cellStyle name="Total border 2 19 3 3" xfId="29262" xr:uid="{00000000-0005-0000-0000-0000949D0000}"/>
    <cellStyle name="Total border 2 19 4" xfId="24175" xr:uid="{00000000-0005-0000-0000-0000959D0000}"/>
    <cellStyle name="Total border 2 2" xfId="2376" xr:uid="{00000000-0005-0000-0000-0000969D0000}"/>
    <cellStyle name="Total border 2 2 2" xfId="3798" xr:uid="{00000000-0005-0000-0000-0000979D0000}"/>
    <cellStyle name="Total border 2 2 2 2" xfId="6909" xr:uid="{00000000-0005-0000-0000-0000989D0000}"/>
    <cellStyle name="Total border 2 2 2 2 2" xfId="12982" xr:uid="{00000000-0005-0000-0000-0000999D0000}"/>
    <cellStyle name="Total border 2 2 2 2 2 2" xfId="22344" xr:uid="{00000000-0005-0000-0000-00009A9D0000}"/>
    <cellStyle name="Total border 2 2 2 2 2 2 2" xfId="40073" xr:uid="{00000000-0005-0000-0000-00009B9D0000}"/>
    <cellStyle name="Total border 2 2 2 2 2 3" xfId="32435" xr:uid="{00000000-0005-0000-0000-00009C9D0000}"/>
    <cellStyle name="Total border 2 2 2 2 3" xfId="27369" xr:uid="{00000000-0005-0000-0000-00009D9D0000}"/>
    <cellStyle name="Total border 2 2 2 3" xfId="9967" xr:uid="{00000000-0005-0000-0000-00009E9D0000}"/>
    <cellStyle name="Total border 2 2 2 3 2" xfId="19751" xr:uid="{00000000-0005-0000-0000-00009F9D0000}"/>
    <cellStyle name="Total border 2 2 2 3 2 2" xfId="37909" xr:uid="{00000000-0005-0000-0000-0000A09D0000}"/>
    <cellStyle name="Total border 2 2 2 3 3" xfId="29894" xr:uid="{00000000-0005-0000-0000-0000A19D0000}"/>
    <cellStyle name="Total border 2 2 2 4" xfId="24813" xr:uid="{00000000-0005-0000-0000-0000A29D0000}"/>
    <cellStyle name="Total border 2 2 3" xfId="4464" xr:uid="{00000000-0005-0000-0000-0000A39D0000}"/>
    <cellStyle name="Total border 2 2 3 2" xfId="7566" xr:uid="{00000000-0005-0000-0000-0000A49D0000}"/>
    <cellStyle name="Total border 2 2 3 2 2" xfId="13627" xr:uid="{00000000-0005-0000-0000-0000A59D0000}"/>
    <cellStyle name="Total border 2 2 3 2 2 2" xfId="22916" xr:uid="{00000000-0005-0000-0000-0000A69D0000}"/>
    <cellStyle name="Total border 2 2 3 2 2 2 2" xfId="40644" xr:uid="{00000000-0005-0000-0000-0000A79D0000}"/>
    <cellStyle name="Total border 2 2 3 2 2 3" xfId="33076" xr:uid="{00000000-0005-0000-0000-0000A89D0000}"/>
    <cellStyle name="Total border 2 2 3 2 3" xfId="28010" xr:uid="{00000000-0005-0000-0000-0000A99D0000}"/>
    <cellStyle name="Total border 2 2 3 3" xfId="10613" xr:uid="{00000000-0005-0000-0000-0000AA9D0000}"/>
    <cellStyle name="Total border 2 2 3 3 2" xfId="20181" xr:uid="{00000000-0005-0000-0000-0000AB9D0000}"/>
    <cellStyle name="Total border 2 2 3 3 2 2" xfId="38335" xr:uid="{00000000-0005-0000-0000-0000AC9D0000}"/>
    <cellStyle name="Total border 2 2 3 3 3" xfId="30536" xr:uid="{00000000-0005-0000-0000-0000AD9D0000}"/>
    <cellStyle name="Total border 2 2 3 4" xfId="25454" xr:uid="{00000000-0005-0000-0000-0000AE9D0000}"/>
    <cellStyle name="Total border 2 2 4" xfId="5583" xr:uid="{00000000-0005-0000-0000-0000AF9D0000}"/>
    <cellStyle name="Total border 2 2 4 2" xfId="11718" xr:uid="{00000000-0005-0000-0000-0000B09D0000}"/>
    <cellStyle name="Total border 2 2 4 2 2" xfId="21273" xr:uid="{00000000-0005-0000-0000-0000B19D0000}"/>
    <cellStyle name="Total border 2 2 4 2 2 2" xfId="39161" xr:uid="{00000000-0005-0000-0000-0000B29D0000}"/>
    <cellStyle name="Total border 2 2 4 2 3" xfId="31372" xr:uid="{00000000-0005-0000-0000-0000B39D0000}"/>
    <cellStyle name="Total border 2 2 4 3" xfId="26290" xr:uid="{00000000-0005-0000-0000-0000B49D0000}"/>
    <cellStyle name="Total border 2 2 5" xfId="8699" xr:uid="{00000000-0005-0000-0000-0000B59D0000}"/>
    <cellStyle name="Total border 2 2 5 2" xfId="18686" xr:uid="{00000000-0005-0000-0000-0000B69D0000}"/>
    <cellStyle name="Total border 2 2 5 2 2" xfId="37045" xr:uid="{00000000-0005-0000-0000-0000B79D0000}"/>
    <cellStyle name="Total border 2 2 5 3" xfId="28833" xr:uid="{00000000-0005-0000-0000-0000B89D0000}"/>
    <cellStyle name="Total border 2 2 6" xfId="23748" xr:uid="{00000000-0005-0000-0000-0000B99D0000}"/>
    <cellStyle name="Total border 2 20" xfId="2987" xr:uid="{00000000-0005-0000-0000-0000BA9D0000}"/>
    <cellStyle name="Total border 2 20 2" xfId="6162" xr:uid="{00000000-0005-0000-0000-0000BB9D0000}"/>
    <cellStyle name="Total border 2 20 2 2" xfId="12281" xr:uid="{00000000-0005-0000-0000-0000BC9D0000}"/>
    <cellStyle name="Total border 2 20 2 2 2" xfId="21725" xr:uid="{00000000-0005-0000-0000-0000BD9D0000}"/>
    <cellStyle name="Total border 2 20 2 2 2 2" xfId="39599" xr:uid="{00000000-0005-0000-0000-0000BE9D0000}"/>
    <cellStyle name="Total border 2 20 2 2 3" xfId="31895" xr:uid="{00000000-0005-0000-0000-0000BF9D0000}"/>
    <cellStyle name="Total border 2 20 2 3" xfId="26829" xr:uid="{00000000-0005-0000-0000-0000C09D0000}"/>
    <cellStyle name="Total border 2 20 3" xfId="9266" xr:uid="{00000000-0005-0000-0000-0000C19D0000}"/>
    <cellStyle name="Total border 2 20 3 2" xfId="19243" xr:uid="{00000000-0005-0000-0000-0000C29D0000}"/>
    <cellStyle name="Total border 2 20 3 2 2" xfId="37562" xr:uid="{00000000-0005-0000-0000-0000C39D0000}"/>
    <cellStyle name="Total border 2 20 3 3" xfId="29358" xr:uid="{00000000-0005-0000-0000-0000C49D0000}"/>
    <cellStyle name="Total border 2 20 4" xfId="24273" xr:uid="{00000000-0005-0000-0000-0000C59D0000}"/>
    <cellStyle name="Total border 2 21" xfId="2973" xr:uid="{00000000-0005-0000-0000-0000C69D0000}"/>
    <cellStyle name="Total border 2 21 2" xfId="6149" xr:uid="{00000000-0005-0000-0000-0000C79D0000}"/>
    <cellStyle name="Total border 2 21 2 2" xfId="12268" xr:uid="{00000000-0005-0000-0000-0000C89D0000}"/>
    <cellStyle name="Total border 2 21 2 2 2" xfId="21712" xr:uid="{00000000-0005-0000-0000-0000C99D0000}"/>
    <cellStyle name="Total border 2 21 2 2 2 2" xfId="39586" xr:uid="{00000000-0005-0000-0000-0000CA9D0000}"/>
    <cellStyle name="Total border 2 21 2 2 3" xfId="31882" xr:uid="{00000000-0005-0000-0000-0000CB9D0000}"/>
    <cellStyle name="Total border 2 21 2 3" xfId="26816" xr:uid="{00000000-0005-0000-0000-0000CC9D0000}"/>
    <cellStyle name="Total border 2 21 3" xfId="9253" xr:uid="{00000000-0005-0000-0000-0000CD9D0000}"/>
    <cellStyle name="Total border 2 21 3 2" xfId="19230" xr:uid="{00000000-0005-0000-0000-0000CE9D0000}"/>
    <cellStyle name="Total border 2 21 3 2 2" xfId="37549" xr:uid="{00000000-0005-0000-0000-0000CF9D0000}"/>
    <cellStyle name="Total border 2 21 3 3" xfId="29347" xr:uid="{00000000-0005-0000-0000-0000D09D0000}"/>
    <cellStyle name="Total border 2 21 4" xfId="24260" xr:uid="{00000000-0005-0000-0000-0000D19D0000}"/>
    <cellStyle name="Total border 2 22" xfId="3035" xr:uid="{00000000-0005-0000-0000-0000D29D0000}"/>
    <cellStyle name="Total border 2 22 2" xfId="6208" xr:uid="{00000000-0005-0000-0000-0000D39D0000}"/>
    <cellStyle name="Total border 2 22 2 2" xfId="12327" xr:uid="{00000000-0005-0000-0000-0000D49D0000}"/>
    <cellStyle name="Total border 2 22 2 2 2" xfId="21769" xr:uid="{00000000-0005-0000-0000-0000D59D0000}"/>
    <cellStyle name="Total border 2 22 2 2 2 2" xfId="39643" xr:uid="{00000000-0005-0000-0000-0000D69D0000}"/>
    <cellStyle name="Total border 2 22 2 2 3" xfId="31939" xr:uid="{00000000-0005-0000-0000-0000D79D0000}"/>
    <cellStyle name="Total border 2 22 2 3" xfId="26873" xr:uid="{00000000-0005-0000-0000-0000D89D0000}"/>
    <cellStyle name="Total border 2 22 3" xfId="9312" xr:uid="{00000000-0005-0000-0000-0000D99D0000}"/>
    <cellStyle name="Total border 2 22 3 2" xfId="19289" xr:uid="{00000000-0005-0000-0000-0000DA9D0000}"/>
    <cellStyle name="Total border 2 22 3 2 2" xfId="37606" xr:uid="{00000000-0005-0000-0000-0000DB9D0000}"/>
    <cellStyle name="Total border 2 22 3 3" xfId="29404" xr:uid="{00000000-0005-0000-0000-0000DC9D0000}"/>
    <cellStyle name="Total border 2 22 4" xfId="24317" xr:uid="{00000000-0005-0000-0000-0000DD9D0000}"/>
    <cellStyle name="Total border 2 23" xfId="3012" xr:uid="{00000000-0005-0000-0000-0000DE9D0000}"/>
    <cellStyle name="Total border 2 23 2" xfId="6186" xr:uid="{00000000-0005-0000-0000-0000DF9D0000}"/>
    <cellStyle name="Total border 2 23 2 2" xfId="12305" xr:uid="{00000000-0005-0000-0000-0000E09D0000}"/>
    <cellStyle name="Total border 2 23 2 2 2" xfId="21747" xr:uid="{00000000-0005-0000-0000-0000E19D0000}"/>
    <cellStyle name="Total border 2 23 2 2 2 2" xfId="39621" xr:uid="{00000000-0005-0000-0000-0000E29D0000}"/>
    <cellStyle name="Total border 2 23 2 2 3" xfId="31917" xr:uid="{00000000-0005-0000-0000-0000E39D0000}"/>
    <cellStyle name="Total border 2 23 2 3" xfId="26851" xr:uid="{00000000-0005-0000-0000-0000E49D0000}"/>
    <cellStyle name="Total border 2 23 3" xfId="9290" xr:uid="{00000000-0005-0000-0000-0000E59D0000}"/>
    <cellStyle name="Total border 2 23 3 2" xfId="19267" xr:uid="{00000000-0005-0000-0000-0000E69D0000}"/>
    <cellStyle name="Total border 2 23 3 2 2" xfId="37584" xr:uid="{00000000-0005-0000-0000-0000E79D0000}"/>
    <cellStyle name="Total border 2 23 3 3" xfId="29382" xr:uid="{00000000-0005-0000-0000-0000E89D0000}"/>
    <cellStyle name="Total border 2 23 4" xfId="24295" xr:uid="{00000000-0005-0000-0000-0000E99D0000}"/>
    <cellStyle name="Total border 2 24" xfId="3018" xr:uid="{00000000-0005-0000-0000-0000EA9D0000}"/>
    <cellStyle name="Total border 2 24 2" xfId="6192" xr:uid="{00000000-0005-0000-0000-0000EB9D0000}"/>
    <cellStyle name="Total border 2 24 2 2" xfId="12311" xr:uid="{00000000-0005-0000-0000-0000EC9D0000}"/>
    <cellStyle name="Total border 2 24 2 2 2" xfId="21753" xr:uid="{00000000-0005-0000-0000-0000ED9D0000}"/>
    <cellStyle name="Total border 2 24 2 2 2 2" xfId="39627" xr:uid="{00000000-0005-0000-0000-0000EE9D0000}"/>
    <cellStyle name="Total border 2 24 2 2 3" xfId="31923" xr:uid="{00000000-0005-0000-0000-0000EF9D0000}"/>
    <cellStyle name="Total border 2 24 2 3" xfId="26857" xr:uid="{00000000-0005-0000-0000-0000F09D0000}"/>
    <cellStyle name="Total border 2 24 3" xfId="9296" xr:uid="{00000000-0005-0000-0000-0000F19D0000}"/>
    <cellStyle name="Total border 2 24 3 2" xfId="19273" xr:uid="{00000000-0005-0000-0000-0000F29D0000}"/>
    <cellStyle name="Total border 2 24 3 2 2" xfId="37590" xr:uid="{00000000-0005-0000-0000-0000F39D0000}"/>
    <cellStyle name="Total border 2 24 3 3" xfId="29388" xr:uid="{00000000-0005-0000-0000-0000F49D0000}"/>
    <cellStyle name="Total border 2 24 4" xfId="24301" xr:uid="{00000000-0005-0000-0000-0000F59D0000}"/>
    <cellStyle name="Total border 2 25" xfId="3020" xr:uid="{00000000-0005-0000-0000-0000F69D0000}"/>
    <cellStyle name="Total border 2 25 2" xfId="6194" xr:uid="{00000000-0005-0000-0000-0000F79D0000}"/>
    <cellStyle name="Total border 2 25 2 2" xfId="12313" xr:uid="{00000000-0005-0000-0000-0000F89D0000}"/>
    <cellStyle name="Total border 2 25 2 2 2" xfId="21755" xr:uid="{00000000-0005-0000-0000-0000F99D0000}"/>
    <cellStyle name="Total border 2 25 2 2 2 2" xfId="39629" xr:uid="{00000000-0005-0000-0000-0000FA9D0000}"/>
    <cellStyle name="Total border 2 25 2 2 3" xfId="31925" xr:uid="{00000000-0005-0000-0000-0000FB9D0000}"/>
    <cellStyle name="Total border 2 25 2 3" xfId="26859" xr:uid="{00000000-0005-0000-0000-0000FC9D0000}"/>
    <cellStyle name="Total border 2 25 3" xfId="9298" xr:uid="{00000000-0005-0000-0000-0000FD9D0000}"/>
    <cellStyle name="Total border 2 25 3 2" xfId="19275" xr:uid="{00000000-0005-0000-0000-0000FE9D0000}"/>
    <cellStyle name="Total border 2 25 3 2 2" xfId="37592" xr:uid="{00000000-0005-0000-0000-0000FF9D0000}"/>
    <cellStyle name="Total border 2 25 3 3" xfId="29390" xr:uid="{00000000-0005-0000-0000-0000009E0000}"/>
    <cellStyle name="Total border 2 25 4" xfId="24303" xr:uid="{00000000-0005-0000-0000-0000019E0000}"/>
    <cellStyle name="Total border 2 26" xfId="3077" xr:uid="{00000000-0005-0000-0000-0000029E0000}"/>
    <cellStyle name="Total border 2 26 2" xfId="6248" xr:uid="{00000000-0005-0000-0000-0000039E0000}"/>
    <cellStyle name="Total border 2 26 2 2" xfId="12367" xr:uid="{00000000-0005-0000-0000-0000049E0000}"/>
    <cellStyle name="Total border 2 26 2 2 2" xfId="21801" xr:uid="{00000000-0005-0000-0000-0000059E0000}"/>
    <cellStyle name="Total border 2 26 2 2 2 2" xfId="39671" xr:uid="{00000000-0005-0000-0000-0000069E0000}"/>
    <cellStyle name="Total border 2 26 2 2 3" xfId="31967" xr:uid="{00000000-0005-0000-0000-0000079E0000}"/>
    <cellStyle name="Total border 2 26 2 3" xfId="26901" xr:uid="{00000000-0005-0000-0000-0000089E0000}"/>
    <cellStyle name="Total border 2 26 3" xfId="9352" xr:uid="{00000000-0005-0000-0000-0000099E0000}"/>
    <cellStyle name="Total border 2 26 3 2" xfId="19329" xr:uid="{00000000-0005-0000-0000-00000A9E0000}"/>
    <cellStyle name="Total border 2 26 3 2 2" xfId="37634" xr:uid="{00000000-0005-0000-0000-00000B9E0000}"/>
    <cellStyle name="Total border 2 26 3 3" xfId="29432" xr:uid="{00000000-0005-0000-0000-00000C9E0000}"/>
    <cellStyle name="Total border 2 26 4" xfId="24345" xr:uid="{00000000-0005-0000-0000-00000D9E0000}"/>
    <cellStyle name="Total border 2 27" xfId="3109" xr:uid="{00000000-0005-0000-0000-00000E9E0000}"/>
    <cellStyle name="Total border 2 27 2" xfId="6275" xr:uid="{00000000-0005-0000-0000-00000F9E0000}"/>
    <cellStyle name="Total border 2 27 2 2" xfId="12394" xr:uid="{00000000-0005-0000-0000-0000109E0000}"/>
    <cellStyle name="Total border 2 27 2 2 2" xfId="21828" xr:uid="{00000000-0005-0000-0000-0000119E0000}"/>
    <cellStyle name="Total border 2 27 2 2 2 2" xfId="39698" xr:uid="{00000000-0005-0000-0000-0000129E0000}"/>
    <cellStyle name="Total border 2 27 2 2 3" xfId="31994" xr:uid="{00000000-0005-0000-0000-0000139E0000}"/>
    <cellStyle name="Total border 2 27 2 3" xfId="26928" xr:uid="{00000000-0005-0000-0000-0000149E0000}"/>
    <cellStyle name="Total border 2 27 3" xfId="9379" xr:uid="{00000000-0005-0000-0000-0000159E0000}"/>
    <cellStyle name="Total border 2 27 3 2" xfId="19356" xr:uid="{00000000-0005-0000-0000-0000169E0000}"/>
    <cellStyle name="Total border 2 27 3 2 2" xfId="37661" xr:uid="{00000000-0005-0000-0000-0000179E0000}"/>
    <cellStyle name="Total border 2 27 3 3" xfId="29459" xr:uid="{00000000-0005-0000-0000-0000189E0000}"/>
    <cellStyle name="Total border 2 27 4" xfId="24372" xr:uid="{00000000-0005-0000-0000-0000199E0000}"/>
    <cellStyle name="Total border 2 28" xfId="3098" xr:uid="{00000000-0005-0000-0000-00001A9E0000}"/>
    <cellStyle name="Total border 2 28 2" xfId="6265" xr:uid="{00000000-0005-0000-0000-00001B9E0000}"/>
    <cellStyle name="Total border 2 28 2 2" xfId="12384" xr:uid="{00000000-0005-0000-0000-00001C9E0000}"/>
    <cellStyle name="Total border 2 28 2 2 2" xfId="21818" xr:uid="{00000000-0005-0000-0000-00001D9E0000}"/>
    <cellStyle name="Total border 2 28 2 2 2 2" xfId="39688" xr:uid="{00000000-0005-0000-0000-00001E9E0000}"/>
    <cellStyle name="Total border 2 28 2 2 3" xfId="31984" xr:uid="{00000000-0005-0000-0000-00001F9E0000}"/>
    <cellStyle name="Total border 2 28 2 3" xfId="26918" xr:uid="{00000000-0005-0000-0000-0000209E0000}"/>
    <cellStyle name="Total border 2 28 3" xfId="9369" xr:uid="{00000000-0005-0000-0000-0000219E0000}"/>
    <cellStyle name="Total border 2 28 3 2" xfId="19346" xr:uid="{00000000-0005-0000-0000-0000229E0000}"/>
    <cellStyle name="Total border 2 28 3 2 2" xfId="37651" xr:uid="{00000000-0005-0000-0000-0000239E0000}"/>
    <cellStyle name="Total border 2 28 3 3" xfId="29449" xr:uid="{00000000-0005-0000-0000-0000249E0000}"/>
    <cellStyle name="Total border 2 28 4" xfId="24362" xr:uid="{00000000-0005-0000-0000-0000259E0000}"/>
    <cellStyle name="Total border 2 29" xfId="3101" xr:uid="{00000000-0005-0000-0000-0000269E0000}"/>
    <cellStyle name="Total border 2 29 2" xfId="6268" xr:uid="{00000000-0005-0000-0000-0000279E0000}"/>
    <cellStyle name="Total border 2 29 2 2" xfId="12387" xr:uid="{00000000-0005-0000-0000-0000289E0000}"/>
    <cellStyle name="Total border 2 29 2 2 2" xfId="21821" xr:uid="{00000000-0005-0000-0000-0000299E0000}"/>
    <cellStyle name="Total border 2 29 2 2 2 2" xfId="39691" xr:uid="{00000000-0005-0000-0000-00002A9E0000}"/>
    <cellStyle name="Total border 2 29 2 2 3" xfId="31987" xr:uid="{00000000-0005-0000-0000-00002B9E0000}"/>
    <cellStyle name="Total border 2 29 2 3" xfId="26921" xr:uid="{00000000-0005-0000-0000-00002C9E0000}"/>
    <cellStyle name="Total border 2 29 3" xfId="9372" xr:uid="{00000000-0005-0000-0000-00002D9E0000}"/>
    <cellStyle name="Total border 2 29 3 2" xfId="19349" xr:uid="{00000000-0005-0000-0000-00002E9E0000}"/>
    <cellStyle name="Total border 2 29 3 2 2" xfId="37654" xr:uid="{00000000-0005-0000-0000-00002F9E0000}"/>
    <cellStyle name="Total border 2 29 3 3" xfId="29452" xr:uid="{00000000-0005-0000-0000-0000309E0000}"/>
    <cellStyle name="Total border 2 29 4" xfId="24365" xr:uid="{00000000-0005-0000-0000-0000319E0000}"/>
    <cellStyle name="Total border 2 3" xfId="2470" xr:uid="{00000000-0005-0000-0000-0000329E0000}"/>
    <cellStyle name="Total border 2 3 2" xfId="3848" xr:uid="{00000000-0005-0000-0000-0000339E0000}"/>
    <cellStyle name="Total border 2 3 2 2" xfId="6954" xr:uid="{00000000-0005-0000-0000-0000349E0000}"/>
    <cellStyle name="Total border 2 3 2 2 2" xfId="13025" xr:uid="{00000000-0005-0000-0000-0000359E0000}"/>
    <cellStyle name="Total border 2 3 2 2 2 2" xfId="22380" xr:uid="{00000000-0005-0000-0000-0000369E0000}"/>
    <cellStyle name="Total border 2 3 2 2 2 2 2" xfId="40108" xr:uid="{00000000-0005-0000-0000-0000379E0000}"/>
    <cellStyle name="Total border 2 3 2 2 2 3" xfId="32477" xr:uid="{00000000-0005-0000-0000-0000389E0000}"/>
    <cellStyle name="Total border 2 3 2 2 3" xfId="27411" xr:uid="{00000000-0005-0000-0000-0000399E0000}"/>
    <cellStyle name="Total border 2 3 2 3" xfId="10010" xr:uid="{00000000-0005-0000-0000-00003A9E0000}"/>
    <cellStyle name="Total border 2 3 2 3 2" xfId="19779" xr:uid="{00000000-0005-0000-0000-00003B9E0000}"/>
    <cellStyle name="Total border 2 3 2 3 2 2" xfId="37936" xr:uid="{00000000-0005-0000-0000-00003C9E0000}"/>
    <cellStyle name="Total border 2 3 2 3 3" xfId="29936" xr:uid="{00000000-0005-0000-0000-00003D9E0000}"/>
    <cellStyle name="Total border 2 3 2 4" xfId="24855" xr:uid="{00000000-0005-0000-0000-00003E9E0000}"/>
    <cellStyle name="Total border 2 3 3" xfId="4507" xr:uid="{00000000-0005-0000-0000-00003F9E0000}"/>
    <cellStyle name="Total border 2 3 3 2" xfId="7609" xr:uid="{00000000-0005-0000-0000-0000409E0000}"/>
    <cellStyle name="Total border 2 3 3 2 2" xfId="13670" xr:uid="{00000000-0005-0000-0000-0000419E0000}"/>
    <cellStyle name="Total border 2 3 3 2 2 2" xfId="22951" xr:uid="{00000000-0005-0000-0000-0000429E0000}"/>
    <cellStyle name="Total border 2 3 3 2 2 2 2" xfId="40679" xr:uid="{00000000-0005-0000-0000-0000439E0000}"/>
    <cellStyle name="Total border 2 3 3 2 2 3" xfId="33118" xr:uid="{00000000-0005-0000-0000-0000449E0000}"/>
    <cellStyle name="Total border 2 3 3 2 3" xfId="28052" xr:uid="{00000000-0005-0000-0000-0000459E0000}"/>
    <cellStyle name="Total border 2 3 3 3" xfId="10656" xr:uid="{00000000-0005-0000-0000-0000469E0000}"/>
    <cellStyle name="Total border 2 3 3 3 2" xfId="20224" xr:uid="{00000000-0005-0000-0000-0000479E0000}"/>
    <cellStyle name="Total border 2 3 3 3 2 2" xfId="38377" xr:uid="{00000000-0005-0000-0000-0000489E0000}"/>
    <cellStyle name="Total border 2 3 3 3 3" xfId="30578" xr:uid="{00000000-0005-0000-0000-0000499E0000}"/>
    <cellStyle name="Total border 2 3 3 4" xfId="25496" xr:uid="{00000000-0005-0000-0000-00004A9E0000}"/>
    <cellStyle name="Total border 2 3 4" xfId="5676" xr:uid="{00000000-0005-0000-0000-00004B9E0000}"/>
    <cellStyle name="Total border 2 3 4 2" xfId="11795" xr:uid="{00000000-0005-0000-0000-00004C9E0000}"/>
    <cellStyle name="Total border 2 3 4 2 2" xfId="21328" xr:uid="{00000000-0005-0000-0000-00004D9E0000}"/>
    <cellStyle name="Total border 2 3 4 2 2 2" xfId="39214" xr:uid="{00000000-0005-0000-0000-00004E9E0000}"/>
    <cellStyle name="Total border 2 3 4 2 3" xfId="31445" xr:uid="{00000000-0005-0000-0000-00004F9E0000}"/>
    <cellStyle name="Total border 2 3 4 3" xfId="26379" xr:uid="{00000000-0005-0000-0000-0000509E0000}"/>
    <cellStyle name="Total border 2 3 5" xfId="8775" xr:uid="{00000000-0005-0000-0000-0000519E0000}"/>
    <cellStyle name="Total border 2 3 5 2" xfId="18762" xr:uid="{00000000-0005-0000-0000-0000529E0000}"/>
    <cellStyle name="Total border 2 3 5 2 2" xfId="37117" xr:uid="{00000000-0005-0000-0000-0000539E0000}"/>
    <cellStyle name="Total border 2 3 5 3" xfId="28905" xr:uid="{00000000-0005-0000-0000-0000549E0000}"/>
    <cellStyle name="Total border 2 3 6" xfId="23820" xr:uid="{00000000-0005-0000-0000-0000559E0000}"/>
    <cellStyle name="Total border 2 30" xfId="3156" xr:uid="{00000000-0005-0000-0000-0000569E0000}"/>
    <cellStyle name="Total border 2 30 2" xfId="6318" xr:uid="{00000000-0005-0000-0000-0000579E0000}"/>
    <cellStyle name="Total border 2 30 2 2" xfId="12437" xr:uid="{00000000-0005-0000-0000-0000589E0000}"/>
    <cellStyle name="Total border 2 30 2 2 2" xfId="21859" xr:uid="{00000000-0005-0000-0000-0000599E0000}"/>
    <cellStyle name="Total border 2 30 2 2 2 2" xfId="39727" xr:uid="{00000000-0005-0000-0000-00005A9E0000}"/>
    <cellStyle name="Total border 2 30 2 2 3" xfId="32033" xr:uid="{00000000-0005-0000-0000-00005B9E0000}"/>
    <cellStyle name="Total border 2 30 2 3" xfId="26967" xr:uid="{00000000-0005-0000-0000-00005C9E0000}"/>
    <cellStyle name="Total border 2 30 3" xfId="9422" xr:uid="{00000000-0005-0000-0000-00005D9E0000}"/>
    <cellStyle name="Total border 2 30 3 2" xfId="19399" xr:uid="{00000000-0005-0000-0000-00005E9E0000}"/>
    <cellStyle name="Total border 2 30 3 2 2" xfId="37700" xr:uid="{00000000-0005-0000-0000-00005F9E0000}"/>
    <cellStyle name="Total border 2 30 3 3" xfId="29498" xr:uid="{00000000-0005-0000-0000-0000609E0000}"/>
    <cellStyle name="Total border 2 30 4" xfId="24411" xr:uid="{00000000-0005-0000-0000-0000619E0000}"/>
    <cellStyle name="Total border 2 31" xfId="3122" xr:uid="{00000000-0005-0000-0000-0000629E0000}"/>
    <cellStyle name="Total border 2 31 2" xfId="6287" xr:uid="{00000000-0005-0000-0000-0000639E0000}"/>
    <cellStyle name="Total border 2 31 2 2" xfId="12406" xr:uid="{00000000-0005-0000-0000-0000649E0000}"/>
    <cellStyle name="Total border 2 31 2 2 2" xfId="21835" xr:uid="{00000000-0005-0000-0000-0000659E0000}"/>
    <cellStyle name="Total border 2 31 2 2 2 2" xfId="39705" xr:uid="{00000000-0005-0000-0000-0000669E0000}"/>
    <cellStyle name="Total border 2 31 2 2 3" xfId="32006" xr:uid="{00000000-0005-0000-0000-0000679E0000}"/>
    <cellStyle name="Total border 2 31 2 3" xfId="26940" xr:uid="{00000000-0005-0000-0000-0000689E0000}"/>
    <cellStyle name="Total border 2 31 3" xfId="9391" xr:uid="{00000000-0005-0000-0000-0000699E0000}"/>
    <cellStyle name="Total border 2 31 3 2" xfId="19368" xr:uid="{00000000-0005-0000-0000-00006A9E0000}"/>
    <cellStyle name="Total border 2 31 3 2 2" xfId="37673" xr:uid="{00000000-0005-0000-0000-00006B9E0000}"/>
    <cellStyle name="Total border 2 31 3 3" xfId="29471" xr:uid="{00000000-0005-0000-0000-00006C9E0000}"/>
    <cellStyle name="Total border 2 31 4" xfId="24384" xr:uid="{00000000-0005-0000-0000-00006D9E0000}"/>
    <cellStyle name="Total border 2 32" xfId="3174" xr:uid="{00000000-0005-0000-0000-00006E9E0000}"/>
    <cellStyle name="Total border 2 32 2" xfId="6334" xr:uid="{00000000-0005-0000-0000-00006F9E0000}"/>
    <cellStyle name="Total border 2 32 2 2" xfId="12453" xr:uid="{00000000-0005-0000-0000-0000709E0000}"/>
    <cellStyle name="Total border 2 32 2 2 2" xfId="21873" xr:uid="{00000000-0005-0000-0000-0000719E0000}"/>
    <cellStyle name="Total border 2 32 2 2 2 2" xfId="39741" xr:uid="{00000000-0005-0000-0000-0000729E0000}"/>
    <cellStyle name="Total border 2 32 2 2 3" xfId="32047" xr:uid="{00000000-0005-0000-0000-0000739E0000}"/>
    <cellStyle name="Total border 2 32 2 3" xfId="26981" xr:uid="{00000000-0005-0000-0000-0000749E0000}"/>
    <cellStyle name="Total border 2 32 3" xfId="9438" xr:uid="{00000000-0005-0000-0000-0000759E0000}"/>
    <cellStyle name="Total border 2 32 3 2" xfId="19415" xr:uid="{00000000-0005-0000-0000-0000769E0000}"/>
    <cellStyle name="Total border 2 32 3 2 2" xfId="37714" xr:uid="{00000000-0005-0000-0000-0000779E0000}"/>
    <cellStyle name="Total border 2 32 3 3" xfId="29512" xr:uid="{00000000-0005-0000-0000-0000789E0000}"/>
    <cellStyle name="Total border 2 32 4" xfId="24425" xr:uid="{00000000-0005-0000-0000-0000799E0000}"/>
    <cellStyle name="Total border 2 33" xfId="3185" xr:uid="{00000000-0005-0000-0000-00007A9E0000}"/>
    <cellStyle name="Total border 2 33 2" xfId="6344" xr:uid="{00000000-0005-0000-0000-00007B9E0000}"/>
    <cellStyle name="Total border 2 33 2 2" xfId="12463" xr:uid="{00000000-0005-0000-0000-00007C9E0000}"/>
    <cellStyle name="Total border 2 33 2 2 2" xfId="21883" xr:uid="{00000000-0005-0000-0000-00007D9E0000}"/>
    <cellStyle name="Total border 2 33 2 2 2 2" xfId="39751" xr:uid="{00000000-0005-0000-0000-00007E9E0000}"/>
    <cellStyle name="Total border 2 33 2 2 3" xfId="32057" xr:uid="{00000000-0005-0000-0000-00007F9E0000}"/>
    <cellStyle name="Total border 2 33 2 3" xfId="26991" xr:uid="{00000000-0005-0000-0000-0000809E0000}"/>
    <cellStyle name="Total border 2 33 3" xfId="9448" xr:uid="{00000000-0005-0000-0000-0000819E0000}"/>
    <cellStyle name="Total border 2 33 3 2" xfId="19423" xr:uid="{00000000-0005-0000-0000-0000829E0000}"/>
    <cellStyle name="Total border 2 33 3 2 2" xfId="37722" xr:uid="{00000000-0005-0000-0000-0000839E0000}"/>
    <cellStyle name="Total border 2 33 3 3" xfId="29522" xr:uid="{00000000-0005-0000-0000-0000849E0000}"/>
    <cellStyle name="Total border 2 33 4" xfId="24435" xr:uid="{00000000-0005-0000-0000-0000859E0000}"/>
    <cellStyle name="Total border 2 34" xfId="3194" xr:uid="{00000000-0005-0000-0000-0000869E0000}"/>
    <cellStyle name="Total border 2 34 2" xfId="6352" xr:uid="{00000000-0005-0000-0000-0000879E0000}"/>
    <cellStyle name="Total border 2 34 2 2" xfId="12471" xr:uid="{00000000-0005-0000-0000-0000889E0000}"/>
    <cellStyle name="Total border 2 34 2 2 2" xfId="21891" xr:uid="{00000000-0005-0000-0000-0000899E0000}"/>
    <cellStyle name="Total border 2 34 2 2 2 2" xfId="39759" xr:uid="{00000000-0005-0000-0000-00008A9E0000}"/>
    <cellStyle name="Total border 2 34 2 2 3" xfId="32065" xr:uid="{00000000-0005-0000-0000-00008B9E0000}"/>
    <cellStyle name="Total border 2 34 2 3" xfId="26999" xr:uid="{00000000-0005-0000-0000-00008C9E0000}"/>
    <cellStyle name="Total border 2 34 3" xfId="9456" xr:uid="{00000000-0005-0000-0000-00008D9E0000}"/>
    <cellStyle name="Total border 2 34 3 2" xfId="19425" xr:uid="{00000000-0005-0000-0000-00008E9E0000}"/>
    <cellStyle name="Total border 2 34 3 2 2" xfId="37724" xr:uid="{00000000-0005-0000-0000-00008F9E0000}"/>
    <cellStyle name="Total border 2 34 3 3" xfId="29530" xr:uid="{00000000-0005-0000-0000-0000909E0000}"/>
    <cellStyle name="Total border 2 34 4" xfId="24443" xr:uid="{00000000-0005-0000-0000-0000919E0000}"/>
    <cellStyle name="Total border 2 35" xfId="3382" xr:uid="{00000000-0005-0000-0000-0000929E0000}"/>
    <cellStyle name="Total border 2 35 2" xfId="6539" xr:uid="{00000000-0005-0000-0000-0000939E0000}"/>
    <cellStyle name="Total border 2 35 2 2" xfId="12651" xr:uid="{00000000-0005-0000-0000-0000949E0000}"/>
    <cellStyle name="Total border 2 35 2 2 2" xfId="22065" xr:uid="{00000000-0005-0000-0000-0000959E0000}"/>
    <cellStyle name="Total border 2 35 2 2 2 2" xfId="39795" xr:uid="{00000000-0005-0000-0000-0000969E0000}"/>
    <cellStyle name="Total border 2 35 2 2 3" xfId="32106" xr:uid="{00000000-0005-0000-0000-0000979E0000}"/>
    <cellStyle name="Total border 2 35 2 3" xfId="27040" xr:uid="{00000000-0005-0000-0000-0000989E0000}"/>
    <cellStyle name="Total border 2 35 3" xfId="9636" xr:uid="{00000000-0005-0000-0000-0000999E0000}"/>
    <cellStyle name="Total border 2 35 3 2" xfId="19579" xr:uid="{00000000-0005-0000-0000-00009A9E0000}"/>
    <cellStyle name="Total border 2 35 3 2 2" xfId="37739" xr:uid="{00000000-0005-0000-0000-00009B9E0000}"/>
    <cellStyle name="Total border 2 35 3 3" xfId="29570" xr:uid="{00000000-0005-0000-0000-00009C9E0000}"/>
    <cellStyle name="Total border 2 35 4" xfId="24484" xr:uid="{00000000-0005-0000-0000-00009D9E0000}"/>
    <cellStyle name="Total border 2 36" xfId="4965" xr:uid="{00000000-0005-0000-0000-00009E9E0000}"/>
    <cellStyle name="Total border 2 36 2" xfId="11105" xr:uid="{00000000-0005-0000-0000-00009F9E0000}"/>
    <cellStyle name="Total border 2 36 2 2" xfId="20667" xr:uid="{00000000-0005-0000-0000-0000A09E0000}"/>
    <cellStyle name="Total border 2 36 2 2 2" xfId="38687" xr:uid="{00000000-0005-0000-0000-0000A19E0000}"/>
    <cellStyle name="Total border 2 36 2 3" xfId="30893" xr:uid="{00000000-0005-0000-0000-0000A29E0000}"/>
    <cellStyle name="Total border 2 36 3" xfId="25811" xr:uid="{00000000-0005-0000-0000-0000A39E0000}"/>
    <cellStyle name="Total border 2 37" xfId="8090" xr:uid="{00000000-0005-0000-0000-0000A49E0000}"/>
    <cellStyle name="Total border 2 37 2" xfId="18080" xr:uid="{00000000-0005-0000-0000-0000A59E0000}"/>
    <cellStyle name="Total border 2 37 2 2" xfId="36573" xr:uid="{00000000-0005-0000-0000-0000A69E0000}"/>
    <cellStyle name="Total border 2 37 3" xfId="28364" xr:uid="{00000000-0005-0000-0000-0000A79E0000}"/>
    <cellStyle name="Total border 2 38" xfId="23270" xr:uid="{00000000-0005-0000-0000-0000A89E0000}"/>
    <cellStyle name="Total border 2 4" xfId="2557" xr:uid="{00000000-0005-0000-0000-0000A99E0000}"/>
    <cellStyle name="Total border 2 4 2" xfId="3882" xr:uid="{00000000-0005-0000-0000-0000AA9E0000}"/>
    <cellStyle name="Total border 2 4 2 2" xfId="6988" xr:uid="{00000000-0005-0000-0000-0000AB9E0000}"/>
    <cellStyle name="Total border 2 4 2 2 2" xfId="13058" xr:uid="{00000000-0005-0000-0000-0000AC9E0000}"/>
    <cellStyle name="Total border 2 4 2 2 2 2" xfId="22412" xr:uid="{00000000-0005-0000-0000-0000AD9E0000}"/>
    <cellStyle name="Total border 2 4 2 2 2 2 2" xfId="40140" xr:uid="{00000000-0005-0000-0000-0000AE9E0000}"/>
    <cellStyle name="Total border 2 4 2 2 2 3" xfId="32510" xr:uid="{00000000-0005-0000-0000-0000AF9E0000}"/>
    <cellStyle name="Total border 2 4 2 2 3" xfId="27444" xr:uid="{00000000-0005-0000-0000-0000B09E0000}"/>
    <cellStyle name="Total border 2 4 2 3" xfId="10043" xr:uid="{00000000-0005-0000-0000-0000B19E0000}"/>
    <cellStyle name="Total border 2 4 2 3 2" xfId="19788" xr:uid="{00000000-0005-0000-0000-0000B29E0000}"/>
    <cellStyle name="Total border 2 4 2 3 2 2" xfId="37945" xr:uid="{00000000-0005-0000-0000-0000B39E0000}"/>
    <cellStyle name="Total border 2 4 2 3 3" xfId="29969" xr:uid="{00000000-0005-0000-0000-0000B49E0000}"/>
    <cellStyle name="Total border 2 4 2 4" xfId="24888" xr:uid="{00000000-0005-0000-0000-0000B59E0000}"/>
    <cellStyle name="Total border 2 4 3" xfId="4540" xr:uid="{00000000-0005-0000-0000-0000B69E0000}"/>
    <cellStyle name="Total border 2 4 3 2" xfId="7642" xr:uid="{00000000-0005-0000-0000-0000B79E0000}"/>
    <cellStyle name="Total border 2 4 3 2 2" xfId="13703" xr:uid="{00000000-0005-0000-0000-0000B89E0000}"/>
    <cellStyle name="Total border 2 4 3 2 2 2" xfId="22983" xr:uid="{00000000-0005-0000-0000-0000B99E0000}"/>
    <cellStyle name="Total border 2 4 3 2 2 2 2" xfId="40711" xr:uid="{00000000-0005-0000-0000-0000BA9E0000}"/>
    <cellStyle name="Total border 2 4 3 2 2 3" xfId="33151" xr:uid="{00000000-0005-0000-0000-0000BB9E0000}"/>
    <cellStyle name="Total border 2 4 3 2 3" xfId="28085" xr:uid="{00000000-0005-0000-0000-0000BC9E0000}"/>
    <cellStyle name="Total border 2 4 3 3" xfId="10689" xr:uid="{00000000-0005-0000-0000-0000BD9E0000}"/>
    <cellStyle name="Total border 2 4 3 3 2" xfId="20257" xr:uid="{00000000-0005-0000-0000-0000BE9E0000}"/>
    <cellStyle name="Total border 2 4 3 3 2 2" xfId="38410" xr:uid="{00000000-0005-0000-0000-0000BF9E0000}"/>
    <cellStyle name="Total border 2 4 3 3 3" xfId="30611" xr:uid="{00000000-0005-0000-0000-0000C09E0000}"/>
    <cellStyle name="Total border 2 4 3 4" xfId="25529" xr:uid="{00000000-0005-0000-0000-0000C19E0000}"/>
    <cellStyle name="Total border 2 4 4" xfId="5760" xr:uid="{00000000-0005-0000-0000-0000C29E0000}"/>
    <cellStyle name="Total border 2 4 4 2" xfId="11879" xr:uid="{00000000-0005-0000-0000-0000C39E0000}"/>
    <cellStyle name="Total border 2 4 4 2 2" xfId="21393" xr:uid="{00000000-0005-0000-0000-0000C49E0000}"/>
    <cellStyle name="Total border 2 4 4 2 2 2" xfId="39277" xr:uid="{00000000-0005-0000-0000-0000C59E0000}"/>
    <cellStyle name="Total border 2 4 4 2 3" xfId="31523" xr:uid="{00000000-0005-0000-0000-0000C69E0000}"/>
    <cellStyle name="Total border 2 4 4 3" xfId="26457" xr:uid="{00000000-0005-0000-0000-0000C79E0000}"/>
    <cellStyle name="Total border 2 4 5" xfId="8859" xr:uid="{00000000-0005-0000-0000-0000C89E0000}"/>
    <cellStyle name="Total border 2 4 5 2" xfId="18846" xr:uid="{00000000-0005-0000-0000-0000C99E0000}"/>
    <cellStyle name="Total border 2 4 5 2 2" xfId="37195" xr:uid="{00000000-0005-0000-0000-0000CA9E0000}"/>
    <cellStyle name="Total border 2 4 5 3" xfId="28983" xr:uid="{00000000-0005-0000-0000-0000CB9E0000}"/>
    <cellStyle name="Total border 2 4 6" xfId="23896" xr:uid="{00000000-0005-0000-0000-0000CC9E0000}"/>
    <cellStyle name="Total border 2 5" xfId="2592" xr:uid="{00000000-0005-0000-0000-0000CD9E0000}"/>
    <cellStyle name="Total border 2 5 2" xfId="3911" xr:uid="{00000000-0005-0000-0000-0000CE9E0000}"/>
    <cellStyle name="Total border 2 5 2 2" xfId="7016" xr:uid="{00000000-0005-0000-0000-0000CF9E0000}"/>
    <cellStyle name="Total border 2 5 2 2 2" xfId="13084" xr:uid="{00000000-0005-0000-0000-0000D09E0000}"/>
    <cellStyle name="Total border 2 5 2 2 2 2" xfId="22434" xr:uid="{00000000-0005-0000-0000-0000D19E0000}"/>
    <cellStyle name="Total border 2 5 2 2 2 2 2" xfId="40162" xr:uid="{00000000-0005-0000-0000-0000D29E0000}"/>
    <cellStyle name="Total border 2 5 2 2 2 3" xfId="32536" xr:uid="{00000000-0005-0000-0000-0000D39E0000}"/>
    <cellStyle name="Total border 2 5 2 2 3" xfId="27470" xr:uid="{00000000-0005-0000-0000-0000D49E0000}"/>
    <cellStyle name="Total border 2 5 2 3" xfId="10069" xr:uid="{00000000-0005-0000-0000-0000D59E0000}"/>
    <cellStyle name="Total border 2 5 2 3 2" xfId="19804" xr:uid="{00000000-0005-0000-0000-0000D69E0000}"/>
    <cellStyle name="Total border 2 5 2 3 2 2" xfId="37961" xr:uid="{00000000-0005-0000-0000-0000D79E0000}"/>
    <cellStyle name="Total border 2 5 2 3 3" xfId="29995" xr:uid="{00000000-0005-0000-0000-0000D89E0000}"/>
    <cellStyle name="Total border 2 5 2 4" xfId="24914" xr:uid="{00000000-0005-0000-0000-0000D99E0000}"/>
    <cellStyle name="Total border 2 5 3" xfId="4566" xr:uid="{00000000-0005-0000-0000-0000DA9E0000}"/>
    <cellStyle name="Total border 2 5 3 2" xfId="7668" xr:uid="{00000000-0005-0000-0000-0000DB9E0000}"/>
    <cellStyle name="Total border 2 5 3 2 2" xfId="13729" xr:uid="{00000000-0005-0000-0000-0000DC9E0000}"/>
    <cellStyle name="Total border 2 5 3 2 2 2" xfId="23005" xr:uid="{00000000-0005-0000-0000-0000DD9E0000}"/>
    <cellStyle name="Total border 2 5 3 2 2 2 2" xfId="40733" xr:uid="{00000000-0005-0000-0000-0000DE9E0000}"/>
    <cellStyle name="Total border 2 5 3 2 2 3" xfId="33177" xr:uid="{00000000-0005-0000-0000-0000DF9E0000}"/>
    <cellStyle name="Total border 2 5 3 2 3" xfId="28111" xr:uid="{00000000-0005-0000-0000-0000E09E0000}"/>
    <cellStyle name="Total border 2 5 3 3" xfId="10715" xr:uid="{00000000-0005-0000-0000-0000E19E0000}"/>
    <cellStyle name="Total border 2 5 3 3 2" xfId="20283" xr:uid="{00000000-0005-0000-0000-0000E29E0000}"/>
    <cellStyle name="Total border 2 5 3 3 2 2" xfId="38436" xr:uid="{00000000-0005-0000-0000-0000E39E0000}"/>
    <cellStyle name="Total border 2 5 3 3 3" xfId="30637" xr:uid="{00000000-0005-0000-0000-0000E49E0000}"/>
    <cellStyle name="Total border 2 5 3 4" xfId="25555" xr:uid="{00000000-0005-0000-0000-0000E59E0000}"/>
    <cellStyle name="Total border 2 5 4" xfId="5794" xr:uid="{00000000-0005-0000-0000-0000E69E0000}"/>
    <cellStyle name="Total border 2 5 4 2" xfId="11913" xr:uid="{00000000-0005-0000-0000-0000E79E0000}"/>
    <cellStyle name="Total border 2 5 4 2 2" xfId="21415" xr:uid="{00000000-0005-0000-0000-0000E89E0000}"/>
    <cellStyle name="Total border 2 5 4 2 2 2" xfId="39299" xr:uid="{00000000-0005-0000-0000-0000E99E0000}"/>
    <cellStyle name="Total border 2 5 4 2 3" xfId="31555" xr:uid="{00000000-0005-0000-0000-0000EA9E0000}"/>
    <cellStyle name="Total border 2 5 4 3" xfId="26489" xr:uid="{00000000-0005-0000-0000-0000EB9E0000}"/>
    <cellStyle name="Total border 2 5 5" xfId="8893" xr:uid="{00000000-0005-0000-0000-0000EC9E0000}"/>
    <cellStyle name="Total border 2 5 5 2" xfId="18880" xr:uid="{00000000-0005-0000-0000-0000ED9E0000}"/>
    <cellStyle name="Total border 2 5 5 2 2" xfId="37227" xr:uid="{00000000-0005-0000-0000-0000EE9E0000}"/>
    <cellStyle name="Total border 2 5 5 3" xfId="29015" xr:uid="{00000000-0005-0000-0000-0000EF9E0000}"/>
    <cellStyle name="Total border 2 5 6" xfId="23928" xr:uid="{00000000-0005-0000-0000-0000F09E0000}"/>
    <cellStyle name="Total border 2 6" xfId="2638" xr:uid="{00000000-0005-0000-0000-0000F19E0000}"/>
    <cellStyle name="Total border 2 6 2" xfId="3934" xr:uid="{00000000-0005-0000-0000-0000F29E0000}"/>
    <cellStyle name="Total border 2 6 2 2" xfId="7039" xr:uid="{00000000-0005-0000-0000-0000F39E0000}"/>
    <cellStyle name="Total border 2 6 2 2 2" xfId="13107" xr:uid="{00000000-0005-0000-0000-0000F49E0000}"/>
    <cellStyle name="Total border 2 6 2 2 2 2" xfId="22457" xr:uid="{00000000-0005-0000-0000-0000F59E0000}"/>
    <cellStyle name="Total border 2 6 2 2 2 2 2" xfId="40185" xr:uid="{00000000-0005-0000-0000-0000F69E0000}"/>
    <cellStyle name="Total border 2 6 2 2 2 3" xfId="32559" xr:uid="{00000000-0005-0000-0000-0000F79E0000}"/>
    <cellStyle name="Total border 2 6 2 2 3" xfId="27493" xr:uid="{00000000-0005-0000-0000-0000F89E0000}"/>
    <cellStyle name="Total border 2 6 2 3" xfId="10092" xr:uid="{00000000-0005-0000-0000-0000F99E0000}"/>
    <cellStyle name="Total border 2 6 2 3 2" xfId="19811" xr:uid="{00000000-0005-0000-0000-0000FA9E0000}"/>
    <cellStyle name="Total border 2 6 2 3 2 2" xfId="37968" xr:uid="{00000000-0005-0000-0000-0000FB9E0000}"/>
    <cellStyle name="Total border 2 6 2 3 3" xfId="30018" xr:uid="{00000000-0005-0000-0000-0000FC9E0000}"/>
    <cellStyle name="Total border 2 6 2 4" xfId="24937" xr:uid="{00000000-0005-0000-0000-0000FD9E0000}"/>
    <cellStyle name="Total border 2 6 3" xfId="4589" xr:uid="{00000000-0005-0000-0000-0000FE9E0000}"/>
    <cellStyle name="Total border 2 6 3 2" xfId="7691" xr:uid="{00000000-0005-0000-0000-0000FF9E0000}"/>
    <cellStyle name="Total border 2 6 3 2 2" xfId="13752" xr:uid="{00000000-0005-0000-0000-0000009F0000}"/>
    <cellStyle name="Total border 2 6 3 2 2 2" xfId="23028" xr:uid="{00000000-0005-0000-0000-0000019F0000}"/>
    <cellStyle name="Total border 2 6 3 2 2 2 2" xfId="40756" xr:uid="{00000000-0005-0000-0000-0000029F0000}"/>
    <cellStyle name="Total border 2 6 3 2 2 3" xfId="33200" xr:uid="{00000000-0005-0000-0000-0000039F0000}"/>
    <cellStyle name="Total border 2 6 3 2 3" xfId="28134" xr:uid="{00000000-0005-0000-0000-0000049F0000}"/>
    <cellStyle name="Total border 2 6 3 3" xfId="10738" xr:uid="{00000000-0005-0000-0000-0000059F0000}"/>
    <cellStyle name="Total border 2 6 3 3 2" xfId="20306" xr:uid="{00000000-0005-0000-0000-0000069F0000}"/>
    <cellStyle name="Total border 2 6 3 3 2 2" xfId="38459" xr:uid="{00000000-0005-0000-0000-0000079F0000}"/>
    <cellStyle name="Total border 2 6 3 3 3" xfId="30660" xr:uid="{00000000-0005-0000-0000-0000089F0000}"/>
    <cellStyle name="Total border 2 6 3 4" xfId="25578" xr:uid="{00000000-0005-0000-0000-0000099F0000}"/>
    <cellStyle name="Total border 2 6 4" xfId="5837" xr:uid="{00000000-0005-0000-0000-00000A9F0000}"/>
    <cellStyle name="Total border 2 6 4 2" xfId="11956" xr:uid="{00000000-0005-0000-0000-00000B9F0000}"/>
    <cellStyle name="Total border 2 6 4 2 2" xfId="21453" xr:uid="{00000000-0005-0000-0000-00000C9F0000}"/>
    <cellStyle name="Total border 2 6 4 2 2 2" xfId="39335" xr:uid="{00000000-0005-0000-0000-00000D9F0000}"/>
    <cellStyle name="Total border 2 6 4 2 3" xfId="31596" xr:uid="{00000000-0005-0000-0000-00000E9F0000}"/>
    <cellStyle name="Total border 2 6 4 3" xfId="26530" xr:uid="{00000000-0005-0000-0000-00000F9F0000}"/>
    <cellStyle name="Total border 2 6 5" xfId="8936" xr:uid="{00000000-0005-0000-0000-0000109F0000}"/>
    <cellStyle name="Total border 2 6 5 2" xfId="18923" xr:uid="{00000000-0005-0000-0000-0000119F0000}"/>
    <cellStyle name="Total border 2 6 5 2 2" xfId="37268" xr:uid="{00000000-0005-0000-0000-0000129F0000}"/>
    <cellStyle name="Total border 2 6 5 3" xfId="29056" xr:uid="{00000000-0005-0000-0000-0000139F0000}"/>
    <cellStyle name="Total border 2 6 6" xfId="23969" xr:uid="{00000000-0005-0000-0000-0000149F0000}"/>
    <cellStyle name="Total border 2 7" xfId="2605" xr:uid="{00000000-0005-0000-0000-0000159F0000}"/>
    <cellStyle name="Total border 2 7 2" xfId="3964" xr:uid="{00000000-0005-0000-0000-0000169F0000}"/>
    <cellStyle name="Total border 2 7 2 2" xfId="7069" xr:uid="{00000000-0005-0000-0000-0000179F0000}"/>
    <cellStyle name="Total border 2 7 2 2 2" xfId="13135" xr:uid="{00000000-0005-0000-0000-0000189F0000}"/>
    <cellStyle name="Total border 2 7 2 2 2 2" xfId="22484" xr:uid="{00000000-0005-0000-0000-0000199F0000}"/>
    <cellStyle name="Total border 2 7 2 2 2 2 2" xfId="40212" xr:uid="{00000000-0005-0000-0000-00001A9F0000}"/>
    <cellStyle name="Total border 2 7 2 2 2 3" xfId="32587" xr:uid="{00000000-0005-0000-0000-00001B9F0000}"/>
    <cellStyle name="Total border 2 7 2 2 3" xfId="27521" xr:uid="{00000000-0005-0000-0000-00001C9F0000}"/>
    <cellStyle name="Total border 2 7 2 3" xfId="10120" xr:uid="{00000000-0005-0000-0000-00001D9F0000}"/>
    <cellStyle name="Total border 2 7 2 3 2" xfId="19819" xr:uid="{00000000-0005-0000-0000-00001E9F0000}"/>
    <cellStyle name="Total border 2 7 2 3 2 2" xfId="37976" xr:uid="{00000000-0005-0000-0000-00001F9F0000}"/>
    <cellStyle name="Total border 2 7 2 3 3" xfId="30046" xr:uid="{00000000-0005-0000-0000-0000209F0000}"/>
    <cellStyle name="Total border 2 7 2 4" xfId="24965" xr:uid="{00000000-0005-0000-0000-0000219F0000}"/>
    <cellStyle name="Total border 2 7 3" xfId="4617" xr:uid="{00000000-0005-0000-0000-0000229F0000}"/>
    <cellStyle name="Total border 2 7 3 2" xfId="7719" xr:uid="{00000000-0005-0000-0000-0000239F0000}"/>
    <cellStyle name="Total border 2 7 3 2 2" xfId="13780" xr:uid="{00000000-0005-0000-0000-0000249F0000}"/>
    <cellStyle name="Total border 2 7 3 2 2 2" xfId="23055" xr:uid="{00000000-0005-0000-0000-0000259F0000}"/>
    <cellStyle name="Total border 2 7 3 2 2 2 2" xfId="40783" xr:uid="{00000000-0005-0000-0000-0000269F0000}"/>
    <cellStyle name="Total border 2 7 3 2 2 3" xfId="33228" xr:uid="{00000000-0005-0000-0000-0000279F0000}"/>
    <cellStyle name="Total border 2 7 3 2 3" xfId="28162" xr:uid="{00000000-0005-0000-0000-0000289F0000}"/>
    <cellStyle name="Total border 2 7 3 3" xfId="10766" xr:uid="{00000000-0005-0000-0000-0000299F0000}"/>
    <cellStyle name="Total border 2 7 3 3 2" xfId="20334" xr:uid="{00000000-0005-0000-0000-00002A9F0000}"/>
    <cellStyle name="Total border 2 7 3 3 2 2" xfId="38487" xr:uid="{00000000-0005-0000-0000-00002B9F0000}"/>
    <cellStyle name="Total border 2 7 3 3 3" xfId="30688" xr:uid="{00000000-0005-0000-0000-00002C9F0000}"/>
    <cellStyle name="Total border 2 7 3 4" xfId="25606" xr:uid="{00000000-0005-0000-0000-00002D9F0000}"/>
    <cellStyle name="Total border 2 7 4" xfId="5807" xr:uid="{00000000-0005-0000-0000-00002E9F0000}"/>
    <cellStyle name="Total border 2 7 4 2" xfId="11926" xr:uid="{00000000-0005-0000-0000-00002F9F0000}"/>
    <cellStyle name="Total border 2 7 4 2 2" xfId="21427" xr:uid="{00000000-0005-0000-0000-0000309F0000}"/>
    <cellStyle name="Total border 2 7 4 2 2 2" xfId="39310" xr:uid="{00000000-0005-0000-0000-0000319F0000}"/>
    <cellStyle name="Total border 2 7 4 2 3" xfId="31567" xr:uid="{00000000-0005-0000-0000-0000329F0000}"/>
    <cellStyle name="Total border 2 7 4 3" xfId="26501" xr:uid="{00000000-0005-0000-0000-0000339F0000}"/>
    <cellStyle name="Total border 2 7 5" xfId="8906" xr:uid="{00000000-0005-0000-0000-0000349F0000}"/>
    <cellStyle name="Total border 2 7 5 2" xfId="18893" xr:uid="{00000000-0005-0000-0000-0000359F0000}"/>
    <cellStyle name="Total border 2 7 5 2 2" xfId="37239" xr:uid="{00000000-0005-0000-0000-0000369F0000}"/>
    <cellStyle name="Total border 2 7 5 3" xfId="29027" xr:uid="{00000000-0005-0000-0000-0000379F0000}"/>
    <cellStyle name="Total border 2 7 6" xfId="23940" xr:uid="{00000000-0005-0000-0000-0000389F0000}"/>
    <cellStyle name="Total border 2 8" xfId="2707" xr:uid="{00000000-0005-0000-0000-0000399F0000}"/>
    <cellStyle name="Total border 2 8 2" xfId="3987" xr:uid="{00000000-0005-0000-0000-00003A9F0000}"/>
    <cellStyle name="Total border 2 8 2 2" xfId="7091" xr:uid="{00000000-0005-0000-0000-00003B9F0000}"/>
    <cellStyle name="Total border 2 8 2 2 2" xfId="13157" xr:uid="{00000000-0005-0000-0000-00003C9F0000}"/>
    <cellStyle name="Total border 2 8 2 2 2 2" xfId="22504" xr:uid="{00000000-0005-0000-0000-00003D9F0000}"/>
    <cellStyle name="Total border 2 8 2 2 2 2 2" xfId="40232" xr:uid="{00000000-0005-0000-0000-00003E9F0000}"/>
    <cellStyle name="Total border 2 8 2 2 2 3" xfId="32609" xr:uid="{00000000-0005-0000-0000-00003F9F0000}"/>
    <cellStyle name="Total border 2 8 2 2 3" xfId="27543" xr:uid="{00000000-0005-0000-0000-0000409F0000}"/>
    <cellStyle name="Total border 2 8 2 3" xfId="10142" xr:uid="{00000000-0005-0000-0000-0000419F0000}"/>
    <cellStyle name="Total border 2 8 2 3 2" xfId="19826" xr:uid="{00000000-0005-0000-0000-0000429F0000}"/>
    <cellStyle name="Total border 2 8 2 3 2 2" xfId="37983" xr:uid="{00000000-0005-0000-0000-0000439F0000}"/>
    <cellStyle name="Total border 2 8 2 3 3" xfId="30068" xr:uid="{00000000-0005-0000-0000-0000449F0000}"/>
    <cellStyle name="Total border 2 8 2 4" xfId="24987" xr:uid="{00000000-0005-0000-0000-0000459F0000}"/>
    <cellStyle name="Total border 2 8 3" xfId="4639" xr:uid="{00000000-0005-0000-0000-0000469F0000}"/>
    <cellStyle name="Total border 2 8 3 2" xfId="7741" xr:uid="{00000000-0005-0000-0000-0000479F0000}"/>
    <cellStyle name="Total border 2 8 3 2 2" xfId="13802" xr:uid="{00000000-0005-0000-0000-0000489F0000}"/>
    <cellStyle name="Total border 2 8 3 2 2 2" xfId="23075" xr:uid="{00000000-0005-0000-0000-0000499F0000}"/>
    <cellStyle name="Total border 2 8 3 2 2 2 2" xfId="40803" xr:uid="{00000000-0005-0000-0000-00004A9F0000}"/>
    <cellStyle name="Total border 2 8 3 2 2 3" xfId="33250" xr:uid="{00000000-0005-0000-0000-00004B9F0000}"/>
    <cellStyle name="Total border 2 8 3 2 3" xfId="28184" xr:uid="{00000000-0005-0000-0000-00004C9F0000}"/>
    <cellStyle name="Total border 2 8 3 3" xfId="10788" xr:uid="{00000000-0005-0000-0000-00004D9F0000}"/>
    <cellStyle name="Total border 2 8 3 3 2" xfId="20356" xr:uid="{00000000-0005-0000-0000-00004E9F0000}"/>
    <cellStyle name="Total border 2 8 3 3 2 2" xfId="38509" xr:uid="{00000000-0005-0000-0000-00004F9F0000}"/>
    <cellStyle name="Total border 2 8 3 3 3" xfId="30710" xr:uid="{00000000-0005-0000-0000-0000509F0000}"/>
    <cellStyle name="Total border 2 8 3 4" xfId="25628" xr:uid="{00000000-0005-0000-0000-0000519F0000}"/>
    <cellStyle name="Total border 2 8 4" xfId="5903" xr:uid="{00000000-0005-0000-0000-0000529F0000}"/>
    <cellStyle name="Total border 2 8 4 2" xfId="12022" xr:uid="{00000000-0005-0000-0000-0000539F0000}"/>
    <cellStyle name="Total border 2 8 4 2 2" xfId="21512" xr:uid="{00000000-0005-0000-0000-0000549F0000}"/>
    <cellStyle name="Total border 2 8 4 2 2 2" xfId="39392" xr:uid="{00000000-0005-0000-0000-0000559F0000}"/>
    <cellStyle name="Total border 2 8 4 2 3" xfId="31658" xr:uid="{00000000-0005-0000-0000-0000569F0000}"/>
    <cellStyle name="Total border 2 8 4 3" xfId="26592" xr:uid="{00000000-0005-0000-0000-0000579F0000}"/>
    <cellStyle name="Total border 2 8 5" xfId="9002" xr:uid="{00000000-0005-0000-0000-0000589F0000}"/>
    <cellStyle name="Total border 2 8 5 2" xfId="18989" xr:uid="{00000000-0005-0000-0000-0000599F0000}"/>
    <cellStyle name="Total border 2 8 5 2 2" xfId="37330" xr:uid="{00000000-0005-0000-0000-00005A9F0000}"/>
    <cellStyle name="Total border 2 8 5 3" xfId="29116" xr:uid="{00000000-0005-0000-0000-00005B9F0000}"/>
    <cellStyle name="Total border 2 8 6" xfId="24031" xr:uid="{00000000-0005-0000-0000-00005C9F0000}"/>
    <cellStyle name="Total border 2 9" xfId="2693" xr:uid="{00000000-0005-0000-0000-00005D9F0000}"/>
    <cellStyle name="Total border 2 9 2" xfId="4012" xr:uid="{00000000-0005-0000-0000-00005E9F0000}"/>
    <cellStyle name="Total border 2 9 2 2" xfId="7116" xr:uid="{00000000-0005-0000-0000-00005F9F0000}"/>
    <cellStyle name="Total border 2 9 2 2 2" xfId="13181" xr:uid="{00000000-0005-0000-0000-0000609F0000}"/>
    <cellStyle name="Total border 2 9 2 2 2 2" xfId="22527" xr:uid="{00000000-0005-0000-0000-0000619F0000}"/>
    <cellStyle name="Total border 2 9 2 2 2 2 2" xfId="40255" xr:uid="{00000000-0005-0000-0000-0000629F0000}"/>
    <cellStyle name="Total border 2 9 2 2 2 3" xfId="32633" xr:uid="{00000000-0005-0000-0000-0000639F0000}"/>
    <cellStyle name="Total border 2 9 2 2 3" xfId="27567" xr:uid="{00000000-0005-0000-0000-0000649F0000}"/>
    <cellStyle name="Total border 2 9 2 3" xfId="10166" xr:uid="{00000000-0005-0000-0000-0000659F0000}"/>
    <cellStyle name="Total border 2 9 2 3 2" xfId="19830" xr:uid="{00000000-0005-0000-0000-0000669F0000}"/>
    <cellStyle name="Total border 2 9 2 3 2 2" xfId="37987" xr:uid="{00000000-0005-0000-0000-0000679F0000}"/>
    <cellStyle name="Total border 2 9 2 3 3" xfId="30092" xr:uid="{00000000-0005-0000-0000-0000689F0000}"/>
    <cellStyle name="Total border 2 9 2 4" xfId="25011" xr:uid="{00000000-0005-0000-0000-0000699F0000}"/>
    <cellStyle name="Total border 2 9 3" xfId="4663" xr:uid="{00000000-0005-0000-0000-00006A9F0000}"/>
    <cellStyle name="Total border 2 9 3 2" xfId="7765" xr:uid="{00000000-0005-0000-0000-00006B9F0000}"/>
    <cellStyle name="Total border 2 9 3 2 2" xfId="13826" xr:uid="{00000000-0005-0000-0000-00006C9F0000}"/>
    <cellStyle name="Total border 2 9 3 2 2 2" xfId="23098" xr:uid="{00000000-0005-0000-0000-00006D9F0000}"/>
    <cellStyle name="Total border 2 9 3 2 2 2 2" xfId="40826" xr:uid="{00000000-0005-0000-0000-00006E9F0000}"/>
    <cellStyle name="Total border 2 9 3 2 2 3" xfId="33274" xr:uid="{00000000-0005-0000-0000-00006F9F0000}"/>
    <cellStyle name="Total border 2 9 3 2 3" xfId="28208" xr:uid="{00000000-0005-0000-0000-0000709F0000}"/>
    <cellStyle name="Total border 2 9 3 3" xfId="10812" xr:uid="{00000000-0005-0000-0000-0000719F0000}"/>
    <cellStyle name="Total border 2 9 3 3 2" xfId="20380" xr:uid="{00000000-0005-0000-0000-0000729F0000}"/>
    <cellStyle name="Total border 2 9 3 3 2 2" xfId="38533" xr:uid="{00000000-0005-0000-0000-0000739F0000}"/>
    <cellStyle name="Total border 2 9 3 3 3" xfId="30734" xr:uid="{00000000-0005-0000-0000-0000749F0000}"/>
    <cellStyle name="Total border 2 9 3 4" xfId="25652" xr:uid="{00000000-0005-0000-0000-0000759F0000}"/>
    <cellStyle name="Total border 2 9 4" xfId="5890" xr:uid="{00000000-0005-0000-0000-0000769F0000}"/>
    <cellStyle name="Total border 2 9 4 2" xfId="12009" xr:uid="{00000000-0005-0000-0000-0000779F0000}"/>
    <cellStyle name="Total border 2 9 4 2 2" xfId="21499" xr:uid="{00000000-0005-0000-0000-0000789F0000}"/>
    <cellStyle name="Total border 2 9 4 2 2 2" xfId="39379" xr:uid="{00000000-0005-0000-0000-0000799F0000}"/>
    <cellStyle name="Total border 2 9 4 2 3" xfId="31645" xr:uid="{00000000-0005-0000-0000-00007A9F0000}"/>
    <cellStyle name="Total border 2 9 4 3" xfId="26579" xr:uid="{00000000-0005-0000-0000-00007B9F0000}"/>
    <cellStyle name="Total border 2 9 5" xfId="8989" xr:uid="{00000000-0005-0000-0000-00007C9F0000}"/>
    <cellStyle name="Total border 2 9 5 2" xfId="18976" xr:uid="{00000000-0005-0000-0000-00007D9F0000}"/>
    <cellStyle name="Total border 2 9 5 2 2" xfId="37317" xr:uid="{00000000-0005-0000-0000-00007E9F0000}"/>
    <cellStyle name="Total border 2 9 5 3" xfId="29105" xr:uid="{00000000-0005-0000-0000-00007F9F0000}"/>
    <cellStyle name="Total border 2 9 6" xfId="24018" xr:uid="{00000000-0005-0000-0000-0000809F0000}"/>
    <cellStyle name="Total border 20" xfId="2875" xr:uid="{00000000-0005-0000-0000-0000819F0000}"/>
    <cellStyle name="Total border 20 2" xfId="6059" xr:uid="{00000000-0005-0000-0000-0000829F0000}"/>
    <cellStyle name="Total border 20 2 2" xfId="12178" xr:uid="{00000000-0005-0000-0000-0000839F0000}"/>
    <cellStyle name="Total border 20 2 2 2" xfId="21645" xr:uid="{00000000-0005-0000-0000-0000849F0000}"/>
    <cellStyle name="Total border 20 2 2 2 2" xfId="39522" xr:uid="{00000000-0005-0000-0000-0000859F0000}"/>
    <cellStyle name="Total border 20 2 2 3" xfId="31799" xr:uid="{00000000-0005-0000-0000-0000869F0000}"/>
    <cellStyle name="Total border 20 2 3" xfId="26733" xr:uid="{00000000-0005-0000-0000-0000879F0000}"/>
    <cellStyle name="Total border 20 3" xfId="9160" xr:uid="{00000000-0005-0000-0000-0000889F0000}"/>
    <cellStyle name="Total border 20 3 2" xfId="19142" xr:uid="{00000000-0005-0000-0000-0000899F0000}"/>
    <cellStyle name="Total border 20 3 2 2" xfId="37468" xr:uid="{00000000-0005-0000-0000-00008A9F0000}"/>
    <cellStyle name="Total border 20 3 3" xfId="29261" xr:uid="{00000000-0005-0000-0000-00008B9F0000}"/>
    <cellStyle name="Total border 20 4" xfId="24174" xr:uid="{00000000-0005-0000-0000-00008C9F0000}"/>
    <cellStyle name="Total border 21" xfId="2986" xr:uid="{00000000-0005-0000-0000-00008D9F0000}"/>
    <cellStyle name="Total border 21 2" xfId="6161" xr:uid="{00000000-0005-0000-0000-00008E9F0000}"/>
    <cellStyle name="Total border 21 2 2" xfId="12280" xr:uid="{00000000-0005-0000-0000-00008F9F0000}"/>
    <cellStyle name="Total border 21 2 2 2" xfId="21724" xr:uid="{00000000-0005-0000-0000-0000909F0000}"/>
    <cellStyle name="Total border 21 2 2 2 2" xfId="39598" xr:uid="{00000000-0005-0000-0000-0000919F0000}"/>
    <cellStyle name="Total border 21 2 2 3" xfId="31894" xr:uid="{00000000-0005-0000-0000-0000929F0000}"/>
    <cellStyle name="Total border 21 2 3" xfId="26828" xr:uid="{00000000-0005-0000-0000-0000939F0000}"/>
    <cellStyle name="Total border 21 3" xfId="9265" xr:uid="{00000000-0005-0000-0000-0000949F0000}"/>
    <cellStyle name="Total border 21 3 2" xfId="19242" xr:uid="{00000000-0005-0000-0000-0000959F0000}"/>
    <cellStyle name="Total border 21 3 2 2" xfId="37561" xr:uid="{00000000-0005-0000-0000-0000969F0000}"/>
    <cellStyle name="Total border 21 3 3" xfId="29357" xr:uid="{00000000-0005-0000-0000-0000979F0000}"/>
    <cellStyle name="Total border 21 4" xfId="24272" xr:uid="{00000000-0005-0000-0000-0000989F0000}"/>
    <cellStyle name="Total border 22" xfId="2972" xr:uid="{00000000-0005-0000-0000-0000999F0000}"/>
    <cellStyle name="Total border 22 2" xfId="6148" xr:uid="{00000000-0005-0000-0000-00009A9F0000}"/>
    <cellStyle name="Total border 22 2 2" xfId="12267" xr:uid="{00000000-0005-0000-0000-00009B9F0000}"/>
    <cellStyle name="Total border 22 2 2 2" xfId="21711" xr:uid="{00000000-0005-0000-0000-00009C9F0000}"/>
    <cellStyle name="Total border 22 2 2 2 2" xfId="39585" xr:uid="{00000000-0005-0000-0000-00009D9F0000}"/>
    <cellStyle name="Total border 22 2 2 3" xfId="31881" xr:uid="{00000000-0005-0000-0000-00009E9F0000}"/>
    <cellStyle name="Total border 22 2 3" xfId="26815" xr:uid="{00000000-0005-0000-0000-00009F9F0000}"/>
    <cellStyle name="Total border 22 3" xfId="9252" xr:uid="{00000000-0005-0000-0000-0000A09F0000}"/>
    <cellStyle name="Total border 22 3 2" xfId="19229" xr:uid="{00000000-0005-0000-0000-0000A19F0000}"/>
    <cellStyle name="Total border 22 3 2 2" xfId="37548" xr:uid="{00000000-0005-0000-0000-0000A29F0000}"/>
    <cellStyle name="Total border 22 3 3" xfId="29346" xr:uid="{00000000-0005-0000-0000-0000A39F0000}"/>
    <cellStyle name="Total border 22 4" xfId="24259" xr:uid="{00000000-0005-0000-0000-0000A49F0000}"/>
    <cellStyle name="Total border 23" xfId="3034" xr:uid="{00000000-0005-0000-0000-0000A59F0000}"/>
    <cellStyle name="Total border 23 2" xfId="6207" xr:uid="{00000000-0005-0000-0000-0000A69F0000}"/>
    <cellStyle name="Total border 23 2 2" xfId="12326" xr:uid="{00000000-0005-0000-0000-0000A79F0000}"/>
    <cellStyle name="Total border 23 2 2 2" xfId="21768" xr:uid="{00000000-0005-0000-0000-0000A89F0000}"/>
    <cellStyle name="Total border 23 2 2 2 2" xfId="39642" xr:uid="{00000000-0005-0000-0000-0000A99F0000}"/>
    <cellStyle name="Total border 23 2 2 3" xfId="31938" xr:uid="{00000000-0005-0000-0000-0000AA9F0000}"/>
    <cellStyle name="Total border 23 2 3" xfId="26872" xr:uid="{00000000-0005-0000-0000-0000AB9F0000}"/>
    <cellStyle name="Total border 23 3" xfId="9311" xr:uid="{00000000-0005-0000-0000-0000AC9F0000}"/>
    <cellStyle name="Total border 23 3 2" xfId="19288" xr:uid="{00000000-0005-0000-0000-0000AD9F0000}"/>
    <cellStyle name="Total border 23 3 2 2" xfId="37605" xr:uid="{00000000-0005-0000-0000-0000AE9F0000}"/>
    <cellStyle name="Total border 23 3 3" xfId="29403" xr:uid="{00000000-0005-0000-0000-0000AF9F0000}"/>
    <cellStyle name="Total border 23 4" xfId="24316" xr:uid="{00000000-0005-0000-0000-0000B09F0000}"/>
    <cellStyle name="Total border 24" xfId="3011" xr:uid="{00000000-0005-0000-0000-0000B19F0000}"/>
    <cellStyle name="Total border 24 2" xfId="6185" xr:uid="{00000000-0005-0000-0000-0000B29F0000}"/>
    <cellStyle name="Total border 24 2 2" xfId="12304" xr:uid="{00000000-0005-0000-0000-0000B39F0000}"/>
    <cellStyle name="Total border 24 2 2 2" xfId="21746" xr:uid="{00000000-0005-0000-0000-0000B49F0000}"/>
    <cellStyle name="Total border 24 2 2 2 2" xfId="39620" xr:uid="{00000000-0005-0000-0000-0000B59F0000}"/>
    <cellStyle name="Total border 24 2 2 3" xfId="31916" xr:uid="{00000000-0005-0000-0000-0000B69F0000}"/>
    <cellStyle name="Total border 24 2 3" xfId="26850" xr:uid="{00000000-0005-0000-0000-0000B79F0000}"/>
    <cellStyle name="Total border 24 3" xfId="9289" xr:uid="{00000000-0005-0000-0000-0000B89F0000}"/>
    <cellStyle name="Total border 24 3 2" xfId="19266" xr:uid="{00000000-0005-0000-0000-0000B99F0000}"/>
    <cellStyle name="Total border 24 3 2 2" xfId="37583" xr:uid="{00000000-0005-0000-0000-0000BA9F0000}"/>
    <cellStyle name="Total border 24 3 3" xfId="29381" xr:uid="{00000000-0005-0000-0000-0000BB9F0000}"/>
    <cellStyle name="Total border 24 4" xfId="24294" xr:uid="{00000000-0005-0000-0000-0000BC9F0000}"/>
    <cellStyle name="Total border 25" xfId="3017" xr:uid="{00000000-0005-0000-0000-0000BD9F0000}"/>
    <cellStyle name="Total border 25 2" xfId="6191" xr:uid="{00000000-0005-0000-0000-0000BE9F0000}"/>
    <cellStyle name="Total border 25 2 2" xfId="12310" xr:uid="{00000000-0005-0000-0000-0000BF9F0000}"/>
    <cellStyle name="Total border 25 2 2 2" xfId="21752" xr:uid="{00000000-0005-0000-0000-0000C09F0000}"/>
    <cellStyle name="Total border 25 2 2 2 2" xfId="39626" xr:uid="{00000000-0005-0000-0000-0000C19F0000}"/>
    <cellStyle name="Total border 25 2 2 3" xfId="31922" xr:uid="{00000000-0005-0000-0000-0000C29F0000}"/>
    <cellStyle name="Total border 25 2 3" xfId="26856" xr:uid="{00000000-0005-0000-0000-0000C39F0000}"/>
    <cellStyle name="Total border 25 3" xfId="9295" xr:uid="{00000000-0005-0000-0000-0000C49F0000}"/>
    <cellStyle name="Total border 25 3 2" xfId="19272" xr:uid="{00000000-0005-0000-0000-0000C59F0000}"/>
    <cellStyle name="Total border 25 3 2 2" xfId="37589" xr:uid="{00000000-0005-0000-0000-0000C69F0000}"/>
    <cellStyle name="Total border 25 3 3" xfId="29387" xr:uid="{00000000-0005-0000-0000-0000C79F0000}"/>
    <cellStyle name="Total border 25 4" xfId="24300" xr:uid="{00000000-0005-0000-0000-0000C89F0000}"/>
    <cellStyle name="Total border 26" xfId="3019" xr:uid="{00000000-0005-0000-0000-0000C99F0000}"/>
    <cellStyle name="Total border 26 2" xfId="6193" xr:uid="{00000000-0005-0000-0000-0000CA9F0000}"/>
    <cellStyle name="Total border 26 2 2" xfId="12312" xr:uid="{00000000-0005-0000-0000-0000CB9F0000}"/>
    <cellStyle name="Total border 26 2 2 2" xfId="21754" xr:uid="{00000000-0005-0000-0000-0000CC9F0000}"/>
    <cellStyle name="Total border 26 2 2 2 2" xfId="39628" xr:uid="{00000000-0005-0000-0000-0000CD9F0000}"/>
    <cellStyle name="Total border 26 2 2 3" xfId="31924" xr:uid="{00000000-0005-0000-0000-0000CE9F0000}"/>
    <cellStyle name="Total border 26 2 3" xfId="26858" xr:uid="{00000000-0005-0000-0000-0000CF9F0000}"/>
    <cellStyle name="Total border 26 3" xfId="9297" xr:uid="{00000000-0005-0000-0000-0000D09F0000}"/>
    <cellStyle name="Total border 26 3 2" xfId="19274" xr:uid="{00000000-0005-0000-0000-0000D19F0000}"/>
    <cellStyle name="Total border 26 3 2 2" xfId="37591" xr:uid="{00000000-0005-0000-0000-0000D29F0000}"/>
    <cellStyle name="Total border 26 3 3" xfId="29389" xr:uid="{00000000-0005-0000-0000-0000D39F0000}"/>
    <cellStyle name="Total border 26 4" xfId="24302" xr:uid="{00000000-0005-0000-0000-0000D49F0000}"/>
    <cellStyle name="Total border 27" xfId="3076" xr:uid="{00000000-0005-0000-0000-0000D59F0000}"/>
    <cellStyle name="Total border 27 2" xfId="6247" xr:uid="{00000000-0005-0000-0000-0000D69F0000}"/>
    <cellStyle name="Total border 27 2 2" xfId="12366" xr:uid="{00000000-0005-0000-0000-0000D79F0000}"/>
    <cellStyle name="Total border 27 2 2 2" xfId="21800" xr:uid="{00000000-0005-0000-0000-0000D89F0000}"/>
    <cellStyle name="Total border 27 2 2 2 2" xfId="39670" xr:uid="{00000000-0005-0000-0000-0000D99F0000}"/>
    <cellStyle name="Total border 27 2 2 3" xfId="31966" xr:uid="{00000000-0005-0000-0000-0000DA9F0000}"/>
    <cellStyle name="Total border 27 2 3" xfId="26900" xr:uid="{00000000-0005-0000-0000-0000DB9F0000}"/>
    <cellStyle name="Total border 27 3" xfId="9351" xr:uid="{00000000-0005-0000-0000-0000DC9F0000}"/>
    <cellStyle name="Total border 27 3 2" xfId="19328" xr:uid="{00000000-0005-0000-0000-0000DD9F0000}"/>
    <cellStyle name="Total border 27 3 2 2" xfId="37633" xr:uid="{00000000-0005-0000-0000-0000DE9F0000}"/>
    <cellStyle name="Total border 27 3 3" xfId="29431" xr:uid="{00000000-0005-0000-0000-0000DF9F0000}"/>
    <cellStyle name="Total border 27 4" xfId="24344" xr:uid="{00000000-0005-0000-0000-0000E09F0000}"/>
    <cellStyle name="Total border 28" xfId="3108" xr:uid="{00000000-0005-0000-0000-0000E19F0000}"/>
    <cellStyle name="Total border 28 2" xfId="6274" xr:uid="{00000000-0005-0000-0000-0000E29F0000}"/>
    <cellStyle name="Total border 28 2 2" xfId="12393" xr:uid="{00000000-0005-0000-0000-0000E39F0000}"/>
    <cellStyle name="Total border 28 2 2 2" xfId="21827" xr:uid="{00000000-0005-0000-0000-0000E49F0000}"/>
    <cellStyle name="Total border 28 2 2 2 2" xfId="39697" xr:uid="{00000000-0005-0000-0000-0000E59F0000}"/>
    <cellStyle name="Total border 28 2 2 3" xfId="31993" xr:uid="{00000000-0005-0000-0000-0000E69F0000}"/>
    <cellStyle name="Total border 28 2 3" xfId="26927" xr:uid="{00000000-0005-0000-0000-0000E79F0000}"/>
    <cellStyle name="Total border 28 3" xfId="9378" xr:uid="{00000000-0005-0000-0000-0000E89F0000}"/>
    <cellStyle name="Total border 28 3 2" xfId="19355" xr:uid="{00000000-0005-0000-0000-0000E99F0000}"/>
    <cellStyle name="Total border 28 3 2 2" xfId="37660" xr:uid="{00000000-0005-0000-0000-0000EA9F0000}"/>
    <cellStyle name="Total border 28 3 3" xfId="29458" xr:uid="{00000000-0005-0000-0000-0000EB9F0000}"/>
    <cellStyle name="Total border 28 4" xfId="24371" xr:uid="{00000000-0005-0000-0000-0000EC9F0000}"/>
    <cellStyle name="Total border 29" xfId="3093" xr:uid="{00000000-0005-0000-0000-0000ED9F0000}"/>
    <cellStyle name="Total border 29 2" xfId="6262" xr:uid="{00000000-0005-0000-0000-0000EE9F0000}"/>
    <cellStyle name="Total border 29 2 2" xfId="12381" xr:uid="{00000000-0005-0000-0000-0000EF9F0000}"/>
    <cellStyle name="Total border 29 2 2 2" xfId="21815" xr:uid="{00000000-0005-0000-0000-0000F09F0000}"/>
    <cellStyle name="Total border 29 2 2 2 2" xfId="39685" xr:uid="{00000000-0005-0000-0000-0000F19F0000}"/>
    <cellStyle name="Total border 29 2 2 3" xfId="31981" xr:uid="{00000000-0005-0000-0000-0000F29F0000}"/>
    <cellStyle name="Total border 29 2 3" xfId="26915" xr:uid="{00000000-0005-0000-0000-0000F39F0000}"/>
    <cellStyle name="Total border 29 3" xfId="9366" xr:uid="{00000000-0005-0000-0000-0000F49F0000}"/>
    <cellStyle name="Total border 29 3 2" xfId="19343" xr:uid="{00000000-0005-0000-0000-0000F59F0000}"/>
    <cellStyle name="Total border 29 3 2 2" xfId="37648" xr:uid="{00000000-0005-0000-0000-0000F69F0000}"/>
    <cellStyle name="Total border 29 3 3" xfId="29446" xr:uid="{00000000-0005-0000-0000-0000F79F0000}"/>
    <cellStyle name="Total border 29 4" xfId="24359" xr:uid="{00000000-0005-0000-0000-0000F89F0000}"/>
    <cellStyle name="Total border 3" xfId="2123" xr:uid="{00000000-0005-0000-0000-0000F99F0000}"/>
    <cellStyle name="Total border 3 2" xfId="3637" xr:uid="{00000000-0005-0000-0000-0000FA9F0000}"/>
    <cellStyle name="Total border 3 2 2" xfId="6764" xr:uid="{00000000-0005-0000-0000-0000FB9F0000}"/>
    <cellStyle name="Total border 3 2 2 2" xfId="12852" xr:uid="{00000000-0005-0000-0000-0000FC9F0000}"/>
    <cellStyle name="Total border 3 2 2 2 2" xfId="22230" xr:uid="{00000000-0005-0000-0000-0000FD9F0000}"/>
    <cellStyle name="Total border 3 2 2 2 2 2" xfId="39960" xr:uid="{00000000-0005-0000-0000-0000FE9F0000}"/>
    <cellStyle name="Total border 3 2 2 2 3" xfId="32306" xr:uid="{00000000-0005-0000-0000-0000FF9F0000}"/>
    <cellStyle name="Total border 3 2 2 3" xfId="27240" xr:uid="{00000000-0005-0000-0000-000000A00000}"/>
    <cellStyle name="Total border 3 2 3" xfId="9837" xr:uid="{00000000-0005-0000-0000-000001A00000}"/>
    <cellStyle name="Total border 3 2 3 2" xfId="19680" xr:uid="{00000000-0005-0000-0000-000002A00000}"/>
    <cellStyle name="Total border 3 2 3 2 2" xfId="37839" xr:uid="{00000000-0005-0000-0000-000003A00000}"/>
    <cellStyle name="Total border 3 2 3 3" xfId="29765" xr:uid="{00000000-0005-0000-0000-000004A00000}"/>
    <cellStyle name="Total border 3 2 4" xfId="24684" xr:uid="{00000000-0005-0000-0000-000005A00000}"/>
    <cellStyle name="Total border 3 3" xfId="4334" xr:uid="{00000000-0005-0000-0000-000006A00000}"/>
    <cellStyle name="Total border 3 3 2" xfId="7436" xr:uid="{00000000-0005-0000-0000-000007A00000}"/>
    <cellStyle name="Total border 3 3 2 2" xfId="13497" xr:uid="{00000000-0005-0000-0000-000008A00000}"/>
    <cellStyle name="Total border 3 3 2 2 2" xfId="22803" xr:uid="{00000000-0005-0000-0000-000009A00000}"/>
    <cellStyle name="Total border 3 3 2 2 2 2" xfId="40531" xr:uid="{00000000-0005-0000-0000-00000AA00000}"/>
    <cellStyle name="Total border 3 3 2 2 3" xfId="32947" xr:uid="{00000000-0005-0000-0000-00000BA00000}"/>
    <cellStyle name="Total border 3 3 2 3" xfId="27881" xr:uid="{00000000-0005-0000-0000-00000CA00000}"/>
    <cellStyle name="Total border 3 3 3" xfId="10483" xr:uid="{00000000-0005-0000-0000-00000DA00000}"/>
    <cellStyle name="Total border 3 3 3 2" xfId="20051" xr:uid="{00000000-0005-0000-0000-00000EA00000}"/>
    <cellStyle name="Total border 3 3 3 2 2" xfId="38206" xr:uid="{00000000-0005-0000-0000-00000FA00000}"/>
    <cellStyle name="Total border 3 3 3 3" xfId="30407" xr:uid="{00000000-0005-0000-0000-000010A00000}"/>
    <cellStyle name="Total border 3 3 4" xfId="25325" xr:uid="{00000000-0005-0000-0000-000011A00000}"/>
    <cellStyle name="Total border 3 4" xfId="5333" xr:uid="{00000000-0005-0000-0000-000012A00000}"/>
    <cellStyle name="Total border 3 4 2" xfId="11469" xr:uid="{00000000-0005-0000-0000-000013A00000}"/>
    <cellStyle name="Total border 3 4 2 2" xfId="21026" xr:uid="{00000000-0005-0000-0000-000014A00000}"/>
    <cellStyle name="Total border 3 4 2 2 2" xfId="38998" xr:uid="{00000000-0005-0000-0000-000015A00000}"/>
    <cellStyle name="Total border 3 4 2 3" xfId="31208" xr:uid="{00000000-0005-0000-0000-000016A00000}"/>
    <cellStyle name="Total border 3 4 3" xfId="26126" xr:uid="{00000000-0005-0000-0000-000017A00000}"/>
    <cellStyle name="Total border 3 5" xfId="8449" xr:uid="{00000000-0005-0000-0000-000018A00000}"/>
    <cellStyle name="Total border 3 5 2" xfId="18436" xr:uid="{00000000-0005-0000-0000-000019A00000}"/>
    <cellStyle name="Total border 3 5 2 2" xfId="36880" xr:uid="{00000000-0005-0000-0000-00001AA00000}"/>
    <cellStyle name="Total border 3 5 3" xfId="28669" xr:uid="{00000000-0005-0000-0000-00001BA00000}"/>
    <cellStyle name="Total border 3 6" xfId="23583" xr:uid="{00000000-0005-0000-0000-00001CA00000}"/>
    <cellStyle name="Total border 30" xfId="3100" xr:uid="{00000000-0005-0000-0000-00001DA00000}"/>
    <cellStyle name="Total border 30 2" xfId="6267" xr:uid="{00000000-0005-0000-0000-00001EA00000}"/>
    <cellStyle name="Total border 30 2 2" xfId="12386" xr:uid="{00000000-0005-0000-0000-00001FA00000}"/>
    <cellStyle name="Total border 30 2 2 2" xfId="21820" xr:uid="{00000000-0005-0000-0000-000020A00000}"/>
    <cellStyle name="Total border 30 2 2 2 2" xfId="39690" xr:uid="{00000000-0005-0000-0000-000021A00000}"/>
    <cellStyle name="Total border 30 2 2 3" xfId="31986" xr:uid="{00000000-0005-0000-0000-000022A00000}"/>
    <cellStyle name="Total border 30 2 3" xfId="26920" xr:uid="{00000000-0005-0000-0000-000023A00000}"/>
    <cellStyle name="Total border 30 3" xfId="9371" xr:uid="{00000000-0005-0000-0000-000024A00000}"/>
    <cellStyle name="Total border 30 3 2" xfId="19348" xr:uid="{00000000-0005-0000-0000-000025A00000}"/>
    <cellStyle name="Total border 30 3 2 2" xfId="37653" xr:uid="{00000000-0005-0000-0000-000026A00000}"/>
    <cellStyle name="Total border 30 3 3" xfId="29451" xr:uid="{00000000-0005-0000-0000-000027A00000}"/>
    <cellStyle name="Total border 30 4" xfId="24364" xr:uid="{00000000-0005-0000-0000-000028A00000}"/>
    <cellStyle name="Total border 31" xfId="3155" xr:uid="{00000000-0005-0000-0000-000029A00000}"/>
    <cellStyle name="Total border 31 2" xfId="6317" xr:uid="{00000000-0005-0000-0000-00002AA00000}"/>
    <cellStyle name="Total border 31 2 2" xfId="12436" xr:uid="{00000000-0005-0000-0000-00002BA00000}"/>
    <cellStyle name="Total border 31 2 2 2" xfId="21858" xr:uid="{00000000-0005-0000-0000-00002CA00000}"/>
    <cellStyle name="Total border 31 2 2 2 2" xfId="39726" xr:uid="{00000000-0005-0000-0000-00002DA00000}"/>
    <cellStyle name="Total border 31 2 2 3" xfId="32032" xr:uid="{00000000-0005-0000-0000-00002EA00000}"/>
    <cellStyle name="Total border 31 2 3" xfId="26966" xr:uid="{00000000-0005-0000-0000-00002FA00000}"/>
    <cellStyle name="Total border 31 3" xfId="9421" xr:uid="{00000000-0005-0000-0000-000030A00000}"/>
    <cellStyle name="Total border 31 3 2" xfId="19398" xr:uid="{00000000-0005-0000-0000-000031A00000}"/>
    <cellStyle name="Total border 31 3 2 2" xfId="37699" xr:uid="{00000000-0005-0000-0000-000032A00000}"/>
    <cellStyle name="Total border 31 3 3" xfId="29497" xr:uid="{00000000-0005-0000-0000-000033A00000}"/>
    <cellStyle name="Total border 31 4" xfId="24410" xr:uid="{00000000-0005-0000-0000-000034A00000}"/>
    <cellStyle name="Total border 32" xfId="3121" xr:uid="{00000000-0005-0000-0000-000035A00000}"/>
    <cellStyle name="Total border 32 2" xfId="6286" xr:uid="{00000000-0005-0000-0000-000036A00000}"/>
    <cellStyle name="Total border 32 2 2" xfId="12405" xr:uid="{00000000-0005-0000-0000-000037A00000}"/>
    <cellStyle name="Total border 32 2 2 2" xfId="21834" xr:uid="{00000000-0005-0000-0000-000038A00000}"/>
    <cellStyle name="Total border 32 2 2 2 2" xfId="39704" xr:uid="{00000000-0005-0000-0000-000039A00000}"/>
    <cellStyle name="Total border 32 2 2 3" xfId="32005" xr:uid="{00000000-0005-0000-0000-00003AA00000}"/>
    <cellStyle name="Total border 32 2 3" xfId="26939" xr:uid="{00000000-0005-0000-0000-00003BA00000}"/>
    <cellStyle name="Total border 32 3" xfId="9390" xr:uid="{00000000-0005-0000-0000-00003CA00000}"/>
    <cellStyle name="Total border 32 3 2" xfId="19367" xr:uid="{00000000-0005-0000-0000-00003DA00000}"/>
    <cellStyle name="Total border 32 3 2 2" xfId="37672" xr:uid="{00000000-0005-0000-0000-00003EA00000}"/>
    <cellStyle name="Total border 32 3 3" xfId="29470" xr:uid="{00000000-0005-0000-0000-00003FA00000}"/>
    <cellStyle name="Total border 32 4" xfId="24383" xr:uid="{00000000-0005-0000-0000-000040A00000}"/>
    <cellStyle name="Total border 33" xfId="3173" xr:uid="{00000000-0005-0000-0000-000041A00000}"/>
    <cellStyle name="Total border 33 2" xfId="6333" xr:uid="{00000000-0005-0000-0000-000042A00000}"/>
    <cellStyle name="Total border 33 2 2" xfId="12452" xr:uid="{00000000-0005-0000-0000-000043A00000}"/>
    <cellStyle name="Total border 33 2 2 2" xfId="21872" xr:uid="{00000000-0005-0000-0000-000044A00000}"/>
    <cellStyle name="Total border 33 2 2 2 2" xfId="39740" xr:uid="{00000000-0005-0000-0000-000045A00000}"/>
    <cellStyle name="Total border 33 2 2 3" xfId="32046" xr:uid="{00000000-0005-0000-0000-000046A00000}"/>
    <cellStyle name="Total border 33 2 3" xfId="26980" xr:uid="{00000000-0005-0000-0000-000047A00000}"/>
    <cellStyle name="Total border 33 3" xfId="9437" xr:uid="{00000000-0005-0000-0000-000048A00000}"/>
    <cellStyle name="Total border 33 3 2" xfId="19414" xr:uid="{00000000-0005-0000-0000-000049A00000}"/>
    <cellStyle name="Total border 33 3 2 2" xfId="37713" xr:uid="{00000000-0005-0000-0000-00004AA00000}"/>
    <cellStyle name="Total border 33 3 3" xfId="29511" xr:uid="{00000000-0005-0000-0000-00004BA00000}"/>
    <cellStyle name="Total border 33 4" xfId="24424" xr:uid="{00000000-0005-0000-0000-00004CA00000}"/>
    <cellStyle name="Total border 34" xfId="3184" xr:uid="{00000000-0005-0000-0000-00004DA00000}"/>
    <cellStyle name="Total border 34 2" xfId="6343" xr:uid="{00000000-0005-0000-0000-00004EA00000}"/>
    <cellStyle name="Total border 34 2 2" xfId="12462" xr:uid="{00000000-0005-0000-0000-00004FA00000}"/>
    <cellStyle name="Total border 34 2 2 2" xfId="21882" xr:uid="{00000000-0005-0000-0000-000050A00000}"/>
    <cellStyle name="Total border 34 2 2 2 2" xfId="39750" xr:uid="{00000000-0005-0000-0000-000051A00000}"/>
    <cellStyle name="Total border 34 2 2 3" xfId="32056" xr:uid="{00000000-0005-0000-0000-000052A00000}"/>
    <cellStyle name="Total border 34 2 3" xfId="26990" xr:uid="{00000000-0005-0000-0000-000053A00000}"/>
    <cellStyle name="Total border 34 3" xfId="9447" xr:uid="{00000000-0005-0000-0000-000054A00000}"/>
    <cellStyle name="Total border 34 3 2" xfId="19422" xr:uid="{00000000-0005-0000-0000-000055A00000}"/>
    <cellStyle name="Total border 34 3 2 2" xfId="37721" xr:uid="{00000000-0005-0000-0000-000056A00000}"/>
    <cellStyle name="Total border 34 3 3" xfId="29521" xr:uid="{00000000-0005-0000-0000-000057A00000}"/>
    <cellStyle name="Total border 34 4" xfId="24434" xr:uid="{00000000-0005-0000-0000-000058A00000}"/>
    <cellStyle name="Total border 35" xfId="3193" xr:uid="{00000000-0005-0000-0000-000059A00000}"/>
    <cellStyle name="Total border 35 2" xfId="6351" xr:uid="{00000000-0005-0000-0000-00005AA00000}"/>
    <cellStyle name="Total border 35 2 2" xfId="12470" xr:uid="{00000000-0005-0000-0000-00005BA00000}"/>
    <cellStyle name="Total border 35 2 2 2" xfId="21890" xr:uid="{00000000-0005-0000-0000-00005CA00000}"/>
    <cellStyle name="Total border 35 2 2 2 2" xfId="39758" xr:uid="{00000000-0005-0000-0000-00005DA00000}"/>
    <cellStyle name="Total border 35 2 2 3" xfId="32064" xr:uid="{00000000-0005-0000-0000-00005EA00000}"/>
    <cellStyle name="Total border 35 2 3" xfId="26998" xr:uid="{00000000-0005-0000-0000-00005FA00000}"/>
    <cellStyle name="Total border 35 3" xfId="9455" xr:uid="{00000000-0005-0000-0000-000060A00000}"/>
    <cellStyle name="Total border 35 3 2" xfId="19424" xr:uid="{00000000-0005-0000-0000-000061A00000}"/>
    <cellStyle name="Total border 35 3 2 2" xfId="37723" xr:uid="{00000000-0005-0000-0000-000062A00000}"/>
    <cellStyle name="Total border 35 3 3" xfId="29529" xr:uid="{00000000-0005-0000-0000-000063A00000}"/>
    <cellStyle name="Total border 35 4" xfId="24442" xr:uid="{00000000-0005-0000-0000-000064A00000}"/>
    <cellStyle name="Total border 36" xfId="3275" xr:uid="{00000000-0005-0000-0000-000065A00000}"/>
    <cellStyle name="Total border 36 2" xfId="6432" xr:uid="{00000000-0005-0000-0000-000066A00000}"/>
    <cellStyle name="Total border 36 2 2" xfId="12545" xr:uid="{00000000-0005-0000-0000-000067A00000}"/>
    <cellStyle name="Total border 36 2 2 2" xfId="21961" xr:uid="{00000000-0005-0000-0000-000068A00000}"/>
    <cellStyle name="Total border 36 2 2 2 2" xfId="39778" xr:uid="{00000000-0005-0000-0000-000069A00000}"/>
    <cellStyle name="Total border 36 2 2 3" xfId="32088" xr:uid="{00000000-0005-0000-0000-00006AA00000}"/>
    <cellStyle name="Total border 36 2 3" xfId="27022" xr:uid="{00000000-0005-0000-0000-00006BA00000}"/>
    <cellStyle name="Total border 36 3" xfId="9530" xr:uid="{00000000-0005-0000-0000-00006CA00000}"/>
    <cellStyle name="Total border 36 3 2" xfId="19487" xr:uid="{00000000-0005-0000-0000-00006DA00000}"/>
    <cellStyle name="Total border 36 3 2 2" xfId="37735" xr:uid="{00000000-0005-0000-0000-00006EA00000}"/>
    <cellStyle name="Total border 36 3 3" xfId="29553" xr:uid="{00000000-0005-0000-0000-00006FA00000}"/>
    <cellStyle name="Total border 36 4" xfId="24466" xr:uid="{00000000-0005-0000-0000-000070A00000}"/>
    <cellStyle name="Total border 37" xfId="4860" xr:uid="{00000000-0005-0000-0000-000071A00000}"/>
    <cellStyle name="Total border 37 2" xfId="11001" xr:uid="{00000000-0005-0000-0000-000072A00000}"/>
    <cellStyle name="Total border 37 2 2" xfId="20565" xr:uid="{00000000-0005-0000-0000-000073A00000}"/>
    <cellStyle name="Total border 37 2 2 2" xfId="38669" xr:uid="{00000000-0005-0000-0000-000074A00000}"/>
    <cellStyle name="Total border 37 2 3" xfId="30874" xr:uid="{00000000-0005-0000-0000-000075A00000}"/>
    <cellStyle name="Total border 37 3" xfId="25792" xr:uid="{00000000-0005-0000-0000-000076A00000}"/>
    <cellStyle name="Total border 38" xfId="7985" xr:uid="{00000000-0005-0000-0000-000077A00000}"/>
    <cellStyle name="Total border 38 2" xfId="17978" xr:uid="{00000000-0005-0000-0000-000078A00000}"/>
    <cellStyle name="Total border 38 2 2" xfId="36556" xr:uid="{00000000-0005-0000-0000-000079A00000}"/>
    <cellStyle name="Total border 38 3" xfId="28347" xr:uid="{00000000-0005-0000-0000-00007AA00000}"/>
    <cellStyle name="Total border 39" xfId="23251" xr:uid="{00000000-0005-0000-0000-00007BA00000}"/>
    <cellStyle name="Total border 4" xfId="2469" xr:uid="{00000000-0005-0000-0000-00007CA00000}"/>
    <cellStyle name="Total border 4 2" xfId="3750" xr:uid="{00000000-0005-0000-0000-00007DA00000}"/>
    <cellStyle name="Total border 4 2 2" xfId="6865" xr:uid="{00000000-0005-0000-0000-00007EA00000}"/>
    <cellStyle name="Total border 4 2 2 2" xfId="12944" xr:uid="{00000000-0005-0000-0000-00007FA00000}"/>
    <cellStyle name="Total border 4 2 2 2 2" xfId="22308" xr:uid="{00000000-0005-0000-0000-000080A00000}"/>
    <cellStyle name="Total border 4 2 2 2 2 2" xfId="40038" xr:uid="{00000000-0005-0000-0000-000081A00000}"/>
    <cellStyle name="Total border 4 2 2 2 3" xfId="32398" xr:uid="{00000000-0005-0000-0000-000082A00000}"/>
    <cellStyle name="Total border 4 2 2 3" xfId="27332" xr:uid="{00000000-0005-0000-0000-000083A00000}"/>
    <cellStyle name="Total border 4 2 3" xfId="9929" xr:uid="{00000000-0005-0000-0000-000084A00000}"/>
    <cellStyle name="Total border 4 2 3 2" xfId="19736" xr:uid="{00000000-0005-0000-0000-000085A00000}"/>
    <cellStyle name="Total border 4 2 3 2 2" xfId="37895" xr:uid="{00000000-0005-0000-0000-000086A00000}"/>
    <cellStyle name="Total border 4 2 3 3" xfId="29857" xr:uid="{00000000-0005-0000-0000-000087A00000}"/>
    <cellStyle name="Total border 4 2 4" xfId="24776" xr:uid="{00000000-0005-0000-0000-000088A00000}"/>
    <cellStyle name="Total border 4 3" xfId="4426" xr:uid="{00000000-0005-0000-0000-000089A00000}"/>
    <cellStyle name="Total border 4 3 2" xfId="7528" xr:uid="{00000000-0005-0000-0000-00008AA00000}"/>
    <cellStyle name="Total border 4 3 2 2" xfId="13589" xr:uid="{00000000-0005-0000-0000-00008BA00000}"/>
    <cellStyle name="Total border 4 3 2 2 2" xfId="22881" xr:uid="{00000000-0005-0000-0000-00008CA00000}"/>
    <cellStyle name="Total border 4 3 2 2 2 2" xfId="40609" xr:uid="{00000000-0005-0000-0000-00008DA00000}"/>
    <cellStyle name="Total border 4 3 2 2 3" xfId="33039" xr:uid="{00000000-0005-0000-0000-00008EA00000}"/>
    <cellStyle name="Total border 4 3 2 3" xfId="27973" xr:uid="{00000000-0005-0000-0000-00008FA00000}"/>
    <cellStyle name="Total border 4 3 3" xfId="10575" xr:uid="{00000000-0005-0000-0000-000090A00000}"/>
    <cellStyle name="Total border 4 3 3 2" xfId="20143" xr:uid="{00000000-0005-0000-0000-000091A00000}"/>
    <cellStyle name="Total border 4 3 3 2 2" xfId="38298" xr:uid="{00000000-0005-0000-0000-000092A00000}"/>
    <cellStyle name="Total border 4 3 3 3" xfId="30499" xr:uid="{00000000-0005-0000-0000-000093A00000}"/>
    <cellStyle name="Total border 4 3 4" xfId="25417" xr:uid="{00000000-0005-0000-0000-000094A00000}"/>
    <cellStyle name="Total border 4 4" xfId="5675" xr:uid="{00000000-0005-0000-0000-000095A00000}"/>
    <cellStyle name="Total border 4 4 2" xfId="11794" xr:uid="{00000000-0005-0000-0000-000096A00000}"/>
    <cellStyle name="Total border 4 4 2 2" xfId="21327" xr:uid="{00000000-0005-0000-0000-000097A00000}"/>
    <cellStyle name="Total border 4 4 2 2 2" xfId="39213" xr:uid="{00000000-0005-0000-0000-000098A00000}"/>
    <cellStyle name="Total border 4 4 2 3" xfId="31444" xr:uid="{00000000-0005-0000-0000-000099A00000}"/>
    <cellStyle name="Total border 4 4 3" xfId="26378" xr:uid="{00000000-0005-0000-0000-00009AA00000}"/>
    <cellStyle name="Total border 4 5" xfId="8774" xr:uid="{00000000-0005-0000-0000-00009BA00000}"/>
    <cellStyle name="Total border 4 5 2" xfId="18761" xr:uid="{00000000-0005-0000-0000-00009CA00000}"/>
    <cellStyle name="Total border 4 5 2 2" xfId="37116" xr:uid="{00000000-0005-0000-0000-00009DA00000}"/>
    <cellStyle name="Total border 4 5 3" xfId="28904" xr:uid="{00000000-0005-0000-0000-00009EA00000}"/>
    <cellStyle name="Total border 4 6" xfId="23819" xr:uid="{00000000-0005-0000-0000-00009FA00000}"/>
    <cellStyle name="Total border 5" xfId="2556" xr:uid="{00000000-0005-0000-0000-0000A0A00000}"/>
    <cellStyle name="Total border 5 2" xfId="3486" xr:uid="{00000000-0005-0000-0000-0000A1A00000}"/>
    <cellStyle name="Total border 5 2 2" xfId="6630" xr:uid="{00000000-0005-0000-0000-0000A2A00000}"/>
    <cellStyle name="Total border 5 2 2 2" xfId="12730" xr:uid="{00000000-0005-0000-0000-0000A3A00000}"/>
    <cellStyle name="Total border 5 2 2 2 2" xfId="22135" xr:uid="{00000000-0005-0000-0000-0000A4A00000}"/>
    <cellStyle name="Total border 5 2 2 2 2 2" xfId="39865" xr:uid="{00000000-0005-0000-0000-0000A5A00000}"/>
    <cellStyle name="Total border 5 2 2 2 3" xfId="32185" xr:uid="{00000000-0005-0000-0000-0000A6A00000}"/>
    <cellStyle name="Total border 5 2 2 3" xfId="27119" xr:uid="{00000000-0005-0000-0000-0000A7A00000}"/>
    <cellStyle name="Total border 5 2 3" xfId="9715" xr:uid="{00000000-0005-0000-0000-0000A8A00000}"/>
    <cellStyle name="Total border 5 2 3 2" xfId="19613" xr:uid="{00000000-0005-0000-0000-0000A9A00000}"/>
    <cellStyle name="Total border 5 2 3 2 2" xfId="37773" xr:uid="{00000000-0005-0000-0000-0000AAA00000}"/>
    <cellStyle name="Total border 5 2 3 3" xfId="29646" xr:uid="{00000000-0005-0000-0000-0000ABA00000}"/>
    <cellStyle name="Total border 5 2 4" xfId="24563" xr:uid="{00000000-0005-0000-0000-0000ACA00000}"/>
    <cellStyle name="Total border 5 3" xfId="4211" xr:uid="{00000000-0005-0000-0000-0000ADA00000}"/>
    <cellStyle name="Total border 5 3 2" xfId="7314" xr:uid="{00000000-0005-0000-0000-0000AEA00000}"/>
    <cellStyle name="Total border 5 3 2 2" xfId="13375" xr:uid="{00000000-0005-0000-0000-0000AFA00000}"/>
    <cellStyle name="Total border 5 3 2 2 2" xfId="22708" xr:uid="{00000000-0005-0000-0000-0000B0A00000}"/>
    <cellStyle name="Total border 5 3 2 2 2 2" xfId="40436" xr:uid="{00000000-0005-0000-0000-0000B1A00000}"/>
    <cellStyle name="Total border 5 3 2 2 3" xfId="32826" xr:uid="{00000000-0005-0000-0000-0000B2A00000}"/>
    <cellStyle name="Total border 5 3 2 3" xfId="27760" xr:uid="{00000000-0005-0000-0000-0000B3A00000}"/>
    <cellStyle name="Total border 5 3 3" xfId="10360" xr:uid="{00000000-0005-0000-0000-0000B4A00000}"/>
    <cellStyle name="Total border 5 3 3 2" xfId="19929" xr:uid="{00000000-0005-0000-0000-0000B5A00000}"/>
    <cellStyle name="Total border 5 3 3 2 2" xfId="38085" xr:uid="{00000000-0005-0000-0000-0000B6A00000}"/>
    <cellStyle name="Total border 5 3 3 3" xfId="30285" xr:uid="{00000000-0005-0000-0000-0000B7A00000}"/>
    <cellStyle name="Total border 5 3 4" xfId="25204" xr:uid="{00000000-0005-0000-0000-0000B8A00000}"/>
    <cellStyle name="Total border 5 4" xfId="5759" xr:uid="{00000000-0005-0000-0000-0000B9A00000}"/>
    <cellStyle name="Total border 5 4 2" xfId="11878" xr:uid="{00000000-0005-0000-0000-0000BAA00000}"/>
    <cellStyle name="Total border 5 4 2 2" xfId="21392" xr:uid="{00000000-0005-0000-0000-0000BBA00000}"/>
    <cellStyle name="Total border 5 4 2 2 2" xfId="39276" xr:uid="{00000000-0005-0000-0000-0000BCA00000}"/>
    <cellStyle name="Total border 5 4 2 3" xfId="31522" xr:uid="{00000000-0005-0000-0000-0000BDA00000}"/>
    <cellStyle name="Total border 5 4 3" xfId="26456" xr:uid="{00000000-0005-0000-0000-0000BEA00000}"/>
    <cellStyle name="Total border 5 5" xfId="8858" xr:uid="{00000000-0005-0000-0000-0000BFA00000}"/>
    <cellStyle name="Total border 5 5 2" xfId="18845" xr:uid="{00000000-0005-0000-0000-0000C0A00000}"/>
    <cellStyle name="Total border 5 5 2 2" xfId="37194" xr:uid="{00000000-0005-0000-0000-0000C1A00000}"/>
    <cellStyle name="Total border 5 5 3" xfId="28982" xr:uid="{00000000-0005-0000-0000-0000C2A00000}"/>
    <cellStyle name="Total border 5 6" xfId="23895" xr:uid="{00000000-0005-0000-0000-0000C3A00000}"/>
    <cellStyle name="Total border 6" xfId="2591" xr:uid="{00000000-0005-0000-0000-0000C4A00000}"/>
    <cellStyle name="Total border 6 2" xfId="3842" xr:uid="{00000000-0005-0000-0000-0000C5A00000}"/>
    <cellStyle name="Total border 6 2 2" xfId="6948" xr:uid="{00000000-0005-0000-0000-0000C6A00000}"/>
    <cellStyle name="Total border 6 2 2 2" xfId="13019" xr:uid="{00000000-0005-0000-0000-0000C7A00000}"/>
    <cellStyle name="Total border 6 2 2 2 2" xfId="22374" xr:uid="{00000000-0005-0000-0000-0000C8A00000}"/>
    <cellStyle name="Total border 6 2 2 2 2 2" xfId="40102" xr:uid="{00000000-0005-0000-0000-0000C9A00000}"/>
    <cellStyle name="Total border 6 2 2 2 3" xfId="32471" xr:uid="{00000000-0005-0000-0000-0000CAA00000}"/>
    <cellStyle name="Total border 6 2 2 3" xfId="27405" xr:uid="{00000000-0005-0000-0000-0000CBA00000}"/>
    <cellStyle name="Total border 6 2 3" xfId="10004" xr:uid="{00000000-0005-0000-0000-0000CCA00000}"/>
    <cellStyle name="Total border 6 2 3 2" xfId="19777" xr:uid="{00000000-0005-0000-0000-0000CDA00000}"/>
    <cellStyle name="Total border 6 2 3 2 2" xfId="37934" xr:uid="{00000000-0005-0000-0000-0000CEA00000}"/>
    <cellStyle name="Total border 6 2 3 3" xfId="29930" xr:uid="{00000000-0005-0000-0000-0000CFA00000}"/>
    <cellStyle name="Total border 6 2 4" xfId="24849" xr:uid="{00000000-0005-0000-0000-0000D0A00000}"/>
    <cellStyle name="Total border 6 3" xfId="4501" xr:uid="{00000000-0005-0000-0000-0000D1A00000}"/>
    <cellStyle name="Total border 6 3 2" xfId="7603" xr:uid="{00000000-0005-0000-0000-0000D2A00000}"/>
    <cellStyle name="Total border 6 3 2 2" xfId="13664" xr:uid="{00000000-0005-0000-0000-0000D3A00000}"/>
    <cellStyle name="Total border 6 3 2 2 2" xfId="22945" xr:uid="{00000000-0005-0000-0000-0000D4A00000}"/>
    <cellStyle name="Total border 6 3 2 2 2 2" xfId="40673" xr:uid="{00000000-0005-0000-0000-0000D5A00000}"/>
    <cellStyle name="Total border 6 3 2 2 3" xfId="33112" xr:uid="{00000000-0005-0000-0000-0000D6A00000}"/>
    <cellStyle name="Total border 6 3 2 3" xfId="28046" xr:uid="{00000000-0005-0000-0000-0000D7A00000}"/>
    <cellStyle name="Total border 6 3 3" xfId="10650" xr:uid="{00000000-0005-0000-0000-0000D8A00000}"/>
    <cellStyle name="Total border 6 3 3 2" xfId="20218" xr:uid="{00000000-0005-0000-0000-0000D9A00000}"/>
    <cellStyle name="Total border 6 3 3 2 2" xfId="38371" xr:uid="{00000000-0005-0000-0000-0000DAA00000}"/>
    <cellStyle name="Total border 6 3 3 3" xfId="30572" xr:uid="{00000000-0005-0000-0000-0000DBA00000}"/>
    <cellStyle name="Total border 6 3 4" xfId="25490" xr:uid="{00000000-0005-0000-0000-0000DCA00000}"/>
    <cellStyle name="Total border 6 4" xfId="5793" xr:uid="{00000000-0005-0000-0000-0000DDA00000}"/>
    <cellStyle name="Total border 6 4 2" xfId="11912" xr:uid="{00000000-0005-0000-0000-0000DEA00000}"/>
    <cellStyle name="Total border 6 4 2 2" xfId="21414" xr:uid="{00000000-0005-0000-0000-0000DFA00000}"/>
    <cellStyle name="Total border 6 4 2 2 2" xfId="39298" xr:uid="{00000000-0005-0000-0000-0000E0A00000}"/>
    <cellStyle name="Total border 6 4 2 3" xfId="31554" xr:uid="{00000000-0005-0000-0000-0000E1A00000}"/>
    <cellStyle name="Total border 6 4 3" xfId="26488" xr:uid="{00000000-0005-0000-0000-0000E2A00000}"/>
    <cellStyle name="Total border 6 5" xfId="8892" xr:uid="{00000000-0005-0000-0000-0000E3A00000}"/>
    <cellStyle name="Total border 6 5 2" xfId="18879" xr:uid="{00000000-0005-0000-0000-0000E4A00000}"/>
    <cellStyle name="Total border 6 5 2 2" xfId="37226" xr:uid="{00000000-0005-0000-0000-0000E5A00000}"/>
    <cellStyle name="Total border 6 5 3" xfId="29014" xr:uid="{00000000-0005-0000-0000-0000E6A00000}"/>
    <cellStyle name="Total border 6 6" xfId="23927" xr:uid="{00000000-0005-0000-0000-0000E7A00000}"/>
    <cellStyle name="Total border 7" xfId="2637" xr:uid="{00000000-0005-0000-0000-0000E8A00000}"/>
    <cellStyle name="Total border 7 2" xfId="3900" xr:uid="{00000000-0005-0000-0000-0000E9A00000}"/>
    <cellStyle name="Total border 7 2 2" xfId="7005" xr:uid="{00000000-0005-0000-0000-0000EAA00000}"/>
    <cellStyle name="Total border 7 2 2 2" xfId="13074" xr:uid="{00000000-0005-0000-0000-0000EBA00000}"/>
    <cellStyle name="Total border 7 2 2 2 2" xfId="22427" xr:uid="{00000000-0005-0000-0000-0000ECA00000}"/>
    <cellStyle name="Total border 7 2 2 2 2 2" xfId="40155" xr:uid="{00000000-0005-0000-0000-0000EDA00000}"/>
    <cellStyle name="Total border 7 2 2 2 3" xfId="32526" xr:uid="{00000000-0005-0000-0000-0000EEA00000}"/>
    <cellStyle name="Total border 7 2 2 3" xfId="27460" xr:uid="{00000000-0005-0000-0000-0000EFA00000}"/>
    <cellStyle name="Total border 7 2 3" xfId="10059" xr:uid="{00000000-0005-0000-0000-0000F0A00000}"/>
    <cellStyle name="Total border 7 2 3 2" xfId="19797" xr:uid="{00000000-0005-0000-0000-0000F1A00000}"/>
    <cellStyle name="Total border 7 2 3 2 2" xfId="37954" xr:uid="{00000000-0005-0000-0000-0000F2A00000}"/>
    <cellStyle name="Total border 7 2 3 3" xfId="29985" xr:uid="{00000000-0005-0000-0000-0000F3A00000}"/>
    <cellStyle name="Total border 7 2 4" xfId="24904" xr:uid="{00000000-0005-0000-0000-0000F4A00000}"/>
    <cellStyle name="Total border 7 3" xfId="4556" xr:uid="{00000000-0005-0000-0000-0000F5A00000}"/>
    <cellStyle name="Total border 7 3 2" xfId="7658" xr:uid="{00000000-0005-0000-0000-0000F6A00000}"/>
    <cellStyle name="Total border 7 3 2 2" xfId="13719" xr:uid="{00000000-0005-0000-0000-0000F7A00000}"/>
    <cellStyle name="Total border 7 3 2 2 2" xfId="22998" xr:uid="{00000000-0005-0000-0000-0000F8A00000}"/>
    <cellStyle name="Total border 7 3 2 2 2 2" xfId="40726" xr:uid="{00000000-0005-0000-0000-0000F9A00000}"/>
    <cellStyle name="Total border 7 3 2 2 3" xfId="33167" xr:uid="{00000000-0005-0000-0000-0000FAA00000}"/>
    <cellStyle name="Total border 7 3 2 3" xfId="28101" xr:uid="{00000000-0005-0000-0000-0000FBA00000}"/>
    <cellStyle name="Total border 7 3 3" xfId="10705" xr:uid="{00000000-0005-0000-0000-0000FCA00000}"/>
    <cellStyle name="Total border 7 3 3 2" xfId="20273" xr:uid="{00000000-0005-0000-0000-0000FDA00000}"/>
    <cellStyle name="Total border 7 3 3 2 2" xfId="38426" xr:uid="{00000000-0005-0000-0000-0000FEA00000}"/>
    <cellStyle name="Total border 7 3 3 3" xfId="30627" xr:uid="{00000000-0005-0000-0000-0000FFA00000}"/>
    <cellStyle name="Total border 7 3 4" xfId="25545" xr:uid="{00000000-0005-0000-0000-000000A10000}"/>
    <cellStyle name="Total border 7 4" xfId="5836" xr:uid="{00000000-0005-0000-0000-000001A10000}"/>
    <cellStyle name="Total border 7 4 2" xfId="11955" xr:uid="{00000000-0005-0000-0000-000002A10000}"/>
    <cellStyle name="Total border 7 4 2 2" xfId="21452" xr:uid="{00000000-0005-0000-0000-000003A10000}"/>
    <cellStyle name="Total border 7 4 2 2 2" xfId="39334" xr:uid="{00000000-0005-0000-0000-000004A10000}"/>
    <cellStyle name="Total border 7 4 2 3" xfId="31595" xr:uid="{00000000-0005-0000-0000-000005A10000}"/>
    <cellStyle name="Total border 7 4 3" xfId="26529" xr:uid="{00000000-0005-0000-0000-000006A10000}"/>
    <cellStyle name="Total border 7 5" xfId="8935" xr:uid="{00000000-0005-0000-0000-000007A10000}"/>
    <cellStyle name="Total border 7 5 2" xfId="18922" xr:uid="{00000000-0005-0000-0000-000008A10000}"/>
    <cellStyle name="Total border 7 5 2 2" xfId="37267" xr:uid="{00000000-0005-0000-0000-000009A10000}"/>
    <cellStyle name="Total border 7 5 3" xfId="29055" xr:uid="{00000000-0005-0000-0000-00000AA10000}"/>
    <cellStyle name="Total border 7 6" xfId="23968" xr:uid="{00000000-0005-0000-0000-00000BA10000}"/>
    <cellStyle name="Total border 8" xfId="2604" xr:uid="{00000000-0005-0000-0000-00000CA10000}"/>
    <cellStyle name="Total border 8 2" xfId="3741" xr:uid="{00000000-0005-0000-0000-00000DA10000}"/>
    <cellStyle name="Total border 8 2 2" xfId="6856" xr:uid="{00000000-0005-0000-0000-00000EA10000}"/>
    <cellStyle name="Total border 8 2 2 2" xfId="12935" xr:uid="{00000000-0005-0000-0000-00000FA10000}"/>
    <cellStyle name="Total border 8 2 2 2 2" xfId="22300" xr:uid="{00000000-0005-0000-0000-000010A10000}"/>
    <cellStyle name="Total border 8 2 2 2 2 2" xfId="40030" xr:uid="{00000000-0005-0000-0000-000011A10000}"/>
    <cellStyle name="Total border 8 2 2 2 3" xfId="32389" xr:uid="{00000000-0005-0000-0000-000012A10000}"/>
    <cellStyle name="Total border 8 2 2 3" xfId="27323" xr:uid="{00000000-0005-0000-0000-000013A10000}"/>
    <cellStyle name="Total border 8 2 3" xfId="9920" xr:uid="{00000000-0005-0000-0000-000014A10000}"/>
    <cellStyle name="Total border 8 2 3 2" xfId="19727" xr:uid="{00000000-0005-0000-0000-000015A10000}"/>
    <cellStyle name="Total border 8 2 3 2 2" xfId="37886" xr:uid="{00000000-0005-0000-0000-000016A10000}"/>
    <cellStyle name="Total border 8 2 3 3" xfId="29848" xr:uid="{00000000-0005-0000-0000-000017A10000}"/>
    <cellStyle name="Total border 8 2 4" xfId="24767" xr:uid="{00000000-0005-0000-0000-000018A10000}"/>
    <cellStyle name="Total border 8 3" xfId="4417" xr:uid="{00000000-0005-0000-0000-000019A10000}"/>
    <cellStyle name="Total border 8 3 2" xfId="7519" xr:uid="{00000000-0005-0000-0000-00001AA10000}"/>
    <cellStyle name="Total border 8 3 2 2" xfId="13580" xr:uid="{00000000-0005-0000-0000-00001BA10000}"/>
    <cellStyle name="Total border 8 3 2 2 2" xfId="22873" xr:uid="{00000000-0005-0000-0000-00001CA10000}"/>
    <cellStyle name="Total border 8 3 2 2 2 2" xfId="40601" xr:uid="{00000000-0005-0000-0000-00001DA10000}"/>
    <cellStyle name="Total border 8 3 2 2 3" xfId="33030" xr:uid="{00000000-0005-0000-0000-00001EA10000}"/>
    <cellStyle name="Total border 8 3 2 3" xfId="27964" xr:uid="{00000000-0005-0000-0000-00001FA10000}"/>
    <cellStyle name="Total border 8 3 3" xfId="10566" xr:uid="{00000000-0005-0000-0000-000020A10000}"/>
    <cellStyle name="Total border 8 3 3 2" xfId="20134" xr:uid="{00000000-0005-0000-0000-000021A10000}"/>
    <cellStyle name="Total border 8 3 3 2 2" xfId="38289" xr:uid="{00000000-0005-0000-0000-000022A10000}"/>
    <cellStyle name="Total border 8 3 3 3" xfId="30490" xr:uid="{00000000-0005-0000-0000-000023A10000}"/>
    <cellStyle name="Total border 8 3 4" xfId="25408" xr:uid="{00000000-0005-0000-0000-000024A10000}"/>
    <cellStyle name="Total border 8 4" xfId="5806" xr:uid="{00000000-0005-0000-0000-000025A10000}"/>
    <cellStyle name="Total border 8 4 2" xfId="11925" xr:uid="{00000000-0005-0000-0000-000026A10000}"/>
    <cellStyle name="Total border 8 4 2 2" xfId="21426" xr:uid="{00000000-0005-0000-0000-000027A10000}"/>
    <cellStyle name="Total border 8 4 2 2 2" xfId="39309" xr:uid="{00000000-0005-0000-0000-000028A10000}"/>
    <cellStyle name="Total border 8 4 2 3" xfId="31566" xr:uid="{00000000-0005-0000-0000-000029A10000}"/>
    <cellStyle name="Total border 8 4 3" xfId="26500" xr:uid="{00000000-0005-0000-0000-00002AA10000}"/>
    <cellStyle name="Total border 8 5" xfId="8905" xr:uid="{00000000-0005-0000-0000-00002BA10000}"/>
    <cellStyle name="Total border 8 5 2" xfId="18892" xr:uid="{00000000-0005-0000-0000-00002CA10000}"/>
    <cellStyle name="Total border 8 5 2 2" xfId="37238" xr:uid="{00000000-0005-0000-0000-00002DA10000}"/>
    <cellStyle name="Total border 8 5 3" xfId="29026" xr:uid="{00000000-0005-0000-0000-00002EA10000}"/>
    <cellStyle name="Total border 8 6" xfId="23939" xr:uid="{00000000-0005-0000-0000-00002FA10000}"/>
    <cellStyle name="Total border 9" xfId="2706" xr:uid="{00000000-0005-0000-0000-000030A10000}"/>
    <cellStyle name="Total border 9 2" xfId="3418" xr:uid="{00000000-0005-0000-0000-000031A10000}"/>
    <cellStyle name="Total border 9 2 2" xfId="6569" xr:uid="{00000000-0005-0000-0000-000032A10000}"/>
    <cellStyle name="Total border 9 2 2 2" xfId="12679" xr:uid="{00000000-0005-0000-0000-000033A10000}"/>
    <cellStyle name="Total border 9 2 2 2 2" xfId="22088" xr:uid="{00000000-0005-0000-0000-000034A10000}"/>
    <cellStyle name="Total border 9 2 2 2 2 2" xfId="39818" xr:uid="{00000000-0005-0000-0000-000035A10000}"/>
    <cellStyle name="Total border 9 2 2 2 3" xfId="32134" xr:uid="{00000000-0005-0000-0000-000036A10000}"/>
    <cellStyle name="Total border 9 2 2 3" xfId="27068" xr:uid="{00000000-0005-0000-0000-000037A10000}"/>
    <cellStyle name="Total border 9 2 3" xfId="9664" xr:uid="{00000000-0005-0000-0000-000038A10000}"/>
    <cellStyle name="Total border 9 2 3 2" xfId="19596" xr:uid="{00000000-0005-0000-0000-000039A10000}"/>
    <cellStyle name="Total border 9 2 3 2 2" xfId="37756" xr:uid="{00000000-0005-0000-0000-00003AA10000}"/>
    <cellStyle name="Total border 9 2 3 3" xfId="29596" xr:uid="{00000000-0005-0000-0000-00003BA10000}"/>
    <cellStyle name="Total border 9 2 4" xfId="24512" xr:uid="{00000000-0005-0000-0000-00003CA10000}"/>
    <cellStyle name="Total border 9 3" xfId="4160" xr:uid="{00000000-0005-0000-0000-00003DA10000}"/>
    <cellStyle name="Total border 9 3 2" xfId="7263" xr:uid="{00000000-0005-0000-0000-00003EA10000}"/>
    <cellStyle name="Total border 9 3 2 2" xfId="13324" xr:uid="{00000000-0005-0000-0000-00003FA10000}"/>
    <cellStyle name="Total border 9 3 2 2 2" xfId="22661" xr:uid="{00000000-0005-0000-0000-000040A10000}"/>
    <cellStyle name="Total border 9 3 2 2 2 2" xfId="40389" xr:uid="{00000000-0005-0000-0000-000041A10000}"/>
    <cellStyle name="Total border 9 3 2 2 3" xfId="32775" xr:uid="{00000000-0005-0000-0000-000042A10000}"/>
    <cellStyle name="Total border 9 3 2 3" xfId="27709" xr:uid="{00000000-0005-0000-0000-000043A10000}"/>
    <cellStyle name="Total border 9 3 3" xfId="10309" xr:uid="{00000000-0005-0000-0000-000044A10000}"/>
    <cellStyle name="Total border 9 3 3 2" xfId="19878" xr:uid="{00000000-0005-0000-0000-000045A10000}"/>
    <cellStyle name="Total border 9 3 3 2 2" xfId="38034" xr:uid="{00000000-0005-0000-0000-000046A10000}"/>
    <cellStyle name="Total border 9 3 3 3" xfId="30234" xr:uid="{00000000-0005-0000-0000-000047A10000}"/>
    <cellStyle name="Total border 9 3 4" xfId="25153" xr:uid="{00000000-0005-0000-0000-000048A10000}"/>
    <cellStyle name="Total border 9 4" xfId="5902" xr:uid="{00000000-0005-0000-0000-000049A10000}"/>
    <cellStyle name="Total border 9 4 2" xfId="12021" xr:uid="{00000000-0005-0000-0000-00004AA10000}"/>
    <cellStyle name="Total border 9 4 2 2" xfId="21511" xr:uid="{00000000-0005-0000-0000-00004BA10000}"/>
    <cellStyle name="Total border 9 4 2 2 2" xfId="39391" xr:uid="{00000000-0005-0000-0000-00004CA10000}"/>
    <cellStyle name="Total border 9 4 2 3" xfId="31657" xr:uid="{00000000-0005-0000-0000-00004DA10000}"/>
    <cellStyle name="Total border 9 4 3" xfId="26591" xr:uid="{00000000-0005-0000-0000-00004EA10000}"/>
    <cellStyle name="Total border 9 5" xfId="9001" xr:uid="{00000000-0005-0000-0000-00004FA10000}"/>
    <cellStyle name="Total border 9 5 2" xfId="18988" xr:uid="{00000000-0005-0000-0000-000050A10000}"/>
    <cellStyle name="Total border 9 5 2 2" xfId="37329" xr:uid="{00000000-0005-0000-0000-000051A10000}"/>
    <cellStyle name="Total border 9 5 3" xfId="29115" xr:uid="{00000000-0005-0000-0000-000052A10000}"/>
    <cellStyle name="Total border 9 6" xfId="24030" xr:uid="{00000000-0005-0000-0000-000053A10000}"/>
    <cellStyle name="total1" xfId="839" xr:uid="{00000000-0005-0000-0000-000054A10000}"/>
    <cellStyle name="Tusenskille_Invoices Kenor 2004" xfId="1669" xr:uid="{00000000-0005-0000-0000-000055A10000}"/>
    <cellStyle name="Unit" xfId="1392" xr:uid="{00000000-0005-0000-0000-000056A10000}"/>
    <cellStyle name="User_Defined_A" xfId="1393" xr:uid="{00000000-0005-0000-0000-000057A10000}"/>
    <cellStyle name="Warning Text 10" xfId="1670" xr:uid="{00000000-0005-0000-0000-000058A10000}"/>
    <cellStyle name="Warning Text 2" xfId="1394" xr:uid="{00000000-0005-0000-0000-000059A10000}"/>
    <cellStyle name="Warning Text 3" xfId="1395" xr:uid="{00000000-0005-0000-0000-00005AA10000}"/>
    <cellStyle name="Warning Text 4" xfId="1396" xr:uid="{00000000-0005-0000-0000-00005BA10000}"/>
    <cellStyle name="Warning Text 5" xfId="1397" xr:uid="{00000000-0005-0000-0000-00005CA10000}"/>
    <cellStyle name="Warning Text 6" xfId="1671" xr:uid="{00000000-0005-0000-0000-00005DA10000}"/>
    <cellStyle name="Warning Text 7" xfId="1672" xr:uid="{00000000-0005-0000-0000-00005EA10000}"/>
    <cellStyle name="Warning Text 8" xfId="1673" xr:uid="{00000000-0005-0000-0000-00005FA10000}"/>
    <cellStyle name="Warning Text 9" xfId="1674" xr:uid="{00000000-0005-0000-0000-000060A10000}"/>
    <cellStyle name="wrap" xfId="1398" xr:uid="{00000000-0005-0000-0000-000061A10000}"/>
    <cellStyle name="Обычный_ВУ ООП 1" xfId="1053" xr:uid="{00000000-0005-0000-0000-000062A10000}"/>
    <cellStyle name="뒤에 오는 하이퍼링크_토목_외부BOQ" xfId="1399" xr:uid="{00000000-0005-0000-0000-000063A10000}"/>
    <cellStyle name="뷭?_BOOKSHIP" xfId="1400" xr:uid="{00000000-0005-0000-0000-000064A10000}"/>
    <cellStyle name="콤마 [0]_10월2주 _x0001_" xfId="1405" xr:uid="{00000000-0005-0000-0000-000065A10000}"/>
    <cellStyle name="콤마_1202" xfId="1406" xr:uid="{00000000-0005-0000-0000-000066A10000}"/>
    <cellStyle name="통화 [0]_MSR기계Rev2" xfId="1407" xr:uid="{00000000-0005-0000-0000-000067A10000}"/>
    <cellStyle name="표준_A2_H2" xfId="1408" xr:uid="{00000000-0005-0000-0000-000068A10000}"/>
    <cellStyle name="하이퍼링크_AG_SpecialItem" xfId="1409" xr:uid="{00000000-0005-0000-0000-000069A10000}"/>
    <cellStyle name="一般_GARMENT STEP FORM HK" xfId="1401" xr:uid="{00000000-0005-0000-0000-00006AA10000}"/>
    <cellStyle name="中原専用" xfId="1402" xr:uid="{00000000-0005-0000-0000-00006BA10000}"/>
    <cellStyle name="千分位[0]_GARMENT STEP FORM HK" xfId="1403" xr:uid="{00000000-0005-0000-0000-00006CA10000}"/>
    <cellStyle name="千分位_GARMENT STEP FORM HK" xfId="1404" xr:uid="{00000000-0005-0000-0000-00006DA10000}"/>
    <cellStyle name="桁区切り_MISC" xfId="1410" xr:uid="{00000000-0005-0000-0000-00006EA10000}"/>
    <cellStyle name="標準_BCD BLDG BQ Rev 2" xfId="1411" xr:uid="{00000000-0005-0000-0000-00006FA10000}"/>
    <cellStyle name="貨幣 [0]_GARMENT STEP FORM HK" xfId="1412" xr:uid="{00000000-0005-0000-0000-000070A10000}"/>
    <cellStyle name="貨幣_GARMENT STEP FORM HK" xfId="1413" xr:uid="{00000000-0005-0000-0000-000071A10000}"/>
  </cellStyles>
  <dxfs count="0"/>
  <tableStyles count="1" defaultTableStyle="TableStyleMedium2" defaultPivotStyle="PivotStyleLight16">
    <tableStyle name="Invisible" pivot="0" table="0" count="0" xr9:uid="{86BFBCF9-555C-4217-BAB3-182E42993068}"/>
  </tableStyles>
  <colors>
    <mruColors>
      <color rgb="FF51DFDF"/>
      <color rgb="FF3BF1F5"/>
      <color rgb="FFFFCCFF"/>
      <color rgb="FF2812CC"/>
      <color rgb="FFFF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customXml" Target="../customXml/item1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29" Type="http://schemas.openxmlformats.org/officeDocument/2006/relationships/externalLink" Target="externalLinks/externalLink25.xml"/><Relationship Id="rId41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2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styles" Target="styles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31" Type="http://schemas.openxmlformats.org/officeDocument/2006/relationships/externalLink" Target="externalLinks/externalLink27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theme" Target="theme/theme1.xml"/><Relationship Id="rId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748394</xdr:colOff>
      <xdr:row>2</xdr:row>
      <xdr:rowOff>0</xdr:rowOff>
    </xdr:from>
    <xdr:to>
      <xdr:col>6</xdr:col>
      <xdr:colOff>1297034</xdr:colOff>
      <xdr:row>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1C1F42B-EE6E-4D5A-8247-A6EA6C9461F2}"/>
            </a:ext>
          </a:extLst>
        </xdr:cNvPr>
        <xdr:cNvSpPr/>
      </xdr:nvSpPr>
      <xdr:spPr>
        <a:xfrm>
          <a:off x="7768319" y="466725"/>
          <a:ext cx="548640" cy="276225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43543</xdr:colOff>
      <xdr:row>2</xdr:row>
      <xdr:rowOff>16329</xdr:rowOff>
    </xdr:from>
    <xdr:to>
      <xdr:col>11</xdr:col>
      <xdr:colOff>592183</xdr:colOff>
      <xdr:row>3</xdr:row>
      <xdr:rowOff>16329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8B56BEB-2680-414A-A6CB-CA32B515FE04}"/>
            </a:ext>
          </a:extLst>
        </xdr:cNvPr>
        <xdr:cNvSpPr/>
      </xdr:nvSpPr>
      <xdr:spPr>
        <a:xfrm>
          <a:off x="11273518" y="483054"/>
          <a:ext cx="548640" cy="276225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</xdr:colOff>
      <xdr:row>2</xdr:row>
      <xdr:rowOff>5443</xdr:rowOff>
    </xdr:from>
    <xdr:to>
      <xdr:col>16</xdr:col>
      <xdr:colOff>567690</xdr:colOff>
      <xdr:row>3</xdr:row>
      <xdr:rowOff>5443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64BE6D40-7064-4139-B993-07A162DB5604}"/>
            </a:ext>
          </a:extLst>
        </xdr:cNvPr>
        <xdr:cNvSpPr/>
      </xdr:nvSpPr>
      <xdr:spPr>
        <a:xfrm>
          <a:off x="14297025" y="472168"/>
          <a:ext cx="548640" cy="276225"/>
        </a:xfrm>
        <a:prstGeom prst="rect">
          <a:avLst/>
        </a:prstGeom>
        <a:solidFill>
          <a:schemeClr val="accent6">
            <a:lumMod val="75000"/>
          </a:schemeClr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462642</xdr:colOff>
      <xdr:row>30</xdr:row>
      <xdr:rowOff>108857</xdr:rowOff>
    </xdr:from>
    <xdr:to>
      <xdr:col>18</xdr:col>
      <xdr:colOff>470647</xdr:colOff>
      <xdr:row>31</xdr:row>
      <xdr:rowOff>168089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A53C84D-682E-476F-AF6E-2EC11D64C563}"/>
            </a:ext>
          </a:extLst>
        </xdr:cNvPr>
        <xdr:cNvSpPr txBox="1"/>
      </xdr:nvSpPr>
      <xdr:spPr>
        <a:xfrm>
          <a:off x="13483877" y="7134945"/>
          <a:ext cx="2428476" cy="32817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1"/>
              </a:solidFill>
            </a:rPr>
            <a:t>BOUERE </a:t>
          </a:r>
          <a:r>
            <a:rPr lang="en-US" sz="1400" b="1" baseline="0">
              <a:solidFill>
                <a:schemeClr val="bg1"/>
              </a:solidFill>
            </a:rPr>
            <a:t>@ 01st August 2021</a:t>
          </a:r>
          <a:endParaRPr lang="en-US" sz="1400" b="1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0</xdr:row>
      <xdr:rowOff>85725</xdr:rowOff>
    </xdr:from>
    <xdr:to>
      <xdr:col>6</xdr:col>
      <xdr:colOff>352425</xdr:colOff>
      <xdr:row>3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2686050" y="85725"/>
          <a:ext cx="2400300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Plant head grade (</a:t>
          </a:r>
          <a:r>
            <a:rPr lang="en-US" sz="1100" baseline="0"/>
            <a:t> not a reconciled grade)</a:t>
          </a:r>
          <a:endParaRPr lang="en-US" sz="1100"/>
        </a:p>
      </xdr:txBody>
    </xdr:sp>
    <xdr:clientData/>
  </xdr:twoCellAnchor>
  <xdr:twoCellAnchor>
    <xdr:from>
      <xdr:col>5</xdr:col>
      <xdr:colOff>352425</xdr:colOff>
      <xdr:row>4</xdr:row>
      <xdr:rowOff>0</xdr:rowOff>
    </xdr:from>
    <xdr:to>
      <xdr:col>9</xdr:col>
      <xdr:colOff>314325</xdr:colOff>
      <xdr:row>6</xdr:row>
      <xdr:rowOff>104775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4476750" y="647700"/>
          <a:ext cx="2400300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Geology(mined) feed grade (</a:t>
          </a:r>
          <a:r>
            <a:rPr lang="en-US" sz="1100" baseline="0"/>
            <a:t> not a reconciled grade)</a:t>
          </a:r>
          <a:endParaRPr lang="en-US" sz="1100"/>
        </a:p>
      </xdr:txBody>
    </xdr:sp>
    <xdr:clientData/>
  </xdr:twoCellAnchor>
  <xdr:twoCellAnchor>
    <xdr:from>
      <xdr:col>2</xdr:col>
      <xdr:colOff>542925</xdr:colOff>
      <xdr:row>3</xdr:row>
      <xdr:rowOff>85725</xdr:rowOff>
    </xdr:from>
    <xdr:to>
      <xdr:col>3</xdr:col>
      <xdr:colOff>476250</xdr:colOff>
      <xdr:row>6</xdr:row>
      <xdr:rowOff>47625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CxnSpPr/>
      </xdr:nvCxnSpPr>
      <xdr:spPr>
        <a:xfrm flipH="1">
          <a:off x="2838450" y="571500"/>
          <a:ext cx="542925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581025</xdr:colOff>
      <xdr:row>5</xdr:row>
      <xdr:rowOff>161925</xdr:rowOff>
    </xdr:from>
    <xdr:to>
      <xdr:col>5</xdr:col>
      <xdr:colOff>276226</xdr:colOff>
      <xdr:row>6</xdr:row>
      <xdr:rowOff>114300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CxnSpPr/>
      </xdr:nvCxnSpPr>
      <xdr:spPr>
        <a:xfrm flipH="1">
          <a:off x="4238625" y="971550"/>
          <a:ext cx="1009651" cy="133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1257301</xdr:colOff>
      <xdr:row>2</xdr:row>
      <xdr:rowOff>4763</xdr:rowOff>
    </xdr:from>
    <xdr:to>
      <xdr:col>18</xdr:col>
      <xdr:colOff>571500</xdr:colOff>
      <xdr:row>6</xdr:row>
      <xdr:rowOff>95250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CxnSpPr>
          <a:stCxn id="14" idx="1"/>
        </xdr:cNvCxnSpPr>
      </xdr:nvCxnSpPr>
      <xdr:spPr>
        <a:xfrm flipH="1">
          <a:off x="14563726" y="328613"/>
          <a:ext cx="1190624" cy="7572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571500</xdr:colOff>
      <xdr:row>0</xdr:row>
      <xdr:rowOff>104775</xdr:rowOff>
    </xdr:from>
    <xdr:to>
      <xdr:col>23</xdr:col>
      <xdr:colOff>66675</xdr:colOff>
      <xdr:row>3</xdr:row>
      <xdr:rowOff>66675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SpPr txBox="1"/>
      </xdr:nvSpPr>
      <xdr:spPr>
        <a:xfrm>
          <a:off x="15754350" y="104775"/>
          <a:ext cx="2543175" cy="44767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Plant head grade ( not a reconciled grade)</a:t>
          </a:r>
        </a:p>
      </xdr:txBody>
    </xdr:sp>
    <xdr:clientData/>
  </xdr:twoCellAnchor>
  <xdr:twoCellAnchor>
    <xdr:from>
      <xdr:col>19</xdr:col>
      <xdr:colOff>19050</xdr:colOff>
      <xdr:row>5</xdr:row>
      <xdr:rowOff>28575</xdr:rowOff>
    </xdr:from>
    <xdr:to>
      <xdr:col>22</xdr:col>
      <xdr:colOff>590550</xdr:colOff>
      <xdr:row>7</xdr:row>
      <xdr:rowOff>114300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15811500" y="838200"/>
          <a:ext cx="2400300" cy="447675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Geology(mined) feed grade ( not a reconciled grade)</a:t>
          </a:r>
        </a:p>
      </xdr:txBody>
    </xdr:sp>
    <xdr:clientData/>
  </xdr:twoCellAnchor>
  <xdr:twoCellAnchor>
    <xdr:from>
      <xdr:col>17</xdr:col>
      <xdr:colOff>590550</xdr:colOff>
      <xdr:row>5</xdr:row>
      <xdr:rowOff>57150</xdr:rowOff>
    </xdr:from>
    <xdr:to>
      <xdr:col>19</xdr:col>
      <xdr:colOff>1</xdr:colOff>
      <xdr:row>6</xdr:row>
      <xdr:rowOff>114300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CxnSpPr/>
      </xdr:nvCxnSpPr>
      <xdr:spPr>
        <a:xfrm flipH="1">
          <a:off x="15163800" y="866775"/>
          <a:ext cx="628651" cy="238125"/>
        </a:xfrm>
        <a:prstGeom prst="straightConnector1">
          <a:avLst/>
        </a:prstGeom>
        <a:noFill/>
        <a:ln w="6350" cap="flat" cmpd="sng" algn="ctr">
          <a:solidFill>
            <a:srgbClr val="5B9BD5"/>
          </a:solidFill>
          <a:prstDash val="solid"/>
          <a:miter lim="800000"/>
          <a:tailEnd type="triangle"/>
        </a:ln>
        <a:effectLst/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EREMY~1.ISO\OtLocal\ausrc1\Workbin\1A21ED.0\1503%20ProcDesignRev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SSS2\Users$\jeremy.ison\My%20Documents\DRA\C2078%20ChemWes\Process%20Plant\Equipment%20Lists\C2078Design05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ocess%20Plant\Metallurgy\2002\Metbal\mbl%2004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Startup" Target="CONSUMER/Cosmetics-Household%20goods/Models/Old%20Scorecard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TAM/chemicals/BRASKEM/Model/BAK%20Mod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Latam/Models/Current/PCU_curren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Startup" Target="MORTFIN/123/KEN/Earnmodels/GDW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6Companies/CLF/CLF%20Tab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Startup" Target="LATAM/BANKS/Kuri/Cement/Valuation/CX,%20HOL%20&amp;%20LAF%20Historical_Valuation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3Marketing/Excel%20Files%20for%20Marketing%20Handouts/Marketing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1Models/Updating%20Models/AL_updating_07050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1Models/Current%20Models/AA_curren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Startup" Target="MORTFIN/123/TKim/CFC/CFC_WI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1Models/Updating%20Models/Coal%20Open%20Platform/CNX_Current_O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Startup" Target="Documents%20and%20Settings/cdealba/Local%20Settings/Temporary%20Internet%20Files/OLK2AE/Copy%20of%20BTU_current_M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26.87.21\hod\Documents%20and%20Settings\wsconce\Desktop\Open%20Platform%20Charts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26.87.21\hod\Documents%20and%20Settings\wsconce\Desktop\ANR_Current_OP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1Models/Updating%20Models/Coal%20Open%20Platform/ACI_Current_OP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Bi-Weekly/Bi-Weekly%20Dat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Startup" Target="LATAM/Air-Infra/Archive/CESP/Model/CESP%20working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1Models/Updating%20Models/Coal%20Open%20Platform/ANR_Current_Updating_Open%20Platform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AD\ROOT\NA\NY\LIB\ER\METALS\8Coal%20Files\Historical%20Coal%20Stock%20Valuatio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1Models/Updating%20Models/Coal%20Open%20Platform/BTU_Current_OP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6Companies/CLF/Fwd%20Mults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Startup" Target="METALS/Wes/Coal/Coal%20Company%20Valuations1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Startup" Target="LATAM/cement/Cemento/Mexico/CEMEX/reports/2006/Change%20of%20PT/Volume%20Multiple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1\c\&#1052;&#1086;&#1080;%20&#1076;&#1086;&#1082;&#1091;&#1084;&#1077;&#1085;&#1090;&#1099;\&#1052;&#1086;&#1103;%20&#1088;&#1072;&#1073;&#1086;&#1090;&#1072;\&#1056;&#1072;&#1089;&#1093;&#1086;&#1076;%20&#1042;&#1042;%20&#1074;%202001%20&#1075;\&#1056;&#1072;&#1089;&#1093;&#1086;&#1076;%20&#1042;&#1042;%20&#1074;%202001%20&#1075;.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GC%20stat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m.asare\Documents\Working%20Folder\Sched\2016_SBP_Revised\Scennario_2\Reports\SMDLEFA_LT_Cost_Schedule_Report_2016_BP_v4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Startup" Target="AERO/Wood/Models/G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Product Size"/>
      <sheetName val="Calc"/>
      <sheetName val="Spile"/>
      <sheetName val="Agit"/>
      <sheetName val="Reag"/>
      <sheetName val="Opex"/>
      <sheetName val="Cons"/>
      <sheetName val="Fdr"/>
      <sheetName val="DryScr"/>
      <sheetName val="Cvr"/>
      <sheetName val="Scr 1 top"/>
      <sheetName val="Scr 1 bot"/>
      <sheetName val="Scr 2 3 top "/>
      <sheetName val="Scr 2 3 bot"/>
      <sheetName val="MBF01"/>
      <sheetName val="MBF02"/>
      <sheetName val="MBF03"/>
      <sheetName val="MBF04"/>
      <sheetName val="MBF05"/>
      <sheetName val="Slurry"/>
      <sheetName val="Solution"/>
      <sheetName val="Key"/>
      <sheetName val="Sheet1"/>
      <sheetName val="Sheet2"/>
      <sheetName val="Diagnostics"/>
      <sheetName val="Sheet3"/>
      <sheetName val="LimnAssignedMacro"/>
      <sheetName val="Power"/>
      <sheetName val="IT"/>
      <sheetName val="Drop Down Boxes"/>
      <sheetName val="Consumption Data"/>
      <sheetName val="Charts - PR"/>
      <sheetName val="Pivot PR"/>
      <sheetName val="Journal"/>
      <sheetName val="Budget"/>
      <sheetName val="OP Physicals"/>
      <sheetName val="Capital"/>
      <sheetName val="Kofi C Eqpt Rebuilds"/>
      <sheetName val="Product_Size"/>
      <sheetName val="Scr_1_top"/>
      <sheetName val="Scr_1_bot"/>
      <sheetName val="Scr_2_3_top_"/>
      <sheetName val="Scr_2_3_bot"/>
      <sheetName val="Drop_Down_Boxes"/>
      <sheetName val="Consumption_Data"/>
      <sheetName val="Charts_-_PR"/>
      <sheetName val="Pivot_PR"/>
      <sheetName val="OP_Physicals"/>
      <sheetName val="Kofi_C_Eqpt_Rebuilds"/>
      <sheetName val="Product_Size1"/>
      <sheetName val="Scr_1_top1"/>
      <sheetName val="Scr_1_bot1"/>
      <sheetName val="Scr_2_3_top_1"/>
      <sheetName val="Scr_2_3_bot1"/>
      <sheetName val="Drop_Down_Boxes1"/>
      <sheetName val="Consumption_Data1"/>
      <sheetName val="Charts_-_PR1"/>
      <sheetName val="Pivot_PR1"/>
      <sheetName val="OP_Physicals1"/>
      <sheetName val="Kofi_C_Eqpt_Rebuilds1"/>
      <sheetName val="List"/>
      <sheetName val="Product_Size2"/>
      <sheetName val="Scr_1_top2"/>
      <sheetName val="Scr_1_bot2"/>
      <sheetName val="Scr_2_3_top_2"/>
      <sheetName val="Scr_2_3_bot2"/>
      <sheetName val="Drop_Down_Boxes2"/>
      <sheetName val="Consumption_Data2"/>
      <sheetName val="Charts_-_PR2"/>
      <sheetName val="Pivot_PR2"/>
      <sheetName val="OP_Physicals2"/>
      <sheetName val="Kofi_C_Eqpt_Rebuilds2"/>
      <sheetName val="Allis Factors"/>
      <sheetName val="Valide27"/>
      <sheetName val="inv"/>
    </sheetNames>
    <sheetDataSet>
      <sheetData sheetId="0"/>
      <sheetData sheetId="1" refreshError="1"/>
      <sheetData sheetId="2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Calc"/>
      <sheetName val="Reag"/>
      <sheetName val="GSW"/>
      <sheetName val="WaterBal"/>
      <sheetName val="Agit"/>
      <sheetName val="Cyclones"/>
      <sheetName val="LSC"/>
      <sheetName val="DryScr"/>
      <sheetName val="H R Factors"/>
      <sheetName val="Allis Factors"/>
      <sheetName val="Cvr"/>
      <sheetName val="Fdr"/>
      <sheetName val="Drum"/>
      <sheetName val="Tag"/>
      <sheetName val="A100"/>
      <sheetName val="A200"/>
      <sheetName val="A300"/>
      <sheetName val="A400"/>
      <sheetName val="A500"/>
      <sheetName val="MBA100"/>
      <sheetName val="MBA200"/>
      <sheetName val="MBA300"/>
      <sheetName val="MBA400"/>
      <sheetName val="MBA500"/>
      <sheetName val="KeyP&amp;V"/>
      <sheetName val="Lime"/>
      <sheetName val="Grit"/>
      <sheetName val="Process"/>
      <sheetName val="Slime"/>
      <sheetName val="CM"/>
      <sheetName val="DM"/>
      <sheetName val="HMSpillage"/>
      <sheetName val="Millspill"/>
      <sheetName val="Mill"/>
      <sheetName val="Underflow"/>
      <sheetName val="Overflow"/>
      <sheetName val="ThickSpil"/>
      <sheetName val="Flocc"/>
      <sheetName val="Gland"/>
      <sheetName val="Key"/>
      <sheetName val="Pump"/>
      <sheetName val="Opex"/>
      <sheetName val="Cons"/>
      <sheetName val="Trans"/>
      <sheetName val="Labor"/>
      <sheetName val="Assay"/>
      <sheetName val="PSA"/>
      <sheetName val="H_R_Factors"/>
      <sheetName val="Allis_Factors"/>
      <sheetName val="H_R_Factors1"/>
      <sheetName val="Allis_Factors1"/>
      <sheetName val="H_R_Factors2"/>
      <sheetName val="Allis_Factors2"/>
      <sheetName val="H_R_Factors3"/>
      <sheetName val="Allis_Factors3"/>
      <sheetName val="CLOSE"/>
      <sheetName val="Valide27"/>
      <sheetName val="Slurry"/>
      <sheetName val="EARNMOD"/>
      <sheetName val="Tas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0000"/>
      <sheetName val="Metbal"/>
      <sheetName val="scat_grav_spent"/>
      <sheetName val="run hours"/>
      <sheetName val="reagents"/>
      <sheetName val="gold room"/>
      <sheetName val="metsvsmine"/>
      <sheetName val="run_hours"/>
      <sheetName val="gold_room"/>
      <sheetName val="run_hours1"/>
      <sheetName val="gold_room1"/>
      <sheetName val="mbl 042002"/>
      <sheetName val="Daily Wet-Dry Tonnes"/>
      <sheetName val="LIST"/>
      <sheetName val="run_hours2"/>
      <sheetName val="gold_room2"/>
      <sheetName val="mbl_042002"/>
      <sheetName val="Daily_Wet-Dry_Tonnes"/>
      <sheetName val="ROM_Feed"/>
      <sheetName val="Inpt 1"/>
      <sheetName val="Inpt 2"/>
      <sheetName val="Truck Factors"/>
      <sheetName val="Wona pilier"/>
      <sheetName val="Budget_2020_OP_PITS"/>
      <sheetName val="9+3"/>
      <sheetName val="Operationnal Targets"/>
      <sheetName val="MANA DAILY MINING REPOR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1_dec"/>
      <sheetName val="Assumptions"/>
      <sheetName val="Internal Report"/>
      <sheetName val="run_hours3"/>
      <sheetName val="gold_room3"/>
      <sheetName val="mbl_0420021"/>
      <sheetName val="Daily_Wet-Dry_Tonnes1"/>
      <sheetName val="Inpt_1"/>
      <sheetName val="Inpt_2"/>
      <sheetName val="Truck_Factors"/>
      <sheetName val="Wona_pilier"/>
      <sheetName val="Operationnal_Targets"/>
      <sheetName val="MANA_DAILY_MINING_REPORT"/>
      <sheetName val="Internal_Report"/>
      <sheetName val="run_hours4"/>
      <sheetName val="gold_room4"/>
      <sheetName val="mbl_0420022"/>
      <sheetName val="Daily_Wet-Dry_Tonnes2"/>
      <sheetName val="Inpt_11"/>
      <sheetName val="Inpt_21"/>
      <sheetName val="Truck_Factors1"/>
      <sheetName val="Wona_pilier1"/>
      <sheetName val="Operationnal_Targets1"/>
      <sheetName val="MANA_DAILY_MINING_REPORT1"/>
      <sheetName val="Internal_Report1"/>
      <sheetName val="run_hours5"/>
      <sheetName val="gold_room5"/>
      <sheetName val="mbl_0420023"/>
      <sheetName val="Daily_Wet-Dry_Tonnes3"/>
      <sheetName val="Inpt_12"/>
      <sheetName val="Inpt_22"/>
      <sheetName val="Truck_Factors2"/>
      <sheetName val="Wona_pilier2"/>
      <sheetName val="Operationnal_Targets2"/>
      <sheetName val="MANA_DAILY_MINING_REPORT2"/>
      <sheetName val="Internal_Report2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P"/>
      <sheetName val="HLF"/>
      <sheetName val="PG"/>
      <sheetName val="KMB"/>
      <sheetName val="CL"/>
      <sheetName val="LINKS"/>
      <sheetName val="#REF"/>
      <sheetName val="Vocab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s for Report"/>
      <sheetName val="Yearly Model"/>
      <sheetName val="Operating Model"/>
      <sheetName val="BAK DCF"/>
      <sheetName val="NORM DCF"/>
      <sheetName val="Initiation Points"/>
      <sheetName val="Operating Summary"/>
      <sheetName val="mwareValPrintout"/>
      <sheetName val="XXXXXXXXXXXXXXXXX"/>
      <sheetName val="Debentures Diluition Calc"/>
      <sheetName val="DCF Snstvty"/>
      <sheetName val="Operating 2"/>
      <sheetName val="Guidance"/>
      <sheetName val="CAPEX"/>
      <sheetName val="Sensitivity to FX"/>
      <sheetName val="XXXXXXXXXXX"/>
      <sheetName val="Scenario Summary "/>
      <sheetName val="Sensitivity Inputs"/>
      <sheetName val="Operating 3"/>
      <sheetName val="Latam Econ"/>
      <sheetName val="Elasticity"/>
      <sheetName val="Other COGS"/>
      <sheetName val="Regression"/>
      <sheetName val="FX Hist FctSt"/>
      <sheetName val="mwareDates"/>
      <sheetName val="mware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  <sheetName val="mStartup"/>
      <sheetName val="Est vs Actual"/>
      <sheetName val="Scenario Assumptions"/>
      <sheetName val="IS new"/>
      <sheetName val="BS new"/>
      <sheetName val="CF new"/>
      <sheetName val="Valuation"/>
      <sheetName val="Multiples Valuation"/>
      <sheetName val="Relative Historical Valuation"/>
      <sheetName val="Relative Fwd Valuation 2"/>
      <sheetName val="Relative Fwd Valuation"/>
      <sheetName val="MWare_Cached"/>
      <sheetName val="__FDSCACHE__"/>
      <sheetName val="Comps"/>
      <sheetName val="Growth Projects"/>
      <sheetName val="Risk-Reward_View_Chart"/>
      <sheetName val="Earnings History"/>
      <sheetName val="Summary Table I"/>
      <sheetName val="Sales Mix"/>
      <sheetName val="ModelPaste"/>
      <sheetName val="ROE"/>
      <sheetName val="mwareDates"/>
      <sheetName val="mwareSettings"/>
      <sheetName val="Summary Table"/>
      <sheetName val="MW-Cache"/>
      <sheetName val="DCF - Firm"/>
      <sheetName val="DCF - Equity"/>
      <sheetName val="Summary_New"/>
      <sheetName val="Commodities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mwareValPrintout"/>
      <sheetName val="mwarePreview"/>
      <sheetName val="Input"/>
      <sheetName val="Residual Income"/>
      <sheetName val="Monthly NIM"/>
      <sheetName val="Reconciliation"/>
      <sheetName val="E vs A"/>
      <sheetName val="Output"/>
      <sheetName val="Outside Links"/>
      <sheetName val="Charts"/>
      <sheetName val="Model_Template"/>
      <sheetName val="Originations Rule"/>
      <sheetName val="ARM Share Rule_Previous"/>
      <sheetName val="ARM Share Rule"/>
      <sheetName val="GDW Market Share Rule"/>
      <sheetName val="Prepayment Rule"/>
      <sheetName val="NIM Rule"/>
      <sheetName val="Growth in Deposits Rule"/>
      <sheetName val="Deposit Cost Rule"/>
      <sheetName val="Borrowing Cost Rule"/>
      <sheetName val="CODI Index Rule"/>
      <sheetName val="COFI"/>
      <sheetName val="COSI-COFI Index Rule"/>
      <sheetName val="Earning Asset Rule"/>
      <sheetName val="Cost of Deposits"/>
      <sheetName val="Cost of Borrowings"/>
      <sheetName val="Spread to Index Rule"/>
      <sheetName val="SG&amp;A Rule"/>
      <sheetName val="Credit Rule"/>
      <sheetName val="Interest Rates"/>
      <sheetName val="Change in Rates"/>
      <sheetName val="Earnings Rule"/>
      <sheetName val="mwareDates"/>
      <sheetName val="mwareSettings"/>
      <sheetName val="#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y"/>
      <sheetName val="Mines"/>
      <sheetName val="PinnOak"/>
      <sheetName val="Amapa"/>
      <sheetName val="Sonoma"/>
      <sheetName val="ITmk3"/>
      <sheetName val="Costs"/>
      <sheetName val="Forex"/>
      <sheetName val="__FDSCACHE__"/>
      <sheetName val="1 Yr Fwd EV_EBITDA"/>
      <sheetName val="Fwd Valuation"/>
      <sheetName val="fwd val (old)"/>
      <sheetName val="Risk Reward"/>
      <sheetName val="Charts"/>
      <sheetName val="S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Ware_Cached"/>
      <sheetName val="__FDSCACHE__"/>
      <sheetName val="Source"/>
      <sheetName val="EV-EBITDA Charts"/>
      <sheetName val="P-E Charts"/>
      <sheetName val="P-CE Charts"/>
      <sheetName val="Prem - Disc"/>
      <sheetName val="Cemex"/>
      <sheetName val="Holcim"/>
      <sheetName val="Lafa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 Forecast"/>
      <sheetName val="Composite Performance"/>
      <sheetName val="__FDSCACHE__"/>
      <sheetName val="Price Performance"/>
      <sheetName val="Current Yr EV EBITDA"/>
      <sheetName val="PE"/>
      <sheetName val="Fwd Year FCC EV_EBITDA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  <sheetName val="mStartup"/>
      <sheetName val="Est vs Actual"/>
      <sheetName val="Scenario Assumptions"/>
      <sheetName val="Business Groups"/>
      <sheetName val="IS"/>
      <sheetName val="BS"/>
      <sheetName val="CF"/>
      <sheetName val="SE"/>
      <sheetName val="Pension"/>
      <sheetName val="OPEB"/>
      <sheetName val="MWare_Cached"/>
      <sheetName val="__FDSCACHE__"/>
      <sheetName val="DCF"/>
      <sheetName val="SoP"/>
      <sheetName val="Segments comps"/>
      <sheetName val="Multiples Valuation"/>
      <sheetName val="Relative Valuation"/>
      <sheetName val="Risk-Reward"/>
      <sheetName val="EV_EBITDA"/>
      <sheetName val="Earnings History"/>
      <sheetName val="Summary Table I"/>
      <sheetName val="Summary Table II"/>
      <sheetName val="mwareValPrintout"/>
      <sheetName val="mwareDates"/>
      <sheetName val="Model_Template"/>
      <sheetName val="mwareSettings"/>
      <sheetName val="NY UPLOAD shad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s"/>
      <sheetName val="BS"/>
      <sheetName val="mwareTaxoPres"/>
      <sheetName val="mwareValPrintout"/>
      <sheetName val="Model_Template"/>
      <sheetName val="SummaryNEW"/>
      <sheetName val="Summary"/>
      <sheetName val="Scenario Assumptions"/>
      <sheetName val="Operating Segments"/>
      <sheetName val="Financial Statements"/>
      <sheetName val="Est vs Actual 2q07"/>
      <sheetName val="EV EBITDA"/>
      <sheetName val="Est vs Actual"/>
      <sheetName val="Pension"/>
      <sheetName val="OPEB"/>
      <sheetName val="DCF"/>
      <sheetName val="MW-Cache"/>
      <sheetName val="__FDSCACHE__"/>
      <sheetName val="SoP"/>
      <sheetName val="Comps"/>
      <sheetName val="Summary Table I"/>
      <sheetName val="Info"/>
      <sheetName val="Sheet3"/>
      <sheetName val="Sheet2"/>
      <sheetName val="Multiple Valuation"/>
      <sheetName val="Risk-Reward"/>
      <sheetName val="Relative Valuation"/>
      <sheetName val="Relative Valuation Wes"/>
      <sheetName val="Relative Valuation Fwd"/>
      <sheetName val="Valuation Transparency"/>
      <sheetName val="Earnings History"/>
      <sheetName val="Ivex IS data"/>
      <sheetName val="NY UPLOAD shadow"/>
      <sheetName val="AA.N"/>
      <sheetName val="oldsheet"/>
      <sheetName val="Summary Table II"/>
      <sheetName val="mwareDates"/>
      <sheetName val="mwareSettings"/>
      <sheetName val="Help"/>
      <sheetName val="Segment comps"/>
      <sheetName val="MWare_Cach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wareTaxoPres"/>
      <sheetName val="mwareValPrintout"/>
      <sheetName val="mwarePreview"/>
      <sheetName val="E vs A"/>
      <sheetName val="Tables"/>
      <sheetName val="Input"/>
      <sheetName val="Sector P&amp;L"/>
      <sheetName val="RESIDUAL INCOME"/>
      <sheetName val="Bank_IS"/>
      <sheetName val="Bank_BS"/>
      <sheetName val="Summary"/>
      <sheetName val="Sensitivity"/>
      <sheetName val="Output"/>
      <sheetName val="Outside Links"/>
      <sheetName val="Model_Template"/>
      <sheetName val="Serv Hedge Chart"/>
      <sheetName val="Prepay vs Amort"/>
      <sheetName val="Cash Flow"/>
      <sheetName val="Monthly Volume Summary"/>
      <sheetName val="Sector P&amp;L Charts"/>
      <sheetName val="MSR Sale"/>
      <sheetName val="1103 Sector Sum"/>
      <sheetName val="Impairment Analysis"/>
      <sheetName val="Bank Asset"/>
      <sheetName val="Market Share"/>
      <sheetName val="Servicing"/>
      <sheetName val="Gain on Sale"/>
      <sheetName val="Assets"/>
      <sheetName val="Replenishment"/>
      <sheetName val="ROE"/>
      <sheetName val="Credit Quality"/>
      <sheetName val="NY UPLOAD"/>
      <sheetName val="IndexInformation"/>
      <sheetName val="mwareDates_38470_3939405"/>
      <sheetName val="mwareDates"/>
      <sheetName val="mwareSettings"/>
      <sheetName val="NY UPLOAD shadow"/>
      <sheetName val="mStar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Y UPLOAD shadow"/>
      <sheetName val="Assumptions"/>
      <sheetName val="Summary Data"/>
      <sheetName val="Fin Statements"/>
      <sheetName val="Summary Financials"/>
      <sheetName val="__FDSCACHE__"/>
      <sheetName val="EV EBITDA"/>
      <sheetName val="DCF"/>
      <sheetName val="Charts"/>
      <sheetName val="Multiple Valuation"/>
      <sheetName val="Fwd Valuation ex CXG"/>
      <sheetName val="Fwd Valuation"/>
      <sheetName val="Pension"/>
      <sheetName val="OPEB"/>
      <sheetName val="mwareDates"/>
      <sheetName val="mwareSettings"/>
      <sheetName val="Bear_to_Bull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Assumptions"/>
      <sheetName val="Sheet1"/>
      <sheetName val="IS"/>
      <sheetName val="BS"/>
      <sheetName val="Financial Statements"/>
      <sheetName val="Paso Diablo"/>
      <sheetName val="mwareValPrintout"/>
      <sheetName val="__FDSCACHE__"/>
      <sheetName val="RESIDUAL INCOME"/>
      <sheetName val="EV_EBITDA"/>
      <sheetName val="mwareTaxoPres"/>
      <sheetName val="CF"/>
      <sheetName val="Pension"/>
      <sheetName val="OPEB"/>
      <sheetName val="Workers Compensation Obligation"/>
      <sheetName val="test"/>
      <sheetName val="mwareDates"/>
      <sheetName val="mwareSettings"/>
      <sheetName val="NY UPLOAD shad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-Reward_View_Chart"/>
      <sheetName val="Bear_to_Bull_Chart"/>
      <sheetName val="Bear_to_Bull_Data"/>
      <sheetName val="Comparative_Risk-Reward_Chart"/>
      <sheetName val="__FDSCACHE__"/>
      <sheetName val="based on dcf"/>
      <sheetName val="Value_of_Growth_Chart"/>
      <sheetName val="Value_of_Growth_Data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 refreshError="1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Assumptions"/>
      <sheetName val="EV_EBITDA"/>
      <sheetName val="Risk-Reward"/>
      <sheetName val="Summary Data"/>
      <sheetName val="IS"/>
      <sheetName val="BS"/>
      <sheetName val="CF"/>
      <sheetName val="DCF"/>
      <sheetName val="Multiple Valuation"/>
      <sheetName val="Fwd Valuation"/>
      <sheetName val="mwareDates"/>
      <sheetName val="mwareSettings"/>
      <sheetName val="#REF"/>
      <sheetName val="LTQ"/>
      <sheetName val="SP_fuel"/>
      <sheetName val="SP_r&amp;m"/>
      <sheetName val="Fork_R&amp;M"/>
      <sheetName val="Fork_Fuel"/>
      <sheetName val="based on dcf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Assumptions"/>
      <sheetName val="IS"/>
      <sheetName val="Operating data"/>
      <sheetName val="Operating Assumptions"/>
      <sheetName val="Summary Data"/>
      <sheetName val="Fin Statements"/>
      <sheetName val="__FDSCACHE__"/>
      <sheetName val="Summary Financials"/>
      <sheetName val="EV_EBITDA"/>
      <sheetName val="DCF"/>
      <sheetName val="CF"/>
      <sheetName val="BS"/>
      <sheetName val="ACI.N"/>
      <sheetName val="Open Sales Tonnage"/>
      <sheetName val="Bear_to_Bull_Data"/>
      <sheetName val="Multiple Valuation"/>
      <sheetName val="Fwd Valuation"/>
      <sheetName val="Pension"/>
      <sheetName val="OPEB"/>
      <sheetName val="mwareTaxoPres"/>
      <sheetName val="NY UPLOAD"/>
      <sheetName val="mwareValPrintout"/>
      <sheetName val="% change"/>
      <sheetName val="mwareDates"/>
      <sheetName val="mwareSettings"/>
      <sheetName val="NY UPLOAD shadow"/>
      <sheetName val="Charts"/>
      <sheetName val="Risk-Rewa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Comps by Commodity"/>
      <sheetName val="Global Perf. by Commodity"/>
      <sheetName val="NA Perf by Commodity"/>
      <sheetName val="Top Bottom NA Performers"/>
      <sheetName val="Top Bottom Global Performers"/>
      <sheetName val="EPS Revisions"/>
      <sheetName val="Short Interest Ratio"/>
      <sheetName val="Stocks vs Commodities"/>
      <sheetName val="MS EPS vs Cons"/>
      <sheetName val="MS EBITDA vs Cons"/>
      <sheetName val="Historical P_E"/>
      <sheetName val="MWare_Cached"/>
      <sheetName val="__FDSCACHE__"/>
      <sheetName val="Historical EV_EBITDA"/>
      <sheetName val="PE_ROE"/>
      <sheetName val="Commodity Prices"/>
      <sheetName val="DCF"/>
      <sheetName val="Fin Statem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tios"/>
      <sheetName val="Model US$"/>
      <sheetName val="__FDSCACHE__"/>
      <sheetName val="Model R$"/>
      <sheetName val="Proforma R$"/>
      <sheetName val="Valuation"/>
      <sheetName val="Comps"/>
      <sheetName val="Shares"/>
      <sheetName val="Notes"/>
      <sheetName val="Presentation"/>
      <sheetName val="mwareDates"/>
      <sheetName val="Regression"/>
      <sheetName val="BullBear"/>
      <sheetName val="mwareSettings"/>
      <sheetName val="IS WORK"/>
      <sheetName val="BS WORK"/>
      <sheetName val="PE_ROE"/>
      <sheetName val="Historical P_E"/>
      <sheetName val="Commodity Prices"/>
      <sheetName val="Top Bottom NA Performers"/>
      <sheetName val="Global Comps by Commodity"/>
      <sheetName val="EPS Revisions"/>
      <sheetName val="Stocks vs Commodities"/>
      <sheetName val="MS EPS vs Cons"/>
      <sheetName val="MS EBITDA vs Cons"/>
      <sheetName val="Top Bottom Global Performers"/>
      <sheetName val="Global Perf. by Commodity"/>
      <sheetName val="Short Interest Rat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Assumptions"/>
      <sheetName val="Summary Data"/>
      <sheetName val="IS"/>
      <sheetName val="BS"/>
      <sheetName val="CF"/>
      <sheetName val="DCF"/>
      <sheetName val="Multiple Valuation"/>
      <sheetName val="Fwd Valuation"/>
      <sheetName val="EV EBITDA"/>
      <sheetName val="Risk-Reward"/>
      <sheetName val="mwareDates"/>
      <sheetName val="mwareSettings"/>
      <sheetName val="Presentation"/>
      <sheetName val="Shares"/>
      <sheetName val="Comps"/>
      <sheetName val="Valuation"/>
      <sheetName val="Model R$"/>
      <sheetName val="Regression"/>
      <sheetName val="Ratios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2 Year Forward EV_EBITDA Mults"/>
      <sheetName val="CAPP"/>
      <sheetName val="Centennial"/>
      <sheetName val="CF"/>
      <sheetName val="BS"/>
      <sheetName val="I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Summary Data"/>
      <sheetName val="Financial Statements"/>
      <sheetName val="Summary Financials"/>
      <sheetName val="EV_EBITDA"/>
      <sheetName val="DCF"/>
      <sheetName val="Charts"/>
      <sheetName val="Multiple Valuation"/>
      <sheetName val="__FDSCACHE__"/>
      <sheetName val="Fwd Valuation"/>
      <sheetName val="PCX Spin Sum"/>
      <sheetName val="EBITDA Reconciliation"/>
      <sheetName val="Pension"/>
      <sheetName val="OPEB"/>
      <sheetName val="mwareDates"/>
      <sheetName val="mwareSettings"/>
      <sheetName val="NY UPLOAD shadow"/>
      <sheetName val="Bear_to_Bull_Data"/>
      <sheetName val="CAP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WD Mults"/>
      <sheetName val="#REF"/>
      <sheetName val="Assumptions"/>
      <sheetName val="EV_EBITDA"/>
      <sheetName val="DCF"/>
      <sheetName val="Summary Financ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Sheet1"/>
      <sheetName val="Current Yr EV_EBITDA"/>
      <sheetName val="Fwd Year FCC EV_EBITDA"/>
      <sheetName val="2 Yr Fwd FCC EV_EBITDA"/>
      <sheetName val="Sheet3"/>
      <sheetName val="FWD Mul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Ware_Cached"/>
      <sheetName val="Volume Multiple"/>
      <sheetName val="2 Yr Fwd FCC EV_EBITDA"/>
      <sheetName val="Current Yr EV_EBITD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"/>
      <sheetName val="Незав.пр-во "/>
      <sheetName val="1"/>
      <sheetName val="2"/>
      <sheetName val="3"/>
      <sheetName val="5"/>
      <sheetName val="6"/>
      <sheetName val="7"/>
      <sheetName val="8"/>
      <sheetName val="9"/>
      <sheetName val="10"/>
      <sheetName val="11"/>
      <sheetName val="12"/>
      <sheetName val="1 кв."/>
      <sheetName val="2  кв."/>
      <sheetName val="3 кв."/>
      <sheetName val="4 кв."/>
      <sheetName val="год"/>
      <sheetName val="Расход за м-ц"/>
      <sheetName val="Отчёт склада"/>
      <sheetName val="Лист9"/>
      <sheetName val="Незав_пр_во "/>
      <sheetName val="вводные"/>
      <sheetName val="#ССЫЛКА"/>
      <sheetName val="Индексы инфляции"/>
      <sheetName val="Незав_пр-во_"/>
      <sheetName val="1_кв_"/>
      <sheetName val="2__кв_"/>
      <sheetName val="3_кв_"/>
      <sheetName val="4_кв_"/>
      <sheetName val="Расход_за_м-ц"/>
      <sheetName val="Отчёт_склада"/>
      <sheetName val="Незав_пр_во_"/>
      <sheetName val="Закупки"/>
      <sheetName val="FM IFRS2013"/>
      <sheetName val="КТГ и КИО КО 2011"/>
      <sheetName val="Справочники"/>
      <sheetName val="МЭП"/>
      <sheetName val="Vocab"/>
      <sheetName val="Case_Input"/>
      <sheetName val="Taxes"/>
      <sheetName val="COGS CUR"/>
      <sheetName val="импортеры99"/>
      <sheetName val="импортеры96"/>
      <sheetName val="импортеры97"/>
      <sheetName val="COGS_CUR"/>
      <sheetName val="Незав_пр-во_1"/>
      <sheetName val="1_кв_1"/>
      <sheetName val="2__кв_1"/>
      <sheetName val="3_кв_1"/>
      <sheetName val="4_кв_1"/>
      <sheetName val="Расход_за_м-ц1"/>
      <sheetName val="Отчёт_склада1"/>
      <sheetName val="Незав_пр_во_1"/>
      <sheetName val="COGS_CUR1"/>
      <sheetName val="PR"/>
      <sheetName val="Причины"/>
      <sheetName val="Незав_пр-во_2"/>
      <sheetName val="1_кв_2"/>
      <sheetName val="2__кв_2"/>
      <sheetName val="3_кв_2"/>
      <sheetName val="4_кв_2"/>
      <sheetName val="Расход_за_м-ц2"/>
      <sheetName val="Отчёт_склада2"/>
      <sheetName val="Незав_пр_во_2"/>
      <sheetName val="COGS_CUR2"/>
      <sheetName val="Списки"/>
      <sheetName val="Незав_пр-во_3"/>
      <sheetName val="1_кв_3"/>
      <sheetName val="2__кв_3"/>
      <sheetName val="3_кв_3"/>
      <sheetName val="4_кв_3"/>
      <sheetName val="Расход_за_м-ц3"/>
      <sheetName val="Отчёт_склада3"/>
      <sheetName val="Незав_пр_во_3"/>
      <sheetName val="COGS_CUR3"/>
      <sheetName val="мощность нч год_в1"/>
      <sheetName val="Инструкция"/>
      <sheetName val="Total"/>
      <sheetName val="классификатор"/>
      <sheetName val="Незав_пр-во_4"/>
      <sheetName val="Справочник"/>
      <sheetName val="Лист4"/>
      <sheetName val="п"/>
      <sheetName val="Функциональное направление"/>
      <sheetName val="словарь"/>
      <sheetName val="Незав_пр-во_5"/>
      <sheetName val="1_кв_4"/>
      <sheetName val="2__кв_4"/>
      <sheetName val="3_кв_4"/>
      <sheetName val="4_кв_4"/>
      <sheetName val="Расход_за_м-ц4"/>
      <sheetName val="Отчёт_склада4"/>
      <sheetName val="Незав_пр_во_4"/>
      <sheetName val="COGS_CUR4"/>
      <sheetName val="мощность_нч_год_в1"/>
      <sheetName val="Функциональное_направление"/>
      <sheetName val="Незав_пр-во_6"/>
      <sheetName val="1_кв_5"/>
      <sheetName val="2__кв_5"/>
      <sheetName val="3_кв_5"/>
      <sheetName val="4_кв_5"/>
      <sheetName val="Расход_за_м-ц5"/>
      <sheetName val="Отчёт_склада5"/>
      <sheetName val="Незав_пр_во_5"/>
      <sheetName val="COGS_CUR5"/>
      <sheetName val="мощность_нч_год_в11"/>
      <sheetName val="Функциональное_направление1"/>
      <sheetName val="Незав_пр-во_7"/>
      <sheetName val="1_кв_6"/>
      <sheetName val="2__кв_6"/>
      <sheetName val="3_кв_6"/>
      <sheetName val="4_кв_6"/>
      <sheetName val="Расход_за_м-ц6"/>
      <sheetName val="Отчёт_склада6"/>
      <sheetName val="Незав_пр_во_6"/>
      <sheetName val="COGS_CUR6"/>
      <sheetName val="мощность_нч_год_в12"/>
      <sheetName val="Функциональное_направление2"/>
      <sheetName val="Незав_пр-во_8"/>
      <sheetName val="1_кв_7"/>
      <sheetName val="2__кв_7"/>
      <sheetName val="3_кв_7"/>
      <sheetName val="4_кв_7"/>
      <sheetName val="Расход_за_м-ц7"/>
      <sheetName val="Отчёт_склада7"/>
      <sheetName val="Незав_пр_во_7"/>
      <sheetName val="COGS_CUR7"/>
      <sheetName val="мощность_нч_год_в13"/>
      <sheetName val="Функциональное_направление3"/>
      <sheetName val="Незав_пр-во_9"/>
      <sheetName val="1_кв_8"/>
      <sheetName val="2__кв_8"/>
      <sheetName val="3_кв_8"/>
      <sheetName val="4_кв_8"/>
      <sheetName val="Расход_за_м-ц8"/>
      <sheetName val="Отчёт_склада8"/>
      <sheetName val="Незав_пр_во_8"/>
      <sheetName val="COGS_CUR8"/>
      <sheetName val="мощность_нч_год_в14"/>
      <sheetName val="Функциональное_направление4"/>
      <sheetName val="Общий"/>
      <sheetName val="База"/>
      <sheetName val="Лист2"/>
      <sheetName val="Лист1"/>
      <sheetName val="список"/>
      <sheetName val="не удалять"/>
      <sheetName val="ЦФО и МВЗ"/>
      <sheetName val="менеджеры"/>
      <sheetName val="Анализ деньги "/>
      <sheetName val="Месяцы"/>
      <sheetName val="Для_списка"/>
      <sheetName val="Оглавление"/>
      <sheetName val="TCC"/>
      <sheetName val="Справочник_ПФА"/>
      <sheetName val="Справочник ЦФО"/>
      <sheetName val="Справочник  ЦФО для ВПР"/>
      <sheetName val="Бюджетная"/>
      <sheetName val="Комплексная"/>
      <sheetName val="Дирекции"/>
      <sheetName val="ЦФО"/>
      <sheetName val="_Ф3"/>
      <sheetName val="Список компаний"/>
      <sheetName val="Прил 1 Функц-ые направлен.  (3"/>
      <sheetName val="Бюджетная!"/>
      <sheetName val=""/>
      <sheetName val="Sheet2"/>
      <sheetName val="шахматка"/>
      <sheetName val="Служебные таблицы"/>
      <sheetName val="Справочник провайдеров"/>
      <sheetName val="Легенда"/>
      <sheetName val="Maint"/>
      <sheetName val="самосвалы"/>
      <sheetName val="Lists"/>
      <sheetName val="Для подстановки"/>
      <sheetName val="Технический лист"/>
      <sheetName val="Сводн. с расшир. ОВ и ОС"/>
      <sheetName val="Варианты обеспечения"/>
      <sheetName val="Расход ВВ в 2001 г."/>
      <sheetName val="протокол КВ (С) печать"/>
      <sheetName val="Data"/>
      <sheetName val="Table"/>
      <sheetName val="mapping"/>
      <sheetName val="ВЗ"/>
      <sheetName val="БП_2018_ненорм.ТМЦ"/>
      <sheetName val="Оборудование БП_2018"/>
      <sheetName val="БП_2018_ремонты оборудования"/>
      <sheetName val="БП_2018_прочие УСО "/>
      <sheetName val="Рабочий журнал"/>
      <sheetName val="Плотность"/>
      <sheetName val="Договор_авиа"/>
      <sheetName val="Подразделения"/>
      <sheetName val="ЛюдиСВ"/>
      <sheetName val="ЛюдиОх"/>
      <sheetName val="Добыча"/>
      <sheetName val="Реализация"/>
      <sheetName val="PL 04"/>
      <sheetName val="Слайд PL"/>
      <sheetName val="Слайд PL общий"/>
      <sheetName val="Свод СС произв."/>
      <sheetName val="04 PL (Юб.)"/>
      <sheetName val="04 Слайд Юбил."/>
      <sheetName val="04 PL (Перевальный)"/>
      <sheetName val="04 Слайд Перевальный"/>
      <sheetName val="04 PL (Улахан)"/>
      <sheetName val="04 Слайд Улахан"/>
      <sheetName val="04 PL (Буор)"/>
      <sheetName val="04 Слайд Буор "/>
      <sheetName val="1. Лист согласования"/>
      <sheetName val="Договоры"/>
      <sheetName val="ЛУ"/>
      <sheetName val="перемещение"/>
      <sheetName val="Цель"/>
      <sheetName val="Груз_СВ"/>
      <sheetName val="Склады"/>
      <sheetName val="Volume Multiple"/>
      <sheetName val="СпрВспом общ"/>
      <sheetName val="Договоры (2)"/>
      <sheetName val="02. Processing_physicals"/>
      <sheetName val="Truck Factors"/>
      <sheetName val="Wona pilier"/>
      <sheetName val="Budget_2020_OP_PITS"/>
      <sheetName val="9+3"/>
      <sheetName val="Operationnal Targets"/>
      <sheetName val="MANA DAILY MINING REPORT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1_dec"/>
      <sheetName val="Assumptions"/>
      <sheetName val="Internal Report"/>
      <sheetName val="Незав_пр-во_10"/>
      <sheetName val="1_кв_9"/>
      <sheetName val="2__кв_9"/>
      <sheetName val="3_кв_9"/>
      <sheetName val="4_кв_9"/>
      <sheetName val="Расход_за_м-ц9"/>
      <sheetName val="Отчёт_склада9"/>
      <sheetName val="Незав_пр_во_9"/>
      <sheetName val="Индексы_инфляции"/>
      <sheetName val="FM_IFRS2013"/>
      <sheetName val="КТГ_и_КИО_КО_2011"/>
      <sheetName val="COGS_CUR9"/>
      <sheetName val="мощность_нч_год_в15"/>
      <sheetName val="Функциональное_направление5"/>
      <sheetName val="не_удалять"/>
      <sheetName val="ЦФО_и_МВЗ"/>
      <sheetName val="Анализ_деньги_"/>
      <sheetName val="Справочник_ЦФО"/>
      <sheetName val="Справочник__ЦФО_для_ВПР"/>
      <sheetName val="Список_компаний"/>
      <sheetName val="Прил_1_Функц-ые_направлен___(3"/>
      <sheetName val="Служебные_таблицы"/>
      <sheetName val="Справочник_провайдеров"/>
      <sheetName val="Для_подстановки"/>
      <sheetName val="Технический_лист"/>
      <sheetName val="Сводн__с_расшир__ОВ_и_ОС"/>
      <sheetName val="Варианты_обеспечения"/>
      <sheetName val="Расход_ВВ_в_2001_г_"/>
      <sheetName val="протокол_КВ_(С)_печать"/>
      <sheetName val="БП_2018_ненорм_ТМЦ"/>
      <sheetName val="Оборудование_БП_2018"/>
      <sheetName val="БП_2018_ремонты_оборудования"/>
      <sheetName val="БП_2018_прочие_УСО_"/>
      <sheetName val="Рабочий_журнал"/>
      <sheetName val="PL_04"/>
      <sheetName val="Слайд_PL"/>
      <sheetName val="Слайд_PL_общий"/>
      <sheetName val="Свод_СС_произв_"/>
      <sheetName val="04_PL_(Юб_)"/>
      <sheetName val="04_Слайд_Юбил_"/>
      <sheetName val="04_PL_(Перевальный)"/>
      <sheetName val="04_Слайд_Перевальный"/>
      <sheetName val="04_PL_(Улахан)"/>
      <sheetName val="04_Слайд_Улахан"/>
      <sheetName val="04_PL_(Буор)"/>
      <sheetName val="04_Слайд_Буор_"/>
      <sheetName val="1__Лист_согласования"/>
      <sheetName val="Volume_Multiple"/>
      <sheetName val="СпрВспом_общ"/>
      <sheetName val="Договоры_(2)"/>
      <sheetName val="02__Processing_physicals"/>
      <sheetName val="Truck_Factors"/>
      <sheetName val="Wona_pilier"/>
      <sheetName val="Operationnal_Targets"/>
      <sheetName val="MANA_DAILY_MINING_REPORT"/>
      <sheetName val="Internal_Report"/>
      <sheetName val="Незав_пр-во_11"/>
      <sheetName val="1_кв_10"/>
      <sheetName val="2__кв_10"/>
      <sheetName val="3_кв_10"/>
      <sheetName val="4_кв_10"/>
      <sheetName val="Расход_за_м-ц10"/>
      <sheetName val="Отчёт_склада10"/>
      <sheetName val="Незав_пр_во_10"/>
      <sheetName val="Индексы_инфляции1"/>
      <sheetName val="FM_IFRS20131"/>
      <sheetName val="КТГ_и_КИО_КО_20111"/>
      <sheetName val="COGS_CUR10"/>
      <sheetName val="мощность_нч_год_в16"/>
      <sheetName val="Функциональное_направление6"/>
      <sheetName val="не_удалять1"/>
      <sheetName val="ЦФО_и_МВЗ1"/>
      <sheetName val="Анализ_деньги_1"/>
      <sheetName val="Справочник_ЦФО1"/>
      <sheetName val="Справочник__ЦФО_для_ВПР1"/>
      <sheetName val="Список_компаний1"/>
      <sheetName val="Прил_1_Функц-ые_направлен___(31"/>
      <sheetName val="Служебные_таблицы1"/>
      <sheetName val="Справочник_провайдеров1"/>
      <sheetName val="Для_подстановки1"/>
      <sheetName val="Технический_лист1"/>
      <sheetName val="Сводн__с_расшир__ОВ_и_ОС1"/>
      <sheetName val="Варианты_обеспечения1"/>
      <sheetName val="Расход_ВВ_в_2001_г_1"/>
      <sheetName val="протокол_КВ_(С)_печать1"/>
      <sheetName val="БП_2018_ненорм_ТМЦ1"/>
      <sheetName val="Оборудование_БП_20181"/>
      <sheetName val="БП_2018_ремонты_оборудования1"/>
      <sheetName val="БП_2018_прочие_УСО_1"/>
      <sheetName val="Рабочий_журнал1"/>
      <sheetName val="PL_041"/>
      <sheetName val="Слайд_PL1"/>
      <sheetName val="Слайд_PL_общий1"/>
      <sheetName val="Свод_СС_произв_1"/>
      <sheetName val="04_PL_(Юб_)1"/>
      <sheetName val="04_Слайд_Юбил_1"/>
      <sheetName val="04_PL_(Перевальный)1"/>
      <sheetName val="04_Слайд_Перевальный1"/>
      <sheetName val="04_PL_(Улахан)1"/>
      <sheetName val="04_Слайд_Улахан1"/>
      <sheetName val="04_PL_(Буор)1"/>
      <sheetName val="04_Слайд_Буор_1"/>
      <sheetName val="1__Лист_согласования1"/>
      <sheetName val="Volume_Multiple1"/>
      <sheetName val="СпрВспом_общ1"/>
      <sheetName val="Договоры_(2)1"/>
      <sheetName val="02__Processing_physicals1"/>
      <sheetName val="Truck_Factors1"/>
      <sheetName val="Wona_pilier1"/>
      <sheetName val="Operationnal_Targets1"/>
      <sheetName val="MANA_DAILY_MINING_REPORT1"/>
      <sheetName val="Internal_Report1"/>
      <sheetName val="Незав_пр-во_12"/>
      <sheetName val="1_кв_11"/>
      <sheetName val="2__кв_11"/>
      <sheetName val="3_кв_11"/>
      <sheetName val="4_кв_11"/>
      <sheetName val="Расход_за_м-ц11"/>
      <sheetName val="Отчёт_склада11"/>
      <sheetName val="Незав_пр_во_11"/>
      <sheetName val="Индексы_инфляции2"/>
      <sheetName val="FM_IFRS20132"/>
      <sheetName val="КТГ_и_КИО_КО_20112"/>
      <sheetName val="COGS_CUR11"/>
      <sheetName val="мощность_нч_год_в17"/>
      <sheetName val="Функциональное_направление7"/>
      <sheetName val="не_удалять2"/>
      <sheetName val="ЦФО_и_МВЗ2"/>
      <sheetName val="Анализ_деньги_2"/>
      <sheetName val="Справочник_ЦФО2"/>
      <sheetName val="Справочник__ЦФО_для_ВПР2"/>
      <sheetName val="Список_компаний2"/>
      <sheetName val="Прил_1_Функц-ые_направлен___(32"/>
      <sheetName val="Служебные_таблицы2"/>
      <sheetName val="Справочник_провайдеров2"/>
      <sheetName val="Для_подстановки2"/>
      <sheetName val="Технический_лист2"/>
      <sheetName val="Сводн__с_расшир__ОВ_и_ОС2"/>
      <sheetName val="Варианты_обеспечения2"/>
      <sheetName val="Расход_ВВ_в_2001_г_2"/>
      <sheetName val="протокол_КВ_(С)_печать2"/>
      <sheetName val="БП_2018_ненорм_ТМЦ2"/>
      <sheetName val="Оборудование_БП_20182"/>
      <sheetName val="БП_2018_ремонты_оборудования2"/>
      <sheetName val="БП_2018_прочие_УСО_2"/>
      <sheetName val="Рабочий_журнал2"/>
      <sheetName val="PL_042"/>
      <sheetName val="Слайд_PL2"/>
      <sheetName val="Слайд_PL_общий2"/>
      <sheetName val="Свод_СС_произв_2"/>
      <sheetName val="04_PL_(Юб_)2"/>
      <sheetName val="04_Слайд_Юбил_2"/>
      <sheetName val="04_PL_(Перевальный)2"/>
      <sheetName val="04_Слайд_Перевальный2"/>
      <sheetName val="04_PL_(Улахан)2"/>
      <sheetName val="04_Слайд_Улахан2"/>
      <sheetName val="04_PL_(Буор)2"/>
      <sheetName val="04_Слайд_Буор_2"/>
      <sheetName val="1__Лист_согласования2"/>
      <sheetName val="Volume_Multiple2"/>
      <sheetName val="СпрВспом_общ2"/>
      <sheetName val="Договоры_(2)2"/>
      <sheetName val="02__Processing_physicals2"/>
      <sheetName val="Truck_Factors2"/>
      <sheetName val="Wona_pilier2"/>
      <sheetName val="Operationnal_Targets2"/>
      <sheetName val="MANA_DAILY_MINING_REPORT2"/>
      <sheetName val="Internal_Report2"/>
      <sheetName val="Variables 2"/>
      <sheetName val="Block Upload"/>
      <sheetName val="Variables"/>
      <sheetName val="2.1. Heat map INDEXES"/>
      <sheetName val="справочник статей"/>
      <sheetName val="Назначение закупки"/>
      <sheetName val="Свод"/>
      <sheetName val="Данные"/>
      <sheetName val="TECH"/>
      <sheetName val="ЗВЕДЕНА"/>
      <sheetName val="directory"/>
      <sheetName val="Назва обладнання"/>
      <sheetName val="Справочник 2"/>
      <sheetName val="Справочник 1"/>
      <sheetName val="исходники"/>
      <sheetName val="технич. лист"/>
      <sheetName val="J02-1_31.12.2012"/>
      <sheetName val="WC new"/>
      <sheetName val="Major counterparties"/>
      <sheetName val="_Ф2"/>
      <sheetName val="Расчёт простоя по площадкам"/>
      <sheetName val="Служебное"/>
      <sheetName val="Бюджетные статьи"/>
      <sheetName val="Загл"/>
      <sheetName val="справочники 1С"/>
      <sheetName val="БП услуги прочие"/>
      <sheetName val="сводная РП"/>
      <sheetName val="ИТР"/>
      <sheetName val="справочник для мп_ДТЭК"/>
      <sheetName val="узелSAP"/>
      <sheetName val="СПИСОК-"/>
      <sheetName val="Титул"/>
      <sheetName val="СПР"/>
      <sheetName val="БДР"/>
      <sheetName val="ОПР"/>
      <sheetName val="ГСМ ОПЗ"/>
      <sheetName val="ГСМ ИТР"/>
      <sheetName val="5.Справочник"/>
      <sheetName val="COSTS"/>
      <sheetName val="description dep"/>
      <sheetName val="165"/>
      <sheetName val="Цель поездки"/>
      <sheetName val="#¡REF"/>
      <sheetName val="CAPEX report"/>
      <sheetName val="list"/>
      <sheetName val="dll"/>
      <sheetName val="Catalog"/>
      <sheetName val="Каталог цен"/>
      <sheetName val="предприятия"/>
      <sheetName val="Service_list"/>
      <sheetName val="Справочник2"/>
      <sheetName val="Лист3"/>
      <sheetName val="Описание и классификаторы"/>
      <sheetName val="УРНАТ 2019"/>
      <sheetName val="УРНАТ 2018"/>
      <sheetName val="группы"/>
      <sheetName val="Группы (2)"/>
      <sheetName val="список статей"/>
      <sheetName val="Исходные"/>
      <sheetName val="презент ВРТ"/>
      <sheetName val="Ф 01-2020"/>
      <sheetName val="Ф 02-2020"/>
      <sheetName val="Ф 03-2020"/>
      <sheetName val="Ф 04-2020"/>
      <sheetName val="Ф 05-2020"/>
      <sheetName val="Ф 06-2020"/>
      <sheetName val="Ф 07-2020"/>
      <sheetName val="Ф 08-2020"/>
      <sheetName val="Ф 09-2020"/>
      <sheetName val="Ф 10-2020"/>
      <sheetName val="Ф 11-2020"/>
      <sheetName val="Ф 12-2020"/>
      <sheetName val="Ф 2020"/>
      <sheetName val="Комм."/>
      <sheetName val="Управл."/>
      <sheetName val="Колич.показ."/>
      <sheetName val="KPI 2 АВА-Казань"/>
      <sheetName val="для презентации"/>
      <sheetName val="P&amp;L Полик"/>
      <sheetName val="P&amp;L Роддом"/>
      <sheetName val="P&amp;L Стационар"/>
      <sheetName val="P&amp;L ВРТ"/>
      <sheetName val="P&amp;L Косм"/>
      <sheetName val="P&amp;L Лаб"/>
      <sheetName val="P&amp;L Медадм"/>
      <sheetName val="P&amp;L АДМ"/>
      <sheetName val="Доходы и материалы"/>
      <sheetName val="Казанский филиал"/>
      <sheetName val="МБП"/>
      <sheetName val="ТО МО"/>
      <sheetName val="ИТС"/>
      <sheetName val="Гл.Бух"/>
      <sheetName val="ИТ"/>
      <sheetName val="Обучение"/>
      <sheetName val="ФОТ Полик"/>
      <sheetName val="ФОТ Роддом"/>
      <sheetName val="ФОТ Хир.Стац."/>
      <sheetName val="ФОТ ВРТ"/>
      <sheetName val="ФОТ Косм"/>
      <sheetName val="ФОТ Лаб"/>
      <sheetName val="ФОТ АДМ"/>
      <sheetName val="ШР"/>
      <sheetName val="Юбиляры АВА-К"/>
      <sheetName val="ФОТ КФ"/>
      <sheetName val="ШР КФ"/>
      <sheetName val="юбиляры КФ"/>
      <sheetName val="Обучение КФ"/>
      <sheetName val="ТО МО КФ"/>
      <sheetName val="ИТС КФ"/>
      <sheetName val="ИТ КФ"/>
      <sheetName val="МБП КФ"/>
      <sheetName val="ОпКоррк"/>
      <sheetName val="отпуск"/>
      <sheetName val="Unicredit"/>
      <sheetName val="2014"/>
      <sheetName val="2015"/>
      <sheetName val="P&amp;L"/>
      <sheetName val="BS"/>
      <sheetName val="def tax"/>
      <sheetName val="2016"/>
      <sheetName val="2017"/>
      <sheetName val="2018"/>
      <sheetName val="Nordea"/>
      <sheetName val="2019"/>
      <sheetName val="Доп по Юникред"/>
      <sheetName val="Стоимость здания"/>
      <sheetName val="2020 до изм"/>
      <sheetName val="2020"/>
      <sheetName val="IAS 10"/>
      <sheetName val="Здание"/>
      <sheetName val="МБП сч 20 2012"/>
      <sheetName val="МБП Сч 25 2012"/>
      <sheetName val="Модернизация Косм"/>
      <sheetName val="сч 25 МБП 2013"/>
      <sheetName val="сч. 20 МБП 2013"/>
      <sheetName val="амортизация здания РСБУ"/>
      <sheetName val="НДС"/>
      <sheetName val="котлы"/>
      <sheetName val="Альфа"/>
      <sheetName val="лифты"/>
      <sheetName val="ооциты"/>
      <sheetName val="Leasing"/>
      <sheetName val="Leasing new"/>
      <sheetName val="НМА"/>
      <sheetName val="Other"/>
      <sheetName val="Агентские"/>
      <sheetName val="Капитал.%% на космо"/>
      <sheetName val="Обесценение"/>
      <sheetName val="Accruals 2017"/>
      <sheetName val="презент_ВРТ"/>
      <sheetName val="Ф_01-2020"/>
      <sheetName val="Ф_02-2020"/>
      <sheetName val="Ф_03-2020"/>
      <sheetName val="Ф_04-2020"/>
      <sheetName val="Ф_05-2020"/>
      <sheetName val="Ф_06-2020"/>
      <sheetName val="Ф_07-2020"/>
      <sheetName val="Ф_08-2020"/>
      <sheetName val="Ф_09-2020"/>
      <sheetName val="Ф_10-2020"/>
      <sheetName val="Ф_11-2020"/>
      <sheetName val="Ф_12-2020"/>
      <sheetName val="Ф_2020"/>
      <sheetName val="Комм_"/>
      <sheetName val="Управл_"/>
      <sheetName val="Колич_показ_"/>
      <sheetName val="KPI_2_АВА-Казань"/>
      <sheetName val="для_презентации"/>
      <sheetName val="P&amp;L_Полик"/>
      <sheetName val="P&amp;L_Роддом"/>
      <sheetName val="P&amp;L_Стационар"/>
      <sheetName val="P&amp;L_ВРТ"/>
      <sheetName val="P&amp;L_Косм"/>
      <sheetName val="P&amp;L_Лаб"/>
      <sheetName val="P&amp;L_Медадм"/>
      <sheetName val="P&amp;L_АДМ"/>
      <sheetName val="Доходы_и_материалы"/>
      <sheetName val="Казанский_филиал"/>
      <sheetName val="ТО_МО"/>
      <sheetName val="Гл_Бух"/>
      <sheetName val="ФОТ_Полик"/>
      <sheetName val="ФОТ_Роддом"/>
      <sheetName val="ФОТ_Хир_Стац_"/>
      <sheetName val="ФОТ_ВРТ"/>
      <sheetName val="ФОТ_Косм"/>
      <sheetName val="ФОТ_Лаб"/>
      <sheetName val="ФОТ_АДМ"/>
      <sheetName val="Юбиляры_АВА-К"/>
      <sheetName val="ФОТ_КФ"/>
      <sheetName val="ШР_КФ"/>
      <sheetName val="юбиляры_КФ"/>
      <sheetName val="Обучение_КФ"/>
      <sheetName val="ТО_МО_КФ"/>
      <sheetName val="ИТС_КФ"/>
      <sheetName val="ИТ_КФ"/>
      <sheetName val="МБП_КФ"/>
      <sheetName val="2_1__Heat_map_INDEXES"/>
      <sheetName val="справочник_статей"/>
      <sheetName val="Назначение_закупки"/>
      <sheetName val="Назва_обладнання"/>
      <sheetName val="Справочник_2"/>
      <sheetName val="Справочник_1"/>
      <sheetName val="технич__лист"/>
      <sheetName val="J02-1_31_12_2012"/>
      <sheetName val="WC_new"/>
      <sheetName val="Major_counterparties"/>
      <sheetName val="Расчёт_простоя_по_площадкам"/>
      <sheetName val="Бюджетные_статьи"/>
      <sheetName val="справочники_1С"/>
      <sheetName val="БП_услуги_прочие"/>
      <sheetName val="сводная_РП"/>
      <sheetName val="справочник_для_мп_ДТЭК"/>
      <sheetName val="ГСМ_ОПЗ"/>
      <sheetName val="ГСМ_ИТР"/>
      <sheetName val="5_Справочник"/>
      <sheetName val="5. Состав ДеИнвестиций"/>
      <sheetName val="Формат"/>
      <sheetName val="4-kpi's"/>
      <sheetName val="19-BS"/>
      <sheetName val="2-Index"/>
      <sheetName val="18-CSize"/>
      <sheetName val="10-fc"/>
      <sheetName val="12-taxes"/>
      <sheetName val="13-fa"/>
      <sheetName val="14-wc"/>
      <sheetName val="8-sales"/>
      <sheetName val="11-financing"/>
      <sheetName val="17-Sens"/>
      <sheetName val="1-Index"/>
      <sheetName val="Незав_пр-во_13"/>
      <sheetName val="1_кв_12"/>
      <sheetName val="2__кв_12"/>
      <sheetName val="3_кв_12"/>
      <sheetName val="4_кв_12"/>
      <sheetName val="Расход_за_м-ц12"/>
      <sheetName val="Отчёт_склада12"/>
      <sheetName val="Незав_пр_во_12"/>
      <sheetName val="Индексы_инфляции3"/>
      <sheetName val="FM_IFRS20133"/>
      <sheetName val="КТГ_и_КИО_КО_20113"/>
      <sheetName val="COGS_CUR12"/>
      <sheetName val="мощность_нч_год_в18"/>
      <sheetName val="Функциональное_направление8"/>
      <sheetName val="не_удалять3"/>
      <sheetName val="ЦФО_и_МВЗ3"/>
      <sheetName val="Анализ_деньги_3"/>
      <sheetName val="Справочник_ЦФО3"/>
      <sheetName val="Справочник__ЦФО_для_ВПР3"/>
      <sheetName val="Список_компаний3"/>
      <sheetName val="Прил_1_Функц-ые_направлен___(33"/>
      <sheetName val="Служебные_таблицы3"/>
      <sheetName val="Справочник_провайдеров3"/>
      <sheetName val="Volume_Multiple3"/>
      <sheetName val="Для_подстановки3"/>
      <sheetName val="Технический_лист3"/>
      <sheetName val="Сводн__с_расшир__ОВ_и_ОС3"/>
      <sheetName val="Варианты_обеспечения3"/>
      <sheetName val="Расход_ВВ_в_2001_г_3"/>
      <sheetName val="протокол_КВ_(С)_печать3"/>
      <sheetName val="БП_2018_ненорм_ТМЦ3"/>
      <sheetName val="Оборудование_БП_20183"/>
      <sheetName val="БП_2018_ремонты_оборудования3"/>
      <sheetName val="БП_2018_прочие_УСО_3"/>
      <sheetName val="Рабочий_журнал3"/>
      <sheetName val="PL_043"/>
      <sheetName val="Слайд_PL3"/>
      <sheetName val="Слайд_PL_общий3"/>
      <sheetName val="Свод_СС_произв_3"/>
      <sheetName val="04_PL_(Юб_)3"/>
      <sheetName val="04_Слайд_Юбил_3"/>
      <sheetName val="04_PL_(Перевальный)3"/>
      <sheetName val="04_Слайд_Перевальный3"/>
      <sheetName val="04_PL_(Улахан)3"/>
      <sheetName val="04_Слайд_Улахан3"/>
      <sheetName val="04_PL_(Буор)3"/>
      <sheetName val="04_Слайд_Буор_3"/>
      <sheetName val="1__Лист_согласования3"/>
      <sheetName val="СпрВспом_общ3"/>
      <sheetName val="Договоры_(2)3"/>
      <sheetName val="02__Processing_physicals3"/>
      <sheetName val="Truck_Factors3"/>
      <sheetName val="Wona_pilier3"/>
      <sheetName val="Operationnal_Targets3"/>
      <sheetName val="MANA_DAILY_MINING_REPORT3"/>
      <sheetName val="Internal_Report3"/>
      <sheetName val="Variables_2"/>
      <sheetName val="Block_Upload"/>
      <sheetName val="2_1__Heat_map_INDEXES1"/>
      <sheetName val="справочник_статей1"/>
      <sheetName val="Назначение_закупки1"/>
      <sheetName val="Назва_обладнання1"/>
      <sheetName val="Справочник_21"/>
      <sheetName val="Справочник_11"/>
      <sheetName val="технич__лист1"/>
      <sheetName val="J02-1_31_12_20121"/>
      <sheetName val="WC_new1"/>
      <sheetName val="Major_counterparties1"/>
      <sheetName val="Расчёт_простоя_по_площадкам1"/>
      <sheetName val="Бюджетные_статьи1"/>
      <sheetName val="справочники_1С1"/>
      <sheetName val="БП_услуги_прочие1"/>
      <sheetName val="сводная_РП1"/>
      <sheetName val="справочник_для_мп_ДТЭК1"/>
      <sheetName val="ГСМ_ОПЗ1"/>
      <sheetName val="ГСМ_ИТР1"/>
      <sheetName val="5_Справочник1"/>
      <sheetName val="description_dep"/>
      <sheetName val="Цель_поездки"/>
      <sheetName val="CAPEX_report"/>
      <sheetName val="Каталог_цен"/>
      <sheetName val="Описание_и_классификаторы"/>
      <sheetName val="УРНАТ_2019"/>
      <sheetName val="УРНАТ_2018"/>
      <sheetName val="Группы_(2)"/>
      <sheetName val="список_статей"/>
      <sheetName val="презент_ВРТ1"/>
      <sheetName val="Ф_01-20201"/>
      <sheetName val="Ф_02-20201"/>
      <sheetName val="Ф_03-20201"/>
      <sheetName val="Ф_04-20201"/>
      <sheetName val="Ф_05-20201"/>
      <sheetName val="Ф_06-20201"/>
      <sheetName val="Ф_07-20201"/>
      <sheetName val="Ф_08-20201"/>
      <sheetName val="Ф_09-20201"/>
      <sheetName val="Ф_10-20201"/>
      <sheetName val="Ф_11-20201"/>
      <sheetName val="Ф_12-20201"/>
      <sheetName val="Ф_20201"/>
      <sheetName val="Комм_1"/>
      <sheetName val="Управл_1"/>
      <sheetName val="Колич_показ_1"/>
      <sheetName val="KPI_2_АВА-Казань1"/>
      <sheetName val="для_презентации1"/>
      <sheetName val="P&amp;L_Полик1"/>
      <sheetName val="P&amp;L_Роддом1"/>
      <sheetName val="P&amp;L_Стационар1"/>
      <sheetName val="P&amp;L_ВРТ1"/>
      <sheetName val="P&amp;L_Косм1"/>
      <sheetName val="P&amp;L_Лаб1"/>
      <sheetName val="P&amp;L_Медадм1"/>
      <sheetName val="P&amp;L_АДМ1"/>
      <sheetName val="Доходы_и_материалы1"/>
      <sheetName val="Казанский_филиал1"/>
      <sheetName val="ТО_МО1"/>
      <sheetName val="Гл_Бух1"/>
      <sheetName val="ФОТ_Полик1"/>
      <sheetName val="ФОТ_Роддом1"/>
      <sheetName val="ФОТ_Хир_Стац_1"/>
      <sheetName val="ФОТ_ВРТ1"/>
      <sheetName val="ФОТ_Косм1"/>
      <sheetName val="ФОТ_Лаб1"/>
      <sheetName val="ФОТ_АДМ1"/>
      <sheetName val="Юбиляры_АВА-К1"/>
      <sheetName val="ФОТ_КФ1"/>
      <sheetName val="ШР_КФ1"/>
      <sheetName val="юбиляры_КФ1"/>
      <sheetName val="Обучение_КФ1"/>
      <sheetName val="ТО_МО_КФ1"/>
      <sheetName val="ИТС_КФ1"/>
      <sheetName val="ИТ_КФ1"/>
      <sheetName val="МБП_КФ1"/>
      <sheetName val="def_tax"/>
      <sheetName val="Доп_по_Юникред"/>
      <sheetName val="Стоимость_здания"/>
      <sheetName val="2020_до_изм"/>
      <sheetName val="IAS_10"/>
      <sheetName val="МБП_сч_20_2012"/>
      <sheetName val="МБП_Сч_25_2012"/>
      <sheetName val="Модернизация_Косм"/>
      <sheetName val="сч_25_МБП_2013"/>
      <sheetName val="сч__20_МБП_2013"/>
      <sheetName val="амортизация_здания_РСБУ"/>
      <sheetName val="Leasing_new"/>
      <sheetName val="Капитал_%%_на_космо"/>
      <sheetName val="Accruals_2017"/>
      <sheetName val="5__Состав_ДеИнвестиций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C"/>
      <sheetName val="Stock"/>
      <sheetName val="Lists "/>
      <sheetName val="Contract Summary"/>
      <sheetName val="Cert &amp; Cost Sum"/>
      <sheetName val="Budget Mining Stat - 2015"/>
      <sheetName val="Budget_Mining 2017"/>
      <sheetName val="Inpt 1"/>
      <sheetName val="C"/>
      <sheetName val="Lists_"/>
      <sheetName val="Contract_Summary"/>
      <sheetName val="Budget_Mining_Stat_-_2015"/>
      <sheetName val="Cert_&amp;_Cost_Sum"/>
      <sheetName val="Budget_Mining_2017"/>
      <sheetName val="Lists_1"/>
      <sheetName val="Contract_Summary1"/>
      <sheetName val="Budget_Mining_Stat_-_20151"/>
      <sheetName val="Cert_&amp;_Cost_Sum1"/>
      <sheetName val="Budget_Mining_20171"/>
      <sheetName val="Lists_2"/>
      <sheetName val="Contract_Summary2"/>
      <sheetName val="Budget_Mining_Stat_-_20152"/>
      <sheetName val="Cert_&amp;_Cost_Sum2"/>
      <sheetName val="Budget_Mining_20172"/>
      <sheetName val="Lists_3"/>
      <sheetName val="Contract_Summary3"/>
      <sheetName val="Budget_Mining_Stat_-_20153"/>
      <sheetName val="Cert_&amp;_Cost_Sum3"/>
      <sheetName val="Budget_Mining_20173"/>
      <sheetName val="Lists_4"/>
      <sheetName val="Contract_Summary4"/>
      <sheetName val="Budget_Mining_Stat_-_20154"/>
      <sheetName val="Cert_&amp;_Cost_Sum4"/>
      <sheetName val="Budget_Mining_20174"/>
      <sheetName val="Lists_5"/>
      <sheetName val="Contract_Summary5"/>
      <sheetName val="Budget_Mining_Stat_-_20155"/>
      <sheetName val="Cert_&amp;_Cost_Sum5"/>
      <sheetName val="Budget_Mining_20175"/>
      <sheetName val="Lists_6"/>
      <sheetName val="Contract_Summary6"/>
      <sheetName val="Budget_Mining_Stat_-_20156"/>
      <sheetName val="Cert_&amp;_Cost_Sum6"/>
      <sheetName val="Budget_Mining_20176"/>
      <sheetName val="Lists_7"/>
      <sheetName val="Contract_Summary7"/>
      <sheetName val="Budget_Mining_Stat_-_20157"/>
      <sheetName val="Cert_&amp;_Cost_Sum7"/>
      <sheetName val="Budget_Mining_20177"/>
      <sheetName val="Lists_8"/>
      <sheetName val="Contract_Summary8"/>
      <sheetName val="Budget_Mining_Stat_-_20158"/>
      <sheetName val="Cert_&amp;_Cost_Sum8"/>
      <sheetName val="Budget_Mining_20178"/>
      <sheetName val="Lists_9"/>
      <sheetName val="Contract_Summary9"/>
      <sheetName val="Budget_Mining_Stat_-_20159"/>
      <sheetName val="Cert_&amp;_Cost_Sum9"/>
      <sheetName val="Budget_Mining_20179"/>
      <sheetName val="Lists_10"/>
      <sheetName val="Contract_Summary10"/>
      <sheetName val="Budget_Mining_Stat_-_201510"/>
      <sheetName val="Cert_&amp;_Cost_Sum10"/>
      <sheetName val="Budget_Mining_201710"/>
      <sheetName val="Lists_11"/>
      <sheetName val="Contract_Summary11"/>
      <sheetName val="Budget_Mining_Stat_-_201511"/>
      <sheetName val="Cert_&amp;_Cost_Sum11"/>
      <sheetName val="Budget_Mining_201711"/>
      <sheetName val="Lists_12"/>
      <sheetName val="Contract_Summary12"/>
      <sheetName val="Budget_Mining_Stat_-_201512"/>
      <sheetName val="Cert_&amp;_Cost_Sum12"/>
      <sheetName val="Budget_Mining_201712"/>
      <sheetName val="Lists_13"/>
      <sheetName val="Contract_Summary13"/>
      <sheetName val="Budget_Mining_Stat_-_201513"/>
      <sheetName val="Cert_&amp;_Cost_Sum13"/>
      <sheetName val="Budget_Mining_201713"/>
      <sheetName val="Data validation lists"/>
      <sheetName val="Status"/>
      <sheetName val="Down Time"/>
      <sheetName val="Loads - Record"/>
      <sheetName val="Drilling - Record"/>
      <sheetName val="Digger Prod"/>
      <sheetName val="Drilling Report"/>
      <sheetName val="SMU Hours"/>
      <sheetName val="Hours Checks"/>
      <sheetName val="Equipment Hours"/>
      <sheetName val="Drilling Database"/>
      <sheetName val="L&amp;H Database"/>
      <sheetName val="Basic Infos"/>
      <sheetName val="Lists_14"/>
      <sheetName val="Contract_Summary14"/>
      <sheetName val="Budget_Mining_Stat_-_201514"/>
      <sheetName val="Cert_&amp;_Cost_Sum14"/>
      <sheetName val="Budget_Mining_201714"/>
      <sheetName val="Lists_15"/>
      <sheetName val="Contract_Summary15"/>
      <sheetName val="Budget_Mining_Stat_-_201515"/>
      <sheetName val="Cert_&amp;_Cost_Sum15"/>
      <sheetName val="Budget_Mining_201715"/>
      <sheetName val="Budget_Mining_Stat_-_201522"/>
      <sheetName val="Lists_22"/>
      <sheetName val="Contract_Summary22"/>
      <sheetName val="Cert_&amp;_Cost_Sum22"/>
      <sheetName val="Budget_Mining_201722"/>
      <sheetName val="Inpt_16"/>
      <sheetName val="Data_validation_lists6"/>
      <sheetName val="Down_Time6"/>
      <sheetName val="Loads_-_Record6"/>
      <sheetName val="Drilling_-_Record6"/>
      <sheetName val="Digger_Prod6"/>
      <sheetName val="Drilling_Report6"/>
      <sheetName val="SMU_Hours6"/>
      <sheetName val="Hours_Checks6"/>
      <sheetName val="Equipment_Hours6"/>
      <sheetName val="Drilling_Database6"/>
      <sheetName val="L&amp;H_Database6"/>
      <sheetName val="Basic_Infos6"/>
      <sheetName val="Budget_Mining_Stat_-_201516"/>
      <sheetName val="Lists_16"/>
      <sheetName val="Contract_Summary16"/>
      <sheetName val="Cert_&amp;_Cost_Sum16"/>
      <sheetName val="Budget_Mining_201716"/>
      <sheetName val="Inpt_1"/>
      <sheetName val="Data_validation_lists"/>
      <sheetName val="Down_Time"/>
      <sheetName val="Loads_-_Record"/>
      <sheetName val="Drilling_-_Record"/>
      <sheetName val="Digger_Prod"/>
      <sheetName val="Drilling_Report"/>
      <sheetName val="SMU_Hours"/>
      <sheetName val="Hours_Checks"/>
      <sheetName val="Equipment_Hours"/>
      <sheetName val="Drilling_Database"/>
      <sheetName val="L&amp;H_Database"/>
      <sheetName val="Basic_Infos"/>
      <sheetName val="Budget_Mining_Stat_-_201517"/>
      <sheetName val="Lists_17"/>
      <sheetName val="Contract_Summary17"/>
      <sheetName val="Cert_&amp;_Cost_Sum17"/>
      <sheetName val="Budget_Mining_201717"/>
      <sheetName val="Inpt_11"/>
      <sheetName val="Data_validation_lists1"/>
      <sheetName val="Down_Time1"/>
      <sheetName val="Loads_-_Record1"/>
      <sheetName val="Drilling_-_Record1"/>
      <sheetName val="Digger_Prod1"/>
      <sheetName val="Drilling_Report1"/>
      <sheetName val="SMU_Hours1"/>
      <sheetName val="Hours_Checks1"/>
      <sheetName val="Equipment_Hours1"/>
      <sheetName val="Drilling_Database1"/>
      <sheetName val="L&amp;H_Database1"/>
      <sheetName val="Basic_Infos1"/>
      <sheetName val="Budget_Mining_Stat_-_201518"/>
      <sheetName val="Lists_18"/>
      <sheetName val="Contract_Summary18"/>
      <sheetName val="Cert_&amp;_Cost_Sum18"/>
      <sheetName val="Budget_Mining_201718"/>
      <sheetName val="Inpt_12"/>
      <sheetName val="Data_validation_lists2"/>
      <sheetName val="Down_Time2"/>
      <sheetName val="Loads_-_Record2"/>
      <sheetName val="Drilling_-_Record2"/>
      <sheetName val="Digger_Prod2"/>
      <sheetName val="Drilling_Report2"/>
      <sheetName val="SMU_Hours2"/>
      <sheetName val="Hours_Checks2"/>
      <sheetName val="Equipment_Hours2"/>
      <sheetName val="Drilling_Database2"/>
      <sheetName val="L&amp;H_Database2"/>
      <sheetName val="Basic_Infos2"/>
      <sheetName val="Budget_Mining_Stat_-_201519"/>
      <sheetName val="Lists_19"/>
      <sheetName val="Contract_Summary19"/>
      <sheetName val="Cert_&amp;_Cost_Sum19"/>
      <sheetName val="Budget_Mining_201719"/>
      <sheetName val="Inpt_13"/>
      <sheetName val="Data_validation_lists3"/>
      <sheetName val="Down_Time3"/>
      <sheetName val="Loads_-_Record3"/>
      <sheetName val="Drilling_-_Record3"/>
      <sheetName val="Digger_Prod3"/>
      <sheetName val="Drilling_Report3"/>
      <sheetName val="SMU_Hours3"/>
      <sheetName val="Hours_Checks3"/>
      <sheetName val="Equipment_Hours3"/>
      <sheetName val="Drilling_Database3"/>
      <sheetName val="L&amp;H_Database3"/>
      <sheetName val="Basic_Infos3"/>
      <sheetName val="Budget_Mining_Stat_-_201520"/>
      <sheetName val="Lists_20"/>
      <sheetName val="Contract_Summary20"/>
      <sheetName val="Cert_&amp;_Cost_Sum20"/>
      <sheetName val="Budget_Mining_201720"/>
      <sheetName val="Inpt_14"/>
      <sheetName val="Data_validation_lists4"/>
      <sheetName val="Down_Time4"/>
      <sheetName val="Loads_-_Record4"/>
      <sheetName val="Drilling_-_Record4"/>
      <sheetName val="Digger_Prod4"/>
      <sheetName val="Drilling_Report4"/>
      <sheetName val="SMU_Hours4"/>
      <sheetName val="Hours_Checks4"/>
      <sheetName val="Equipment_Hours4"/>
      <sheetName val="Drilling_Database4"/>
      <sheetName val="L&amp;H_Database4"/>
      <sheetName val="Basic_Infos4"/>
      <sheetName val="Budget_Mining_Stat_-_201521"/>
      <sheetName val="Lists_21"/>
      <sheetName val="Contract_Summary21"/>
      <sheetName val="Cert_&amp;_Cost_Sum21"/>
      <sheetName val="Budget_Mining_201721"/>
      <sheetName val="Inpt_15"/>
      <sheetName val="Data_validation_lists5"/>
      <sheetName val="Down_Time5"/>
      <sheetName val="Loads_-_Record5"/>
      <sheetName val="Drilling_-_Record5"/>
      <sheetName val="Digger_Prod5"/>
      <sheetName val="Drilling_Report5"/>
      <sheetName val="SMU_Hours5"/>
      <sheetName val="Hours_Checks5"/>
      <sheetName val="Equipment_Hours5"/>
      <sheetName val="Drilling_Database5"/>
      <sheetName val="L&amp;H_Database5"/>
      <sheetName val="Basic_Infos5"/>
      <sheetName val="Budget_Mining_Stat_-_201523"/>
      <sheetName val="Lists_23"/>
      <sheetName val="Contract_Summary23"/>
      <sheetName val="Cert_&amp;_Cost_Sum23"/>
      <sheetName val="Budget_Mining_201723"/>
      <sheetName val="Inpt_17"/>
      <sheetName val="Data_validation_lists7"/>
      <sheetName val="Down_Time7"/>
      <sheetName val="Loads_-_Record7"/>
      <sheetName val="Drilling_-_Record7"/>
      <sheetName val="Digger_Prod7"/>
      <sheetName val="Drilling_Report7"/>
      <sheetName val="SMU_Hours7"/>
      <sheetName val="Hours_Checks7"/>
      <sheetName val="Equipment_Hours7"/>
      <sheetName val="Drilling_Database7"/>
      <sheetName val="L&amp;H_Database7"/>
      <sheetName val="Basic_Infos7"/>
      <sheetName val="Budget_Mining_Stat_-_201524"/>
      <sheetName val="Lists_24"/>
      <sheetName val="Contract_Summary24"/>
      <sheetName val="Cert_&amp;_Cost_Sum24"/>
      <sheetName val="Budget_Mining_201724"/>
      <sheetName val="Inpt_18"/>
      <sheetName val="Data_validation_lists8"/>
      <sheetName val="Down_Time8"/>
      <sheetName val="Loads_-_Record8"/>
      <sheetName val="Drilling_-_Record8"/>
      <sheetName val="Digger_Prod8"/>
      <sheetName val="Drilling_Report8"/>
      <sheetName val="SMU_Hours8"/>
      <sheetName val="Hours_Checks8"/>
      <sheetName val="Equipment_Hours8"/>
      <sheetName val="Drilling_Database8"/>
      <sheetName val="L&amp;H_Database8"/>
      <sheetName val="Basic_Infos8"/>
      <sheetName val="Budget_Mining_Stat_-_201525"/>
      <sheetName val="Lists_25"/>
      <sheetName val="Contract_Summary25"/>
      <sheetName val="Cert_&amp;_Cost_Sum25"/>
      <sheetName val="Budget_Mining_201725"/>
      <sheetName val="Inpt_19"/>
      <sheetName val="Data_validation_lists9"/>
      <sheetName val="Down_Time9"/>
      <sheetName val="Loads_-_Record9"/>
      <sheetName val="Drilling_-_Record9"/>
      <sheetName val="Digger_Prod9"/>
      <sheetName val="Drilling_Report9"/>
      <sheetName val="SMU_Hours9"/>
      <sheetName val="Hours_Checks9"/>
      <sheetName val="Equipment_Hours9"/>
      <sheetName val="Drilling_Database9"/>
      <sheetName val="L&amp;H_Database9"/>
      <sheetName val="Basic_Infos9"/>
      <sheetName val="Budget_Mining_Stat_-_201526"/>
      <sheetName val="Lists_26"/>
      <sheetName val="Contract_Summary26"/>
      <sheetName val="Cert_&amp;_Cost_Sum26"/>
      <sheetName val="Budget_Mining_201726"/>
      <sheetName val="Inpt_110"/>
      <sheetName val="Data_validation_lists10"/>
      <sheetName val="Down_Time10"/>
      <sheetName val="Loads_-_Record10"/>
      <sheetName val="Drilling_-_Record10"/>
      <sheetName val="Digger_Prod10"/>
      <sheetName val="Drilling_Report10"/>
      <sheetName val="SMU_Hours10"/>
      <sheetName val="Hours_Checks10"/>
      <sheetName val="Equipment_Hours10"/>
      <sheetName val="Drilling_Database10"/>
      <sheetName val="L&amp;H_Database10"/>
      <sheetName val="Basic_Infos10"/>
      <sheetName val="Budget_Mining_Stat_-_201527"/>
      <sheetName val="Lists_27"/>
      <sheetName val="Contract_Summary27"/>
      <sheetName val="Cert_&amp;_Cost_Sum27"/>
      <sheetName val="Budget_Mining_201727"/>
      <sheetName val="Inpt_111"/>
      <sheetName val="Data_validation_lists11"/>
      <sheetName val="Down_Time11"/>
      <sheetName val="Loads_-_Record11"/>
      <sheetName val="Drilling_-_Record11"/>
      <sheetName val="Digger_Prod11"/>
      <sheetName val="Drilling_Report11"/>
      <sheetName val="SMU_Hours11"/>
      <sheetName val="Hours_Checks11"/>
      <sheetName val="Equipment_Hours11"/>
      <sheetName val="Drilling_Database11"/>
      <sheetName val="L&amp;H_Database11"/>
      <sheetName val="Basic_Infos11"/>
      <sheetName val="Budget_Mining_Stat_-_201528"/>
      <sheetName val="Lists_28"/>
      <sheetName val="Contract_Summary28"/>
      <sheetName val="Cert_&amp;_Cost_Sum28"/>
      <sheetName val="Budget_Mining_201728"/>
      <sheetName val="Inpt_112"/>
      <sheetName val="Data_validation_lists12"/>
      <sheetName val="Down_Time12"/>
      <sheetName val="Loads_-_Record12"/>
      <sheetName val="Drilling_-_Record12"/>
      <sheetName val="Digger_Prod12"/>
      <sheetName val="Drilling_Report12"/>
      <sheetName val="SMU_Hours12"/>
      <sheetName val="Hours_Checks12"/>
      <sheetName val="Equipment_Hours12"/>
      <sheetName val="Drilling_Database12"/>
      <sheetName val="L&amp;H_Database12"/>
      <sheetName val="Basic_Infos12"/>
      <sheetName val="Budget_Mining_Stat_-_201529"/>
      <sheetName val="Lists_29"/>
      <sheetName val="Contract_Summary29"/>
      <sheetName val="Cert_&amp;_Cost_Sum29"/>
      <sheetName val="Budget_Mining_201729"/>
      <sheetName val="Inpt_113"/>
      <sheetName val="Data_validation_lists13"/>
      <sheetName val="Down_Time13"/>
      <sheetName val="Loads_-_Record13"/>
      <sheetName val="Drilling_-_Record13"/>
      <sheetName val="Digger_Prod13"/>
      <sheetName val="Drilling_Report13"/>
      <sheetName val="SMU_Hours13"/>
      <sheetName val="Hours_Checks13"/>
      <sheetName val="Equipment_Hours13"/>
      <sheetName val="Drilling_Database13"/>
      <sheetName val="L&amp;H_Database13"/>
      <sheetName val="Basic_Infos13"/>
      <sheetName val="Budget_Mining_Stat_-_201530"/>
      <sheetName val="Lists_30"/>
      <sheetName val="Contract_Summary30"/>
      <sheetName val="Cert_&amp;_Cost_Sum30"/>
      <sheetName val="Budget_Mining_201730"/>
      <sheetName val="Inpt_114"/>
      <sheetName val="Data_validation_lists14"/>
      <sheetName val="Down_Time14"/>
      <sheetName val="Loads_-_Record14"/>
      <sheetName val="Drilling_-_Record14"/>
      <sheetName val="Digger_Prod14"/>
      <sheetName val="Drilling_Report14"/>
      <sheetName val="SMU_Hours14"/>
      <sheetName val="Hours_Checks14"/>
      <sheetName val="Equipment_Hours14"/>
      <sheetName val="Drilling_Database14"/>
      <sheetName val="L&amp;H_Database14"/>
      <sheetName val="Basic_Infos14"/>
      <sheetName val="Budget_Mining_Stat_-_201531"/>
      <sheetName val="Lists_31"/>
      <sheetName val="Contract_Summary31"/>
      <sheetName val="Cert_&amp;_Cost_Sum31"/>
      <sheetName val="Budget_Mining_201731"/>
      <sheetName val="Inpt_115"/>
      <sheetName val="Data_validation_lists15"/>
      <sheetName val="Down_Time15"/>
      <sheetName val="Loads_-_Record15"/>
      <sheetName val="Drilling_-_Record15"/>
      <sheetName val="Digger_Prod15"/>
      <sheetName val="Drilling_Report15"/>
      <sheetName val="SMU_Hours15"/>
      <sheetName val="Hours_Checks15"/>
      <sheetName val="Equipment_Hours15"/>
      <sheetName val="Drilling_Database15"/>
      <sheetName val="L&amp;H_Database15"/>
      <sheetName val="Basic_Infos15"/>
      <sheetName val="Budget_Mining_Stat_-_201532"/>
      <sheetName val="Lists_32"/>
      <sheetName val="Contract_Summary32"/>
      <sheetName val="Cert_&amp;_Cost_Sum32"/>
      <sheetName val="Budget_Mining_201732"/>
      <sheetName val="Inpt_116"/>
      <sheetName val="Data_validation_lists16"/>
      <sheetName val="Down_Time16"/>
      <sheetName val="Loads_-_Record16"/>
      <sheetName val="Drilling_-_Record16"/>
      <sheetName val="Digger_Prod16"/>
      <sheetName val="Drilling_Report16"/>
      <sheetName val="SMU_Hours16"/>
      <sheetName val="Hours_Checks16"/>
      <sheetName val="Equipment_Hours16"/>
      <sheetName val="Drilling_Database16"/>
      <sheetName val="L&amp;H_Database16"/>
      <sheetName val="Basic_Infos16"/>
      <sheetName val="Truck Factors"/>
      <sheetName val="Wona pilier"/>
      <sheetName val="Budget_2020_OP_PITS"/>
      <sheetName val="9+3"/>
      <sheetName val="Operationnal Targets"/>
      <sheetName val="MANA DAILY MINING REPORT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1_dec"/>
      <sheetName val="Assumptions"/>
      <sheetName val="Internal Report"/>
      <sheetName val="Inputs --&gt;"/>
      <sheetName val="Lists_33"/>
      <sheetName val="Contract_Summary33"/>
      <sheetName val="Budget_Mining_Stat_-_201533"/>
      <sheetName val="Cert_&amp;_Cost_Sum33"/>
      <sheetName val="Budget_Mining_201733"/>
      <sheetName val="Inpt_117"/>
      <sheetName val="Data_validation_lists17"/>
      <sheetName val="Down_Time17"/>
      <sheetName val="Loads_-_Record17"/>
      <sheetName val="Drilling_-_Record17"/>
      <sheetName val="Digger_Prod17"/>
      <sheetName val="Drilling_Report17"/>
      <sheetName val="SMU_Hours17"/>
      <sheetName val="Hours_Checks17"/>
      <sheetName val="Equipment_Hours17"/>
      <sheetName val="Drilling_Database17"/>
      <sheetName val="L&amp;H_Database17"/>
      <sheetName val="Basic_Infos17"/>
      <sheetName val="Truck_Factors"/>
      <sheetName val="Wona_pilier"/>
      <sheetName val="Operationnal_Targets"/>
      <sheetName val="MANA_DAILY_MINING_REPORT"/>
      <sheetName val="Internal_Report"/>
      <sheetName val="Lists_34"/>
      <sheetName val="Contract_Summary34"/>
      <sheetName val="Cert_&amp;_Cost_Sum34"/>
      <sheetName val="Budget_Mining_Stat_-_201534"/>
      <sheetName val="Budget_Mining_201734"/>
      <sheetName val="Inpt_118"/>
      <sheetName val="Data_validation_lists18"/>
      <sheetName val="Down_Time18"/>
      <sheetName val="Loads_-_Record18"/>
      <sheetName val="Drilling_-_Record18"/>
      <sheetName val="Digger_Prod18"/>
      <sheetName val="Drilling_Report18"/>
      <sheetName val="SMU_Hours18"/>
      <sheetName val="Hours_Checks18"/>
      <sheetName val="Equipment_Hours18"/>
      <sheetName val="Drilling_Database18"/>
      <sheetName val="L&amp;H_Database18"/>
      <sheetName val="Basic_Infos18"/>
      <sheetName val="Truck_Factors1"/>
      <sheetName val="Wona_pilier1"/>
      <sheetName val="Operationnal_Targets1"/>
      <sheetName val="MANA_DAILY_MINING_REPORT1"/>
      <sheetName val="Internal_Report1"/>
      <sheetName val="Inputs_--&gt;"/>
      <sheetName val="Lists_35"/>
      <sheetName val="Contract_Summary35"/>
      <sheetName val="Cert_&amp;_Cost_Sum35"/>
      <sheetName val="Budget_Mining_Stat_-_201535"/>
      <sheetName val="Budget_Mining_201735"/>
      <sheetName val="Inpt_119"/>
      <sheetName val="Data_validation_lists19"/>
      <sheetName val="Down_Time19"/>
      <sheetName val="Loads_-_Record19"/>
      <sheetName val="Drilling_-_Record19"/>
      <sheetName val="Digger_Prod19"/>
      <sheetName val="Drilling_Report19"/>
      <sheetName val="SMU_Hours19"/>
      <sheetName val="Hours_Checks19"/>
      <sheetName val="Equipment_Hours19"/>
      <sheetName val="Drilling_Database19"/>
      <sheetName val="L&amp;H_Database19"/>
      <sheetName val="Basic_Infos19"/>
      <sheetName val="Truck_Factors2"/>
      <sheetName val="Wona_pilier2"/>
      <sheetName val="Operationnal_Targets2"/>
      <sheetName val="MANA_DAILY_MINING_REPORT2"/>
      <sheetName val="Internal_Report2"/>
      <sheetName val="Inputs_--&gt;1"/>
      <sheetName val="Primary Graph"/>
      <sheetName val="Comparison"/>
      <sheetName val="Secondary Graphs "/>
      <sheetName val="Tallies vs Survey"/>
      <sheetName val="Executive Summary"/>
      <sheetName val="KSA"/>
      <sheetName val="Gamsberg"/>
      <sheetName val="KBF"/>
      <sheetName val="Klipspruit"/>
      <sheetName val="Nkomati"/>
      <sheetName val="Sishen"/>
      <sheetName val="Tshipi"/>
      <sheetName val="Lefa"/>
      <sheetName val="Taparko"/>
      <sheetName val="List"/>
      <sheetName val="Reasons"/>
      <sheetName val="Lists_36"/>
      <sheetName val="Contract_Summary36"/>
      <sheetName val="Cert_&amp;_Cost_Sum36"/>
      <sheetName val="Budget_Mining_Stat_-_201536"/>
      <sheetName val="Budget_Mining_201736"/>
      <sheetName val="Inpt_120"/>
      <sheetName val="Data_validation_lists20"/>
      <sheetName val="Down_Time20"/>
      <sheetName val="Loads_-_Record20"/>
      <sheetName val="Drilling_-_Record20"/>
      <sheetName val="Digger_Prod20"/>
      <sheetName val="Drilling_Report20"/>
      <sheetName val="SMU_Hours20"/>
      <sheetName val="Hours_Checks20"/>
      <sheetName val="Equipment_Hours20"/>
      <sheetName val="Drilling_Database20"/>
      <sheetName val="L&amp;H_Database20"/>
      <sheetName val="Basic_Infos20"/>
      <sheetName val="Truck_Factors3"/>
      <sheetName val="Wona_pilier3"/>
      <sheetName val="Operationnal_Targets3"/>
      <sheetName val="MANA_DAILY_MINING_REPORT3"/>
      <sheetName val="Internal_Report3"/>
      <sheetName val="Inputs_--&gt;2"/>
      <sheetName val="Lists_37"/>
      <sheetName val="Contract_Summary37"/>
      <sheetName val="Cert_&amp;_Cost_Sum37"/>
      <sheetName val="Budget_Mining_Stat_-_201537"/>
      <sheetName val="Budget_Mining_201737"/>
      <sheetName val="Inpt_121"/>
      <sheetName val="Data_validation_lists21"/>
      <sheetName val="Down_Time21"/>
      <sheetName val="Loads_-_Record21"/>
      <sheetName val="Drilling_-_Record21"/>
      <sheetName val="Digger_Prod21"/>
      <sheetName val="Drilling_Report21"/>
      <sheetName val="SMU_Hours21"/>
      <sheetName val="Hours_Checks21"/>
      <sheetName val="Equipment_Hours21"/>
      <sheetName val="Drilling_Database21"/>
      <sheetName val="L&amp;H_Database21"/>
      <sheetName val="Basic_Infos21"/>
      <sheetName val="Truck_Factors4"/>
      <sheetName val="Wona_pilier4"/>
      <sheetName val="Operationnal_Targets4"/>
      <sheetName val="MANA_DAILY_MINING_REPORT4"/>
      <sheetName val="Internal_Report4"/>
      <sheetName val="Inputs_--&gt;3"/>
      <sheetName val="Lists_38"/>
      <sheetName val="Contract_Summary38"/>
      <sheetName val="Cert_&amp;_Cost_Sum38"/>
      <sheetName val="Budget_Mining_Stat_-_201538"/>
      <sheetName val="Budget_Mining_201738"/>
      <sheetName val="Inpt_122"/>
      <sheetName val="Data_validation_lists22"/>
      <sheetName val="Down_Time22"/>
      <sheetName val="Loads_-_Record22"/>
      <sheetName val="Drilling_-_Record22"/>
      <sheetName val="Digger_Prod22"/>
      <sheetName val="Drilling_Report22"/>
      <sheetName val="SMU_Hours22"/>
      <sheetName val="Hours_Checks22"/>
      <sheetName val="Equipment_Hours22"/>
      <sheetName val="Drilling_Database22"/>
      <sheetName val="L&amp;H_Database22"/>
      <sheetName val="Basic_Infos22"/>
      <sheetName val="Truck_Factors5"/>
      <sheetName val="Wona_pilier5"/>
      <sheetName val="Operationnal_Targets5"/>
      <sheetName val="MANA_DAILY_MINING_REPORT5"/>
      <sheetName val="Internal_Report5"/>
      <sheetName val="Inputs_--&gt;4"/>
      <sheetName val="Lists_39"/>
      <sheetName val="Contract_Summary39"/>
      <sheetName val="Cert_&amp;_Cost_Sum39"/>
      <sheetName val="Budget_Mining_Stat_-_201539"/>
      <sheetName val="Budget_Mining_201739"/>
      <sheetName val="Inpt_123"/>
      <sheetName val="Data_validation_lists23"/>
      <sheetName val="Down_Time23"/>
      <sheetName val="Loads_-_Record23"/>
      <sheetName val="Drilling_-_Record23"/>
      <sheetName val="Digger_Prod23"/>
      <sheetName val="Drilling_Report23"/>
      <sheetName val="SMU_Hours23"/>
      <sheetName val="Hours_Checks23"/>
      <sheetName val="Equipment_Hours23"/>
      <sheetName val="Drilling_Database23"/>
      <sheetName val="L&amp;H_Database23"/>
      <sheetName val="Basic_Infos23"/>
      <sheetName val="Truck_Factors6"/>
      <sheetName val="Wona_pilier6"/>
      <sheetName val="Operationnal_Targets6"/>
      <sheetName val="MANA_DAILY_MINING_REPORT6"/>
      <sheetName val="Internal_Report6"/>
      <sheetName val="Inputs_--&gt;5"/>
      <sheetName val="Lists_40"/>
      <sheetName val="Contract_Summary40"/>
      <sheetName val="Budget_Mining_Stat_-_201540"/>
      <sheetName val="Cert_&amp;_Cost_Sum40"/>
      <sheetName val="Budget_Mining_201740"/>
      <sheetName val="Inpt_124"/>
      <sheetName val="Data_validation_lists24"/>
      <sheetName val="Down_Time24"/>
      <sheetName val="Loads_-_Record24"/>
      <sheetName val="Drilling_-_Record24"/>
      <sheetName val="Digger_Prod24"/>
      <sheetName val="Drilling_Report24"/>
      <sheetName val="SMU_Hours24"/>
      <sheetName val="Hours_Checks24"/>
      <sheetName val="Equipment_Hours24"/>
      <sheetName val="Drilling_Database24"/>
      <sheetName val="L&amp;H_Database24"/>
      <sheetName val="Basic_Infos24"/>
      <sheetName val="Truck_Factors7"/>
      <sheetName val="Wona_pilier7"/>
      <sheetName val="Operationnal_Targets7"/>
      <sheetName val="MANA_DAILY_MINING_REPORT7"/>
      <sheetName val="Internal_Report7"/>
      <sheetName val="Inputs_--&gt;6"/>
      <sheetName val="Lists_41"/>
      <sheetName val="Contract_Summary41"/>
      <sheetName val="Budget_Mining_Stat_-_201541"/>
      <sheetName val="Cert_&amp;_Cost_Sum41"/>
      <sheetName val="Budget_Mining_201741"/>
      <sheetName val="Inpt_125"/>
      <sheetName val="Data_validation_lists25"/>
      <sheetName val="Down_Time25"/>
      <sheetName val="Loads_-_Record25"/>
      <sheetName val="Drilling_-_Record25"/>
      <sheetName val="Digger_Prod25"/>
      <sheetName val="Drilling_Report25"/>
      <sheetName val="SMU_Hours25"/>
      <sheetName val="Hours_Checks25"/>
      <sheetName val="Equipment_Hours25"/>
      <sheetName val="Drilling_Database25"/>
      <sheetName val="L&amp;H_Database25"/>
      <sheetName val="Basic_Infos25"/>
      <sheetName val="Truck_Factors8"/>
      <sheetName val="Wona_pilier8"/>
      <sheetName val="Operationnal_Targets8"/>
      <sheetName val="MANA_DAILY_MINING_REPORT8"/>
      <sheetName val="Internal_Report8"/>
      <sheetName val="Inputs_--&gt;7"/>
      <sheetName val="Lists_42"/>
      <sheetName val="Contract_Summary42"/>
      <sheetName val="Budget_Mining_Stat_-_201542"/>
      <sheetName val="Cert_&amp;_Cost_Sum42"/>
      <sheetName val="Budget_Mining_201742"/>
      <sheetName val="Inpt_126"/>
      <sheetName val="Data_validation_lists26"/>
      <sheetName val="Down_Time26"/>
      <sheetName val="Loads_-_Record26"/>
      <sheetName val="Drilling_-_Record26"/>
      <sheetName val="Digger_Prod26"/>
      <sheetName val="Drilling_Report26"/>
      <sheetName val="SMU_Hours26"/>
      <sheetName val="Hours_Checks26"/>
      <sheetName val="Equipment_Hours26"/>
      <sheetName val="Drilling_Database26"/>
      <sheetName val="L&amp;H_Database26"/>
      <sheetName val="Basic_Infos26"/>
      <sheetName val="Truck_Factors9"/>
      <sheetName val="Wona_pilier9"/>
      <sheetName val="Operationnal_Targets9"/>
      <sheetName val="MANA_DAILY_MINING_REPORT9"/>
      <sheetName val="Internal_Report9"/>
      <sheetName val="Inputs_--&gt;8"/>
      <sheetName val="Lists_43"/>
      <sheetName val="Contract_Summary43"/>
      <sheetName val="Budget_Mining_Stat_-_201543"/>
      <sheetName val="Cert_&amp;_Cost_Sum43"/>
      <sheetName val="Budget_Mining_201743"/>
      <sheetName val="Inpt_127"/>
      <sheetName val="Data_validation_lists27"/>
      <sheetName val="Down_Time27"/>
      <sheetName val="Loads_-_Record27"/>
      <sheetName val="Drilling_-_Record27"/>
      <sheetName val="Digger_Prod27"/>
      <sheetName val="Drilling_Report27"/>
      <sheetName val="SMU_Hours27"/>
      <sheetName val="Hours_Checks27"/>
      <sheetName val="Equipment_Hours27"/>
      <sheetName val="Drilling_Database27"/>
      <sheetName val="L&amp;H_Database27"/>
      <sheetName val="Basic_Infos27"/>
      <sheetName val="Truck_Factors10"/>
      <sheetName val="Wona_pilier10"/>
      <sheetName val="Operationnal_Targets10"/>
      <sheetName val="MANA_DAILY_MINING_REPORT10"/>
      <sheetName val="Internal_Report10"/>
      <sheetName val="Inputs_--&gt;9"/>
      <sheetName val="Lists_44"/>
      <sheetName val="Contract_Summary44"/>
      <sheetName val="Budget_Mining_Stat_-_201544"/>
      <sheetName val="Cert_&amp;_Cost_Sum44"/>
      <sheetName val="Budget_Mining_201744"/>
      <sheetName val="Inpt_128"/>
      <sheetName val="Data_validation_lists28"/>
      <sheetName val="Down_Time28"/>
      <sheetName val="Loads_-_Record28"/>
      <sheetName val="Drilling_-_Record28"/>
      <sheetName val="Digger_Prod28"/>
      <sheetName val="Drilling_Report28"/>
      <sheetName val="SMU_Hours28"/>
      <sheetName val="Hours_Checks28"/>
      <sheetName val="Equipment_Hours28"/>
      <sheetName val="Drilling_Database28"/>
      <sheetName val="L&amp;H_Database28"/>
      <sheetName val="Basic_Infos28"/>
      <sheetName val="Truck_Factors11"/>
      <sheetName val="Wona_pilier11"/>
      <sheetName val="Operationnal_Targets11"/>
      <sheetName val="MANA_DAILY_MINING_REPORT11"/>
      <sheetName val="Internal_Report11"/>
      <sheetName val="Inputs_--&gt;10"/>
      <sheetName val="Lists_45"/>
      <sheetName val="Contract_Summary45"/>
      <sheetName val="Budget_Mining_Stat_-_201545"/>
      <sheetName val="Cert_&amp;_Cost_Sum45"/>
      <sheetName val="Budget_Mining_201745"/>
      <sheetName val="Inpt_129"/>
      <sheetName val="Data_validation_lists29"/>
      <sheetName val="Down_Time29"/>
      <sheetName val="Loads_-_Record29"/>
      <sheetName val="Drilling_-_Record29"/>
      <sheetName val="Digger_Prod29"/>
      <sheetName val="Drilling_Report29"/>
      <sheetName val="SMU_Hours29"/>
      <sheetName val="Hours_Checks29"/>
      <sheetName val="Equipment_Hours29"/>
      <sheetName val="Drilling_Database29"/>
      <sheetName val="L&amp;H_Database29"/>
      <sheetName val="Basic_Infos29"/>
      <sheetName val="Truck_Factors12"/>
      <sheetName val="Wona_pilier12"/>
      <sheetName val="Operationnal_Targets12"/>
      <sheetName val="MANA_DAILY_MINING_REPORT12"/>
      <sheetName val="Internal_Report12"/>
      <sheetName val="Inputs_--&gt;11"/>
      <sheetName val="Lists_46"/>
      <sheetName val="Contract_Summary46"/>
      <sheetName val="Budget_Mining_Stat_-_201546"/>
      <sheetName val="Cert_&amp;_Cost_Sum46"/>
      <sheetName val="Budget_Mining_201746"/>
      <sheetName val="Inpt_130"/>
      <sheetName val="Data_validation_lists30"/>
      <sheetName val="Down_Time30"/>
      <sheetName val="Loads_-_Record30"/>
      <sheetName val="Drilling_-_Record30"/>
      <sheetName val="Digger_Prod30"/>
      <sheetName val="Drilling_Report30"/>
      <sheetName val="SMU_Hours30"/>
      <sheetName val="Hours_Checks30"/>
      <sheetName val="Equipment_Hours30"/>
      <sheetName val="Drilling_Database30"/>
      <sheetName val="L&amp;H_Database30"/>
      <sheetName val="Basic_Infos30"/>
      <sheetName val="Truck_Factors13"/>
      <sheetName val="Wona_pilier13"/>
      <sheetName val="Operationnal_Targets13"/>
      <sheetName val="MANA_DAILY_MINING_REPORT13"/>
      <sheetName val="Internal_Report13"/>
      <sheetName val="Inputs_--&gt;12"/>
      <sheetName val="Primary_Graph"/>
      <sheetName val="Secondary_Graphs_"/>
      <sheetName val="Tallies_vs_Survey"/>
      <sheetName val="Executive_Summary"/>
      <sheetName val="Lists_47"/>
      <sheetName val="Contract_Summary47"/>
      <sheetName val="Budget_Mining_Stat_-_201547"/>
      <sheetName val="Cert_&amp;_Cost_Sum47"/>
      <sheetName val="Budget_Mining_201747"/>
      <sheetName val="Inpt_131"/>
      <sheetName val="Data_validation_lists31"/>
      <sheetName val="Down_Time31"/>
      <sheetName val="Loads_-_Record31"/>
      <sheetName val="Drilling_-_Record31"/>
      <sheetName val="Digger_Prod31"/>
      <sheetName val="Drilling_Report31"/>
      <sheetName val="SMU_Hours31"/>
      <sheetName val="Hours_Checks31"/>
      <sheetName val="Equipment_Hours31"/>
      <sheetName val="Drilling_Database31"/>
      <sheetName val="L&amp;H_Database31"/>
      <sheetName val="Basic_Infos31"/>
      <sheetName val="Truck_Factors14"/>
      <sheetName val="Wona_pilier14"/>
      <sheetName val="Operationnal_Targets14"/>
      <sheetName val="MANA_DAILY_MINING_REPORT14"/>
      <sheetName val="Internal_Report14"/>
      <sheetName val="Inputs_--&gt;13"/>
      <sheetName val="Primary_Graph1"/>
      <sheetName val="Secondary_Graphs_1"/>
      <sheetName val="Tallies_vs_Survey1"/>
      <sheetName val="Executive_Summary1"/>
      <sheetName val="Lists_48"/>
      <sheetName val="Contract_Summary48"/>
      <sheetName val="Cert_&amp;_Cost_Sum48"/>
      <sheetName val="Budget_Mining_Stat_-_201548"/>
      <sheetName val="Budget_Mining_201748"/>
      <sheetName val="Inpt_132"/>
      <sheetName val="Data_validation_lists32"/>
      <sheetName val="Down_Time32"/>
      <sheetName val="Loads_-_Record32"/>
      <sheetName val="Drilling_-_Record32"/>
      <sheetName val="Digger_Prod32"/>
      <sheetName val="Drilling_Report32"/>
      <sheetName val="SMU_Hours32"/>
      <sheetName val="Hours_Checks32"/>
      <sheetName val="Equipment_Hours32"/>
      <sheetName val="Drilling_Database32"/>
      <sheetName val="L&amp;H_Database32"/>
      <sheetName val="Basic_Infos32"/>
      <sheetName val="Truck_Factors15"/>
      <sheetName val="Wona_pilier15"/>
      <sheetName val="Operationnal_Targets15"/>
      <sheetName val="MANA_DAILY_MINING_REPORT15"/>
      <sheetName val="Internal_Report15"/>
      <sheetName val="Inputs_--&gt;14"/>
      <sheetName val="Primary_Graph2"/>
      <sheetName val="Secondary_Graphs_2"/>
      <sheetName val="Tallies_vs_Survey2"/>
      <sheetName val="Executive_Summary2"/>
      <sheetName val="Lists_49"/>
      <sheetName val="Contract_Summary49"/>
      <sheetName val="Cert_&amp;_Cost_Sum49"/>
      <sheetName val="Budget_Mining_Stat_-_201549"/>
      <sheetName val="Budget_Mining_201749"/>
      <sheetName val="Inpt_133"/>
      <sheetName val="Data_validation_lists33"/>
      <sheetName val="Down_Time33"/>
      <sheetName val="Loads_-_Record33"/>
      <sheetName val="Drilling_-_Record33"/>
      <sheetName val="Digger_Prod33"/>
      <sheetName val="Drilling_Report33"/>
      <sheetName val="SMU_Hours33"/>
      <sheetName val="Hours_Checks33"/>
      <sheetName val="Equipment_Hours33"/>
      <sheetName val="Drilling_Database33"/>
      <sheetName val="L&amp;H_Database33"/>
      <sheetName val="Basic_Infos33"/>
      <sheetName val="Truck_Factors16"/>
      <sheetName val="Wona_pilier16"/>
      <sheetName val="Operationnal_Targets16"/>
      <sheetName val="MANA_DAILY_MINING_REPORT16"/>
      <sheetName val="Internal_Report16"/>
      <sheetName val="Inputs_--&gt;15"/>
      <sheetName val="Primary_Graph3"/>
      <sheetName val="Secondary_Graphs_3"/>
      <sheetName val="Tallies_vs_Survey3"/>
      <sheetName val="Executive_Summary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 Cons"/>
      <sheetName val="Ops Cons"/>
      <sheetName val="Input Cost"/>
      <sheetName val="Input Staff"/>
      <sheetName val="Maint Cost"/>
      <sheetName val="Mine Cost"/>
      <sheetName val="Prod Cost"/>
      <sheetName val="Pit Cost"/>
      <sheetName val="Sum Cost"/>
      <sheetName val="Pit_Sum"/>
      <sheetName val="DB_Sum"/>
      <sheetName val="Prod_Sum"/>
      <sheetName val="Equip Hours"/>
      <sheetName val="Equip_Sched"/>
      <sheetName val="TKM_Sum"/>
      <sheetName val="CAPEX"/>
      <sheetName val="Proc_Sum"/>
      <sheetName val="Consumables"/>
      <sheetName val="PCC"/>
      <sheetName val="KPI"/>
      <sheetName val="COG"/>
      <sheetName val="Tables"/>
      <sheetName val="Charts"/>
      <sheetName val="SMDLEFA_LT_Cost_Schedule_Report"/>
    </sheetNames>
    <definedNames>
      <definedName name="Data.Top.Left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Main"/>
      <sheetName val="Historical"/>
      <sheetName val="Quarterly"/>
      <sheetName val="ValuationParts"/>
      <sheetName val="ValuationDCF"/>
      <sheetName val="Tables"/>
      <sheetName val="Aerospacemodel"/>
      <sheetName val="Aerospace"/>
      <sheetName val="Pension"/>
      <sheetName val="OPEB"/>
      <sheetName val="Acquisitions"/>
      <sheetName val="Model_Template"/>
      <sheetName val="Marine"/>
      <sheetName val="Combatmodel"/>
      <sheetName val="Combat Sys"/>
      <sheetName val="ISTmodel"/>
      <sheetName val="Resources"/>
      <sheetName val="Gulf Backlog"/>
      <sheetName val="Gulf Del By Cust"/>
      <sheetName val="DCF Old"/>
      <sheetName val="Gulf AC In Oper"/>
      <sheetName val="mwareDates"/>
      <sheetName val="mwareSettings"/>
      <sheetName val="MainCode"/>
      <sheetName val="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1B3F7-3350-4ACA-877D-B559909340B3}">
  <dimension ref="A1:T34"/>
  <sheetViews>
    <sheetView zoomScale="85" zoomScaleNormal="85" workbookViewId="0">
      <selection activeCell="D26" sqref="D26"/>
    </sheetView>
  </sheetViews>
  <sheetFormatPr defaultColWidth="9.140625" defaultRowHeight="15.6"/>
  <cols>
    <col min="1" max="1" width="25.7109375" style="43" customWidth="1"/>
    <col min="2" max="2" width="18" style="43" customWidth="1"/>
    <col min="3" max="3" width="17.7109375" style="43" customWidth="1"/>
    <col min="4" max="4" width="22.140625" style="43" customWidth="1"/>
    <col min="5" max="5" width="12.5703125" style="43" customWidth="1"/>
    <col min="6" max="6" width="9.140625" style="43" customWidth="1"/>
    <col min="7" max="7" width="20.5703125" style="43" customWidth="1"/>
    <col min="8" max="8" width="15.140625" style="43" customWidth="1"/>
    <col min="9" max="9" width="9.140625" style="43" customWidth="1"/>
    <col min="10" max="16384" width="9.140625" style="43"/>
  </cols>
  <sheetData>
    <row r="1" spans="1:20" ht="21">
      <c r="G1" s="88" t="s">
        <v>0</v>
      </c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</row>
    <row r="2" spans="1:20"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</row>
    <row r="3" spans="1:20" ht="21.6" thickBot="1">
      <c r="A3" s="90"/>
      <c r="B3" s="90"/>
      <c r="C3" s="90"/>
      <c r="D3" s="90"/>
      <c r="E3" s="90"/>
      <c r="F3" s="90"/>
      <c r="G3" s="89"/>
      <c r="H3" s="88" t="s">
        <v>1</v>
      </c>
      <c r="I3" s="89"/>
      <c r="J3" s="89"/>
      <c r="K3" s="89"/>
      <c r="L3" s="89"/>
      <c r="M3" s="88" t="s">
        <v>2</v>
      </c>
      <c r="N3" s="89"/>
      <c r="O3" s="89"/>
      <c r="P3" s="89"/>
      <c r="Q3" s="89"/>
      <c r="R3" s="88" t="s">
        <v>3</v>
      </c>
      <c r="S3" s="89"/>
      <c r="T3" s="89"/>
    </row>
    <row r="4" spans="1:20" ht="61.5" customHeight="1" thickBot="1">
      <c r="A4" s="296" t="s">
        <v>4</v>
      </c>
      <c r="B4" s="297"/>
      <c r="C4" s="41" t="s">
        <v>5</v>
      </c>
      <c r="D4" s="42" t="s">
        <v>6</v>
      </c>
      <c r="E4" s="90"/>
      <c r="F4" s="90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</row>
    <row r="5" spans="1:20" ht="15.95" thickTop="1">
      <c r="A5" s="298" t="s">
        <v>7</v>
      </c>
      <c r="B5" s="299"/>
      <c r="C5" s="44" t="s">
        <v>8</v>
      </c>
      <c r="D5" s="66" t="e">
        <f>+#REF!</f>
        <v>#REF!</v>
      </c>
      <c r="E5" s="90"/>
      <c r="F5" s="90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</row>
    <row r="6" spans="1:20">
      <c r="A6" s="300" t="s">
        <v>9</v>
      </c>
      <c r="B6" s="301"/>
      <c r="C6" s="45" t="s">
        <v>8</v>
      </c>
      <c r="D6" s="67" t="e">
        <f>+#REF!</f>
        <v>#REF!</v>
      </c>
      <c r="E6" s="90"/>
      <c r="F6" s="90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</row>
    <row r="7" spans="1:20">
      <c r="A7" s="300" t="s">
        <v>10</v>
      </c>
      <c r="B7" s="301"/>
      <c r="C7" s="45" t="s">
        <v>8</v>
      </c>
      <c r="D7" s="67" t="e">
        <f>+#REF!</f>
        <v>#REF!</v>
      </c>
      <c r="E7" s="90"/>
      <c r="F7" s="90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</row>
    <row r="8" spans="1:20">
      <c r="A8" s="300" t="s">
        <v>11</v>
      </c>
      <c r="B8" s="301"/>
      <c r="C8" s="45" t="s">
        <v>8</v>
      </c>
      <c r="D8" s="67" t="e">
        <f>+#REF!</f>
        <v>#REF!</v>
      </c>
      <c r="E8" s="90"/>
      <c r="F8" s="90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</row>
    <row r="9" spans="1:20">
      <c r="A9" s="300" t="s">
        <v>12</v>
      </c>
      <c r="B9" s="301"/>
      <c r="C9" s="45" t="s">
        <v>13</v>
      </c>
      <c r="D9" s="68" t="e">
        <f>+#REF!</f>
        <v>#REF!</v>
      </c>
      <c r="E9" s="90"/>
      <c r="F9" s="90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</row>
    <row r="10" spans="1:20" ht="15.95" thickBot="1">
      <c r="A10" s="292" t="s">
        <v>14</v>
      </c>
      <c r="B10" s="293"/>
      <c r="C10" s="46" t="s">
        <v>13</v>
      </c>
      <c r="D10" s="69" t="e">
        <f>+#REF!</f>
        <v>#REF!</v>
      </c>
      <c r="E10" s="90"/>
      <c r="F10" s="90"/>
      <c r="G10" s="89"/>
      <c r="H10" s="89"/>
      <c r="I10" s="89"/>
      <c r="J10" s="89"/>
      <c r="K10" s="89"/>
      <c r="L10" s="89"/>
      <c r="M10" s="89"/>
      <c r="N10" s="89"/>
      <c r="O10" s="89"/>
      <c r="P10" s="89"/>
      <c r="Q10" s="89"/>
      <c r="R10" s="89"/>
      <c r="S10" s="89"/>
      <c r="T10" s="89"/>
    </row>
    <row r="11" spans="1:20">
      <c r="A11" s="47" t="s">
        <v>15</v>
      </c>
      <c r="B11" s="48"/>
      <c r="C11" s="49"/>
      <c r="D11" s="57" t="e">
        <f>+#REF!</f>
        <v>#REF!</v>
      </c>
      <c r="E11" s="90"/>
      <c r="F11" s="90"/>
      <c r="G11" s="89"/>
      <c r="H11" s="89"/>
      <c r="I11" s="89"/>
      <c r="J11" s="89"/>
      <c r="K11" s="89"/>
      <c r="L11" s="89"/>
      <c r="M11" s="89"/>
      <c r="N11" s="89"/>
      <c r="O11" s="89"/>
      <c r="P11" s="89"/>
      <c r="Q11" s="89"/>
      <c r="R11" s="89"/>
      <c r="S11" s="89"/>
      <c r="T11" s="89"/>
    </row>
    <row r="12" spans="1:20" ht="16.5" customHeight="1">
      <c r="A12" s="50" t="s">
        <v>16</v>
      </c>
      <c r="B12" s="51"/>
      <c r="C12" s="52"/>
      <c r="D12" s="58" t="e">
        <f>+#REF!</f>
        <v>#REF!</v>
      </c>
      <c r="E12" s="90"/>
      <c r="F12" s="90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</row>
    <row r="13" spans="1:20" ht="15.95" thickBot="1">
      <c r="A13" s="53" t="s">
        <v>17</v>
      </c>
      <c r="B13" s="54"/>
      <c r="C13" s="55"/>
      <c r="D13" s="59" t="e">
        <f>+#REF!</f>
        <v>#REF!</v>
      </c>
      <c r="E13" s="90"/>
      <c r="F13" s="90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</row>
    <row r="14" spans="1:20">
      <c r="A14" s="90"/>
      <c r="B14" s="90"/>
      <c r="C14" s="90"/>
      <c r="D14" s="90"/>
      <c r="E14" s="90"/>
      <c r="F14" s="90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  <c r="S14" s="89"/>
      <c r="T14" s="89"/>
    </row>
    <row r="15" spans="1:20">
      <c r="A15" s="56" t="s">
        <v>18</v>
      </c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  <c r="S15" s="89"/>
      <c r="T15" s="89"/>
    </row>
    <row r="16" spans="1:20">
      <c r="A16" s="91"/>
      <c r="B16" s="315">
        <v>0</v>
      </c>
      <c r="C16" s="316">
        <v>0</v>
      </c>
      <c r="D16" s="316" t="s">
        <v>19</v>
      </c>
      <c r="E16" s="316" t="s">
        <v>20</v>
      </c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</row>
    <row r="17" spans="1:20">
      <c r="A17" s="317" t="s">
        <v>21</v>
      </c>
      <c r="B17" s="318"/>
      <c r="C17" s="319"/>
      <c r="D17" s="320"/>
      <c r="E17" s="321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</row>
    <row r="18" spans="1:20">
      <c r="A18" s="70" t="s">
        <v>22</v>
      </c>
      <c r="B18" s="76" t="e">
        <f>+#REF!</f>
        <v>#REF!</v>
      </c>
      <c r="C18" s="61" t="e">
        <f>+#REF!</f>
        <v>#REF!</v>
      </c>
      <c r="D18" s="71" t="e">
        <f t="shared" ref="D18:D20" si="0">B18-C18</f>
        <v>#REF!</v>
      </c>
      <c r="E18" s="62" t="e">
        <f t="shared" ref="E18:E20" si="1">IF(C18=0,0,D18/C18)</f>
        <v>#REF!</v>
      </c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</row>
    <row r="19" spans="1:20">
      <c r="A19" s="70" t="s">
        <v>23</v>
      </c>
      <c r="B19" s="78" t="e">
        <f>+#REF!</f>
        <v>#REF!</v>
      </c>
      <c r="C19" s="63" t="e">
        <f>+#REF!</f>
        <v>#REF!</v>
      </c>
      <c r="D19" s="71" t="e">
        <f t="shared" si="0"/>
        <v>#REF!</v>
      </c>
      <c r="E19" s="62" t="e">
        <f t="shared" si="1"/>
        <v>#REF!</v>
      </c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</row>
    <row r="20" spans="1:20">
      <c r="A20" s="72" t="s">
        <v>24</v>
      </c>
      <c r="B20" s="77" t="e">
        <f>+#REF!</f>
        <v>#REF!</v>
      </c>
      <c r="C20" s="64" t="e">
        <f>+#REF!</f>
        <v>#REF!</v>
      </c>
      <c r="D20" s="73" t="e">
        <f t="shared" si="0"/>
        <v>#REF!</v>
      </c>
      <c r="E20" s="65" t="e">
        <f t="shared" si="1"/>
        <v>#REF!</v>
      </c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</row>
    <row r="21" spans="1:20"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</row>
    <row r="22" spans="1:20" ht="21" customHeight="1">
      <c r="A22" s="43" t="s">
        <v>25</v>
      </c>
      <c r="B22" s="294"/>
      <c r="C22" s="295"/>
      <c r="D22" s="295"/>
      <c r="E22" s="295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</row>
    <row r="23" spans="1:20">
      <c r="B23" s="295"/>
      <c r="C23" s="295"/>
      <c r="D23" s="295"/>
      <c r="E23" s="295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</row>
    <row r="24" spans="1:20">
      <c r="B24" s="295"/>
      <c r="C24" s="295"/>
      <c r="D24" s="295"/>
      <c r="E24" s="295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</row>
    <row r="25" spans="1:20">
      <c r="B25" s="295"/>
      <c r="C25" s="295"/>
      <c r="D25" s="295"/>
      <c r="E25" s="295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</row>
    <row r="26" spans="1:20"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</row>
    <row r="27" spans="1:20"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</row>
    <row r="28" spans="1:20"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</row>
    <row r="29" spans="1:20" ht="21">
      <c r="D29" s="79"/>
      <c r="E29" s="79"/>
      <c r="F29" s="79"/>
      <c r="G29" s="89"/>
      <c r="H29" s="92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</row>
    <row r="30" spans="1:20" ht="21">
      <c r="A30" s="74"/>
      <c r="B30" s="83"/>
      <c r="C30" s="82"/>
      <c r="D30" s="60"/>
      <c r="E30" s="60"/>
      <c r="F30" s="60"/>
      <c r="G30" s="89"/>
      <c r="H30" s="92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</row>
    <row r="31" spans="1:20" ht="21">
      <c r="A31" s="74"/>
      <c r="B31" s="80"/>
      <c r="C31" s="75"/>
      <c r="D31" s="60"/>
      <c r="E31" s="60"/>
      <c r="F31" s="60"/>
      <c r="G31" s="92"/>
      <c r="H31" s="92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</row>
    <row r="32" spans="1:20" ht="21">
      <c r="A32" s="74"/>
      <c r="B32" s="81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</row>
    <row r="33" spans="1:20"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</row>
    <row r="34" spans="1:20" ht="21">
      <c r="A34" s="74"/>
      <c r="B34" s="81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</row>
  </sheetData>
  <mergeCells count="8">
    <mergeCell ref="A10:B10"/>
    <mergeCell ref="B22:E25"/>
    <mergeCell ref="A4:B4"/>
    <mergeCell ref="A5:B5"/>
    <mergeCell ref="A6:B6"/>
    <mergeCell ref="A7:B7"/>
    <mergeCell ref="A8:B8"/>
    <mergeCell ref="A9:B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B8FDF-735A-4E7C-BEA2-941D5A0D5130}">
  <dimension ref="A1:HN638"/>
  <sheetViews>
    <sheetView showGridLines="0" tabSelected="1" zoomScale="70" zoomScaleNormal="70" workbookViewId="0">
      <selection activeCell="B4" sqref="B4"/>
    </sheetView>
  </sheetViews>
  <sheetFormatPr defaultColWidth="9.42578125" defaultRowHeight="14.45"/>
  <cols>
    <col min="1" max="1" width="3.85546875" style="86" customWidth="1"/>
    <col min="2" max="2" width="63.140625" customWidth="1"/>
    <col min="3" max="3" width="14" style="119" bestFit="1" customWidth="1"/>
    <col min="4" max="6" width="10.7109375" style="108" hidden="1" customWidth="1"/>
    <col min="7" max="7" width="11.140625" style="86" customWidth="1"/>
    <col min="8" max="31" width="12.42578125" style="86" customWidth="1"/>
    <col min="32" max="32" width="9.42578125" style="177" customWidth="1"/>
    <col min="33" max="33" width="12.85546875" style="177" customWidth="1"/>
    <col min="34" max="45" width="12.42578125" style="86" customWidth="1"/>
    <col min="46" max="46" width="12" style="86" customWidth="1"/>
    <col min="47" max="47" width="12.85546875" style="86" customWidth="1"/>
    <col min="48" max="57" width="12.42578125" style="86" customWidth="1"/>
    <col min="58" max="58" width="9.42578125" style="177" customWidth="1"/>
    <col min="59" max="59" width="12.42578125" style="177" customWidth="1"/>
    <col min="60" max="71" width="12.42578125" style="86" customWidth="1"/>
    <col min="72" max="77" width="12" style="86" customWidth="1"/>
    <col min="78" max="83" width="12.42578125" style="86" customWidth="1"/>
    <col min="84" max="84" width="9.42578125" style="177" customWidth="1"/>
    <col min="85" max="85" width="12.42578125" style="177" customWidth="1"/>
    <col min="86" max="98" width="12.42578125" style="86" customWidth="1"/>
    <col min="99" max="99" width="13.140625" style="86" customWidth="1"/>
    <col min="100" max="100" width="12.85546875" style="86" customWidth="1"/>
    <col min="101" max="101" width="13.140625" style="86" customWidth="1"/>
    <col min="102" max="102" width="12.85546875" style="86" customWidth="1"/>
    <col min="103" max="103" width="13.140625" style="86" customWidth="1"/>
    <col min="104" max="105" width="12.85546875" style="86" customWidth="1"/>
    <col min="106" max="106" width="13.140625" style="86" customWidth="1"/>
    <col min="107" max="108" width="12.42578125" style="86" customWidth="1"/>
    <col min="109" max="109" width="0.28515625" style="86" customWidth="1"/>
    <col min="110" max="110" width="9.42578125" style="86" customWidth="1"/>
    <col min="111" max="111" width="16.28515625" style="86" customWidth="1"/>
    <col min="112" max="112" width="13.140625" style="86" customWidth="1"/>
    <col min="113" max="113" width="12.5703125" style="86" customWidth="1"/>
    <col min="114" max="114" width="11.85546875" style="86" customWidth="1"/>
    <col min="115" max="115" width="12.5703125" style="86" customWidth="1"/>
    <col min="116" max="116" width="12.28515625" style="86" customWidth="1"/>
    <col min="117" max="117" width="12.85546875" style="86" customWidth="1"/>
    <col min="118" max="118" width="13.140625" style="86" customWidth="1"/>
    <col min="119" max="119" width="12.5703125" style="86" customWidth="1"/>
    <col min="120" max="120" width="13.140625" style="86" customWidth="1"/>
    <col min="121" max="121" width="12.85546875" style="86" customWidth="1"/>
    <col min="122" max="122" width="13.140625" style="86" customWidth="1"/>
    <col min="123" max="123" width="12.5703125" style="86" customWidth="1"/>
    <col min="124" max="125" width="13.140625" style="86" customWidth="1"/>
    <col min="126" max="126" width="12.85546875" style="86" customWidth="1"/>
    <col min="127" max="127" width="12.5703125" style="86" customWidth="1"/>
    <col min="128" max="128" width="12.85546875" style="86" customWidth="1"/>
    <col min="129" max="129" width="13.140625" style="86" customWidth="1"/>
    <col min="130" max="130" width="12.85546875" style="86" customWidth="1"/>
    <col min="131" max="131" width="12.28515625" style="86" customWidth="1"/>
    <col min="132" max="133" width="12.85546875" style="86" customWidth="1"/>
    <col min="134" max="134" width="13.140625" style="86" customWidth="1"/>
    <col min="135" max="135" width="12.85546875" style="86" customWidth="1"/>
    <col min="136" max="136" width="13.140625" style="86" bestFit="1" customWidth="1"/>
    <col min="137" max="137" width="12.85546875" style="86" bestFit="1" customWidth="1"/>
    <col min="138" max="138" width="13.140625" style="86" bestFit="1" customWidth="1"/>
    <col min="139" max="139" width="12.5703125" style="86" bestFit="1" customWidth="1"/>
    <col min="140" max="140" width="12.28515625" style="86" bestFit="1" customWidth="1"/>
    <col min="141" max="141" width="12.5703125" style="86" bestFit="1" customWidth="1"/>
    <col min="142" max="142" width="12.85546875" style="86" bestFit="1" customWidth="1"/>
    <col min="143" max="148" width="13.140625" style="86" bestFit="1" customWidth="1"/>
    <col min="149" max="149" width="12.5703125" style="86" bestFit="1" customWidth="1"/>
    <col min="150" max="150" width="13.140625" style="86" bestFit="1" customWidth="1"/>
    <col min="151" max="151" width="12.85546875" style="86" bestFit="1" customWidth="1"/>
    <col min="152" max="152" width="12.5703125" style="86" bestFit="1" customWidth="1"/>
    <col min="153" max="153" width="11.85546875" style="86" bestFit="1" customWidth="1"/>
    <col min="154" max="154" width="12.5703125" style="86" bestFit="1" customWidth="1"/>
    <col min="155" max="155" width="12.28515625" style="86" bestFit="1" customWidth="1"/>
    <col min="156" max="156" width="11.85546875" style="86" bestFit="1" customWidth="1"/>
    <col min="157" max="157" width="12.140625" style="86" bestFit="1" customWidth="1"/>
    <col min="158" max="158" width="11.85546875" style="86" bestFit="1" customWidth="1"/>
    <col min="159" max="159" width="12.140625" style="86" bestFit="1" customWidth="1"/>
    <col min="160" max="160" width="12.28515625" style="86" bestFit="1" customWidth="1"/>
    <col min="161" max="161" width="12.5703125" style="86" bestFit="1" customWidth="1"/>
    <col min="162" max="162" width="12.140625" style="86" bestFit="1" customWidth="1"/>
    <col min="163" max="163" width="12.5703125" style="86" bestFit="1" customWidth="1"/>
    <col min="164" max="165" width="13.140625" style="86" bestFit="1" customWidth="1"/>
    <col min="166" max="166" width="12.5703125" style="86" bestFit="1" customWidth="1"/>
    <col min="167" max="168" width="13.140625" style="86" bestFit="1" customWidth="1"/>
    <col min="169" max="169" width="13.7109375" style="86" bestFit="1" customWidth="1"/>
    <col min="170" max="170" width="13.42578125" style="86" bestFit="1" customWidth="1"/>
    <col min="171" max="171" width="13.7109375" style="86" bestFit="1" customWidth="1"/>
    <col min="172" max="172" width="13.42578125" style="86" bestFit="1" customWidth="1"/>
    <col min="173" max="173" width="13.7109375" style="86" bestFit="1" customWidth="1"/>
    <col min="174" max="174" width="13.42578125" style="86" bestFit="1" customWidth="1"/>
    <col min="175" max="175" width="13.7109375" style="86" bestFit="1" customWidth="1"/>
    <col min="176" max="176" width="13.42578125" style="86" bestFit="1" customWidth="1"/>
    <col min="177" max="178" width="13.7109375" style="86" bestFit="1" customWidth="1"/>
    <col min="179" max="179" width="12.85546875" style="86" bestFit="1" customWidth="1"/>
    <col min="180" max="180" width="13.7109375" style="86" bestFit="1" customWidth="1"/>
    <col min="181" max="186" width="13.42578125" style="167" bestFit="1" customWidth="1"/>
    <col min="187" max="187" width="13.7109375" style="167" bestFit="1" customWidth="1"/>
    <col min="188" max="188" width="13.140625" style="167" bestFit="1" customWidth="1"/>
    <col min="189" max="189" width="13.7109375" style="167" bestFit="1" customWidth="1"/>
    <col min="190" max="191" width="13.42578125" style="167" bestFit="1" customWidth="1"/>
    <col min="192" max="192" width="12.5703125" style="167" bestFit="1" customWidth="1"/>
    <col min="193" max="193" width="13.42578125" style="167" bestFit="1" customWidth="1"/>
    <col min="194" max="194" width="13.140625" style="167" bestFit="1" customWidth="1"/>
    <col min="195" max="195" width="13.42578125" style="167" bestFit="1" customWidth="1"/>
    <col min="196" max="196" width="13.7109375" style="167" bestFit="1" customWidth="1"/>
    <col min="197" max="197" width="13.140625" style="167" bestFit="1" customWidth="1"/>
    <col min="198" max="199" width="13.7109375" style="167" bestFit="1" customWidth="1"/>
    <col min="200" max="200" width="13.42578125" style="167" bestFit="1" customWidth="1"/>
    <col min="201" max="201" width="13.140625" style="167" bestFit="1" customWidth="1"/>
    <col min="202" max="202" width="13.42578125" style="167" bestFit="1" customWidth="1"/>
    <col min="203" max="203" width="13.7109375" style="167" bestFit="1" customWidth="1"/>
    <col min="204" max="204" width="13.140625" style="167" bestFit="1" customWidth="1"/>
    <col min="205" max="205" width="12.5703125" style="167" bestFit="1" customWidth="1"/>
    <col min="206" max="207" width="13.140625" style="167" bestFit="1" customWidth="1"/>
    <col min="208" max="208" width="12.5703125" style="167" bestFit="1" customWidth="1"/>
    <col min="209" max="209" width="12.28515625" style="167" bestFit="1" customWidth="1"/>
    <col min="210" max="210" width="12.5703125" style="167" bestFit="1" customWidth="1"/>
    <col min="211" max="211" width="12.28515625" style="167" bestFit="1" customWidth="1"/>
    <col min="212" max="212" width="13.140625" style="167" bestFit="1" customWidth="1"/>
    <col min="213" max="213" width="12.85546875" style="167" bestFit="1" customWidth="1"/>
    <col min="214" max="214" width="12.5703125" style="167" bestFit="1" customWidth="1"/>
    <col min="215" max="215" width="12.85546875" style="167" bestFit="1" customWidth="1"/>
    <col min="216" max="216" width="13.140625" style="167" bestFit="1" customWidth="1"/>
    <col min="217" max="218" width="14.5703125" style="86" customWidth="1"/>
    <col min="219" max="220" width="14" style="86" customWidth="1"/>
    <col min="221" max="221" width="15.85546875" style="86" customWidth="1"/>
    <col min="222" max="226" width="9.42578125" style="86" customWidth="1"/>
    <col min="227" max="16384" width="9.42578125" style="86"/>
  </cols>
  <sheetData>
    <row r="1" spans="1:221" ht="15" thickBot="1">
      <c r="B1" s="302" t="s">
        <v>26</v>
      </c>
      <c r="C1" s="303"/>
      <c r="D1" s="108" t="s">
        <v>27</v>
      </c>
      <c r="E1" s="213">
        <v>31.103476799999999</v>
      </c>
      <c r="F1" s="108" t="s">
        <v>28</v>
      </c>
      <c r="G1" s="176" t="s">
        <v>29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K1"/>
      <c r="AL1"/>
      <c r="AM1"/>
      <c r="AN1"/>
      <c r="AO1"/>
      <c r="AP1"/>
      <c r="AQ1"/>
      <c r="AR1"/>
      <c r="AS1"/>
      <c r="AW1" s="290"/>
      <c r="AX1" s="290"/>
      <c r="AY1" s="290"/>
      <c r="AZ1" s="290"/>
      <c r="BA1" s="290"/>
      <c r="BB1" s="290"/>
      <c r="BC1" s="290"/>
      <c r="BD1" s="290"/>
      <c r="BE1" s="290"/>
      <c r="BF1"/>
      <c r="BG1"/>
      <c r="BN1"/>
      <c r="BO1"/>
      <c r="BP1"/>
      <c r="BQ1"/>
      <c r="BR1"/>
      <c r="BS1"/>
      <c r="BZ1"/>
      <c r="CA1"/>
      <c r="CB1"/>
      <c r="CC1"/>
      <c r="CD1"/>
      <c r="CE1"/>
      <c r="CF1"/>
      <c r="CG1"/>
      <c r="CQ1"/>
      <c r="CR1"/>
      <c r="CS1"/>
      <c r="DC1"/>
      <c r="DD1"/>
      <c r="DE1"/>
      <c r="DF1"/>
      <c r="DG1"/>
      <c r="DH1" s="290" t="s">
        <v>30</v>
      </c>
      <c r="DI1" s="290" t="s">
        <v>31</v>
      </c>
      <c r="DJ1" s="290" t="s">
        <v>32</v>
      </c>
      <c r="DK1" s="290" t="s">
        <v>33</v>
      </c>
      <c r="DL1" s="290" t="s">
        <v>34</v>
      </c>
      <c r="DM1" s="290" t="s">
        <v>35</v>
      </c>
      <c r="DN1" s="290" t="s">
        <v>36</v>
      </c>
      <c r="DO1" s="290" t="s">
        <v>37</v>
      </c>
      <c r="DP1" s="290" t="s">
        <v>38</v>
      </c>
      <c r="DQ1" s="290" t="s">
        <v>39</v>
      </c>
      <c r="DR1" s="290" t="s">
        <v>40</v>
      </c>
      <c r="DS1" s="290" t="s">
        <v>41</v>
      </c>
      <c r="DT1" s="290" t="s">
        <v>42</v>
      </c>
      <c r="DU1" s="290" t="s">
        <v>43</v>
      </c>
      <c r="DV1" s="290" t="s">
        <v>44</v>
      </c>
      <c r="DW1" s="290" t="s">
        <v>45</v>
      </c>
      <c r="DX1" s="290" t="s">
        <v>46</v>
      </c>
      <c r="DY1" s="290" t="s">
        <v>47</v>
      </c>
      <c r="DZ1" s="290" t="s">
        <v>48</v>
      </c>
      <c r="EA1" s="290" t="s">
        <v>49</v>
      </c>
      <c r="EB1" s="290" t="s">
        <v>50</v>
      </c>
      <c r="EC1" s="290" t="s">
        <v>51</v>
      </c>
      <c r="ED1" s="290" t="s">
        <v>52</v>
      </c>
      <c r="EE1" s="290" t="s">
        <v>53</v>
      </c>
      <c r="EF1" s="290" t="s">
        <v>54</v>
      </c>
      <c r="EG1" s="290" t="s">
        <v>55</v>
      </c>
      <c r="EH1" s="290" t="s">
        <v>56</v>
      </c>
      <c r="EI1" s="290" t="s">
        <v>57</v>
      </c>
      <c r="EJ1" s="290" t="s">
        <v>58</v>
      </c>
      <c r="EK1" s="290" t="s">
        <v>59</v>
      </c>
      <c r="EL1" s="290" t="s">
        <v>60</v>
      </c>
      <c r="EM1" s="290" t="s">
        <v>61</v>
      </c>
      <c r="EN1" s="290" t="s">
        <v>62</v>
      </c>
      <c r="EO1" s="290" t="s">
        <v>63</v>
      </c>
      <c r="EP1" s="290" t="s">
        <v>64</v>
      </c>
      <c r="EQ1" s="290" t="s">
        <v>65</v>
      </c>
      <c r="ER1" s="290" t="s">
        <v>66</v>
      </c>
      <c r="ES1" s="290" t="s">
        <v>67</v>
      </c>
      <c r="ET1" s="290" t="s">
        <v>68</v>
      </c>
      <c r="EU1" s="290" t="s">
        <v>69</v>
      </c>
      <c r="EV1" s="290" t="s">
        <v>70</v>
      </c>
      <c r="EW1" s="290" t="s">
        <v>71</v>
      </c>
      <c r="EX1" s="290" t="s">
        <v>72</v>
      </c>
      <c r="EY1" s="290" t="s">
        <v>73</v>
      </c>
      <c r="EZ1" s="290" t="s">
        <v>74</v>
      </c>
      <c r="FA1" s="290" t="s">
        <v>75</v>
      </c>
      <c r="FB1" s="290" t="s">
        <v>76</v>
      </c>
      <c r="FC1" s="290" t="s">
        <v>77</v>
      </c>
      <c r="FD1" s="290" t="s">
        <v>78</v>
      </c>
      <c r="FE1" s="290" t="s">
        <v>79</v>
      </c>
      <c r="FF1" s="290" t="s">
        <v>80</v>
      </c>
      <c r="FG1" s="290" t="s">
        <v>81</v>
      </c>
      <c r="FH1" s="290" t="s">
        <v>82</v>
      </c>
      <c r="FI1" s="290" t="s">
        <v>83</v>
      </c>
      <c r="FJ1" s="290" t="s">
        <v>84</v>
      </c>
      <c r="FK1" s="290" t="s">
        <v>85</v>
      </c>
      <c r="FL1" s="290" t="s">
        <v>86</v>
      </c>
      <c r="FM1" s="290" t="s">
        <v>87</v>
      </c>
      <c r="FN1" s="290" t="s">
        <v>88</v>
      </c>
      <c r="FO1" s="290" t="s">
        <v>89</v>
      </c>
      <c r="FP1" s="290" t="s">
        <v>90</v>
      </c>
      <c r="FQ1" s="290" t="s">
        <v>91</v>
      </c>
      <c r="FR1" s="290" t="s">
        <v>92</v>
      </c>
      <c r="FS1" s="290" t="s">
        <v>93</v>
      </c>
      <c r="FT1" s="290" t="s">
        <v>94</v>
      </c>
      <c r="FU1" s="290" t="s">
        <v>95</v>
      </c>
      <c r="FV1" s="290" t="s">
        <v>96</v>
      </c>
      <c r="FW1" s="290" t="s">
        <v>97</v>
      </c>
      <c r="FX1" s="290" t="s">
        <v>98</v>
      </c>
      <c r="FY1" s="290" t="s">
        <v>99</v>
      </c>
      <c r="FZ1" s="290" t="s">
        <v>100</v>
      </c>
      <c r="GA1" s="290" t="s">
        <v>101</v>
      </c>
      <c r="GB1" s="290" t="s">
        <v>102</v>
      </c>
      <c r="GC1" s="290" t="s">
        <v>103</v>
      </c>
      <c r="GD1" s="290" t="s">
        <v>104</v>
      </c>
      <c r="GE1" s="290" t="s">
        <v>105</v>
      </c>
      <c r="GF1" s="290" t="s">
        <v>106</v>
      </c>
      <c r="GG1" s="290" t="s">
        <v>107</v>
      </c>
      <c r="GH1" s="290" t="s">
        <v>108</v>
      </c>
      <c r="GI1" s="290" t="s">
        <v>109</v>
      </c>
      <c r="GJ1" s="290" t="s">
        <v>110</v>
      </c>
      <c r="GK1" s="290" t="s">
        <v>111</v>
      </c>
      <c r="GL1" s="290" t="s">
        <v>112</v>
      </c>
      <c r="GM1" s="290" t="s">
        <v>113</v>
      </c>
      <c r="GN1" s="290" t="s">
        <v>114</v>
      </c>
      <c r="GO1" s="290" t="s">
        <v>115</v>
      </c>
      <c r="GP1" s="290" t="s">
        <v>116</v>
      </c>
      <c r="GQ1" s="290" t="s">
        <v>117</v>
      </c>
      <c r="GR1" s="290" t="s">
        <v>118</v>
      </c>
      <c r="GS1" s="290" t="s">
        <v>119</v>
      </c>
      <c r="GT1" s="290" t="s">
        <v>120</v>
      </c>
      <c r="GU1" s="290" t="s">
        <v>121</v>
      </c>
      <c r="GV1" s="290" t="s">
        <v>122</v>
      </c>
      <c r="GW1" s="290" t="s">
        <v>123</v>
      </c>
      <c r="GX1" s="290" t="s">
        <v>124</v>
      </c>
      <c r="GY1" s="290" t="s">
        <v>125</v>
      </c>
      <c r="GZ1" s="290" t="s">
        <v>126</v>
      </c>
      <c r="HA1" s="290" t="s">
        <v>127</v>
      </c>
      <c r="HB1" s="290" t="s">
        <v>128</v>
      </c>
      <c r="HC1" s="290" t="s">
        <v>129</v>
      </c>
      <c r="HD1" s="290" t="s">
        <v>130</v>
      </c>
      <c r="HE1" s="290" t="s">
        <v>131</v>
      </c>
      <c r="HF1" s="290" t="s">
        <v>132</v>
      </c>
      <c r="HG1" s="290" t="s">
        <v>133</v>
      </c>
      <c r="HH1" s="290" t="s">
        <v>134</v>
      </c>
    </row>
    <row r="2" spans="1:221" ht="15" thickBot="1">
      <c r="B2" s="304" t="s">
        <v>135</v>
      </c>
      <c r="C2" s="305"/>
      <c r="D2" s="108" t="s">
        <v>136</v>
      </c>
      <c r="E2" s="213">
        <f>1/E1*1000</f>
        <v>32.15074656862798</v>
      </c>
      <c r="F2" s="108" t="s">
        <v>137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K2"/>
      <c r="AL2"/>
      <c r="AM2"/>
      <c r="AN2"/>
      <c r="AO2"/>
      <c r="AP2"/>
      <c r="AQ2"/>
      <c r="AR2"/>
      <c r="AS2"/>
      <c r="AW2" s="290"/>
      <c r="AX2" s="290"/>
      <c r="AY2" s="290"/>
      <c r="AZ2" s="290"/>
      <c r="BA2" s="290"/>
      <c r="BB2" s="290"/>
      <c r="BC2" s="290"/>
      <c r="BD2" s="290"/>
      <c r="BE2" s="290"/>
      <c r="BF2"/>
      <c r="BG2"/>
      <c r="BN2"/>
      <c r="BO2"/>
      <c r="BP2"/>
      <c r="BQ2"/>
      <c r="BR2"/>
      <c r="BS2"/>
      <c r="BZ2"/>
      <c r="CA2"/>
      <c r="CB2"/>
      <c r="CC2"/>
      <c r="CD2"/>
      <c r="CE2"/>
      <c r="CF2"/>
      <c r="CG2"/>
      <c r="CQ2"/>
      <c r="CR2"/>
      <c r="CS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 s="290"/>
      <c r="FJ2" s="290"/>
      <c r="FK2" s="290"/>
      <c r="FL2" s="290"/>
      <c r="FM2" s="290"/>
      <c r="FN2" s="290"/>
      <c r="FO2" s="290"/>
      <c r="FP2" s="290"/>
      <c r="FQ2" s="290"/>
      <c r="FR2" s="290"/>
      <c r="FS2" s="290"/>
      <c r="FT2" s="290"/>
      <c r="FU2" s="290"/>
      <c r="FV2" s="290"/>
      <c r="FW2" s="290"/>
      <c r="FX2" s="290"/>
      <c r="FY2" s="290"/>
      <c r="FZ2" s="290"/>
      <c r="GA2" s="290"/>
      <c r="GB2" s="290"/>
      <c r="GC2" s="290"/>
      <c r="GD2" s="290"/>
      <c r="GE2" s="290"/>
      <c r="GF2" s="290"/>
      <c r="GG2" s="290"/>
      <c r="GH2" s="290"/>
      <c r="GI2" s="290"/>
      <c r="GJ2" s="290"/>
      <c r="GK2" s="290"/>
      <c r="GL2" s="290"/>
      <c r="GM2" s="290"/>
      <c r="GN2" s="290"/>
      <c r="GO2" s="290"/>
      <c r="GP2" s="290"/>
      <c r="GQ2" s="290"/>
      <c r="GR2" s="290"/>
      <c r="GS2" s="290"/>
      <c r="GT2" s="290"/>
      <c r="GU2" s="290"/>
      <c r="GV2" s="290"/>
      <c r="GW2" s="290"/>
      <c r="GX2" s="290"/>
      <c r="GY2" s="290"/>
      <c r="GZ2" s="290"/>
      <c r="HA2" s="290"/>
      <c r="HB2" s="290"/>
      <c r="HC2" s="290"/>
      <c r="HD2" s="290"/>
      <c r="HE2" s="290"/>
      <c r="HF2" s="290"/>
      <c r="HG2" s="290"/>
      <c r="HH2" s="290"/>
    </row>
    <row r="3" spans="1:221" ht="15" thickBot="1">
      <c r="B3" s="304" t="s">
        <v>138</v>
      </c>
      <c r="C3" s="305"/>
      <c r="G3" s="281" t="s">
        <v>139</v>
      </c>
      <c r="H3" s="290">
        <f t="shared" ref="H3:S3" si="0">H5-H4+1</f>
        <v>31</v>
      </c>
      <c r="I3" s="290">
        <f t="shared" si="0"/>
        <v>28</v>
      </c>
      <c r="J3" s="290">
        <f t="shared" si="0"/>
        <v>31</v>
      </c>
      <c r="K3" s="290">
        <f t="shared" si="0"/>
        <v>30</v>
      </c>
      <c r="L3" s="290">
        <f t="shared" si="0"/>
        <v>31</v>
      </c>
      <c r="M3" s="290">
        <f t="shared" si="0"/>
        <v>30</v>
      </c>
      <c r="N3" s="290">
        <f t="shared" si="0"/>
        <v>31</v>
      </c>
      <c r="O3" s="290">
        <f t="shared" si="0"/>
        <v>31</v>
      </c>
      <c r="P3" s="290">
        <f t="shared" si="0"/>
        <v>30</v>
      </c>
      <c r="Q3" s="290">
        <f t="shared" si="0"/>
        <v>31</v>
      </c>
      <c r="R3" s="290">
        <f t="shared" si="0"/>
        <v>30</v>
      </c>
      <c r="S3" s="290">
        <f t="shared" si="0"/>
        <v>31</v>
      </c>
      <c r="T3" s="290">
        <f>T5-T4+1</f>
        <v>31</v>
      </c>
      <c r="U3" s="290">
        <f t="shared" ref="U3:AE3" si="1">U5-U4+1</f>
        <v>28</v>
      </c>
      <c r="V3" s="290">
        <f t="shared" si="1"/>
        <v>31</v>
      </c>
      <c r="W3" s="290">
        <f t="shared" si="1"/>
        <v>30</v>
      </c>
      <c r="X3" s="290">
        <f t="shared" si="1"/>
        <v>31</v>
      </c>
      <c r="Y3" s="290">
        <f t="shared" si="1"/>
        <v>30</v>
      </c>
      <c r="Z3" s="290">
        <f t="shared" si="1"/>
        <v>31</v>
      </c>
      <c r="AA3" s="290">
        <f t="shared" si="1"/>
        <v>31</v>
      </c>
      <c r="AB3" s="290">
        <f t="shared" si="1"/>
        <v>30</v>
      </c>
      <c r="AC3" s="290">
        <f t="shared" si="1"/>
        <v>31</v>
      </c>
      <c r="AD3" s="290">
        <f t="shared" si="1"/>
        <v>30</v>
      </c>
      <c r="AE3" s="290">
        <f t="shared" si="1"/>
        <v>31</v>
      </c>
      <c r="AF3"/>
      <c r="AG3" s="281" t="s">
        <v>140</v>
      </c>
      <c r="AH3" s="290">
        <f t="shared" ref="AH3:AV3" si="2">AH5-AH4+1</f>
        <v>31</v>
      </c>
      <c r="AI3" s="290">
        <f t="shared" si="2"/>
        <v>28</v>
      </c>
      <c r="AJ3" s="290">
        <f t="shared" si="2"/>
        <v>31</v>
      </c>
      <c r="AK3" s="290">
        <f t="shared" si="2"/>
        <v>30</v>
      </c>
      <c r="AL3" s="290">
        <f t="shared" si="2"/>
        <v>31</v>
      </c>
      <c r="AM3" s="290">
        <f t="shared" si="2"/>
        <v>30</v>
      </c>
      <c r="AN3" s="290">
        <f t="shared" si="2"/>
        <v>31</v>
      </c>
      <c r="AO3" s="290">
        <f t="shared" si="2"/>
        <v>31</v>
      </c>
      <c r="AP3" s="290">
        <f t="shared" si="2"/>
        <v>30</v>
      </c>
      <c r="AQ3" s="290">
        <f t="shared" si="2"/>
        <v>31</v>
      </c>
      <c r="AR3" s="290">
        <f t="shared" si="2"/>
        <v>30</v>
      </c>
      <c r="AS3" s="290">
        <f t="shared" si="2"/>
        <v>31</v>
      </c>
      <c r="AT3" s="290">
        <f t="shared" si="2"/>
        <v>31</v>
      </c>
      <c r="AU3" s="290">
        <f t="shared" si="2"/>
        <v>28</v>
      </c>
      <c r="AV3" s="290">
        <f t="shared" si="2"/>
        <v>31</v>
      </c>
      <c r="AW3" s="290">
        <f>AW5-AW4+1</f>
        <v>30</v>
      </c>
      <c r="AX3" s="290">
        <f t="shared" ref="AX3:BE3" si="3">AX5-AX4+1</f>
        <v>31</v>
      </c>
      <c r="AY3" s="290">
        <f t="shared" si="3"/>
        <v>30</v>
      </c>
      <c r="AZ3" s="290">
        <f t="shared" si="3"/>
        <v>31</v>
      </c>
      <c r="BA3" s="290">
        <f t="shared" si="3"/>
        <v>31</v>
      </c>
      <c r="BB3" s="290">
        <f t="shared" si="3"/>
        <v>30</v>
      </c>
      <c r="BC3" s="290">
        <f t="shared" si="3"/>
        <v>31</v>
      </c>
      <c r="BD3" s="290">
        <f t="shared" si="3"/>
        <v>30</v>
      </c>
      <c r="BE3" s="290">
        <f t="shared" si="3"/>
        <v>31</v>
      </c>
      <c r="BF3"/>
      <c r="BG3" s="283" t="s">
        <v>141</v>
      </c>
      <c r="BH3" s="290">
        <f t="shared" ref="BH3:CE3" si="4">BH5-BH4+1</f>
        <v>31</v>
      </c>
      <c r="BI3" s="290">
        <f t="shared" si="4"/>
        <v>28</v>
      </c>
      <c r="BJ3" s="290">
        <f t="shared" si="4"/>
        <v>31</v>
      </c>
      <c r="BK3" s="290">
        <f t="shared" si="4"/>
        <v>30</v>
      </c>
      <c r="BL3" s="290">
        <f t="shared" si="4"/>
        <v>31</v>
      </c>
      <c r="BM3" s="290">
        <f t="shared" si="4"/>
        <v>30</v>
      </c>
      <c r="BN3" s="290">
        <f t="shared" si="4"/>
        <v>31</v>
      </c>
      <c r="BO3" s="290">
        <f t="shared" si="4"/>
        <v>31</v>
      </c>
      <c r="BP3" s="290">
        <f t="shared" si="4"/>
        <v>30</v>
      </c>
      <c r="BQ3" s="290">
        <f t="shared" si="4"/>
        <v>31</v>
      </c>
      <c r="BR3" s="290">
        <f t="shared" si="4"/>
        <v>30</v>
      </c>
      <c r="BS3" s="290">
        <f t="shared" si="4"/>
        <v>31</v>
      </c>
      <c r="BT3" s="290">
        <f t="shared" si="4"/>
        <v>31</v>
      </c>
      <c r="BU3" s="290">
        <f t="shared" si="4"/>
        <v>28</v>
      </c>
      <c r="BV3" s="290">
        <f t="shared" si="4"/>
        <v>31</v>
      </c>
      <c r="BW3" s="290">
        <f t="shared" si="4"/>
        <v>30</v>
      </c>
      <c r="BX3" s="290">
        <f t="shared" si="4"/>
        <v>31</v>
      </c>
      <c r="BY3" s="290">
        <f t="shared" si="4"/>
        <v>30</v>
      </c>
      <c r="BZ3" s="290">
        <f t="shared" si="4"/>
        <v>31</v>
      </c>
      <c r="CA3" s="290">
        <f t="shared" si="4"/>
        <v>31</v>
      </c>
      <c r="CB3" s="290">
        <f t="shared" si="4"/>
        <v>30</v>
      </c>
      <c r="CC3" s="290">
        <f t="shared" si="4"/>
        <v>31</v>
      </c>
      <c r="CD3" s="290">
        <f t="shared" si="4"/>
        <v>30</v>
      </c>
      <c r="CE3" s="290">
        <f t="shared" si="4"/>
        <v>31</v>
      </c>
      <c r="CF3"/>
      <c r="CG3" s="283" t="s">
        <v>142</v>
      </c>
      <c r="CH3" s="290">
        <f t="shared" ref="CH3:DE3" si="5">CH5-CH4+1</f>
        <v>31</v>
      </c>
      <c r="CI3" s="290">
        <f t="shared" si="5"/>
        <v>28</v>
      </c>
      <c r="CJ3" s="290">
        <f t="shared" si="5"/>
        <v>31</v>
      </c>
      <c r="CK3" s="290">
        <f t="shared" si="5"/>
        <v>30</v>
      </c>
      <c r="CL3" s="290">
        <f t="shared" si="5"/>
        <v>31</v>
      </c>
      <c r="CM3" s="290">
        <f t="shared" si="5"/>
        <v>30</v>
      </c>
      <c r="CN3" s="290">
        <f t="shared" si="5"/>
        <v>31</v>
      </c>
      <c r="CO3" s="290">
        <f t="shared" si="5"/>
        <v>31</v>
      </c>
      <c r="CP3" s="290">
        <f t="shared" si="5"/>
        <v>30</v>
      </c>
      <c r="CQ3" s="290">
        <f t="shared" si="5"/>
        <v>31</v>
      </c>
      <c r="CR3" s="290">
        <f t="shared" si="5"/>
        <v>30</v>
      </c>
      <c r="CS3" s="290">
        <f t="shared" si="5"/>
        <v>31</v>
      </c>
      <c r="CT3" s="290">
        <f t="shared" si="5"/>
        <v>31</v>
      </c>
      <c r="CU3" s="290">
        <f t="shared" si="5"/>
        <v>28</v>
      </c>
      <c r="CV3" s="290">
        <f t="shared" si="5"/>
        <v>31</v>
      </c>
      <c r="CW3" s="290">
        <f t="shared" si="5"/>
        <v>30</v>
      </c>
      <c r="CX3" s="290">
        <f t="shared" si="5"/>
        <v>31</v>
      </c>
      <c r="CY3" s="290">
        <f t="shared" si="5"/>
        <v>30</v>
      </c>
      <c r="CZ3" s="290">
        <f t="shared" si="5"/>
        <v>31</v>
      </c>
      <c r="DA3" s="290">
        <f t="shared" si="5"/>
        <v>31</v>
      </c>
      <c r="DB3" s="290">
        <f t="shared" si="5"/>
        <v>30</v>
      </c>
      <c r="DC3" s="290">
        <f t="shared" si="5"/>
        <v>31</v>
      </c>
      <c r="DD3" s="290">
        <f t="shared" si="5"/>
        <v>30</v>
      </c>
      <c r="DE3" s="290">
        <f t="shared" si="5"/>
        <v>31</v>
      </c>
      <c r="DF3"/>
      <c r="DG3" s="281" t="s">
        <v>143</v>
      </c>
      <c r="DH3" s="290">
        <f t="shared" ref="DH3:FG3" si="6">DAY(EOMONTH(DH5,0))</f>
        <v>31</v>
      </c>
      <c r="DI3" s="290">
        <f t="shared" si="6"/>
        <v>31</v>
      </c>
      <c r="DJ3" s="290">
        <f t="shared" si="6"/>
        <v>31</v>
      </c>
      <c r="DK3" s="290">
        <f t="shared" si="6"/>
        <v>31</v>
      </c>
      <c r="DL3" s="290">
        <f t="shared" si="6"/>
        <v>31</v>
      </c>
      <c r="DM3" s="290">
        <f t="shared" si="6"/>
        <v>28</v>
      </c>
      <c r="DN3" s="290">
        <f t="shared" si="6"/>
        <v>28</v>
      </c>
      <c r="DO3" s="290">
        <f t="shared" si="6"/>
        <v>28</v>
      </c>
      <c r="DP3" s="290">
        <f t="shared" si="6"/>
        <v>28</v>
      </c>
      <c r="DQ3" s="290">
        <f t="shared" si="6"/>
        <v>31</v>
      </c>
      <c r="DR3" s="290">
        <f t="shared" si="6"/>
        <v>31</v>
      </c>
      <c r="DS3" s="290">
        <f t="shared" si="6"/>
        <v>31</v>
      </c>
      <c r="DT3" s="290">
        <f t="shared" si="6"/>
        <v>31</v>
      </c>
      <c r="DU3" s="290">
        <f t="shared" si="6"/>
        <v>30</v>
      </c>
      <c r="DV3" s="290">
        <f t="shared" si="6"/>
        <v>30</v>
      </c>
      <c r="DW3" s="290">
        <f t="shared" si="6"/>
        <v>30</v>
      </c>
      <c r="DX3" s="290">
        <f t="shared" si="6"/>
        <v>30</v>
      </c>
      <c r="DY3" s="290">
        <f t="shared" si="6"/>
        <v>31</v>
      </c>
      <c r="DZ3" s="290">
        <f t="shared" si="6"/>
        <v>31</v>
      </c>
      <c r="EA3" s="290">
        <f t="shared" si="6"/>
        <v>31</v>
      </c>
      <c r="EB3" s="290">
        <f t="shared" si="6"/>
        <v>31</v>
      </c>
      <c r="EC3" s="290">
        <f t="shared" si="6"/>
        <v>31</v>
      </c>
      <c r="ED3" s="290">
        <f t="shared" si="6"/>
        <v>30</v>
      </c>
      <c r="EE3" s="290">
        <f t="shared" si="6"/>
        <v>30</v>
      </c>
      <c r="EF3" s="290">
        <f t="shared" si="6"/>
        <v>30</v>
      </c>
      <c r="EG3" s="290">
        <f t="shared" si="6"/>
        <v>30</v>
      </c>
      <c r="EH3" s="290">
        <f t="shared" si="6"/>
        <v>31</v>
      </c>
      <c r="EI3" s="290">
        <f t="shared" si="6"/>
        <v>31</v>
      </c>
      <c r="EJ3" s="290">
        <f t="shared" si="6"/>
        <v>31</v>
      </c>
      <c r="EK3" s="290">
        <f t="shared" si="6"/>
        <v>31</v>
      </c>
      <c r="EL3" s="290">
        <f t="shared" si="6"/>
        <v>31</v>
      </c>
      <c r="EM3" s="290">
        <f t="shared" si="6"/>
        <v>31</v>
      </c>
      <c r="EN3" s="290">
        <f t="shared" si="6"/>
        <v>31</v>
      </c>
      <c r="EO3" s="290">
        <f t="shared" si="6"/>
        <v>31</v>
      </c>
      <c r="EP3" s="290">
        <f t="shared" si="6"/>
        <v>31</v>
      </c>
      <c r="EQ3" s="290">
        <f t="shared" si="6"/>
        <v>30</v>
      </c>
      <c r="ER3" s="290">
        <f t="shared" si="6"/>
        <v>30</v>
      </c>
      <c r="ES3" s="290">
        <f t="shared" si="6"/>
        <v>30</v>
      </c>
      <c r="ET3" s="290">
        <f t="shared" si="6"/>
        <v>30</v>
      </c>
      <c r="EU3" s="290">
        <f t="shared" si="6"/>
        <v>31</v>
      </c>
      <c r="EV3" s="290">
        <f t="shared" si="6"/>
        <v>31</v>
      </c>
      <c r="EW3" s="290">
        <f t="shared" si="6"/>
        <v>31</v>
      </c>
      <c r="EX3" s="290">
        <f t="shared" si="6"/>
        <v>31</v>
      </c>
      <c r="EY3" s="290">
        <f t="shared" si="6"/>
        <v>31</v>
      </c>
      <c r="EZ3" s="290">
        <f t="shared" si="6"/>
        <v>30</v>
      </c>
      <c r="FA3" s="290">
        <f t="shared" si="6"/>
        <v>30</v>
      </c>
      <c r="FB3" s="290">
        <f t="shared" si="6"/>
        <v>30</v>
      </c>
      <c r="FC3" s="290">
        <f t="shared" si="6"/>
        <v>30</v>
      </c>
      <c r="FD3" s="290">
        <f t="shared" si="6"/>
        <v>31</v>
      </c>
      <c r="FE3" s="290">
        <f t="shared" si="6"/>
        <v>31</v>
      </c>
      <c r="FF3" s="290">
        <f t="shared" si="6"/>
        <v>31</v>
      </c>
      <c r="FG3" s="290">
        <f t="shared" si="6"/>
        <v>31</v>
      </c>
      <c r="FH3" s="290">
        <f>DAY(EOMONTH(FH5,0))</f>
        <v>31</v>
      </c>
      <c r="FI3" s="290">
        <f t="shared" ref="FI3:HH3" si="7">DAY(EOMONTH(FI5,0))</f>
        <v>31</v>
      </c>
      <c r="FJ3" s="290">
        <f t="shared" si="7"/>
        <v>31</v>
      </c>
      <c r="FK3" s="290">
        <f t="shared" si="7"/>
        <v>31</v>
      </c>
      <c r="FL3" s="290">
        <f t="shared" si="7"/>
        <v>31</v>
      </c>
      <c r="FM3" s="290">
        <f t="shared" si="7"/>
        <v>28</v>
      </c>
      <c r="FN3" s="290">
        <f t="shared" si="7"/>
        <v>28</v>
      </c>
      <c r="FO3" s="290">
        <f t="shared" si="7"/>
        <v>28</v>
      </c>
      <c r="FP3" s="290">
        <f t="shared" si="7"/>
        <v>28</v>
      </c>
      <c r="FQ3" s="290">
        <f t="shared" si="7"/>
        <v>31</v>
      </c>
      <c r="FR3" s="290">
        <f t="shared" si="7"/>
        <v>31</v>
      </c>
      <c r="FS3" s="290">
        <f t="shared" si="7"/>
        <v>31</v>
      </c>
      <c r="FT3" s="290">
        <f t="shared" si="7"/>
        <v>31</v>
      </c>
      <c r="FU3" s="290">
        <f t="shared" si="7"/>
        <v>30</v>
      </c>
      <c r="FV3" s="290">
        <f t="shared" si="7"/>
        <v>30</v>
      </c>
      <c r="FW3" s="290">
        <f t="shared" si="7"/>
        <v>30</v>
      </c>
      <c r="FX3" s="290">
        <f t="shared" si="7"/>
        <v>30</v>
      </c>
      <c r="FY3" s="290">
        <f t="shared" si="7"/>
        <v>31</v>
      </c>
      <c r="FZ3" s="290">
        <f t="shared" si="7"/>
        <v>31</v>
      </c>
      <c r="GA3" s="290">
        <f t="shared" si="7"/>
        <v>31</v>
      </c>
      <c r="GB3" s="290">
        <f t="shared" si="7"/>
        <v>31</v>
      </c>
      <c r="GC3" s="290">
        <f t="shared" si="7"/>
        <v>31</v>
      </c>
      <c r="GD3" s="290">
        <f t="shared" si="7"/>
        <v>30</v>
      </c>
      <c r="GE3" s="290">
        <f t="shared" si="7"/>
        <v>30</v>
      </c>
      <c r="GF3" s="290">
        <f t="shared" si="7"/>
        <v>30</v>
      </c>
      <c r="GG3" s="290">
        <f t="shared" si="7"/>
        <v>30</v>
      </c>
      <c r="GH3" s="290">
        <f t="shared" si="7"/>
        <v>31</v>
      </c>
      <c r="GI3" s="290">
        <f t="shared" si="7"/>
        <v>31</v>
      </c>
      <c r="GJ3" s="290">
        <f t="shared" si="7"/>
        <v>31</v>
      </c>
      <c r="GK3" s="290">
        <f t="shared" si="7"/>
        <v>31</v>
      </c>
      <c r="GL3" s="290">
        <f t="shared" si="7"/>
        <v>31</v>
      </c>
      <c r="GM3" s="290">
        <f t="shared" si="7"/>
        <v>31</v>
      </c>
      <c r="GN3" s="290">
        <f t="shared" si="7"/>
        <v>31</v>
      </c>
      <c r="GO3" s="290">
        <f t="shared" si="7"/>
        <v>31</v>
      </c>
      <c r="GP3" s="290">
        <f t="shared" si="7"/>
        <v>31</v>
      </c>
      <c r="GQ3" s="290">
        <f t="shared" si="7"/>
        <v>30</v>
      </c>
      <c r="GR3" s="290">
        <f t="shared" si="7"/>
        <v>30</v>
      </c>
      <c r="GS3" s="290">
        <f t="shared" si="7"/>
        <v>30</v>
      </c>
      <c r="GT3" s="290">
        <f t="shared" si="7"/>
        <v>30</v>
      </c>
      <c r="GU3" s="290">
        <f t="shared" si="7"/>
        <v>31</v>
      </c>
      <c r="GV3" s="290">
        <f t="shared" si="7"/>
        <v>31</v>
      </c>
      <c r="GW3" s="290">
        <f t="shared" si="7"/>
        <v>31</v>
      </c>
      <c r="GX3" s="290">
        <f t="shared" si="7"/>
        <v>31</v>
      </c>
      <c r="GY3" s="290">
        <f t="shared" si="7"/>
        <v>31</v>
      </c>
      <c r="GZ3" s="290">
        <f t="shared" si="7"/>
        <v>30</v>
      </c>
      <c r="HA3" s="290">
        <f t="shared" si="7"/>
        <v>30</v>
      </c>
      <c r="HB3" s="290">
        <f t="shared" si="7"/>
        <v>30</v>
      </c>
      <c r="HC3" s="290">
        <f t="shared" si="7"/>
        <v>30</v>
      </c>
      <c r="HD3" s="290">
        <f t="shared" si="7"/>
        <v>31</v>
      </c>
      <c r="HE3" s="290">
        <f t="shared" si="7"/>
        <v>31</v>
      </c>
      <c r="HF3" s="290">
        <f t="shared" si="7"/>
        <v>31</v>
      </c>
      <c r="HG3" s="290">
        <f t="shared" si="7"/>
        <v>31</v>
      </c>
      <c r="HH3" s="290">
        <f t="shared" si="7"/>
        <v>31</v>
      </c>
    </row>
    <row r="4" spans="1:221" s="141" customFormat="1" ht="15" thickBot="1">
      <c r="A4" s="86"/>
      <c r="B4" s="111"/>
      <c r="C4" s="111"/>
      <c r="D4" s="108"/>
      <c r="E4" s="108"/>
      <c r="F4" s="108"/>
      <c r="G4" s="281" t="s">
        <v>144</v>
      </c>
      <c r="H4" s="103">
        <v>44197</v>
      </c>
      <c r="I4" s="103">
        <v>44228</v>
      </c>
      <c r="J4" s="103">
        <v>44256</v>
      </c>
      <c r="K4" s="103">
        <v>44287</v>
      </c>
      <c r="L4" s="103">
        <v>44317</v>
      </c>
      <c r="M4" s="103">
        <v>44348</v>
      </c>
      <c r="N4" s="103">
        <v>44378</v>
      </c>
      <c r="O4" s="103">
        <v>44409</v>
      </c>
      <c r="P4" s="103">
        <v>44440</v>
      </c>
      <c r="Q4" s="103">
        <v>44470</v>
      </c>
      <c r="R4" s="103">
        <v>44501</v>
      </c>
      <c r="S4" s="103">
        <v>44531</v>
      </c>
      <c r="T4" s="103">
        <v>44562</v>
      </c>
      <c r="U4" s="103">
        <v>44593</v>
      </c>
      <c r="V4" s="103">
        <v>44621</v>
      </c>
      <c r="W4" s="103">
        <v>44652</v>
      </c>
      <c r="X4" s="103">
        <v>44682</v>
      </c>
      <c r="Y4" s="103">
        <v>44713</v>
      </c>
      <c r="Z4" s="103">
        <v>44743</v>
      </c>
      <c r="AA4" s="103">
        <v>44774</v>
      </c>
      <c r="AB4" s="103">
        <v>44805</v>
      </c>
      <c r="AC4" s="103">
        <v>44835</v>
      </c>
      <c r="AD4" s="103">
        <v>44866</v>
      </c>
      <c r="AE4" s="103">
        <v>44896</v>
      </c>
      <c r="AF4" s="179"/>
      <c r="AG4" s="282" t="s">
        <v>144</v>
      </c>
      <c r="AH4" s="103">
        <v>44197</v>
      </c>
      <c r="AI4" s="103">
        <v>44228</v>
      </c>
      <c r="AJ4" s="103">
        <v>44256</v>
      </c>
      <c r="AK4" s="103">
        <v>44287</v>
      </c>
      <c r="AL4" s="103">
        <v>44317</v>
      </c>
      <c r="AM4" s="103">
        <v>44348</v>
      </c>
      <c r="AN4" s="103">
        <v>44378</v>
      </c>
      <c r="AO4" s="103">
        <v>44409</v>
      </c>
      <c r="AP4" s="103">
        <v>44440</v>
      </c>
      <c r="AQ4" s="103">
        <v>44470</v>
      </c>
      <c r="AR4" s="103">
        <v>44501</v>
      </c>
      <c r="AS4" s="103">
        <v>44531</v>
      </c>
      <c r="AT4" s="103">
        <v>44562</v>
      </c>
      <c r="AU4" s="103">
        <v>44593</v>
      </c>
      <c r="AV4" s="103">
        <v>44621</v>
      </c>
      <c r="AW4" s="103">
        <v>44652</v>
      </c>
      <c r="AX4" s="103">
        <v>44682</v>
      </c>
      <c r="AY4" s="103">
        <v>44713</v>
      </c>
      <c r="AZ4" s="103">
        <v>44743</v>
      </c>
      <c r="BA4" s="103">
        <v>44774</v>
      </c>
      <c r="BB4" s="103">
        <v>44805</v>
      </c>
      <c r="BC4" s="103">
        <v>44835</v>
      </c>
      <c r="BD4" s="103">
        <v>44866</v>
      </c>
      <c r="BE4" s="103">
        <v>44896</v>
      </c>
      <c r="BF4" s="180"/>
      <c r="BG4" s="282" t="s">
        <v>144</v>
      </c>
      <c r="BH4" s="103">
        <v>44197</v>
      </c>
      <c r="BI4" s="103">
        <v>44228</v>
      </c>
      <c r="BJ4" s="103">
        <v>44256</v>
      </c>
      <c r="BK4" s="103">
        <v>44287</v>
      </c>
      <c r="BL4" s="103">
        <v>44317</v>
      </c>
      <c r="BM4" s="103">
        <v>44348</v>
      </c>
      <c r="BN4" s="103">
        <v>44378</v>
      </c>
      <c r="BO4" s="103">
        <v>44409</v>
      </c>
      <c r="BP4" s="103">
        <v>44440</v>
      </c>
      <c r="BQ4" s="103">
        <v>44470</v>
      </c>
      <c r="BR4" s="103">
        <v>44501</v>
      </c>
      <c r="BS4" s="103">
        <v>44531</v>
      </c>
      <c r="BT4" s="103">
        <v>44562</v>
      </c>
      <c r="BU4" s="103">
        <v>44593</v>
      </c>
      <c r="BV4" s="103">
        <v>44621</v>
      </c>
      <c r="BW4" s="103">
        <v>44652</v>
      </c>
      <c r="BX4" s="103">
        <v>44682</v>
      </c>
      <c r="BY4" s="103">
        <v>44713</v>
      </c>
      <c r="BZ4" s="103">
        <v>44743</v>
      </c>
      <c r="CA4" s="103">
        <v>44774</v>
      </c>
      <c r="CB4" s="103">
        <v>44805</v>
      </c>
      <c r="CC4" s="103">
        <v>44835</v>
      </c>
      <c r="CD4" s="103">
        <v>44866</v>
      </c>
      <c r="CE4" s="103">
        <v>44896</v>
      </c>
      <c r="CF4" s="180"/>
      <c r="CG4" s="281" t="s">
        <v>144</v>
      </c>
      <c r="CH4" s="103">
        <v>44197</v>
      </c>
      <c r="CI4" s="103">
        <v>44228</v>
      </c>
      <c r="CJ4" s="103">
        <v>44256</v>
      </c>
      <c r="CK4" s="103">
        <v>44287</v>
      </c>
      <c r="CL4" s="103">
        <v>44317</v>
      </c>
      <c r="CM4" s="103">
        <v>44348</v>
      </c>
      <c r="CN4" s="103">
        <v>44378</v>
      </c>
      <c r="CO4" s="103">
        <v>44409</v>
      </c>
      <c r="CP4" s="103">
        <v>44440</v>
      </c>
      <c r="CQ4" s="103">
        <v>44470</v>
      </c>
      <c r="CR4" s="103">
        <v>44501</v>
      </c>
      <c r="CS4" s="103">
        <v>44531</v>
      </c>
      <c r="CT4" s="103">
        <v>44562</v>
      </c>
      <c r="CU4" s="103">
        <v>44593</v>
      </c>
      <c r="CV4" s="103">
        <v>44621</v>
      </c>
      <c r="CW4" s="103">
        <v>44652</v>
      </c>
      <c r="CX4" s="103">
        <v>44682</v>
      </c>
      <c r="CY4" s="103">
        <v>44713</v>
      </c>
      <c r="CZ4" s="103">
        <v>44743</v>
      </c>
      <c r="DA4" s="103">
        <v>44774</v>
      </c>
      <c r="DB4" s="103">
        <v>44805</v>
      </c>
      <c r="DC4" s="103">
        <v>44835</v>
      </c>
      <c r="DD4" s="103">
        <v>44866</v>
      </c>
      <c r="DE4" s="103">
        <v>44896</v>
      </c>
      <c r="DG4" s="181" t="s">
        <v>145</v>
      </c>
      <c r="DH4" s="103">
        <f t="shared" ref="DH4:ED5" si="8">DI4-7</f>
        <v>44193</v>
      </c>
      <c r="DI4" s="103">
        <f t="shared" si="8"/>
        <v>44200</v>
      </c>
      <c r="DJ4" s="103">
        <f t="shared" si="8"/>
        <v>44207</v>
      </c>
      <c r="DK4" s="103">
        <f t="shared" si="8"/>
        <v>44214</v>
      </c>
      <c r="DL4" s="103">
        <f t="shared" si="8"/>
        <v>44221</v>
      </c>
      <c r="DM4" s="103">
        <f t="shared" si="8"/>
        <v>44228</v>
      </c>
      <c r="DN4" s="103">
        <f t="shared" si="8"/>
        <v>44235</v>
      </c>
      <c r="DO4" s="103">
        <f t="shared" si="8"/>
        <v>44242</v>
      </c>
      <c r="DP4" s="103">
        <f t="shared" si="8"/>
        <v>44249</v>
      </c>
      <c r="DQ4" s="103">
        <f t="shared" si="8"/>
        <v>44256</v>
      </c>
      <c r="DR4" s="103">
        <f t="shared" si="8"/>
        <v>44263</v>
      </c>
      <c r="DS4" s="103">
        <f t="shared" si="8"/>
        <v>44270</v>
      </c>
      <c r="DT4" s="103">
        <f t="shared" si="8"/>
        <v>44277</v>
      </c>
      <c r="DU4" s="103">
        <f t="shared" si="8"/>
        <v>44284</v>
      </c>
      <c r="DV4" s="103">
        <f t="shared" si="8"/>
        <v>44291</v>
      </c>
      <c r="DW4" s="103">
        <f t="shared" si="8"/>
        <v>44298</v>
      </c>
      <c r="DX4" s="103">
        <f t="shared" si="8"/>
        <v>44305</v>
      </c>
      <c r="DY4" s="103">
        <f t="shared" si="8"/>
        <v>44312</v>
      </c>
      <c r="DZ4" s="103">
        <f t="shared" si="8"/>
        <v>44319</v>
      </c>
      <c r="EA4" s="103">
        <f t="shared" si="8"/>
        <v>44326</v>
      </c>
      <c r="EB4" s="103">
        <f t="shared" si="8"/>
        <v>44333</v>
      </c>
      <c r="EC4" s="103">
        <f t="shared" si="8"/>
        <v>44340</v>
      </c>
      <c r="ED4" s="103">
        <f t="shared" si="8"/>
        <v>44347</v>
      </c>
      <c r="EE4" s="103">
        <f>EF4-7</f>
        <v>44354</v>
      </c>
      <c r="EF4" s="103">
        <v>44361</v>
      </c>
      <c r="EG4" s="103">
        <v>44368</v>
      </c>
      <c r="EH4" s="103">
        <v>44375</v>
      </c>
      <c r="EI4" s="103">
        <v>44382</v>
      </c>
      <c r="EJ4" s="103">
        <v>44389</v>
      </c>
      <c r="EK4" s="103">
        <v>44396</v>
      </c>
      <c r="EL4" s="103">
        <v>44403</v>
      </c>
      <c r="EM4" s="103">
        <v>44410</v>
      </c>
      <c r="EN4" s="103">
        <v>44417</v>
      </c>
      <c r="EO4" s="103">
        <v>44424</v>
      </c>
      <c r="EP4" s="103">
        <v>44431</v>
      </c>
      <c r="EQ4" s="103">
        <v>44438</v>
      </c>
      <c r="ER4" s="103">
        <v>44445</v>
      </c>
      <c r="ES4" s="103">
        <v>44452</v>
      </c>
      <c r="ET4" s="103">
        <v>44459</v>
      </c>
      <c r="EU4" s="103">
        <v>44466</v>
      </c>
      <c r="EV4" s="103">
        <v>44473</v>
      </c>
      <c r="EW4" s="103">
        <v>44480</v>
      </c>
      <c r="EX4" s="103">
        <v>44487</v>
      </c>
      <c r="EY4" s="103">
        <v>44494</v>
      </c>
      <c r="EZ4" s="103">
        <v>44501</v>
      </c>
      <c r="FA4" s="103">
        <v>44508</v>
      </c>
      <c r="FB4" s="103">
        <v>44515</v>
      </c>
      <c r="FC4" s="103">
        <v>44522</v>
      </c>
      <c r="FD4" s="103">
        <f>FC4+7</f>
        <v>44529</v>
      </c>
      <c r="FE4" s="103">
        <f t="shared" ref="FE4:FG5" si="9">FD4+7</f>
        <v>44536</v>
      </c>
      <c r="FF4" s="103">
        <f t="shared" si="9"/>
        <v>44543</v>
      </c>
      <c r="FG4" s="103">
        <f t="shared" si="9"/>
        <v>44550</v>
      </c>
      <c r="FH4" s="103">
        <v>44557</v>
      </c>
      <c r="FI4" s="103">
        <f>FH4+7</f>
        <v>44564</v>
      </c>
      <c r="FJ4" s="103">
        <f t="shared" ref="FJ4:FW5" si="10">FI4+7</f>
        <v>44571</v>
      </c>
      <c r="FK4" s="103">
        <f t="shared" si="10"/>
        <v>44578</v>
      </c>
      <c r="FL4" s="103">
        <f t="shared" si="10"/>
        <v>44585</v>
      </c>
      <c r="FM4" s="103">
        <f t="shared" si="10"/>
        <v>44592</v>
      </c>
      <c r="FN4" s="103">
        <f t="shared" si="10"/>
        <v>44599</v>
      </c>
      <c r="FO4" s="103">
        <f t="shared" si="10"/>
        <v>44606</v>
      </c>
      <c r="FP4" s="103">
        <f t="shared" si="10"/>
        <v>44613</v>
      </c>
      <c r="FQ4" s="103">
        <f t="shared" si="10"/>
        <v>44620</v>
      </c>
      <c r="FR4" s="103">
        <f t="shared" si="10"/>
        <v>44627</v>
      </c>
      <c r="FS4" s="103">
        <f t="shared" si="10"/>
        <v>44634</v>
      </c>
      <c r="FT4" s="103">
        <f t="shared" si="10"/>
        <v>44641</v>
      </c>
      <c r="FU4" s="103">
        <f t="shared" si="10"/>
        <v>44648</v>
      </c>
      <c r="FV4" s="103">
        <f t="shared" si="10"/>
        <v>44655</v>
      </c>
      <c r="FW4" s="103">
        <f t="shared" si="10"/>
        <v>44662</v>
      </c>
      <c r="FX4" s="103">
        <f t="shared" ref="FX4:HH4" si="11">FW4+7</f>
        <v>44669</v>
      </c>
      <c r="FY4" s="175">
        <f t="shared" si="11"/>
        <v>44676</v>
      </c>
      <c r="FZ4" s="175">
        <f t="shared" si="11"/>
        <v>44683</v>
      </c>
      <c r="GA4" s="175">
        <f t="shared" si="11"/>
        <v>44690</v>
      </c>
      <c r="GB4" s="175">
        <f t="shared" si="11"/>
        <v>44697</v>
      </c>
      <c r="GC4" s="175">
        <f t="shared" si="11"/>
        <v>44704</v>
      </c>
      <c r="GD4" s="175">
        <f t="shared" si="11"/>
        <v>44711</v>
      </c>
      <c r="GE4" s="175">
        <f t="shared" si="11"/>
        <v>44718</v>
      </c>
      <c r="GF4" s="175">
        <f t="shared" si="11"/>
        <v>44725</v>
      </c>
      <c r="GG4" s="175">
        <f t="shared" si="11"/>
        <v>44732</v>
      </c>
      <c r="GH4" s="175">
        <f t="shared" si="11"/>
        <v>44739</v>
      </c>
      <c r="GI4" s="175">
        <f t="shared" si="11"/>
        <v>44746</v>
      </c>
      <c r="GJ4" s="175">
        <f t="shared" si="11"/>
        <v>44753</v>
      </c>
      <c r="GK4" s="175">
        <f t="shared" si="11"/>
        <v>44760</v>
      </c>
      <c r="GL4" s="175">
        <f t="shared" si="11"/>
        <v>44767</v>
      </c>
      <c r="GM4" s="175">
        <f t="shared" si="11"/>
        <v>44774</v>
      </c>
      <c r="GN4" s="175">
        <f t="shared" si="11"/>
        <v>44781</v>
      </c>
      <c r="GO4" s="175">
        <f t="shared" si="11"/>
        <v>44788</v>
      </c>
      <c r="GP4" s="175">
        <f t="shared" si="11"/>
        <v>44795</v>
      </c>
      <c r="GQ4" s="175">
        <f t="shared" si="11"/>
        <v>44802</v>
      </c>
      <c r="GR4" s="175">
        <f t="shared" si="11"/>
        <v>44809</v>
      </c>
      <c r="GS4" s="175">
        <f t="shared" si="11"/>
        <v>44816</v>
      </c>
      <c r="GT4" s="175">
        <f t="shared" si="11"/>
        <v>44823</v>
      </c>
      <c r="GU4" s="175">
        <f t="shared" si="11"/>
        <v>44830</v>
      </c>
      <c r="GV4" s="175">
        <f t="shared" si="11"/>
        <v>44837</v>
      </c>
      <c r="GW4" s="175">
        <f t="shared" si="11"/>
        <v>44844</v>
      </c>
      <c r="GX4" s="175">
        <f t="shared" si="11"/>
        <v>44851</v>
      </c>
      <c r="GY4" s="175">
        <f t="shared" si="11"/>
        <v>44858</v>
      </c>
      <c r="GZ4" s="175">
        <f t="shared" si="11"/>
        <v>44865</v>
      </c>
      <c r="HA4" s="175">
        <f t="shared" si="11"/>
        <v>44872</v>
      </c>
      <c r="HB4" s="175">
        <f t="shared" si="11"/>
        <v>44879</v>
      </c>
      <c r="HC4" s="175">
        <f t="shared" si="11"/>
        <v>44886</v>
      </c>
      <c r="HD4" s="175">
        <f t="shared" si="11"/>
        <v>44893</v>
      </c>
      <c r="HE4" s="175">
        <f t="shared" si="11"/>
        <v>44900</v>
      </c>
      <c r="HF4" s="175">
        <f t="shared" si="11"/>
        <v>44907</v>
      </c>
      <c r="HG4" s="175">
        <f t="shared" si="11"/>
        <v>44914</v>
      </c>
      <c r="HH4" s="175">
        <f t="shared" si="11"/>
        <v>44921</v>
      </c>
      <c r="HI4" s="86"/>
      <c r="HJ4" s="86"/>
      <c r="HK4" s="86"/>
      <c r="HL4" s="86"/>
      <c r="HM4" s="86"/>
    </row>
    <row r="5" spans="1:221" s="141" customFormat="1" ht="15" thickBot="1">
      <c r="A5" s="86"/>
      <c r="B5" s="112" t="s">
        <v>146</v>
      </c>
      <c r="C5" s="113" t="s">
        <v>147</v>
      </c>
      <c r="D5" s="107"/>
      <c r="E5" s="107"/>
      <c r="F5" s="107"/>
      <c r="G5" s="281" t="s">
        <v>148</v>
      </c>
      <c r="H5" s="103">
        <v>44227</v>
      </c>
      <c r="I5" s="103">
        <v>44255</v>
      </c>
      <c r="J5" s="103">
        <v>44286</v>
      </c>
      <c r="K5" s="103">
        <v>44316</v>
      </c>
      <c r="L5" s="103">
        <v>44347</v>
      </c>
      <c r="M5" s="103">
        <v>44377</v>
      </c>
      <c r="N5" s="103">
        <v>44408</v>
      </c>
      <c r="O5" s="103">
        <v>44439</v>
      </c>
      <c r="P5" s="103">
        <v>44469</v>
      </c>
      <c r="Q5" s="103">
        <v>44500</v>
      </c>
      <c r="R5" s="103">
        <v>44530</v>
      </c>
      <c r="S5" s="103">
        <v>44561</v>
      </c>
      <c r="T5" s="103">
        <v>44592</v>
      </c>
      <c r="U5" s="103">
        <v>44620</v>
      </c>
      <c r="V5" s="103">
        <v>44651</v>
      </c>
      <c r="W5" s="103">
        <v>44681</v>
      </c>
      <c r="X5" s="103">
        <v>44712</v>
      </c>
      <c r="Y5" s="103">
        <v>44742</v>
      </c>
      <c r="Z5" s="103">
        <v>44773</v>
      </c>
      <c r="AA5" s="103">
        <v>44804</v>
      </c>
      <c r="AB5" s="103">
        <v>44834</v>
      </c>
      <c r="AC5" s="103">
        <v>44865</v>
      </c>
      <c r="AD5" s="103">
        <v>44895</v>
      </c>
      <c r="AE5" s="103">
        <v>44926</v>
      </c>
      <c r="AF5" s="179"/>
      <c r="AG5" s="282" t="s">
        <v>148</v>
      </c>
      <c r="AH5" s="103">
        <v>44227</v>
      </c>
      <c r="AI5" s="103">
        <v>44255</v>
      </c>
      <c r="AJ5" s="103">
        <v>44286</v>
      </c>
      <c r="AK5" s="103">
        <v>44316</v>
      </c>
      <c r="AL5" s="103">
        <v>44347</v>
      </c>
      <c r="AM5" s="103">
        <v>44377</v>
      </c>
      <c r="AN5" s="103">
        <v>44408</v>
      </c>
      <c r="AO5" s="103">
        <v>44439</v>
      </c>
      <c r="AP5" s="103">
        <v>44469</v>
      </c>
      <c r="AQ5" s="103">
        <v>44500</v>
      </c>
      <c r="AR5" s="103">
        <v>44530</v>
      </c>
      <c r="AS5" s="103">
        <v>44561</v>
      </c>
      <c r="AT5" s="103">
        <v>44592</v>
      </c>
      <c r="AU5" s="103">
        <v>44620</v>
      </c>
      <c r="AV5" s="103">
        <v>44651</v>
      </c>
      <c r="AW5" s="103">
        <v>44681</v>
      </c>
      <c r="AX5" s="103">
        <v>44712</v>
      </c>
      <c r="AY5" s="103">
        <v>44742</v>
      </c>
      <c r="AZ5" s="103">
        <v>44773</v>
      </c>
      <c r="BA5" s="103">
        <v>44804</v>
      </c>
      <c r="BB5" s="103">
        <v>44834</v>
      </c>
      <c r="BC5" s="103">
        <v>44865</v>
      </c>
      <c r="BD5" s="103">
        <v>44895</v>
      </c>
      <c r="BE5" s="103">
        <v>44926</v>
      </c>
      <c r="BF5" s="179"/>
      <c r="BG5" s="282" t="s">
        <v>148</v>
      </c>
      <c r="BH5" s="103">
        <v>44227</v>
      </c>
      <c r="BI5" s="103">
        <v>44255</v>
      </c>
      <c r="BJ5" s="103">
        <v>44286</v>
      </c>
      <c r="BK5" s="103">
        <v>44316</v>
      </c>
      <c r="BL5" s="103">
        <v>44347</v>
      </c>
      <c r="BM5" s="103">
        <v>44377</v>
      </c>
      <c r="BN5" s="103">
        <v>44408</v>
      </c>
      <c r="BO5" s="103">
        <v>44439</v>
      </c>
      <c r="BP5" s="103">
        <v>44469</v>
      </c>
      <c r="BQ5" s="103">
        <v>44500</v>
      </c>
      <c r="BR5" s="103">
        <v>44530</v>
      </c>
      <c r="BS5" s="103">
        <v>44561</v>
      </c>
      <c r="BT5" s="103">
        <v>44592</v>
      </c>
      <c r="BU5" s="103">
        <v>44620</v>
      </c>
      <c r="BV5" s="103">
        <v>44651</v>
      </c>
      <c r="BW5" s="103">
        <v>44681</v>
      </c>
      <c r="BX5" s="103">
        <v>44712</v>
      </c>
      <c r="BY5" s="103">
        <v>44742</v>
      </c>
      <c r="BZ5" s="103">
        <v>44773</v>
      </c>
      <c r="CA5" s="103">
        <v>44804</v>
      </c>
      <c r="CB5" s="103">
        <v>44834</v>
      </c>
      <c r="CC5" s="103">
        <v>44865</v>
      </c>
      <c r="CD5" s="103">
        <v>44895</v>
      </c>
      <c r="CE5" s="103">
        <v>44926</v>
      </c>
      <c r="CF5" s="179"/>
      <c r="CG5" s="281" t="s">
        <v>148</v>
      </c>
      <c r="CH5" s="103">
        <v>44227</v>
      </c>
      <c r="CI5" s="103">
        <v>44255</v>
      </c>
      <c r="CJ5" s="103">
        <v>44286</v>
      </c>
      <c r="CK5" s="103">
        <v>44316</v>
      </c>
      <c r="CL5" s="103">
        <v>44347</v>
      </c>
      <c r="CM5" s="103">
        <v>44377</v>
      </c>
      <c r="CN5" s="103">
        <v>44408</v>
      </c>
      <c r="CO5" s="103">
        <v>44439</v>
      </c>
      <c r="CP5" s="103">
        <v>44469</v>
      </c>
      <c r="CQ5" s="103">
        <v>44500</v>
      </c>
      <c r="CR5" s="103">
        <v>44530</v>
      </c>
      <c r="CS5" s="103">
        <v>44561</v>
      </c>
      <c r="CT5" s="103">
        <v>44592</v>
      </c>
      <c r="CU5" s="103">
        <v>44620</v>
      </c>
      <c r="CV5" s="103">
        <v>44651</v>
      </c>
      <c r="CW5" s="103">
        <v>44681</v>
      </c>
      <c r="CX5" s="103">
        <v>44712</v>
      </c>
      <c r="CY5" s="103">
        <v>44742</v>
      </c>
      <c r="CZ5" s="103">
        <v>44773</v>
      </c>
      <c r="DA5" s="103">
        <v>44804</v>
      </c>
      <c r="DB5" s="103">
        <v>44834</v>
      </c>
      <c r="DC5" s="103">
        <v>44865</v>
      </c>
      <c r="DD5" s="103">
        <v>44895</v>
      </c>
      <c r="DE5" s="103">
        <v>44926</v>
      </c>
      <c r="DG5" s="181" t="s">
        <v>148</v>
      </c>
      <c r="DH5" s="103">
        <f t="shared" si="8"/>
        <v>44199</v>
      </c>
      <c r="DI5" s="103">
        <f t="shared" si="8"/>
        <v>44206</v>
      </c>
      <c r="DJ5" s="103">
        <f t="shared" si="8"/>
        <v>44213</v>
      </c>
      <c r="DK5" s="103">
        <f t="shared" si="8"/>
        <v>44220</v>
      </c>
      <c r="DL5" s="103">
        <f t="shared" si="8"/>
        <v>44227</v>
      </c>
      <c r="DM5" s="103">
        <f t="shared" si="8"/>
        <v>44234</v>
      </c>
      <c r="DN5" s="103">
        <f t="shared" si="8"/>
        <v>44241</v>
      </c>
      <c r="DO5" s="103">
        <f t="shared" si="8"/>
        <v>44248</v>
      </c>
      <c r="DP5" s="103">
        <f t="shared" si="8"/>
        <v>44255</v>
      </c>
      <c r="DQ5" s="103">
        <f t="shared" si="8"/>
        <v>44262</v>
      </c>
      <c r="DR5" s="103">
        <f t="shared" si="8"/>
        <v>44269</v>
      </c>
      <c r="DS5" s="103">
        <f t="shared" si="8"/>
        <v>44276</v>
      </c>
      <c r="DT5" s="103">
        <f t="shared" si="8"/>
        <v>44283</v>
      </c>
      <c r="DU5" s="103">
        <f t="shared" si="8"/>
        <v>44290</v>
      </c>
      <c r="DV5" s="103">
        <f t="shared" si="8"/>
        <v>44297</v>
      </c>
      <c r="DW5" s="103">
        <f t="shared" si="8"/>
        <v>44304</v>
      </c>
      <c r="DX5" s="103">
        <f t="shared" si="8"/>
        <v>44311</v>
      </c>
      <c r="DY5" s="103">
        <f t="shared" si="8"/>
        <v>44318</v>
      </c>
      <c r="DZ5" s="103">
        <f t="shared" si="8"/>
        <v>44325</v>
      </c>
      <c r="EA5" s="103">
        <f t="shared" si="8"/>
        <v>44332</v>
      </c>
      <c r="EB5" s="103">
        <f t="shared" si="8"/>
        <v>44339</v>
      </c>
      <c r="EC5" s="103">
        <f t="shared" si="8"/>
        <v>44346</v>
      </c>
      <c r="ED5" s="103">
        <f t="shared" si="8"/>
        <v>44353</v>
      </c>
      <c r="EE5" s="103">
        <f>EF5-7</f>
        <v>44360</v>
      </c>
      <c r="EF5" s="103">
        <v>44367</v>
      </c>
      <c r="EG5" s="103">
        <v>44374</v>
      </c>
      <c r="EH5" s="103">
        <v>44381</v>
      </c>
      <c r="EI5" s="103">
        <v>44388</v>
      </c>
      <c r="EJ5" s="103">
        <v>44395</v>
      </c>
      <c r="EK5" s="103">
        <v>44402</v>
      </c>
      <c r="EL5" s="103">
        <v>44409</v>
      </c>
      <c r="EM5" s="103">
        <v>44416</v>
      </c>
      <c r="EN5" s="103">
        <v>44423</v>
      </c>
      <c r="EO5" s="103">
        <v>44430</v>
      </c>
      <c r="EP5" s="103">
        <v>44437</v>
      </c>
      <c r="EQ5" s="103">
        <v>44444</v>
      </c>
      <c r="ER5" s="103">
        <v>44451</v>
      </c>
      <c r="ES5" s="103">
        <v>44458</v>
      </c>
      <c r="ET5" s="103">
        <v>44465</v>
      </c>
      <c r="EU5" s="103">
        <v>44472</v>
      </c>
      <c r="EV5" s="103">
        <v>44479</v>
      </c>
      <c r="EW5" s="103">
        <v>44486</v>
      </c>
      <c r="EX5" s="103">
        <v>44493</v>
      </c>
      <c r="EY5" s="103">
        <v>44500</v>
      </c>
      <c r="EZ5" s="103">
        <v>44507</v>
      </c>
      <c r="FA5" s="103">
        <v>44514</v>
      </c>
      <c r="FB5" s="103">
        <v>44521</v>
      </c>
      <c r="FC5" s="103">
        <v>44528</v>
      </c>
      <c r="FD5" s="103">
        <f>FC5+7</f>
        <v>44535</v>
      </c>
      <c r="FE5" s="103">
        <f t="shared" si="9"/>
        <v>44542</v>
      </c>
      <c r="FF5" s="103">
        <f t="shared" si="9"/>
        <v>44549</v>
      </c>
      <c r="FG5" s="103">
        <f t="shared" si="9"/>
        <v>44556</v>
      </c>
      <c r="FH5" s="103">
        <v>44563</v>
      </c>
      <c r="FI5" s="103">
        <f>FH5+7</f>
        <v>44570</v>
      </c>
      <c r="FJ5" s="103">
        <f t="shared" si="10"/>
        <v>44577</v>
      </c>
      <c r="FK5" s="103">
        <f t="shared" si="10"/>
        <v>44584</v>
      </c>
      <c r="FL5" s="103">
        <f t="shared" si="10"/>
        <v>44591</v>
      </c>
      <c r="FM5" s="103">
        <f t="shared" si="10"/>
        <v>44598</v>
      </c>
      <c r="FN5" s="103">
        <f t="shared" si="10"/>
        <v>44605</v>
      </c>
      <c r="FO5" s="103">
        <f t="shared" si="10"/>
        <v>44612</v>
      </c>
      <c r="FP5" s="103">
        <f t="shared" si="10"/>
        <v>44619</v>
      </c>
      <c r="FQ5" s="103">
        <f t="shared" si="10"/>
        <v>44626</v>
      </c>
      <c r="FR5" s="103">
        <f t="shared" si="10"/>
        <v>44633</v>
      </c>
      <c r="FS5" s="103">
        <f t="shared" si="10"/>
        <v>44640</v>
      </c>
      <c r="FT5" s="103">
        <f t="shared" si="10"/>
        <v>44647</v>
      </c>
      <c r="FU5" s="103">
        <f t="shared" si="10"/>
        <v>44654</v>
      </c>
      <c r="FV5" s="103">
        <f t="shared" si="10"/>
        <v>44661</v>
      </c>
      <c r="FW5" s="103">
        <f t="shared" si="10"/>
        <v>44668</v>
      </c>
      <c r="FX5" s="103">
        <f t="shared" ref="FX5:HH5" si="12">FW5+7</f>
        <v>44675</v>
      </c>
      <c r="FY5" s="175">
        <f t="shared" si="12"/>
        <v>44682</v>
      </c>
      <c r="FZ5" s="175">
        <f t="shared" si="12"/>
        <v>44689</v>
      </c>
      <c r="GA5" s="175">
        <f t="shared" si="12"/>
        <v>44696</v>
      </c>
      <c r="GB5" s="175">
        <f t="shared" si="12"/>
        <v>44703</v>
      </c>
      <c r="GC5" s="175">
        <f t="shared" si="12"/>
        <v>44710</v>
      </c>
      <c r="GD5" s="175">
        <f t="shared" si="12"/>
        <v>44717</v>
      </c>
      <c r="GE5" s="175">
        <f t="shared" si="12"/>
        <v>44724</v>
      </c>
      <c r="GF5" s="175">
        <f t="shared" si="12"/>
        <v>44731</v>
      </c>
      <c r="GG5" s="175">
        <f t="shared" si="12"/>
        <v>44738</v>
      </c>
      <c r="GH5" s="175">
        <f t="shared" si="12"/>
        <v>44745</v>
      </c>
      <c r="GI5" s="175">
        <f t="shared" si="12"/>
        <v>44752</v>
      </c>
      <c r="GJ5" s="175">
        <f t="shared" si="12"/>
        <v>44759</v>
      </c>
      <c r="GK5" s="175">
        <f t="shared" si="12"/>
        <v>44766</v>
      </c>
      <c r="GL5" s="175">
        <f t="shared" si="12"/>
        <v>44773</v>
      </c>
      <c r="GM5" s="175">
        <f t="shared" si="12"/>
        <v>44780</v>
      </c>
      <c r="GN5" s="175">
        <f t="shared" si="12"/>
        <v>44787</v>
      </c>
      <c r="GO5" s="175">
        <f t="shared" si="12"/>
        <v>44794</v>
      </c>
      <c r="GP5" s="175">
        <f t="shared" si="12"/>
        <v>44801</v>
      </c>
      <c r="GQ5" s="175">
        <f t="shared" si="12"/>
        <v>44808</v>
      </c>
      <c r="GR5" s="175">
        <f t="shared" si="12"/>
        <v>44815</v>
      </c>
      <c r="GS5" s="175">
        <f t="shared" si="12"/>
        <v>44822</v>
      </c>
      <c r="GT5" s="175">
        <f t="shared" si="12"/>
        <v>44829</v>
      </c>
      <c r="GU5" s="175">
        <f t="shared" si="12"/>
        <v>44836</v>
      </c>
      <c r="GV5" s="175">
        <f t="shared" si="12"/>
        <v>44843</v>
      </c>
      <c r="GW5" s="175">
        <f t="shared" si="12"/>
        <v>44850</v>
      </c>
      <c r="GX5" s="175">
        <f t="shared" si="12"/>
        <v>44857</v>
      </c>
      <c r="GY5" s="175">
        <f t="shared" si="12"/>
        <v>44864</v>
      </c>
      <c r="GZ5" s="175">
        <f t="shared" si="12"/>
        <v>44871</v>
      </c>
      <c r="HA5" s="175">
        <f t="shared" si="12"/>
        <v>44878</v>
      </c>
      <c r="HB5" s="175">
        <f t="shared" si="12"/>
        <v>44885</v>
      </c>
      <c r="HC5" s="175">
        <f t="shared" si="12"/>
        <v>44892</v>
      </c>
      <c r="HD5" s="175">
        <f t="shared" si="12"/>
        <v>44899</v>
      </c>
      <c r="HE5" s="175">
        <f t="shared" si="12"/>
        <v>44906</v>
      </c>
      <c r="HF5" s="175">
        <f t="shared" si="12"/>
        <v>44913</v>
      </c>
      <c r="HG5" s="175">
        <f t="shared" si="12"/>
        <v>44920</v>
      </c>
      <c r="HH5" s="175">
        <f t="shared" si="12"/>
        <v>44927</v>
      </c>
      <c r="HI5" s="86"/>
      <c r="HJ5" s="86"/>
      <c r="HK5" s="86"/>
      <c r="HL5" s="86"/>
      <c r="HM5" s="86"/>
    </row>
    <row r="6" spans="1:221" ht="15" customHeight="1" thickBot="1">
      <c r="B6" s="124" t="s">
        <v>149</v>
      </c>
      <c r="C6" s="109"/>
      <c r="H6" s="94"/>
      <c r="I6" s="94"/>
      <c r="J6" s="94"/>
      <c r="K6" s="9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182"/>
      <c r="AG6" s="182"/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94"/>
      <c r="AW6" s="94"/>
      <c r="AX6" s="94"/>
      <c r="AY6" s="94"/>
      <c r="AZ6" s="94"/>
      <c r="BA6" s="94"/>
      <c r="BB6" s="94"/>
      <c r="BC6" s="94"/>
      <c r="BD6" s="94"/>
      <c r="BE6" s="94"/>
      <c r="BH6" s="94"/>
      <c r="BI6" s="94"/>
      <c r="BJ6" s="94"/>
      <c r="BK6" s="94"/>
      <c r="BL6" s="94"/>
      <c r="BM6" s="94"/>
      <c r="BN6" s="94"/>
      <c r="BO6" s="94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H6" s="94"/>
      <c r="CI6" s="94"/>
      <c r="CJ6" s="94"/>
      <c r="CK6" s="94"/>
      <c r="CL6" s="94"/>
      <c r="CM6" s="94"/>
      <c r="CN6" s="94"/>
      <c r="CO6" s="94"/>
      <c r="CP6" s="94"/>
      <c r="CQ6" s="94"/>
      <c r="CR6" s="94"/>
      <c r="CS6" s="94"/>
      <c r="CT6" s="94"/>
      <c r="CU6" s="94"/>
      <c r="CV6" s="94"/>
      <c r="CW6" s="94"/>
      <c r="CX6" s="94"/>
      <c r="CY6" s="94"/>
      <c r="CZ6" s="94"/>
      <c r="DA6" s="94"/>
      <c r="DB6" s="94"/>
      <c r="DC6" s="94"/>
      <c r="DD6" s="94"/>
      <c r="DE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  <c r="EI6" s="94"/>
      <c r="EJ6" s="94"/>
      <c r="EK6" s="94"/>
      <c r="EL6" s="94"/>
      <c r="EM6" s="94"/>
      <c r="EN6" s="94"/>
      <c r="EO6" s="94"/>
      <c r="EP6" s="94"/>
      <c r="EQ6" s="94"/>
      <c r="ER6" s="94"/>
      <c r="ES6" s="94"/>
      <c r="ET6" s="94"/>
      <c r="EU6" s="94"/>
      <c r="EV6" s="94"/>
      <c r="EW6" s="94"/>
      <c r="EX6" s="94"/>
      <c r="EY6" s="94"/>
      <c r="EZ6" s="94"/>
      <c r="FA6" s="94"/>
      <c r="FB6" s="94"/>
      <c r="FC6" s="94"/>
      <c r="FD6" s="94"/>
      <c r="FE6" s="94"/>
      <c r="FF6" s="94"/>
      <c r="FG6" s="94"/>
      <c r="FH6" s="94"/>
      <c r="FI6" s="94"/>
      <c r="FJ6" s="94"/>
      <c r="FK6" s="94"/>
      <c r="FL6" s="94"/>
      <c r="FM6" s="94"/>
      <c r="FN6" s="94"/>
      <c r="FO6" s="94"/>
      <c r="FP6" s="94"/>
      <c r="FQ6" s="94"/>
      <c r="FR6" s="94"/>
      <c r="FS6" s="94"/>
      <c r="FT6" s="94"/>
      <c r="FU6" s="94"/>
      <c r="FV6" s="94"/>
      <c r="FW6" s="94"/>
      <c r="FX6" s="94"/>
      <c r="FY6" s="162"/>
      <c r="FZ6" s="162"/>
      <c r="GA6" s="162"/>
      <c r="GB6" s="162"/>
      <c r="GC6" s="162"/>
      <c r="GD6" s="162"/>
      <c r="GE6" s="162"/>
      <c r="GF6" s="162"/>
      <c r="GG6" s="162"/>
      <c r="GH6" s="162"/>
      <c r="GI6" s="162"/>
      <c r="GJ6" s="162"/>
      <c r="GK6" s="162"/>
      <c r="GL6" s="162"/>
      <c r="GM6" s="162"/>
      <c r="GN6" s="162"/>
      <c r="GO6" s="162"/>
      <c r="GP6" s="162"/>
      <c r="GQ6" s="162"/>
      <c r="GR6" s="162"/>
      <c r="GS6" s="162"/>
      <c r="GT6" s="162"/>
      <c r="GU6" s="162"/>
      <c r="GV6" s="162"/>
      <c r="GW6" s="162"/>
      <c r="GX6" s="162"/>
      <c r="GY6" s="162"/>
      <c r="GZ6" s="162"/>
      <c r="HA6" s="162"/>
      <c r="HB6" s="162"/>
      <c r="HC6" s="162"/>
      <c r="HD6" s="162"/>
      <c r="HE6" s="162"/>
      <c r="HF6" s="162"/>
      <c r="HG6" s="162"/>
      <c r="HH6" s="162"/>
    </row>
    <row r="7" spans="1:221" s="264" customFormat="1" ht="15" customHeight="1">
      <c r="B7" s="261" t="s">
        <v>150</v>
      </c>
      <c r="C7" s="262"/>
      <c r="D7" s="263"/>
      <c r="E7" s="263"/>
      <c r="F7" s="263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8"/>
      <c r="AG7" s="265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/>
      <c r="BA7" s="269"/>
      <c r="BB7" s="269"/>
      <c r="BC7" s="269"/>
      <c r="BD7" s="269"/>
      <c r="BE7" s="269"/>
      <c r="BF7" s="265"/>
      <c r="BG7" s="265"/>
      <c r="BH7" s="269"/>
      <c r="BI7" s="269"/>
      <c r="BJ7" s="269"/>
      <c r="BK7" s="269"/>
      <c r="BL7" s="269"/>
      <c r="BM7" s="269"/>
      <c r="BN7" s="269"/>
      <c r="BO7" s="269"/>
      <c r="BP7" s="269"/>
      <c r="BQ7" s="269"/>
      <c r="BR7" s="269"/>
      <c r="BS7" s="269"/>
      <c r="BT7" s="269"/>
      <c r="BU7" s="269"/>
      <c r="BV7" s="269"/>
      <c r="BW7" s="269"/>
      <c r="BX7" s="269"/>
      <c r="BY7" s="269"/>
      <c r="BZ7" s="269"/>
      <c r="CA7" s="269"/>
      <c r="CB7" s="269"/>
      <c r="CC7" s="269"/>
      <c r="CD7" s="269"/>
      <c r="CE7" s="269"/>
      <c r="CF7" s="265"/>
      <c r="CG7" s="265"/>
      <c r="CH7" s="269"/>
      <c r="CI7" s="269"/>
      <c r="CJ7" s="269"/>
      <c r="CK7" s="269"/>
      <c r="CL7" s="269"/>
      <c r="CM7" s="269"/>
      <c r="CN7" s="269"/>
      <c r="CO7" s="269"/>
      <c r="CP7" s="269"/>
      <c r="CQ7" s="269"/>
      <c r="CR7" s="269"/>
      <c r="CS7" s="269"/>
      <c r="CT7" s="269"/>
      <c r="CU7" s="269"/>
      <c r="CV7" s="269"/>
      <c r="CW7" s="269"/>
      <c r="CX7" s="269"/>
      <c r="CY7" s="269"/>
      <c r="CZ7" s="269"/>
      <c r="DA7" s="269"/>
      <c r="DB7" s="269"/>
      <c r="DC7" s="269"/>
      <c r="DD7" s="269"/>
      <c r="DE7" s="269"/>
      <c r="DH7" s="269"/>
      <c r="DI7" s="269"/>
      <c r="DJ7" s="269"/>
      <c r="DK7" s="269"/>
      <c r="DL7" s="269"/>
      <c r="DM7" s="269"/>
      <c r="DN7" s="269"/>
      <c r="DO7" s="269"/>
      <c r="DP7" s="269"/>
      <c r="DQ7" s="269"/>
      <c r="DR7" s="269"/>
      <c r="DS7" s="269"/>
      <c r="DT7" s="269"/>
      <c r="DU7" s="269"/>
      <c r="DV7" s="269"/>
      <c r="DW7" s="269"/>
      <c r="DX7" s="269"/>
      <c r="DY7" s="269"/>
      <c r="DZ7" s="269"/>
      <c r="EA7" s="269"/>
      <c r="EB7" s="269"/>
      <c r="EC7" s="269"/>
      <c r="ED7" s="269"/>
      <c r="EE7" s="269"/>
      <c r="EF7" s="269"/>
      <c r="EG7" s="269"/>
      <c r="EH7" s="269"/>
      <c r="EI7" s="269"/>
      <c r="EJ7" s="269"/>
      <c r="EK7" s="269"/>
      <c r="EL7" s="269"/>
      <c r="EM7" s="269"/>
      <c r="EN7" s="269"/>
      <c r="EO7" s="269"/>
      <c r="EP7" s="269"/>
      <c r="EQ7" s="269"/>
      <c r="ER7" s="269"/>
      <c r="ES7" s="269"/>
      <c r="ET7" s="269"/>
      <c r="EU7" s="269"/>
      <c r="EV7" s="269"/>
      <c r="EW7" s="269"/>
      <c r="EX7" s="269"/>
      <c r="EY7" s="269"/>
      <c r="EZ7" s="269"/>
      <c r="FA7" s="269"/>
      <c r="FB7" s="269"/>
      <c r="FC7" s="269"/>
      <c r="FD7" s="269"/>
      <c r="FE7" s="269"/>
      <c r="FF7" s="269"/>
      <c r="FG7" s="269"/>
      <c r="FH7" s="269"/>
      <c r="FI7" s="269"/>
      <c r="FJ7" s="269"/>
      <c r="FK7" s="269"/>
      <c r="FL7" s="269"/>
      <c r="FM7" s="269"/>
      <c r="FN7" s="269"/>
      <c r="FO7" s="269"/>
      <c r="FP7" s="269"/>
      <c r="FQ7" s="269"/>
      <c r="FR7" s="269"/>
      <c r="FS7" s="269"/>
      <c r="FT7" s="269"/>
      <c r="FU7" s="269"/>
      <c r="FV7" s="269"/>
      <c r="FW7" s="269"/>
      <c r="FX7" s="269"/>
      <c r="FY7" s="274"/>
      <c r="FZ7" s="274"/>
      <c r="GA7" s="274"/>
      <c r="GB7" s="274"/>
      <c r="GC7" s="274"/>
      <c r="GD7" s="274"/>
      <c r="GE7" s="274"/>
      <c r="GF7" s="274"/>
      <c r="GG7" s="274"/>
      <c r="GH7" s="274"/>
      <c r="GI7" s="274"/>
      <c r="GJ7" s="274"/>
      <c r="GK7" s="274"/>
      <c r="GL7" s="274"/>
      <c r="GM7" s="274"/>
      <c r="GN7" s="274"/>
      <c r="GO7" s="274"/>
      <c r="GP7" s="274"/>
      <c r="GQ7" s="274"/>
      <c r="GR7" s="274"/>
      <c r="GS7" s="274"/>
      <c r="GT7" s="274"/>
      <c r="GU7" s="274"/>
      <c r="GV7" s="274"/>
      <c r="GW7" s="274"/>
      <c r="GX7" s="274"/>
      <c r="GY7" s="274"/>
      <c r="GZ7" s="274"/>
      <c r="HA7" s="274"/>
      <c r="HB7" s="274"/>
      <c r="HC7" s="274"/>
      <c r="HD7" s="274"/>
      <c r="HE7" s="274"/>
      <c r="HF7" s="274"/>
      <c r="HG7" s="274"/>
      <c r="HH7" s="274"/>
    </row>
    <row r="8" spans="1:221" ht="15" customHeight="1">
      <c r="B8" s="104" t="s">
        <v>151</v>
      </c>
      <c r="C8" s="106" t="s">
        <v>152</v>
      </c>
      <c r="H8" s="96">
        <v>1829002.6072</v>
      </c>
      <c r="I8" s="96">
        <v>1652000.4776999999</v>
      </c>
      <c r="J8" s="96">
        <v>1829001.7492</v>
      </c>
      <c r="K8" s="96">
        <v>1770001.7993999999</v>
      </c>
      <c r="L8" s="96">
        <v>1829001.8592999999</v>
      </c>
      <c r="M8" s="96">
        <v>1800005.3818999999</v>
      </c>
      <c r="N8" s="96">
        <v>1798003.8134999999</v>
      </c>
      <c r="O8" s="96">
        <v>1612003.7774</v>
      </c>
      <c r="P8" s="96">
        <v>1545265.5277</v>
      </c>
      <c r="Q8" s="96">
        <v>1853541.9408</v>
      </c>
      <c r="R8" s="96">
        <v>1787260.6598</v>
      </c>
      <c r="S8" s="96">
        <v>1706371.1011000001</v>
      </c>
      <c r="T8" s="183">
        <v>2139006.2333999998</v>
      </c>
      <c r="U8" s="183">
        <v>1781898.4927999999</v>
      </c>
      <c r="V8" s="183">
        <v>2133840.023</v>
      </c>
      <c r="W8" s="183">
        <v>1891707.9258000001</v>
      </c>
      <c r="X8" s="183">
        <v>2077001.209</v>
      </c>
      <c r="Y8" s="183">
        <v>2010001.7871999999</v>
      </c>
      <c r="Z8" s="183">
        <v>1798003.0146000001</v>
      </c>
      <c r="AA8" s="183">
        <v>1674031.5475999999</v>
      </c>
      <c r="AB8" s="183">
        <v>1658500.4467</v>
      </c>
      <c r="AC8" s="183">
        <v>1891000.8912</v>
      </c>
      <c r="AD8" s="183">
        <v>1759304.9447000001</v>
      </c>
      <c r="AE8" s="183">
        <v>2054923.5597999999</v>
      </c>
      <c r="AF8" s="182"/>
      <c r="AH8" s="214"/>
      <c r="AI8" s="214"/>
      <c r="AJ8" s="214"/>
      <c r="AK8" s="96">
        <v>2040007.3821</v>
      </c>
      <c r="AL8" s="96">
        <v>1984003.0893999999</v>
      </c>
      <c r="AM8" s="96">
        <v>1800002.504</v>
      </c>
      <c r="AN8" s="96">
        <v>1767001.8363999999</v>
      </c>
      <c r="AO8" s="96">
        <v>1560638.8953</v>
      </c>
      <c r="AP8" s="96">
        <v>1560001.8592000001</v>
      </c>
      <c r="AQ8" s="96">
        <v>1736002.8208000001</v>
      </c>
      <c r="AR8" s="96">
        <v>1890003.9476000001</v>
      </c>
      <c r="AS8" s="96">
        <v>1953004.3703999999</v>
      </c>
      <c r="AT8" s="214"/>
      <c r="AU8" s="214"/>
      <c r="AV8" s="214"/>
      <c r="AW8" s="96">
        <v>1978168.5486000001</v>
      </c>
      <c r="AX8" s="96">
        <v>1906790.1562000001</v>
      </c>
      <c r="AY8" s="96">
        <v>2072097.9839000001</v>
      </c>
      <c r="AZ8" s="96">
        <v>1782431.5815000001</v>
      </c>
      <c r="BA8" s="96">
        <v>1798003.1285999999</v>
      </c>
      <c r="BB8" s="96">
        <v>1740000.7622</v>
      </c>
      <c r="BC8" s="96">
        <v>2170005.6841000002</v>
      </c>
      <c r="BD8" s="96">
        <v>1710381.0521</v>
      </c>
      <c r="BE8" s="96">
        <v>2170002.0019</v>
      </c>
      <c r="BG8" s="184"/>
      <c r="BH8" s="214"/>
      <c r="BI8" s="214"/>
      <c r="BJ8" s="214"/>
      <c r="BK8" s="214"/>
      <c r="BL8" s="214"/>
      <c r="BM8" s="214"/>
      <c r="BN8" s="96">
        <v>1922001.9786</v>
      </c>
      <c r="BO8" s="96">
        <v>1829001.0874999999</v>
      </c>
      <c r="BP8" s="96">
        <v>1770001.6121</v>
      </c>
      <c r="BQ8" s="96">
        <v>2015004.2963</v>
      </c>
      <c r="BR8" s="96">
        <v>2055006.9147999999</v>
      </c>
      <c r="BS8" s="96">
        <v>2123509.9918999998</v>
      </c>
      <c r="BT8" s="214"/>
      <c r="BU8" s="214"/>
      <c r="BV8" s="214"/>
      <c r="BW8" s="214"/>
      <c r="BX8" s="214"/>
      <c r="BY8" s="214"/>
      <c r="BZ8" s="96"/>
      <c r="CA8" s="96"/>
      <c r="CB8" s="96"/>
      <c r="CC8" s="96"/>
      <c r="CD8" s="96"/>
      <c r="CE8" s="96"/>
      <c r="CH8" s="214"/>
      <c r="CI8" s="214"/>
      <c r="CJ8" s="214"/>
      <c r="CK8" s="214"/>
      <c r="CL8" s="214"/>
      <c r="CM8" s="214"/>
      <c r="CN8" s="214"/>
      <c r="CO8" s="214"/>
      <c r="CP8" s="214"/>
      <c r="CQ8" s="96">
        <v>1758833.6401</v>
      </c>
      <c r="CR8" s="96">
        <v>1832729.267</v>
      </c>
      <c r="CS8" s="96">
        <v>2120070.5249000001</v>
      </c>
      <c r="CT8" s="214"/>
      <c r="CU8" s="214"/>
      <c r="CV8" s="214"/>
      <c r="CW8" s="214"/>
      <c r="CX8" s="214"/>
      <c r="CY8" s="214"/>
      <c r="CZ8" s="214"/>
      <c r="DA8" s="214"/>
      <c r="DB8" s="214"/>
      <c r="DC8" s="96"/>
      <c r="DD8" s="96"/>
      <c r="DE8" s="96"/>
      <c r="DG8" s="185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>
        <v>421226.03590000002</v>
      </c>
      <c r="EG8" s="96">
        <v>407487.12119999999</v>
      </c>
      <c r="EH8" s="96">
        <v>409468.46129999997</v>
      </c>
      <c r="EI8" s="96">
        <v>427792.42020000005</v>
      </c>
      <c r="EJ8" s="96">
        <v>426825</v>
      </c>
      <c r="EK8" s="96">
        <v>421898</v>
      </c>
      <c r="EL8" s="96">
        <v>422285</v>
      </c>
      <c r="EM8" s="96">
        <v>405653.28820000001</v>
      </c>
      <c r="EN8" s="96">
        <v>417579.46879999997</v>
      </c>
      <c r="EO8" s="96">
        <v>397321.92520000006</v>
      </c>
      <c r="EP8" s="96">
        <v>381171.51509999996</v>
      </c>
      <c r="EQ8" s="96">
        <v>366384.05240000004</v>
      </c>
      <c r="ER8" s="96">
        <v>399754.70189999999</v>
      </c>
      <c r="ES8" s="96">
        <v>430289</v>
      </c>
      <c r="ET8" s="96">
        <v>448406</v>
      </c>
      <c r="EU8" s="96">
        <v>465961</v>
      </c>
      <c r="EV8" s="96">
        <v>454209</v>
      </c>
      <c r="EW8" s="96">
        <v>411498</v>
      </c>
      <c r="EX8" s="96">
        <v>421052</v>
      </c>
      <c r="EY8" s="96">
        <v>403303.77299999999</v>
      </c>
      <c r="EZ8" s="96">
        <v>403303.77299999999</v>
      </c>
      <c r="FA8" s="96">
        <v>438764.3101</v>
      </c>
      <c r="FB8" s="96">
        <v>414423.11809999996</v>
      </c>
      <c r="FC8" s="96">
        <v>391161</v>
      </c>
      <c r="FD8" s="96">
        <v>380705</v>
      </c>
      <c r="FE8" s="96">
        <v>417360</v>
      </c>
      <c r="FF8" s="96">
        <v>490000.81030000001</v>
      </c>
      <c r="FG8" s="96">
        <v>484085.97650000005</v>
      </c>
      <c r="FH8" s="96">
        <v>350000.51949999999</v>
      </c>
      <c r="FI8" s="96">
        <v>489135.02240000002</v>
      </c>
      <c r="FJ8" s="96">
        <v>514749.55555555702</v>
      </c>
      <c r="FK8" s="96">
        <v>476259.79039999994</v>
      </c>
      <c r="FL8" s="96">
        <v>493965</v>
      </c>
      <c r="FM8" s="96">
        <v>437765</v>
      </c>
      <c r="FN8" s="96">
        <v>451897.79450000002</v>
      </c>
      <c r="FO8" s="96">
        <v>437176</v>
      </c>
      <c r="FP8" s="96">
        <v>467048.51859999995</v>
      </c>
      <c r="FQ8" s="96">
        <v>467048.51859999995</v>
      </c>
      <c r="FR8" s="96">
        <v>436744.03039999993</v>
      </c>
      <c r="FS8" s="96">
        <v>465391</v>
      </c>
      <c r="FT8" s="96">
        <v>465288</v>
      </c>
      <c r="FU8" s="96">
        <v>477764</v>
      </c>
      <c r="FV8" s="96">
        <v>447878</v>
      </c>
      <c r="FW8" s="96">
        <v>456478</v>
      </c>
      <c r="FX8" s="96">
        <v>389803.05</v>
      </c>
      <c r="FY8" s="159">
        <v>361907.14730000001</v>
      </c>
      <c r="FZ8" s="159">
        <v>436664.69839999999</v>
      </c>
      <c r="GA8" s="159">
        <v>466489.41409999999</v>
      </c>
      <c r="GB8" s="159">
        <v>450084.16249999998</v>
      </c>
      <c r="GC8" s="159">
        <v>402627.40010000003</v>
      </c>
      <c r="GD8" s="159"/>
      <c r="GE8" s="159"/>
      <c r="GF8" s="159"/>
      <c r="GG8" s="159"/>
      <c r="GH8" s="159"/>
      <c r="GI8" s="159"/>
      <c r="GJ8" s="159"/>
      <c r="GK8" s="159"/>
      <c r="GL8" s="159"/>
      <c r="GM8" s="159"/>
      <c r="GN8" s="159"/>
      <c r="GO8" s="159"/>
      <c r="GP8" s="159"/>
      <c r="GQ8" s="159"/>
      <c r="GR8" s="159"/>
      <c r="GS8" s="159"/>
      <c r="GT8" s="159"/>
      <c r="GU8" s="159"/>
      <c r="GV8" s="159"/>
      <c r="GW8" s="159"/>
      <c r="GX8" s="159"/>
      <c r="GY8" s="159"/>
      <c r="GZ8" s="159"/>
      <c r="HA8" s="159"/>
      <c r="HB8" s="159"/>
      <c r="HC8" s="159"/>
      <c r="HD8" s="159"/>
      <c r="HE8" s="159"/>
      <c r="HF8" s="159"/>
      <c r="HG8" s="159"/>
      <c r="HH8" s="159"/>
    </row>
    <row r="9" spans="1:221" ht="15" customHeight="1">
      <c r="B9" s="104" t="s">
        <v>151</v>
      </c>
      <c r="C9" s="106" t="s">
        <v>153</v>
      </c>
      <c r="H9" s="96">
        <v>4034253.4583000001</v>
      </c>
      <c r="I9" s="96">
        <v>3697450.5090999999</v>
      </c>
      <c r="J9" s="96">
        <v>4056360.9454000001</v>
      </c>
      <c r="K9" s="96">
        <v>3689173.2318000002</v>
      </c>
      <c r="L9" s="96">
        <v>3690050.7777999998</v>
      </c>
      <c r="M9" s="96">
        <v>3619630.9284000001</v>
      </c>
      <c r="N9" s="96">
        <v>3645844.7401999999</v>
      </c>
      <c r="O9" s="96">
        <v>3381288.4191999999</v>
      </c>
      <c r="P9" s="96">
        <v>3403937.9248000002</v>
      </c>
      <c r="Q9" s="96">
        <v>4144997.1072999998</v>
      </c>
      <c r="R9" s="96">
        <v>3994177.6655000001</v>
      </c>
      <c r="S9" s="96">
        <v>3815879.76</v>
      </c>
      <c r="T9" s="183">
        <v>4232479.7264999999</v>
      </c>
      <c r="U9" s="183">
        <v>3626964.5449000001</v>
      </c>
      <c r="V9" s="183">
        <v>4511893.7297999999</v>
      </c>
      <c r="W9" s="183">
        <v>4211803.7194999997</v>
      </c>
      <c r="X9" s="183">
        <v>4632444.2116</v>
      </c>
      <c r="Y9" s="183">
        <v>4395767.1486</v>
      </c>
      <c r="Z9" s="183">
        <v>3809787.0891999998</v>
      </c>
      <c r="AA9" s="183">
        <v>3614161.3059</v>
      </c>
      <c r="AB9" s="183">
        <v>3457527.6702000001</v>
      </c>
      <c r="AC9" s="183">
        <v>4239391.5697999997</v>
      </c>
      <c r="AD9" s="183">
        <v>4213309.5294000003</v>
      </c>
      <c r="AE9" s="183">
        <v>4834307.0832000002</v>
      </c>
      <c r="AF9" s="186"/>
      <c r="AH9" s="214"/>
      <c r="AI9" s="214"/>
      <c r="AJ9" s="214"/>
      <c r="AK9" s="96">
        <v>4198999.3914999999</v>
      </c>
      <c r="AL9" s="96">
        <v>4133545.8986</v>
      </c>
      <c r="AM9" s="96">
        <v>3646903.9174000002</v>
      </c>
      <c r="AN9" s="96">
        <v>3619379.5964000002</v>
      </c>
      <c r="AO9" s="96">
        <v>3256813.6263000001</v>
      </c>
      <c r="AP9" s="96">
        <v>3062705.4992</v>
      </c>
      <c r="AQ9" s="96">
        <v>3613703.0068000001</v>
      </c>
      <c r="AR9" s="96">
        <v>3814908.6055999999</v>
      </c>
      <c r="AS9" s="96">
        <v>3688252.9778</v>
      </c>
      <c r="AT9" s="214"/>
      <c r="AU9" s="214"/>
      <c r="AV9" s="214"/>
      <c r="AW9" s="96">
        <v>3995764.6491</v>
      </c>
      <c r="AX9" s="96">
        <v>4048123.4857999999</v>
      </c>
      <c r="AY9" s="96">
        <v>4517710.8405999998</v>
      </c>
      <c r="AZ9" s="96">
        <v>3623975.9304999998</v>
      </c>
      <c r="BA9" s="96">
        <v>3810043.7892</v>
      </c>
      <c r="BB9" s="96">
        <v>3598717.9226000002</v>
      </c>
      <c r="BC9" s="96">
        <v>4656476.2307000002</v>
      </c>
      <c r="BD9" s="96">
        <v>4013293.6480999999</v>
      </c>
      <c r="BE9" s="96">
        <v>5084607.2740000002</v>
      </c>
      <c r="BG9" s="184"/>
      <c r="BH9" s="214"/>
      <c r="BI9" s="214"/>
      <c r="BJ9" s="214"/>
      <c r="BK9" s="214"/>
      <c r="BL9" s="214"/>
      <c r="BM9" s="214"/>
      <c r="BN9" s="96">
        <v>4020803.8350999998</v>
      </c>
      <c r="BO9" s="96">
        <v>3738241.2119</v>
      </c>
      <c r="BP9" s="96">
        <v>3464823.8947999999</v>
      </c>
      <c r="BQ9" s="96">
        <v>3975833.7327999999</v>
      </c>
      <c r="BR9" s="96">
        <v>3972120.2527999999</v>
      </c>
      <c r="BS9" s="96">
        <v>4026708.5358000002</v>
      </c>
      <c r="BT9" s="214"/>
      <c r="BU9" s="214"/>
      <c r="BV9" s="214"/>
      <c r="BW9" s="214"/>
      <c r="BX9" s="214"/>
      <c r="BY9" s="214"/>
      <c r="BZ9" s="96"/>
      <c r="CA9" s="96"/>
      <c r="CB9" s="96"/>
      <c r="CC9" s="96"/>
      <c r="CD9" s="96"/>
      <c r="CE9" s="96"/>
      <c r="CH9" s="214"/>
      <c r="CI9" s="214"/>
      <c r="CJ9" s="214"/>
      <c r="CK9" s="214"/>
      <c r="CL9" s="214"/>
      <c r="CM9" s="214"/>
      <c r="CN9" s="214"/>
      <c r="CO9" s="214"/>
      <c r="CP9" s="214"/>
      <c r="CQ9" s="96">
        <v>3783725.5263999999</v>
      </c>
      <c r="CR9" s="96">
        <v>3696635.7363</v>
      </c>
      <c r="CS9" s="96">
        <v>4158861.7947</v>
      </c>
      <c r="CT9" s="214"/>
      <c r="CU9" s="214"/>
      <c r="CV9" s="214"/>
      <c r="CW9" s="214"/>
      <c r="CX9" s="214"/>
      <c r="CY9" s="214"/>
      <c r="CZ9" s="214"/>
      <c r="DA9" s="214"/>
      <c r="DB9" s="214"/>
      <c r="DC9" s="96"/>
      <c r="DD9" s="96"/>
      <c r="DE9" s="96"/>
      <c r="DG9" s="187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>
        <v>869073.6078</v>
      </c>
      <c r="EG9" s="96">
        <v>843695.90080000006</v>
      </c>
      <c r="EH9" s="96">
        <v>848483.56549999991</v>
      </c>
      <c r="EI9" s="96">
        <v>921580.8772000001</v>
      </c>
      <c r="EJ9" s="96">
        <v>885247.9794999999</v>
      </c>
      <c r="EK9" s="96">
        <v>893548</v>
      </c>
      <c r="EL9" s="96">
        <v>866199</v>
      </c>
      <c r="EM9" s="96">
        <v>878430.50169999991</v>
      </c>
      <c r="EN9" s="96">
        <v>861822.4388</v>
      </c>
      <c r="EO9" s="96">
        <v>833112.46400000004</v>
      </c>
      <c r="EP9" s="96">
        <v>825027.06129999994</v>
      </c>
      <c r="EQ9" s="96">
        <v>770749.50979999988</v>
      </c>
      <c r="ER9" s="96">
        <v>816774.05050000001</v>
      </c>
      <c r="ES9" s="96">
        <v>898975</v>
      </c>
      <c r="ET9" s="96">
        <v>921881</v>
      </c>
      <c r="EU9" s="96">
        <v>952868</v>
      </c>
      <c r="EV9" s="96">
        <v>967062</v>
      </c>
      <c r="EW9" s="96">
        <v>868796</v>
      </c>
      <c r="EX9" s="96">
        <v>865295</v>
      </c>
      <c r="EY9" s="96">
        <v>844094.0514</v>
      </c>
      <c r="EZ9" s="96">
        <v>844094.0514</v>
      </c>
      <c r="FA9" s="96">
        <v>905445.20089999982</v>
      </c>
      <c r="FB9" s="96">
        <v>874853.51100000006</v>
      </c>
      <c r="FC9" s="96">
        <v>806833</v>
      </c>
      <c r="FD9" s="96">
        <v>768646</v>
      </c>
      <c r="FE9" s="96">
        <v>828273</v>
      </c>
      <c r="FF9" s="96">
        <v>925312.26209999993</v>
      </c>
      <c r="FG9" s="96">
        <v>941544.09180000005</v>
      </c>
      <c r="FH9" s="96">
        <v>684143.51089999999</v>
      </c>
      <c r="FI9" s="96">
        <v>936389.17189999996</v>
      </c>
      <c r="FJ9" s="96">
        <v>995221.83999999869</v>
      </c>
      <c r="FK9" s="96">
        <v>956780.29689999996</v>
      </c>
      <c r="FL9" s="96">
        <v>953904</v>
      </c>
      <c r="FM9" s="96">
        <v>880378</v>
      </c>
      <c r="FN9" s="96">
        <v>915419.51990000007</v>
      </c>
      <c r="FO9" s="96">
        <v>855067</v>
      </c>
      <c r="FP9" s="96">
        <v>921895.96499999985</v>
      </c>
      <c r="FQ9" s="96">
        <v>921895.96499999985</v>
      </c>
      <c r="FR9" s="96">
        <v>885436.43639999989</v>
      </c>
      <c r="FS9" s="96">
        <v>936669</v>
      </c>
      <c r="FT9" s="96">
        <v>923119</v>
      </c>
      <c r="FU9" s="96">
        <v>929920</v>
      </c>
      <c r="FV9" s="96">
        <v>892173</v>
      </c>
      <c r="FW9" s="96">
        <v>973928</v>
      </c>
      <c r="FX9" s="96">
        <v>875500.84999999986</v>
      </c>
      <c r="FY9" s="159">
        <v>772042.5577</v>
      </c>
      <c r="FZ9" s="159">
        <v>884148.228</v>
      </c>
      <c r="GA9" s="159">
        <v>964098.32149999996</v>
      </c>
      <c r="GB9" s="159">
        <v>958284.43039999995</v>
      </c>
      <c r="GC9" s="159">
        <v>885020.32660000003</v>
      </c>
      <c r="GD9" s="159"/>
      <c r="GE9" s="159"/>
      <c r="GF9" s="159"/>
      <c r="GG9" s="159"/>
      <c r="GH9" s="159"/>
      <c r="GI9" s="159"/>
      <c r="GJ9" s="159"/>
      <c r="GK9" s="159"/>
      <c r="GL9" s="159"/>
      <c r="GM9" s="159"/>
      <c r="GN9" s="159"/>
      <c r="GO9" s="159"/>
      <c r="GP9" s="159"/>
      <c r="GQ9" s="159"/>
      <c r="GR9" s="159"/>
      <c r="GS9" s="159"/>
      <c r="GT9" s="159"/>
      <c r="GU9" s="159"/>
      <c r="GV9" s="159"/>
      <c r="GW9" s="159"/>
      <c r="GX9" s="159"/>
      <c r="GY9" s="159"/>
      <c r="GZ9" s="159"/>
      <c r="HA9" s="159"/>
      <c r="HB9" s="159"/>
      <c r="HC9" s="159"/>
      <c r="HD9" s="159"/>
      <c r="HE9" s="159"/>
      <c r="HF9" s="159"/>
      <c r="HG9" s="159"/>
      <c r="HH9" s="159"/>
    </row>
    <row r="10" spans="1:221" ht="15" customHeight="1">
      <c r="B10" s="105" t="s">
        <v>154</v>
      </c>
      <c r="C10" s="106" t="s">
        <v>153</v>
      </c>
      <c r="H10" s="96">
        <v>316196.18320000003</v>
      </c>
      <c r="I10" s="96">
        <v>564633.00890000002</v>
      </c>
      <c r="J10" s="96">
        <v>402161.92790000001</v>
      </c>
      <c r="K10" s="96">
        <v>361454.93790000002</v>
      </c>
      <c r="L10" s="96">
        <v>439129.66960000002</v>
      </c>
      <c r="M10" s="96">
        <v>433495.37809999997</v>
      </c>
      <c r="N10" s="96">
        <v>690159.70959999994</v>
      </c>
      <c r="O10" s="96">
        <v>493645.0208</v>
      </c>
      <c r="P10" s="96">
        <v>51002.3583</v>
      </c>
      <c r="Q10" s="96">
        <v>176284.28700000001</v>
      </c>
      <c r="R10" s="96">
        <v>305009.27140000003</v>
      </c>
      <c r="S10" s="96">
        <v>595873.99289999995</v>
      </c>
      <c r="T10" s="183">
        <v>291390.74</v>
      </c>
      <c r="U10" s="183">
        <v>481584.891</v>
      </c>
      <c r="V10" s="183">
        <v>490820.09620000003</v>
      </c>
      <c r="W10" s="183">
        <v>310347.48940000002</v>
      </c>
      <c r="X10" s="183">
        <v>564475.53170000005</v>
      </c>
      <c r="Y10" s="183">
        <v>602989.47970000003</v>
      </c>
      <c r="Z10" s="183">
        <v>548475.06709999999</v>
      </c>
      <c r="AA10" s="183">
        <v>501797.41159999999</v>
      </c>
      <c r="AB10" s="183">
        <v>382889.82260000001</v>
      </c>
      <c r="AC10" s="183">
        <v>469700.00839999999</v>
      </c>
      <c r="AD10" s="183">
        <v>637640.48109999998</v>
      </c>
      <c r="AE10" s="183">
        <v>623687.21510000003</v>
      </c>
      <c r="AF10" s="186"/>
      <c r="AH10" s="214"/>
      <c r="AI10" s="214"/>
      <c r="AJ10" s="214"/>
      <c r="AK10" s="96">
        <v>425951.02419999999</v>
      </c>
      <c r="AL10" s="96">
        <v>511131.64279999997</v>
      </c>
      <c r="AM10" s="96">
        <v>454335.16729999997</v>
      </c>
      <c r="AN10" s="96">
        <v>319804.61320000002</v>
      </c>
      <c r="AO10" s="96">
        <v>159570.84270000001</v>
      </c>
      <c r="AP10" s="96">
        <v>64681.932399999998</v>
      </c>
      <c r="AQ10" s="96">
        <v>197605.9234</v>
      </c>
      <c r="AR10" s="96">
        <v>180319.59969999999</v>
      </c>
      <c r="AS10" s="96">
        <v>379152.29820000002</v>
      </c>
      <c r="AT10" s="214"/>
      <c r="AU10" s="214"/>
      <c r="AV10" s="214"/>
      <c r="AW10" s="96">
        <v>582217.12049999996</v>
      </c>
      <c r="AX10" s="96">
        <v>312489.81709999999</v>
      </c>
      <c r="AY10" s="96">
        <v>558722.75360000005</v>
      </c>
      <c r="AZ10" s="96">
        <v>387747.89419999998</v>
      </c>
      <c r="BA10" s="96">
        <v>531090.81359999999</v>
      </c>
      <c r="BB10" s="96">
        <v>597982.54839999997</v>
      </c>
      <c r="BC10" s="96">
        <v>476719.91639999999</v>
      </c>
      <c r="BD10" s="96">
        <v>589346.07239999995</v>
      </c>
      <c r="BE10" s="96">
        <v>710257.79700000002</v>
      </c>
      <c r="BG10" s="184"/>
      <c r="BH10" s="214"/>
      <c r="BI10" s="214"/>
      <c r="BJ10" s="214"/>
      <c r="BK10" s="214"/>
      <c r="BL10" s="214"/>
      <c r="BM10" s="214"/>
      <c r="BN10" s="96">
        <v>505789.02370000002</v>
      </c>
      <c r="BO10" s="96">
        <v>288039.46909999999</v>
      </c>
      <c r="BP10" s="96">
        <v>137206.49119999999</v>
      </c>
      <c r="BQ10" s="96">
        <v>77520.061700000006</v>
      </c>
      <c r="BR10" s="96">
        <v>200172.27590000001</v>
      </c>
      <c r="BS10" s="96">
        <v>324564.47879999998</v>
      </c>
      <c r="BT10" s="214"/>
      <c r="BU10" s="214"/>
      <c r="BV10" s="214"/>
      <c r="BW10" s="214"/>
      <c r="BX10" s="214"/>
      <c r="BY10" s="214"/>
      <c r="BZ10" s="96"/>
      <c r="CA10" s="96"/>
      <c r="CB10" s="96"/>
      <c r="CC10" s="96"/>
      <c r="CD10" s="96"/>
      <c r="CE10" s="96"/>
      <c r="CH10" s="214"/>
      <c r="CI10" s="214"/>
      <c r="CJ10" s="214"/>
      <c r="CK10" s="214"/>
      <c r="CL10" s="214"/>
      <c r="CM10" s="214"/>
      <c r="CN10" s="214"/>
      <c r="CO10" s="214"/>
      <c r="CP10" s="214"/>
      <c r="CQ10" s="96">
        <v>235772.71909999999</v>
      </c>
      <c r="CR10" s="96">
        <v>346235.88689999998</v>
      </c>
      <c r="CS10" s="96">
        <v>217571.7329</v>
      </c>
      <c r="CT10" s="214"/>
      <c r="CU10" s="214"/>
      <c r="CV10" s="214"/>
      <c r="CW10" s="214"/>
      <c r="CX10" s="214"/>
      <c r="CY10" s="214"/>
      <c r="CZ10" s="214"/>
      <c r="DA10" s="214"/>
      <c r="DB10" s="214"/>
      <c r="DC10" s="96"/>
      <c r="DD10" s="96"/>
      <c r="DE10" s="96"/>
      <c r="DG10" s="187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6"/>
      <c r="DS10" s="96"/>
      <c r="DT10" s="96"/>
      <c r="DU10" s="96"/>
      <c r="DV10" s="96"/>
      <c r="DW10" s="96"/>
      <c r="DX10" s="96"/>
      <c r="DY10" s="96"/>
      <c r="DZ10" s="96"/>
      <c r="EA10" s="96"/>
      <c r="EB10" s="96"/>
      <c r="EC10" s="96"/>
      <c r="ED10" s="96"/>
      <c r="EE10" s="96"/>
      <c r="EF10" s="96">
        <v>135921.3603</v>
      </c>
      <c r="EG10" s="96">
        <v>80481.742400000003</v>
      </c>
      <c r="EH10" s="96">
        <v>133386.50089999998</v>
      </c>
      <c r="EI10" s="96">
        <v>105163.75920000001</v>
      </c>
      <c r="EJ10" s="96">
        <v>63544.327499999992</v>
      </c>
      <c r="EK10" s="96">
        <v>40187</v>
      </c>
      <c r="EL10" s="96">
        <v>18003</v>
      </c>
      <c r="EM10" s="96">
        <v>116323.83290000001</v>
      </c>
      <c r="EN10" s="96">
        <v>47497.143100000001</v>
      </c>
      <c r="EO10" s="96">
        <v>65563.678</v>
      </c>
      <c r="EP10" s="96">
        <v>130215.4571</v>
      </c>
      <c r="EQ10" s="96">
        <v>71714.751399999994</v>
      </c>
      <c r="ER10" s="96">
        <v>51453.14650000001</v>
      </c>
      <c r="ES10" s="96">
        <v>20235</v>
      </c>
      <c r="ET10" s="96">
        <v>14252</v>
      </c>
      <c r="EU10" s="96">
        <v>14976</v>
      </c>
      <c r="EV10" s="96">
        <v>39420</v>
      </c>
      <c r="EW10" s="96">
        <v>46554</v>
      </c>
      <c r="EX10" s="96">
        <v>80651</v>
      </c>
      <c r="EY10" s="96">
        <v>77474</v>
      </c>
      <c r="EZ10" s="96">
        <v>77474</v>
      </c>
      <c r="FA10" s="96">
        <v>38909.861300000004</v>
      </c>
      <c r="FB10" s="96">
        <v>73442.346300000005</v>
      </c>
      <c r="FC10" s="96">
        <v>80306</v>
      </c>
      <c r="FD10" s="96">
        <v>78623</v>
      </c>
      <c r="FE10" s="96">
        <v>50894</v>
      </c>
      <c r="FF10" s="96">
        <v>58612.839600000007</v>
      </c>
      <c r="FG10" s="96">
        <v>39449.5625</v>
      </c>
      <c r="FH10" s="96">
        <v>43233.164699999994</v>
      </c>
      <c r="FI10" s="96">
        <v>73115.431400000001</v>
      </c>
      <c r="FJ10" s="96">
        <v>97873.088304972291</v>
      </c>
      <c r="FK10" s="96">
        <v>95356.231700000004</v>
      </c>
      <c r="FL10" s="96">
        <v>123494</v>
      </c>
      <c r="FM10" s="96">
        <v>130276</v>
      </c>
      <c r="FN10" s="96">
        <v>71629.821800000005</v>
      </c>
      <c r="FO10" s="96">
        <v>114177</v>
      </c>
      <c r="FP10" s="96">
        <v>122147.8925</v>
      </c>
      <c r="FQ10" s="96">
        <v>122147.8925</v>
      </c>
      <c r="FR10" s="96">
        <v>107018.8018</v>
      </c>
      <c r="FS10" s="96">
        <v>115883</v>
      </c>
      <c r="FT10" s="96">
        <v>120825</v>
      </c>
      <c r="FU10" s="96">
        <v>85273</v>
      </c>
      <c r="FV10" s="96">
        <v>106348</v>
      </c>
      <c r="FW10" s="96">
        <v>163540</v>
      </c>
      <c r="FX10" s="96">
        <v>122313.95</v>
      </c>
      <c r="FY10" s="159">
        <v>82133.101800000004</v>
      </c>
      <c r="FZ10" s="159">
        <v>55515.659</v>
      </c>
      <c r="GA10" s="159">
        <v>41284.578500000003</v>
      </c>
      <c r="GB10" s="159">
        <v>49935.284500000002</v>
      </c>
      <c r="GC10" s="159">
        <v>87841.577999999994</v>
      </c>
      <c r="GD10" s="159"/>
      <c r="GE10" s="159"/>
      <c r="GF10" s="159"/>
      <c r="GG10" s="159"/>
      <c r="GH10" s="159"/>
      <c r="GI10" s="159"/>
      <c r="GJ10" s="159"/>
      <c r="GK10" s="159"/>
      <c r="GL10" s="159"/>
      <c r="GM10" s="159"/>
      <c r="GN10" s="159"/>
      <c r="GO10" s="159"/>
      <c r="GP10" s="159"/>
      <c r="GQ10" s="159"/>
      <c r="GR10" s="159"/>
      <c r="GS10" s="159"/>
      <c r="GT10" s="159"/>
      <c r="GU10" s="159"/>
      <c r="GV10" s="159"/>
      <c r="GW10" s="159"/>
      <c r="GX10" s="159"/>
      <c r="GY10" s="159"/>
      <c r="GZ10" s="159"/>
      <c r="HA10" s="159"/>
      <c r="HB10" s="159"/>
      <c r="HC10" s="159"/>
      <c r="HD10" s="159"/>
      <c r="HE10" s="159"/>
      <c r="HF10" s="159"/>
      <c r="HG10" s="159"/>
      <c r="HH10" s="159"/>
    </row>
    <row r="11" spans="1:221" ht="15" customHeight="1">
      <c r="B11" s="105" t="s">
        <v>155</v>
      </c>
      <c r="C11" s="106" t="s">
        <v>156</v>
      </c>
      <c r="H11" s="126">
        <v>1.6176999999999999</v>
      </c>
      <c r="I11" s="126">
        <v>1.5618000000000001</v>
      </c>
      <c r="J11" s="126">
        <v>1.8922000000000001</v>
      </c>
      <c r="K11" s="126">
        <v>1.5821000000000001</v>
      </c>
      <c r="L11" s="126">
        <v>1.4984999999999999</v>
      </c>
      <c r="M11" s="126">
        <v>2.2671000000000001</v>
      </c>
      <c r="N11" s="126">
        <v>2.1692</v>
      </c>
      <c r="O11" s="126">
        <v>2.2715999999999998</v>
      </c>
      <c r="P11" s="126">
        <v>2.0661</v>
      </c>
      <c r="Q11" s="126">
        <v>1.6367</v>
      </c>
      <c r="R11" s="126">
        <v>1.4999</v>
      </c>
      <c r="S11" s="126">
        <v>1.7806</v>
      </c>
      <c r="T11" s="188">
        <v>1.4431</v>
      </c>
      <c r="U11" s="188">
        <v>1.8142</v>
      </c>
      <c r="V11" s="188">
        <v>1.8511</v>
      </c>
      <c r="W11" s="188">
        <v>2.8910999999999998</v>
      </c>
      <c r="X11" s="188">
        <v>2.8307000000000002</v>
      </c>
      <c r="Y11" s="188">
        <v>2.0804999999999998</v>
      </c>
      <c r="Z11" s="188">
        <v>1.4534</v>
      </c>
      <c r="AA11" s="188">
        <v>1.5288999999999999</v>
      </c>
      <c r="AB11" s="188">
        <v>1.3229</v>
      </c>
      <c r="AC11" s="188">
        <v>1.2929999999999999</v>
      </c>
      <c r="AD11" s="188">
        <v>1.4390000000000001</v>
      </c>
      <c r="AE11" s="188">
        <v>1.5119</v>
      </c>
      <c r="AF11" s="189"/>
      <c r="AH11" s="215"/>
      <c r="AI11" s="216"/>
      <c r="AJ11" s="216"/>
      <c r="AK11" s="126">
        <v>1.8308</v>
      </c>
      <c r="AL11" s="126">
        <v>1.6902999999999999</v>
      </c>
      <c r="AM11" s="126">
        <v>2.4352</v>
      </c>
      <c r="AN11" s="126">
        <v>2.8624000000000001</v>
      </c>
      <c r="AO11" s="126">
        <v>1.4637</v>
      </c>
      <c r="AP11" s="126">
        <v>2.5078999999999998</v>
      </c>
      <c r="AQ11" s="126">
        <v>5.3577000000000004</v>
      </c>
      <c r="AR11" s="126">
        <v>1.5418000000000001</v>
      </c>
      <c r="AS11" s="126">
        <v>2.0059</v>
      </c>
      <c r="AT11" s="215"/>
      <c r="AU11" s="216"/>
      <c r="AV11" s="216"/>
      <c r="AW11" s="126">
        <v>1.6825000000000001</v>
      </c>
      <c r="AX11" s="126">
        <v>2.1558999999999999</v>
      </c>
      <c r="AY11" s="126">
        <v>3.0710000000000002</v>
      </c>
      <c r="AZ11" s="126">
        <v>1.8676999999999999</v>
      </c>
      <c r="BA11" s="126">
        <v>1.7232000000000001</v>
      </c>
      <c r="BB11" s="126">
        <v>1.4741</v>
      </c>
      <c r="BC11" s="126">
        <v>1.5623</v>
      </c>
      <c r="BD11" s="126">
        <v>1.4256</v>
      </c>
      <c r="BE11" s="126">
        <v>1.4232</v>
      </c>
      <c r="BG11" s="184"/>
      <c r="BH11" s="215"/>
      <c r="BI11" s="216"/>
      <c r="BJ11" s="216"/>
      <c r="BK11" s="215"/>
      <c r="BL11" s="216"/>
      <c r="BM11" s="216"/>
      <c r="BN11" s="126">
        <v>2.2275999999999998</v>
      </c>
      <c r="BO11" s="126">
        <v>2.0855999999999999</v>
      </c>
      <c r="BP11" s="126">
        <v>2.8727999999999998</v>
      </c>
      <c r="BQ11" s="126">
        <v>1.2363999999999999</v>
      </c>
      <c r="BR11" s="126">
        <v>1.7069000000000001</v>
      </c>
      <c r="BS11" s="126">
        <v>1.9415</v>
      </c>
      <c r="BT11" s="215"/>
      <c r="BU11" s="216"/>
      <c r="BV11" s="216"/>
      <c r="BW11" s="215"/>
      <c r="BX11" s="216"/>
      <c r="BY11" s="216"/>
      <c r="BZ11" s="126"/>
      <c r="CA11" s="126"/>
      <c r="CB11" s="126"/>
      <c r="CC11" s="126"/>
      <c r="CD11" s="126"/>
      <c r="CE11" s="126"/>
      <c r="CH11" s="215"/>
      <c r="CI11" s="216"/>
      <c r="CJ11" s="216"/>
      <c r="CK11" s="215"/>
      <c r="CL11" s="216"/>
      <c r="CM11" s="216"/>
      <c r="CN11" s="215"/>
      <c r="CO11" s="216"/>
      <c r="CP11" s="216"/>
      <c r="CQ11" s="126">
        <v>2.2197</v>
      </c>
      <c r="CR11" s="126">
        <v>2.1833999999999998</v>
      </c>
      <c r="CS11" s="126">
        <v>2.1364000000000001</v>
      </c>
      <c r="CT11" s="215"/>
      <c r="CU11" s="216"/>
      <c r="CV11" s="216"/>
      <c r="CW11" s="216"/>
      <c r="CX11" s="216"/>
      <c r="CY11" s="216"/>
      <c r="CZ11" s="216"/>
      <c r="DA11" s="216"/>
      <c r="DB11" s="216"/>
      <c r="DC11" s="126"/>
      <c r="DD11" s="126"/>
      <c r="DE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>
        <v>3.1552850761295681</v>
      </c>
      <c r="EG11" s="126">
        <v>1.86</v>
      </c>
      <c r="EH11" s="126">
        <v>1.8977463375699066</v>
      </c>
      <c r="EI11" s="126">
        <v>1.8308081318706604</v>
      </c>
      <c r="EJ11" s="126">
        <v>2.4074963083042786</v>
      </c>
      <c r="EK11" s="126">
        <v>1.92</v>
      </c>
      <c r="EL11" s="126">
        <v>2.76</v>
      </c>
      <c r="EM11" s="126">
        <v>2.0322027864690484</v>
      </c>
      <c r="EN11" s="126">
        <v>1.852581325767781</v>
      </c>
      <c r="EO11" s="126">
        <v>1.7819412767854788</v>
      </c>
      <c r="EP11" s="126">
        <v>1.9703903602030979</v>
      </c>
      <c r="EQ11" s="126">
        <v>1.7320376485460425</v>
      </c>
      <c r="ER11" s="126">
        <v>1.6939093890268495</v>
      </c>
      <c r="ES11" s="126">
        <v>1.26</v>
      </c>
      <c r="ET11" s="126">
        <v>1.25</v>
      </c>
      <c r="EU11" s="126">
        <v>2.3199999999999998</v>
      </c>
      <c r="EV11" s="126">
        <v>2.46</v>
      </c>
      <c r="EW11" s="126">
        <v>2.36</v>
      </c>
      <c r="EX11" s="126">
        <v>2.15</v>
      </c>
      <c r="EY11" s="126">
        <v>2.4900000000000002</v>
      </c>
      <c r="EZ11" s="126">
        <v>2.4900000000000002</v>
      </c>
      <c r="FA11" s="126">
        <v>2.0654159260670508</v>
      </c>
      <c r="FB11" s="126">
        <v>2.6351366393251516</v>
      </c>
      <c r="FC11" s="126">
        <v>2.41</v>
      </c>
      <c r="FD11" s="126">
        <v>2.06</v>
      </c>
      <c r="FE11" s="126">
        <v>2.0699999999999998</v>
      </c>
      <c r="FF11" s="126">
        <v>1.7744180863579246</v>
      </c>
      <c r="FG11" s="126">
        <v>1.4573065244160315</v>
      </c>
      <c r="FH11" s="126">
        <v>1.2264864160593822</v>
      </c>
      <c r="FI11" s="126">
        <v>1.4713106090138994</v>
      </c>
      <c r="FJ11" s="126">
        <v>1.5774431948454279</v>
      </c>
      <c r="FK11" s="126">
        <v>1.5634396181713626</v>
      </c>
      <c r="FL11" s="126">
        <v>1.79</v>
      </c>
      <c r="FM11" s="126">
        <v>1.72</v>
      </c>
      <c r="FN11" s="126">
        <v>1.6973738411190631</v>
      </c>
      <c r="FO11" s="126">
        <v>1.65</v>
      </c>
      <c r="FP11" s="126">
        <v>1.7839088833309507</v>
      </c>
      <c r="FQ11" s="126">
        <v>1.7839088833309507</v>
      </c>
      <c r="FR11" s="126">
        <v>1.7782691318435975</v>
      </c>
      <c r="FS11" s="126">
        <v>1.76</v>
      </c>
      <c r="FT11" s="126">
        <v>1.77</v>
      </c>
      <c r="FU11" s="126">
        <v>1.29</v>
      </c>
      <c r="FV11" s="126">
        <v>1.35</v>
      </c>
      <c r="FW11" s="126">
        <v>1.94</v>
      </c>
      <c r="FX11" s="126">
        <v>1.7418838568309503</v>
      </c>
      <c r="FY11" s="160">
        <v>1.5998076865248501</v>
      </c>
      <c r="FZ11" s="160">
        <v>1.3378906598684166</v>
      </c>
      <c r="GA11" s="160">
        <v>1.4761969301211104</v>
      </c>
      <c r="GB11" s="160">
        <v>1.7639591477596566</v>
      </c>
      <c r="GC11" s="160">
        <v>4.9210028256730549</v>
      </c>
      <c r="GD11" s="160"/>
      <c r="GE11" s="160"/>
      <c r="GF11" s="160"/>
      <c r="GG11" s="160"/>
      <c r="GH11" s="160"/>
      <c r="GI11" s="160"/>
      <c r="GJ11" s="160"/>
      <c r="GK11" s="160"/>
      <c r="GL11" s="160"/>
      <c r="GM11" s="160"/>
      <c r="GN11" s="160"/>
      <c r="GO11" s="160"/>
      <c r="GP11" s="160"/>
      <c r="GQ11" s="160"/>
      <c r="GR11" s="160"/>
      <c r="GS11" s="160"/>
      <c r="GT11" s="160"/>
      <c r="GU11" s="160"/>
      <c r="GV11" s="160"/>
      <c r="GW11" s="160"/>
      <c r="GX11" s="160"/>
      <c r="GY11" s="160"/>
      <c r="GZ11" s="160"/>
      <c r="HA11" s="160"/>
      <c r="HB11" s="160"/>
      <c r="HC11" s="160"/>
      <c r="HD11" s="160"/>
      <c r="HE11" s="160"/>
      <c r="HF11" s="160"/>
      <c r="HG11" s="160"/>
      <c r="HH11" s="160"/>
    </row>
    <row r="12" spans="1:221" ht="15" customHeight="1">
      <c r="B12" s="105" t="s">
        <v>157</v>
      </c>
      <c r="C12" s="106" t="s">
        <v>158</v>
      </c>
      <c r="H12" s="96">
        <v>16445.680799999998</v>
      </c>
      <c r="I12" s="96">
        <v>28351.6266</v>
      </c>
      <c r="J12" s="96">
        <v>24465.646499999999</v>
      </c>
      <c r="K12" s="96">
        <v>18385.117200000001</v>
      </c>
      <c r="L12" s="96">
        <v>21156.368699999999</v>
      </c>
      <c r="M12" s="96">
        <v>31597.3603</v>
      </c>
      <c r="N12" s="96">
        <v>48133.168100000003</v>
      </c>
      <c r="O12" s="96">
        <v>36052.5648</v>
      </c>
      <c r="P12" s="96">
        <v>3387.9575</v>
      </c>
      <c r="Q12" s="96">
        <v>9276.0892999999996</v>
      </c>
      <c r="R12" s="96">
        <v>14708.883400000001</v>
      </c>
      <c r="S12" s="96">
        <v>34112.679900000003</v>
      </c>
      <c r="T12" s="183">
        <v>13519.276</v>
      </c>
      <c r="U12" s="183">
        <v>28089.208200000001</v>
      </c>
      <c r="V12" s="183">
        <v>29210.94</v>
      </c>
      <c r="W12" s="183">
        <v>28847.1034</v>
      </c>
      <c r="X12" s="183">
        <v>51372.669099999999</v>
      </c>
      <c r="Y12" s="183">
        <v>40332.996099999997</v>
      </c>
      <c r="Z12" s="183">
        <v>25629.555799999998</v>
      </c>
      <c r="AA12" s="183">
        <v>24665.964100000001</v>
      </c>
      <c r="AB12" s="183">
        <v>16284.5578</v>
      </c>
      <c r="AC12" s="183">
        <v>19525.485000000001</v>
      </c>
      <c r="AD12" s="183">
        <v>29500.278900000001</v>
      </c>
      <c r="AE12" s="183">
        <v>30315.786199999999</v>
      </c>
      <c r="AF12" s="182"/>
      <c r="AH12" s="214"/>
      <c r="AI12" s="214"/>
      <c r="AJ12" s="214"/>
      <c r="AK12" s="96">
        <v>25072.775699999998</v>
      </c>
      <c r="AL12" s="96">
        <v>27777.570100000001</v>
      </c>
      <c r="AM12" s="96">
        <v>35571.693200000002</v>
      </c>
      <c r="AN12" s="96">
        <v>29431.3645</v>
      </c>
      <c r="AO12" s="96">
        <v>7509.3851000000004</v>
      </c>
      <c r="AP12" s="96">
        <v>5215.3999999999996</v>
      </c>
      <c r="AQ12" s="96">
        <v>34038.180200000003</v>
      </c>
      <c r="AR12" s="96">
        <v>8938.4066000000003</v>
      </c>
      <c r="AS12" s="96">
        <v>24452.145100000002</v>
      </c>
      <c r="AT12" s="214"/>
      <c r="AU12" s="214"/>
      <c r="AV12" s="214"/>
      <c r="AW12" s="96">
        <v>31494.063999999998</v>
      </c>
      <c r="AX12" s="96">
        <v>21659.823400000001</v>
      </c>
      <c r="AY12" s="96">
        <v>55164.727400000003</v>
      </c>
      <c r="AZ12" s="96">
        <v>23283.8298</v>
      </c>
      <c r="BA12" s="96">
        <v>29424.016899999999</v>
      </c>
      <c r="BB12" s="96">
        <v>28340.411899999999</v>
      </c>
      <c r="BC12" s="96">
        <v>23945.1986</v>
      </c>
      <c r="BD12" s="96">
        <v>27011.887599999998</v>
      </c>
      <c r="BE12" s="96">
        <v>32498.350900000001</v>
      </c>
      <c r="BG12" s="184"/>
      <c r="BH12" s="214"/>
      <c r="BI12" s="214"/>
      <c r="BJ12" s="214"/>
      <c r="BK12" s="214"/>
      <c r="BL12" s="214"/>
      <c r="BM12" s="214"/>
      <c r="BN12" s="96">
        <v>36224.090700000001</v>
      </c>
      <c r="BO12" s="96">
        <v>19314.167099999999</v>
      </c>
      <c r="BP12" s="96">
        <v>12672.8462</v>
      </c>
      <c r="BQ12" s="96">
        <v>3081.5064000000002</v>
      </c>
      <c r="BR12" s="96">
        <v>10984.8969</v>
      </c>
      <c r="BS12" s="96">
        <v>20259.416099999999</v>
      </c>
      <c r="BT12" s="214"/>
      <c r="BU12" s="214"/>
      <c r="BV12" s="214"/>
      <c r="BW12" s="214"/>
      <c r="BX12" s="214"/>
      <c r="BY12" s="214"/>
      <c r="BZ12" s="96"/>
      <c r="CA12" s="96"/>
      <c r="CB12" s="96"/>
      <c r="CC12" s="96"/>
      <c r="CD12" s="96"/>
      <c r="CE12" s="96"/>
      <c r="CH12" s="214"/>
      <c r="CI12" s="214"/>
      <c r="CJ12" s="214"/>
      <c r="CK12" s="214"/>
      <c r="CL12" s="214"/>
      <c r="CM12" s="214"/>
      <c r="CN12" s="214"/>
      <c r="CO12" s="214"/>
      <c r="CP12" s="214"/>
      <c r="CQ12" s="96">
        <v>16825.548500000001</v>
      </c>
      <c r="CR12" s="96">
        <v>24305.3897</v>
      </c>
      <c r="CS12" s="96">
        <v>14944.6054</v>
      </c>
      <c r="CT12" s="214"/>
      <c r="CU12" s="214"/>
      <c r="CV12" s="214"/>
      <c r="CW12" s="214"/>
      <c r="CX12" s="214"/>
      <c r="CY12" s="214"/>
      <c r="CZ12" s="214"/>
      <c r="DA12" s="214"/>
      <c r="DB12" s="214"/>
      <c r="DC12" s="96"/>
      <c r="DD12" s="96"/>
      <c r="DE12" s="96"/>
      <c r="DH12" s="96"/>
      <c r="DI12" s="96"/>
      <c r="DJ12" s="96"/>
      <c r="DK12" s="96"/>
      <c r="DL12" s="96"/>
      <c r="DM12" s="96"/>
      <c r="DN12" s="96"/>
      <c r="DO12" s="96"/>
      <c r="DP12" s="96"/>
      <c r="DQ12" s="96"/>
      <c r="DR12" s="96"/>
      <c r="DS12" s="96"/>
      <c r="DT12" s="96"/>
      <c r="DU12" s="96"/>
      <c r="DV12" s="96"/>
      <c r="DW12" s="96"/>
      <c r="DX12" s="96"/>
      <c r="DY12" s="96"/>
      <c r="DZ12" s="96"/>
      <c r="EA12" s="96"/>
      <c r="EB12" s="96"/>
      <c r="EC12" s="96"/>
      <c r="ED12" s="96"/>
      <c r="EE12" s="96"/>
      <c r="EF12" s="96">
        <v>13788.535599999999</v>
      </c>
      <c r="EG12" s="96">
        <v>4812.3265000000001</v>
      </c>
      <c r="EH12" s="96">
        <v>8138.4380000000001</v>
      </c>
      <c r="EI12" s="96">
        <v>6190.1325999999999</v>
      </c>
      <c r="EJ12" s="96">
        <v>4918.5086000000001</v>
      </c>
      <c r="EK12" s="96">
        <v>2485</v>
      </c>
      <c r="EL12" s="96">
        <v>1597.675</v>
      </c>
      <c r="EM12" s="96">
        <v>7600.2304999999997</v>
      </c>
      <c r="EN12" s="96">
        <v>2829.0185000000001</v>
      </c>
      <c r="EO12" s="96">
        <v>3756.1913999999997</v>
      </c>
      <c r="EP12" s="96">
        <v>8249.0860000000011</v>
      </c>
      <c r="EQ12" s="96">
        <v>3993.5289999999995</v>
      </c>
      <c r="ER12" s="96">
        <v>2802.1612999999998</v>
      </c>
      <c r="ES12" s="96">
        <v>288</v>
      </c>
      <c r="ET12" s="96">
        <v>574</v>
      </c>
      <c r="EU12" s="96">
        <v>1119</v>
      </c>
      <c r="EV12" s="96">
        <v>3124</v>
      </c>
      <c r="EW12" s="96">
        <v>3527</v>
      </c>
      <c r="EX12" s="96">
        <v>5584</v>
      </c>
      <c r="EY12" s="96">
        <v>6209</v>
      </c>
      <c r="EZ12" s="96">
        <v>6209</v>
      </c>
      <c r="FA12" s="96">
        <v>2583.7960000000003</v>
      </c>
      <c r="FB12" s="96">
        <v>6222.1531999999997</v>
      </c>
      <c r="FC12" s="96">
        <v>6235</v>
      </c>
      <c r="FD12" s="96">
        <v>5209</v>
      </c>
      <c r="FE12" s="96">
        <v>3385</v>
      </c>
      <c r="FF12" s="96">
        <v>3343.7956999999997</v>
      </c>
      <c r="FG12" s="96">
        <v>1848.3496000000002</v>
      </c>
      <c r="FH12" s="96">
        <v>1704.7895999999998</v>
      </c>
      <c r="FI12" s="96">
        <v>3458.6325999999995</v>
      </c>
      <c r="FJ12" s="96">
        <v>4963.7293627626759</v>
      </c>
      <c r="FK12" s="96">
        <v>4793.1520999999993</v>
      </c>
      <c r="FL12" s="96">
        <v>7088</v>
      </c>
      <c r="FM12" s="96">
        <v>7220</v>
      </c>
      <c r="FN12" s="96">
        <v>3908.9705000000004</v>
      </c>
      <c r="FO12" s="96">
        <v>6059</v>
      </c>
      <c r="FP12" s="96">
        <v>7005.6697999999997</v>
      </c>
      <c r="FQ12" s="96">
        <v>7005.6697999999997</v>
      </c>
      <c r="FR12" s="96">
        <v>6118.5511000000006</v>
      </c>
      <c r="FS12" s="96">
        <v>6568</v>
      </c>
      <c r="FT12" s="96">
        <v>6888</v>
      </c>
      <c r="FU12" s="96">
        <v>3542</v>
      </c>
      <c r="FV12" s="96">
        <v>4617</v>
      </c>
      <c r="FW12" s="96">
        <v>10203</v>
      </c>
      <c r="FX12" s="96">
        <v>6849.9310999999998</v>
      </c>
      <c r="FY12" s="159">
        <v>4224.5165999999999</v>
      </c>
      <c r="FZ12" s="159">
        <v>2387.9605000000001</v>
      </c>
      <c r="GA12" s="159">
        <v>1959.4003</v>
      </c>
      <c r="GB12" s="159">
        <v>2831.9596999999999</v>
      </c>
      <c r="GC12" s="159">
        <v>13897.7585</v>
      </c>
      <c r="GD12" s="159"/>
      <c r="GE12" s="159"/>
      <c r="GF12" s="159"/>
      <c r="GG12" s="159"/>
      <c r="GH12" s="159"/>
      <c r="GI12" s="159"/>
      <c r="GJ12" s="159"/>
      <c r="GK12" s="159"/>
      <c r="GL12" s="159"/>
      <c r="GM12" s="159"/>
      <c r="GN12" s="159"/>
      <c r="GO12" s="159"/>
      <c r="GP12" s="159"/>
      <c r="GQ12" s="159"/>
      <c r="GR12" s="159"/>
      <c r="GS12" s="159"/>
      <c r="GT12" s="159"/>
      <c r="GU12" s="159"/>
      <c r="GV12" s="159"/>
      <c r="GW12" s="159"/>
      <c r="GX12" s="159"/>
      <c r="GY12" s="159"/>
      <c r="GZ12" s="159"/>
      <c r="HA12" s="159"/>
      <c r="HB12" s="159"/>
      <c r="HC12" s="159"/>
      <c r="HD12" s="159"/>
      <c r="HE12" s="159"/>
      <c r="HF12" s="159"/>
      <c r="HG12" s="159"/>
      <c r="HH12" s="159"/>
    </row>
    <row r="13" spans="1:221" ht="15" customHeight="1">
      <c r="B13" s="104" t="s">
        <v>159</v>
      </c>
      <c r="C13" s="106" t="s">
        <v>153</v>
      </c>
      <c r="H13" s="96">
        <f>+H10</f>
        <v>316196.18320000003</v>
      </c>
      <c r="I13" s="96">
        <f t="shared" ref="I13:S13" si="13">+I10</f>
        <v>564633.00890000002</v>
      </c>
      <c r="J13" s="96">
        <f t="shared" si="13"/>
        <v>402161.92790000001</v>
      </c>
      <c r="K13" s="96">
        <f t="shared" si="13"/>
        <v>361454.93790000002</v>
      </c>
      <c r="L13" s="96">
        <f t="shared" si="13"/>
        <v>439129.66960000002</v>
      </c>
      <c r="M13" s="96">
        <f t="shared" si="13"/>
        <v>433495.37809999997</v>
      </c>
      <c r="N13" s="96">
        <f t="shared" si="13"/>
        <v>690159.70959999994</v>
      </c>
      <c r="O13" s="96">
        <f t="shared" si="13"/>
        <v>493645.0208</v>
      </c>
      <c r="P13" s="96">
        <f t="shared" si="13"/>
        <v>51002.3583</v>
      </c>
      <c r="Q13" s="96">
        <f t="shared" si="13"/>
        <v>176284.28700000001</v>
      </c>
      <c r="R13" s="96">
        <f t="shared" si="13"/>
        <v>305009.27140000003</v>
      </c>
      <c r="S13" s="96">
        <f t="shared" si="13"/>
        <v>595873.99289999995</v>
      </c>
      <c r="T13" s="183">
        <v>291390.74</v>
      </c>
      <c r="U13" s="183">
        <v>481584.891</v>
      </c>
      <c r="V13" s="183">
        <v>490820.09620000003</v>
      </c>
      <c r="W13" s="183">
        <v>310347.48940000002</v>
      </c>
      <c r="X13" s="183">
        <v>564475.53170000005</v>
      </c>
      <c r="Y13" s="183">
        <v>602989.47970000003</v>
      </c>
      <c r="Z13" s="183">
        <v>548475.06709999999</v>
      </c>
      <c r="AA13" s="183">
        <v>501797.41159999999</v>
      </c>
      <c r="AB13" s="183">
        <v>382889.82260000001</v>
      </c>
      <c r="AC13" s="183">
        <v>469700.00839999999</v>
      </c>
      <c r="AD13" s="183">
        <v>637640.48109999998</v>
      </c>
      <c r="AE13" s="183">
        <v>623687.21510000003</v>
      </c>
      <c r="AF13" s="186"/>
      <c r="AH13" s="214"/>
      <c r="AI13" s="214"/>
      <c r="AJ13" s="214"/>
      <c r="AK13" s="96">
        <f t="shared" ref="AK13:AS15" si="14">+AK10</f>
        <v>425951.02419999999</v>
      </c>
      <c r="AL13" s="96">
        <f t="shared" si="14"/>
        <v>511131.64279999997</v>
      </c>
      <c r="AM13" s="96">
        <f t="shared" si="14"/>
        <v>454335.16729999997</v>
      </c>
      <c r="AN13" s="96">
        <f t="shared" si="14"/>
        <v>319804.61320000002</v>
      </c>
      <c r="AO13" s="96">
        <f t="shared" si="14"/>
        <v>159570.84270000001</v>
      </c>
      <c r="AP13" s="96">
        <f t="shared" si="14"/>
        <v>64681.932399999998</v>
      </c>
      <c r="AQ13" s="96">
        <f t="shared" si="14"/>
        <v>197605.9234</v>
      </c>
      <c r="AR13" s="96">
        <f t="shared" si="14"/>
        <v>180319.59969999999</v>
      </c>
      <c r="AS13" s="96">
        <f t="shared" si="14"/>
        <v>379152.29820000002</v>
      </c>
      <c r="AT13" s="214"/>
      <c r="AU13" s="214"/>
      <c r="AV13" s="214"/>
      <c r="AW13" s="96">
        <v>582217.12049999996</v>
      </c>
      <c r="AX13" s="96">
        <v>312489.81709999999</v>
      </c>
      <c r="AY13" s="96">
        <v>558722.75360000005</v>
      </c>
      <c r="AZ13" s="96">
        <v>387747.89419999998</v>
      </c>
      <c r="BA13" s="96">
        <v>531090.81359999999</v>
      </c>
      <c r="BB13" s="96">
        <v>597982.54839999997</v>
      </c>
      <c r="BC13" s="96">
        <v>476719.91639999999</v>
      </c>
      <c r="BD13" s="96">
        <v>589346.07239999995</v>
      </c>
      <c r="BE13" s="96">
        <v>710257.79700000002</v>
      </c>
      <c r="BG13" s="184"/>
      <c r="BH13" s="214"/>
      <c r="BI13" s="214"/>
      <c r="BJ13" s="214"/>
      <c r="BK13" s="214"/>
      <c r="BL13" s="214"/>
      <c r="BM13" s="214"/>
      <c r="BN13" s="96">
        <f t="shared" ref="BN13:BS15" si="15">+BN10</f>
        <v>505789.02370000002</v>
      </c>
      <c r="BO13" s="96">
        <f t="shared" si="15"/>
        <v>288039.46909999999</v>
      </c>
      <c r="BP13" s="96">
        <f t="shared" si="15"/>
        <v>137206.49119999999</v>
      </c>
      <c r="BQ13" s="96">
        <f t="shared" si="15"/>
        <v>77520.061700000006</v>
      </c>
      <c r="BR13" s="96">
        <f t="shared" si="15"/>
        <v>200172.27590000001</v>
      </c>
      <c r="BS13" s="96">
        <f t="shared" si="15"/>
        <v>324564.47879999998</v>
      </c>
      <c r="BT13" s="214"/>
      <c r="BU13" s="214"/>
      <c r="BV13" s="214"/>
      <c r="BW13" s="214"/>
      <c r="BX13" s="214"/>
      <c r="BY13" s="214"/>
      <c r="BZ13" s="96"/>
      <c r="CA13" s="96"/>
      <c r="CB13" s="96"/>
      <c r="CC13" s="96"/>
      <c r="CD13" s="96"/>
      <c r="CE13" s="96"/>
      <c r="CH13" s="214"/>
      <c r="CI13" s="214"/>
      <c r="CJ13" s="214"/>
      <c r="CK13" s="214"/>
      <c r="CL13" s="214"/>
      <c r="CM13" s="214"/>
      <c r="CN13" s="214"/>
      <c r="CO13" s="214"/>
      <c r="CP13" s="214"/>
      <c r="CQ13" s="96">
        <f t="shared" ref="CQ13:CS15" si="16">+CQ10</f>
        <v>235772.71909999999</v>
      </c>
      <c r="CR13" s="96">
        <f t="shared" si="16"/>
        <v>346235.88689999998</v>
      </c>
      <c r="CS13" s="96">
        <f t="shared" si="16"/>
        <v>217571.7329</v>
      </c>
      <c r="CT13" s="214"/>
      <c r="CU13" s="214"/>
      <c r="CV13" s="214"/>
      <c r="CW13" s="214"/>
      <c r="CX13" s="214"/>
      <c r="CY13" s="214"/>
      <c r="CZ13" s="214"/>
      <c r="DA13" s="214"/>
      <c r="DB13" s="214"/>
      <c r="DC13" s="96"/>
      <c r="DD13" s="96"/>
      <c r="DE13" s="96"/>
      <c r="DH13" s="96"/>
      <c r="DI13" s="96"/>
      <c r="DJ13" s="96"/>
      <c r="DK13" s="96"/>
      <c r="DL13" s="96"/>
      <c r="DM13" s="96"/>
      <c r="DN13" s="96"/>
      <c r="DO13" s="96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>
        <f>+EF10</f>
        <v>135921.3603</v>
      </c>
      <c r="EG13" s="96">
        <v>80481.742400000003</v>
      </c>
      <c r="EH13" s="96">
        <f t="shared" ref="EH13:EI14" si="17">+EH10</f>
        <v>133386.50089999998</v>
      </c>
      <c r="EI13" s="96">
        <f t="shared" si="17"/>
        <v>105163.75920000001</v>
      </c>
      <c r="EJ13" s="96">
        <f>+EJ10</f>
        <v>63544.327499999992</v>
      </c>
      <c r="EK13" s="96">
        <f>+EK10</f>
        <v>40187</v>
      </c>
      <c r="EL13" s="96">
        <f t="shared" ref="EL13:EP14" si="18">+EL10</f>
        <v>18003</v>
      </c>
      <c r="EM13" s="96">
        <f t="shared" si="18"/>
        <v>116323.83290000001</v>
      </c>
      <c r="EN13" s="96">
        <f t="shared" si="18"/>
        <v>47497.143100000001</v>
      </c>
      <c r="EO13" s="96">
        <f t="shared" si="18"/>
        <v>65563.678</v>
      </c>
      <c r="EP13" s="96">
        <f t="shared" si="18"/>
        <v>130215.4571</v>
      </c>
      <c r="EQ13" s="96">
        <v>71714.751399999994</v>
      </c>
      <c r="ER13" s="96">
        <v>51453.14650000001</v>
      </c>
      <c r="ES13" s="96">
        <v>20235</v>
      </c>
      <c r="ET13" s="96">
        <v>14252</v>
      </c>
      <c r="EU13" s="96">
        <v>14976</v>
      </c>
      <c r="EV13" s="96">
        <v>39420</v>
      </c>
      <c r="EW13" s="96">
        <v>46554</v>
      </c>
      <c r="EX13" s="96">
        <f t="shared" ref="EX13:EY14" si="19">+EX10</f>
        <v>80651</v>
      </c>
      <c r="EY13" s="96">
        <f>+EY10</f>
        <v>77474</v>
      </c>
      <c r="EZ13" s="96">
        <v>77474</v>
      </c>
      <c r="FA13" s="96">
        <v>38909.861300000004</v>
      </c>
      <c r="FB13" s="96">
        <v>73442.346300000005</v>
      </c>
      <c r="FC13" s="96">
        <v>80306</v>
      </c>
      <c r="FD13" s="96">
        <v>78623</v>
      </c>
      <c r="FE13" s="96">
        <v>50894</v>
      </c>
      <c r="FF13" s="96">
        <v>58612.839600000007</v>
      </c>
      <c r="FG13" s="96">
        <v>39449.5625</v>
      </c>
      <c r="FH13" s="96">
        <v>43233.164699999994</v>
      </c>
      <c r="FI13" s="96">
        <v>73115.431400000001</v>
      </c>
      <c r="FJ13" s="96">
        <v>97873.088304972291</v>
      </c>
      <c r="FK13" s="96">
        <v>95356.231700000004</v>
      </c>
      <c r="FL13" s="96">
        <v>123494</v>
      </c>
      <c r="FM13" s="96">
        <v>130276</v>
      </c>
      <c r="FN13" s="96">
        <v>71629.821800000005</v>
      </c>
      <c r="FO13" s="96">
        <v>114177</v>
      </c>
      <c r="FP13" s="96">
        <v>122147.8925</v>
      </c>
      <c r="FQ13" s="96">
        <v>122147.8925</v>
      </c>
      <c r="FR13" s="96">
        <v>107018.8018</v>
      </c>
      <c r="FS13" s="96">
        <v>115883</v>
      </c>
      <c r="FT13" s="96">
        <v>120825</v>
      </c>
      <c r="FU13" s="96">
        <v>85273</v>
      </c>
      <c r="FV13" s="96">
        <v>106348</v>
      </c>
      <c r="FW13" s="96">
        <v>163540</v>
      </c>
      <c r="FX13" s="96">
        <f t="shared" ref="FX13:GC14" si="20">+FX10</f>
        <v>122313.95</v>
      </c>
      <c r="FY13" s="159">
        <f t="shared" si="20"/>
        <v>82133.101800000004</v>
      </c>
      <c r="FZ13" s="159">
        <f t="shared" si="20"/>
        <v>55515.659</v>
      </c>
      <c r="GA13" s="159">
        <f t="shared" si="20"/>
        <v>41284.578500000003</v>
      </c>
      <c r="GB13" s="159">
        <f t="shared" si="20"/>
        <v>49935.284500000002</v>
      </c>
      <c r="GC13" s="159">
        <f t="shared" si="20"/>
        <v>87841.577999999994</v>
      </c>
      <c r="GD13" s="159"/>
      <c r="GE13" s="159"/>
      <c r="GF13" s="159"/>
      <c r="GG13" s="159"/>
      <c r="GH13" s="159"/>
      <c r="GI13" s="159"/>
      <c r="GJ13" s="159"/>
      <c r="GK13" s="159"/>
      <c r="GL13" s="159"/>
      <c r="GM13" s="159"/>
      <c r="GN13" s="159"/>
      <c r="GO13" s="159"/>
      <c r="GP13" s="159"/>
      <c r="GQ13" s="159"/>
      <c r="GR13" s="159"/>
      <c r="GS13" s="159"/>
      <c r="GT13" s="159"/>
      <c r="GU13" s="159"/>
      <c r="GV13" s="159"/>
      <c r="GW13" s="159"/>
      <c r="GX13" s="159"/>
      <c r="GY13" s="159"/>
      <c r="GZ13" s="159"/>
      <c r="HA13" s="159"/>
      <c r="HB13" s="159"/>
      <c r="HC13" s="159"/>
      <c r="HD13" s="159"/>
      <c r="HE13" s="159"/>
      <c r="HF13" s="159"/>
      <c r="HG13" s="159"/>
      <c r="HH13" s="159"/>
    </row>
    <row r="14" spans="1:221" ht="15" customHeight="1">
      <c r="B14" s="104" t="s">
        <v>160</v>
      </c>
      <c r="C14" s="106" t="s">
        <v>156</v>
      </c>
      <c r="H14" s="126">
        <f t="shared" ref="H14:S14" si="21">+H15/$E$2*1000/H13</f>
        <v>1.6177230415822594</v>
      </c>
      <c r="I14" s="126">
        <f t="shared" si="21"/>
        <v>1.5617828683330506</v>
      </c>
      <c r="J14" s="126">
        <f t="shared" si="21"/>
        <v>1.8921897263705434</v>
      </c>
      <c r="K14" s="126">
        <f t="shared" si="21"/>
        <v>1.5820535461980225</v>
      </c>
      <c r="L14" s="126">
        <f t="shared" si="21"/>
        <v>1.4985018517015645</v>
      </c>
      <c r="M14" s="126">
        <f t="shared" si="21"/>
        <v>2.2671239710555318</v>
      </c>
      <c r="N14" s="126">
        <f t="shared" si="21"/>
        <v>2.1692209158030082</v>
      </c>
      <c r="O14" s="126">
        <f t="shared" si="21"/>
        <v>2.2715920663395388</v>
      </c>
      <c r="P14" s="126">
        <f t="shared" si="21"/>
        <v>2.0661251952468249</v>
      </c>
      <c r="Q14" s="126">
        <f t="shared" si="21"/>
        <v>1.6366667344394583</v>
      </c>
      <c r="R14" s="126">
        <f t="shared" si="21"/>
        <v>1.4999459245480664</v>
      </c>
      <c r="S14" s="126">
        <f t="shared" si="21"/>
        <v>1.7806163056247666</v>
      </c>
      <c r="T14" s="188">
        <v>1.4431</v>
      </c>
      <c r="U14" s="188">
        <v>1.8142</v>
      </c>
      <c r="V14" s="188">
        <v>1.8511</v>
      </c>
      <c r="W14" s="188">
        <v>2.8910999999999998</v>
      </c>
      <c r="X14" s="188">
        <v>2.8307000000000002</v>
      </c>
      <c r="Y14" s="188">
        <v>2.0804999999999998</v>
      </c>
      <c r="Z14" s="188">
        <v>1.4534</v>
      </c>
      <c r="AA14" s="188">
        <v>1.5288999999999999</v>
      </c>
      <c r="AB14" s="188">
        <v>1.3229</v>
      </c>
      <c r="AC14" s="188">
        <v>1.2929999999999999</v>
      </c>
      <c r="AD14" s="188">
        <v>1.4390000000000001</v>
      </c>
      <c r="AE14" s="188">
        <v>1.5119</v>
      </c>
      <c r="AF14" s="189"/>
      <c r="AH14" s="216"/>
      <c r="AI14" s="216"/>
      <c r="AJ14" s="216"/>
      <c r="AK14" s="126">
        <f t="shared" si="14"/>
        <v>1.8308</v>
      </c>
      <c r="AL14" s="126">
        <f t="shared" si="14"/>
        <v>1.6902999999999999</v>
      </c>
      <c r="AM14" s="126">
        <f t="shared" si="14"/>
        <v>2.4352</v>
      </c>
      <c r="AN14" s="126">
        <f t="shared" si="14"/>
        <v>2.8624000000000001</v>
      </c>
      <c r="AO14" s="126">
        <f t="shared" si="14"/>
        <v>1.4637</v>
      </c>
      <c r="AP14" s="126">
        <f t="shared" si="14"/>
        <v>2.5078999999999998</v>
      </c>
      <c r="AQ14" s="126">
        <f t="shared" si="14"/>
        <v>5.3577000000000004</v>
      </c>
      <c r="AR14" s="126">
        <f t="shared" si="14"/>
        <v>1.5418000000000001</v>
      </c>
      <c r="AS14" s="126">
        <f t="shared" si="14"/>
        <v>2.0059</v>
      </c>
      <c r="AT14" s="216"/>
      <c r="AU14" s="216"/>
      <c r="AV14" s="216"/>
      <c r="AW14" s="126">
        <v>1.6825000000000001</v>
      </c>
      <c r="AX14" s="126">
        <v>2.1558999999999999</v>
      </c>
      <c r="AY14" s="126">
        <v>3.0710000000000002</v>
      </c>
      <c r="AZ14" s="126">
        <v>1.8676999999999999</v>
      </c>
      <c r="BA14" s="126">
        <v>1.7232000000000001</v>
      </c>
      <c r="BB14" s="126">
        <v>1.4741</v>
      </c>
      <c r="BC14" s="126">
        <v>1.5623</v>
      </c>
      <c r="BD14" s="126">
        <v>1.4256</v>
      </c>
      <c r="BE14" s="126">
        <v>1.4232</v>
      </c>
      <c r="BG14" s="184"/>
      <c r="BH14" s="216"/>
      <c r="BI14" s="216"/>
      <c r="BJ14" s="216"/>
      <c r="BK14" s="216"/>
      <c r="BL14" s="216"/>
      <c r="BM14" s="216"/>
      <c r="BN14" s="126">
        <f t="shared" si="15"/>
        <v>2.2275999999999998</v>
      </c>
      <c r="BO14" s="126">
        <f t="shared" si="15"/>
        <v>2.0855999999999999</v>
      </c>
      <c r="BP14" s="126">
        <f t="shared" si="15"/>
        <v>2.8727999999999998</v>
      </c>
      <c r="BQ14" s="126">
        <f t="shared" si="15"/>
        <v>1.2363999999999999</v>
      </c>
      <c r="BR14" s="126">
        <f t="shared" si="15"/>
        <v>1.7069000000000001</v>
      </c>
      <c r="BS14" s="126">
        <f t="shared" si="15"/>
        <v>1.9415</v>
      </c>
      <c r="BT14" s="216"/>
      <c r="BU14" s="216"/>
      <c r="BV14" s="216"/>
      <c r="BW14" s="216"/>
      <c r="BX14" s="216"/>
      <c r="BY14" s="216"/>
      <c r="BZ14" s="126"/>
      <c r="CA14" s="126"/>
      <c r="CB14" s="126"/>
      <c r="CC14" s="126"/>
      <c r="CD14" s="126"/>
      <c r="CE14" s="126"/>
      <c r="CH14" s="216"/>
      <c r="CI14" s="216"/>
      <c r="CJ14" s="216"/>
      <c r="CK14" s="216"/>
      <c r="CL14" s="216"/>
      <c r="CM14" s="216"/>
      <c r="CN14" s="216"/>
      <c r="CO14" s="216"/>
      <c r="CP14" s="216"/>
      <c r="CQ14" s="126">
        <f t="shared" si="16"/>
        <v>2.2197</v>
      </c>
      <c r="CR14" s="126">
        <f t="shared" si="16"/>
        <v>2.1833999999999998</v>
      </c>
      <c r="CS14" s="126">
        <f t="shared" si="16"/>
        <v>2.1364000000000001</v>
      </c>
      <c r="CT14" s="216"/>
      <c r="CU14" s="216"/>
      <c r="CV14" s="216"/>
      <c r="CW14" s="216"/>
      <c r="CX14" s="216"/>
      <c r="CY14" s="216"/>
      <c r="CZ14" s="216"/>
      <c r="DA14" s="216"/>
      <c r="DB14" s="216"/>
      <c r="DC14" s="126"/>
      <c r="DD14" s="126"/>
      <c r="DE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>
        <f>+EF11</f>
        <v>3.1552850761295681</v>
      </c>
      <c r="EG14" s="126">
        <v>1.86</v>
      </c>
      <c r="EH14" s="126">
        <f t="shared" si="17"/>
        <v>1.8977463375699066</v>
      </c>
      <c r="EI14" s="126">
        <f t="shared" si="17"/>
        <v>1.8308081318706604</v>
      </c>
      <c r="EJ14" s="126">
        <f>+EJ11</f>
        <v>2.4074963083042786</v>
      </c>
      <c r="EK14" s="126">
        <v>1.92</v>
      </c>
      <c r="EL14" s="126">
        <f t="shared" si="18"/>
        <v>2.76</v>
      </c>
      <c r="EM14" s="126">
        <f t="shared" si="18"/>
        <v>2.0322027864690484</v>
      </c>
      <c r="EN14" s="126">
        <f t="shared" si="18"/>
        <v>1.852581325767781</v>
      </c>
      <c r="EO14" s="126">
        <f t="shared" si="18"/>
        <v>1.7819412767854788</v>
      </c>
      <c r="EP14" s="126">
        <f t="shared" si="18"/>
        <v>1.9703903602030979</v>
      </c>
      <c r="EQ14" s="126">
        <v>1.7320376485460425</v>
      </c>
      <c r="ER14" s="126">
        <v>1.6939093890268495</v>
      </c>
      <c r="ES14" s="126">
        <v>1.26</v>
      </c>
      <c r="ET14" s="126">
        <v>1.25</v>
      </c>
      <c r="EU14" s="126">
        <v>2.3199999999999998</v>
      </c>
      <c r="EV14" s="126">
        <v>2.46</v>
      </c>
      <c r="EW14" s="126">
        <v>2.36</v>
      </c>
      <c r="EX14" s="126">
        <f t="shared" si="19"/>
        <v>2.15</v>
      </c>
      <c r="EY14" s="126">
        <f t="shared" si="19"/>
        <v>2.4900000000000002</v>
      </c>
      <c r="EZ14" s="126">
        <v>2.4900000000000002</v>
      </c>
      <c r="FA14" s="126">
        <v>2.0654159260670508</v>
      </c>
      <c r="FB14" s="126">
        <v>2.6351366393251516</v>
      </c>
      <c r="FC14" s="126">
        <v>2.41</v>
      </c>
      <c r="FD14" s="126">
        <v>2.06</v>
      </c>
      <c r="FE14" s="126">
        <v>2.0699999999999998</v>
      </c>
      <c r="FF14" s="126">
        <v>1.7744180863579246</v>
      </c>
      <c r="FG14" s="126">
        <v>1.4573065244160315</v>
      </c>
      <c r="FH14" s="126">
        <v>1.2264864160593822</v>
      </c>
      <c r="FI14" s="126">
        <v>1.4713106090138994</v>
      </c>
      <c r="FJ14" s="126">
        <v>1.5774431948454279</v>
      </c>
      <c r="FK14" s="126">
        <v>1.5634396181713626</v>
      </c>
      <c r="FL14" s="126">
        <v>1.79</v>
      </c>
      <c r="FM14" s="126">
        <v>1.72</v>
      </c>
      <c r="FN14" s="126">
        <v>1.6973738411190631</v>
      </c>
      <c r="FO14" s="126">
        <v>1.65</v>
      </c>
      <c r="FP14" s="126">
        <v>1.7839088833309507</v>
      </c>
      <c r="FQ14" s="126">
        <v>1.7839088833309507</v>
      </c>
      <c r="FR14" s="126">
        <v>1.7782691318435975</v>
      </c>
      <c r="FS14" s="126">
        <v>1.76</v>
      </c>
      <c r="FT14" s="126">
        <v>1.77</v>
      </c>
      <c r="FU14" s="126">
        <v>1.29</v>
      </c>
      <c r="FV14" s="126">
        <v>1.35</v>
      </c>
      <c r="FW14" s="126">
        <v>1.94</v>
      </c>
      <c r="FX14" s="126">
        <f t="shared" si="20"/>
        <v>1.7418838568309503</v>
      </c>
      <c r="FY14" s="160">
        <f t="shared" si="20"/>
        <v>1.5998076865248501</v>
      </c>
      <c r="FZ14" s="160">
        <f t="shared" si="20"/>
        <v>1.3378906598684166</v>
      </c>
      <c r="GA14" s="160">
        <f t="shared" si="20"/>
        <v>1.4761969301211104</v>
      </c>
      <c r="GB14" s="160">
        <f t="shared" si="20"/>
        <v>1.7639591477596566</v>
      </c>
      <c r="GC14" s="160">
        <f t="shared" si="20"/>
        <v>4.9210028256730549</v>
      </c>
      <c r="GD14" s="160"/>
      <c r="GE14" s="160"/>
      <c r="GF14" s="160"/>
      <c r="GG14" s="160"/>
      <c r="GH14" s="160"/>
      <c r="GI14" s="160"/>
      <c r="GJ14" s="160"/>
      <c r="GK14" s="160"/>
      <c r="GL14" s="160"/>
      <c r="GM14" s="160"/>
      <c r="GN14" s="160"/>
      <c r="GO14" s="160"/>
      <c r="GP14" s="160"/>
      <c r="GQ14" s="160"/>
      <c r="GR14" s="160"/>
      <c r="GS14" s="160"/>
      <c r="GT14" s="160"/>
      <c r="GU14" s="160"/>
      <c r="GV14" s="160"/>
      <c r="GW14" s="160"/>
      <c r="GX14" s="160"/>
      <c r="GY14" s="160"/>
      <c r="GZ14" s="160"/>
      <c r="HA14" s="160"/>
      <c r="HB14" s="160"/>
      <c r="HC14" s="160"/>
      <c r="HD14" s="160"/>
      <c r="HE14" s="160"/>
      <c r="HF14" s="160"/>
      <c r="HG14" s="160"/>
      <c r="HH14" s="160"/>
    </row>
    <row r="15" spans="1:221" ht="15" customHeight="1">
      <c r="B15" s="104" t="s">
        <v>161</v>
      </c>
      <c r="C15" s="106" t="s">
        <v>158</v>
      </c>
      <c r="H15" s="96">
        <v>16445.680799999998</v>
      </c>
      <c r="I15" s="96">
        <v>28351.6266</v>
      </c>
      <c r="J15" s="96">
        <v>24465.646499999999</v>
      </c>
      <c r="K15" s="96">
        <v>18385.117200000001</v>
      </c>
      <c r="L15" s="96">
        <v>21156.368699999999</v>
      </c>
      <c r="M15" s="96">
        <v>31597.3603</v>
      </c>
      <c r="N15" s="96">
        <v>48133.168100000003</v>
      </c>
      <c r="O15" s="96">
        <v>36052.5648</v>
      </c>
      <c r="P15" s="96">
        <v>3387.9575</v>
      </c>
      <c r="Q15" s="96">
        <v>9276.0892999999996</v>
      </c>
      <c r="R15" s="96">
        <v>14708.883400000001</v>
      </c>
      <c r="S15" s="96">
        <v>34112.679900000003</v>
      </c>
      <c r="T15" s="183">
        <v>13519.276</v>
      </c>
      <c r="U15" s="183">
        <v>28089.208200000001</v>
      </c>
      <c r="V15" s="183">
        <v>29210.94</v>
      </c>
      <c r="W15" s="183">
        <v>28847.1034</v>
      </c>
      <c r="X15" s="183">
        <v>51372.669099999999</v>
      </c>
      <c r="Y15" s="183">
        <v>40332.996099999997</v>
      </c>
      <c r="Z15" s="183">
        <v>25629.555799999998</v>
      </c>
      <c r="AA15" s="183">
        <v>24665.964100000001</v>
      </c>
      <c r="AB15" s="183">
        <v>16284.5578</v>
      </c>
      <c r="AC15" s="183">
        <v>19525.485000000001</v>
      </c>
      <c r="AD15" s="183">
        <v>29500.278900000001</v>
      </c>
      <c r="AE15" s="183">
        <v>30315.786199999999</v>
      </c>
      <c r="AF15" s="182"/>
      <c r="AH15" s="214"/>
      <c r="AI15" s="214"/>
      <c r="AJ15" s="214"/>
      <c r="AK15" s="96">
        <f t="shared" si="14"/>
        <v>25072.775699999998</v>
      </c>
      <c r="AL15" s="96">
        <f t="shared" si="14"/>
        <v>27777.570100000001</v>
      </c>
      <c r="AM15" s="96">
        <f t="shared" si="14"/>
        <v>35571.693200000002</v>
      </c>
      <c r="AN15" s="96">
        <f t="shared" si="14"/>
        <v>29431.3645</v>
      </c>
      <c r="AO15" s="96">
        <f t="shared" si="14"/>
        <v>7509.3851000000004</v>
      </c>
      <c r="AP15" s="96">
        <f t="shared" si="14"/>
        <v>5215.3999999999996</v>
      </c>
      <c r="AQ15" s="96">
        <f t="shared" si="14"/>
        <v>34038.180200000003</v>
      </c>
      <c r="AR15" s="96">
        <f t="shared" si="14"/>
        <v>8938.4066000000003</v>
      </c>
      <c r="AS15" s="96">
        <f t="shared" si="14"/>
        <v>24452.145100000002</v>
      </c>
      <c r="AT15" s="214"/>
      <c r="AU15" s="214"/>
      <c r="AV15" s="214"/>
      <c r="AW15" s="96">
        <v>31494.063999999998</v>
      </c>
      <c r="AX15" s="96">
        <v>21659.823400000001</v>
      </c>
      <c r="AY15" s="96">
        <v>55164.727400000003</v>
      </c>
      <c r="AZ15" s="96">
        <v>23283.8298</v>
      </c>
      <c r="BA15" s="96">
        <v>29424.016899999999</v>
      </c>
      <c r="BB15" s="96">
        <v>28340.411899999999</v>
      </c>
      <c r="BC15" s="96">
        <v>23945.1986</v>
      </c>
      <c r="BD15" s="96">
        <v>27011.887599999998</v>
      </c>
      <c r="BE15" s="96">
        <v>32498.350900000001</v>
      </c>
      <c r="BG15" s="184"/>
      <c r="BH15" s="214"/>
      <c r="BI15" s="214"/>
      <c r="BJ15" s="214"/>
      <c r="BK15" s="214"/>
      <c r="BL15" s="214"/>
      <c r="BM15" s="214"/>
      <c r="BN15" s="96">
        <f t="shared" si="15"/>
        <v>36224.090700000001</v>
      </c>
      <c r="BO15" s="96">
        <f t="shared" si="15"/>
        <v>19314.167099999999</v>
      </c>
      <c r="BP15" s="96">
        <f t="shared" si="15"/>
        <v>12672.8462</v>
      </c>
      <c r="BQ15" s="96">
        <f t="shared" si="15"/>
        <v>3081.5064000000002</v>
      </c>
      <c r="BR15" s="96">
        <f t="shared" si="15"/>
        <v>10984.8969</v>
      </c>
      <c r="BS15" s="96">
        <f t="shared" si="15"/>
        <v>20259.416099999999</v>
      </c>
      <c r="BT15" s="214"/>
      <c r="BU15" s="214"/>
      <c r="BV15" s="214"/>
      <c r="BW15" s="214"/>
      <c r="BX15" s="214"/>
      <c r="BY15" s="214"/>
      <c r="BZ15" s="96"/>
      <c r="CA15" s="96"/>
      <c r="CB15" s="96"/>
      <c r="CC15" s="96"/>
      <c r="CD15" s="96"/>
      <c r="CE15" s="96"/>
      <c r="CH15" s="214"/>
      <c r="CI15" s="214"/>
      <c r="CJ15" s="214"/>
      <c r="CK15" s="214"/>
      <c r="CL15" s="214"/>
      <c r="CM15" s="214"/>
      <c r="CN15" s="214"/>
      <c r="CO15" s="214"/>
      <c r="CP15" s="214"/>
      <c r="CQ15" s="96">
        <f t="shared" si="16"/>
        <v>16825.548500000001</v>
      </c>
      <c r="CR15" s="96">
        <f t="shared" si="16"/>
        <v>24305.3897</v>
      </c>
      <c r="CS15" s="96">
        <f t="shared" si="16"/>
        <v>14944.6054</v>
      </c>
      <c r="CT15" s="214"/>
      <c r="CU15" s="214"/>
      <c r="CV15" s="214"/>
      <c r="CW15" s="214"/>
      <c r="CX15" s="214"/>
      <c r="CY15" s="214"/>
      <c r="CZ15" s="214"/>
      <c r="DA15" s="214"/>
      <c r="DB15" s="214"/>
      <c r="DC15" s="96"/>
      <c r="DD15" s="96"/>
      <c r="DE15" s="96"/>
      <c r="DG15" s="190"/>
      <c r="DH15" s="96"/>
      <c r="DI15" s="96"/>
      <c r="DJ15" s="96"/>
      <c r="DK15" s="96"/>
      <c r="DL15" s="96"/>
      <c r="DM15" s="96"/>
      <c r="DN15" s="96"/>
      <c r="DO15" s="96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/>
      <c r="EF15" s="96">
        <f>+EF13*EF14/31.10348</f>
        <v>13788.509828540728</v>
      </c>
      <c r="EG15" s="96">
        <v>4812.3523794199227</v>
      </c>
      <c r="EH15" s="96">
        <f t="shared" ref="EH15:EI15" si="22">+EH13*EH14/31.10348</f>
        <v>8138.4380000000001</v>
      </c>
      <c r="EI15" s="96">
        <f t="shared" si="22"/>
        <v>6190.1325999999999</v>
      </c>
      <c r="EJ15" s="96">
        <f>+EJ13*EJ14/31.10348</f>
        <v>4918.5086000000001</v>
      </c>
      <c r="EK15" s="96">
        <f>+EK13*EK14/31.10348</f>
        <v>2480.7204852961786</v>
      </c>
      <c r="EL15" s="96">
        <f t="shared" ref="EL15" si="23">+EL13*EL14/31.10348</f>
        <v>1597.5151333548529</v>
      </c>
      <c r="EM15" s="96">
        <f>+EM13*EM14/31.10348</f>
        <v>7600.2304999999997</v>
      </c>
      <c r="EN15" s="96">
        <f t="shared" ref="EN15:EP15" si="24">+EN13*EN14/31.10348</f>
        <v>2829.0185000000001</v>
      </c>
      <c r="EO15" s="96">
        <f t="shared" si="24"/>
        <v>3756.1913999999997</v>
      </c>
      <c r="EP15" s="96">
        <f t="shared" si="24"/>
        <v>8249.0860000000011</v>
      </c>
      <c r="EQ15" s="96">
        <v>3993.529</v>
      </c>
      <c r="ER15" s="96">
        <v>2802.1612999999998</v>
      </c>
      <c r="ES15" s="96">
        <v>817</v>
      </c>
      <c r="ET15" s="96">
        <v>574</v>
      </c>
      <c r="EU15" s="96">
        <v>1119</v>
      </c>
      <c r="EV15" s="96">
        <v>3124</v>
      </c>
      <c r="EW15" s="96">
        <v>3527</v>
      </c>
      <c r="EX15" s="96">
        <f>+EX13*EX14/31.10348</f>
        <v>5574.9276286769191</v>
      </c>
      <c r="EY15" s="96">
        <f>+EY13*EY14/31.10348</f>
        <v>6202.2082416501307</v>
      </c>
      <c r="EZ15" s="96">
        <v>6202.2082416501307</v>
      </c>
      <c r="FA15" s="96">
        <v>2583.7960000000003</v>
      </c>
      <c r="FB15" s="96">
        <v>6222.1531999999988</v>
      </c>
      <c r="FC15" s="96">
        <v>6235</v>
      </c>
      <c r="FD15" s="96">
        <v>5209.0954000000002</v>
      </c>
      <c r="FE15" s="96">
        <v>3385</v>
      </c>
      <c r="FF15" s="96">
        <v>3343.7956999999997</v>
      </c>
      <c r="FG15" s="96">
        <v>1848.3496000000002</v>
      </c>
      <c r="FH15" s="96">
        <v>1704.7895999999996</v>
      </c>
      <c r="FI15" s="96">
        <v>3458.6325999999995</v>
      </c>
      <c r="FJ15" s="96">
        <v>4963.7293627626759</v>
      </c>
      <c r="FK15" s="96">
        <v>4793.1520999999993</v>
      </c>
      <c r="FL15" s="96">
        <v>7088</v>
      </c>
      <c r="FM15" s="96">
        <v>7220</v>
      </c>
      <c r="FN15" s="96">
        <v>3908.9705000000004</v>
      </c>
      <c r="FO15" s="96">
        <v>6059</v>
      </c>
      <c r="FP15" s="96">
        <v>7005.6697999999997</v>
      </c>
      <c r="FQ15" s="96">
        <v>7005.6697999999997</v>
      </c>
      <c r="FR15" s="96">
        <v>6118.5511000000006</v>
      </c>
      <c r="FS15" s="96">
        <v>6568</v>
      </c>
      <c r="FT15" s="96">
        <v>6888</v>
      </c>
      <c r="FU15" s="96">
        <v>3542</v>
      </c>
      <c r="FV15" s="96">
        <v>4617</v>
      </c>
      <c r="FW15" s="96">
        <v>10203</v>
      </c>
      <c r="FX15" s="96">
        <f t="shared" ref="FX15:GC15" si="25">+FX13*FX14/31.10348</f>
        <v>6849.9310999999998</v>
      </c>
      <c r="FY15" s="159">
        <f t="shared" si="25"/>
        <v>4224.5165999999999</v>
      </c>
      <c r="FZ15" s="159">
        <f t="shared" si="25"/>
        <v>2387.9605000000001</v>
      </c>
      <c r="GA15" s="159">
        <f t="shared" si="25"/>
        <v>1959.4003</v>
      </c>
      <c r="GB15" s="159">
        <f t="shared" si="25"/>
        <v>2831.9596999999999</v>
      </c>
      <c r="GC15" s="159">
        <f t="shared" si="25"/>
        <v>13897.7585</v>
      </c>
      <c r="GD15" s="159"/>
      <c r="GE15" s="159"/>
      <c r="GF15" s="159"/>
      <c r="GG15" s="159"/>
      <c r="GH15" s="159"/>
      <c r="GI15" s="159"/>
      <c r="GJ15" s="159"/>
      <c r="GK15" s="159"/>
      <c r="GL15" s="159"/>
      <c r="GM15" s="159"/>
      <c r="GN15" s="159"/>
      <c r="GO15" s="159"/>
      <c r="GP15" s="159"/>
      <c r="GQ15" s="159"/>
      <c r="GR15" s="159"/>
      <c r="GS15" s="159"/>
      <c r="GT15" s="159"/>
      <c r="GU15" s="159"/>
      <c r="GV15" s="159"/>
      <c r="GW15" s="159"/>
      <c r="GX15" s="159"/>
      <c r="GY15" s="159"/>
      <c r="GZ15" s="159"/>
      <c r="HA15" s="159"/>
      <c r="HB15" s="159"/>
      <c r="HC15" s="159"/>
      <c r="HD15" s="159"/>
      <c r="HE15" s="159"/>
      <c r="HF15" s="159"/>
      <c r="HG15" s="159"/>
      <c r="HH15" s="159"/>
    </row>
    <row r="16" spans="1:221" ht="15" customHeight="1">
      <c r="B16" s="104" t="s">
        <v>162</v>
      </c>
      <c r="C16" s="106" t="s">
        <v>153</v>
      </c>
      <c r="H16" s="96">
        <v>380781.63219999999</v>
      </c>
      <c r="I16" s="96">
        <v>301626.41489999997</v>
      </c>
      <c r="J16" s="96">
        <v>357588.81929999997</v>
      </c>
      <c r="K16" s="96">
        <v>317489.66340000002</v>
      </c>
      <c r="L16" s="96">
        <v>337371.12390000001</v>
      </c>
      <c r="M16" s="96">
        <v>356233.33049999998</v>
      </c>
      <c r="N16" s="96">
        <v>347465.69449999998</v>
      </c>
      <c r="O16" s="96">
        <v>407613.32809999998</v>
      </c>
      <c r="P16" s="96">
        <v>405406.64360000001</v>
      </c>
      <c r="Q16" s="96">
        <v>409255.48369999998</v>
      </c>
      <c r="R16" s="96">
        <v>386148.03779999999</v>
      </c>
      <c r="S16" s="96">
        <v>352051.29340000002</v>
      </c>
      <c r="T16" s="183">
        <v>403560.06099999999</v>
      </c>
      <c r="U16" s="183">
        <v>341789.00819999998</v>
      </c>
      <c r="V16" s="183">
        <v>374509.30089999997</v>
      </c>
      <c r="W16" s="183">
        <v>352872.31530000002</v>
      </c>
      <c r="X16" s="183">
        <v>393225.77970000001</v>
      </c>
      <c r="Y16" s="183">
        <v>375870.58600000001</v>
      </c>
      <c r="Z16" s="183">
        <v>384665.55670000002</v>
      </c>
      <c r="AA16" s="183">
        <v>363750.73469999997</v>
      </c>
      <c r="AB16" s="183">
        <v>334118.3726</v>
      </c>
      <c r="AC16" s="183">
        <v>383179.06660000002</v>
      </c>
      <c r="AD16" s="183">
        <v>365475.30170000001</v>
      </c>
      <c r="AE16" s="183">
        <v>372838.62060000002</v>
      </c>
      <c r="AF16" s="186"/>
      <c r="AH16" s="214"/>
      <c r="AI16" s="214"/>
      <c r="AJ16" s="214"/>
      <c r="AK16" s="96">
        <v>339930.41529999999</v>
      </c>
      <c r="AL16" s="96">
        <v>355437.22850000003</v>
      </c>
      <c r="AM16" s="96">
        <v>334514.08240000001</v>
      </c>
      <c r="AN16" s="96">
        <v>379920.45549999998</v>
      </c>
      <c r="AO16" s="96">
        <v>381671.14439999999</v>
      </c>
      <c r="AP16" s="96">
        <v>365904.77789999999</v>
      </c>
      <c r="AQ16" s="96">
        <v>387100.49699999997</v>
      </c>
      <c r="AR16" s="96">
        <v>331753.56430000003</v>
      </c>
      <c r="AS16" s="96">
        <v>409142.89620000002</v>
      </c>
      <c r="AT16" s="214"/>
      <c r="AU16" s="214"/>
      <c r="AV16" s="214"/>
      <c r="AW16" s="96">
        <v>393394.95189999999</v>
      </c>
      <c r="AX16" s="96">
        <v>370425.84779999999</v>
      </c>
      <c r="AY16" s="96">
        <v>369095.40019999997</v>
      </c>
      <c r="AZ16" s="96">
        <v>395192.2365</v>
      </c>
      <c r="BA16" s="96">
        <v>376297.71610000002</v>
      </c>
      <c r="BB16" s="96">
        <v>352982.30570000003</v>
      </c>
      <c r="BC16" s="96">
        <v>389099.94209999999</v>
      </c>
      <c r="BD16" s="96">
        <v>393493.73129999998</v>
      </c>
      <c r="BE16" s="96">
        <v>380382.80660000001</v>
      </c>
      <c r="BG16" s="184"/>
      <c r="BH16" s="214"/>
      <c r="BI16" s="214"/>
      <c r="BJ16" s="214"/>
      <c r="BK16" s="214"/>
      <c r="BL16" s="214"/>
      <c r="BM16" s="214"/>
      <c r="BN16" s="96">
        <v>371449.90460000001</v>
      </c>
      <c r="BO16" s="96">
        <v>319688.84820000001</v>
      </c>
      <c r="BP16" s="96">
        <v>338782.315</v>
      </c>
      <c r="BQ16" s="96">
        <v>381943.49699999997</v>
      </c>
      <c r="BR16" s="96">
        <v>324833.4302</v>
      </c>
      <c r="BS16" s="96">
        <v>385280.64309999999</v>
      </c>
      <c r="BT16" s="214"/>
      <c r="BU16" s="214"/>
      <c r="BV16" s="214"/>
      <c r="BW16" s="214"/>
      <c r="BX16" s="214"/>
      <c r="BY16" s="214"/>
      <c r="BZ16" s="96"/>
      <c r="CA16" s="96"/>
      <c r="CB16" s="96"/>
      <c r="CC16" s="96"/>
      <c r="CD16" s="96"/>
      <c r="CE16" s="96"/>
      <c r="CH16" s="214"/>
      <c r="CI16" s="214"/>
      <c r="CJ16" s="214"/>
      <c r="CK16" s="214"/>
      <c r="CL16" s="214"/>
      <c r="CM16" s="214"/>
      <c r="CN16" s="214"/>
      <c r="CO16" s="214"/>
      <c r="CP16" s="214"/>
      <c r="CQ16" s="96">
        <v>364076.43359999999</v>
      </c>
      <c r="CR16" s="96">
        <v>335230.0221</v>
      </c>
      <c r="CS16" s="96">
        <v>386994.88219999999</v>
      </c>
      <c r="CT16" s="214"/>
      <c r="CU16" s="214"/>
      <c r="CV16" s="214"/>
      <c r="CW16" s="214"/>
      <c r="CX16" s="214"/>
      <c r="CY16" s="214"/>
      <c r="CZ16" s="214"/>
      <c r="DA16" s="214"/>
      <c r="DB16" s="214"/>
      <c r="DC16" s="96"/>
      <c r="DD16" s="96"/>
      <c r="DE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/>
      <c r="EF16" s="96">
        <v>91866.707200000004</v>
      </c>
      <c r="EG16" s="96">
        <v>82912.134999999995</v>
      </c>
      <c r="EH16" s="96">
        <v>59987.516100000001</v>
      </c>
      <c r="EI16" s="96">
        <v>82008.7745</v>
      </c>
      <c r="EJ16" s="96">
        <v>87134.255100000009</v>
      </c>
      <c r="EK16" s="96">
        <v>73262</v>
      </c>
      <c r="EL16" s="96">
        <v>86194.122199999998</v>
      </c>
      <c r="EM16" s="96">
        <v>51188.07</v>
      </c>
      <c r="EN16" s="96">
        <v>89299.530899999998</v>
      </c>
      <c r="EO16" s="96">
        <v>85729.856500000009</v>
      </c>
      <c r="EP16" s="96">
        <v>76344.521599999993</v>
      </c>
      <c r="EQ16" s="96">
        <v>80337.0196</v>
      </c>
      <c r="ER16" s="96">
        <v>78006.75</v>
      </c>
      <c r="ES16" s="96">
        <v>79404</v>
      </c>
      <c r="ET16" s="96">
        <v>90228</v>
      </c>
      <c r="EU16" s="96">
        <v>90848</v>
      </c>
      <c r="EV16" s="96">
        <v>87809</v>
      </c>
      <c r="EW16" s="96">
        <v>67087</v>
      </c>
      <c r="EX16" s="96">
        <v>75263</v>
      </c>
      <c r="EY16" s="96">
        <v>83185.414599999989</v>
      </c>
      <c r="EZ16" s="96">
        <v>83185.414599999989</v>
      </c>
      <c r="FA16" s="96">
        <v>68774.838499999998</v>
      </c>
      <c r="FB16" s="96">
        <v>72588.690900000001</v>
      </c>
      <c r="FC16" s="96">
        <v>79696</v>
      </c>
      <c r="FD16" s="96">
        <v>77394</v>
      </c>
      <c r="FE16" s="96">
        <v>78156</v>
      </c>
      <c r="FF16" s="96">
        <v>72767.413700000005</v>
      </c>
      <c r="FG16" s="96">
        <v>94786.897799999992</v>
      </c>
      <c r="FH16" s="96">
        <v>66652.021800000002</v>
      </c>
      <c r="FI16" s="96">
        <v>79691.611399999994</v>
      </c>
      <c r="FJ16" s="96">
        <v>0</v>
      </c>
      <c r="FK16" s="96">
        <v>78441.663100000005</v>
      </c>
      <c r="FL16" s="96">
        <v>78701</v>
      </c>
      <c r="FM16" s="96">
        <v>78976</v>
      </c>
      <c r="FN16" s="96">
        <v>71153.524799999999</v>
      </c>
      <c r="FO16" s="96">
        <v>75597</v>
      </c>
      <c r="FP16" s="96">
        <v>92980.631799999988</v>
      </c>
      <c r="FQ16" s="96">
        <v>92980.631799999988</v>
      </c>
      <c r="FR16" s="96">
        <v>93663.751999999993</v>
      </c>
      <c r="FS16" s="96">
        <v>87558</v>
      </c>
      <c r="FT16" s="96">
        <v>93585</v>
      </c>
      <c r="FU16" s="96">
        <v>92292</v>
      </c>
      <c r="FV16" s="96">
        <v>93577</v>
      </c>
      <c r="FW16" s="96">
        <v>82773</v>
      </c>
      <c r="FX16" s="96">
        <v>90775.194000000003</v>
      </c>
      <c r="FY16" s="159">
        <v>89291.167600000001</v>
      </c>
      <c r="FZ16" s="159">
        <v>84029.022599999997</v>
      </c>
      <c r="GA16" s="159">
        <v>84294.141099999993</v>
      </c>
      <c r="GB16" s="159">
        <v>82508.741099999999</v>
      </c>
      <c r="GC16" s="159">
        <v>79079.935200000007</v>
      </c>
      <c r="GD16" s="159"/>
      <c r="GE16" s="159"/>
      <c r="GF16" s="159"/>
      <c r="GG16" s="159"/>
      <c r="GH16" s="159"/>
      <c r="GI16" s="159"/>
      <c r="GJ16" s="159"/>
      <c r="GK16" s="159"/>
      <c r="GL16" s="159"/>
      <c r="GM16" s="159"/>
      <c r="GN16" s="159"/>
      <c r="GO16" s="159"/>
      <c r="GP16" s="159"/>
      <c r="GQ16" s="159"/>
      <c r="GR16" s="159"/>
      <c r="GS16" s="159"/>
      <c r="GT16" s="159"/>
      <c r="GU16" s="159"/>
      <c r="GV16" s="159"/>
      <c r="GW16" s="159"/>
      <c r="GX16" s="159"/>
      <c r="GY16" s="159"/>
      <c r="GZ16" s="159"/>
      <c r="HA16" s="159"/>
      <c r="HB16" s="159"/>
      <c r="HC16" s="159"/>
      <c r="HD16" s="159"/>
      <c r="HE16" s="159"/>
      <c r="HF16" s="159"/>
      <c r="HG16" s="159"/>
      <c r="HH16" s="159"/>
    </row>
    <row r="17" spans="2:216" ht="15" customHeight="1">
      <c r="B17" s="104" t="s">
        <v>163</v>
      </c>
      <c r="C17" s="106" t="s">
        <v>156</v>
      </c>
      <c r="H17" s="126">
        <v>1.6489</v>
      </c>
      <c r="I17" s="126">
        <v>2.0672999999999999</v>
      </c>
      <c r="J17" s="126">
        <v>2.0941000000000001</v>
      </c>
      <c r="K17" s="126">
        <v>1.9598</v>
      </c>
      <c r="L17" s="126">
        <v>1.851</v>
      </c>
      <c r="M17" s="126">
        <v>2.6120999999999999</v>
      </c>
      <c r="N17" s="126">
        <v>2.2382</v>
      </c>
      <c r="O17" s="126">
        <v>1.7748999999999999</v>
      </c>
      <c r="P17" s="126">
        <v>1.4280999999999999</v>
      </c>
      <c r="Q17" s="126">
        <v>2.2673999999999999</v>
      </c>
      <c r="R17" s="126">
        <v>1.7776000000000001</v>
      </c>
      <c r="S17" s="126">
        <v>2.3391000000000002</v>
      </c>
      <c r="T17" s="188">
        <v>1.5921000000000001</v>
      </c>
      <c r="U17" s="188">
        <v>1.8238000000000001</v>
      </c>
      <c r="V17" s="188">
        <v>2.0804</v>
      </c>
      <c r="W17" s="188">
        <v>2.3555000000000001</v>
      </c>
      <c r="X17" s="188">
        <v>2.4647000000000001</v>
      </c>
      <c r="Y17" s="188">
        <v>2.7044000000000001</v>
      </c>
      <c r="Z17" s="188">
        <v>2.4150999999999998</v>
      </c>
      <c r="AA17" s="188">
        <v>2.4792000000000001</v>
      </c>
      <c r="AB17" s="188">
        <v>1.8394999999999999</v>
      </c>
      <c r="AC17" s="188">
        <v>1.5782</v>
      </c>
      <c r="AD17" s="188">
        <v>1.8501000000000001</v>
      </c>
      <c r="AE17" s="188">
        <v>2.0988000000000002</v>
      </c>
      <c r="AF17" s="189"/>
      <c r="AH17" s="216"/>
      <c r="AI17" s="216"/>
      <c r="AJ17" s="216"/>
      <c r="AK17" s="126">
        <v>2.0390999999999999</v>
      </c>
      <c r="AL17" s="126">
        <v>2.0939999999999999</v>
      </c>
      <c r="AM17" s="126">
        <v>2.8584999999999998</v>
      </c>
      <c r="AN17" s="126">
        <v>2.0823999999999998</v>
      </c>
      <c r="AO17" s="126">
        <v>1.4973000000000001</v>
      </c>
      <c r="AP17" s="126">
        <v>1.5904</v>
      </c>
      <c r="AQ17" s="126">
        <v>2.3473000000000002</v>
      </c>
      <c r="AR17" s="126">
        <v>2.2968999999999999</v>
      </c>
      <c r="AS17" s="126">
        <v>1.9302999999999999</v>
      </c>
      <c r="AT17" s="216"/>
      <c r="AU17" s="216"/>
      <c r="AV17" s="216"/>
      <c r="AW17" s="126">
        <v>2.1585999999999999</v>
      </c>
      <c r="AX17" s="126">
        <v>2.5722</v>
      </c>
      <c r="AY17" s="126">
        <v>2.7740999999999998</v>
      </c>
      <c r="AZ17" s="126">
        <v>2.0415000000000001</v>
      </c>
      <c r="BA17" s="126">
        <v>2.1522000000000001</v>
      </c>
      <c r="BB17" s="126">
        <v>1.8041</v>
      </c>
      <c r="BC17" s="126">
        <v>1.6987000000000001</v>
      </c>
      <c r="BD17" s="126">
        <v>1.5838000000000001</v>
      </c>
      <c r="BE17" s="126">
        <v>1.7765</v>
      </c>
      <c r="BG17" s="184"/>
      <c r="BH17" s="216"/>
      <c r="BI17" s="216"/>
      <c r="BJ17" s="216"/>
      <c r="BK17" s="216"/>
      <c r="BL17" s="216"/>
      <c r="BM17" s="216"/>
      <c r="BN17" s="126">
        <v>2.0691000000000002</v>
      </c>
      <c r="BO17" s="126">
        <v>2.145</v>
      </c>
      <c r="BP17" s="126">
        <v>2.0065</v>
      </c>
      <c r="BQ17" s="126">
        <v>1.5961000000000001</v>
      </c>
      <c r="BR17" s="126">
        <v>2.2854000000000001</v>
      </c>
      <c r="BS17" s="126">
        <v>1.7899</v>
      </c>
      <c r="BT17" s="216"/>
      <c r="BU17" s="216"/>
      <c r="BV17" s="216"/>
      <c r="BW17" s="216"/>
      <c r="BX17" s="216"/>
      <c r="BY17" s="216"/>
      <c r="BZ17" s="126"/>
      <c r="CA17" s="126"/>
      <c r="CB17" s="126"/>
      <c r="CC17" s="126"/>
      <c r="CD17" s="126"/>
      <c r="CE17" s="126"/>
      <c r="CH17" s="216"/>
      <c r="CI17" s="216"/>
      <c r="CJ17" s="216"/>
      <c r="CK17" s="216"/>
      <c r="CL17" s="216"/>
      <c r="CM17" s="216"/>
      <c r="CN17" s="216"/>
      <c r="CO17" s="216"/>
      <c r="CP17" s="216"/>
      <c r="CQ17" s="126">
        <v>1.8517999999999999</v>
      </c>
      <c r="CR17" s="126">
        <v>2.0146999999999999</v>
      </c>
      <c r="CS17" s="126">
        <v>1.6609</v>
      </c>
      <c r="CT17" s="216"/>
      <c r="CU17" s="216"/>
      <c r="CV17" s="216"/>
      <c r="CW17" s="216"/>
      <c r="CX17" s="216"/>
      <c r="CY17" s="216"/>
      <c r="CZ17" s="216"/>
      <c r="DA17" s="216"/>
      <c r="DB17" s="216"/>
      <c r="DC17" s="126"/>
      <c r="DD17" s="126"/>
      <c r="DE17" s="126"/>
      <c r="DH17" s="126"/>
      <c r="DI17" s="126"/>
      <c r="DJ17" s="126"/>
      <c r="DK17" s="126"/>
      <c r="DL17" s="126"/>
      <c r="DM17" s="126"/>
      <c r="DN17" s="126"/>
      <c r="DO17" s="126"/>
      <c r="DP17" s="126"/>
      <c r="DQ17" s="126"/>
      <c r="DR17" s="126"/>
      <c r="DS17" s="126"/>
      <c r="DT17" s="126"/>
      <c r="DU17" s="126"/>
      <c r="DV17" s="126"/>
      <c r="DW17" s="126"/>
      <c r="DX17" s="126"/>
      <c r="DY17" s="126"/>
      <c r="DZ17" s="126"/>
      <c r="EA17" s="126"/>
      <c r="EB17" s="126"/>
      <c r="EC17" s="126"/>
      <c r="ED17" s="126"/>
      <c r="EE17" s="126"/>
      <c r="EF17" s="126">
        <v>2.5942650794075699</v>
      </c>
      <c r="EG17" s="126">
        <v>2.5</v>
      </c>
      <c r="EH17" s="126">
        <v>2.0917071853223805</v>
      </c>
      <c r="EI17" s="126">
        <v>3.0020190589410163</v>
      </c>
      <c r="EJ17" s="126">
        <v>1.3908513933295104</v>
      </c>
      <c r="EK17" s="126">
        <v>2.38</v>
      </c>
      <c r="EL17" s="126">
        <v>1.3117409493049632</v>
      </c>
      <c r="EM17" s="126">
        <v>1.8929008333085424</v>
      </c>
      <c r="EN17" s="126">
        <v>2.9797677334476127</v>
      </c>
      <c r="EO17" s="126">
        <v>1.253725074207817</v>
      </c>
      <c r="EP17" s="126">
        <v>1.7986141951040535</v>
      </c>
      <c r="EQ17" s="126">
        <v>2.2941058962524918</v>
      </c>
      <c r="ER17" s="126">
        <v>2.4451735443492777</v>
      </c>
      <c r="ES17" s="126">
        <v>1.1000000000000001</v>
      </c>
      <c r="ET17" s="126">
        <v>1.1200000000000001</v>
      </c>
      <c r="EU17" s="126">
        <v>1.21</v>
      </c>
      <c r="EV17" s="126">
        <v>1.58</v>
      </c>
      <c r="EW17" s="126">
        <v>1.73</v>
      </c>
      <c r="EX17" s="126">
        <v>2</v>
      </c>
      <c r="EY17" s="126">
        <v>1.5861263681308864</v>
      </c>
      <c r="EZ17" s="126">
        <v>1.5861263681308864</v>
      </c>
      <c r="FA17" s="126">
        <v>1.8517875104381378</v>
      </c>
      <c r="FB17" s="126">
        <v>1.6262707739315907</v>
      </c>
      <c r="FC17" s="126">
        <v>1.44</v>
      </c>
      <c r="FD17" s="126">
        <v>2.2200000000000002</v>
      </c>
      <c r="FE17" s="126">
        <v>1.67</v>
      </c>
      <c r="FF17" s="126">
        <v>1.2039147568960802</v>
      </c>
      <c r="FG17" s="126">
        <v>1.1481641822716138</v>
      </c>
      <c r="FH17" s="126">
        <v>1.1750665693049389</v>
      </c>
      <c r="FI17" s="126">
        <v>2.2469744833824756</v>
      </c>
      <c r="FJ17" s="126">
        <v>0</v>
      </c>
      <c r="FK17" s="126">
        <v>1.6053674831904474</v>
      </c>
      <c r="FL17" s="126">
        <v>1.46</v>
      </c>
      <c r="FM17" s="126">
        <v>1.84</v>
      </c>
      <c r="FN17" s="126">
        <v>1.9426687809366827</v>
      </c>
      <c r="FO17" s="126">
        <v>1.58</v>
      </c>
      <c r="FP17" s="126">
        <v>2.2220356433197739</v>
      </c>
      <c r="FQ17" s="126">
        <v>2.2220356433197739</v>
      </c>
      <c r="FR17" s="126">
        <v>1.8514882647144439</v>
      </c>
      <c r="FS17" s="126">
        <v>2.08</v>
      </c>
      <c r="FT17" s="126">
        <v>1.97</v>
      </c>
      <c r="FU17" s="126">
        <v>1.85</v>
      </c>
      <c r="FV17" s="126">
        <v>1.9</v>
      </c>
      <c r="FW17" s="126">
        <v>1.99</v>
      </c>
      <c r="FX17" s="126">
        <v>2.2744505886153874</v>
      </c>
      <c r="FY17" s="160">
        <v>1.6677653557213425</v>
      </c>
      <c r="FZ17" s="160">
        <v>1.5290772622896607</v>
      </c>
      <c r="GA17" s="160">
        <v>1.5161641470267739</v>
      </c>
      <c r="GB17" s="160">
        <v>1.6814249723329737</v>
      </c>
      <c r="GC17" s="160">
        <v>4.5504097354508701</v>
      </c>
      <c r="GD17" s="160"/>
      <c r="GE17" s="160"/>
      <c r="GF17" s="160"/>
      <c r="GG17" s="160"/>
      <c r="GH17" s="160"/>
      <c r="GI17" s="160"/>
      <c r="GJ17" s="160"/>
      <c r="GK17" s="160"/>
      <c r="GL17" s="160"/>
      <c r="GM17" s="160"/>
      <c r="GN17" s="160"/>
      <c r="GO17" s="160"/>
      <c r="GP17" s="160"/>
      <c r="GQ17" s="160"/>
      <c r="GR17" s="160"/>
      <c r="GS17" s="160"/>
      <c r="GT17" s="160"/>
      <c r="GU17" s="160"/>
      <c r="GV17" s="160"/>
      <c r="GW17" s="160"/>
      <c r="GX17" s="160"/>
      <c r="GY17" s="160"/>
      <c r="GZ17" s="160"/>
      <c r="HA17" s="160"/>
      <c r="HB17" s="160"/>
      <c r="HC17" s="160"/>
      <c r="HD17" s="160"/>
      <c r="HE17" s="160"/>
      <c r="HF17" s="160"/>
      <c r="HG17" s="160"/>
      <c r="HH17" s="160"/>
    </row>
    <row r="18" spans="2:216" ht="15" customHeight="1">
      <c r="B18" s="104" t="s">
        <v>164</v>
      </c>
      <c r="C18" s="106" t="s">
        <v>158</v>
      </c>
      <c r="H18" s="96">
        <v>20186.838400000001</v>
      </c>
      <c r="I18" s="96">
        <v>20047.428</v>
      </c>
      <c r="J18" s="96">
        <v>24074.9365</v>
      </c>
      <c r="K18" s="96">
        <v>20004.978200000001</v>
      </c>
      <c r="L18" s="96">
        <v>20076.907599999999</v>
      </c>
      <c r="M18" s="96">
        <v>29917.040099999998</v>
      </c>
      <c r="N18" s="96">
        <v>25003.389200000001</v>
      </c>
      <c r="O18" s="96">
        <v>23260.401099999999</v>
      </c>
      <c r="P18" s="96">
        <v>18613.906200000001</v>
      </c>
      <c r="Q18" s="96">
        <v>29833.631799999999</v>
      </c>
      <c r="R18" s="96">
        <v>22069.153200000001</v>
      </c>
      <c r="S18" s="96">
        <v>26475.5995</v>
      </c>
      <c r="T18" s="183">
        <v>20656.967000000001</v>
      </c>
      <c r="U18" s="183">
        <v>20041.147199999999</v>
      </c>
      <c r="V18" s="183">
        <v>25049.151300000001</v>
      </c>
      <c r="W18" s="183">
        <v>26723.4941</v>
      </c>
      <c r="X18" s="183">
        <v>31160.064399999999</v>
      </c>
      <c r="Y18" s="183">
        <v>32681.332200000001</v>
      </c>
      <c r="Z18" s="183">
        <v>29867.663400000001</v>
      </c>
      <c r="AA18" s="183">
        <v>28994.027099999999</v>
      </c>
      <c r="AB18" s="183">
        <v>19759.820199999998</v>
      </c>
      <c r="AC18" s="183">
        <v>19442.573799999998</v>
      </c>
      <c r="AD18" s="183">
        <v>21739.61</v>
      </c>
      <c r="AE18" s="183">
        <v>25158.303599999999</v>
      </c>
      <c r="AF18" s="182"/>
      <c r="AH18" s="217"/>
      <c r="AI18" s="217"/>
      <c r="AJ18" s="217"/>
      <c r="AK18" s="96">
        <v>22285.5249</v>
      </c>
      <c r="AL18" s="96">
        <v>23929.040700000001</v>
      </c>
      <c r="AM18" s="96">
        <v>30743.344000000001</v>
      </c>
      <c r="AN18" s="96">
        <v>25435.349399999999</v>
      </c>
      <c r="AO18" s="96">
        <v>18373.844000000001</v>
      </c>
      <c r="AP18" s="96">
        <v>18709.555400000001</v>
      </c>
      <c r="AQ18" s="96">
        <v>29213.615900000001</v>
      </c>
      <c r="AR18" s="96">
        <v>24499.0435</v>
      </c>
      <c r="AS18" s="96">
        <v>25392.141899999999</v>
      </c>
      <c r="AT18" s="217"/>
      <c r="AU18" s="217"/>
      <c r="AV18" s="217"/>
      <c r="AW18" s="96">
        <v>27302.130399999998</v>
      </c>
      <c r="AX18" s="96">
        <v>30632.956200000001</v>
      </c>
      <c r="AY18" s="96">
        <v>32919.115599999997</v>
      </c>
      <c r="AZ18" s="96">
        <v>25938.1908</v>
      </c>
      <c r="BA18" s="96">
        <v>26037.6967</v>
      </c>
      <c r="BB18" s="96">
        <v>20474.101500000001</v>
      </c>
      <c r="BC18" s="96">
        <v>21250.316999999999</v>
      </c>
      <c r="BD18" s="96">
        <v>20037.2644</v>
      </c>
      <c r="BE18" s="96">
        <v>21725.514899999998</v>
      </c>
      <c r="BG18" s="184"/>
      <c r="BH18" s="217"/>
      <c r="BI18" s="217"/>
      <c r="BJ18" s="217"/>
      <c r="BK18" s="217"/>
      <c r="BL18" s="217"/>
      <c r="BM18" s="217"/>
      <c r="BN18" s="96">
        <v>24710.2965</v>
      </c>
      <c r="BO18" s="96">
        <v>22046.960200000001</v>
      </c>
      <c r="BP18" s="96">
        <v>21854.526300000001</v>
      </c>
      <c r="BQ18" s="96">
        <v>19599.2022</v>
      </c>
      <c r="BR18" s="96">
        <v>23867.849399999999</v>
      </c>
      <c r="BS18" s="96">
        <v>22171.658100000001</v>
      </c>
      <c r="BT18" s="217"/>
      <c r="BU18" s="217"/>
      <c r="BV18" s="217"/>
      <c r="BW18" s="217"/>
      <c r="BX18" s="217"/>
      <c r="BY18" s="217"/>
      <c r="BZ18" s="96"/>
      <c r="CA18" s="96"/>
      <c r="CB18" s="96"/>
      <c r="CC18" s="96"/>
      <c r="CD18" s="96"/>
      <c r="CE18" s="96"/>
      <c r="CH18" s="217"/>
      <c r="CI18" s="217"/>
      <c r="CJ18" s="217"/>
      <c r="CK18" s="217"/>
      <c r="CL18" s="217"/>
      <c r="CM18" s="217"/>
      <c r="CN18" s="217"/>
      <c r="CO18" s="217"/>
      <c r="CP18" s="217"/>
      <c r="CQ18" s="96">
        <v>21675.387999999999</v>
      </c>
      <c r="CR18" s="96">
        <v>21714.523499999999</v>
      </c>
      <c r="CS18" s="96">
        <v>20665.049500000001</v>
      </c>
      <c r="CT18" s="217"/>
      <c r="CU18" s="217"/>
      <c r="CV18" s="217"/>
      <c r="CW18" s="217"/>
      <c r="CX18" s="217"/>
      <c r="CY18" s="217"/>
      <c r="CZ18" s="217"/>
      <c r="DA18" s="217"/>
      <c r="DB18" s="217"/>
      <c r="DC18" s="96"/>
      <c r="DD18" s="96"/>
      <c r="DE18" s="96"/>
      <c r="DH18" s="96"/>
      <c r="DI18" s="96"/>
      <c r="DJ18" s="96"/>
      <c r="DK18" s="96"/>
      <c r="DL18" s="96"/>
      <c r="DM18" s="96"/>
      <c r="DN18" s="96"/>
      <c r="DO18" s="96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>
        <v>7662.3927999999996</v>
      </c>
      <c r="EG18" s="96">
        <v>6396.6086999999998</v>
      </c>
      <c r="EH18" s="96">
        <v>869.08159999999998</v>
      </c>
      <c r="EI18" s="96">
        <v>7915.2527</v>
      </c>
      <c r="EJ18" s="96">
        <v>3896.3743000000004</v>
      </c>
      <c r="EK18" s="96">
        <v>5600</v>
      </c>
      <c r="EL18" s="96">
        <v>3635.1032</v>
      </c>
      <c r="EM18" s="96">
        <v>3115.2121999999999</v>
      </c>
      <c r="EN18" s="96">
        <v>8555.0511000000006</v>
      </c>
      <c r="EO18" s="96">
        <v>3455.6156000000005</v>
      </c>
      <c r="EP18" s="96">
        <v>4414.7581</v>
      </c>
      <c r="EQ18" s="96">
        <v>5925.4344000000001</v>
      </c>
      <c r="ER18" s="96">
        <v>6132.4341000000004</v>
      </c>
      <c r="ES18" s="96">
        <v>2799</v>
      </c>
      <c r="ET18" s="96">
        <v>3235</v>
      </c>
      <c r="EU18" s="96">
        <v>3546</v>
      </c>
      <c r="EV18" s="96">
        <v>4459</v>
      </c>
      <c r="EW18" s="96">
        <v>3740</v>
      </c>
      <c r="EX18" s="96">
        <v>4451</v>
      </c>
      <c r="EY18" s="96">
        <v>4242.0519999999997</v>
      </c>
      <c r="EZ18" s="96">
        <v>4242.0519999999997</v>
      </c>
      <c r="FA18" s="96">
        <v>4094.6025</v>
      </c>
      <c r="FB18" s="96">
        <v>3795.3588000000004</v>
      </c>
      <c r="FC18" s="96">
        <v>3698</v>
      </c>
      <c r="FD18" s="96">
        <v>5522</v>
      </c>
      <c r="FE18" s="96">
        <v>4186</v>
      </c>
      <c r="FF18" s="96">
        <v>2816.5904</v>
      </c>
      <c r="FG18" s="96">
        <v>3498.9949999999999</v>
      </c>
      <c r="FH18" s="96">
        <v>2518.0643</v>
      </c>
      <c r="FI18" s="96">
        <v>5757.0734000000002</v>
      </c>
      <c r="FJ18" s="96">
        <v>0</v>
      </c>
      <c r="FK18" s="96">
        <v>4048.6689999999999</v>
      </c>
      <c r="FL18" s="96">
        <v>3691</v>
      </c>
      <c r="FM18" s="96">
        <v>4670</v>
      </c>
      <c r="FN18" s="96">
        <v>4444.1243000000004</v>
      </c>
      <c r="FO18" s="96">
        <v>3831</v>
      </c>
      <c r="FP18" s="96">
        <v>6642.5454</v>
      </c>
      <c r="FQ18" s="96">
        <v>6642.5454</v>
      </c>
      <c r="FR18" s="96">
        <v>5575.4962999999998</v>
      </c>
      <c r="FS18" s="96">
        <v>5847</v>
      </c>
      <c r="FT18" s="96">
        <v>5938</v>
      </c>
      <c r="FU18" s="96">
        <v>5475</v>
      </c>
      <c r="FV18" s="96">
        <v>5714</v>
      </c>
      <c r="FW18" s="96">
        <v>5288</v>
      </c>
      <c r="FX18" s="96">
        <v>6637.9611999999997</v>
      </c>
      <c r="FY18" s="159">
        <v>4787.7831000000006</v>
      </c>
      <c r="FZ18" s="159">
        <v>4130.9483</v>
      </c>
      <c r="GA18" s="159">
        <v>4108.9857000000002</v>
      </c>
      <c r="GB18" s="159">
        <v>4460.3451999999997</v>
      </c>
      <c r="GC18" s="159">
        <v>11569.319799999999</v>
      </c>
      <c r="GD18" s="159"/>
      <c r="GE18" s="159"/>
      <c r="GF18" s="159"/>
      <c r="GG18" s="159"/>
      <c r="GH18" s="159"/>
      <c r="GI18" s="159"/>
      <c r="GJ18" s="159"/>
      <c r="GK18" s="159"/>
      <c r="GL18" s="159"/>
      <c r="GM18" s="159"/>
      <c r="GN18" s="159"/>
      <c r="GO18" s="159"/>
      <c r="GP18" s="159"/>
      <c r="GQ18" s="159"/>
      <c r="GR18" s="159"/>
      <c r="GS18" s="159"/>
      <c r="GT18" s="159"/>
      <c r="GU18" s="159"/>
      <c r="GV18" s="159"/>
      <c r="GW18" s="159"/>
      <c r="GX18" s="159"/>
      <c r="GY18" s="159"/>
      <c r="GZ18" s="159"/>
      <c r="HA18" s="159"/>
      <c r="HB18" s="159"/>
      <c r="HC18" s="159"/>
      <c r="HD18" s="159"/>
      <c r="HE18" s="159"/>
      <c r="HF18" s="159"/>
      <c r="HG18" s="159"/>
      <c r="HH18" s="159"/>
    </row>
    <row r="19" spans="2:216" ht="15" customHeight="1">
      <c r="B19" s="104" t="s">
        <v>165</v>
      </c>
      <c r="C19" s="106" t="s">
        <v>153</v>
      </c>
      <c r="H19" s="96">
        <f>+H13</f>
        <v>316196.18320000003</v>
      </c>
      <c r="I19" s="96">
        <f t="shared" ref="I19:S19" si="26">+I13</f>
        <v>564633.00890000002</v>
      </c>
      <c r="J19" s="96">
        <f t="shared" si="26"/>
        <v>402161.92790000001</v>
      </c>
      <c r="K19" s="96">
        <f t="shared" si="26"/>
        <v>361454.93790000002</v>
      </c>
      <c r="L19" s="96">
        <f t="shared" si="26"/>
        <v>439129.66960000002</v>
      </c>
      <c r="M19" s="96">
        <f t="shared" si="26"/>
        <v>433495.37809999997</v>
      </c>
      <c r="N19" s="96">
        <f t="shared" si="26"/>
        <v>690159.70959999994</v>
      </c>
      <c r="O19" s="96">
        <f t="shared" si="26"/>
        <v>493645.0208</v>
      </c>
      <c r="P19" s="96">
        <f t="shared" si="26"/>
        <v>51002.3583</v>
      </c>
      <c r="Q19" s="96">
        <f t="shared" si="26"/>
        <v>176284.28700000001</v>
      </c>
      <c r="R19" s="96">
        <f t="shared" si="26"/>
        <v>305009.27140000003</v>
      </c>
      <c r="S19" s="96">
        <f t="shared" si="26"/>
        <v>595873.99289999995</v>
      </c>
      <c r="T19" s="183">
        <v>291390.74</v>
      </c>
      <c r="U19" s="183">
        <v>481584.891</v>
      </c>
      <c r="V19" s="183">
        <v>490820.09620000003</v>
      </c>
      <c r="W19" s="183">
        <v>310347.48940000002</v>
      </c>
      <c r="X19" s="183">
        <v>564475.53170000005</v>
      </c>
      <c r="Y19" s="183">
        <v>602989.47970000003</v>
      </c>
      <c r="Z19" s="183">
        <v>548475.06709999999</v>
      </c>
      <c r="AA19" s="183">
        <v>501797.41159999999</v>
      </c>
      <c r="AB19" s="183">
        <v>382889.82260000001</v>
      </c>
      <c r="AC19" s="183">
        <v>469700.00839999999</v>
      </c>
      <c r="AD19" s="183">
        <v>637640.48109999998</v>
      </c>
      <c r="AE19" s="183">
        <v>623687.21510000003</v>
      </c>
      <c r="AF19" s="186"/>
      <c r="AH19" s="214"/>
      <c r="AI19" s="214"/>
      <c r="AJ19" s="214"/>
      <c r="AK19" s="96">
        <f t="shared" ref="AK19:AS21" si="27">+AK16</f>
        <v>339930.41529999999</v>
      </c>
      <c r="AL19" s="96">
        <f t="shared" si="27"/>
        <v>355437.22850000003</v>
      </c>
      <c r="AM19" s="96">
        <f t="shared" si="27"/>
        <v>334514.08240000001</v>
      </c>
      <c r="AN19" s="96">
        <f t="shared" si="27"/>
        <v>379920.45549999998</v>
      </c>
      <c r="AO19" s="96">
        <f t="shared" si="27"/>
        <v>381671.14439999999</v>
      </c>
      <c r="AP19" s="96">
        <f t="shared" si="27"/>
        <v>365904.77789999999</v>
      </c>
      <c r="AQ19" s="96">
        <f t="shared" si="27"/>
        <v>387100.49699999997</v>
      </c>
      <c r="AR19" s="96">
        <f t="shared" si="27"/>
        <v>331753.56430000003</v>
      </c>
      <c r="AS19" s="96">
        <f t="shared" si="27"/>
        <v>409142.89620000002</v>
      </c>
      <c r="AT19" s="214"/>
      <c r="AU19" s="214"/>
      <c r="AV19" s="214"/>
      <c r="AW19" s="96">
        <v>582217.12049999996</v>
      </c>
      <c r="AX19" s="96">
        <v>312489.81709999999</v>
      </c>
      <c r="AY19" s="96">
        <v>558722.75360000005</v>
      </c>
      <c r="AZ19" s="96">
        <v>387747.89419999998</v>
      </c>
      <c r="BA19" s="96">
        <v>531090.81359999999</v>
      </c>
      <c r="BB19" s="96">
        <v>597982.54839999997</v>
      </c>
      <c r="BC19" s="96">
        <v>476719.91639999999</v>
      </c>
      <c r="BD19" s="96">
        <v>589346.07239999995</v>
      </c>
      <c r="BE19" s="96">
        <v>710257.79700000002</v>
      </c>
      <c r="BG19" s="184"/>
      <c r="BH19" s="214"/>
      <c r="BI19" s="214"/>
      <c r="BJ19" s="214"/>
      <c r="BK19" s="214"/>
      <c r="BL19" s="214"/>
      <c r="BM19" s="214"/>
      <c r="BN19" s="96">
        <f t="shared" ref="BN19:BS20" si="28">+BN10</f>
        <v>505789.02370000002</v>
      </c>
      <c r="BO19" s="96">
        <f t="shared" si="28"/>
        <v>288039.46909999999</v>
      </c>
      <c r="BP19" s="96">
        <f t="shared" si="28"/>
        <v>137206.49119999999</v>
      </c>
      <c r="BQ19" s="96">
        <f t="shared" si="28"/>
        <v>77520.061700000006</v>
      </c>
      <c r="BR19" s="96">
        <f t="shared" si="28"/>
        <v>200172.27590000001</v>
      </c>
      <c r="BS19" s="96">
        <f t="shared" si="28"/>
        <v>324564.47879999998</v>
      </c>
      <c r="BT19" s="214"/>
      <c r="BU19" s="214"/>
      <c r="BV19" s="214"/>
      <c r="BW19" s="214"/>
      <c r="BX19" s="214"/>
      <c r="BY19" s="214"/>
      <c r="BZ19" s="96"/>
      <c r="CA19" s="96"/>
      <c r="CB19" s="96"/>
      <c r="CC19" s="96"/>
      <c r="CD19" s="96"/>
      <c r="CE19" s="96"/>
      <c r="CH19" s="214"/>
      <c r="CI19" s="214"/>
      <c r="CJ19" s="214"/>
      <c r="CK19" s="214"/>
      <c r="CL19" s="214"/>
      <c r="CM19" s="214"/>
      <c r="CN19" s="214"/>
      <c r="CO19" s="214"/>
      <c r="CP19" s="214"/>
      <c r="CQ19" s="96">
        <f t="shared" ref="CQ19:CS20" si="29">+CQ10</f>
        <v>235772.71909999999</v>
      </c>
      <c r="CR19" s="96">
        <f t="shared" si="29"/>
        <v>346235.88689999998</v>
      </c>
      <c r="CS19" s="96">
        <f t="shared" si="29"/>
        <v>217571.7329</v>
      </c>
      <c r="CT19" s="214"/>
      <c r="CU19" s="214"/>
      <c r="CV19" s="214"/>
      <c r="CW19" s="214"/>
      <c r="CX19" s="214"/>
      <c r="CY19" s="214"/>
      <c r="CZ19" s="214"/>
      <c r="DA19" s="214"/>
      <c r="DB19" s="214"/>
      <c r="DC19" s="96"/>
      <c r="DD19" s="96"/>
      <c r="DE19" s="96"/>
      <c r="DH19" s="96"/>
      <c r="DI19" s="96"/>
      <c r="DJ19" s="96"/>
      <c r="DK19" s="96"/>
      <c r="DL19" s="96"/>
      <c r="DM19" s="96"/>
      <c r="DN19" s="96"/>
      <c r="DO19" s="96"/>
      <c r="DP19" s="96"/>
      <c r="DQ19" s="96"/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/>
      <c r="EF19" s="96">
        <f>+EF10</f>
        <v>135921.3603</v>
      </c>
      <c r="EG19" s="96">
        <v>80481.742400000003</v>
      </c>
      <c r="EH19" s="96">
        <f>EH10</f>
        <v>133386.50089999998</v>
      </c>
      <c r="EI19" s="96">
        <f t="shared" ref="EI19" si="30">EI10</f>
        <v>105163.75920000001</v>
      </c>
      <c r="EJ19" s="96">
        <f>EJ10</f>
        <v>63544.327499999992</v>
      </c>
      <c r="EK19" s="96">
        <f>EK10</f>
        <v>40187</v>
      </c>
      <c r="EL19" s="96">
        <f t="shared" ref="EL19" si="31">EL10</f>
        <v>18003</v>
      </c>
      <c r="EM19" s="96">
        <f>EM10</f>
        <v>116323.83290000001</v>
      </c>
      <c r="EN19" s="96">
        <f t="shared" ref="EN19:EP19" si="32">EN10</f>
        <v>47497.143100000001</v>
      </c>
      <c r="EO19" s="96">
        <f t="shared" si="32"/>
        <v>65563.678</v>
      </c>
      <c r="EP19" s="96">
        <f t="shared" si="32"/>
        <v>130215.4571</v>
      </c>
      <c r="EQ19" s="96">
        <v>71714.751399999994</v>
      </c>
      <c r="ER19" s="96">
        <v>51453.14650000001</v>
      </c>
      <c r="ES19" s="96">
        <v>20235</v>
      </c>
      <c r="ET19" s="96">
        <v>14252</v>
      </c>
      <c r="EU19" s="96">
        <v>14976</v>
      </c>
      <c r="EV19" s="96">
        <v>39420</v>
      </c>
      <c r="EW19" s="96">
        <v>46554</v>
      </c>
      <c r="EX19" s="96">
        <f>EX10</f>
        <v>80651</v>
      </c>
      <c r="EY19" s="96">
        <f>EY10</f>
        <v>77474</v>
      </c>
      <c r="EZ19" s="96">
        <v>77474</v>
      </c>
      <c r="FA19" s="96">
        <v>38909.861300000004</v>
      </c>
      <c r="FB19" s="96">
        <v>73442.346300000005</v>
      </c>
      <c r="FC19" s="96">
        <v>80306</v>
      </c>
      <c r="FD19" s="96">
        <v>78623</v>
      </c>
      <c r="FE19" s="96">
        <v>50894</v>
      </c>
      <c r="FF19" s="96">
        <v>58612.839600000007</v>
      </c>
      <c r="FG19" s="96">
        <v>39449.5625</v>
      </c>
      <c r="FH19" s="96">
        <v>43233.164699999994</v>
      </c>
      <c r="FI19" s="96">
        <v>73115.431400000001</v>
      </c>
      <c r="FJ19" s="96">
        <v>97873.088304972291</v>
      </c>
      <c r="FK19" s="96">
        <v>95356.231700000004</v>
      </c>
      <c r="FL19" s="96">
        <v>123494</v>
      </c>
      <c r="FM19" s="96">
        <v>130276</v>
      </c>
      <c r="FN19" s="96">
        <v>71629.821800000005</v>
      </c>
      <c r="FO19" s="96">
        <v>114177</v>
      </c>
      <c r="FP19" s="96">
        <v>122147.8925</v>
      </c>
      <c r="FQ19" s="96">
        <v>122147.8925</v>
      </c>
      <c r="FR19" s="96">
        <v>107018.8018</v>
      </c>
      <c r="FS19" s="96">
        <v>115883</v>
      </c>
      <c r="FT19" s="96">
        <v>120825</v>
      </c>
      <c r="FU19" s="96">
        <v>85273</v>
      </c>
      <c r="FV19" s="96">
        <v>106348</v>
      </c>
      <c r="FW19" s="96">
        <v>163540</v>
      </c>
      <c r="FX19" s="96">
        <f t="shared" ref="FX19:GC19" si="33">FX10</f>
        <v>122313.95</v>
      </c>
      <c r="FY19" s="159">
        <f t="shared" si="33"/>
        <v>82133.101800000004</v>
      </c>
      <c r="FZ19" s="159">
        <f t="shared" si="33"/>
        <v>55515.659</v>
      </c>
      <c r="GA19" s="159">
        <f t="shared" si="33"/>
        <v>41284.578500000003</v>
      </c>
      <c r="GB19" s="159">
        <f t="shared" si="33"/>
        <v>49935.284500000002</v>
      </c>
      <c r="GC19" s="159">
        <f t="shared" si="33"/>
        <v>87841.577999999994</v>
      </c>
      <c r="GD19" s="159"/>
      <c r="GE19" s="159"/>
      <c r="GF19" s="159"/>
      <c r="GG19" s="159"/>
      <c r="GH19" s="159"/>
      <c r="GI19" s="159"/>
      <c r="GJ19" s="159"/>
      <c r="GK19" s="159"/>
      <c r="GL19" s="159"/>
      <c r="GM19" s="159"/>
      <c r="GN19" s="159"/>
      <c r="GO19" s="159"/>
      <c r="GP19" s="159"/>
      <c r="GQ19" s="159"/>
      <c r="GR19" s="159"/>
      <c r="GS19" s="159"/>
      <c r="GT19" s="159"/>
      <c r="GU19" s="159"/>
      <c r="GV19" s="159"/>
      <c r="GW19" s="159"/>
      <c r="GX19" s="159"/>
      <c r="GY19" s="159"/>
      <c r="GZ19" s="159"/>
      <c r="HA19" s="159"/>
      <c r="HB19" s="159"/>
      <c r="HC19" s="159"/>
      <c r="HD19" s="159"/>
      <c r="HE19" s="159"/>
      <c r="HF19" s="159"/>
      <c r="HG19" s="159"/>
      <c r="HH19" s="159"/>
    </row>
    <row r="20" spans="2:216" ht="15" customHeight="1">
      <c r="B20" s="104" t="s">
        <v>166</v>
      </c>
      <c r="C20" s="106" t="s">
        <v>156</v>
      </c>
      <c r="H20" s="126">
        <f t="shared" ref="H20:S20" si="34">+H21/$E$2*1000/H19</f>
        <v>1.6177230415822594</v>
      </c>
      <c r="I20" s="126">
        <f t="shared" si="34"/>
        <v>1.5617828683330506</v>
      </c>
      <c r="J20" s="126">
        <f t="shared" si="34"/>
        <v>1.8921897263705434</v>
      </c>
      <c r="K20" s="126">
        <f t="shared" si="34"/>
        <v>1.5820535461980225</v>
      </c>
      <c r="L20" s="126">
        <f t="shared" si="34"/>
        <v>1.4985018517015645</v>
      </c>
      <c r="M20" s="126">
        <f t="shared" si="34"/>
        <v>2.2671239710555318</v>
      </c>
      <c r="N20" s="126">
        <f t="shared" si="34"/>
        <v>2.1692209158030082</v>
      </c>
      <c r="O20" s="126">
        <f t="shared" si="34"/>
        <v>2.2715920663395388</v>
      </c>
      <c r="P20" s="126">
        <f t="shared" si="34"/>
        <v>2.0661251952468249</v>
      </c>
      <c r="Q20" s="126">
        <f t="shared" si="34"/>
        <v>1.6366667344394583</v>
      </c>
      <c r="R20" s="126">
        <f t="shared" si="34"/>
        <v>1.4999459245480664</v>
      </c>
      <c r="S20" s="126">
        <f t="shared" si="34"/>
        <v>1.7806163056247666</v>
      </c>
      <c r="T20" s="188">
        <v>1.4431</v>
      </c>
      <c r="U20" s="188">
        <v>1.8142</v>
      </c>
      <c r="V20" s="188">
        <v>1.8511</v>
      </c>
      <c r="W20" s="188">
        <v>2.8910999999999998</v>
      </c>
      <c r="X20" s="188">
        <v>2.8307000000000002</v>
      </c>
      <c r="Y20" s="188">
        <v>2.0804999999999998</v>
      </c>
      <c r="Z20" s="188">
        <v>1.4534</v>
      </c>
      <c r="AA20" s="188">
        <v>1.5288999999999999</v>
      </c>
      <c r="AB20" s="188">
        <v>1.3229</v>
      </c>
      <c r="AC20" s="188">
        <v>1.2929999999999999</v>
      </c>
      <c r="AD20" s="188">
        <v>1.4390000000000001</v>
      </c>
      <c r="AE20" s="188">
        <v>1.5119</v>
      </c>
      <c r="AF20" s="189"/>
      <c r="AH20" s="216"/>
      <c r="AI20" s="216"/>
      <c r="AJ20" s="216"/>
      <c r="AK20" s="126">
        <f t="shared" si="27"/>
        <v>2.0390999999999999</v>
      </c>
      <c r="AL20" s="126">
        <f t="shared" si="27"/>
        <v>2.0939999999999999</v>
      </c>
      <c r="AM20" s="126">
        <f t="shared" si="27"/>
        <v>2.8584999999999998</v>
      </c>
      <c r="AN20" s="126">
        <f t="shared" si="27"/>
        <v>2.0823999999999998</v>
      </c>
      <c r="AO20" s="126">
        <f t="shared" si="27"/>
        <v>1.4973000000000001</v>
      </c>
      <c r="AP20" s="126">
        <f t="shared" si="27"/>
        <v>1.5904</v>
      </c>
      <c r="AQ20" s="126">
        <f t="shared" si="27"/>
        <v>2.3473000000000002</v>
      </c>
      <c r="AR20" s="126">
        <f t="shared" si="27"/>
        <v>2.2968999999999999</v>
      </c>
      <c r="AS20" s="126">
        <f t="shared" si="27"/>
        <v>1.9302999999999999</v>
      </c>
      <c r="AT20" s="216"/>
      <c r="AU20" s="216"/>
      <c r="AV20" s="216"/>
      <c r="AW20" s="126">
        <v>1.6825000000000001</v>
      </c>
      <c r="AX20" s="126">
        <v>2.1558999999999999</v>
      </c>
      <c r="AY20" s="126">
        <v>3.0710000000000002</v>
      </c>
      <c r="AZ20" s="126">
        <v>1.8676999999999999</v>
      </c>
      <c r="BA20" s="126">
        <v>1.7232000000000001</v>
      </c>
      <c r="BB20" s="126">
        <v>1.4741</v>
      </c>
      <c r="BC20" s="126">
        <v>1.5623</v>
      </c>
      <c r="BD20" s="126">
        <v>1.4256</v>
      </c>
      <c r="BE20" s="126">
        <v>1.4232</v>
      </c>
      <c r="BG20" s="184"/>
      <c r="BH20" s="216"/>
      <c r="BI20" s="216"/>
      <c r="BJ20" s="216"/>
      <c r="BK20" s="216"/>
      <c r="BL20" s="216"/>
      <c r="BM20" s="216"/>
      <c r="BN20" s="126">
        <f t="shared" si="28"/>
        <v>2.2275999999999998</v>
      </c>
      <c r="BO20" s="126">
        <f t="shared" si="28"/>
        <v>2.0855999999999999</v>
      </c>
      <c r="BP20" s="126">
        <f t="shared" si="28"/>
        <v>2.8727999999999998</v>
      </c>
      <c r="BQ20" s="126">
        <f t="shared" si="28"/>
        <v>1.2363999999999999</v>
      </c>
      <c r="BR20" s="126">
        <f t="shared" si="28"/>
        <v>1.7069000000000001</v>
      </c>
      <c r="BS20" s="126">
        <f t="shared" si="28"/>
        <v>1.9415</v>
      </c>
      <c r="BT20" s="216"/>
      <c r="BU20" s="216"/>
      <c r="BV20" s="216"/>
      <c r="BW20" s="216"/>
      <c r="BX20" s="216"/>
      <c r="BY20" s="216"/>
      <c r="BZ20" s="126"/>
      <c r="CA20" s="126"/>
      <c r="CB20" s="126"/>
      <c r="CC20" s="126"/>
      <c r="CD20" s="126"/>
      <c r="CE20" s="126"/>
      <c r="CH20" s="216"/>
      <c r="CI20" s="216"/>
      <c r="CJ20" s="216"/>
      <c r="CK20" s="216"/>
      <c r="CL20" s="216"/>
      <c r="CM20" s="216"/>
      <c r="CN20" s="216"/>
      <c r="CO20" s="216"/>
      <c r="CP20" s="216"/>
      <c r="CQ20" s="126">
        <f t="shared" si="29"/>
        <v>2.2197</v>
      </c>
      <c r="CR20" s="126">
        <f t="shared" si="29"/>
        <v>2.1833999999999998</v>
      </c>
      <c r="CS20" s="126">
        <f t="shared" si="29"/>
        <v>2.1364000000000001</v>
      </c>
      <c r="CT20" s="216"/>
      <c r="CU20" s="216"/>
      <c r="CV20" s="216"/>
      <c r="CW20" s="216"/>
      <c r="CX20" s="216"/>
      <c r="CY20" s="216"/>
      <c r="CZ20" s="216"/>
      <c r="DA20" s="216"/>
      <c r="DB20" s="216"/>
      <c r="DC20" s="126"/>
      <c r="DD20" s="126"/>
      <c r="DE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>
        <f>+EF11</f>
        <v>3.1552850761295681</v>
      </c>
      <c r="EG20" s="126">
        <v>1.86</v>
      </c>
      <c r="EH20" s="126">
        <f t="shared" ref="EH20:EI21" si="35">+EH11</f>
        <v>1.8977463375699066</v>
      </c>
      <c r="EI20" s="126">
        <f t="shared" si="35"/>
        <v>1.8308081318706604</v>
      </c>
      <c r="EJ20" s="126">
        <f>+EJ11</f>
        <v>2.4074963083042786</v>
      </c>
      <c r="EK20" s="126">
        <f>+EK11</f>
        <v>1.92</v>
      </c>
      <c r="EL20" s="126">
        <f t="shared" ref="EL20:EL21" si="36">+EL11</f>
        <v>2.76</v>
      </c>
      <c r="EM20" s="126">
        <f>+EM11</f>
        <v>2.0322027864690484</v>
      </c>
      <c r="EN20" s="126">
        <f t="shared" ref="EN20:EP21" si="37">+EN11</f>
        <v>1.852581325767781</v>
      </c>
      <c r="EO20" s="126">
        <f t="shared" si="37"/>
        <v>1.7819412767854788</v>
      </c>
      <c r="EP20" s="126">
        <f t="shared" si="37"/>
        <v>1.9703903602030979</v>
      </c>
      <c r="EQ20" s="126">
        <v>1.7320376485460425</v>
      </c>
      <c r="ER20" s="126">
        <v>1.6939093890268495</v>
      </c>
      <c r="ES20" s="126">
        <v>1.26</v>
      </c>
      <c r="ET20" s="126">
        <v>1.25</v>
      </c>
      <c r="EU20" s="126">
        <v>2.3199999999999998</v>
      </c>
      <c r="EV20" s="126">
        <v>2.46</v>
      </c>
      <c r="EW20" s="126">
        <v>2.36</v>
      </c>
      <c r="EX20" s="126">
        <f t="shared" ref="EX20:EY21" si="38">+EX11</f>
        <v>2.15</v>
      </c>
      <c r="EY20" s="126">
        <f t="shared" si="38"/>
        <v>2.4900000000000002</v>
      </c>
      <c r="EZ20" s="126">
        <v>2.4900000000000002</v>
      </c>
      <c r="FA20" s="126">
        <v>2.0654159260670508</v>
      </c>
      <c r="FB20" s="126">
        <v>2.6351366393251516</v>
      </c>
      <c r="FC20" s="126">
        <v>2.41</v>
      </c>
      <c r="FD20" s="126">
        <v>2.06</v>
      </c>
      <c r="FE20" s="126">
        <v>2.0699999999999998</v>
      </c>
      <c r="FF20" s="126">
        <v>1.7744180863579246</v>
      </c>
      <c r="FG20" s="126">
        <v>1.4573065244160315</v>
      </c>
      <c r="FH20" s="126">
        <v>1.2264864160593822</v>
      </c>
      <c r="FI20" s="126">
        <v>1.4713106090138994</v>
      </c>
      <c r="FJ20" s="126">
        <v>1.5774431948454279</v>
      </c>
      <c r="FK20" s="126">
        <v>1.5634396181713626</v>
      </c>
      <c r="FL20" s="126">
        <v>1.79</v>
      </c>
      <c r="FM20" s="126">
        <v>1.72</v>
      </c>
      <c r="FN20" s="126">
        <v>1.6973738411190631</v>
      </c>
      <c r="FO20" s="126">
        <v>1.65</v>
      </c>
      <c r="FP20" s="126">
        <v>1.7839088833309507</v>
      </c>
      <c r="FQ20" s="126">
        <v>1.7839088833309507</v>
      </c>
      <c r="FR20" s="126">
        <v>1.7782691318435975</v>
      </c>
      <c r="FS20" s="126">
        <v>1.76</v>
      </c>
      <c r="FT20" s="126">
        <v>1.77</v>
      </c>
      <c r="FU20" s="126">
        <v>1.29</v>
      </c>
      <c r="FV20" s="126">
        <v>1.35</v>
      </c>
      <c r="FW20" s="126">
        <v>1.94</v>
      </c>
      <c r="FX20" s="126">
        <f t="shared" ref="FX20:GC21" si="39">+FX11</f>
        <v>1.7418838568309503</v>
      </c>
      <c r="FY20" s="160">
        <f t="shared" si="39"/>
        <v>1.5998076865248501</v>
      </c>
      <c r="FZ20" s="160">
        <f t="shared" si="39"/>
        <v>1.3378906598684166</v>
      </c>
      <c r="GA20" s="160">
        <f t="shared" si="39"/>
        <v>1.4761969301211104</v>
      </c>
      <c r="GB20" s="160">
        <f t="shared" si="39"/>
        <v>1.7639591477596566</v>
      </c>
      <c r="GC20" s="160">
        <f t="shared" si="39"/>
        <v>4.9210028256730549</v>
      </c>
      <c r="GD20" s="160"/>
      <c r="GE20" s="160"/>
      <c r="GF20" s="160"/>
      <c r="GG20" s="160"/>
      <c r="GH20" s="160"/>
      <c r="GI20" s="160"/>
      <c r="GJ20" s="160"/>
      <c r="GK20" s="160"/>
      <c r="GL20" s="160"/>
      <c r="GM20" s="160"/>
      <c r="GN20" s="160"/>
      <c r="GO20" s="160"/>
      <c r="GP20" s="160"/>
      <c r="GQ20" s="160"/>
      <c r="GR20" s="160"/>
      <c r="GS20" s="160"/>
      <c r="GT20" s="160"/>
      <c r="GU20" s="160"/>
      <c r="GV20" s="160"/>
      <c r="GW20" s="160"/>
      <c r="GX20" s="160"/>
      <c r="GY20" s="160"/>
      <c r="GZ20" s="160"/>
      <c r="HA20" s="160"/>
      <c r="HB20" s="160"/>
      <c r="HC20" s="160"/>
      <c r="HD20" s="160"/>
      <c r="HE20" s="160"/>
      <c r="HF20" s="160"/>
      <c r="HG20" s="160"/>
      <c r="HH20" s="160"/>
    </row>
    <row r="21" spans="2:216" ht="15" customHeight="1">
      <c r="B21" s="104" t="s">
        <v>167</v>
      </c>
      <c r="C21" s="106" t="s">
        <v>158</v>
      </c>
      <c r="H21" s="96">
        <f>+H12</f>
        <v>16445.680799999998</v>
      </c>
      <c r="I21" s="96">
        <f t="shared" ref="I21:S21" si="40">+I12</f>
        <v>28351.6266</v>
      </c>
      <c r="J21" s="96">
        <f t="shared" si="40"/>
        <v>24465.646499999999</v>
      </c>
      <c r="K21" s="96">
        <f t="shared" si="40"/>
        <v>18385.117200000001</v>
      </c>
      <c r="L21" s="96">
        <f t="shared" si="40"/>
        <v>21156.368699999999</v>
      </c>
      <c r="M21" s="96">
        <f t="shared" si="40"/>
        <v>31597.3603</v>
      </c>
      <c r="N21" s="96">
        <f t="shared" si="40"/>
        <v>48133.168100000003</v>
      </c>
      <c r="O21" s="96">
        <f t="shared" si="40"/>
        <v>36052.5648</v>
      </c>
      <c r="P21" s="96">
        <f t="shared" si="40"/>
        <v>3387.9575</v>
      </c>
      <c r="Q21" s="96">
        <f t="shared" si="40"/>
        <v>9276.0892999999996</v>
      </c>
      <c r="R21" s="96">
        <f t="shared" si="40"/>
        <v>14708.883400000001</v>
      </c>
      <c r="S21" s="96">
        <f t="shared" si="40"/>
        <v>34112.679900000003</v>
      </c>
      <c r="T21" s="183">
        <v>13519.276</v>
      </c>
      <c r="U21" s="183">
        <v>28089.208200000001</v>
      </c>
      <c r="V21" s="183">
        <v>29210.94</v>
      </c>
      <c r="W21" s="183">
        <v>28847.1034</v>
      </c>
      <c r="X21" s="183">
        <v>51372.669099999999</v>
      </c>
      <c r="Y21" s="183">
        <v>40332.996099999997</v>
      </c>
      <c r="Z21" s="183">
        <v>25629.555799999998</v>
      </c>
      <c r="AA21" s="183">
        <v>24665.964100000001</v>
      </c>
      <c r="AB21" s="183">
        <v>16284.5578</v>
      </c>
      <c r="AC21" s="183">
        <v>19525.485000000001</v>
      </c>
      <c r="AD21" s="183">
        <v>29500.278900000001</v>
      </c>
      <c r="AE21" s="183">
        <v>30315.786199999999</v>
      </c>
      <c r="AF21" s="186"/>
      <c r="AH21" s="214"/>
      <c r="AI21" s="214"/>
      <c r="AJ21" s="214"/>
      <c r="AK21" s="96">
        <f t="shared" si="27"/>
        <v>22285.5249</v>
      </c>
      <c r="AL21" s="96">
        <f t="shared" si="27"/>
        <v>23929.040700000001</v>
      </c>
      <c r="AM21" s="96">
        <f t="shared" si="27"/>
        <v>30743.344000000001</v>
      </c>
      <c r="AN21" s="96">
        <f t="shared" si="27"/>
        <v>25435.349399999999</v>
      </c>
      <c r="AO21" s="96">
        <f t="shared" si="27"/>
        <v>18373.844000000001</v>
      </c>
      <c r="AP21" s="96">
        <f t="shared" si="27"/>
        <v>18709.555400000001</v>
      </c>
      <c r="AQ21" s="96">
        <f t="shared" si="27"/>
        <v>29213.615900000001</v>
      </c>
      <c r="AR21" s="96">
        <f t="shared" si="27"/>
        <v>24499.0435</v>
      </c>
      <c r="AS21" s="96">
        <f t="shared" si="27"/>
        <v>25392.141899999999</v>
      </c>
      <c r="AT21" s="214"/>
      <c r="AU21" s="214"/>
      <c r="AV21" s="214"/>
      <c r="AW21" s="96">
        <v>31494.063999999998</v>
      </c>
      <c r="AX21" s="96">
        <v>21659.823400000001</v>
      </c>
      <c r="AY21" s="96">
        <v>55164.727400000003</v>
      </c>
      <c r="AZ21" s="96">
        <v>23283.8298</v>
      </c>
      <c r="BA21" s="96">
        <v>29424.016899999999</v>
      </c>
      <c r="BB21" s="96">
        <v>28340.411899999999</v>
      </c>
      <c r="BC21" s="96">
        <v>23945.1986</v>
      </c>
      <c r="BD21" s="96">
        <v>27011.887599999998</v>
      </c>
      <c r="BE21" s="96">
        <v>32498.350900000001</v>
      </c>
      <c r="BG21" s="184"/>
      <c r="BH21" s="214"/>
      <c r="BI21" s="214"/>
      <c r="BJ21" s="214"/>
      <c r="BK21" s="214"/>
      <c r="BL21" s="214"/>
      <c r="BM21" s="214"/>
      <c r="BN21" s="96">
        <f t="shared" ref="BN21:BS21" si="41">+BN19*BN20/31.10348</f>
        <v>36224.101907378848</v>
      </c>
      <c r="BO21" s="96">
        <f t="shared" si="41"/>
        <v>19314.080506585113</v>
      </c>
      <c r="BP21" s="96">
        <f t="shared" si="41"/>
        <v>12672.755843377008</v>
      </c>
      <c r="BQ21" s="96">
        <f t="shared" si="41"/>
        <v>3081.5138462281393</v>
      </c>
      <c r="BR21" s="96">
        <f t="shared" si="41"/>
        <v>10985.074909100525</v>
      </c>
      <c r="BS21" s="96">
        <f t="shared" si="41"/>
        <v>20259.531589076207</v>
      </c>
      <c r="BT21" s="214"/>
      <c r="BU21" s="214"/>
      <c r="BV21" s="214"/>
      <c r="BW21" s="214"/>
      <c r="BX21" s="214"/>
      <c r="BY21" s="214"/>
      <c r="BZ21" s="96"/>
      <c r="CA21" s="96"/>
      <c r="CB21" s="96"/>
      <c r="CC21" s="96"/>
      <c r="CD21" s="96"/>
      <c r="CE21" s="96"/>
      <c r="CH21" s="214"/>
      <c r="CI21" s="214"/>
      <c r="CJ21" s="214"/>
      <c r="CK21" s="214"/>
      <c r="CL21" s="214"/>
      <c r="CM21" s="214"/>
      <c r="CN21" s="214"/>
      <c r="CO21" s="214"/>
      <c r="CP21" s="214"/>
      <c r="CQ21" s="96">
        <f t="shared" ref="CQ21:CS21" si="42">+CQ19*CQ20/31.10348</f>
        <v>16825.921234095669</v>
      </c>
      <c r="CR21" s="96">
        <f t="shared" si="42"/>
        <v>24305.043533953751</v>
      </c>
      <c r="CS21" s="96">
        <f t="shared" si="42"/>
        <v>14944.316525596492</v>
      </c>
      <c r="CT21" s="214"/>
      <c r="CU21" s="214"/>
      <c r="CV21" s="214"/>
      <c r="CW21" s="214"/>
      <c r="CX21" s="214"/>
      <c r="CY21" s="214"/>
      <c r="CZ21" s="214"/>
      <c r="DA21" s="214"/>
      <c r="DB21" s="214"/>
      <c r="DC21" s="96"/>
      <c r="DD21" s="96"/>
      <c r="DE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>
        <f>+EF12</f>
        <v>13788.535599999999</v>
      </c>
      <c r="EG21" s="96">
        <v>4812.3265000000001</v>
      </c>
      <c r="EH21" s="96">
        <f t="shared" si="35"/>
        <v>8138.4380000000001</v>
      </c>
      <c r="EI21" s="96">
        <f t="shared" si="35"/>
        <v>6190.1325999999999</v>
      </c>
      <c r="EJ21" s="96">
        <f>+EJ12</f>
        <v>4918.5086000000001</v>
      </c>
      <c r="EK21" s="96">
        <v>2485</v>
      </c>
      <c r="EL21" s="96">
        <f t="shared" si="36"/>
        <v>1597.675</v>
      </c>
      <c r="EM21" s="96">
        <f>+EM12</f>
        <v>7600.2304999999997</v>
      </c>
      <c r="EN21" s="96">
        <f t="shared" si="37"/>
        <v>2829.0185000000001</v>
      </c>
      <c r="EO21" s="96">
        <f t="shared" si="37"/>
        <v>3756.1913999999997</v>
      </c>
      <c r="EP21" s="96">
        <f t="shared" si="37"/>
        <v>8249.0860000000011</v>
      </c>
      <c r="EQ21" s="96">
        <v>3993.5289999999995</v>
      </c>
      <c r="ER21" s="96">
        <v>2802.1612999999998</v>
      </c>
      <c r="ES21" s="96">
        <v>288</v>
      </c>
      <c r="ET21" s="96">
        <v>574</v>
      </c>
      <c r="EU21" s="96">
        <v>1119</v>
      </c>
      <c r="EV21" s="96">
        <v>3124</v>
      </c>
      <c r="EW21" s="96">
        <v>3527</v>
      </c>
      <c r="EX21" s="96">
        <f t="shared" si="38"/>
        <v>5584</v>
      </c>
      <c r="EY21" s="96">
        <f t="shared" si="38"/>
        <v>6209</v>
      </c>
      <c r="EZ21" s="96">
        <v>6209</v>
      </c>
      <c r="FA21" s="96">
        <v>2583.7960000000003</v>
      </c>
      <c r="FB21" s="96">
        <v>6222.1531999999997</v>
      </c>
      <c r="FC21" s="96">
        <v>6235</v>
      </c>
      <c r="FD21" s="96">
        <v>5209</v>
      </c>
      <c r="FE21" s="96">
        <v>3385</v>
      </c>
      <c r="FF21" s="96">
        <v>3343.7956999999997</v>
      </c>
      <c r="FG21" s="96">
        <v>1848.3496000000002</v>
      </c>
      <c r="FH21" s="96">
        <v>1704.7895999999998</v>
      </c>
      <c r="FI21" s="96">
        <v>3458.6325999999995</v>
      </c>
      <c r="FJ21" s="96">
        <v>4963.7293627626759</v>
      </c>
      <c r="FK21" s="96">
        <v>4793.1520999999993</v>
      </c>
      <c r="FL21" s="96">
        <v>7088</v>
      </c>
      <c r="FM21" s="96">
        <v>7220</v>
      </c>
      <c r="FN21" s="96">
        <v>3908.9705000000004</v>
      </c>
      <c r="FO21" s="96">
        <v>6059</v>
      </c>
      <c r="FP21" s="96">
        <v>7005.6697999999997</v>
      </c>
      <c r="FQ21" s="96">
        <v>7005.6697999999997</v>
      </c>
      <c r="FR21" s="96">
        <v>6118.5511000000006</v>
      </c>
      <c r="FS21" s="96">
        <v>6568</v>
      </c>
      <c r="FT21" s="96">
        <v>6888</v>
      </c>
      <c r="FU21" s="96">
        <v>3542</v>
      </c>
      <c r="FV21" s="96">
        <v>4617</v>
      </c>
      <c r="FW21" s="96">
        <v>10203</v>
      </c>
      <c r="FX21" s="96">
        <f t="shared" si="39"/>
        <v>6849.9310999999998</v>
      </c>
      <c r="FY21" s="159">
        <f t="shared" si="39"/>
        <v>4224.5165999999999</v>
      </c>
      <c r="FZ21" s="159">
        <f t="shared" si="39"/>
        <v>2387.9605000000001</v>
      </c>
      <c r="GA21" s="159">
        <f t="shared" si="39"/>
        <v>1959.4003</v>
      </c>
      <c r="GB21" s="159">
        <f t="shared" si="39"/>
        <v>2831.9596999999999</v>
      </c>
      <c r="GC21" s="159">
        <f t="shared" si="39"/>
        <v>13897.7585</v>
      </c>
      <c r="GD21" s="159"/>
      <c r="GE21" s="159"/>
      <c r="GF21" s="159"/>
      <c r="GG21" s="159"/>
      <c r="GH21" s="159"/>
      <c r="GI21" s="159"/>
      <c r="GJ21" s="159"/>
      <c r="GK21" s="159"/>
      <c r="GL21" s="159"/>
      <c r="GM21" s="159"/>
      <c r="GN21" s="159"/>
      <c r="GO21" s="159"/>
      <c r="GP21" s="159"/>
      <c r="GQ21" s="159"/>
      <c r="GR21" s="159"/>
      <c r="GS21" s="159"/>
      <c r="GT21" s="159"/>
      <c r="GU21" s="159"/>
      <c r="GV21" s="159"/>
      <c r="GW21" s="159"/>
      <c r="GX21" s="159"/>
      <c r="GY21" s="159"/>
      <c r="GZ21" s="159"/>
      <c r="HA21" s="159"/>
      <c r="HB21" s="159"/>
      <c r="HC21" s="159"/>
      <c r="HD21" s="159"/>
      <c r="HE21" s="159"/>
      <c r="HF21" s="159"/>
      <c r="HG21" s="159"/>
      <c r="HH21" s="159"/>
    </row>
    <row r="22" spans="2:216" ht="15" customHeight="1">
      <c r="B22" s="104" t="s">
        <v>168</v>
      </c>
      <c r="C22" s="106" t="s">
        <v>153</v>
      </c>
      <c r="H22" s="96">
        <v>3718057.2751000002</v>
      </c>
      <c r="I22" s="96">
        <v>3132817.5001999997</v>
      </c>
      <c r="J22" s="96">
        <v>3654199.0175000001</v>
      </c>
      <c r="K22" s="96">
        <v>3327718.2938999999</v>
      </c>
      <c r="L22" s="96">
        <v>3250921.1081999997</v>
      </c>
      <c r="M22" s="96">
        <v>3186135.5503000002</v>
      </c>
      <c r="N22" s="96">
        <v>2955685.0306000002</v>
      </c>
      <c r="O22" s="96">
        <v>2887643.3983999998</v>
      </c>
      <c r="P22" s="96">
        <v>3352935.5665000002</v>
      </c>
      <c r="Q22" s="96">
        <v>3968712.8202999998</v>
      </c>
      <c r="R22" s="96">
        <v>3689168.3941000002</v>
      </c>
      <c r="S22" s="96">
        <v>3220005.7670999998</v>
      </c>
      <c r="T22" s="183">
        <v>3941088.9864999996</v>
      </c>
      <c r="U22" s="183">
        <v>3145379.6539000003</v>
      </c>
      <c r="V22" s="183">
        <v>4021073.6335999998</v>
      </c>
      <c r="W22" s="183">
        <v>3901456.2300999998</v>
      </c>
      <c r="X22" s="183">
        <v>4067968.6798999999</v>
      </c>
      <c r="Y22" s="183">
        <v>3792777.6688999999</v>
      </c>
      <c r="Z22" s="183">
        <v>3261312.0220999997</v>
      </c>
      <c r="AA22" s="183">
        <v>3112363.8942999998</v>
      </c>
      <c r="AB22" s="183">
        <v>3074637.8476</v>
      </c>
      <c r="AC22" s="183">
        <v>3769691.5613999995</v>
      </c>
      <c r="AD22" s="183">
        <v>3575669.0483000004</v>
      </c>
      <c r="AE22" s="183">
        <v>4210619.8681000005</v>
      </c>
      <c r="AF22" s="186"/>
      <c r="AH22" s="214"/>
      <c r="AI22" s="214"/>
      <c r="AJ22" s="214"/>
      <c r="AK22" s="96">
        <f t="shared" ref="AK22:AS22" si="43">+AK9-AK10</f>
        <v>3773048.3673</v>
      </c>
      <c r="AL22" s="96">
        <f t="shared" si="43"/>
        <v>3622414.2557999999</v>
      </c>
      <c r="AM22" s="96">
        <f t="shared" si="43"/>
        <v>3192568.7501000003</v>
      </c>
      <c r="AN22" s="96">
        <f t="shared" si="43"/>
        <v>3299574.9832000001</v>
      </c>
      <c r="AO22" s="96">
        <f t="shared" si="43"/>
        <v>3097242.7836000002</v>
      </c>
      <c r="AP22" s="96">
        <f t="shared" si="43"/>
        <v>2998023.5668000001</v>
      </c>
      <c r="AQ22" s="96">
        <f t="shared" si="43"/>
        <v>3416097.0833999999</v>
      </c>
      <c r="AR22" s="96">
        <f t="shared" si="43"/>
        <v>3634589.0058999998</v>
      </c>
      <c r="AS22" s="96">
        <f t="shared" si="43"/>
        <v>3309100.6795999999</v>
      </c>
      <c r="AT22" s="214"/>
      <c r="AU22" s="214"/>
      <c r="AV22" s="214"/>
      <c r="AW22" s="96">
        <v>3413547.5285999998</v>
      </c>
      <c r="AX22" s="96">
        <v>3735633.6686999998</v>
      </c>
      <c r="AY22" s="96">
        <v>3958988.0869999998</v>
      </c>
      <c r="AZ22" s="96">
        <v>3236228.0362999998</v>
      </c>
      <c r="BA22" s="96">
        <v>3278952.9756</v>
      </c>
      <c r="BB22" s="96">
        <v>3000735.3742000004</v>
      </c>
      <c r="BC22" s="96">
        <v>4179756.3143000002</v>
      </c>
      <c r="BD22" s="96">
        <v>3423947.5756999999</v>
      </c>
      <c r="BE22" s="96">
        <v>4374349.477</v>
      </c>
      <c r="BG22" s="184"/>
      <c r="BH22" s="214"/>
      <c r="BI22" s="214"/>
      <c r="BJ22" s="214"/>
      <c r="BK22" s="214"/>
      <c r="BL22" s="214"/>
      <c r="BM22" s="214"/>
      <c r="BN22" s="96">
        <f t="shared" ref="BN22:BS22" si="44">+BN9-BN10</f>
        <v>3515014.8114</v>
      </c>
      <c r="BO22" s="96">
        <f t="shared" si="44"/>
        <v>3450201.7428000001</v>
      </c>
      <c r="BP22" s="96">
        <f t="shared" si="44"/>
        <v>3327617.4035999998</v>
      </c>
      <c r="BQ22" s="96">
        <f t="shared" si="44"/>
        <v>3898313.6710999999</v>
      </c>
      <c r="BR22" s="96">
        <f t="shared" si="44"/>
        <v>3771947.9769000001</v>
      </c>
      <c r="BS22" s="96">
        <f t="shared" si="44"/>
        <v>3702144.057</v>
      </c>
      <c r="BT22" s="214"/>
      <c r="BU22" s="214"/>
      <c r="BV22" s="214"/>
      <c r="BW22" s="214"/>
      <c r="BX22" s="214"/>
      <c r="BY22" s="214"/>
      <c r="BZ22" s="96"/>
      <c r="CA22" s="96"/>
      <c r="CB22" s="96"/>
      <c r="CC22" s="96"/>
      <c r="CD22" s="96"/>
      <c r="CE22" s="96"/>
      <c r="CH22" s="214"/>
      <c r="CI22" s="214"/>
      <c r="CJ22" s="214"/>
      <c r="CK22" s="214"/>
      <c r="CL22" s="214"/>
      <c r="CM22" s="214"/>
      <c r="CN22" s="214"/>
      <c r="CO22" s="214"/>
      <c r="CP22" s="214"/>
      <c r="CQ22" s="96">
        <f t="shared" ref="CQ22:CS22" si="45">+CQ9-CQ10</f>
        <v>3547952.8073</v>
      </c>
      <c r="CR22" s="96">
        <f t="shared" si="45"/>
        <v>3350399.8494000002</v>
      </c>
      <c r="CS22" s="96">
        <f t="shared" si="45"/>
        <v>3941290.0617999998</v>
      </c>
      <c r="CT22" s="214"/>
      <c r="CU22" s="214"/>
      <c r="CV22" s="214"/>
      <c r="CW22" s="214"/>
      <c r="CX22" s="214"/>
      <c r="CY22" s="214"/>
      <c r="CZ22" s="214"/>
      <c r="DA22" s="214"/>
      <c r="DB22" s="214"/>
      <c r="DC22" s="96"/>
      <c r="DD22" s="96"/>
      <c r="DE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>
        <v>733152.24750000006</v>
      </c>
      <c r="EG22" s="96">
        <v>763214.15839999996</v>
      </c>
      <c r="EH22" s="96">
        <v>715097.06459999993</v>
      </c>
      <c r="EI22" s="96">
        <f>EI9-EI13</f>
        <v>816417.11800000013</v>
      </c>
      <c r="EJ22" s="96">
        <f>EJ9-EJ13</f>
        <v>821703.65199999989</v>
      </c>
      <c r="EK22" s="96">
        <v>853362</v>
      </c>
      <c r="EL22" s="96">
        <f t="shared" ref="EL22" si="46">EL9-EL13</f>
        <v>848196</v>
      </c>
      <c r="EM22" s="96">
        <f>EM9-EM13</f>
        <v>762106.66879999987</v>
      </c>
      <c r="EN22" s="96">
        <f>EN9-EN13</f>
        <v>814325.29570000002</v>
      </c>
      <c r="EO22" s="96">
        <f t="shared" ref="EO22:EP22" si="47">EO9-EO13</f>
        <v>767548.78600000008</v>
      </c>
      <c r="EP22" s="96">
        <f t="shared" si="47"/>
        <v>694811.60419999994</v>
      </c>
      <c r="EQ22" s="96">
        <v>699034.75839999993</v>
      </c>
      <c r="ER22" s="96">
        <v>765320.90399999998</v>
      </c>
      <c r="ES22" s="96">
        <v>878741</v>
      </c>
      <c r="ET22" s="96">
        <v>907629</v>
      </c>
      <c r="EU22" s="96">
        <f>+EU9-EU10</f>
        <v>937892</v>
      </c>
      <c r="EV22" s="96">
        <v>927642</v>
      </c>
      <c r="EW22" s="96">
        <v>822242</v>
      </c>
      <c r="EX22" s="96">
        <f>EX9-EX13</f>
        <v>784644</v>
      </c>
      <c r="EY22" s="96">
        <f>EY9-EY13</f>
        <v>766620.0514</v>
      </c>
      <c r="EZ22" s="96">
        <v>766620.0514</v>
      </c>
      <c r="FA22" s="96">
        <v>866535.33959999983</v>
      </c>
      <c r="FB22" s="96">
        <v>801411.16470000008</v>
      </c>
      <c r="FC22" s="96">
        <v>726527</v>
      </c>
      <c r="FD22" s="96">
        <v>690023</v>
      </c>
      <c r="FE22" s="96">
        <v>777379</v>
      </c>
      <c r="FF22" s="96">
        <v>866699.42249999987</v>
      </c>
      <c r="FG22" s="96">
        <v>902094.52930000005</v>
      </c>
      <c r="FH22" s="96">
        <v>640910.34620000003</v>
      </c>
      <c r="FI22" s="96">
        <v>863273.74049999996</v>
      </c>
      <c r="FJ22" s="96">
        <v>897348.75169502641</v>
      </c>
      <c r="FK22" s="96">
        <v>861424.06519999995</v>
      </c>
      <c r="FL22" s="96">
        <v>830410</v>
      </c>
      <c r="FM22" s="96">
        <v>750102</v>
      </c>
      <c r="FN22" s="96">
        <v>843789.69810000004</v>
      </c>
      <c r="FO22" s="96">
        <v>740890</v>
      </c>
      <c r="FP22" s="96">
        <v>799748.07249999989</v>
      </c>
      <c r="FQ22" s="96">
        <v>799748.07249999989</v>
      </c>
      <c r="FR22" s="96">
        <v>778417.63459999987</v>
      </c>
      <c r="FS22" s="96">
        <v>820786</v>
      </c>
      <c r="FT22" s="96">
        <v>802294</v>
      </c>
      <c r="FU22" s="96">
        <v>844647</v>
      </c>
      <c r="FV22" s="96">
        <v>785825</v>
      </c>
      <c r="FW22" s="96">
        <v>810388</v>
      </c>
      <c r="FX22" s="96">
        <f t="shared" ref="FX22" si="48">FX9-FX13</f>
        <v>753186.89999999991</v>
      </c>
      <c r="FY22" s="159">
        <f>FY9-FY13</f>
        <v>689909.45589999994</v>
      </c>
      <c r="FZ22" s="159">
        <f t="shared" ref="FZ22:GC22" si="49">FZ9-FZ13</f>
        <v>828632.56900000002</v>
      </c>
      <c r="GA22" s="159">
        <f t="shared" si="49"/>
        <v>922813.74300000002</v>
      </c>
      <c r="GB22" s="159">
        <f t="shared" si="49"/>
        <v>908349.1459</v>
      </c>
      <c r="GC22" s="159">
        <f t="shared" si="49"/>
        <v>797178.74860000005</v>
      </c>
      <c r="GD22" s="159"/>
      <c r="GE22" s="159"/>
      <c r="GF22" s="159"/>
      <c r="GG22" s="159"/>
      <c r="GH22" s="159"/>
      <c r="GI22" s="159"/>
      <c r="GJ22" s="159"/>
      <c r="GK22" s="159"/>
      <c r="GL22" s="159"/>
      <c r="GM22" s="159"/>
      <c r="GN22" s="159"/>
      <c r="GO22" s="159"/>
      <c r="GP22" s="159"/>
      <c r="GQ22" s="159"/>
      <c r="GR22" s="159"/>
      <c r="GS22" s="159"/>
      <c r="GT22" s="159"/>
      <c r="GU22" s="159"/>
      <c r="GV22" s="159"/>
      <c r="GW22" s="159"/>
      <c r="GX22" s="159"/>
      <c r="GY22" s="159"/>
      <c r="GZ22" s="159"/>
      <c r="HA22" s="159"/>
      <c r="HB22" s="159"/>
      <c r="HC22" s="159"/>
      <c r="HD22" s="159"/>
      <c r="HE22" s="159"/>
      <c r="HF22" s="159"/>
      <c r="HG22" s="159"/>
      <c r="HH22" s="159"/>
    </row>
    <row r="23" spans="2:216" ht="15" customHeight="1">
      <c r="B23" s="104" t="s">
        <v>169</v>
      </c>
      <c r="C23" s="106" t="s">
        <v>170</v>
      </c>
      <c r="H23" s="126">
        <f>IFERROR(H22/H19,0)</f>
        <v>11.758703844784423</v>
      </c>
      <c r="I23" s="126">
        <f t="shared" ref="I23:S23" si="50">IFERROR(I22/I19,0)</f>
        <v>5.5484136612970163</v>
      </c>
      <c r="J23" s="126">
        <f t="shared" si="50"/>
        <v>9.086387258439439</v>
      </c>
      <c r="K23" s="126">
        <f t="shared" si="50"/>
        <v>9.2064540969714042</v>
      </c>
      <c r="L23" s="126">
        <f t="shared" si="50"/>
        <v>7.4031005720047105</v>
      </c>
      <c r="M23" s="126">
        <f t="shared" si="50"/>
        <v>7.3498720200080498</v>
      </c>
      <c r="N23" s="126">
        <f t="shared" si="50"/>
        <v>4.282610227005347</v>
      </c>
      <c r="O23" s="126">
        <f t="shared" si="50"/>
        <v>5.8496354196387754</v>
      </c>
      <c r="P23" s="126">
        <f t="shared" si="50"/>
        <v>65.740794705565605</v>
      </c>
      <c r="Q23" s="126">
        <f t="shared" si="50"/>
        <v>22.513139927780401</v>
      </c>
      <c r="R23" s="126">
        <f t="shared" si="50"/>
        <v>12.095266406711595</v>
      </c>
      <c r="S23" s="126">
        <f t="shared" si="50"/>
        <v>5.4038367263334877</v>
      </c>
      <c r="T23" s="188">
        <v>13.525100305177851</v>
      </c>
      <c r="U23" s="188">
        <v>6.5313088360573177</v>
      </c>
      <c r="V23" s="188">
        <v>8.1925611129856577</v>
      </c>
      <c r="W23" s="188">
        <v>12.571251140593244</v>
      </c>
      <c r="X23" s="188">
        <v>7.2066342143276279</v>
      </c>
      <c r="Y23" s="188">
        <v>6.2899566187904083</v>
      </c>
      <c r="Z23" s="188">
        <v>5.9461445336864971</v>
      </c>
      <c r="AA23" s="188">
        <v>6.2024311452227501</v>
      </c>
      <c r="AB23" s="188">
        <v>8.0300850691767636</v>
      </c>
      <c r="AC23" s="188">
        <v>8.0257430146556494</v>
      </c>
      <c r="AD23" s="188">
        <v>5.6076569074340732</v>
      </c>
      <c r="AE23" s="188">
        <v>6.7511723283038325</v>
      </c>
      <c r="AF23" s="182"/>
      <c r="AH23" s="216"/>
      <c r="AI23" s="216"/>
      <c r="AJ23" s="216"/>
      <c r="AK23" s="126">
        <f t="shared" ref="AK23:AS23" si="51">+AK22/AK10</f>
        <v>8.8579394177683959</v>
      </c>
      <c r="AL23" s="126">
        <f t="shared" si="51"/>
        <v>7.0870475479785737</v>
      </c>
      <c r="AM23" s="126">
        <f t="shared" si="51"/>
        <v>7.0269021195797725</v>
      </c>
      <c r="AN23" s="126">
        <f t="shared" si="51"/>
        <v>10.317471502940784</v>
      </c>
      <c r="AO23" s="126">
        <f t="shared" si="51"/>
        <v>19.409829084019748</v>
      </c>
      <c r="AP23" s="126">
        <f t="shared" si="51"/>
        <v>46.350247365213228</v>
      </c>
      <c r="AQ23" s="126">
        <f t="shared" si="51"/>
        <v>17.287422485231026</v>
      </c>
      <c r="AR23" s="126">
        <f t="shared" si="51"/>
        <v>20.156372418455408</v>
      </c>
      <c r="AS23" s="126">
        <f t="shared" si="51"/>
        <v>8.7276292279111392</v>
      </c>
      <c r="AT23" s="216"/>
      <c r="AU23" s="216"/>
      <c r="AV23" s="216"/>
      <c r="AW23" s="126">
        <v>5.8630146871471123</v>
      </c>
      <c r="AX23" s="126">
        <v>11.954417277874237</v>
      </c>
      <c r="AY23" s="126">
        <v>7.0857828171327935</v>
      </c>
      <c r="AZ23" s="126">
        <v>8.346216922665624</v>
      </c>
      <c r="BA23" s="126">
        <v>6.1739967847939443</v>
      </c>
      <c r="BB23" s="126">
        <v>5.0180985753329397</v>
      </c>
      <c r="BC23" s="126">
        <v>8.7677400723340124</v>
      </c>
      <c r="BD23" s="126">
        <v>5.8097402121585775</v>
      </c>
      <c r="BE23" s="126">
        <v>6.1588193687932158</v>
      </c>
      <c r="BG23" s="184"/>
      <c r="BH23" s="216"/>
      <c r="BI23" s="216"/>
      <c r="BJ23" s="216"/>
      <c r="BK23" s="216"/>
      <c r="BL23" s="216"/>
      <c r="BM23" s="216"/>
      <c r="BN23" s="126">
        <f t="shared" ref="BN23:BS23" si="52">+BN22/BN10</f>
        <v>6.9495672042991385</v>
      </c>
      <c r="BO23" s="126">
        <f t="shared" si="52"/>
        <v>11.978225600749798</v>
      </c>
      <c r="BP23" s="126">
        <f t="shared" si="52"/>
        <v>24.252623724262982</v>
      </c>
      <c r="BQ23" s="126">
        <f t="shared" si="52"/>
        <v>50.287804029185899</v>
      </c>
      <c r="BR23" s="126">
        <f t="shared" si="52"/>
        <v>18.84350847259363</v>
      </c>
      <c r="BS23" s="126">
        <f t="shared" si="52"/>
        <v>11.406497934363605</v>
      </c>
      <c r="BT23" s="216"/>
      <c r="BU23" s="216"/>
      <c r="BV23" s="216"/>
      <c r="BW23" s="216"/>
      <c r="BX23" s="216"/>
      <c r="BY23" s="216"/>
      <c r="BZ23" s="126"/>
      <c r="CA23" s="126"/>
      <c r="CB23" s="126"/>
      <c r="CC23" s="126"/>
      <c r="CD23" s="126"/>
      <c r="CE23" s="126"/>
      <c r="CH23" s="216"/>
      <c r="CI23" s="216"/>
      <c r="CJ23" s="216"/>
      <c r="CK23" s="216"/>
      <c r="CL23" s="216"/>
      <c r="CM23" s="216"/>
      <c r="CN23" s="216"/>
      <c r="CO23" s="216"/>
      <c r="CP23" s="216"/>
      <c r="CQ23" s="126">
        <f t="shared" ref="CQ23:CS23" si="53">+CQ22/CQ10</f>
        <v>15.048190566081486</v>
      </c>
      <c r="CR23" s="126">
        <f t="shared" si="53"/>
        <v>9.676639470846256</v>
      </c>
      <c r="CS23" s="126">
        <f t="shared" si="53"/>
        <v>18.114899436920371</v>
      </c>
      <c r="CT23" s="216"/>
      <c r="CU23" s="216"/>
      <c r="CV23" s="216"/>
      <c r="CW23" s="216"/>
      <c r="CX23" s="216"/>
      <c r="CY23" s="216"/>
      <c r="CZ23" s="216"/>
      <c r="DA23" s="216"/>
      <c r="DB23" s="216"/>
      <c r="DC23" s="126"/>
      <c r="DD23" s="126"/>
      <c r="DE23" s="126"/>
      <c r="DH23" s="126"/>
      <c r="DI23" s="126"/>
      <c r="DJ23" s="126"/>
      <c r="DK23" s="126"/>
      <c r="DL23" s="126"/>
      <c r="DM23" s="126"/>
      <c r="DN23" s="126"/>
      <c r="DO23" s="126"/>
      <c r="DP23" s="126"/>
      <c r="DQ23" s="126"/>
      <c r="DR23" s="126"/>
      <c r="DS23" s="126"/>
      <c r="DT23" s="126"/>
      <c r="DU23" s="126"/>
      <c r="DV23" s="126"/>
      <c r="DW23" s="126"/>
      <c r="DX23" s="126"/>
      <c r="DY23" s="126"/>
      <c r="DZ23" s="126"/>
      <c r="EA23" s="126"/>
      <c r="EB23" s="126"/>
      <c r="EC23" s="126"/>
      <c r="ED23" s="126"/>
      <c r="EE23" s="126"/>
      <c r="EF23" s="126">
        <f t="shared" ref="EF23:ET23" si="54">+EF22/EF19</f>
        <v>5.3939443063387298</v>
      </c>
      <c r="EG23" s="126">
        <f t="shared" si="54"/>
        <v>9.4830720066517831</v>
      </c>
      <c r="EH23" s="126">
        <f t="shared" si="54"/>
        <v>5.3610902135899723</v>
      </c>
      <c r="EI23" s="126">
        <f t="shared" si="54"/>
        <v>7.7632934026953269</v>
      </c>
      <c r="EJ23" s="126">
        <f t="shared" si="54"/>
        <v>12.931188106444276</v>
      </c>
      <c r="EK23" s="126">
        <f t="shared" si="54"/>
        <v>21.234777415582155</v>
      </c>
      <c r="EL23" s="126">
        <f t="shared" si="54"/>
        <v>47.114147642059656</v>
      </c>
      <c r="EM23" s="126">
        <f t="shared" si="54"/>
        <v>6.551595230318445</v>
      </c>
      <c r="EN23" s="126">
        <f t="shared" si="54"/>
        <v>17.144721609582451</v>
      </c>
      <c r="EO23" s="126">
        <f t="shared" si="54"/>
        <v>11.706920804534487</v>
      </c>
      <c r="EP23" s="126">
        <f t="shared" si="54"/>
        <v>5.3358611924728248</v>
      </c>
      <c r="EQ23" s="126">
        <f t="shared" si="54"/>
        <v>9.7474333348940529</v>
      </c>
      <c r="ER23" s="126">
        <f t="shared" si="54"/>
        <v>14.874132216578822</v>
      </c>
      <c r="ES23" s="126">
        <f t="shared" si="54"/>
        <v>43.426785273041759</v>
      </c>
      <c r="ET23" s="126">
        <f t="shared" si="54"/>
        <v>63.684325007016561</v>
      </c>
      <c r="EU23" s="126">
        <f>+EU22/EU19</f>
        <v>62.626335470085472</v>
      </c>
      <c r="EV23" s="126">
        <v>23.53</v>
      </c>
      <c r="EW23" s="126">
        <v>17.66</v>
      </c>
      <c r="EX23" s="126">
        <f>EX22/EX10</f>
        <v>9.7288812289990201</v>
      </c>
      <c r="EY23" s="126">
        <f>EY22/EY10</f>
        <v>9.895191308051734</v>
      </c>
      <c r="EZ23" s="126">
        <v>9.895191308051734</v>
      </c>
      <c r="FA23" s="126">
        <v>22.270327126558012</v>
      </c>
      <c r="FB23" s="126">
        <v>10.912112767018176</v>
      </c>
      <c r="FC23" s="126">
        <v>9.0500000000000007</v>
      </c>
      <c r="FD23" s="126">
        <v>8.7799999999999994</v>
      </c>
      <c r="FE23" s="126">
        <v>15.27</v>
      </c>
      <c r="FF23" s="126">
        <v>14.786852648920284</v>
      </c>
      <c r="FG23" s="126">
        <v>22.867035072949161</v>
      </c>
      <c r="FH23" s="126">
        <v>14.824506849020935</v>
      </c>
      <c r="FI23" s="126">
        <v>11.806997838489126</v>
      </c>
      <c r="FJ23" s="126">
        <v>9.1684932726235218</v>
      </c>
      <c r="FK23" s="126">
        <v>9.033746928151734</v>
      </c>
      <c r="FL23" s="126">
        <v>6.72</v>
      </c>
      <c r="FM23" s="126">
        <v>5.76</v>
      </c>
      <c r="FN23" s="126">
        <v>11.779865939859144</v>
      </c>
      <c r="FO23" s="126">
        <v>6.49</v>
      </c>
      <c r="FP23" s="126">
        <v>6.5473751215150919</v>
      </c>
      <c r="FQ23" s="126">
        <v>6.5473751215150919</v>
      </c>
      <c r="FR23" s="126">
        <v>7.2736530544859814</v>
      </c>
      <c r="FS23" s="126">
        <v>7.08</v>
      </c>
      <c r="FT23" s="126">
        <v>6.64</v>
      </c>
      <c r="FU23" s="126">
        <v>9.91</v>
      </c>
      <c r="FV23" s="126">
        <v>7.39</v>
      </c>
      <c r="FW23" s="126">
        <v>4.96</v>
      </c>
      <c r="FX23" s="126">
        <f t="shared" ref="FX23" si="55">FX22/FX10</f>
        <v>6.1578168311954595</v>
      </c>
      <c r="FY23" s="160">
        <f>FY22/FY10</f>
        <v>8.3998953014093996</v>
      </c>
      <c r="FZ23" s="160">
        <f t="shared" ref="FZ23:GC23" si="56">FZ22/FZ10</f>
        <v>14.926105245368699</v>
      </c>
      <c r="GA23" s="160">
        <f t="shared" si="56"/>
        <v>22.352504894775659</v>
      </c>
      <c r="GB23" s="160">
        <f t="shared" si="56"/>
        <v>18.190527099129675</v>
      </c>
      <c r="GC23" s="160">
        <f t="shared" si="56"/>
        <v>9.0751870213442665</v>
      </c>
      <c r="GD23" s="160"/>
      <c r="GE23" s="160"/>
      <c r="GF23" s="160"/>
      <c r="GG23" s="160"/>
      <c r="GH23" s="160"/>
      <c r="GI23" s="160"/>
      <c r="GJ23" s="160"/>
      <c r="GK23" s="160"/>
      <c r="GL23" s="160"/>
      <c r="GM23" s="160"/>
      <c r="GN23" s="160"/>
      <c r="GO23" s="160"/>
      <c r="GP23" s="160"/>
      <c r="GQ23" s="160"/>
      <c r="GR23" s="160"/>
      <c r="GS23" s="160"/>
      <c r="GT23" s="160"/>
      <c r="GU23" s="160"/>
      <c r="GV23" s="160"/>
      <c r="GW23" s="160"/>
      <c r="GX23" s="160"/>
      <c r="GY23" s="160"/>
      <c r="GZ23" s="160"/>
      <c r="HA23" s="160"/>
      <c r="HB23" s="160"/>
      <c r="HC23" s="160"/>
      <c r="HD23" s="160"/>
      <c r="HE23" s="160"/>
      <c r="HF23" s="160"/>
      <c r="HG23" s="160"/>
      <c r="HH23" s="160"/>
    </row>
    <row r="24" spans="2:216" ht="15" customHeight="1">
      <c r="B24" s="104" t="s">
        <v>171</v>
      </c>
      <c r="C24" s="106" t="s">
        <v>152</v>
      </c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2"/>
      <c r="AH24" s="218"/>
      <c r="AI24" s="218"/>
      <c r="AJ24" s="218"/>
      <c r="AK24" s="96"/>
      <c r="AL24" s="96"/>
      <c r="AM24" s="96"/>
      <c r="AN24" s="96"/>
      <c r="AO24" s="96"/>
      <c r="AP24" s="96"/>
      <c r="AQ24" s="96"/>
      <c r="AR24" s="96"/>
      <c r="AS24" s="96"/>
      <c r="AT24" s="218"/>
      <c r="AU24" s="218"/>
      <c r="AV24" s="218"/>
      <c r="AW24" s="96"/>
      <c r="AX24" s="96"/>
      <c r="AY24" s="96"/>
      <c r="AZ24" s="96"/>
      <c r="BA24" s="96"/>
      <c r="BB24" s="96"/>
      <c r="BC24" s="96"/>
      <c r="BD24" s="96"/>
      <c r="BE24" s="96"/>
      <c r="BG24" s="184"/>
      <c r="BH24" s="218"/>
      <c r="BI24" s="218"/>
      <c r="BJ24" s="218"/>
      <c r="BK24" s="218"/>
      <c r="BL24" s="218"/>
      <c r="BM24" s="218"/>
      <c r="BN24" s="96"/>
      <c r="BO24" s="96"/>
      <c r="BP24" s="96"/>
      <c r="BQ24" s="96"/>
      <c r="BR24" s="96"/>
      <c r="BS24" s="96"/>
      <c r="BT24" s="218"/>
      <c r="BU24" s="218"/>
      <c r="BV24" s="218"/>
      <c r="BW24" s="218"/>
      <c r="BX24" s="218"/>
      <c r="BY24" s="218"/>
      <c r="BZ24" s="96"/>
      <c r="CA24" s="96"/>
      <c r="CB24" s="96"/>
      <c r="CC24" s="96"/>
      <c r="CD24" s="96"/>
      <c r="CE24" s="96"/>
      <c r="CH24" s="218"/>
      <c r="CI24" s="218"/>
      <c r="CJ24" s="218"/>
      <c r="CK24" s="218"/>
      <c r="CL24" s="218"/>
      <c r="CM24" s="218"/>
      <c r="CN24" s="218"/>
      <c r="CO24" s="218"/>
      <c r="CP24" s="218"/>
      <c r="CQ24" s="96"/>
      <c r="CR24" s="96"/>
      <c r="CS24" s="96"/>
      <c r="CT24" s="218"/>
      <c r="CU24" s="218"/>
      <c r="CV24" s="218"/>
      <c r="CW24" s="218"/>
      <c r="CX24" s="218"/>
      <c r="CY24" s="218"/>
      <c r="CZ24" s="218"/>
      <c r="DA24" s="218"/>
      <c r="DB24" s="218"/>
      <c r="DC24" s="96"/>
      <c r="DD24" s="96"/>
      <c r="DE24" s="96"/>
      <c r="DF24" s="191"/>
      <c r="DG24" s="191"/>
      <c r="DH24" s="96"/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/>
      <c r="EF24" s="96"/>
      <c r="EG24" s="96"/>
      <c r="EH24" s="96"/>
      <c r="EI24" s="96"/>
      <c r="EJ24" s="96"/>
      <c r="EK24" s="96"/>
      <c r="EL24" s="96"/>
      <c r="EM24" s="96"/>
      <c r="EN24" s="96"/>
      <c r="EO24" s="96"/>
      <c r="EP24" s="96"/>
      <c r="EQ24" s="96"/>
      <c r="ER24" s="96"/>
      <c r="ES24" s="96"/>
      <c r="ET24" s="96"/>
      <c r="EU24" s="96"/>
      <c r="EV24" s="96"/>
      <c r="EW24" s="96"/>
      <c r="EX24" s="96"/>
      <c r="EY24" s="96"/>
      <c r="EZ24" s="96"/>
      <c r="FA24" s="96"/>
      <c r="FB24" s="96"/>
      <c r="FC24" s="96"/>
      <c r="FD24" s="96"/>
      <c r="FE24" s="96"/>
      <c r="FF24" s="96"/>
      <c r="FG24" s="96"/>
      <c r="FH24" s="96"/>
      <c r="FI24" s="96"/>
      <c r="FJ24" s="96"/>
      <c r="FK24" s="96"/>
      <c r="FL24" s="96"/>
      <c r="FM24" s="96"/>
      <c r="FN24" s="96"/>
      <c r="FO24" s="96"/>
      <c r="FP24" s="96"/>
      <c r="FQ24" s="96"/>
      <c r="FR24" s="96"/>
      <c r="FS24" s="96"/>
      <c r="FT24" s="96"/>
      <c r="FU24" s="96"/>
      <c r="FV24" s="96"/>
      <c r="FW24" s="96"/>
      <c r="FX24" s="96"/>
      <c r="FY24" s="159"/>
      <c r="FZ24" s="159"/>
      <c r="GA24" s="159"/>
      <c r="GB24" s="159"/>
      <c r="GC24" s="159"/>
      <c r="GD24" s="159"/>
      <c r="GE24" s="159"/>
      <c r="GF24" s="159"/>
      <c r="GG24" s="159"/>
      <c r="GH24" s="159"/>
      <c r="GI24" s="159"/>
      <c r="GJ24" s="159"/>
      <c r="GK24" s="159"/>
      <c r="GL24" s="159"/>
      <c r="GM24" s="159"/>
      <c r="GN24" s="159"/>
      <c r="GO24" s="159"/>
      <c r="GP24" s="159"/>
      <c r="GQ24" s="159"/>
      <c r="GR24" s="159"/>
      <c r="GS24" s="159"/>
      <c r="GT24" s="159"/>
      <c r="GU24" s="159"/>
      <c r="GV24" s="159"/>
      <c r="GW24" s="159"/>
      <c r="GX24" s="159"/>
      <c r="GY24" s="159"/>
      <c r="GZ24" s="159"/>
      <c r="HA24" s="159"/>
      <c r="HB24" s="159"/>
      <c r="HC24" s="159"/>
      <c r="HD24" s="159"/>
      <c r="HE24" s="159"/>
      <c r="HF24" s="159"/>
      <c r="HG24" s="159"/>
      <c r="HH24" s="159"/>
    </row>
    <row r="25" spans="2:216" s="264" customFormat="1" ht="15" customHeight="1">
      <c r="B25" s="252" t="s">
        <v>172</v>
      </c>
      <c r="C25" s="253"/>
      <c r="D25" s="263"/>
      <c r="E25" s="263"/>
      <c r="F25" s="263"/>
      <c r="H25" s="268"/>
      <c r="I25" s="268"/>
      <c r="J25" s="268"/>
      <c r="K25" s="268"/>
      <c r="L25" s="268"/>
      <c r="M25" s="268"/>
      <c r="N25" s="268"/>
      <c r="O25" s="268"/>
      <c r="P25" s="268"/>
      <c r="Q25" s="268"/>
      <c r="R25" s="268"/>
      <c r="S25" s="268"/>
      <c r="T25" s="268"/>
      <c r="U25" s="268"/>
      <c r="V25" s="268"/>
      <c r="W25" s="268"/>
      <c r="X25" s="268"/>
      <c r="Y25" s="268"/>
      <c r="Z25" s="268"/>
      <c r="AA25" s="268"/>
      <c r="AB25" s="268"/>
      <c r="AC25" s="268"/>
      <c r="AD25" s="268"/>
      <c r="AE25" s="268"/>
      <c r="AF25" s="268"/>
      <c r="AG25" s="265"/>
      <c r="AH25" s="269"/>
      <c r="AI25" s="269"/>
      <c r="AJ25" s="269"/>
      <c r="AK25" s="269"/>
      <c r="AL25" s="269"/>
      <c r="AM25" s="269"/>
      <c r="AN25" s="269"/>
      <c r="AO25" s="269"/>
      <c r="AP25" s="269"/>
      <c r="AQ25" s="269"/>
      <c r="AR25" s="269"/>
      <c r="AS25" s="269"/>
      <c r="AT25" s="269"/>
      <c r="AU25" s="269"/>
      <c r="AV25" s="269"/>
      <c r="AW25" s="269"/>
      <c r="AX25" s="269"/>
      <c r="AY25" s="269"/>
      <c r="AZ25" s="269"/>
      <c r="BA25" s="269"/>
      <c r="BB25" s="269"/>
      <c r="BC25" s="269"/>
      <c r="BD25" s="269"/>
      <c r="BE25" s="269"/>
      <c r="BF25" s="265"/>
      <c r="BG25" s="275"/>
      <c r="BH25" s="269"/>
      <c r="BI25" s="269"/>
      <c r="BJ25" s="269"/>
      <c r="BK25" s="269"/>
      <c r="BL25" s="269"/>
      <c r="BM25" s="269"/>
      <c r="BN25" s="269"/>
      <c r="BO25" s="269"/>
      <c r="BP25" s="269"/>
      <c r="BQ25" s="269"/>
      <c r="BR25" s="269"/>
      <c r="BS25" s="269"/>
      <c r="BT25" s="269"/>
      <c r="BU25" s="269"/>
      <c r="BV25" s="269"/>
      <c r="BW25" s="269"/>
      <c r="BX25" s="269"/>
      <c r="BY25" s="269"/>
      <c r="BZ25" s="269"/>
      <c r="CA25" s="269"/>
      <c r="CB25" s="269"/>
      <c r="CC25" s="269"/>
      <c r="CD25" s="269"/>
      <c r="CE25" s="269"/>
      <c r="CF25" s="265"/>
      <c r="CG25" s="265"/>
      <c r="CH25" s="269"/>
      <c r="CI25" s="269"/>
      <c r="CJ25" s="269"/>
      <c r="CK25" s="269"/>
      <c r="CL25" s="269"/>
      <c r="CM25" s="269"/>
      <c r="CN25" s="269"/>
      <c r="CO25" s="269"/>
      <c r="CP25" s="269"/>
      <c r="CQ25" s="269"/>
      <c r="CR25" s="269"/>
      <c r="CS25" s="269"/>
      <c r="CT25" s="269"/>
      <c r="CU25" s="269"/>
      <c r="CV25" s="269"/>
      <c r="CW25" s="269"/>
      <c r="CX25" s="269"/>
      <c r="CY25" s="269"/>
      <c r="CZ25" s="269"/>
      <c r="DA25" s="269"/>
      <c r="DB25" s="269"/>
      <c r="DC25" s="269"/>
      <c r="DD25" s="269"/>
      <c r="DE25" s="269"/>
      <c r="DH25" s="269"/>
      <c r="DI25" s="269"/>
      <c r="DJ25" s="269"/>
      <c r="DK25" s="269"/>
      <c r="DL25" s="269"/>
      <c r="DM25" s="269"/>
      <c r="DN25" s="269"/>
      <c r="DO25" s="269"/>
      <c r="DP25" s="269"/>
      <c r="DQ25" s="269"/>
      <c r="DR25" s="269"/>
      <c r="DS25" s="269"/>
      <c r="DT25" s="269"/>
      <c r="DU25" s="269"/>
      <c r="DV25" s="269"/>
      <c r="DW25" s="269"/>
      <c r="DX25" s="269"/>
      <c r="DY25" s="269"/>
      <c r="DZ25" s="269"/>
      <c r="EA25" s="269"/>
      <c r="EB25" s="269"/>
      <c r="EC25" s="269"/>
      <c r="ED25" s="269"/>
      <c r="EE25" s="269"/>
      <c r="EF25" s="269"/>
      <c r="EG25" s="269"/>
      <c r="EH25" s="269"/>
      <c r="EI25" s="269"/>
      <c r="EJ25" s="269"/>
      <c r="EK25" s="269"/>
      <c r="EL25" s="269"/>
      <c r="EM25" s="269"/>
      <c r="EN25" s="269"/>
      <c r="EO25" s="269"/>
      <c r="EP25" s="269"/>
      <c r="EQ25" s="269"/>
      <c r="ER25" s="269"/>
      <c r="ES25" s="269"/>
      <c r="ET25" s="269"/>
      <c r="EU25" s="269"/>
      <c r="EV25" s="269"/>
      <c r="EW25" s="269"/>
      <c r="EX25" s="269"/>
      <c r="EY25" s="269"/>
      <c r="EZ25" s="269"/>
      <c r="FA25" s="269"/>
      <c r="FB25" s="269"/>
      <c r="FC25" s="269"/>
      <c r="FD25" s="269"/>
      <c r="FE25" s="269"/>
      <c r="FF25" s="269"/>
      <c r="FG25" s="269"/>
      <c r="FH25" s="269"/>
      <c r="FI25" s="269"/>
      <c r="FJ25" s="269"/>
      <c r="FK25" s="269"/>
      <c r="FL25" s="269"/>
      <c r="FM25" s="269"/>
      <c r="FN25" s="269"/>
      <c r="FO25" s="269"/>
      <c r="FP25" s="269"/>
      <c r="FQ25" s="269"/>
      <c r="FR25" s="269"/>
      <c r="FS25" s="269"/>
      <c r="FT25" s="269"/>
      <c r="FU25" s="269"/>
      <c r="FV25" s="269"/>
      <c r="FW25" s="269"/>
      <c r="FX25" s="269"/>
      <c r="FY25" s="274"/>
      <c r="FZ25" s="274"/>
      <c r="GA25" s="274"/>
      <c r="GB25" s="274"/>
      <c r="GC25" s="274"/>
      <c r="GD25" s="274"/>
      <c r="GE25" s="274"/>
      <c r="GF25" s="274"/>
      <c r="GG25" s="274"/>
      <c r="GH25" s="274"/>
      <c r="GI25" s="274"/>
      <c r="GJ25" s="274"/>
      <c r="GK25" s="274"/>
      <c r="GL25" s="274"/>
      <c r="GM25" s="274"/>
      <c r="GN25" s="274"/>
      <c r="GO25" s="274"/>
      <c r="GP25" s="274"/>
      <c r="GQ25" s="274"/>
      <c r="GR25" s="274"/>
      <c r="GS25" s="274"/>
      <c r="GT25" s="274"/>
      <c r="GU25" s="274"/>
      <c r="GV25" s="274"/>
      <c r="GW25" s="274"/>
      <c r="GX25" s="274"/>
      <c r="GY25" s="274"/>
      <c r="GZ25" s="274"/>
      <c r="HA25" s="274"/>
      <c r="HB25" s="274"/>
      <c r="HC25" s="274"/>
      <c r="HD25" s="274"/>
      <c r="HE25" s="274"/>
      <c r="HF25" s="274"/>
      <c r="HG25" s="274"/>
      <c r="HH25" s="274"/>
    </row>
    <row r="26" spans="2:216" ht="15" customHeight="1">
      <c r="B26" s="105" t="s">
        <v>173</v>
      </c>
      <c r="C26" s="106" t="s">
        <v>174</v>
      </c>
      <c r="H26" s="128">
        <v>7</v>
      </c>
      <c r="I26" s="128">
        <v>10</v>
      </c>
      <c r="J26" s="128">
        <v>7</v>
      </c>
      <c r="K26" s="128">
        <v>5</v>
      </c>
      <c r="L26" s="128">
        <v>5</v>
      </c>
      <c r="M26" s="128">
        <v>4</v>
      </c>
      <c r="N26" s="128">
        <v>4</v>
      </c>
      <c r="O26" s="128">
        <v>6</v>
      </c>
      <c r="P26" s="128">
        <v>5</v>
      </c>
      <c r="Q26" s="128">
        <v>9</v>
      </c>
      <c r="R26" s="128">
        <v>6</v>
      </c>
      <c r="S26" s="128">
        <v>7</v>
      </c>
      <c r="T26" s="192">
        <v>4</v>
      </c>
      <c r="U26" s="192">
        <v>6</v>
      </c>
      <c r="V26" s="192">
        <v>7</v>
      </c>
      <c r="W26" s="192">
        <v>8</v>
      </c>
      <c r="X26" s="192">
        <v>10</v>
      </c>
      <c r="Y26" s="192">
        <v>7</v>
      </c>
      <c r="Z26" s="192">
        <v>8</v>
      </c>
      <c r="AA26" s="192">
        <v>7</v>
      </c>
      <c r="AB26" s="192">
        <v>6</v>
      </c>
      <c r="AC26" s="192">
        <v>7</v>
      </c>
      <c r="AD26" s="192">
        <v>10</v>
      </c>
      <c r="AE26" s="192">
        <v>11</v>
      </c>
      <c r="AF26" s="182"/>
      <c r="AH26" s="217"/>
      <c r="AI26" s="217"/>
      <c r="AJ26" s="217"/>
      <c r="AK26" s="128">
        <v>5</v>
      </c>
      <c r="AL26" s="128">
        <v>6</v>
      </c>
      <c r="AM26" s="128">
        <v>6</v>
      </c>
      <c r="AN26" s="128">
        <v>4</v>
      </c>
      <c r="AO26" s="128">
        <v>6</v>
      </c>
      <c r="AP26" s="128">
        <v>1</v>
      </c>
      <c r="AQ26" s="128">
        <v>3</v>
      </c>
      <c r="AR26" s="128">
        <v>6</v>
      </c>
      <c r="AS26" s="128">
        <v>1</v>
      </c>
      <c r="AT26" s="217"/>
      <c r="AU26" s="217"/>
      <c r="AV26" s="217"/>
      <c r="AW26" s="128">
        <v>8</v>
      </c>
      <c r="AX26" s="128">
        <v>7</v>
      </c>
      <c r="AY26" s="128">
        <v>10</v>
      </c>
      <c r="AZ26" s="128">
        <v>6</v>
      </c>
      <c r="BA26" s="128">
        <v>7</v>
      </c>
      <c r="BB26" s="128">
        <v>6</v>
      </c>
      <c r="BC26" s="128">
        <v>9</v>
      </c>
      <c r="BD26" s="128">
        <v>9</v>
      </c>
      <c r="BE26" s="128">
        <v>7</v>
      </c>
      <c r="BG26" s="184"/>
      <c r="BH26" s="217"/>
      <c r="BI26" s="217"/>
      <c r="BJ26" s="217"/>
      <c r="BK26" s="217"/>
      <c r="BL26" s="217"/>
      <c r="BM26" s="217"/>
      <c r="BN26" s="128">
        <v>5</v>
      </c>
      <c r="BO26" s="128">
        <v>5</v>
      </c>
      <c r="BP26" s="128">
        <v>4</v>
      </c>
      <c r="BQ26" s="128">
        <v>2</v>
      </c>
      <c r="BR26" s="128">
        <v>2</v>
      </c>
      <c r="BS26" s="128">
        <v>6</v>
      </c>
      <c r="BT26" s="217"/>
      <c r="BU26" s="217"/>
      <c r="BV26" s="217"/>
      <c r="BW26" s="217"/>
      <c r="BX26" s="217"/>
      <c r="BY26" s="217"/>
      <c r="BZ26" s="128"/>
      <c r="CA26" s="128"/>
      <c r="CB26" s="128"/>
      <c r="CC26" s="128"/>
      <c r="CD26" s="128"/>
      <c r="CE26" s="128"/>
      <c r="CF26" s="193"/>
      <c r="CG26" s="193"/>
      <c r="CH26" s="217"/>
      <c r="CI26" s="217"/>
      <c r="CJ26" s="217"/>
      <c r="CK26" s="217"/>
      <c r="CL26" s="217"/>
      <c r="CM26" s="217"/>
      <c r="CN26" s="217"/>
      <c r="CO26" s="217"/>
      <c r="CP26" s="217"/>
      <c r="CQ26" s="128">
        <v>7</v>
      </c>
      <c r="CR26" s="128">
        <v>4</v>
      </c>
      <c r="CS26" s="128">
        <v>6</v>
      </c>
      <c r="CT26" s="217"/>
      <c r="CU26" s="217"/>
      <c r="CV26" s="217"/>
      <c r="CW26" s="217"/>
      <c r="CX26" s="217"/>
      <c r="CY26" s="217"/>
      <c r="CZ26" s="217"/>
      <c r="DA26" s="217"/>
      <c r="DB26" s="217"/>
      <c r="DC26" s="128"/>
      <c r="DD26" s="128"/>
      <c r="DE26" s="128"/>
      <c r="DH26" s="128"/>
      <c r="DI26" s="128"/>
      <c r="DJ26" s="128"/>
      <c r="DK26" s="128"/>
      <c r="DL26" s="128"/>
      <c r="DM26" s="128"/>
      <c r="DN26" s="128"/>
      <c r="DO26" s="128"/>
      <c r="DP26" s="128"/>
      <c r="DQ26" s="128"/>
      <c r="DR26" s="128"/>
      <c r="DS26" s="128"/>
      <c r="DT26" s="128"/>
      <c r="DU26" s="128"/>
      <c r="DV26" s="128"/>
      <c r="DW26" s="128"/>
      <c r="DX26" s="128"/>
      <c r="DY26" s="128"/>
      <c r="DZ26" s="128"/>
      <c r="EA26" s="128"/>
      <c r="EB26" s="128"/>
      <c r="EC26" s="128"/>
      <c r="ED26" s="128"/>
      <c r="EE26" s="128"/>
      <c r="EF26" s="128">
        <v>9</v>
      </c>
      <c r="EG26" s="128">
        <v>9</v>
      </c>
      <c r="EH26" s="128">
        <v>9</v>
      </c>
      <c r="EI26" s="128">
        <v>2</v>
      </c>
      <c r="EJ26" s="128">
        <v>10</v>
      </c>
      <c r="EK26" s="128">
        <v>12</v>
      </c>
      <c r="EL26" s="128">
        <v>9</v>
      </c>
      <c r="EM26" s="128">
        <v>9</v>
      </c>
      <c r="EN26" s="128">
        <v>9</v>
      </c>
      <c r="EO26" s="128">
        <v>9</v>
      </c>
      <c r="EP26" s="128">
        <v>9</v>
      </c>
      <c r="EQ26" s="128">
        <v>9</v>
      </c>
      <c r="ER26" s="128">
        <v>9</v>
      </c>
      <c r="ES26" s="128">
        <v>9</v>
      </c>
      <c r="ET26" s="128">
        <v>9</v>
      </c>
      <c r="EU26" s="128">
        <v>9</v>
      </c>
      <c r="EV26" s="128">
        <v>9</v>
      </c>
      <c r="EW26" s="128">
        <v>9</v>
      </c>
      <c r="EX26" s="128">
        <v>9</v>
      </c>
      <c r="EY26" s="128">
        <v>9</v>
      </c>
      <c r="EZ26" s="128">
        <v>9</v>
      </c>
      <c r="FA26" s="128">
        <v>9</v>
      </c>
      <c r="FB26" s="128">
        <v>9</v>
      </c>
      <c r="FC26" s="128">
        <v>9</v>
      </c>
      <c r="FD26" s="128">
        <v>9</v>
      </c>
      <c r="FE26" s="128">
        <v>8</v>
      </c>
      <c r="FF26" s="128">
        <v>8</v>
      </c>
      <c r="FG26" s="128">
        <v>8</v>
      </c>
      <c r="FH26" s="128">
        <v>8</v>
      </c>
      <c r="FI26" s="128">
        <v>8</v>
      </c>
      <c r="FJ26" s="128">
        <v>8</v>
      </c>
      <c r="FK26" s="128">
        <v>8</v>
      </c>
      <c r="FL26" s="128">
        <v>8</v>
      </c>
      <c r="FM26" s="128">
        <v>8</v>
      </c>
      <c r="FN26" s="128">
        <v>8</v>
      </c>
      <c r="FO26" s="128">
        <v>8</v>
      </c>
      <c r="FP26" s="128">
        <v>8</v>
      </c>
      <c r="FQ26" s="128">
        <v>8</v>
      </c>
      <c r="FR26" s="128">
        <v>8</v>
      </c>
      <c r="FS26" s="128">
        <v>8</v>
      </c>
      <c r="FT26" s="128">
        <v>7</v>
      </c>
      <c r="FU26" s="128">
        <v>7</v>
      </c>
      <c r="FV26" s="128">
        <v>7</v>
      </c>
      <c r="FW26" s="128">
        <v>7</v>
      </c>
      <c r="FX26" s="128">
        <v>8</v>
      </c>
      <c r="FY26" s="173">
        <v>8</v>
      </c>
      <c r="FZ26" s="173"/>
      <c r="GA26" s="173"/>
      <c r="GB26" s="173"/>
      <c r="GC26" s="173"/>
      <c r="GD26" s="173"/>
      <c r="GE26" s="173"/>
      <c r="GF26" s="173"/>
      <c r="GG26" s="173"/>
      <c r="GH26" s="173"/>
      <c r="GI26" s="173"/>
      <c r="GJ26" s="173"/>
      <c r="GK26" s="173"/>
      <c r="GL26" s="173"/>
      <c r="GM26" s="173"/>
      <c r="GN26" s="173"/>
      <c r="GO26" s="173"/>
      <c r="GP26" s="173"/>
      <c r="GQ26" s="173"/>
      <c r="GR26" s="173"/>
      <c r="GS26" s="173"/>
      <c r="GT26" s="173"/>
      <c r="GU26" s="173"/>
      <c r="GV26" s="173"/>
      <c r="GW26" s="173"/>
      <c r="GX26" s="173"/>
      <c r="GY26" s="173"/>
      <c r="GZ26" s="173"/>
      <c r="HA26" s="173"/>
      <c r="HB26" s="173"/>
      <c r="HC26" s="173"/>
      <c r="HD26" s="173"/>
      <c r="HE26" s="173"/>
      <c r="HF26" s="173"/>
      <c r="HG26" s="173"/>
      <c r="HH26" s="173"/>
    </row>
    <row r="27" spans="2:216" ht="15" customHeight="1">
      <c r="B27" s="105" t="s">
        <v>175</v>
      </c>
      <c r="C27" s="106" t="s">
        <v>176</v>
      </c>
      <c r="H27" s="96">
        <v>990809.71404406917</v>
      </c>
      <c r="I27" s="96">
        <v>1105023.7866519652</v>
      </c>
      <c r="J27" s="96">
        <v>818991.45866683556</v>
      </c>
      <c r="K27" s="96">
        <v>657199.17038774514</v>
      </c>
      <c r="L27" s="96">
        <v>573046.98279856052</v>
      </c>
      <c r="M27" s="96">
        <v>417195.87970823562</v>
      </c>
      <c r="N27" s="96">
        <v>405551.87067544844</v>
      </c>
      <c r="O27" s="96">
        <v>781102.74292906316</v>
      </c>
      <c r="P27" s="96">
        <v>703982.22056329611</v>
      </c>
      <c r="Q27" s="96">
        <v>1067713.5966510049</v>
      </c>
      <c r="R27" s="96">
        <v>748704.84096892411</v>
      </c>
      <c r="S27" s="96">
        <v>816096.11197788909</v>
      </c>
      <c r="T27" s="183">
        <v>347917.59709161398</v>
      </c>
      <c r="U27" s="183">
        <v>490504.71453308733</v>
      </c>
      <c r="V27" s="183">
        <v>672710.87028026558</v>
      </c>
      <c r="W27" s="183">
        <v>791606.74046457058</v>
      </c>
      <c r="X27" s="183">
        <v>1047186.5023890629</v>
      </c>
      <c r="Y27" s="183">
        <v>682092.26667999453</v>
      </c>
      <c r="Z27" s="183">
        <v>764678.38332951942</v>
      </c>
      <c r="AA27" s="183">
        <v>692434.27080641279</v>
      </c>
      <c r="AB27" s="183">
        <v>694710.5115214634</v>
      </c>
      <c r="AC27" s="183">
        <v>814100.64656470926</v>
      </c>
      <c r="AD27" s="183">
        <v>1071164.5430651226</v>
      </c>
      <c r="AE27" s="183">
        <v>1124728.3328728571</v>
      </c>
      <c r="AF27" s="182"/>
      <c r="AH27" s="217"/>
      <c r="AI27" s="217"/>
      <c r="AJ27" s="217"/>
      <c r="AK27" s="96">
        <v>597652.03001560888</v>
      </c>
      <c r="AL27" s="96">
        <v>820993.53024768177</v>
      </c>
      <c r="AM27" s="96">
        <v>690465.35329698818</v>
      </c>
      <c r="AN27" s="96">
        <v>476686.32874816598</v>
      </c>
      <c r="AO27" s="96">
        <v>781637.44210098509</v>
      </c>
      <c r="AP27" s="96">
        <v>143441.50619312958</v>
      </c>
      <c r="AQ27" s="96">
        <v>413414.70512885798</v>
      </c>
      <c r="AR27" s="96">
        <v>741780.69760798384</v>
      </c>
      <c r="AS27" s="96">
        <v>31908.29167552002</v>
      </c>
      <c r="AT27" s="217"/>
      <c r="AU27" s="217"/>
      <c r="AV27" s="217"/>
      <c r="AW27" s="96">
        <v>1242753.1334039555</v>
      </c>
      <c r="AX27" s="96">
        <v>785079.66504936782</v>
      </c>
      <c r="AY27" s="96">
        <v>1095418.4672416388</v>
      </c>
      <c r="AZ27" s="96">
        <v>553464.17699365725</v>
      </c>
      <c r="BA27" s="96">
        <v>741179.5124145149</v>
      </c>
      <c r="BB27" s="96">
        <v>563273.38772480842</v>
      </c>
      <c r="BC27" s="96">
        <v>916163.97657735902</v>
      </c>
      <c r="BD27" s="96">
        <v>898728.95958019153</v>
      </c>
      <c r="BE27" s="96">
        <v>742997.04573622043</v>
      </c>
      <c r="BG27" s="184"/>
      <c r="BH27" s="217"/>
      <c r="BI27" s="217"/>
      <c r="BJ27" s="217"/>
      <c r="BK27" s="217"/>
      <c r="BL27" s="217"/>
      <c r="BM27" s="217"/>
      <c r="BN27" s="96">
        <v>544303.85807984322</v>
      </c>
      <c r="BO27" s="96">
        <v>612022.37685813825</v>
      </c>
      <c r="BP27" s="96">
        <v>454036.93059648469</v>
      </c>
      <c r="BQ27" s="96">
        <v>127448.85532084409</v>
      </c>
      <c r="BR27" s="96">
        <v>141535.66937585446</v>
      </c>
      <c r="BS27" s="96">
        <v>672257.1092519277</v>
      </c>
      <c r="BT27" s="217"/>
      <c r="BU27" s="217"/>
      <c r="BV27" s="217"/>
      <c r="BW27" s="217"/>
      <c r="BX27" s="217"/>
      <c r="BY27" s="217"/>
      <c r="BZ27" s="96"/>
      <c r="CA27" s="96"/>
      <c r="CB27" s="96"/>
      <c r="CC27" s="96"/>
      <c r="CD27" s="96"/>
      <c r="CE27" s="96"/>
      <c r="CH27" s="217"/>
      <c r="CI27" s="217"/>
      <c r="CJ27" s="217"/>
      <c r="CK27" s="217"/>
      <c r="CL27" s="217"/>
      <c r="CM27" s="217"/>
      <c r="CN27" s="217"/>
      <c r="CO27" s="217"/>
      <c r="CP27" s="217"/>
      <c r="CQ27" s="96">
        <v>652022.89026818878</v>
      </c>
      <c r="CR27" s="96">
        <v>379177.72609320178</v>
      </c>
      <c r="CS27" s="96">
        <v>545261.36258501827</v>
      </c>
      <c r="CT27" s="217"/>
      <c r="CU27" s="217"/>
      <c r="CV27" s="217"/>
      <c r="CW27" s="217"/>
      <c r="CX27" s="217"/>
      <c r="CY27" s="217"/>
      <c r="CZ27" s="217"/>
      <c r="DA27" s="217"/>
      <c r="DB27" s="217"/>
      <c r="DC27" s="96"/>
      <c r="DD27" s="96"/>
      <c r="DE27" s="96"/>
      <c r="DH27" s="96"/>
      <c r="DI27" s="96"/>
      <c r="DJ27" s="96"/>
      <c r="DK27" s="96"/>
      <c r="DL27" s="96"/>
      <c r="DM27" s="96"/>
      <c r="DN27" s="96"/>
      <c r="DO27" s="96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>
        <v>207844</v>
      </c>
      <c r="EG27" s="96">
        <v>313012</v>
      </c>
      <c r="EH27" s="96">
        <v>44611</v>
      </c>
      <c r="EI27" s="96">
        <v>8723</v>
      </c>
      <c r="EJ27" s="96">
        <v>104421</v>
      </c>
      <c r="EK27" s="96">
        <v>85407</v>
      </c>
      <c r="EL27" s="96">
        <v>94300</v>
      </c>
      <c r="EM27" s="96">
        <v>80645.872372130616</v>
      </c>
      <c r="EN27" s="96">
        <v>238311</v>
      </c>
      <c r="EO27" s="96">
        <v>207861</v>
      </c>
      <c r="EP27" s="96">
        <v>24732</v>
      </c>
      <c r="EQ27" s="96">
        <v>152386</v>
      </c>
      <c r="ER27" s="96">
        <v>169196</v>
      </c>
      <c r="ES27" s="96">
        <v>166782</v>
      </c>
      <c r="ET27" s="96">
        <v>208209</v>
      </c>
      <c r="EU27" s="96">
        <v>222534</v>
      </c>
      <c r="EV27" s="96">
        <v>240410</v>
      </c>
      <c r="EW27" s="96">
        <v>163355</v>
      </c>
      <c r="EX27" s="96">
        <v>226970</v>
      </c>
      <c r="EY27" s="96">
        <v>213026</v>
      </c>
      <c r="EZ27" s="96">
        <v>213026</v>
      </c>
      <c r="FA27" s="96">
        <v>233480</v>
      </c>
      <c r="FB27" s="96">
        <v>180253</v>
      </c>
      <c r="FC27" s="96">
        <v>209789</v>
      </c>
      <c r="FD27" s="96">
        <v>211045</v>
      </c>
      <c r="FE27" s="96">
        <v>148751</v>
      </c>
      <c r="FF27" s="96">
        <v>210317</v>
      </c>
      <c r="FG27" s="96">
        <v>116365</v>
      </c>
      <c r="FH27" s="96">
        <v>47669</v>
      </c>
      <c r="FI27" s="96">
        <v>57954</v>
      </c>
      <c r="FJ27" s="96">
        <v>50111</v>
      </c>
      <c r="FK27" s="96">
        <v>124420</v>
      </c>
      <c r="FL27" s="96">
        <v>132861</v>
      </c>
      <c r="FM27" s="96">
        <v>125927</v>
      </c>
      <c r="FN27" s="96">
        <v>287829</v>
      </c>
      <c r="FO27" s="96">
        <v>300638</v>
      </c>
      <c r="FP27" s="96">
        <v>124420</v>
      </c>
      <c r="FQ27" s="96">
        <v>124420</v>
      </c>
      <c r="FR27" s="96">
        <v>108683</v>
      </c>
      <c r="FS27" s="96">
        <v>163192</v>
      </c>
      <c r="FT27" s="96">
        <v>87174</v>
      </c>
      <c r="FU27" s="96">
        <v>157566</v>
      </c>
      <c r="FV27" s="96">
        <v>244811</v>
      </c>
      <c r="FW27" s="96">
        <v>282398</v>
      </c>
      <c r="FX27" s="96">
        <v>245863</v>
      </c>
      <c r="FY27" s="159">
        <v>251132</v>
      </c>
      <c r="FZ27" s="159"/>
      <c r="GA27" s="159"/>
      <c r="GB27" s="159"/>
      <c r="GC27" s="159"/>
      <c r="GD27" s="159"/>
      <c r="GE27" s="159"/>
      <c r="GF27" s="159"/>
      <c r="GG27" s="159"/>
      <c r="GH27" s="159"/>
      <c r="GI27" s="159"/>
      <c r="GJ27" s="159"/>
      <c r="GK27" s="159"/>
      <c r="GL27" s="159"/>
      <c r="GM27" s="159"/>
      <c r="GN27" s="159"/>
      <c r="GO27" s="159"/>
      <c r="GP27" s="159"/>
      <c r="GQ27" s="159"/>
      <c r="GR27" s="159"/>
      <c r="GS27" s="159"/>
      <c r="GT27" s="159"/>
      <c r="GU27" s="159"/>
      <c r="GV27" s="159"/>
      <c r="GW27" s="159"/>
      <c r="GX27" s="159"/>
      <c r="GY27" s="159"/>
      <c r="GZ27" s="159"/>
      <c r="HA27" s="159"/>
      <c r="HB27" s="159"/>
      <c r="HC27" s="159"/>
      <c r="HD27" s="159"/>
      <c r="HE27" s="159"/>
      <c r="HF27" s="159"/>
      <c r="HG27" s="159"/>
      <c r="HH27" s="159"/>
    </row>
    <row r="28" spans="2:216" ht="15" customHeight="1">
      <c r="B28" s="105" t="s">
        <v>177</v>
      </c>
      <c r="C28" s="106" t="s">
        <v>152</v>
      </c>
      <c r="H28" s="96">
        <v>1149877.1369270002</v>
      </c>
      <c r="I28" s="96">
        <v>1262348.4569609999</v>
      </c>
      <c r="J28" s="96">
        <v>1015007.7879979999</v>
      </c>
      <c r="K28" s="96">
        <v>834358.97804700001</v>
      </c>
      <c r="L28" s="96">
        <v>673947.94456700003</v>
      </c>
      <c r="M28" s="96">
        <v>478406.19492600003</v>
      </c>
      <c r="N28" s="96">
        <v>454492.86381099996</v>
      </c>
      <c r="O28" s="96">
        <v>906950.98652700009</v>
      </c>
      <c r="P28" s="96">
        <v>834555.28124000004</v>
      </c>
      <c r="Q28" s="96">
        <v>1212886.5207989998</v>
      </c>
      <c r="R28" s="96">
        <v>835496.98080000002</v>
      </c>
      <c r="S28" s="96">
        <v>869293.84920000006</v>
      </c>
      <c r="T28" s="183">
        <v>442944.64382100001</v>
      </c>
      <c r="U28" s="183">
        <v>686958.65231300006</v>
      </c>
      <c r="V28" s="183">
        <v>1106527.1064889999</v>
      </c>
      <c r="W28" s="183">
        <v>1437411.27217</v>
      </c>
      <c r="X28" s="183">
        <v>1687540.2446080002</v>
      </c>
      <c r="Y28" s="183">
        <v>946869.13800099993</v>
      </c>
      <c r="Z28" s="183">
        <v>957345.402963</v>
      </c>
      <c r="AA28" s="183">
        <v>848583.41192300001</v>
      </c>
      <c r="AB28" s="183">
        <v>898102.33349200001</v>
      </c>
      <c r="AC28" s="183">
        <v>974163.59741000005</v>
      </c>
      <c r="AD28" s="183">
        <v>1216572.2562849999</v>
      </c>
      <c r="AE28" s="183">
        <v>1334810.6699750002</v>
      </c>
      <c r="AF28" s="182"/>
      <c r="AH28" s="217"/>
      <c r="AI28" s="217"/>
      <c r="AJ28" s="217"/>
      <c r="AK28" s="96">
        <v>670736.93608699995</v>
      </c>
      <c r="AL28" s="96">
        <v>918239.36254400003</v>
      </c>
      <c r="AM28" s="96">
        <v>769017.39749699994</v>
      </c>
      <c r="AN28" s="96">
        <v>560104.62255199999</v>
      </c>
      <c r="AO28" s="96">
        <v>879674.21999599994</v>
      </c>
      <c r="AP28" s="96">
        <v>178265.18422400003</v>
      </c>
      <c r="AQ28" s="96">
        <v>532314.58791300002</v>
      </c>
      <c r="AR28" s="96">
        <v>904766.28854899993</v>
      </c>
      <c r="AS28" s="96">
        <v>51994.441247999988</v>
      </c>
      <c r="AT28" s="217"/>
      <c r="AU28" s="217"/>
      <c r="AV28" s="217"/>
      <c r="AW28" s="96">
        <v>1261289.7777465987</v>
      </c>
      <c r="AX28" s="96">
        <v>1009243.888726</v>
      </c>
      <c r="AY28" s="96">
        <v>1198541.8254170001</v>
      </c>
      <c r="AZ28" s="96">
        <v>507825.00096299994</v>
      </c>
      <c r="BA28" s="96">
        <v>694383.55126700003</v>
      </c>
      <c r="BB28" s="96">
        <v>534795.32571200002</v>
      </c>
      <c r="BC28" s="96">
        <v>955821.27483899996</v>
      </c>
      <c r="BD28" s="96">
        <v>946216.32692699996</v>
      </c>
      <c r="BE28" s="96">
        <v>766617.35056599998</v>
      </c>
      <c r="BG28" s="184"/>
      <c r="BH28" s="217"/>
      <c r="BI28" s="217"/>
      <c r="BJ28" s="217"/>
      <c r="BK28" s="217"/>
      <c r="BL28" s="217"/>
      <c r="BM28" s="217"/>
      <c r="BN28" s="96">
        <v>605959.12265100004</v>
      </c>
      <c r="BO28" s="96">
        <v>690602.24226199999</v>
      </c>
      <c r="BP28" s="96">
        <v>612250.88086899999</v>
      </c>
      <c r="BQ28" s="96">
        <v>267361.71054899995</v>
      </c>
      <c r="BR28" s="96">
        <v>267727.96325299999</v>
      </c>
      <c r="BS28" s="96">
        <v>765983.56088499993</v>
      </c>
      <c r="BT28" s="217"/>
      <c r="BU28" s="217"/>
      <c r="BV28" s="217"/>
      <c r="BW28" s="217"/>
      <c r="BX28" s="217"/>
      <c r="BY28" s="217"/>
      <c r="BZ28" s="96"/>
      <c r="CA28" s="96"/>
      <c r="CB28" s="96"/>
      <c r="CC28" s="96"/>
      <c r="CD28" s="96"/>
      <c r="CE28" s="96"/>
      <c r="CH28" s="217"/>
      <c r="CI28" s="217"/>
      <c r="CJ28" s="217"/>
      <c r="CK28" s="217"/>
      <c r="CL28" s="217"/>
      <c r="CM28" s="217"/>
      <c r="CN28" s="217"/>
      <c r="CO28" s="217"/>
      <c r="CP28" s="217"/>
      <c r="CQ28" s="96">
        <v>670643.3290929998</v>
      </c>
      <c r="CR28" s="96">
        <v>489061.61715900002</v>
      </c>
      <c r="CS28" s="96">
        <v>624895.00305699999</v>
      </c>
      <c r="CT28" s="217"/>
      <c r="CU28" s="217"/>
      <c r="CV28" s="217"/>
      <c r="CW28" s="217"/>
      <c r="CX28" s="217"/>
      <c r="CY28" s="217"/>
      <c r="CZ28" s="217"/>
      <c r="DA28" s="217"/>
      <c r="DB28" s="217"/>
      <c r="DC28" s="96"/>
      <c r="DD28" s="96"/>
      <c r="DE28" s="96"/>
      <c r="DH28" s="96"/>
      <c r="DI28" s="96"/>
      <c r="DJ28" s="96"/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>
        <f>51569.5714285714*7</f>
        <v>360986.99999999977</v>
      </c>
      <c r="EG28" s="96">
        <v>442512.99999999994</v>
      </c>
      <c r="EH28" s="96">
        <v>362331</v>
      </c>
      <c r="EI28" s="96">
        <v>8983</v>
      </c>
      <c r="EJ28" s="96">
        <v>133780</v>
      </c>
      <c r="EK28" s="96">
        <v>94103</v>
      </c>
      <c r="EL28" s="96">
        <v>96484</v>
      </c>
      <c r="EM28" s="96">
        <v>91899.243000000002</v>
      </c>
      <c r="EN28" s="96">
        <v>316994</v>
      </c>
      <c r="EO28" s="96">
        <v>235061</v>
      </c>
      <c r="EP28" s="96">
        <v>28710</v>
      </c>
      <c r="EQ28" s="96">
        <v>302813</v>
      </c>
      <c r="ER28" s="96">
        <v>185227</v>
      </c>
      <c r="ES28" s="96">
        <v>188504</v>
      </c>
      <c r="ET28" s="96">
        <v>231834</v>
      </c>
      <c r="EU28" s="96">
        <v>242065</v>
      </c>
      <c r="EV28" s="96">
        <v>248859</v>
      </c>
      <c r="EW28" s="96">
        <v>193243</v>
      </c>
      <c r="EX28" s="96">
        <v>465623</v>
      </c>
      <c r="EY28" s="96">
        <v>434139</v>
      </c>
      <c r="EZ28" s="96">
        <v>434139</v>
      </c>
      <c r="FA28" s="96">
        <v>469843</v>
      </c>
      <c r="FB28" s="96">
        <v>229947</v>
      </c>
      <c r="FC28" s="96">
        <v>423201</v>
      </c>
      <c r="FD28" s="96">
        <v>584987</v>
      </c>
      <c r="FE28" s="96">
        <v>199705</v>
      </c>
      <c r="FF28" s="96">
        <v>418965</v>
      </c>
      <c r="FG28" s="96">
        <v>293183</v>
      </c>
      <c r="FH28" s="96">
        <v>55337</v>
      </c>
      <c r="FI28" s="96">
        <v>61488</v>
      </c>
      <c r="FJ28" s="96">
        <v>139970</v>
      </c>
      <c r="FK28" s="96">
        <v>329322</v>
      </c>
      <c r="FL28" s="96">
        <v>246538</v>
      </c>
      <c r="FM28" s="96">
        <v>151837</v>
      </c>
      <c r="FN28" s="96">
        <v>753819</v>
      </c>
      <c r="FO28" s="96">
        <v>611867</v>
      </c>
      <c r="FP28" s="96">
        <v>329322</v>
      </c>
      <c r="FQ28" s="96">
        <v>329322</v>
      </c>
      <c r="FR28" s="96">
        <v>213579</v>
      </c>
      <c r="FS28" s="96">
        <v>488020</v>
      </c>
      <c r="FT28" s="96">
        <v>511851</v>
      </c>
      <c r="FU28" s="96">
        <v>759246</v>
      </c>
      <c r="FV28" s="96">
        <v>443564</v>
      </c>
      <c r="FW28" s="96">
        <v>373776</v>
      </c>
      <c r="FX28" s="96">
        <v>729190</v>
      </c>
      <c r="FY28" s="159">
        <v>922388</v>
      </c>
      <c r="FZ28" s="159"/>
      <c r="GA28" s="159"/>
      <c r="GB28" s="159"/>
      <c r="GC28" s="159"/>
      <c r="GD28" s="159"/>
      <c r="GE28" s="159"/>
      <c r="GF28" s="159"/>
      <c r="GG28" s="159"/>
      <c r="GH28" s="159"/>
      <c r="GI28" s="159"/>
      <c r="GJ28" s="159"/>
      <c r="GK28" s="159"/>
      <c r="GL28" s="159"/>
      <c r="GM28" s="159"/>
      <c r="GN28" s="159"/>
      <c r="GO28" s="159"/>
      <c r="GP28" s="159"/>
      <c r="GQ28" s="159"/>
      <c r="GR28" s="159"/>
      <c r="GS28" s="159"/>
      <c r="GT28" s="159"/>
      <c r="GU28" s="159"/>
      <c r="GV28" s="159"/>
      <c r="GW28" s="159"/>
      <c r="GX28" s="159"/>
      <c r="GY28" s="159"/>
      <c r="GZ28" s="159"/>
      <c r="HA28" s="159"/>
      <c r="HB28" s="159"/>
      <c r="HC28" s="159"/>
      <c r="HD28" s="159"/>
      <c r="HE28" s="159"/>
      <c r="HF28" s="159"/>
      <c r="HG28" s="159"/>
      <c r="HH28" s="159"/>
    </row>
    <row r="29" spans="2:216" ht="15" customHeight="1">
      <c r="B29" s="104" t="s">
        <v>178</v>
      </c>
      <c r="C29" s="106" t="s">
        <v>179</v>
      </c>
      <c r="H29" s="126">
        <f>+H27/H28</f>
        <v>0.86166572255881857</v>
      </c>
      <c r="I29" s="126">
        <f t="shared" ref="I29:S29" si="57">+I27/I28</f>
        <v>0.87537144007940493</v>
      </c>
      <c r="J29" s="126">
        <f t="shared" si="57"/>
        <v>0.8068819454895152</v>
      </c>
      <c r="K29" s="126">
        <f t="shared" si="57"/>
        <v>0.78766956151902834</v>
      </c>
      <c r="L29" s="126">
        <f t="shared" si="57"/>
        <v>0.85028374582659105</v>
      </c>
      <c r="M29" s="126">
        <f t="shared" si="57"/>
        <v>0.87205367349552732</v>
      </c>
      <c r="N29" s="126">
        <f t="shared" si="57"/>
        <v>0.89231735626127773</v>
      </c>
      <c r="O29" s="126">
        <f t="shared" si="57"/>
        <v>0.86124030353630321</v>
      </c>
      <c r="P29" s="126">
        <f t="shared" si="57"/>
        <v>0.84354174778848001</v>
      </c>
      <c r="Q29" s="126">
        <f t="shared" si="57"/>
        <v>0.88030790872969633</v>
      </c>
      <c r="R29" s="126">
        <f t="shared" si="57"/>
        <v>0.89611914605846787</v>
      </c>
      <c r="S29" s="126">
        <f t="shared" si="57"/>
        <v>0.9388035043948969</v>
      </c>
      <c r="T29" s="188">
        <v>0.78546518610170224</v>
      </c>
      <c r="U29" s="188">
        <v>0.71402363574801864</v>
      </c>
      <c r="V29" s="188">
        <v>0.60794793578511674</v>
      </c>
      <c r="W29" s="188">
        <v>0.55071694218003087</v>
      </c>
      <c r="X29" s="188">
        <v>0.62054016532939904</v>
      </c>
      <c r="Y29" s="188">
        <v>0.72036592946730327</v>
      </c>
      <c r="Z29" s="188">
        <v>0.79874868669429766</v>
      </c>
      <c r="AA29" s="188">
        <v>0.81598845921023488</v>
      </c>
      <c r="AB29" s="188">
        <v>0.77353157386897231</v>
      </c>
      <c r="AC29" s="188">
        <v>0.83569191943647991</v>
      </c>
      <c r="AD29" s="188">
        <v>0.88047753639894488</v>
      </c>
      <c r="AE29" s="188">
        <v>0.84261263276680454</v>
      </c>
      <c r="AF29" s="182"/>
      <c r="AH29" s="217"/>
      <c r="AI29" s="217"/>
      <c r="AJ29" s="217"/>
      <c r="AK29" s="126">
        <f>+AK27/AK28</f>
        <v>0.89103789855713067</v>
      </c>
      <c r="AL29" s="126">
        <f t="shared" ref="AL29:AS29" si="58">+AL27/AL28</f>
        <v>0.89409533476445968</v>
      </c>
      <c r="AM29" s="126">
        <f t="shared" si="58"/>
        <v>0.89785400895261513</v>
      </c>
      <c r="AN29" s="126">
        <f t="shared" si="58"/>
        <v>0.85106658569651517</v>
      </c>
      <c r="AO29" s="126">
        <f t="shared" si="58"/>
        <v>0.88855331250305292</v>
      </c>
      <c r="AP29" s="126">
        <f t="shared" si="58"/>
        <v>0.8046523880562535</v>
      </c>
      <c r="AQ29" s="126">
        <f t="shared" si="58"/>
        <v>0.77663606167491561</v>
      </c>
      <c r="AR29" s="126">
        <f t="shared" si="58"/>
        <v>0.81985890389174332</v>
      </c>
      <c r="AS29" s="126">
        <f t="shared" si="58"/>
        <v>0.61368659629066402</v>
      </c>
      <c r="AT29" s="217"/>
      <c r="AU29" s="217"/>
      <c r="AV29" s="217"/>
      <c r="AW29" s="126">
        <v>0.98530342141061311</v>
      </c>
      <c r="AX29" s="126">
        <v>0.77788894618960569</v>
      </c>
      <c r="AY29" s="126">
        <v>0.91395931623872839</v>
      </c>
      <c r="AZ29" s="126">
        <v>1.0898718573211454</v>
      </c>
      <c r="BA29" s="126">
        <v>1.0673920934073526</v>
      </c>
      <c r="BB29" s="126">
        <v>1.0532503943913387</v>
      </c>
      <c r="BC29" s="126">
        <v>0.9585097137868992</v>
      </c>
      <c r="BD29" s="126">
        <v>0.94981341370315198</v>
      </c>
      <c r="BE29" s="126">
        <v>0.96918892481061059</v>
      </c>
      <c r="BG29" s="184"/>
      <c r="BH29" s="217"/>
      <c r="BI29" s="217"/>
      <c r="BJ29" s="217"/>
      <c r="BK29" s="217"/>
      <c r="BL29" s="217"/>
      <c r="BM29" s="217"/>
      <c r="BN29" s="126">
        <v>0.89825177595904115</v>
      </c>
      <c r="BO29" s="126">
        <v>0.88621544994339851</v>
      </c>
      <c r="BP29" s="126">
        <v>0.74158640646142659</v>
      </c>
      <c r="BQ29" s="126">
        <v>0.47669075373261521</v>
      </c>
      <c r="BR29" s="126">
        <v>0.52865478695665724</v>
      </c>
      <c r="BS29" s="126">
        <v>0.87763908206491692</v>
      </c>
      <c r="BT29" s="217"/>
      <c r="BU29" s="217"/>
      <c r="BV29" s="217"/>
      <c r="BW29" s="217"/>
      <c r="BX29" s="217"/>
      <c r="BY29" s="217"/>
      <c r="BZ29" s="126"/>
      <c r="CA29" s="126"/>
      <c r="CB29" s="126"/>
      <c r="CC29" s="126"/>
      <c r="CD29" s="126"/>
      <c r="CE29" s="126"/>
      <c r="CH29" s="217"/>
      <c r="CI29" s="217"/>
      <c r="CJ29" s="217"/>
      <c r="CK29" s="217"/>
      <c r="CL29" s="217"/>
      <c r="CM29" s="217"/>
      <c r="CN29" s="217"/>
      <c r="CO29" s="217"/>
      <c r="CP29" s="217"/>
      <c r="CQ29" s="126">
        <v>0.97223496004948873</v>
      </c>
      <c r="CR29" s="126">
        <v>0.77531687785248216</v>
      </c>
      <c r="CS29" s="126">
        <v>0.87256476674895433</v>
      </c>
      <c r="CT29" s="217"/>
      <c r="CU29" s="217"/>
      <c r="CV29" s="217"/>
      <c r="CW29" s="217"/>
      <c r="CX29" s="217"/>
      <c r="CY29" s="217"/>
      <c r="CZ29" s="217"/>
      <c r="DA29" s="217"/>
      <c r="DB29" s="217"/>
      <c r="DC29" s="126"/>
      <c r="DD29" s="126"/>
      <c r="DE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>
        <v>0.77499999999999991</v>
      </c>
      <c r="EG29" s="126">
        <v>0.71</v>
      </c>
      <c r="EH29" s="126">
        <v>0.86</v>
      </c>
      <c r="EI29" s="126">
        <v>0.97</v>
      </c>
      <c r="EJ29" s="126">
        <v>0.78</v>
      </c>
      <c r="EK29" s="126">
        <v>0.91</v>
      </c>
      <c r="EL29" s="126">
        <v>0.98</v>
      </c>
      <c r="EM29" s="126">
        <v>0.88</v>
      </c>
      <c r="EN29" s="126">
        <v>0.75</v>
      </c>
      <c r="EO29" s="126">
        <v>0.88</v>
      </c>
      <c r="EP29" s="126">
        <v>0.86</v>
      </c>
      <c r="EQ29" s="126">
        <v>0.5</v>
      </c>
      <c r="ER29" s="126">
        <v>0.91</v>
      </c>
      <c r="ES29" s="126">
        <v>0.88</v>
      </c>
      <c r="ET29" s="126">
        <v>0.9</v>
      </c>
      <c r="EU29" s="126">
        <v>0.92</v>
      </c>
      <c r="EV29" s="126">
        <v>0.97</v>
      </c>
      <c r="EW29" s="126">
        <v>0.85</v>
      </c>
      <c r="EX29" s="126">
        <v>0.67</v>
      </c>
      <c r="EY29" s="126">
        <v>0.96</v>
      </c>
      <c r="EZ29" s="126">
        <v>0.96</v>
      </c>
      <c r="FA29" s="126">
        <v>0.82</v>
      </c>
      <c r="FB29" s="126">
        <v>0.96</v>
      </c>
      <c r="FC29" s="126">
        <v>0.67</v>
      </c>
      <c r="FD29" s="126">
        <v>1.67</v>
      </c>
      <c r="FE29" s="126">
        <v>0.74</v>
      </c>
      <c r="FF29" s="126">
        <v>0.75</v>
      </c>
      <c r="FG29" s="126">
        <v>0.77</v>
      </c>
      <c r="FH29" s="126">
        <v>0.86</v>
      </c>
      <c r="FI29" s="126">
        <v>0.94</v>
      </c>
      <c r="FJ29" s="126">
        <v>0.35801243123526472</v>
      </c>
      <c r="FK29" s="126">
        <v>0.94</v>
      </c>
      <c r="FL29" s="126">
        <v>0.94</v>
      </c>
      <c r="FM29" s="126">
        <v>0.65</v>
      </c>
      <c r="FN29" s="126">
        <v>0.48</v>
      </c>
      <c r="FO29" s="126">
        <v>0.63</v>
      </c>
      <c r="FP29" s="126">
        <v>0.94</v>
      </c>
      <c r="FQ29" s="126">
        <v>0.94</v>
      </c>
      <c r="FR29" s="126">
        <v>0.54</v>
      </c>
      <c r="FS29" s="126">
        <v>0.65</v>
      </c>
      <c r="FT29" s="126">
        <v>0.64</v>
      </c>
      <c r="FU29" s="126">
        <v>0.73</v>
      </c>
      <c r="FV29" s="126">
        <v>0.55000000000000004</v>
      </c>
      <c r="FW29" s="126">
        <v>0.76</v>
      </c>
      <c r="FX29" s="126">
        <v>0.75</v>
      </c>
      <c r="FY29" s="160">
        <v>0.86</v>
      </c>
      <c r="FZ29" s="160"/>
      <c r="GA29" s="160"/>
      <c r="GB29" s="160"/>
      <c r="GC29" s="160"/>
      <c r="GD29" s="160"/>
      <c r="GE29" s="160"/>
      <c r="GF29" s="160"/>
      <c r="GG29" s="160"/>
      <c r="GH29" s="160"/>
      <c r="GI29" s="160"/>
      <c r="GJ29" s="160"/>
      <c r="GK29" s="160"/>
      <c r="GL29" s="160"/>
      <c r="GM29" s="160"/>
      <c r="GN29" s="160"/>
      <c r="GO29" s="160"/>
      <c r="GP29" s="160"/>
      <c r="GQ29" s="160"/>
      <c r="GR29" s="160"/>
      <c r="GS29" s="160"/>
      <c r="GT29" s="160"/>
      <c r="GU29" s="160"/>
      <c r="GV29" s="160"/>
      <c r="GW29" s="160"/>
      <c r="GX29" s="160"/>
      <c r="GY29" s="160"/>
      <c r="GZ29" s="160"/>
      <c r="HA29" s="160"/>
      <c r="HB29" s="160"/>
      <c r="HC29" s="160"/>
      <c r="HD29" s="160"/>
      <c r="HE29" s="160"/>
      <c r="HF29" s="160"/>
      <c r="HG29" s="160"/>
      <c r="HH29" s="160"/>
    </row>
    <row r="30" spans="2:216" ht="15" customHeight="1">
      <c r="B30" s="104" t="s">
        <v>180</v>
      </c>
      <c r="C30" s="106" t="s">
        <v>181</v>
      </c>
      <c r="H30" s="96">
        <f>+H26*24*31</f>
        <v>5208</v>
      </c>
      <c r="I30" s="96">
        <f>+I26*24*28</f>
        <v>6720</v>
      </c>
      <c r="J30" s="96">
        <f>+J26*24*31</f>
        <v>5208</v>
      </c>
      <c r="K30" s="96">
        <f>+K26*24*30</f>
        <v>3600</v>
      </c>
      <c r="L30" s="96">
        <f>+L26*24*31</f>
        <v>3720</v>
      </c>
      <c r="M30" s="96">
        <f>+M26*24*30</f>
        <v>2880</v>
      </c>
      <c r="N30" s="96">
        <f>+N26*24*30</f>
        <v>2880</v>
      </c>
      <c r="O30" s="96">
        <f>+O26*24*31</f>
        <v>4464</v>
      </c>
      <c r="P30" s="96">
        <f>+P26*24*30</f>
        <v>3600</v>
      </c>
      <c r="Q30" s="96">
        <f>+Q26*24*31</f>
        <v>6696</v>
      </c>
      <c r="R30" s="96">
        <f>+R26*24*30</f>
        <v>4320</v>
      </c>
      <c r="S30" s="96">
        <f>+S26*24*31</f>
        <v>5208</v>
      </c>
      <c r="T30" s="183">
        <f>+T26*24*31</f>
        <v>2976</v>
      </c>
      <c r="U30" s="183">
        <f>+U26*24*28</f>
        <v>4032</v>
      </c>
      <c r="V30" s="183">
        <f>+V26*24*31</f>
        <v>5208</v>
      </c>
      <c r="W30" s="183">
        <f>+W26*24*30</f>
        <v>5760</v>
      </c>
      <c r="X30" s="183">
        <f>+X26*24*31</f>
        <v>7440</v>
      </c>
      <c r="Y30" s="183">
        <f>+Y26*24*30</f>
        <v>5040</v>
      </c>
      <c r="Z30" s="183">
        <f>+Z26*24*30</f>
        <v>5760</v>
      </c>
      <c r="AA30" s="183">
        <f>+AA26*24*31</f>
        <v>5208</v>
      </c>
      <c r="AB30" s="183">
        <f>+AB26*24*30</f>
        <v>4320</v>
      </c>
      <c r="AC30" s="183">
        <f>+AC26*24*31</f>
        <v>5208</v>
      </c>
      <c r="AD30" s="183">
        <f>+AD26*24*30</f>
        <v>7200</v>
      </c>
      <c r="AE30" s="183">
        <f>+AE26*24*31</f>
        <v>8184</v>
      </c>
      <c r="AF30" s="182"/>
      <c r="AH30" s="217"/>
      <c r="AI30" s="217"/>
      <c r="AJ30" s="217"/>
      <c r="AK30" s="96">
        <f t="shared" ref="AK30:AS30" si="59">24*AK26*(AK5-AK4+1)</f>
        <v>3600</v>
      </c>
      <c r="AL30" s="96">
        <f t="shared" si="59"/>
        <v>4464</v>
      </c>
      <c r="AM30" s="96">
        <f t="shared" si="59"/>
        <v>4320</v>
      </c>
      <c r="AN30" s="96">
        <f t="shared" si="59"/>
        <v>2976</v>
      </c>
      <c r="AO30" s="96">
        <f t="shared" si="59"/>
        <v>4464</v>
      </c>
      <c r="AP30" s="96">
        <f t="shared" si="59"/>
        <v>720</v>
      </c>
      <c r="AQ30" s="96">
        <f t="shared" si="59"/>
        <v>2232</v>
      </c>
      <c r="AR30" s="96">
        <f t="shared" si="59"/>
        <v>4320</v>
      </c>
      <c r="AS30" s="96">
        <f t="shared" si="59"/>
        <v>744</v>
      </c>
      <c r="AT30" s="217"/>
      <c r="AU30" s="217"/>
      <c r="AV30" s="217"/>
      <c r="AW30" s="96">
        <v>5760</v>
      </c>
      <c r="AX30" s="96">
        <v>7440</v>
      </c>
      <c r="AY30" s="96">
        <v>5040</v>
      </c>
      <c r="AZ30" s="96">
        <v>5760</v>
      </c>
      <c r="BA30" s="96">
        <v>5208</v>
      </c>
      <c r="BB30" s="96">
        <v>4320</v>
      </c>
      <c r="BC30" s="96">
        <v>5208</v>
      </c>
      <c r="BD30" s="96">
        <v>7200</v>
      </c>
      <c r="BE30" s="96">
        <v>8184</v>
      </c>
      <c r="BG30" s="184"/>
      <c r="BH30" s="217"/>
      <c r="BI30" s="217"/>
      <c r="BJ30" s="217"/>
      <c r="BK30" s="217"/>
      <c r="BL30" s="217"/>
      <c r="BM30" s="217"/>
      <c r="BN30" s="96">
        <f t="shared" ref="BN30:BS30" si="60">24*BN26*(BN5-BN4+1)</f>
        <v>3720</v>
      </c>
      <c r="BO30" s="96">
        <f t="shared" si="60"/>
        <v>3720</v>
      </c>
      <c r="BP30" s="96">
        <f t="shared" si="60"/>
        <v>2880</v>
      </c>
      <c r="BQ30" s="96">
        <f t="shared" si="60"/>
        <v>1488</v>
      </c>
      <c r="BR30" s="96">
        <f t="shared" si="60"/>
        <v>1440</v>
      </c>
      <c r="BS30" s="96">
        <f t="shared" si="60"/>
        <v>4464</v>
      </c>
      <c r="BT30" s="217"/>
      <c r="BU30" s="217"/>
      <c r="BV30" s="217"/>
      <c r="BW30" s="217"/>
      <c r="BX30" s="217"/>
      <c r="BY30" s="217"/>
      <c r="BZ30" s="96"/>
      <c r="CA30" s="96"/>
      <c r="CB30" s="96"/>
      <c r="CC30" s="96"/>
      <c r="CD30" s="96"/>
      <c r="CE30" s="96"/>
      <c r="CH30" s="217"/>
      <c r="CI30" s="217"/>
      <c r="CJ30" s="217"/>
      <c r="CK30" s="217"/>
      <c r="CL30" s="217"/>
      <c r="CM30" s="217"/>
      <c r="CN30" s="217"/>
      <c r="CO30" s="217"/>
      <c r="CP30" s="217"/>
      <c r="CQ30" s="96">
        <f>+CQ26*24*30</f>
        <v>5040</v>
      </c>
      <c r="CR30" s="96">
        <f>+CR26*24*30</f>
        <v>2880</v>
      </c>
      <c r="CS30" s="96">
        <f>+CS26*24*30</f>
        <v>4320</v>
      </c>
      <c r="CT30" s="217"/>
      <c r="CU30" s="217"/>
      <c r="CV30" s="217"/>
      <c r="CW30" s="217"/>
      <c r="CX30" s="217"/>
      <c r="CY30" s="217"/>
      <c r="CZ30" s="217"/>
      <c r="DA30" s="217"/>
      <c r="DB30" s="217"/>
      <c r="DC30" s="96"/>
      <c r="DD30" s="96"/>
      <c r="DE30" s="96"/>
      <c r="DH30" s="96"/>
      <c r="DI30" s="96"/>
      <c r="DJ30" s="96"/>
      <c r="DK30" s="96"/>
      <c r="DL30" s="96"/>
      <c r="DM30" s="96"/>
      <c r="DN30" s="96"/>
      <c r="DO30" s="96"/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/>
      <c r="EF30" s="96">
        <f>+EF26*24</f>
        <v>216</v>
      </c>
      <c r="EG30" s="96">
        <v>168</v>
      </c>
      <c r="EH30" s="96">
        <v>168</v>
      </c>
      <c r="EI30" s="96">
        <f>EI26*24</f>
        <v>48</v>
      </c>
      <c r="EJ30" s="96">
        <f>EJ26*24</f>
        <v>240</v>
      </c>
      <c r="EK30" s="96">
        <v>288</v>
      </c>
      <c r="EL30" s="96">
        <f>EL26*24</f>
        <v>216</v>
      </c>
      <c r="EM30" s="96">
        <f>EM26*24</f>
        <v>216</v>
      </c>
      <c r="EN30" s="96">
        <f>EN26*24</f>
        <v>216</v>
      </c>
      <c r="EO30" s="96">
        <f>EO26*24</f>
        <v>216</v>
      </c>
      <c r="EP30" s="96">
        <f>EP26*24</f>
        <v>216</v>
      </c>
      <c r="EQ30" s="96">
        <v>216</v>
      </c>
      <c r="ER30" s="96">
        <v>216</v>
      </c>
      <c r="ES30" s="96">
        <v>216</v>
      </c>
      <c r="ET30" s="96">
        <v>216</v>
      </c>
      <c r="EU30" s="96">
        <v>216</v>
      </c>
      <c r="EV30" s="96">
        <v>216</v>
      </c>
      <c r="EW30" s="96">
        <v>216</v>
      </c>
      <c r="EX30" s="96">
        <f>EX26*24</f>
        <v>216</v>
      </c>
      <c r="EY30" s="96">
        <f>EY26*24</f>
        <v>216</v>
      </c>
      <c r="EZ30" s="96">
        <v>216</v>
      </c>
      <c r="FA30" s="96">
        <v>216</v>
      </c>
      <c r="FB30" s="96">
        <v>216</v>
      </c>
      <c r="FC30" s="96">
        <v>216</v>
      </c>
      <c r="FD30" s="96">
        <v>216</v>
      </c>
      <c r="FE30" s="96">
        <v>192</v>
      </c>
      <c r="FF30" s="96">
        <v>192</v>
      </c>
      <c r="FG30" s="96">
        <v>192</v>
      </c>
      <c r="FH30" s="96">
        <v>192</v>
      </c>
      <c r="FI30" s="96">
        <v>192</v>
      </c>
      <c r="FJ30" s="96">
        <v>1232</v>
      </c>
      <c r="FK30" s="96">
        <v>192</v>
      </c>
      <c r="FL30" s="96">
        <v>192</v>
      </c>
      <c r="FM30" s="96">
        <v>192</v>
      </c>
      <c r="FN30" s="96">
        <v>192</v>
      </c>
      <c r="FO30" s="96">
        <v>192</v>
      </c>
      <c r="FP30" s="96">
        <v>192</v>
      </c>
      <c r="FQ30" s="96">
        <v>192</v>
      </c>
      <c r="FR30" s="96">
        <v>192</v>
      </c>
      <c r="FS30" s="96">
        <v>192</v>
      </c>
      <c r="FT30" s="96">
        <v>168</v>
      </c>
      <c r="FU30" s="96">
        <v>168</v>
      </c>
      <c r="FV30" s="96">
        <v>168</v>
      </c>
      <c r="FW30" s="96">
        <v>168</v>
      </c>
      <c r="FX30" s="96">
        <f t="shared" ref="FX30:FY30" si="61">24*FX26</f>
        <v>192</v>
      </c>
      <c r="FY30" s="159">
        <f t="shared" si="61"/>
        <v>192</v>
      </c>
      <c r="FZ30" s="159"/>
      <c r="GA30" s="159"/>
      <c r="GB30" s="159"/>
      <c r="GC30" s="159"/>
      <c r="GD30" s="159"/>
      <c r="GE30" s="159"/>
      <c r="GF30" s="159"/>
      <c r="GG30" s="159"/>
      <c r="GH30" s="159"/>
      <c r="GI30" s="159"/>
      <c r="GJ30" s="159"/>
      <c r="GK30" s="159"/>
      <c r="GL30" s="159"/>
      <c r="GM30" s="159"/>
      <c r="GN30" s="159"/>
      <c r="GO30" s="159"/>
      <c r="GP30" s="159"/>
      <c r="GQ30" s="159"/>
      <c r="GR30" s="159"/>
      <c r="GS30" s="159"/>
      <c r="GT30" s="159"/>
      <c r="GU30" s="159"/>
      <c r="GV30" s="159"/>
      <c r="GW30" s="159"/>
      <c r="GX30" s="159"/>
      <c r="GY30" s="159"/>
      <c r="GZ30" s="159"/>
      <c r="HA30" s="159"/>
      <c r="HB30" s="159"/>
      <c r="HC30" s="159"/>
      <c r="HD30" s="159"/>
      <c r="HE30" s="159"/>
      <c r="HF30" s="159"/>
      <c r="HG30" s="159"/>
      <c r="HH30" s="159"/>
    </row>
    <row r="31" spans="2:216" ht="15" customHeight="1">
      <c r="B31" s="104" t="s">
        <v>182</v>
      </c>
      <c r="C31" s="106" t="s">
        <v>183</v>
      </c>
      <c r="H31" s="129">
        <v>0.9</v>
      </c>
      <c r="I31" s="129">
        <v>0.9</v>
      </c>
      <c r="J31" s="129">
        <v>0.9</v>
      </c>
      <c r="K31" s="129">
        <v>0.9</v>
      </c>
      <c r="L31" s="129">
        <v>0.9</v>
      </c>
      <c r="M31" s="129">
        <v>0.9</v>
      </c>
      <c r="N31" s="129">
        <v>0.9</v>
      </c>
      <c r="O31" s="129">
        <v>0.9</v>
      </c>
      <c r="P31" s="129">
        <v>0.9</v>
      </c>
      <c r="Q31" s="129">
        <v>0.9</v>
      </c>
      <c r="R31" s="129">
        <v>0.9</v>
      </c>
      <c r="S31" s="129">
        <v>0.9</v>
      </c>
      <c r="T31" s="150">
        <v>0.9</v>
      </c>
      <c r="U31" s="150">
        <v>0.9</v>
      </c>
      <c r="V31" s="150">
        <v>0.9</v>
      </c>
      <c r="W31" s="150">
        <v>0.9</v>
      </c>
      <c r="X31" s="150">
        <v>0.9</v>
      </c>
      <c r="Y31" s="150">
        <v>0.9</v>
      </c>
      <c r="Z31" s="150">
        <v>0.9</v>
      </c>
      <c r="AA31" s="150">
        <v>0.9</v>
      </c>
      <c r="AB31" s="150">
        <v>0.9</v>
      </c>
      <c r="AC31" s="150">
        <v>0.9</v>
      </c>
      <c r="AD31" s="150">
        <v>0.9</v>
      </c>
      <c r="AE31" s="150">
        <v>0.9</v>
      </c>
      <c r="AF31" s="182"/>
      <c r="AH31" s="217"/>
      <c r="AI31" s="217"/>
      <c r="AJ31" s="217"/>
      <c r="AK31" s="129">
        <v>0.9</v>
      </c>
      <c r="AL31" s="129">
        <v>0.9</v>
      </c>
      <c r="AM31" s="129">
        <v>0.9</v>
      </c>
      <c r="AN31" s="129">
        <v>0.9</v>
      </c>
      <c r="AO31" s="129">
        <v>0.9</v>
      </c>
      <c r="AP31" s="129">
        <v>0.9</v>
      </c>
      <c r="AQ31" s="129">
        <v>0.9</v>
      </c>
      <c r="AR31" s="129">
        <v>0.9</v>
      </c>
      <c r="AS31" s="129">
        <v>0.9</v>
      </c>
      <c r="AT31" s="217"/>
      <c r="AU31" s="217"/>
      <c r="AV31" s="217"/>
      <c r="AW31" s="129">
        <v>0.9</v>
      </c>
      <c r="AX31" s="129">
        <v>0.9</v>
      </c>
      <c r="AY31" s="129">
        <v>0.9</v>
      </c>
      <c r="AZ31" s="129">
        <v>0.9</v>
      </c>
      <c r="BA31" s="129">
        <v>0.9</v>
      </c>
      <c r="BB31" s="129">
        <v>0.9</v>
      </c>
      <c r="BC31" s="129">
        <v>0.9</v>
      </c>
      <c r="BD31" s="129">
        <v>0.9</v>
      </c>
      <c r="BE31" s="129">
        <v>0.9</v>
      </c>
      <c r="BG31" s="184"/>
      <c r="BH31" s="217"/>
      <c r="BI31" s="217"/>
      <c r="BJ31" s="217"/>
      <c r="BK31" s="217"/>
      <c r="BL31" s="217"/>
      <c r="BM31" s="217"/>
      <c r="BN31" s="129">
        <v>0.9</v>
      </c>
      <c r="BO31" s="129">
        <v>0.9</v>
      </c>
      <c r="BP31" s="129">
        <v>0.9</v>
      </c>
      <c r="BQ31" s="129">
        <v>0.9</v>
      </c>
      <c r="BR31" s="129">
        <v>0.9</v>
      </c>
      <c r="BS31" s="129">
        <v>0.9</v>
      </c>
      <c r="BT31" s="217"/>
      <c r="BU31" s="217"/>
      <c r="BV31" s="217"/>
      <c r="BW31" s="217"/>
      <c r="BX31" s="217"/>
      <c r="BY31" s="217"/>
      <c r="BZ31" s="129"/>
      <c r="CA31" s="129"/>
      <c r="CB31" s="129"/>
      <c r="CC31" s="129"/>
      <c r="CD31" s="129"/>
      <c r="CE31" s="129"/>
      <c r="CH31" s="217"/>
      <c r="CI31" s="217"/>
      <c r="CJ31" s="217"/>
      <c r="CK31" s="217"/>
      <c r="CL31" s="217"/>
      <c r="CM31" s="217"/>
      <c r="CN31" s="217"/>
      <c r="CO31" s="217"/>
      <c r="CP31" s="217"/>
      <c r="CQ31" s="129">
        <v>0.9</v>
      </c>
      <c r="CR31" s="129">
        <v>0.9</v>
      </c>
      <c r="CS31" s="129">
        <v>0.9</v>
      </c>
      <c r="CT31" s="217"/>
      <c r="CU31" s="217"/>
      <c r="CV31" s="217"/>
      <c r="CW31" s="217"/>
      <c r="CX31" s="217"/>
      <c r="CY31" s="217"/>
      <c r="CZ31" s="217"/>
      <c r="DA31" s="217"/>
      <c r="DB31" s="217"/>
      <c r="DC31" s="129"/>
      <c r="DD31" s="129"/>
      <c r="DE31" s="129"/>
      <c r="DG31" s="143"/>
      <c r="DH31" s="129"/>
      <c r="DI31" s="129"/>
      <c r="DJ31" s="129"/>
      <c r="DK31" s="129"/>
      <c r="DL31" s="129"/>
      <c r="DM31" s="129"/>
      <c r="DN31" s="129"/>
      <c r="DO31" s="129"/>
      <c r="DP31" s="129"/>
      <c r="DQ31" s="129"/>
      <c r="DR31" s="129"/>
      <c r="DS31" s="129"/>
      <c r="DT31" s="129"/>
      <c r="DU31" s="129"/>
      <c r="DV31" s="129"/>
      <c r="DW31" s="129"/>
      <c r="DX31" s="129"/>
      <c r="DY31" s="129"/>
      <c r="DZ31" s="129"/>
      <c r="EA31" s="129"/>
      <c r="EB31" s="129"/>
      <c r="EC31" s="129"/>
      <c r="ED31" s="129"/>
      <c r="EE31" s="129"/>
      <c r="EF31" s="129">
        <v>0.9</v>
      </c>
      <c r="EG31" s="129">
        <v>0.9</v>
      </c>
      <c r="EH31" s="129">
        <v>0.9</v>
      </c>
      <c r="EI31" s="129">
        <v>0.9</v>
      </c>
      <c r="EJ31" s="129">
        <v>0.9</v>
      </c>
      <c r="EK31" s="129">
        <v>0.9</v>
      </c>
      <c r="EL31" s="129">
        <v>0.9</v>
      </c>
      <c r="EM31" s="129">
        <v>0.9</v>
      </c>
      <c r="EN31" s="129">
        <v>0.9</v>
      </c>
      <c r="EO31" s="129">
        <v>0.9</v>
      </c>
      <c r="EP31" s="129">
        <v>0.9</v>
      </c>
      <c r="EQ31" s="129">
        <v>0.9</v>
      </c>
      <c r="ER31" s="129">
        <v>0.9</v>
      </c>
      <c r="ES31" s="129">
        <v>0.9</v>
      </c>
      <c r="ET31" s="129">
        <v>0.9</v>
      </c>
      <c r="EU31" s="129">
        <v>0.9</v>
      </c>
      <c r="EV31" s="129">
        <v>0.9</v>
      </c>
      <c r="EW31" s="129">
        <v>0.9</v>
      </c>
      <c r="EX31" s="129">
        <v>0.9</v>
      </c>
      <c r="EY31" s="129">
        <v>0.9</v>
      </c>
      <c r="EZ31" s="129">
        <v>0.9</v>
      </c>
      <c r="FA31" s="129">
        <v>0.9</v>
      </c>
      <c r="FB31" s="129">
        <v>0.9</v>
      </c>
      <c r="FC31" s="129">
        <v>0.9</v>
      </c>
      <c r="FD31" s="129">
        <v>0.9</v>
      </c>
      <c r="FE31" s="129">
        <v>0.9</v>
      </c>
      <c r="FF31" s="129">
        <v>0.9</v>
      </c>
      <c r="FG31" s="129">
        <v>0.9</v>
      </c>
      <c r="FH31" s="129">
        <v>0.9</v>
      </c>
      <c r="FI31" s="129">
        <v>0.9</v>
      </c>
      <c r="FJ31" s="129">
        <v>0.94</v>
      </c>
      <c r="FK31" s="129">
        <v>0.94</v>
      </c>
      <c r="FL31" s="129">
        <v>0.9</v>
      </c>
      <c r="FM31" s="129">
        <v>0.9</v>
      </c>
      <c r="FN31" s="129">
        <v>0.9</v>
      </c>
      <c r="FO31" s="129">
        <v>0.9</v>
      </c>
      <c r="FP31" s="129">
        <v>0.94</v>
      </c>
      <c r="FQ31" s="129">
        <v>0.94</v>
      </c>
      <c r="FR31" s="129">
        <v>0.94</v>
      </c>
      <c r="FS31" s="129">
        <v>0.94</v>
      </c>
      <c r="FT31" s="129">
        <v>0.9</v>
      </c>
      <c r="FU31" s="129">
        <v>0.9</v>
      </c>
      <c r="FV31" s="129">
        <v>0.9</v>
      </c>
      <c r="FW31" s="129">
        <v>0.9</v>
      </c>
      <c r="FX31" s="129">
        <v>0.9</v>
      </c>
      <c r="FY31" s="165">
        <v>0.9</v>
      </c>
      <c r="FZ31" s="165"/>
      <c r="GA31" s="165"/>
      <c r="GB31" s="165"/>
      <c r="GC31" s="165"/>
      <c r="GD31" s="165"/>
      <c r="GE31" s="165"/>
      <c r="GF31" s="165"/>
      <c r="GG31" s="165"/>
      <c r="GH31" s="165"/>
      <c r="GI31" s="165"/>
      <c r="GJ31" s="165"/>
      <c r="GK31" s="165"/>
      <c r="GL31" s="165"/>
      <c r="GM31" s="165"/>
      <c r="GN31" s="165"/>
      <c r="GO31" s="165"/>
      <c r="GP31" s="165"/>
      <c r="GQ31" s="165"/>
      <c r="GR31" s="165"/>
      <c r="GS31" s="165"/>
      <c r="GT31" s="165"/>
      <c r="GU31" s="165"/>
      <c r="GV31" s="165"/>
      <c r="GW31" s="165"/>
      <c r="GX31" s="165"/>
      <c r="GY31" s="165"/>
      <c r="GZ31" s="165"/>
      <c r="HA31" s="165"/>
      <c r="HB31" s="165"/>
      <c r="HC31" s="165"/>
      <c r="HD31" s="165"/>
      <c r="HE31" s="165"/>
      <c r="HF31" s="165"/>
      <c r="HG31" s="165"/>
      <c r="HH31" s="165"/>
    </row>
    <row r="32" spans="2:216" ht="15" customHeight="1">
      <c r="B32" s="104" t="s">
        <v>184</v>
      </c>
      <c r="C32" s="106" t="s">
        <v>181</v>
      </c>
      <c r="H32" s="96">
        <v>3842.6899341401181</v>
      </c>
      <c r="I32" s="96">
        <v>4652.7273593516629</v>
      </c>
      <c r="J32" s="96">
        <v>3510.0150808498388</v>
      </c>
      <c r="K32" s="96">
        <v>2719.7924229949667</v>
      </c>
      <c r="L32" s="96">
        <v>2423.5945249974511</v>
      </c>
      <c r="M32" s="96">
        <v>1909.20978232162</v>
      </c>
      <c r="N32" s="96">
        <v>1714.8219957680312</v>
      </c>
      <c r="O32" s="96">
        <v>2974.7741999992559</v>
      </c>
      <c r="P32" s="96">
        <v>2744.9233599062709</v>
      </c>
      <c r="Q32" s="96">
        <v>4750.9253479648232</v>
      </c>
      <c r="R32" s="96">
        <v>3155.3565835328482</v>
      </c>
      <c r="S32" s="96">
        <v>3790.6403069491098</v>
      </c>
      <c r="T32" s="183">
        <f>T33*T35</f>
        <v>2276.64</v>
      </c>
      <c r="U32" s="183">
        <f t="shared" ref="U32:AE32" si="62">U33*U35</f>
        <v>3084.48</v>
      </c>
      <c r="V32" s="183">
        <f t="shared" si="62"/>
        <v>3984.12</v>
      </c>
      <c r="W32" s="183">
        <f t="shared" si="62"/>
        <v>4406.3999999999996</v>
      </c>
      <c r="X32" s="183">
        <f t="shared" si="62"/>
        <v>5691.5999999999995</v>
      </c>
      <c r="Y32" s="183">
        <f t="shared" si="62"/>
        <v>3855.6</v>
      </c>
      <c r="Z32" s="183">
        <f t="shared" si="62"/>
        <v>4406.3999999999996</v>
      </c>
      <c r="AA32" s="183">
        <f t="shared" si="62"/>
        <v>3984.12</v>
      </c>
      <c r="AB32" s="183">
        <f t="shared" si="62"/>
        <v>3304.7999999999997</v>
      </c>
      <c r="AC32" s="183">
        <f t="shared" si="62"/>
        <v>3984.12</v>
      </c>
      <c r="AD32" s="183">
        <f t="shared" si="62"/>
        <v>5508</v>
      </c>
      <c r="AE32" s="183">
        <f t="shared" si="62"/>
        <v>6260.76</v>
      </c>
      <c r="AF32" s="182"/>
      <c r="AH32" s="217"/>
      <c r="AI32" s="217"/>
      <c r="AJ32" s="217"/>
      <c r="AK32" s="96">
        <v>2398.1979447501963</v>
      </c>
      <c r="AL32" s="96">
        <v>3318.9082595670775</v>
      </c>
      <c r="AM32" s="96">
        <v>2960.9407874540479</v>
      </c>
      <c r="AN32" s="96">
        <v>1728.6868664336996</v>
      </c>
      <c r="AO32" s="96">
        <v>3366.4820752490837</v>
      </c>
      <c r="AP32" s="96">
        <v>394.67006884170689</v>
      </c>
      <c r="AQ32" s="96">
        <v>1665.0940962204832</v>
      </c>
      <c r="AR32" s="96">
        <v>3198.6044091116469</v>
      </c>
      <c r="AS32" s="96">
        <v>99.786424515249777</v>
      </c>
      <c r="AT32" s="217"/>
      <c r="AU32" s="217"/>
      <c r="AV32" s="217"/>
      <c r="AW32" s="96">
        <v>4066.4955728587611</v>
      </c>
      <c r="AX32" s="96">
        <v>3636.3406163837226</v>
      </c>
      <c r="AY32" s="96">
        <v>5363.0488091596289</v>
      </c>
      <c r="AZ32" s="96">
        <v>3010.0410333248687</v>
      </c>
      <c r="BA32" s="96">
        <v>3876.1939472022714</v>
      </c>
      <c r="BB32" s="96">
        <v>2824.806098755972</v>
      </c>
      <c r="BC32" s="96">
        <v>5099.7278511161576</v>
      </c>
      <c r="BD32" s="96">
        <v>4472.6227987666225</v>
      </c>
      <c r="BE32" s="96">
        <v>3883.4934463801333</v>
      </c>
      <c r="BG32" s="184"/>
      <c r="BH32" s="217"/>
      <c r="BI32" s="217"/>
      <c r="BJ32" s="217"/>
      <c r="BK32" s="217"/>
      <c r="BL32" s="217"/>
      <c r="BM32" s="217"/>
      <c r="BN32" s="96">
        <v>2344.8930728590171</v>
      </c>
      <c r="BO32" s="96">
        <v>2813.9461827865707</v>
      </c>
      <c r="BP32" s="96">
        <v>1948.0749612755599</v>
      </c>
      <c r="BQ32" s="96">
        <v>755.60946626156692</v>
      </c>
      <c r="BR32" s="96">
        <v>809.95227487026852</v>
      </c>
      <c r="BS32" s="96">
        <v>3174.044407870002</v>
      </c>
      <c r="BT32" s="217"/>
      <c r="BU32" s="217"/>
      <c r="BV32" s="217"/>
      <c r="BW32" s="217"/>
      <c r="BX32" s="217"/>
      <c r="BY32" s="217"/>
      <c r="BZ32" s="96"/>
      <c r="CA32" s="96"/>
      <c r="CB32" s="96"/>
      <c r="CC32" s="96"/>
      <c r="CD32" s="96"/>
      <c r="CE32" s="96"/>
      <c r="CH32" s="217"/>
      <c r="CI32" s="217"/>
      <c r="CJ32" s="217"/>
      <c r="CK32" s="217"/>
      <c r="CL32" s="217"/>
      <c r="CM32" s="217"/>
      <c r="CN32" s="217"/>
      <c r="CO32" s="217"/>
      <c r="CP32" s="217"/>
      <c r="CQ32" s="96">
        <v>3661.1857864768067</v>
      </c>
      <c r="CR32" s="96">
        <v>2122.04130940287</v>
      </c>
      <c r="CS32" s="96">
        <v>3060.8681319983048</v>
      </c>
      <c r="CT32" s="217"/>
      <c r="CU32" s="217"/>
      <c r="CV32" s="217"/>
      <c r="CW32" s="217"/>
      <c r="CX32" s="217"/>
      <c r="CY32" s="217"/>
      <c r="CZ32" s="217"/>
      <c r="DA32" s="217"/>
      <c r="DB32" s="217"/>
      <c r="DC32" s="96"/>
      <c r="DD32" s="96"/>
      <c r="DE32" s="96"/>
      <c r="DH32" s="96"/>
      <c r="DI32" s="96"/>
      <c r="DJ32" s="96"/>
      <c r="DK32" s="96"/>
      <c r="DL32" s="96"/>
      <c r="DM32" s="96"/>
      <c r="DN32" s="96"/>
      <c r="DO32" s="96"/>
      <c r="DP32" s="96"/>
      <c r="DQ32" s="96"/>
      <c r="DR32" s="96"/>
      <c r="DS32" s="96"/>
      <c r="DT32" s="96"/>
      <c r="DU32" s="96"/>
      <c r="DV32" s="96"/>
      <c r="DW32" s="96"/>
      <c r="DX32" s="96"/>
      <c r="DY32" s="96"/>
      <c r="DZ32" s="96"/>
      <c r="EA32" s="96"/>
      <c r="EB32" s="96"/>
      <c r="EC32" s="96"/>
      <c r="ED32" s="96"/>
      <c r="EE32" s="96"/>
      <c r="EF32" s="96">
        <f>+EF31*EF35*24*EF26</f>
        <v>165.24</v>
      </c>
      <c r="EG32" s="96">
        <v>1156.68</v>
      </c>
      <c r="EH32" s="96">
        <f>+EH31*EH35*24*EH26</f>
        <v>165.24</v>
      </c>
      <c r="EI32" s="96">
        <f>+EI31*EI35*24*EI26</f>
        <v>17.28</v>
      </c>
      <c r="EJ32" s="96">
        <f>+EJ31*EJ35*24*EJ26</f>
        <v>183.6</v>
      </c>
      <c r="EK32" s="96">
        <v>220.32</v>
      </c>
      <c r="EL32" s="96">
        <f>+EL31*EL35*24*EL26</f>
        <v>165.24</v>
      </c>
      <c r="EM32" s="96">
        <f>+EM31*EM35*24*EM26</f>
        <v>165.24</v>
      </c>
      <c r="EN32" s="96">
        <f>+EN31*EN35*24*EN26</f>
        <v>165.24</v>
      </c>
      <c r="EO32" s="96">
        <f>+EO31*EO35*24*EO26</f>
        <v>165.24</v>
      </c>
      <c r="EP32" s="96">
        <f>+EP31*EP35*24*EP26</f>
        <v>165.24</v>
      </c>
      <c r="EQ32" s="96">
        <v>165.24</v>
      </c>
      <c r="ER32" s="96">
        <v>165.24</v>
      </c>
      <c r="ES32" s="96">
        <v>165</v>
      </c>
      <c r="ET32" s="96">
        <v>165</v>
      </c>
      <c r="EU32" s="96">
        <v>165</v>
      </c>
      <c r="EV32" s="96">
        <v>165</v>
      </c>
      <c r="EW32" s="96">
        <v>165</v>
      </c>
      <c r="EX32" s="96">
        <f>+EX31*EX35*24*EX26</f>
        <v>165.24</v>
      </c>
      <c r="EY32" s="96">
        <f>+EY31*EY35*24*EY26</f>
        <v>165.24</v>
      </c>
      <c r="EZ32" s="96">
        <v>165.24</v>
      </c>
      <c r="FA32" s="96">
        <v>165.24</v>
      </c>
      <c r="FB32" s="96">
        <v>165.24</v>
      </c>
      <c r="FC32" s="96">
        <v>165</v>
      </c>
      <c r="FD32" s="96">
        <v>165</v>
      </c>
      <c r="FE32" s="96">
        <v>147</v>
      </c>
      <c r="FF32" s="96">
        <v>147</v>
      </c>
      <c r="FG32" s="96">
        <v>147</v>
      </c>
      <c r="FH32" s="96">
        <v>147</v>
      </c>
      <c r="FI32" s="96">
        <v>146.88</v>
      </c>
      <c r="FJ32" s="96">
        <v>643</v>
      </c>
      <c r="FK32" s="96">
        <v>108.28799999999998</v>
      </c>
      <c r="FL32" s="96">
        <v>104</v>
      </c>
      <c r="FM32" s="96">
        <v>138</v>
      </c>
      <c r="FN32" s="96">
        <v>138</v>
      </c>
      <c r="FO32" s="96">
        <v>138</v>
      </c>
      <c r="FP32" s="96">
        <v>108.28799999999998</v>
      </c>
      <c r="FQ32" s="96">
        <v>108.28799999999998</v>
      </c>
      <c r="FR32" s="96">
        <v>108.28799999999998</v>
      </c>
      <c r="FS32" s="96">
        <v>108</v>
      </c>
      <c r="FT32" s="96">
        <v>91</v>
      </c>
      <c r="FU32" s="96">
        <v>129</v>
      </c>
      <c r="FV32" s="96">
        <v>129</v>
      </c>
      <c r="FW32" s="96">
        <v>129</v>
      </c>
      <c r="FX32" s="96">
        <f>+FX31*FX35*24*FX26</f>
        <v>146.88</v>
      </c>
      <c r="FY32" s="159">
        <f>+FY31*FY35*24*FY26</f>
        <v>146.88</v>
      </c>
      <c r="FZ32" s="159"/>
      <c r="GA32" s="159"/>
      <c r="GB32" s="159"/>
      <c r="GC32" s="159"/>
      <c r="GD32" s="159"/>
      <c r="GE32" s="159"/>
      <c r="GF32" s="159"/>
      <c r="GG32" s="159"/>
      <c r="GH32" s="159"/>
      <c r="GI32" s="159"/>
      <c r="GJ32" s="159"/>
      <c r="GK32" s="159"/>
      <c r="GL32" s="159"/>
      <c r="GM32" s="159"/>
      <c r="GN32" s="159"/>
      <c r="GO32" s="159"/>
      <c r="GP32" s="159"/>
      <c r="GQ32" s="159"/>
      <c r="GR32" s="159"/>
      <c r="GS32" s="159"/>
      <c r="GT32" s="159"/>
      <c r="GU32" s="159"/>
      <c r="GV32" s="159"/>
      <c r="GW32" s="159"/>
      <c r="GX32" s="159"/>
      <c r="GY32" s="159"/>
      <c r="GZ32" s="159"/>
      <c r="HA32" s="159"/>
      <c r="HB32" s="159"/>
      <c r="HC32" s="159"/>
      <c r="HD32" s="159"/>
      <c r="HE32" s="159"/>
      <c r="HF32" s="159"/>
      <c r="HG32" s="159"/>
      <c r="HH32" s="159"/>
    </row>
    <row r="33" spans="2:216" ht="15" customHeight="1">
      <c r="B33" s="104" t="s">
        <v>185</v>
      </c>
      <c r="C33" s="106" t="s">
        <v>181</v>
      </c>
      <c r="H33" s="96">
        <f>+H30*H31</f>
        <v>4687.2</v>
      </c>
      <c r="I33" s="96">
        <f t="shared" ref="I33:S33" si="63">+I30*I31</f>
        <v>6048</v>
      </c>
      <c r="J33" s="96">
        <f t="shared" si="63"/>
        <v>4687.2</v>
      </c>
      <c r="K33" s="96">
        <f t="shared" si="63"/>
        <v>3240</v>
      </c>
      <c r="L33" s="96">
        <f t="shared" si="63"/>
        <v>3348</v>
      </c>
      <c r="M33" s="96">
        <f t="shared" si="63"/>
        <v>2592</v>
      </c>
      <c r="N33" s="96">
        <f t="shared" si="63"/>
        <v>2592</v>
      </c>
      <c r="O33" s="96">
        <f t="shared" si="63"/>
        <v>4017.6</v>
      </c>
      <c r="P33" s="96">
        <f t="shared" si="63"/>
        <v>3240</v>
      </c>
      <c r="Q33" s="96">
        <f t="shared" si="63"/>
        <v>6026.4000000000005</v>
      </c>
      <c r="R33" s="96">
        <f t="shared" si="63"/>
        <v>3888</v>
      </c>
      <c r="S33" s="96">
        <f t="shared" si="63"/>
        <v>4687.2</v>
      </c>
      <c r="T33" s="183">
        <f>T30*T31</f>
        <v>2678.4</v>
      </c>
      <c r="U33" s="183">
        <f t="shared" ref="U33:AE33" si="64">U30*U31</f>
        <v>3628.8</v>
      </c>
      <c r="V33" s="183">
        <f t="shared" si="64"/>
        <v>4687.2</v>
      </c>
      <c r="W33" s="183">
        <f t="shared" si="64"/>
        <v>5184</v>
      </c>
      <c r="X33" s="183">
        <f t="shared" si="64"/>
        <v>6696</v>
      </c>
      <c r="Y33" s="183">
        <f t="shared" si="64"/>
        <v>4536</v>
      </c>
      <c r="Z33" s="183">
        <f t="shared" si="64"/>
        <v>5184</v>
      </c>
      <c r="AA33" s="183">
        <f t="shared" si="64"/>
        <v>4687.2</v>
      </c>
      <c r="AB33" s="183">
        <f t="shared" si="64"/>
        <v>3888</v>
      </c>
      <c r="AC33" s="183">
        <f t="shared" si="64"/>
        <v>4687.2</v>
      </c>
      <c r="AD33" s="183">
        <f t="shared" si="64"/>
        <v>6480</v>
      </c>
      <c r="AE33" s="183">
        <f t="shared" si="64"/>
        <v>7365.6</v>
      </c>
      <c r="AF33" s="182"/>
      <c r="AH33" s="217"/>
      <c r="AI33" s="217"/>
      <c r="AJ33" s="217"/>
      <c r="AK33" s="96">
        <f>+AK30*AK31</f>
        <v>3240</v>
      </c>
      <c r="AL33" s="96">
        <f t="shared" ref="AL33:AR33" si="65">+AL30*AL31</f>
        <v>4017.6</v>
      </c>
      <c r="AM33" s="96">
        <f t="shared" si="65"/>
        <v>3888</v>
      </c>
      <c r="AN33" s="96">
        <f t="shared" si="65"/>
        <v>2678.4</v>
      </c>
      <c r="AO33" s="96">
        <f t="shared" si="65"/>
        <v>4017.6</v>
      </c>
      <c r="AP33" s="96">
        <f t="shared" si="65"/>
        <v>648</v>
      </c>
      <c r="AQ33" s="96">
        <f t="shared" si="65"/>
        <v>2008.8</v>
      </c>
      <c r="AR33" s="96">
        <f t="shared" si="65"/>
        <v>3888</v>
      </c>
      <c r="AS33" s="96">
        <f>+AS30*AS31</f>
        <v>669.6</v>
      </c>
      <c r="AT33" s="217"/>
      <c r="AU33" s="217"/>
      <c r="AV33" s="217"/>
      <c r="AW33" s="96">
        <f t="shared" ref="AW33:BD33" si="66">AW31*AW30</f>
        <v>5184</v>
      </c>
      <c r="AX33" s="96">
        <f t="shared" si="66"/>
        <v>6696</v>
      </c>
      <c r="AY33" s="96">
        <f t="shared" si="66"/>
        <v>4536</v>
      </c>
      <c r="AZ33" s="96">
        <f t="shared" si="66"/>
        <v>5184</v>
      </c>
      <c r="BA33" s="96">
        <f t="shared" si="66"/>
        <v>4687.2</v>
      </c>
      <c r="BB33" s="96">
        <f t="shared" si="66"/>
        <v>3888</v>
      </c>
      <c r="BC33" s="96">
        <f t="shared" si="66"/>
        <v>4687.2</v>
      </c>
      <c r="BD33" s="96">
        <f t="shared" si="66"/>
        <v>6480</v>
      </c>
      <c r="BE33" s="96">
        <f>BE31*BE30</f>
        <v>7365.6</v>
      </c>
      <c r="BG33" s="184"/>
      <c r="BH33" s="217"/>
      <c r="BI33" s="217"/>
      <c r="BJ33" s="217"/>
      <c r="BK33" s="217"/>
      <c r="BL33" s="217"/>
      <c r="BM33" s="217"/>
      <c r="BN33" s="96">
        <f>+BN30*BN31</f>
        <v>3348</v>
      </c>
      <c r="BO33" s="96">
        <f t="shared" ref="BO33:BS33" si="67">+BO30*BO31</f>
        <v>3348</v>
      </c>
      <c r="BP33" s="96">
        <f t="shared" si="67"/>
        <v>2592</v>
      </c>
      <c r="BQ33" s="96">
        <f t="shared" si="67"/>
        <v>1339.2</v>
      </c>
      <c r="BR33" s="96">
        <f t="shared" si="67"/>
        <v>1296</v>
      </c>
      <c r="BS33" s="96">
        <f t="shared" si="67"/>
        <v>4017.6</v>
      </c>
      <c r="BT33" s="217"/>
      <c r="BU33" s="217"/>
      <c r="BV33" s="217"/>
      <c r="BW33" s="217"/>
      <c r="BX33" s="217"/>
      <c r="BY33" s="217"/>
      <c r="BZ33" s="96"/>
      <c r="CA33" s="96"/>
      <c r="CB33" s="96"/>
      <c r="CC33" s="96"/>
      <c r="CD33" s="96"/>
      <c r="CE33" s="96"/>
      <c r="CH33" s="217"/>
      <c r="CI33" s="217"/>
      <c r="CJ33" s="217"/>
      <c r="CK33" s="217"/>
      <c r="CL33" s="217"/>
      <c r="CM33" s="217"/>
      <c r="CN33" s="217"/>
      <c r="CO33" s="217"/>
      <c r="CP33" s="217"/>
      <c r="CQ33" s="96">
        <f t="shared" ref="CQ33:CS33" si="68">+CQ30*CQ31</f>
        <v>4536</v>
      </c>
      <c r="CR33" s="96">
        <f t="shared" si="68"/>
        <v>2592</v>
      </c>
      <c r="CS33" s="96">
        <f t="shared" si="68"/>
        <v>3888</v>
      </c>
      <c r="CT33" s="217"/>
      <c r="CU33" s="217"/>
      <c r="CV33" s="217"/>
      <c r="CW33" s="217"/>
      <c r="CX33" s="217"/>
      <c r="CY33" s="217"/>
      <c r="CZ33" s="217"/>
      <c r="DA33" s="217"/>
      <c r="DB33" s="217"/>
      <c r="DC33" s="96"/>
      <c r="DD33" s="96"/>
      <c r="DE33" s="96"/>
      <c r="DH33" s="96"/>
      <c r="DI33" s="96"/>
      <c r="DJ33" s="96"/>
      <c r="DK33" s="96"/>
      <c r="DL33" s="96"/>
      <c r="DM33" s="96"/>
      <c r="DN33" s="96"/>
      <c r="DO33" s="96"/>
      <c r="DP33" s="96"/>
      <c r="DQ33" s="96"/>
      <c r="DR33" s="96"/>
      <c r="DS33" s="96"/>
      <c r="DT33" s="96"/>
      <c r="DU33" s="96"/>
      <c r="DV33" s="96"/>
      <c r="DW33" s="96"/>
      <c r="DX33" s="96"/>
      <c r="DY33" s="96"/>
      <c r="DZ33" s="96"/>
      <c r="EA33" s="96"/>
      <c r="EB33" s="96"/>
      <c r="EC33" s="96"/>
      <c r="ED33" s="96"/>
      <c r="EE33" s="96"/>
      <c r="EF33" s="96">
        <f>+EF30*EF31</f>
        <v>194.4</v>
      </c>
      <c r="EG33" s="96">
        <v>151.19999999999999</v>
      </c>
      <c r="EH33" s="96">
        <f t="shared" ref="EH33:EJ33" si="69">+EH30*EH31</f>
        <v>151.20000000000002</v>
      </c>
      <c r="EI33" s="96">
        <f t="shared" si="69"/>
        <v>43.2</v>
      </c>
      <c r="EJ33" s="96">
        <f t="shared" si="69"/>
        <v>216</v>
      </c>
      <c r="EK33" s="96">
        <v>259</v>
      </c>
      <c r="EL33" s="96">
        <f>+EL30*EL31</f>
        <v>194.4</v>
      </c>
      <c r="EM33" s="96">
        <f>+EM30*EM31</f>
        <v>194.4</v>
      </c>
      <c r="EN33" s="96">
        <f>+EN30*EN31</f>
        <v>194.4</v>
      </c>
      <c r="EO33" s="96">
        <f>+EO30*EO31</f>
        <v>194.4</v>
      </c>
      <c r="EP33" s="96">
        <f t="shared" ref="EP33" si="70">+EP30*EP31</f>
        <v>194.4</v>
      </c>
      <c r="EQ33" s="96">
        <v>194.4</v>
      </c>
      <c r="ER33" s="96">
        <v>194.4</v>
      </c>
      <c r="ES33" s="96">
        <v>194</v>
      </c>
      <c r="ET33" s="96">
        <v>194</v>
      </c>
      <c r="EU33" s="96">
        <v>194</v>
      </c>
      <c r="EV33" s="96">
        <v>194</v>
      </c>
      <c r="EW33" s="96">
        <v>194</v>
      </c>
      <c r="EX33" s="96">
        <f t="shared" ref="EX33:EY33" si="71">+EX30*EX31</f>
        <v>194.4</v>
      </c>
      <c r="EY33" s="96">
        <f t="shared" si="71"/>
        <v>194.4</v>
      </c>
      <c r="EZ33" s="96">
        <v>194.4</v>
      </c>
      <c r="FA33" s="96">
        <v>194.4</v>
      </c>
      <c r="FB33" s="96">
        <v>194.4</v>
      </c>
      <c r="FC33" s="96">
        <v>194</v>
      </c>
      <c r="FD33" s="96">
        <v>194</v>
      </c>
      <c r="FE33" s="96">
        <v>173</v>
      </c>
      <c r="FF33" s="96">
        <v>173</v>
      </c>
      <c r="FG33" s="96">
        <v>173</v>
      </c>
      <c r="FH33" s="96">
        <v>173</v>
      </c>
      <c r="FI33" s="96">
        <v>172.8</v>
      </c>
      <c r="FJ33" s="96">
        <v>684</v>
      </c>
      <c r="FK33" s="96">
        <v>146.88</v>
      </c>
      <c r="FL33" s="96">
        <v>173</v>
      </c>
      <c r="FM33" s="96">
        <v>173</v>
      </c>
      <c r="FN33" s="96">
        <v>173</v>
      </c>
      <c r="FO33" s="96">
        <v>173</v>
      </c>
      <c r="FP33" s="96">
        <v>146.88</v>
      </c>
      <c r="FQ33" s="96">
        <v>146.88</v>
      </c>
      <c r="FR33" s="96">
        <v>146.88</v>
      </c>
      <c r="FS33" s="96">
        <v>147</v>
      </c>
      <c r="FT33" s="96">
        <v>151</v>
      </c>
      <c r="FU33" s="96">
        <v>151</v>
      </c>
      <c r="FV33" s="96">
        <v>151</v>
      </c>
      <c r="FW33" s="96">
        <v>151</v>
      </c>
      <c r="FX33" s="96">
        <f t="shared" ref="FX33:FY33" si="72">+FX30*FX31</f>
        <v>172.8</v>
      </c>
      <c r="FY33" s="159">
        <f t="shared" si="72"/>
        <v>172.8</v>
      </c>
      <c r="FZ33" s="159"/>
      <c r="GA33" s="159"/>
      <c r="GB33" s="159"/>
      <c r="GC33" s="159"/>
      <c r="GD33" s="159"/>
      <c r="GE33" s="159"/>
      <c r="GF33" s="159"/>
      <c r="GG33" s="159"/>
      <c r="GH33" s="159"/>
      <c r="GI33" s="159"/>
      <c r="GJ33" s="159"/>
      <c r="GK33" s="159"/>
      <c r="GL33" s="159"/>
      <c r="GM33" s="159"/>
      <c r="GN33" s="159"/>
      <c r="GO33" s="159"/>
      <c r="GP33" s="159"/>
      <c r="GQ33" s="159"/>
      <c r="GR33" s="159"/>
      <c r="GS33" s="159"/>
      <c r="GT33" s="159"/>
      <c r="GU33" s="159"/>
      <c r="GV33" s="159"/>
      <c r="GW33" s="159"/>
      <c r="GX33" s="159"/>
      <c r="GY33" s="159"/>
      <c r="GZ33" s="159"/>
      <c r="HA33" s="159"/>
      <c r="HB33" s="159"/>
      <c r="HC33" s="159"/>
      <c r="HD33" s="159"/>
      <c r="HE33" s="159"/>
      <c r="HF33" s="159"/>
      <c r="HG33" s="159"/>
      <c r="HH33" s="159"/>
    </row>
    <row r="34" spans="2:216" ht="15" customHeight="1">
      <c r="B34" s="104" t="s">
        <v>186</v>
      </c>
      <c r="C34" s="106" t="s">
        <v>181</v>
      </c>
      <c r="H34" s="96">
        <f>24*H26*31*0.1</f>
        <v>520.80000000000007</v>
      </c>
      <c r="I34" s="96">
        <f>24*I26*28*0.1</f>
        <v>672</v>
      </c>
      <c r="J34" s="96">
        <f>24*J26*31*0.1</f>
        <v>520.80000000000007</v>
      </c>
      <c r="K34" s="96">
        <f>24*K26*30*0.1</f>
        <v>360</v>
      </c>
      <c r="L34" s="96">
        <f>24*L26*31*0.1</f>
        <v>372</v>
      </c>
      <c r="M34" s="96">
        <f>24*M26*30*0.1</f>
        <v>288</v>
      </c>
      <c r="N34" s="96">
        <f>24*N26*31*0.1</f>
        <v>297.60000000000002</v>
      </c>
      <c r="O34" s="96">
        <f>24*O26*31*0.1</f>
        <v>446.40000000000003</v>
      </c>
      <c r="P34" s="96">
        <f>24*P26*30*0.1</f>
        <v>360</v>
      </c>
      <c r="Q34" s="96">
        <f>24*Q26*31*0.1</f>
        <v>669.6</v>
      </c>
      <c r="R34" s="96">
        <f>24*R26*30*0.1</f>
        <v>432</v>
      </c>
      <c r="S34" s="96">
        <f>24*S26*31*0.1</f>
        <v>520.80000000000007</v>
      </c>
      <c r="T34" s="183">
        <f>24*T26*31*0.1</f>
        <v>297.60000000000002</v>
      </c>
      <c r="U34" s="183">
        <f>24*U26*28*0.1</f>
        <v>403.20000000000005</v>
      </c>
      <c r="V34" s="183">
        <f>24*V26*31*0.1</f>
        <v>520.80000000000007</v>
      </c>
      <c r="W34" s="183">
        <f>24*W26*30*0.1</f>
        <v>576</v>
      </c>
      <c r="X34" s="183">
        <f>24*X26*31*0.1</f>
        <v>744</v>
      </c>
      <c r="Y34" s="183">
        <f>24*Y26*30*0.1</f>
        <v>504</v>
      </c>
      <c r="Z34" s="183">
        <f>24*Z26*31*0.1</f>
        <v>595.20000000000005</v>
      </c>
      <c r="AA34" s="183">
        <f>24*AA26*31*0.1</f>
        <v>520.80000000000007</v>
      </c>
      <c r="AB34" s="183">
        <f>24*AB26*30*0.1</f>
        <v>432</v>
      </c>
      <c r="AC34" s="183">
        <f>24*AC26*31*0.1</f>
        <v>520.80000000000007</v>
      </c>
      <c r="AD34" s="183">
        <f>24*AD26*30*0.1</f>
        <v>720</v>
      </c>
      <c r="AE34" s="183">
        <f>24*AE26*31*0.1</f>
        <v>818.40000000000009</v>
      </c>
      <c r="AF34" s="182"/>
      <c r="AH34" s="217"/>
      <c r="AI34" s="217"/>
      <c r="AJ34" s="217"/>
      <c r="AK34" s="96">
        <f>+AK30-AK33</f>
        <v>360</v>
      </c>
      <c r="AL34" s="96">
        <f t="shared" ref="AL34:AR34" si="73">+AL30-AL33</f>
        <v>446.40000000000009</v>
      </c>
      <c r="AM34" s="96">
        <f t="shared" si="73"/>
        <v>432</v>
      </c>
      <c r="AN34" s="96">
        <f t="shared" si="73"/>
        <v>297.59999999999991</v>
      </c>
      <c r="AO34" s="96">
        <f t="shared" si="73"/>
        <v>446.40000000000009</v>
      </c>
      <c r="AP34" s="96">
        <f t="shared" si="73"/>
        <v>72</v>
      </c>
      <c r="AQ34" s="96">
        <f t="shared" si="73"/>
        <v>223.20000000000005</v>
      </c>
      <c r="AR34" s="96">
        <f t="shared" si="73"/>
        <v>432</v>
      </c>
      <c r="AS34" s="96">
        <f>+AS30-AS33</f>
        <v>74.399999999999977</v>
      </c>
      <c r="AT34" s="217"/>
      <c r="AU34" s="217"/>
      <c r="AV34" s="217"/>
      <c r="AW34" s="96">
        <f>AW30*0.1</f>
        <v>576</v>
      </c>
      <c r="AX34" s="96">
        <f t="shared" ref="AX34:BD34" si="74">AX30*0.1</f>
        <v>744</v>
      </c>
      <c r="AY34" s="96">
        <f t="shared" si="74"/>
        <v>504</v>
      </c>
      <c r="AZ34" s="96">
        <f t="shared" si="74"/>
        <v>576</v>
      </c>
      <c r="BA34" s="96">
        <f t="shared" si="74"/>
        <v>520.80000000000007</v>
      </c>
      <c r="BB34" s="96">
        <f t="shared" si="74"/>
        <v>432</v>
      </c>
      <c r="BC34" s="96">
        <f t="shared" si="74"/>
        <v>520.80000000000007</v>
      </c>
      <c r="BD34" s="96">
        <f t="shared" si="74"/>
        <v>720</v>
      </c>
      <c r="BE34" s="96">
        <f>BE30*0.1</f>
        <v>818.40000000000009</v>
      </c>
      <c r="BG34" s="184"/>
      <c r="BH34" s="217"/>
      <c r="BI34" s="217"/>
      <c r="BJ34" s="217"/>
      <c r="BK34" s="217"/>
      <c r="BL34" s="217"/>
      <c r="BM34" s="217"/>
      <c r="BN34" s="96">
        <f>+BN30-BN33</f>
        <v>372</v>
      </c>
      <c r="BO34" s="96">
        <f t="shared" ref="BO34:BS34" si="75">+BO30-BO33</f>
        <v>372</v>
      </c>
      <c r="BP34" s="96">
        <f t="shared" si="75"/>
        <v>288</v>
      </c>
      <c r="BQ34" s="96">
        <f t="shared" si="75"/>
        <v>148.79999999999995</v>
      </c>
      <c r="BR34" s="96">
        <f t="shared" si="75"/>
        <v>144</v>
      </c>
      <c r="BS34" s="96">
        <f t="shared" si="75"/>
        <v>446.40000000000009</v>
      </c>
      <c r="BT34" s="217"/>
      <c r="BU34" s="217"/>
      <c r="BV34" s="217"/>
      <c r="BW34" s="217"/>
      <c r="BX34" s="217"/>
      <c r="BY34" s="217"/>
      <c r="BZ34" s="96"/>
      <c r="CA34" s="96"/>
      <c r="CB34" s="96"/>
      <c r="CC34" s="96"/>
      <c r="CD34" s="96"/>
      <c r="CE34" s="96"/>
      <c r="CH34" s="217"/>
      <c r="CI34" s="217"/>
      <c r="CJ34" s="217"/>
      <c r="CK34" s="217"/>
      <c r="CL34" s="217"/>
      <c r="CM34" s="217"/>
      <c r="CN34" s="217"/>
      <c r="CO34" s="217"/>
      <c r="CP34" s="217"/>
      <c r="CQ34" s="96">
        <f>24*CQ26*31*0.1</f>
        <v>520.80000000000007</v>
      </c>
      <c r="CR34" s="96">
        <f>24*CR26*31*0.1</f>
        <v>297.60000000000002</v>
      </c>
      <c r="CS34" s="96">
        <f>24*CS26*31*0.1</f>
        <v>446.40000000000003</v>
      </c>
      <c r="CT34" s="217"/>
      <c r="CU34" s="217"/>
      <c r="CV34" s="217"/>
      <c r="CW34" s="217"/>
      <c r="CX34" s="217"/>
      <c r="CY34" s="217"/>
      <c r="CZ34" s="217"/>
      <c r="DA34" s="217"/>
      <c r="DB34" s="217"/>
      <c r="DC34" s="96"/>
      <c r="DD34" s="96"/>
      <c r="DE34" s="96"/>
      <c r="DH34" s="96"/>
      <c r="DI34" s="96"/>
      <c r="DJ34" s="96"/>
      <c r="DK34" s="96"/>
      <c r="DL34" s="96"/>
      <c r="DM34" s="96"/>
      <c r="DN34" s="96"/>
      <c r="DO34" s="96"/>
      <c r="DP34" s="96"/>
      <c r="DQ34" s="96"/>
      <c r="DR34" s="96"/>
      <c r="DS34" s="96"/>
      <c r="DT34" s="96"/>
      <c r="DU34" s="96"/>
      <c r="DV34" s="96"/>
      <c r="DW34" s="96"/>
      <c r="DX34" s="96"/>
      <c r="DY34" s="96"/>
      <c r="DZ34" s="96"/>
      <c r="EA34" s="96"/>
      <c r="EB34" s="96"/>
      <c r="EC34" s="96"/>
      <c r="ED34" s="96"/>
      <c r="EE34" s="96"/>
      <c r="EF34" s="96">
        <v>0</v>
      </c>
      <c r="EG34" s="96"/>
      <c r="EH34" s="96">
        <v>0</v>
      </c>
      <c r="EI34" s="96">
        <v>1</v>
      </c>
      <c r="EJ34" s="96">
        <v>1</v>
      </c>
      <c r="EK34" s="96">
        <v>1</v>
      </c>
      <c r="EL34" s="96">
        <f>+EL30-EL33</f>
        <v>21.599999999999994</v>
      </c>
      <c r="EM34" s="96">
        <f>+EM30-EM33</f>
        <v>21.599999999999994</v>
      </c>
      <c r="EN34" s="96">
        <f>+EN30-EN33</f>
        <v>21.599999999999994</v>
      </c>
      <c r="EO34" s="96">
        <f>+EO30-EO33</f>
        <v>21.599999999999994</v>
      </c>
      <c r="EP34" s="96">
        <f t="shared" ref="EP34" si="76">+EP30-EP33</f>
        <v>21.599999999999994</v>
      </c>
      <c r="EQ34" s="96">
        <v>21.599999999999994</v>
      </c>
      <c r="ER34" s="96">
        <v>21.599999999999994</v>
      </c>
      <c r="ES34" s="96">
        <v>22</v>
      </c>
      <c r="ET34" s="96">
        <v>22</v>
      </c>
      <c r="EU34" s="96">
        <v>22</v>
      </c>
      <c r="EV34" s="96">
        <v>22</v>
      </c>
      <c r="EW34" s="96">
        <v>22</v>
      </c>
      <c r="EX34" s="96">
        <v>22.6</v>
      </c>
      <c r="EY34" s="96">
        <v>22.6</v>
      </c>
      <c r="EZ34" s="96">
        <v>22.6</v>
      </c>
      <c r="FA34" s="96">
        <v>22.6</v>
      </c>
      <c r="FB34" s="96">
        <v>22.6</v>
      </c>
      <c r="FC34" s="96">
        <v>24</v>
      </c>
      <c r="FD34" s="96">
        <v>25</v>
      </c>
      <c r="FE34" s="96">
        <v>24</v>
      </c>
      <c r="FF34" s="96">
        <v>22</v>
      </c>
      <c r="FG34" s="96">
        <v>22</v>
      </c>
      <c r="FH34" s="96">
        <v>22</v>
      </c>
      <c r="FI34" s="96">
        <v>6.5999999999999899</v>
      </c>
      <c r="FJ34" s="96">
        <v>81.5</v>
      </c>
      <c r="FK34" s="96">
        <v>172.8</v>
      </c>
      <c r="FL34" s="96">
        <v>173</v>
      </c>
      <c r="FM34" s="96">
        <v>173</v>
      </c>
      <c r="FN34" s="96">
        <v>82</v>
      </c>
      <c r="FO34" s="96">
        <v>82</v>
      </c>
      <c r="FP34" s="96">
        <v>172.8</v>
      </c>
      <c r="FQ34" s="96">
        <v>172.8</v>
      </c>
      <c r="FR34" s="96">
        <v>172.8</v>
      </c>
      <c r="FS34" s="96">
        <v>173</v>
      </c>
      <c r="FT34" s="96">
        <v>17</v>
      </c>
      <c r="FU34" s="96">
        <v>17</v>
      </c>
      <c r="FV34" s="96">
        <v>17</v>
      </c>
      <c r="FW34" s="96">
        <v>17</v>
      </c>
      <c r="FX34" s="96">
        <f t="shared" ref="FX34:FY34" si="77">+FX30-FX33</f>
        <v>19.199999999999989</v>
      </c>
      <c r="FY34" s="159">
        <f t="shared" si="77"/>
        <v>19.199999999999989</v>
      </c>
      <c r="FZ34" s="159"/>
      <c r="GA34" s="159"/>
      <c r="GB34" s="159"/>
      <c r="GC34" s="159"/>
      <c r="GD34" s="159"/>
      <c r="GE34" s="159"/>
      <c r="GF34" s="159"/>
      <c r="GG34" s="159"/>
      <c r="GH34" s="159"/>
      <c r="GI34" s="159"/>
      <c r="GJ34" s="159"/>
      <c r="GK34" s="159"/>
      <c r="GL34" s="159"/>
      <c r="GM34" s="159"/>
      <c r="GN34" s="159"/>
      <c r="GO34" s="159"/>
      <c r="GP34" s="159"/>
      <c r="GQ34" s="159"/>
      <c r="GR34" s="159"/>
      <c r="GS34" s="159"/>
      <c r="GT34" s="159"/>
      <c r="GU34" s="159"/>
      <c r="GV34" s="159"/>
      <c r="GW34" s="159"/>
      <c r="GX34" s="159"/>
      <c r="GY34" s="159"/>
      <c r="GZ34" s="159"/>
      <c r="HA34" s="159"/>
      <c r="HB34" s="159"/>
      <c r="HC34" s="159"/>
      <c r="HD34" s="159"/>
      <c r="HE34" s="159"/>
      <c r="HF34" s="159"/>
      <c r="HG34" s="159"/>
      <c r="HH34" s="159"/>
    </row>
    <row r="35" spans="2:216" ht="15" customHeight="1">
      <c r="B35" s="104" t="s">
        <v>187</v>
      </c>
      <c r="C35" s="106" t="s">
        <v>183</v>
      </c>
      <c r="H35" s="129">
        <v>0.85</v>
      </c>
      <c r="I35" s="129">
        <v>0.85</v>
      </c>
      <c r="J35" s="129">
        <v>0.85</v>
      </c>
      <c r="K35" s="129">
        <v>0.85</v>
      </c>
      <c r="L35" s="129">
        <v>0.85</v>
      </c>
      <c r="M35" s="129">
        <v>0.85</v>
      </c>
      <c r="N35" s="129">
        <v>0.85</v>
      </c>
      <c r="O35" s="129">
        <v>0.85</v>
      </c>
      <c r="P35" s="129">
        <v>0.85</v>
      </c>
      <c r="Q35" s="129">
        <v>0.85</v>
      </c>
      <c r="R35" s="129">
        <v>0.85</v>
      </c>
      <c r="S35" s="129">
        <v>0.85</v>
      </c>
      <c r="T35" s="150">
        <v>0.85</v>
      </c>
      <c r="U35" s="150">
        <v>0.85</v>
      </c>
      <c r="V35" s="150">
        <v>0.85</v>
      </c>
      <c r="W35" s="150">
        <v>0.85</v>
      </c>
      <c r="X35" s="150">
        <v>0.85</v>
      </c>
      <c r="Y35" s="150">
        <v>0.85</v>
      </c>
      <c r="Z35" s="150">
        <v>0.85</v>
      </c>
      <c r="AA35" s="150">
        <v>0.85</v>
      </c>
      <c r="AB35" s="150">
        <v>0.85</v>
      </c>
      <c r="AC35" s="150">
        <v>0.85</v>
      </c>
      <c r="AD35" s="150">
        <v>0.85</v>
      </c>
      <c r="AE35" s="150">
        <v>0.85</v>
      </c>
      <c r="AF35" s="182"/>
      <c r="AH35" s="217"/>
      <c r="AI35" s="217"/>
      <c r="AJ35" s="217"/>
      <c r="AK35" s="129">
        <v>0.85</v>
      </c>
      <c r="AL35" s="129">
        <v>0.85</v>
      </c>
      <c r="AM35" s="129">
        <v>0.85</v>
      </c>
      <c r="AN35" s="129">
        <v>0.85</v>
      </c>
      <c r="AO35" s="129">
        <v>0.85</v>
      </c>
      <c r="AP35" s="129">
        <v>0.85</v>
      </c>
      <c r="AQ35" s="129">
        <v>0.85</v>
      </c>
      <c r="AR35" s="129">
        <v>0.85</v>
      </c>
      <c r="AS35" s="129">
        <v>0.85</v>
      </c>
      <c r="AT35" s="217"/>
      <c r="AU35" s="217"/>
      <c r="AV35" s="217"/>
      <c r="AW35" s="129">
        <v>0.85</v>
      </c>
      <c r="AX35" s="129">
        <v>0.85</v>
      </c>
      <c r="AY35" s="129">
        <v>0.85</v>
      </c>
      <c r="AZ35" s="129">
        <v>0.85</v>
      </c>
      <c r="BA35" s="129">
        <v>0.85</v>
      </c>
      <c r="BB35" s="129">
        <v>0.85</v>
      </c>
      <c r="BC35" s="129">
        <v>0.85</v>
      </c>
      <c r="BD35" s="129">
        <v>0.85</v>
      </c>
      <c r="BE35" s="129">
        <v>0.85</v>
      </c>
      <c r="BG35" s="184"/>
      <c r="BH35" s="217"/>
      <c r="BI35" s="217"/>
      <c r="BJ35" s="217"/>
      <c r="BK35" s="217"/>
      <c r="BL35" s="217"/>
      <c r="BM35" s="217"/>
      <c r="BN35" s="129">
        <v>0.85</v>
      </c>
      <c r="BO35" s="129">
        <v>0.85</v>
      </c>
      <c r="BP35" s="129">
        <v>0.85</v>
      </c>
      <c r="BQ35" s="129">
        <v>0.85</v>
      </c>
      <c r="BR35" s="129">
        <v>0.85</v>
      </c>
      <c r="BS35" s="129">
        <v>0.85</v>
      </c>
      <c r="BT35" s="217"/>
      <c r="BU35" s="217"/>
      <c r="BV35" s="217"/>
      <c r="BW35" s="217"/>
      <c r="BX35" s="217"/>
      <c r="BY35" s="217"/>
      <c r="BZ35" s="129"/>
      <c r="CA35" s="129"/>
      <c r="CB35" s="129"/>
      <c r="CC35" s="129"/>
      <c r="CD35" s="129"/>
      <c r="CE35" s="129"/>
      <c r="CH35" s="217"/>
      <c r="CI35" s="217"/>
      <c r="CJ35" s="217"/>
      <c r="CK35" s="217"/>
      <c r="CL35" s="217"/>
      <c r="CM35" s="217"/>
      <c r="CN35" s="217"/>
      <c r="CO35" s="217"/>
      <c r="CP35" s="217"/>
      <c r="CQ35" s="129">
        <v>0.85</v>
      </c>
      <c r="CR35" s="129">
        <v>0.85</v>
      </c>
      <c r="CS35" s="129">
        <v>0.85</v>
      </c>
      <c r="CT35" s="217"/>
      <c r="CU35" s="217"/>
      <c r="CV35" s="217"/>
      <c r="CW35" s="217"/>
      <c r="CX35" s="217"/>
      <c r="CY35" s="217"/>
      <c r="CZ35" s="217"/>
      <c r="DA35" s="217"/>
      <c r="DB35" s="217"/>
      <c r="DC35" s="129"/>
      <c r="DD35" s="129"/>
      <c r="DE35" s="129"/>
      <c r="DG35" s="143"/>
      <c r="DH35" s="129"/>
      <c r="DI35" s="129"/>
      <c r="DJ35" s="129"/>
      <c r="DK35" s="129"/>
      <c r="DL35" s="129"/>
      <c r="DM35" s="129"/>
      <c r="DN35" s="129"/>
      <c r="DO35" s="129"/>
      <c r="DP35" s="129"/>
      <c r="DQ35" s="129"/>
      <c r="DR35" s="129"/>
      <c r="DS35" s="129"/>
      <c r="DT35" s="129"/>
      <c r="DU35" s="129"/>
      <c r="DV35" s="129"/>
      <c r="DW35" s="129"/>
      <c r="DX35" s="129"/>
      <c r="DY35" s="129"/>
      <c r="DZ35" s="129"/>
      <c r="EA35" s="129"/>
      <c r="EB35" s="129"/>
      <c r="EC35" s="129"/>
      <c r="ED35" s="129"/>
      <c r="EE35" s="129"/>
      <c r="EF35" s="129">
        <v>0.85</v>
      </c>
      <c r="EG35" s="129">
        <v>0.85</v>
      </c>
      <c r="EH35" s="129">
        <v>0.85</v>
      </c>
      <c r="EI35" s="129">
        <v>0.4</v>
      </c>
      <c r="EJ35" s="129">
        <v>0.85</v>
      </c>
      <c r="EK35" s="129">
        <v>0.85</v>
      </c>
      <c r="EL35" s="129">
        <v>0.85</v>
      </c>
      <c r="EM35" s="129">
        <v>0.85</v>
      </c>
      <c r="EN35" s="129">
        <v>0.85</v>
      </c>
      <c r="EO35" s="129">
        <v>0.85</v>
      </c>
      <c r="EP35" s="129">
        <v>0.85</v>
      </c>
      <c r="EQ35" s="129">
        <v>0.85</v>
      </c>
      <c r="ER35" s="129">
        <v>0.85</v>
      </c>
      <c r="ES35" s="129">
        <v>0.85</v>
      </c>
      <c r="ET35" s="129">
        <v>0.85</v>
      </c>
      <c r="EU35" s="129">
        <v>0.85</v>
      </c>
      <c r="EV35" s="129">
        <v>0.85</v>
      </c>
      <c r="EW35" s="129">
        <v>0.85</v>
      </c>
      <c r="EX35" s="129">
        <v>0.85</v>
      </c>
      <c r="EY35" s="129">
        <v>0.85</v>
      </c>
      <c r="EZ35" s="129">
        <v>0.85</v>
      </c>
      <c r="FA35" s="129">
        <v>0.85</v>
      </c>
      <c r="FB35" s="129">
        <v>0.85</v>
      </c>
      <c r="FC35" s="129">
        <v>0.85</v>
      </c>
      <c r="FD35" s="129">
        <v>0.85</v>
      </c>
      <c r="FE35" s="129">
        <v>0.85</v>
      </c>
      <c r="FF35" s="129">
        <v>0.85</v>
      </c>
      <c r="FG35" s="129">
        <v>0.85</v>
      </c>
      <c r="FH35" s="129">
        <v>0.85</v>
      </c>
      <c r="FI35" s="129">
        <v>0.85</v>
      </c>
      <c r="FJ35" s="129">
        <v>0.54300000000000004</v>
      </c>
      <c r="FK35" s="129">
        <v>0.6</v>
      </c>
      <c r="FL35" s="129">
        <v>0.6</v>
      </c>
      <c r="FM35" s="129">
        <v>0.8</v>
      </c>
      <c r="FN35" s="129">
        <v>0.8</v>
      </c>
      <c r="FO35" s="129">
        <v>0.8</v>
      </c>
      <c r="FP35" s="129">
        <v>0.6</v>
      </c>
      <c r="FQ35" s="129">
        <v>0.6</v>
      </c>
      <c r="FR35" s="129">
        <v>0.6</v>
      </c>
      <c r="FS35" s="129">
        <v>0.6</v>
      </c>
      <c r="FT35" s="129">
        <v>0.6</v>
      </c>
      <c r="FU35" s="129">
        <v>0.85</v>
      </c>
      <c r="FV35" s="129">
        <v>0.85</v>
      </c>
      <c r="FW35" s="129">
        <v>0.85</v>
      </c>
      <c r="FX35" s="129">
        <v>0.85</v>
      </c>
      <c r="FY35" s="165">
        <v>0.85</v>
      </c>
      <c r="FZ35" s="165"/>
      <c r="GA35" s="165"/>
      <c r="GB35" s="165"/>
      <c r="GC35" s="165"/>
      <c r="GD35" s="165"/>
      <c r="GE35" s="165"/>
      <c r="GF35" s="165"/>
      <c r="GG35" s="165"/>
      <c r="GH35" s="165"/>
      <c r="GI35" s="165"/>
      <c r="GJ35" s="165"/>
      <c r="GK35" s="165"/>
      <c r="GL35" s="165"/>
      <c r="GM35" s="165"/>
      <c r="GN35" s="165"/>
      <c r="GO35" s="165"/>
      <c r="GP35" s="165"/>
      <c r="GQ35" s="165"/>
      <c r="GR35" s="165"/>
      <c r="GS35" s="165"/>
      <c r="GT35" s="165"/>
      <c r="GU35" s="165"/>
      <c r="GV35" s="165"/>
      <c r="GW35" s="165"/>
      <c r="GX35" s="165"/>
      <c r="GY35" s="165"/>
      <c r="GZ35" s="165"/>
      <c r="HA35" s="165"/>
      <c r="HB35" s="165"/>
      <c r="HC35" s="165"/>
      <c r="HD35" s="165"/>
      <c r="HE35" s="165"/>
      <c r="HF35" s="165"/>
      <c r="HG35" s="165"/>
      <c r="HH35" s="165"/>
    </row>
    <row r="36" spans="2:216" ht="15" customHeight="1">
      <c r="B36" s="104" t="s">
        <v>188</v>
      </c>
      <c r="C36" s="106" t="s">
        <v>183</v>
      </c>
      <c r="H36" s="129">
        <f>+H32/H30</f>
        <v>0.73784368935102118</v>
      </c>
      <c r="I36" s="129">
        <f t="shared" ref="I36:S36" si="78">+I32/I30</f>
        <v>0.69237014276066411</v>
      </c>
      <c r="J36" s="129">
        <f t="shared" si="78"/>
        <v>0.67396602934904737</v>
      </c>
      <c r="K36" s="129">
        <f t="shared" si="78"/>
        <v>0.75549789527637967</v>
      </c>
      <c r="L36" s="129">
        <f t="shared" si="78"/>
        <v>0.65150390456920726</v>
      </c>
      <c r="M36" s="129">
        <f t="shared" si="78"/>
        <v>0.66292006330611808</v>
      </c>
      <c r="N36" s="129">
        <f t="shared" si="78"/>
        <v>0.5954243040861219</v>
      </c>
      <c r="O36" s="129">
        <f t="shared" si="78"/>
        <v>0.66639206989230637</v>
      </c>
      <c r="P36" s="129">
        <f t="shared" si="78"/>
        <v>0.76247871108507526</v>
      </c>
      <c r="Q36" s="129">
        <f t="shared" si="78"/>
        <v>0.70951692771278718</v>
      </c>
      <c r="R36" s="129">
        <f t="shared" si="78"/>
        <v>0.73040661655852968</v>
      </c>
      <c r="S36" s="129">
        <f t="shared" si="78"/>
        <v>0.72784952130359248</v>
      </c>
      <c r="T36" s="150">
        <f>T32/T30</f>
        <v>0.7649999999999999</v>
      </c>
      <c r="U36" s="150">
        <f t="shared" ref="U36:AE36" si="79">U32/U30</f>
        <v>0.76500000000000001</v>
      </c>
      <c r="V36" s="150">
        <f t="shared" si="79"/>
        <v>0.76500000000000001</v>
      </c>
      <c r="W36" s="150">
        <f t="shared" si="79"/>
        <v>0.7649999999999999</v>
      </c>
      <c r="X36" s="150">
        <f t="shared" si="79"/>
        <v>0.7649999999999999</v>
      </c>
      <c r="Y36" s="150">
        <f t="shared" si="79"/>
        <v>0.76500000000000001</v>
      </c>
      <c r="Z36" s="150">
        <f t="shared" si="79"/>
        <v>0.7649999999999999</v>
      </c>
      <c r="AA36" s="150">
        <f t="shared" si="79"/>
        <v>0.76500000000000001</v>
      </c>
      <c r="AB36" s="150">
        <f t="shared" si="79"/>
        <v>0.7649999999999999</v>
      </c>
      <c r="AC36" s="150">
        <f t="shared" si="79"/>
        <v>0.76500000000000001</v>
      </c>
      <c r="AD36" s="150">
        <f t="shared" si="79"/>
        <v>0.76500000000000001</v>
      </c>
      <c r="AE36" s="150">
        <f t="shared" si="79"/>
        <v>0.76500000000000001</v>
      </c>
      <c r="AF36" s="182"/>
      <c r="AH36" s="217"/>
      <c r="AI36" s="217"/>
      <c r="AJ36" s="217"/>
      <c r="AK36" s="129">
        <f>+AK32/AK30</f>
        <v>0.66616609576394337</v>
      </c>
      <c r="AL36" s="129">
        <f t="shared" ref="AL36:AR36" si="80">+AL32/AL30</f>
        <v>0.74348303305714103</v>
      </c>
      <c r="AM36" s="129">
        <f t="shared" si="80"/>
        <v>0.68540296005880741</v>
      </c>
      <c r="AN36" s="129">
        <f t="shared" si="80"/>
        <v>0.58087596318336676</v>
      </c>
      <c r="AO36" s="129">
        <f t="shared" si="80"/>
        <v>0.75414024983178396</v>
      </c>
      <c r="AP36" s="129">
        <f t="shared" si="80"/>
        <v>0.54815287339125962</v>
      </c>
      <c r="AQ36" s="129">
        <f t="shared" si="80"/>
        <v>0.74600989974035981</v>
      </c>
      <c r="AR36" s="129">
        <f t="shared" si="80"/>
        <v>0.74041768729436275</v>
      </c>
      <c r="AS36" s="129">
        <f>+AS32/AS30</f>
        <v>0.13412153832694862</v>
      </c>
      <c r="AT36" s="217"/>
      <c r="AU36" s="217"/>
      <c r="AV36" s="217"/>
      <c r="AW36" s="129">
        <v>0.76500000000000001</v>
      </c>
      <c r="AX36" s="129">
        <v>0.76500000000000001</v>
      </c>
      <c r="AY36" s="129">
        <v>0.76500000000000001</v>
      </c>
      <c r="AZ36" s="129">
        <v>0.76500000000000001</v>
      </c>
      <c r="BA36" s="129">
        <v>0.76500000000000001</v>
      </c>
      <c r="BB36" s="129">
        <v>0.76500000000000001</v>
      </c>
      <c r="BC36" s="129">
        <v>0.76500000000000001</v>
      </c>
      <c r="BD36" s="129">
        <v>0.76500000000000001</v>
      </c>
      <c r="BE36" s="129">
        <v>0.76500000000000001</v>
      </c>
      <c r="BG36" s="184"/>
      <c r="BH36" s="217"/>
      <c r="BI36" s="217"/>
      <c r="BJ36" s="217"/>
      <c r="BK36" s="217"/>
      <c r="BL36" s="217"/>
      <c r="BM36" s="217"/>
      <c r="BN36" s="129">
        <f>+BN32/BN30</f>
        <v>0.63034760023091863</v>
      </c>
      <c r="BO36" s="129">
        <f t="shared" ref="BO36:BS36" si="81">+BO32/BO30</f>
        <v>0.75643714591036848</v>
      </c>
      <c r="BP36" s="129">
        <f t="shared" si="81"/>
        <v>0.67641491710956936</v>
      </c>
      <c r="BQ36" s="129">
        <f t="shared" si="81"/>
        <v>0.50780206065965516</v>
      </c>
      <c r="BR36" s="129">
        <f t="shared" si="81"/>
        <v>0.56246685754879755</v>
      </c>
      <c r="BS36" s="129">
        <f t="shared" si="81"/>
        <v>0.71103145337589646</v>
      </c>
      <c r="BT36" s="217"/>
      <c r="BU36" s="217"/>
      <c r="BV36" s="217"/>
      <c r="BW36" s="217"/>
      <c r="BX36" s="217"/>
      <c r="BY36" s="217"/>
      <c r="BZ36" s="129"/>
      <c r="CA36" s="129"/>
      <c r="CB36" s="129"/>
      <c r="CC36" s="129"/>
      <c r="CD36" s="129"/>
      <c r="CE36" s="129"/>
      <c r="CH36" s="217"/>
      <c r="CI36" s="217"/>
      <c r="CJ36" s="217"/>
      <c r="CK36" s="217"/>
      <c r="CL36" s="217"/>
      <c r="CM36" s="217"/>
      <c r="CN36" s="217"/>
      <c r="CO36" s="217"/>
      <c r="CP36" s="217"/>
      <c r="CQ36" s="129">
        <f t="shared" ref="CQ36:CS36" si="82">+CQ32/CQ30</f>
        <v>0.72642575128508069</v>
      </c>
      <c r="CR36" s="129">
        <f t="shared" si="82"/>
        <v>0.73681989909821877</v>
      </c>
      <c r="CS36" s="129">
        <f t="shared" si="82"/>
        <v>0.70853428981442235</v>
      </c>
      <c r="CT36" s="217"/>
      <c r="CU36" s="217"/>
      <c r="CV36" s="217"/>
      <c r="CW36" s="217"/>
      <c r="CX36" s="217"/>
      <c r="CY36" s="217"/>
      <c r="CZ36" s="217"/>
      <c r="DA36" s="217"/>
      <c r="DB36" s="217"/>
      <c r="DC36" s="129"/>
      <c r="DD36" s="129"/>
      <c r="DE36" s="129"/>
      <c r="DG36" s="143"/>
      <c r="DH36" s="129"/>
      <c r="DI36" s="129"/>
      <c r="DJ36" s="129"/>
      <c r="DK36" s="129"/>
      <c r="DL36" s="129"/>
      <c r="DM36" s="129"/>
      <c r="DN36" s="129"/>
      <c r="DO36" s="129"/>
      <c r="DP36" s="129"/>
      <c r="DQ36" s="129"/>
      <c r="DR36" s="129"/>
      <c r="DS36" s="129"/>
      <c r="DT36" s="129"/>
      <c r="DU36" s="129"/>
      <c r="DV36" s="129"/>
      <c r="DW36" s="129"/>
      <c r="DX36" s="129"/>
      <c r="DY36" s="129"/>
      <c r="DZ36" s="129"/>
      <c r="EA36" s="129"/>
      <c r="EB36" s="129"/>
      <c r="EC36" s="129"/>
      <c r="ED36" s="129"/>
      <c r="EE36" s="129"/>
      <c r="EF36" s="129">
        <v>0.85</v>
      </c>
      <c r="EG36" s="129">
        <v>0.85</v>
      </c>
      <c r="EH36" s="129">
        <v>0.85</v>
      </c>
      <c r="EI36" s="129">
        <v>0.4</v>
      </c>
      <c r="EJ36" s="129">
        <v>0.85</v>
      </c>
      <c r="EK36" s="129">
        <v>0.85</v>
      </c>
      <c r="EL36" s="129">
        <v>0.85</v>
      </c>
      <c r="EM36" s="129">
        <v>0.85</v>
      </c>
      <c r="EN36" s="129">
        <v>0.85</v>
      </c>
      <c r="EO36" s="129">
        <v>0.85</v>
      </c>
      <c r="EP36" s="129">
        <v>0.85</v>
      </c>
      <c r="EQ36" s="129">
        <v>0.85</v>
      </c>
      <c r="ER36" s="129">
        <v>0.85</v>
      </c>
      <c r="ES36" s="129">
        <v>0.85</v>
      </c>
      <c r="ET36" s="129">
        <v>0.85</v>
      </c>
      <c r="EU36" s="129">
        <v>0.85</v>
      </c>
      <c r="EV36" s="129">
        <v>0.85</v>
      </c>
      <c r="EW36" s="129">
        <v>0.85</v>
      </c>
      <c r="EX36" s="129">
        <v>0.85</v>
      </c>
      <c r="EY36" s="129">
        <v>0.85</v>
      </c>
      <c r="EZ36" s="129">
        <v>0.85</v>
      </c>
      <c r="FA36" s="129">
        <v>0.85</v>
      </c>
      <c r="FB36" s="129">
        <v>0.85</v>
      </c>
      <c r="FC36" s="129">
        <v>0.85</v>
      </c>
      <c r="FD36" s="129">
        <v>0.85</v>
      </c>
      <c r="FE36" s="129">
        <v>0.85</v>
      </c>
      <c r="FF36" s="129">
        <v>0.85</v>
      </c>
      <c r="FG36" s="129">
        <v>0.85</v>
      </c>
      <c r="FH36" s="129">
        <v>0.85</v>
      </c>
      <c r="FI36" s="129">
        <v>0.75</v>
      </c>
      <c r="FJ36" s="129">
        <v>0.52191558441558439</v>
      </c>
      <c r="FK36" s="129">
        <v>0.85</v>
      </c>
      <c r="FL36" s="129">
        <v>0.5</v>
      </c>
      <c r="FM36" s="129">
        <v>0.75</v>
      </c>
      <c r="FN36" s="129">
        <v>0.75</v>
      </c>
      <c r="FO36" s="129">
        <v>0.75</v>
      </c>
      <c r="FP36" s="129">
        <v>0.85</v>
      </c>
      <c r="FQ36" s="129">
        <v>0.85</v>
      </c>
      <c r="FR36" s="129">
        <v>0.85</v>
      </c>
      <c r="FS36" s="129">
        <v>0.85</v>
      </c>
      <c r="FT36" s="129">
        <v>0.54</v>
      </c>
      <c r="FU36" s="129">
        <v>0.77</v>
      </c>
      <c r="FV36" s="129">
        <v>0.77</v>
      </c>
      <c r="FW36" s="129">
        <v>0.77</v>
      </c>
      <c r="FX36" s="129">
        <f t="shared" ref="FX36:FY36" si="83">+FX32/FX30</f>
        <v>0.76500000000000001</v>
      </c>
      <c r="FY36" s="165">
        <f t="shared" si="83"/>
        <v>0.76500000000000001</v>
      </c>
      <c r="FZ36" s="165"/>
      <c r="GA36" s="165"/>
      <c r="GB36" s="165"/>
      <c r="GC36" s="165"/>
      <c r="GD36" s="165"/>
      <c r="GE36" s="165"/>
      <c r="GF36" s="165"/>
      <c r="GG36" s="165"/>
      <c r="GH36" s="165"/>
      <c r="GI36" s="165"/>
      <c r="GJ36" s="165"/>
      <c r="GK36" s="165"/>
      <c r="GL36" s="165"/>
      <c r="GM36" s="165"/>
      <c r="GN36" s="165"/>
      <c r="GO36" s="165"/>
      <c r="GP36" s="165"/>
      <c r="GQ36" s="165"/>
      <c r="GR36" s="165"/>
      <c r="GS36" s="165"/>
      <c r="GT36" s="165"/>
      <c r="GU36" s="165"/>
      <c r="GV36" s="165"/>
      <c r="GW36" s="165"/>
      <c r="GX36" s="165"/>
      <c r="GY36" s="165"/>
      <c r="GZ36" s="165"/>
      <c r="HA36" s="165"/>
      <c r="HB36" s="165"/>
      <c r="HC36" s="165"/>
      <c r="HD36" s="165"/>
      <c r="HE36" s="165"/>
      <c r="HF36" s="165"/>
      <c r="HG36" s="165"/>
      <c r="HH36" s="165"/>
    </row>
    <row r="37" spans="2:216" ht="15" customHeight="1">
      <c r="B37" s="104" t="s">
        <v>189</v>
      </c>
      <c r="C37" s="106" t="s">
        <v>190</v>
      </c>
      <c r="H37" s="96">
        <v>112139.35503289389</v>
      </c>
      <c r="I37" s="96">
        <v>131656.12373202262</v>
      </c>
      <c r="J37" s="96">
        <v>99302.803436016024</v>
      </c>
      <c r="K37" s="96">
        <v>79725.141186013818</v>
      </c>
      <c r="L37" s="96">
        <v>69132.298582665768</v>
      </c>
      <c r="M37" s="96">
        <v>50744.049749280392</v>
      </c>
      <c r="N37" s="96">
        <v>47362.291955858571</v>
      </c>
      <c r="O37" s="96">
        <v>87994.148557705732</v>
      </c>
      <c r="P37" s="96">
        <v>78883.169653784105</v>
      </c>
      <c r="Q37" s="96">
        <v>126015.78233818301</v>
      </c>
      <c r="R37" s="96">
        <v>88652.350526585593</v>
      </c>
      <c r="S37" s="96">
        <v>98940.242164480384</v>
      </c>
      <c r="T37" s="183">
        <v>50891.228642024405</v>
      </c>
      <c r="U37" s="183">
        <v>67941.396586898598</v>
      </c>
      <c r="V37" s="183">
        <v>102852.57944261837</v>
      </c>
      <c r="W37" s="183">
        <v>129298.98334145475</v>
      </c>
      <c r="X37" s="183">
        <v>160320.65067418729</v>
      </c>
      <c r="Y37" s="183">
        <v>93403.396005981631</v>
      </c>
      <c r="Z37" s="183">
        <v>106181.90425482162</v>
      </c>
      <c r="AA37" s="183">
        <v>93528.173439454506</v>
      </c>
      <c r="AB37" s="183">
        <v>92239.784417477</v>
      </c>
      <c r="AC37" s="183">
        <v>103708.09639744696</v>
      </c>
      <c r="AD37" s="183">
        <v>142984.79677941577</v>
      </c>
      <c r="AE37" s="183">
        <v>155559.89728335125</v>
      </c>
      <c r="AF37" s="182"/>
      <c r="AH37" s="217"/>
      <c r="AI37" s="217"/>
      <c r="AJ37" s="217"/>
      <c r="AK37" s="96">
        <v>68912.623142578712</v>
      </c>
      <c r="AL37" s="96">
        <v>95117.054328362152</v>
      </c>
      <c r="AM37" s="96">
        <v>81393.640617422367</v>
      </c>
      <c r="AN37" s="96">
        <v>53016.171583296935</v>
      </c>
      <c r="AO37" s="96">
        <v>92701.906025941193</v>
      </c>
      <c r="AP37" s="96">
        <v>14531.2188844592</v>
      </c>
      <c r="AQ37" s="96">
        <v>49769.985278808948</v>
      </c>
      <c r="AR37" s="96">
        <v>89884.077936459755</v>
      </c>
      <c r="AS37" s="96">
        <v>3860.2794649246698</v>
      </c>
      <c r="AT37" s="217"/>
      <c r="AU37" s="217"/>
      <c r="AV37" s="217"/>
      <c r="AW37" s="96">
        <v>116157.83407378895</v>
      </c>
      <c r="AX37" s="96">
        <v>100179.06511881213</v>
      </c>
      <c r="AY37" s="96">
        <v>134670.34047877564</v>
      </c>
      <c r="AZ37" s="96">
        <v>65512.694727422626</v>
      </c>
      <c r="BA37" s="96">
        <v>85960.41090128613</v>
      </c>
      <c r="BB37" s="96">
        <v>65949.543176662221</v>
      </c>
      <c r="BC37" s="96">
        <v>121177.59310067915</v>
      </c>
      <c r="BD37" s="96">
        <v>105594.02916656768</v>
      </c>
      <c r="BE37" s="96">
        <v>87268.939626460371</v>
      </c>
      <c r="BG37" s="184"/>
      <c r="BH37" s="217"/>
      <c r="BI37" s="217"/>
      <c r="BJ37" s="217"/>
      <c r="BK37" s="217"/>
      <c r="BL37" s="217"/>
      <c r="BM37" s="217"/>
      <c r="BN37" s="96">
        <v>66451.470873622835</v>
      </c>
      <c r="BO37" s="96">
        <v>76663.952113372638</v>
      </c>
      <c r="BP37" s="96">
        <v>58824.655364576007</v>
      </c>
      <c r="BQ37" s="96">
        <v>29338.61889344564</v>
      </c>
      <c r="BR37" s="96">
        <v>29583.399051033142</v>
      </c>
      <c r="BS37" s="96">
        <v>83879.965076401117</v>
      </c>
      <c r="BT37" s="217"/>
      <c r="BU37" s="217"/>
      <c r="BV37" s="217"/>
      <c r="BW37" s="217"/>
      <c r="BX37" s="217"/>
      <c r="BY37" s="217"/>
      <c r="BZ37" s="96"/>
      <c r="CA37" s="96"/>
      <c r="CB37" s="96"/>
      <c r="CC37" s="96"/>
      <c r="CD37" s="96"/>
      <c r="CE37" s="96"/>
      <c r="CH37" s="217"/>
      <c r="CI37" s="217"/>
      <c r="CJ37" s="217"/>
      <c r="CK37" s="217"/>
      <c r="CL37" s="217"/>
      <c r="CM37" s="217"/>
      <c r="CN37" s="217"/>
      <c r="CO37" s="217"/>
      <c r="CP37" s="217"/>
      <c r="CQ37" s="96">
        <v>94675.747534782611</v>
      </c>
      <c r="CR37" s="96">
        <v>63620.943515247425</v>
      </c>
      <c r="CS37" s="96">
        <v>84882.811232971741</v>
      </c>
      <c r="CT37" s="217"/>
      <c r="CU37" s="217"/>
      <c r="CV37" s="217"/>
      <c r="CW37" s="217"/>
      <c r="CX37" s="217"/>
      <c r="CY37" s="217"/>
      <c r="CZ37" s="217"/>
      <c r="DA37" s="217"/>
      <c r="DB37" s="217"/>
      <c r="DC37" s="96"/>
      <c r="DD37" s="96"/>
      <c r="DE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>
        <v>28273</v>
      </c>
      <c r="EG37" s="96">
        <v>31864</v>
      </c>
      <c r="EH37" s="96">
        <v>28556</v>
      </c>
      <c r="EI37" s="96">
        <v>1064</v>
      </c>
      <c r="EJ37" s="96">
        <v>17954</v>
      </c>
      <c r="EK37" s="96">
        <v>13127</v>
      </c>
      <c r="EL37" s="96">
        <v>12840</v>
      </c>
      <c r="EM37" s="96">
        <v>12390</v>
      </c>
      <c r="EN37" s="96">
        <v>22073</v>
      </c>
      <c r="EO37" s="96">
        <v>19113</v>
      </c>
      <c r="EP37" s="96">
        <v>2808</v>
      </c>
      <c r="EQ37" s="96">
        <v>10283</v>
      </c>
      <c r="ER37" s="96">
        <v>17036</v>
      </c>
      <c r="ES37" s="96">
        <v>19606</v>
      </c>
      <c r="ET37" s="96">
        <v>22164</v>
      </c>
      <c r="EU37" s="96">
        <v>19410</v>
      </c>
      <c r="EV37" s="96">
        <v>25439</v>
      </c>
      <c r="EW37" s="96">
        <v>18790</v>
      </c>
      <c r="EX37" s="96">
        <v>28145</v>
      </c>
      <c r="EY37" s="96">
        <v>23782</v>
      </c>
      <c r="EZ37" s="96">
        <v>23782</v>
      </c>
      <c r="FA37" s="96">
        <v>24332</v>
      </c>
      <c r="FB37" s="96">
        <v>21949</v>
      </c>
      <c r="FC37" s="96">
        <v>26117</v>
      </c>
      <c r="FD37" s="96">
        <v>25640</v>
      </c>
      <c r="FE37" s="96">
        <v>20930</v>
      </c>
      <c r="FF37" s="96">
        <v>15693</v>
      </c>
      <c r="FG37" s="96">
        <v>17650</v>
      </c>
      <c r="FH37" s="96">
        <v>4312</v>
      </c>
      <c r="FI37" s="96">
        <v>9010</v>
      </c>
      <c r="FJ37" s="96">
        <v>25085</v>
      </c>
      <c r="FK37" s="96">
        <v>16516</v>
      </c>
      <c r="FL37" s="96">
        <v>16600</v>
      </c>
      <c r="FM37" s="96">
        <v>12298</v>
      </c>
      <c r="FN37" s="96">
        <v>31725</v>
      </c>
      <c r="FO37" s="96">
        <v>37132</v>
      </c>
      <c r="FP37" s="96">
        <v>25300</v>
      </c>
      <c r="FQ37" s="96">
        <v>25300</v>
      </c>
      <c r="FR37" s="96">
        <v>17640</v>
      </c>
      <c r="FS37" s="96">
        <v>34619</v>
      </c>
      <c r="FT37" s="96">
        <v>20252</v>
      </c>
      <c r="FU37" s="96">
        <v>22687</v>
      </c>
      <c r="FV37" s="96">
        <v>26457</v>
      </c>
      <c r="FW37" s="96">
        <v>27728</v>
      </c>
      <c r="FX37" s="96">
        <v>31258</v>
      </c>
      <c r="FY37" s="159">
        <v>32268</v>
      </c>
      <c r="FZ37" s="159"/>
      <c r="GA37" s="159"/>
      <c r="GB37" s="159"/>
      <c r="GC37" s="159"/>
      <c r="GD37" s="159"/>
      <c r="GE37" s="159"/>
      <c r="GF37" s="159"/>
      <c r="GG37" s="159"/>
      <c r="GH37" s="159"/>
      <c r="GI37" s="159"/>
      <c r="GJ37" s="159"/>
      <c r="GK37" s="159"/>
      <c r="GL37" s="159"/>
      <c r="GM37" s="159"/>
      <c r="GN37" s="159"/>
      <c r="GO37" s="159"/>
      <c r="GP37" s="159"/>
      <c r="GQ37" s="159"/>
      <c r="GR37" s="159"/>
      <c r="GS37" s="159"/>
      <c r="GT37" s="159"/>
      <c r="GU37" s="159"/>
      <c r="GV37" s="159"/>
      <c r="GW37" s="159"/>
      <c r="GX37" s="159"/>
      <c r="GY37" s="159"/>
      <c r="GZ37" s="159"/>
      <c r="HA37" s="159"/>
      <c r="HB37" s="159"/>
      <c r="HC37" s="159"/>
      <c r="HD37" s="159"/>
      <c r="HE37" s="159"/>
      <c r="HF37" s="159"/>
      <c r="HG37" s="159"/>
      <c r="HH37" s="159"/>
    </row>
    <row r="38" spans="2:216" ht="15" customHeight="1">
      <c r="B38" s="104" t="s">
        <v>191</v>
      </c>
      <c r="C38" s="106" t="s">
        <v>181</v>
      </c>
      <c r="H38" s="96">
        <f>+H32</f>
        <v>3842.6899341401181</v>
      </c>
      <c r="I38" s="96">
        <f t="shared" ref="I38:S38" si="84">+I32</f>
        <v>4652.7273593516629</v>
      </c>
      <c r="J38" s="96">
        <f t="shared" si="84"/>
        <v>3510.0150808498388</v>
      </c>
      <c r="K38" s="96">
        <f t="shared" si="84"/>
        <v>2719.7924229949667</v>
      </c>
      <c r="L38" s="96">
        <f t="shared" si="84"/>
        <v>2423.5945249974511</v>
      </c>
      <c r="M38" s="96">
        <f t="shared" si="84"/>
        <v>1909.20978232162</v>
      </c>
      <c r="N38" s="96">
        <f t="shared" si="84"/>
        <v>1714.8219957680312</v>
      </c>
      <c r="O38" s="96">
        <f t="shared" si="84"/>
        <v>2974.7741999992559</v>
      </c>
      <c r="P38" s="96">
        <f t="shared" si="84"/>
        <v>2744.9233599062709</v>
      </c>
      <c r="Q38" s="96">
        <f t="shared" si="84"/>
        <v>4750.9253479648232</v>
      </c>
      <c r="R38" s="96">
        <f t="shared" si="84"/>
        <v>3155.3565835328482</v>
      </c>
      <c r="S38" s="96">
        <f t="shared" si="84"/>
        <v>3790.6403069491098</v>
      </c>
      <c r="T38" s="183">
        <f>+T32</f>
        <v>2276.64</v>
      </c>
      <c r="U38" s="183">
        <f t="shared" ref="U38:AE38" si="85">+U32</f>
        <v>3084.48</v>
      </c>
      <c r="V38" s="183">
        <f t="shared" si="85"/>
        <v>3984.12</v>
      </c>
      <c r="W38" s="183">
        <f t="shared" si="85"/>
        <v>4406.3999999999996</v>
      </c>
      <c r="X38" s="183">
        <f t="shared" si="85"/>
        <v>5691.5999999999995</v>
      </c>
      <c r="Y38" s="183">
        <f t="shared" si="85"/>
        <v>3855.6</v>
      </c>
      <c r="Z38" s="183">
        <f t="shared" si="85"/>
        <v>4406.3999999999996</v>
      </c>
      <c r="AA38" s="183">
        <f t="shared" si="85"/>
        <v>3984.12</v>
      </c>
      <c r="AB38" s="183">
        <f t="shared" si="85"/>
        <v>3304.7999999999997</v>
      </c>
      <c r="AC38" s="183">
        <f t="shared" si="85"/>
        <v>3984.12</v>
      </c>
      <c r="AD38" s="183">
        <f t="shared" si="85"/>
        <v>5508</v>
      </c>
      <c r="AE38" s="183">
        <f t="shared" si="85"/>
        <v>6260.76</v>
      </c>
      <c r="AF38" s="182"/>
      <c r="AH38" s="217"/>
      <c r="AI38" s="217"/>
      <c r="AJ38" s="217"/>
      <c r="AK38" s="96">
        <f>+AK32</f>
        <v>2398.1979447501963</v>
      </c>
      <c r="AL38" s="96">
        <f t="shared" ref="AL38:AS38" si="86">+AL32</f>
        <v>3318.9082595670775</v>
      </c>
      <c r="AM38" s="96">
        <f t="shared" si="86"/>
        <v>2960.9407874540479</v>
      </c>
      <c r="AN38" s="96">
        <f t="shared" si="86"/>
        <v>1728.6868664336996</v>
      </c>
      <c r="AO38" s="96">
        <f t="shared" si="86"/>
        <v>3366.4820752490837</v>
      </c>
      <c r="AP38" s="96">
        <f t="shared" si="86"/>
        <v>394.67006884170689</v>
      </c>
      <c r="AQ38" s="96">
        <f t="shared" si="86"/>
        <v>1665.0940962204832</v>
      </c>
      <c r="AR38" s="96">
        <f t="shared" si="86"/>
        <v>3198.6044091116469</v>
      </c>
      <c r="AS38" s="96">
        <f t="shared" si="86"/>
        <v>99.786424515249777</v>
      </c>
      <c r="AT38" s="217"/>
      <c r="AU38" s="217"/>
      <c r="AV38" s="217"/>
      <c r="AW38" s="96">
        <v>3731.8615775289009</v>
      </c>
      <c r="AX38" s="96">
        <v>3301.4832655472865</v>
      </c>
      <c r="AY38" s="96">
        <v>4762.0899715354999</v>
      </c>
      <c r="AZ38" s="96">
        <v>2544.3111642684571</v>
      </c>
      <c r="BA38" s="96">
        <v>3318.4478915112632</v>
      </c>
      <c r="BB38" s="96">
        <v>2438.0962078755306</v>
      </c>
      <c r="BC38" s="96">
        <v>4384.4682631794294</v>
      </c>
      <c r="BD38" s="96">
        <v>3875.2777127855588</v>
      </c>
      <c r="BE38" s="96">
        <v>3349.2549240697667</v>
      </c>
      <c r="BG38" s="184"/>
      <c r="BH38" s="217"/>
      <c r="BI38" s="217"/>
      <c r="BJ38" s="217"/>
      <c r="BK38" s="217"/>
      <c r="BL38" s="217"/>
      <c r="BM38" s="217"/>
      <c r="BN38" s="96">
        <f>+BN32</f>
        <v>2344.8930728590171</v>
      </c>
      <c r="BO38" s="96">
        <f t="shared" ref="BO38:BS38" si="87">+BO32</f>
        <v>2813.9461827865707</v>
      </c>
      <c r="BP38" s="96">
        <f t="shared" si="87"/>
        <v>1948.0749612755599</v>
      </c>
      <c r="BQ38" s="96">
        <f t="shared" si="87"/>
        <v>755.60946626156692</v>
      </c>
      <c r="BR38" s="96">
        <f t="shared" si="87"/>
        <v>809.95227487026852</v>
      </c>
      <c r="BS38" s="96">
        <f t="shared" si="87"/>
        <v>3174.044407870002</v>
      </c>
      <c r="BT38" s="217"/>
      <c r="BU38" s="217"/>
      <c r="BV38" s="217"/>
      <c r="BW38" s="217"/>
      <c r="BX38" s="217"/>
      <c r="BY38" s="217"/>
      <c r="BZ38" s="96"/>
      <c r="CA38" s="96"/>
      <c r="CB38" s="96"/>
      <c r="CC38" s="96"/>
      <c r="CD38" s="96"/>
      <c r="CE38" s="96"/>
      <c r="CH38" s="217"/>
      <c r="CI38" s="217"/>
      <c r="CJ38" s="217"/>
      <c r="CK38" s="217"/>
      <c r="CL38" s="217"/>
      <c r="CM38" s="217"/>
      <c r="CN38" s="217"/>
      <c r="CO38" s="217"/>
      <c r="CP38" s="217"/>
      <c r="CQ38" s="96">
        <f t="shared" ref="CQ38:CS38" si="88">+CQ32</f>
        <v>3661.1857864768067</v>
      </c>
      <c r="CR38" s="96">
        <f t="shared" si="88"/>
        <v>2122.04130940287</v>
      </c>
      <c r="CS38" s="96">
        <f t="shared" si="88"/>
        <v>3060.8681319983048</v>
      </c>
      <c r="CT38" s="217"/>
      <c r="CU38" s="217"/>
      <c r="CV38" s="217"/>
      <c r="CW38" s="217"/>
      <c r="CX38" s="217"/>
      <c r="CY38" s="217"/>
      <c r="CZ38" s="217"/>
      <c r="DA38" s="217"/>
      <c r="DB38" s="217"/>
      <c r="DC38" s="96"/>
      <c r="DD38" s="96"/>
      <c r="DE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>
        <f>+EF31*EF35*24*EF26</f>
        <v>165.24</v>
      </c>
      <c r="EG38" s="96">
        <v>1156.68</v>
      </c>
      <c r="EH38" s="96">
        <f>+EH31*EH35*24*EH26</f>
        <v>165.24</v>
      </c>
      <c r="EI38" s="96">
        <f>+EI31*EI35*24*EI26</f>
        <v>17.28</v>
      </c>
      <c r="EJ38" s="96">
        <f>+EJ31*EJ35*24*EJ26</f>
        <v>183.6</v>
      </c>
      <c r="EK38" s="96">
        <v>220.32</v>
      </c>
      <c r="EL38" s="96">
        <f>+EL31*EL35*24*EL26</f>
        <v>165.24</v>
      </c>
      <c r="EM38" s="96">
        <f>+EM31*EM35*24*EM26</f>
        <v>165.24</v>
      </c>
      <c r="EN38" s="96">
        <f>+EN31*EN35*24*EN26</f>
        <v>165.24</v>
      </c>
      <c r="EO38" s="96">
        <f>+EO31*EO35*24*EO26</f>
        <v>165.24</v>
      </c>
      <c r="EP38" s="96">
        <f>+EP31*EP35*24*EP26</f>
        <v>165.24</v>
      </c>
      <c r="EQ38" s="96">
        <v>165.24</v>
      </c>
      <c r="ER38" s="96">
        <v>165.24</v>
      </c>
      <c r="ES38" s="96">
        <v>165</v>
      </c>
      <c r="ET38" s="96">
        <v>165</v>
      </c>
      <c r="EU38" s="96">
        <v>165</v>
      </c>
      <c r="EV38" s="96">
        <v>165</v>
      </c>
      <c r="EW38" s="96">
        <v>165</v>
      </c>
      <c r="EX38" s="96">
        <f>+EX31*EX35*24*EX26</f>
        <v>165.24</v>
      </c>
      <c r="EY38" s="96">
        <f>+EY31*EY35*24*EY26</f>
        <v>165.24</v>
      </c>
      <c r="EZ38" s="96">
        <v>165.24</v>
      </c>
      <c r="FA38" s="96">
        <v>165.24</v>
      </c>
      <c r="FB38" s="96">
        <v>165.24</v>
      </c>
      <c r="FC38" s="96">
        <v>165</v>
      </c>
      <c r="FD38" s="96">
        <v>165</v>
      </c>
      <c r="FE38" s="96">
        <v>147</v>
      </c>
      <c r="FF38" s="96">
        <v>147</v>
      </c>
      <c r="FG38" s="96">
        <v>147</v>
      </c>
      <c r="FH38" s="96">
        <v>147</v>
      </c>
      <c r="FI38" s="96">
        <v>146.88</v>
      </c>
      <c r="FJ38" s="96">
        <v>612.5</v>
      </c>
      <c r="FK38" s="96">
        <v>108.28799999999998</v>
      </c>
      <c r="FL38" s="96">
        <v>103.68</v>
      </c>
      <c r="FM38" s="96">
        <v>138.24</v>
      </c>
      <c r="FN38" s="96">
        <v>138.24</v>
      </c>
      <c r="FO38" s="96">
        <v>138.24</v>
      </c>
      <c r="FP38" s="96">
        <v>108.28799999999998</v>
      </c>
      <c r="FQ38" s="96">
        <v>108.28799999999998</v>
      </c>
      <c r="FR38" s="96">
        <v>108.28799999999998</v>
      </c>
      <c r="FS38" s="96">
        <v>108</v>
      </c>
      <c r="FT38" s="96">
        <v>91</v>
      </c>
      <c r="FU38" s="96">
        <v>129</v>
      </c>
      <c r="FV38" s="96">
        <v>129</v>
      </c>
      <c r="FW38" s="96">
        <v>129</v>
      </c>
      <c r="FX38" s="96">
        <f>+FX31*FX35*24*FX26</f>
        <v>146.88</v>
      </c>
      <c r="FY38" s="159">
        <f>+FY31*FY35*24*FY26</f>
        <v>146.88</v>
      </c>
      <c r="FZ38" s="159"/>
      <c r="GA38" s="159"/>
      <c r="GB38" s="159"/>
      <c r="GC38" s="159"/>
      <c r="GD38" s="159"/>
      <c r="GE38" s="159"/>
      <c r="GF38" s="159"/>
      <c r="GG38" s="159"/>
      <c r="GH38" s="159"/>
      <c r="GI38" s="159"/>
      <c r="GJ38" s="159"/>
      <c r="GK38" s="159"/>
      <c r="GL38" s="159"/>
      <c r="GM38" s="159"/>
      <c r="GN38" s="159"/>
      <c r="GO38" s="159"/>
      <c r="GP38" s="159"/>
      <c r="GQ38" s="159"/>
      <c r="GR38" s="159"/>
      <c r="GS38" s="159"/>
      <c r="GT38" s="159"/>
      <c r="GU38" s="159"/>
      <c r="GV38" s="159"/>
      <c r="GW38" s="159"/>
      <c r="GX38" s="159"/>
      <c r="GY38" s="159"/>
      <c r="GZ38" s="159"/>
      <c r="HA38" s="159"/>
      <c r="HB38" s="159"/>
      <c r="HC38" s="159"/>
      <c r="HD38" s="159"/>
      <c r="HE38" s="159"/>
      <c r="HF38" s="159"/>
      <c r="HG38" s="159"/>
      <c r="HH38" s="159"/>
    </row>
    <row r="39" spans="2:216" ht="15" customHeight="1">
      <c r="B39" s="104" t="s">
        <v>192</v>
      </c>
      <c r="C39" s="106" t="s">
        <v>193</v>
      </c>
      <c r="H39" s="96">
        <f>H37/H38</f>
        <v>29.182514580892772</v>
      </c>
      <c r="I39" s="96">
        <f t="shared" ref="I39:S39" si="89">I37/I38</f>
        <v>28.296548145552272</v>
      </c>
      <c r="J39" s="96">
        <f t="shared" si="89"/>
        <v>28.29127543576622</v>
      </c>
      <c r="K39" s="96">
        <f t="shared" si="89"/>
        <v>29.312950691370229</v>
      </c>
      <c r="L39" s="96">
        <f t="shared" si="89"/>
        <v>28.524696631231446</v>
      </c>
      <c r="M39" s="96">
        <f t="shared" si="89"/>
        <v>26.578561569894678</v>
      </c>
      <c r="N39" s="96">
        <f t="shared" si="89"/>
        <v>27.619363451566901</v>
      </c>
      <c r="O39" s="96">
        <f t="shared" si="89"/>
        <v>29.580110166925525</v>
      </c>
      <c r="P39" s="96">
        <f t="shared" si="89"/>
        <v>28.737840482539987</v>
      </c>
      <c r="Q39" s="96">
        <f t="shared" si="89"/>
        <v>26.524471152165123</v>
      </c>
      <c r="R39" s="96">
        <f t="shared" si="89"/>
        <v>28.095826313020794</v>
      </c>
      <c r="S39" s="96">
        <f t="shared" si="89"/>
        <v>26.101195089151645</v>
      </c>
      <c r="T39" s="183">
        <f>T37/T38</f>
        <v>22.353656547378773</v>
      </c>
      <c r="U39" s="183">
        <f t="shared" ref="U39:AE39" si="90">U37/U38</f>
        <v>22.02685593257165</v>
      </c>
      <c r="V39" s="183">
        <f t="shared" si="90"/>
        <v>25.815632923360333</v>
      </c>
      <c r="W39" s="183">
        <f t="shared" si="90"/>
        <v>29.343451194048374</v>
      </c>
      <c r="X39" s="183">
        <f t="shared" si="90"/>
        <v>28.167940592133547</v>
      </c>
      <c r="Y39" s="183">
        <f t="shared" si="90"/>
        <v>24.225385414976042</v>
      </c>
      <c r="Z39" s="183">
        <f t="shared" si="90"/>
        <v>24.09720049355974</v>
      </c>
      <c r="AA39" s="183">
        <f t="shared" si="90"/>
        <v>23.475240062913393</v>
      </c>
      <c r="AB39" s="183">
        <f t="shared" si="90"/>
        <v>27.910852220248429</v>
      </c>
      <c r="AC39" s="183">
        <f t="shared" si="90"/>
        <v>26.030364647010373</v>
      </c>
      <c r="AD39" s="183">
        <f t="shared" si="90"/>
        <v>25.959476539472725</v>
      </c>
      <c r="AE39" s="183">
        <f t="shared" si="90"/>
        <v>24.846807301885274</v>
      </c>
      <c r="AF39" s="182"/>
      <c r="AH39" s="217"/>
      <c r="AI39" s="217"/>
      <c r="AJ39" s="217"/>
      <c r="AK39" s="96">
        <f>+AK37/AK38</f>
        <v>28.735168960273988</v>
      </c>
      <c r="AL39" s="96">
        <f t="shared" ref="AL39:AR39" si="91">+AL37/AL38</f>
        <v>28.65913935830493</v>
      </c>
      <c r="AM39" s="96">
        <f t="shared" si="91"/>
        <v>27.489114595705352</v>
      </c>
      <c r="AN39" s="96">
        <f t="shared" si="91"/>
        <v>30.668464377628951</v>
      </c>
      <c r="AO39" s="96">
        <f t="shared" si="91"/>
        <v>27.536729426691583</v>
      </c>
      <c r="AP39" s="96">
        <f t="shared" si="91"/>
        <v>36.818649377455927</v>
      </c>
      <c r="AQ39" s="96">
        <f t="shared" si="91"/>
        <v>29.890193828552658</v>
      </c>
      <c r="AR39" s="96">
        <f t="shared" si="91"/>
        <v>28.101029836766653</v>
      </c>
      <c r="AS39" s="96">
        <f>+AS37/AS38</f>
        <v>38.685417216594686</v>
      </c>
      <c r="AT39" s="217"/>
      <c r="AU39" s="217"/>
      <c r="AV39" s="217"/>
      <c r="AW39" s="96">
        <f>AW37/AW38</f>
        <v>31.125976047242439</v>
      </c>
      <c r="AX39" s="96">
        <f t="shared" ref="AX39:BE39" si="92">AX37/AX38</f>
        <v>30.343653764425625</v>
      </c>
      <c r="AY39" s="96">
        <f t="shared" si="92"/>
        <v>28.27967159036103</v>
      </c>
      <c r="AZ39" s="96">
        <f t="shared" si="92"/>
        <v>25.748696011503334</v>
      </c>
      <c r="BA39" s="96">
        <f t="shared" si="92"/>
        <v>25.903800123297604</v>
      </c>
      <c r="BB39" s="96">
        <f t="shared" si="92"/>
        <v>27.049606559262187</v>
      </c>
      <c r="BC39" s="96">
        <f t="shared" si="92"/>
        <v>27.637922280866579</v>
      </c>
      <c r="BD39" s="96">
        <f t="shared" si="92"/>
        <v>27.248119229800032</v>
      </c>
      <c r="BE39" s="96">
        <f t="shared" si="92"/>
        <v>26.056224923129356</v>
      </c>
      <c r="BG39" s="184"/>
      <c r="BH39" s="217"/>
      <c r="BI39" s="217"/>
      <c r="BJ39" s="217"/>
      <c r="BK39" s="217"/>
      <c r="BL39" s="217"/>
      <c r="BM39" s="217"/>
      <c r="BN39" s="96">
        <f>+BN37/BN38</f>
        <v>28.338806422674832</v>
      </c>
      <c r="BO39" s="96">
        <f t="shared" ref="BO39:BR39" si="93">+BO37/BO38</f>
        <v>27.244285119004839</v>
      </c>
      <c r="BP39" s="96">
        <f t="shared" si="93"/>
        <v>30.196299697861122</v>
      </c>
      <c r="BQ39" s="96">
        <f t="shared" si="93"/>
        <v>38.82775455236235</v>
      </c>
      <c r="BR39" s="96">
        <f t="shared" si="93"/>
        <v>36.524866919809028</v>
      </c>
      <c r="BS39" s="96">
        <f>+BS37/BS38</f>
        <v>26.426840427443871</v>
      </c>
      <c r="BT39" s="217"/>
      <c r="BU39" s="217"/>
      <c r="BV39" s="217"/>
      <c r="BW39" s="217"/>
      <c r="BX39" s="217"/>
      <c r="BY39" s="217"/>
      <c r="BZ39" s="96"/>
      <c r="CA39" s="96"/>
      <c r="CB39" s="96"/>
      <c r="CC39" s="96"/>
      <c r="CD39" s="96"/>
      <c r="CE39" s="96"/>
      <c r="CH39" s="217"/>
      <c r="CI39" s="217"/>
      <c r="CJ39" s="217"/>
      <c r="CK39" s="217"/>
      <c r="CL39" s="217"/>
      <c r="CM39" s="217"/>
      <c r="CN39" s="217"/>
      <c r="CO39" s="217"/>
      <c r="CP39" s="217"/>
      <c r="CQ39" s="96">
        <f t="shared" ref="CQ39:CS39" si="94">+CQ37/CQ38</f>
        <v>25.859312544171644</v>
      </c>
      <c r="CR39" s="96">
        <f t="shared" si="94"/>
        <v>29.981010847121532</v>
      </c>
      <c r="CS39" s="96">
        <f t="shared" si="94"/>
        <v>27.731613245800148</v>
      </c>
      <c r="CT39" s="217"/>
      <c r="CU39" s="217"/>
      <c r="CV39" s="217"/>
      <c r="CW39" s="217"/>
      <c r="CX39" s="217"/>
      <c r="CY39" s="217"/>
      <c r="CZ39" s="217"/>
      <c r="DA39" s="217"/>
      <c r="DB39" s="217"/>
      <c r="DC39" s="96"/>
      <c r="DD39" s="96"/>
      <c r="DE39" s="96"/>
      <c r="DH39" s="96"/>
      <c r="DI39" s="96"/>
      <c r="DJ39" s="96"/>
      <c r="DK39" s="96"/>
      <c r="DL39" s="96"/>
      <c r="DM39" s="96"/>
      <c r="DN39" s="96"/>
      <c r="DO39" s="96"/>
      <c r="DP39" s="96"/>
      <c r="DQ39" s="96"/>
      <c r="DR39" s="96"/>
      <c r="DS39" s="96"/>
      <c r="DT39" s="96"/>
      <c r="DU39" s="96"/>
      <c r="DV39" s="96"/>
      <c r="DW39" s="96"/>
      <c r="DX39" s="96"/>
      <c r="DY39" s="96"/>
      <c r="DZ39" s="96"/>
      <c r="EA39" s="96"/>
      <c r="EB39" s="96"/>
      <c r="EC39" s="96"/>
      <c r="ED39" s="96"/>
      <c r="EE39" s="96"/>
      <c r="EF39" s="96">
        <v>30</v>
      </c>
      <c r="EG39" s="96">
        <v>25</v>
      </c>
      <c r="EH39" s="96">
        <v>25</v>
      </c>
      <c r="EI39" s="96">
        <v>25</v>
      </c>
      <c r="EJ39" s="96">
        <v>25</v>
      </c>
      <c r="EK39" s="96">
        <v>25</v>
      </c>
      <c r="EL39" s="96">
        <v>25</v>
      </c>
      <c r="EM39" s="96">
        <v>25</v>
      </c>
      <c r="EN39" s="96">
        <v>25</v>
      </c>
      <c r="EO39" s="96">
        <v>25</v>
      </c>
      <c r="EP39" s="96"/>
      <c r="EQ39" s="96"/>
      <c r="ER39" s="96"/>
      <c r="ES39" s="96"/>
      <c r="ET39" s="96"/>
      <c r="EU39" s="96"/>
      <c r="EV39" s="96"/>
      <c r="EW39" s="96"/>
      <c r="EX39" s="96"/>
      <c r="EY39" s="96"/>
      <c r="EZ39" s="96"/>
      <c r="FA39" s="96"/>
      <c r="FB39" s="96"/>
      <c r="FC39" s="96"/>
      <c r="FD39" s="96"/>
      <c r="FE39" s="96"/>
      <c r="FF39" s="96"/>
      <c r="FG39" s="96"/>
      <c r="FH39" s="96">
        <v>29.333333333333332</v>
      </c>
      <c r="FI39" s="96">
        <v>61.342592592592595</v>
      </c>
      <c r="FJ39" s="96">
        <v>40.955102040816328</v>
      </c>
      <c r="FK39" s="96">
        <v>29</v>
      </c>
      <c r="FL39" s="96">
        <v>29</v>
      </c>
      <c r="FM39" s="96">
        <v>29</v>
      </c>
      <c r="FN39" s="96">
        <v>35</v>
      </c>
      <c r="FO39" s="96">
        <v>35</v>
      </c>
      <c r="FP39" s="96">
        <v>29</v>
      </c>
      <c r="FQ39" s="96">
        <v>29</v>
      </c>
      <c r="FR39" s="96">
        <v>32</v>
      </c>
      <c r="FS39" s="96">
        <v>32</v>
      </c>
      <c r="FT39" s="96">
        <v>30</v>
      </c>
      <c r="FU39" s="96">
        <v>30</v>
      </c>
      <c r="FV39" s="96">
        <v>30</v>
      </c>
      <c r="FW39" s="96">
        <v>30</v>
      </c>
      <c r="FX39" s="96">
        <v>30</v>
      </c>
      <c r="FY39" s="159">
        <v>30</v>
      </c>
      <c r="FZ39" s="159"/>
      <c r="GA39" s="159"/>
      <c r="GB39" s="159"/>
      <c r="GC39" s="159"/>
      <c r="GD39" s="159"/>
      <c r="GE39" s="159"/>
      <c r="GF39" s="159"/>
      <c r="GG39" s="159"/>
      <c r="GH39" s="159"/>
      <c r="GI39" s="159"/>
      <c r="GJ39" s="159"/>
      <c r="GK39" s="159"/>
      <c r="GL39" s="159"/>
      <c r="GM39" s="159"/>
      <c r="GN39" s="159"/>
      <c r="GO39" s="159"/>
      <c r="GP39" s="159"/>
      <c r="GQ39" s="159"/>
      <c r="GR39" s="159"/>
      <c r="GS39" s="159"/>
      <c r="GT39" s="159"/>
      <c r="GU39" s="159"/>
      <c r="GV39" s="159"/>
      <c r="GW39" s="159"/>
      <c r="GX39" s="159"/>
      <c r="GY39" s="159"/>
      <c r="GZ39" s="159"/>
      <c r="HA39" s="159"/>
      <c r="HB39" s="159"/>
      <c r="HC39" s="159"/>
      <c r="HD39" s="159"/>
      <c r="HE39" s="159"/>
      <c r="HF39" s="159"/>
      <c r="HG39" s="159"/>
      <c r="HH39" s="159"/>
    </row>
    <row r="40" spans="2:216" s="264" customFormat="1" ht="15" customHeight="1">
      <c r="B40" s="252" t="s">
        <v>194</v>
      </c>
      <c r="C40" s="253"/>
      <c r="D40" s="263"/>
      <c r="E40" s="263"/>
      <c r="F40" s="263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  <c r="S40" s="269"/>
      <c r="T40" s="269"/>
      <c r="U40" s="269"/>
      <c r="V40" s="269"/>
      <c r="W40" s="269"/>
      <c r="X40" s="269"/>
      <c r="Y40" s="269"/>
      <c r="Z40" s="269"/>
      <c r="AA40" s="269"/>
      <c r="AB40" s="269"/>
      <c r="AC40" s="269"/>
      <c r="AD40" s="269"/>
      <c r="AE40" s="269"/>
      <c r="AF40" s="268"/>
      <c r="AG40" s="265"/>
      <c r="AH40" s="269"/>
      <c r="AI40" s="269"/>
      <c r="AJ40" s="269"/>
      <c r="AK40" s="269"/>
      <c r="AL40" s="269"/>
      <c r="AM40" s="269"/>
      <c r="AN40" s="269"/>
      <c r="AO40" s="269"/>
      <c r="AP40" s="269"/>
      <c r="AQ40" s="269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69"/>
      <c r="BD40" s="269"/>
      <c r="BE40" s="269"/>
      <c r="BF40" s="265"/>
      <c r="BG40" s="275"/>
      <c r="BH40" s="269"/>
      <c r="BI40" s="269"/>
      <c r="BJ40" s="269"/>
      <c r="BK40" s="269"/>
      <c r="BL40" s="269"/>
      <c r="BM40" s="269"/>
      <c r="BN40" s="269"/>
      <c r="BO40" s="269"/>
      <c r="BP40" s="269"/>
      <c r="BQ40" s="269"/>
      <c r="BR40" s="269"/>
      <c r="BS40" s="269"/>
      <c r="BT40" s="269"/>
      <c r="BU40" s="269"/>
      <c r="BV40" s="269"/>
      <c r="BW40" s="269"/>
      <c r="BX40" s="269"/>
      <c r="BY40" s="269"/>
      <c r="BZ40" s="269"/>
      <c r="CA40" s="269"/>
      <c r="CB40" s="269"/>
      <c r="CC40" s="269"/>
      <c r="CD40" s="269"/>
      <c r="CE40" s="269"/>
      <c r="CF40" s="265"/>
      <c r="CG40" s="265"/>
      <c r="CH40" s="269"/>
      <c r="CI40" s="269"/>
      <c r="CJ40" s="269"/>
      <c r="CK40" s="269"/>
      <c r="CL40" s="269"/>
      <c r="CM40" s="269"/>
      <c r="CN40" s="269"/>
      <c r="CO40" s="269"/>
      <c r="CP40" s="269"/>
      <c r="CQ40" s="269"/>
      <c r="CR40" s="269"/>
      <c r="CS40" s="269"/>
      <c r="CT40" s="269"/>
      <c r="CU40" s="269"/>
      <c r="CV40" s="269"/>
      <c r="CW40" s="269"/>
      <c r="CX40" s="269"/>
      <c r="CY40" s="269"/>
      <c r="CZ40" s="269"/>
      <c r="DA40" s="269"/>
      <c r="DB40" s="269"/>
      <c r="DC40" s="269"/>
      <c r="DD40" s="269"/>
      <c r="DE40" s="269"/>
      <c r="DH40" s="269"/>
      <c r="DI40" s="269"/>
      <c r="DJ40" s="269"/>
      <c r="DK40" s="269"/>
      <c r="DL40" s="269"/>
      <c r="DM40" s="269"/>
      <c r="DN40" s="269"/>
      <c r="DO40" s="269"/>
      <c r="DP40" s="269"/>
      <c r="DQ40" s="269"/>
      <c r="DR40" s="269"/>
      <c r="DS40" s="269"/>
      <c r="DT40" s="269"/>
      <c r="DU40" s="269"/>
      <c r="DV40" s="269"/>
      <c r="DW40" s="269"/>
      <c r="DX40" s="269"/>
      <c r="DY40" s="269"/>
      <c r="DZ40" s="269"/>
      <c r="EA40" s="269"/>
      <c r="EB40" s="269"/>
      <c r="EC40" s="269"/>
      <c r="ED40" s="269"/>
      <c r="EE40" s="269"/>
      <c r="EF40" s="269"/>
      <c r="EG40" s="269"/>
      <c r="EH40" s="269"/>
      <c r="EI40" s="269"/>
      <c r="EJ40" s="269"/>
      <c r="EK40" s="269"/>
      <c r="EL40" s="269"/>
      <c r="EM40" s="269"/>
      <c r="EN40" s="269"/>
      <c r="EO40" s="269"/>
      <c r="EP40" s="269"/>
      <c r="EQ40" s="269"/>
      <c r="ER40" s="269"/>
      <c r="ES40" s="269"/>
      <c r="ET40" s="269"/>
      <c r="EU40" s="269"/>
      <c r="EV40" s="269"/>
      <c r="EW40" s="269"/>
      <c r="EX40" s="269"/>
      <c r="EY40" s="269"/>
      <c r="EZ40" s="269"/>
      <c r="FA40" s="269"/>
      <c r="FB40" s="269"/>
      <c r="FC40" s="269"/>
      <c r="FD40" s="269"/>
      <c r="FE40" s="269"/>
      <c r="FF40" s="269"/>
      <c r="FG40" s="269"/>
      <c r="FH40" s="269"/>
      <c r="FI40" s="269"/>
      <c r="FJ40" s="269"/>
      <c r="FK40" s="269"/>
      <c r="FL40" s="269"/>
      <c r="FM40" s="269"/>
      <c r="FN40" s="269"/>
      <c r="FO40" s="269"/>
      <c r="FP40" s="269"/>
      <c r="FQ40" s="269"/>
      <c r="FR40" s="269"/>
      <c r="FS40" s="269"/>
      <c r="FT40" s="269"/>
      <c r="FU40" s="269"/>
      <c r="FV40" s="269"/>
      <c r="FW40" s="269"/>
      <c r="FX40" s="269"/>
      <c r="FY40" s="274"/>
      <c r="FZ40" s="274"/>
      <c r="GA40" s="274"/>
      <c r="GB40" s="274"/>
      <c r="GC40" s="274"/>
      <c r="GD40" s="274"/>
      <c r="GE40" s="274"/>
      <c r="GF40" s="274"/>
      <c r="GG40" s="274"/>
      <c r="GH40" s="274"/>
      <c r="GI40" s="274"/>
      <c r="GJ40" s="274"/>
      <c r="GK40" s="274"/>
      <c r="GL40" s="274"/>
      <c r="GM40" s="274"/>
      <c r="GN40" s="274"/>
      <c r="GO40" s="274"/>
      <c r="GP40" s="274"/>
      <c r="GQ40" s="274"/>
      <c r="GR40" s="274"/>
      <c r="GS40" s="274"/>
      <c r="GT40" s="274"/>
      <c r="GU40" s="274"/>
      <c r="GV40" s="274"/>
      <c r="GW40" s="274"/>
      <c r="GX40" s="274"/>
      <c r="GY40" s="274"/>
      <c r="GZ40" s="274"/>
      <c r="HA40" s="274"/>
      <c r="HB40" s="274"/>
      <c r="HC40" s="274"/>
      <c r="HD40" s="274"/>
      <c r="HE40" s="274"/>
      <c r="HF40" s="274"/>
      <c r="HG40" s="274"/>
      <c r="HH40" s="274"/>
    </row>
    <row r="41" spans="2:216" ht="15" customHeight="1">
      <c r="B41" s="105" t="s">
        <v>195</v>
      </c>
      <c r="C41" s="106" t="s">
        <v>174</v>
      </c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95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182"/>
      <c r="AH41" s="219"/>
      <c r="AI41" s="219"/>
      <c r="AJ41" s="219"/>
      <c r="AK41" s="128"/>
      <c r="AL41" s="128"/>
      <c r="AM41" s="128"/>
      <c r="AN41" s="128"/>
      <c r="AO41" s="128"/>
      <c r="AP41" s="128"/>
      <c r="AQ41" s="128"/>
      <c r="AR41" s="128"/>
      <c r="AS41" s="128"/>
      <c r="AT41" s="219"/>
      <c r="AU41" s="219"/>
      <c r="AV41" s="219"/>
      <c r="AW41" s="128"/>
      <c r="AX41" s="128"/>
      <c r="AY41" s="128"/>
      <c r="AZ41" s="128"/>
      <c r="BA41" s="128"/>
      <c r="BB41" s="128"/>
      <c r="BC41" s="128"/>
      <c r="BD41" s="128"/>
      <c r="BE41" s="128"/>
      <c r="BG41" s="184"/>
      <c r="BH41" s="219"/>
      <c r="BI41" s="219"/>
      <c r="BJ41" s="219"/>
      <c r="BK41" s="219"/>
      <c r="BL41" s="219"/>
      <c r="BM41" s="219"/>
      <c r="BN41" s="128"/>
      <c r="BO41" s="128"/>
      <c r="BP41" s="128"/>
      <c r="BQ41" s="128"/>
      <c r="BR41" s="128"/>
      <c r="BS41" s="128"/>
      <c r="BT41" s="219"/>
      <c r="BU41" s="219"/>
      <c r="BV41" s="219"/>
      <c r="BW41" s="219"/>
      <c r="BX41" s="219"/>
      <c r="BY41" s="219"/>
      <c r="BZ41" s="128"/>
      <c r="CA41" s="128"/>
      <c r="CB41" s="128"/>
      <c r="CC41" s="128"/>
      <c r="CD41" s="128"/>
      <c r="CE41" s="128"/>
      <c r="CH41" s="219"/>
      <c r="CI41" s="219"/>
      <c r="CJ41" s="219"/>
      <c r="CK41" s="219"/>
      <c r="CL41" s="219"/>
      <c r="CM41" s="219"/>
      <c r="CN41" s="219"/>
      <c r="CO41" s="219"/>
      <c r="CP41" s="219"/>
      <c r="CQ41" s="128"/>
      <c r="CR41" s="128"/>
      <c r="CS41" s="128"/>
      <c r="CT41" s="219"/>
      <c r="CU41" s="219"/>
      <c r="CV41" s="219"/>
      <c r="CW41" s="219"/>
      <c r="CX41" s="219"/>
      <c r="CY41" s="219"/>
      <c r="CZ41" s="219"/>
      <c r="DA41" s="219"/>
      <c r="DB41" s="219"/>
      <c r="DC41" s="128"/>
      <c r="DD41" s="128"/>
      <c r="DE41" s="128"/>
      <c r="DH41" s="128"/>
      <c r="DI41" s="128"/>
      <c r="DJ41" s="128"/>
      <c r="DK41" s="128"/>
      <c r="DL41" s="128"/>
      <c r="DM41" s="128"/>
      <c r="DN41" s="128"/>
      <c r="DO41" s="128"/>
      <c r="DP41" s="128"/>
      <c r="DQ41" s="128"/>
      <c r="DR41" s="128"/>
      <c r="DS41" s="128"/>
      <c r="DT41" s="128"/>
      <c r="DU41" s="128"/>
      <c r="DV41" s="128"/>
      <c r="DW41" s="128"/>
      <c r="DX41" s="128"/>
      <c r="DY41" s="128"/>
      <c r="DZ41" s="128"/>
      <c r="EA41" s="128"/>
      <c r="EB41" s="128"/>
      <c r="EC41" s="128"/>
      <c r="ED41" s="128"/>
      <c r="EE41" s="128"/>
      <c r="EF41" s="128"/>
      <c r="EG41" s="128"/>
      <c r="EH41" s="128"/>
      <c r="EI41" s="128"/>
      <c r="EJ41" s="128"/>
      <c r="EK41" s="128"/>
      <c r="EL41" s="128"/>
      <c r="EM41" s="128"/>
      <c r="EN41" s="128"/>
      <c r="EO41" s="128"/>
      <c r="EP41" s="128"/>
      <c r="EQ41" s="128"/>
      <c r="ER41" s="128"/>
      <c r="ES41" s="128"/>
      <c r="ET41" s="128"/>
      <c r="EU41" s="128"/>
      <c r="EV41" s="128"/>
      <c r="EW41" s="128"/>
      <c r="EX41" s="128"/>
      <c r="EY41" s="128"/>
      <c r="EZ41" s="128"/>
      <c r="FA41" s="128"/>
      <c r="FB41" s="128"/>
      <c r="FC41" s="128"/>
      <c r="FD41" s="128"/>
      <c r="FE41" s="128"/>
      <c r="FF41" s="128"/>
      <c r="FG41" s="128"/>
      <c r="FH41" s="128"/>
      <c r="FI41" s="128"/>
      <c r="FJ41" s="128"/>
      <c r="FK41" s="128"/>
      <c r="FL41" s="128"/>
      <c r="FM41" s="128"/>
      <c r="FN41" s="128"/>
      <c r="FO41" s="128"/>
      <c r="FP41" s="128"/>
      <c r="FQ41" s="128"/>
      <c r="FR41" s="128"/>
      <c r="FS41" s="128"/>
      <c r="FT41" s="128"/>
      <c r="FU41" s="128"/>
      <c r="FV41" s="128"/>
      <c r="FW41" s="128"/>
      <c r="FX41" s="128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 s="173"/>
      <c r="GP41" s="173"/>
      <c r="GQ41" s="173"/>
      <c r="GR41" s="173"/>
      <c r="GS41" s="173"/>
      <c r="GT41" s="173"/>
      <c r="GU41" s="173"/>
      <c r="GV41" s="173"/>
      <c r="GW41" s="173"/>
      <c r="GX41" s="173"/>
      <c r="GY41" s="173"/>
      <c r="GZ41" s="173"/>
      <c r="HA41" s="173"/>
      <c r="HB41" s="173"/>
      <c r="HC41" s="173"/>
      <c r="HD41" s="173"/>
      <c r="HE41" s="173"/>
      <c r="HF41" s="173"/>
      <c r="HG41" s="173"/>
      <c r="HH41" s="173"/>
    </row>
    <row r="42" spans="2:216" ht="15" customHeight="1">
      <c r="B42" s="105" t="s">
        <v>196</v>
      </c>
      <c r="C42" s="106" t="s">
        <v>176</v>
      </c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186"/>
      <c r="AH42" s="220"/>
      <c r="AI42" s="220"/>
      <c r="AJ42" s="220"/>
      <c r="AK42" s="96"/>
      <c r="AL42" s="96"/>
      <c r="AM42" s="96"/>
      <c r="AN42" s="96"/>
      <c r="AO42" s="96"/>
      <c r="AP42" s="96"/>
      <c r="AQ42" s="96"/>
      <c r="AR42" s="96"/>
      <c r="AS42" s="96"/>
      <c r="AT42" s="220"/>
      <c r="AU42" s="220"/>
      <c r="AV42" s="220"/>
      <c r="AW42" s="96"/>
      <c r="AX42" s="96"/>
      <c r="AY42" s="96"/>
      <c r="AZ42" s="96"/>
      <c r="BA42" s="96"/>
      <c r="BB42" s="96"/>
      <c r="BC42" s="96"/>
      <c r="BD42" s="96"/>
      <c r="BE42" s="96"/>
      <c r="BG42" s="184"/>
      <c r="BH42" s="220"/>
      <c r="BI42" s="220"/>
      <c r="BJ42" s="220"/>
      <c r="BK42" s="220"/>
      <c r="BL42" s="220"/>
      <c r="BM42" s="220"/>
      <c r="BN42" s="96"/>
      <c r="BO42" s="96"/>
      <c r="BP42" s="96"/>
      <c r="BQ42" s="96"/>
      <c r="BR42" s="96"/>
      <c r="BS42" s="96"/>
      <c r="BT42" s="220"/>
      <c r="BU42" s="220"/>
      <c r="BV42" s="220"/>
      <c r="BW42" s="220"/>
      <c r="BX42" s="220"/>
      <c r="BY42" s="220"/>
      <c r="BZ42" s="96"/>
      <c r="CA42" s="96"/>
      <c r="CB42" s="96"/>
      <c r="CC42" s="96"/>
      <c r="CD42" s="96"/>
      <c r="CE42" s="96"/>
      <c r="CH42" s="220"/>
      <c r="CI42" s="220"/>
      <c r="CJ42" s="220"/>
      <c r="CK42" s="220"/>
      <c r="CL42" s="220"/>
      <c r="CM42" s="220"/>
      <c r="CN42" s="220"/>
      <c r="CO42" s="220"/>
      <c r="CP42" s="220"/>
      <c r="CQ42" s="96"/>
      <c r="CR42" s="96"/>
      <c r="CS42" s="96"/>
      <c r="CT42" s="220"/>
      <c r="CU42" s="220"/>
      <c r="CV42" s="220"/>
      <c r="CW42" s="220"/>
      <c r="CX42" s="220"/>
      <c r="CY42" s="220"/>
      <c r="CZ42" s="220"/>
      <c r="DA42" s="220"/>
      <c r="DB42" s="220"/>
      <c r="DC42" s="96"/>
      <c r="DD42" s="96"/>
      <c r="DE42" s="96"/>
      <c r="DH42" s="96"/>
      <c r="DI42" s="96"/>
      <c r="DJ42" s="96"/>
      <c r="DK42" s="96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  <c r="EI42" s="96"/>
      <c r="EJ42" s="96"/>
      <c r="EK42" s="96"/>
      <c r="EL42" s="96"/>
      <c r="EM42" s="96"/>
      <c r="EN42" s="96"/>
      <c r="EO42" s="96"/>
      <c r="EP42" s="96"/>
      <c r="EQ42" s="96"/>
      <c r="ER42" s="96"/>
      <c r="ES42" s="96"/>
      <c r="ET42" s="96"/>
      <c r="EU42" s="96"/>
      <c r="EV42" s="96"/>
      <c r="EW42" s="96"/>
      <c r="EX42" s="96"/>
      <c r="EY42" s="96"/>
      <c r="EZ42" s="96"/>
      <c r="FA42" s="96"/>
      <c r="FB42" s="96"/>
      <c r="FC42" s="96"/>
      <c r="FD42" s="96"/>
      <c r="FE42" s="96"/>
      <c r="FF42" s="96"/>
      <c r="FG42" s="96"/>
      <c r="FH42" s="96"/>
      <c r="FI42" s="96"/>
      <c r="FJ42" s="96"/>
      <c r="FK42" s="96"/>
      <c r="FL42" s="96"/>
      <c r="FM42" s="96"/>
      <c r="FN42" s="96"/>
      <c r="FO42" s="96"/>
      <c r="FP42" s="96"/>
      <c r="FQ42" s="96"/>
      <c r="FR42" s="96"/>
      <c r="FS42" s="96"/>
      <c r="FT42" s="96"/>
      <c r="FU42" s="96"/>
      <c r="FV42" s="96"/>
      <c r="FW42" s="96"/>
      <c r="FX42" s="96"/>
      <c r="FY42" s="159"/>
      <c r="FZ42" s="159"/>
      <c r="GA42" s="159"/>
      <c r="GB42" s="159"/>
      <c r="GC42" s="159"/>
      <c r="GD42" s="159"/>
      <c r="GE42" s="159"/>
      <c r="GF42" s="159"/>
      <c r="GG42" s="159"/>
      <c r="GH42" s="159"/>
      <c r="GI42" s="159"/>
      <c r="GJ42" s="159"/>
      <c r="GK42" s="159"/>
      <c r="GL42" s="159"/>
      <c r="GM42" s="159"/>
      <c r="GN42" s="159"/>
      <c r="GO42" s="159"/>
      <c r="GP42" s="159"/>
      <c r="GQ42" s="159"/>
      <c r="GR42" s="159"/>
      <c r="GS42" s="159"/>
      <c r="GT42" s="159"/>
      <c r="GU42" s="159"/>
      <c r="GV42" s="159"/>
      <c r="GW42" s="159"/>
      <c r="GX42" s="159"/>
      <c r="GY42" s="159"/>
      <c r="GZ42" s="159"/>
      <c r="HA42" s="159"/>
      <c r="HB42" s="159"/>
      <c r="HC42" s="159"/>
      <c r="HD42" s="159"/>
      <c r="HE42" s="159"/>
      <c r="HF42" s="159"/>
      <c r="HG42" s="159"/>
      <c r="HH42" s="159"/>
    </row>
    <row r="43" spans="2:216" ht="15" customHeight="1">
      <c r="B43" s="105" t="s">
        <v>197</v>
      </c>
      <c r="C43" s="106" t="s">
        <v>152</v>
      </c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186"/>
      <c r="AH43" s="220"/>
      <c r="AI43" s="220"/>
      <c r="AJ43" s="220"/>
      <c r="AK43" s="96"/>
      <c r="AL43" s="96"/>
      <c r="AM43" s="96"/>
      <c r="AN43" s="96"/>
      <c r="AO43" s="96"/>
      <c r="AP43" s="96"/>
      <c r="AQ43" s="96"/>
      <c r="AR43" s="96"/>
      <c r="AS43" s="96"/>
      <c r="AT43" s="220"/>
      <c r="AU43" s="220"/>
      <c r="AV43" s="220"/>
      <c r="AW43" s="96"/>
      <c r="AX43" s="96"/>
      <c r="AY43" s="96"/>
      <c r="AZ43" s="96"/>
      <c r="BA43" s="96"/>
      <c r="BB43" s="96"/>
      <c r="BC43" s="96"/>
      <c r="BD43" s="96"/>
      <c r="BE43" s="96"/>
      <c r="BG43" s="184"/>
      <c r="BH43" s="220"/>
      <c r="BI43" s="220"/>
      <c r="BJ43" s="220"/>
      <c r="BK43" s="220"/>
      <c r="BL43" s="220"/>
      <c r="BM43" s="220"/>
      <c r="BN43" s="96"/>
      <c r="BO43" s="96"/>
      <c r="BP43" s="96"/>
      <c r="BQ43" s="96"/>
      <c r="BR43" s="96"/>
      <c r="BS43" s="96"/>
      <c r="BT43" s="220"/>
      <c r="BU43" s="220"/>
      <c r="BV43" s="220"/>
      <c r="BW43" s="220"/>
      <c r="BX43" s="220"/>
      <c r="BY43" s="220"/>
      <c r="BZ43" s="96"/>
      <c r="CA43" s="96"/>
      <c r="CB43" s="96"/>
      <c r="CC43" s="96"/>
      <c r="CD43" s="96"/>
      <c r="CE43" s="96"/>
      <c r="CH43" s="220"/>
      <c r="CI43" s="220"/>
      <c r="CJ43" s="220"/>
      <c r="CK43" s="220"/>
      <c r="CL43" s="220"/>
      <c r="CM43" s="220"/>
      <c r="CN43" s="220"/>
      <c r="CO43" s="220"/>
      <c r="CP43" s="220"/>
      <c r="CQ43" s="96"/>
      <c r="CR43" s="96"/>
      <c r="CS43" s="96"/>
      <c r="CT43" s="220"/>
      <c r="CU43" s="220"/>
      <c r="CV43" s="220"/>
      <c r="CW43" s="220"/>
      <c r="CX43" s="220"/>
      <c r="CY43" s="220"/>
      <c r="CZ43" s="220"/>
      <c r="DA43" s="220"/>
      <c r="DB43" s="220"/>
      <c r="DC43" s="96"/>
      <c r="DD43" s="96"/>
      <c r="DE43" s="96"/>
      <c r="DH43" s="96"/>
      <c r="DI43" s="96"/>
      <c r="DJ43" s="96"/>
      <c r="DK43" s="96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  <c r="EI43" s="96"/>
      <c r="EJ43" s="96"/>
      <c r="EK43" s="96"/>
      <c r="EL43" s="96"/>
      <c r="EM43" s="96"/>
      <c r="EN43" s="96"/>
      <c r="EO43" s="96"/>
      <c r="EP43" s="96"/>
      <c r="EQ43" s="96"/>
      <c r="ER43" s="96"/>
      <c r="ES43" s="96"/>
      <c r="ET43" s="96"/>
      <c r="EU43" s="96"/>
      <c r="EV43" s="96"/>
      <c r="EW43" s="96"/>
      <c r="EX43" s="96"/>
      <c r="EY43" s="96"/>
      <c r="EZ43" s="96"/>
      <c r="FA43" s="96"/>
      <c r="FB43" s="96"/>
      <c r="FC43" s="96"/>
      <c r="FD43" s="96"/>
      <c r="FE43" s="96"/>
      <c r="FF43" s="96"/>
      <c r="FG43" s="96"/>
      <c r="FH43" s="96"/>
      <c r="FI43" s="96"/>
      <c r="FJ43" s="96"/>
      <c r="FK43" s="96"/>
      <c r="FL43" s="96"/>
      <c r="FM43" s="96"/>
      <c r="FN43" s="96"/>
      <c r="FO43" s="96"/>
      <c r="FP43" s="96"/>
      <c r="FQ43" s="96"/>
      <c r="FR43" s="96"/>
      <c r="FS43" s="96"/>
      <c r="FT43" s="96"/>
      <c r="FU43" s="96"/>
      <c r="FV43" s="96"/>
      <c r="FW43" s="96"/>
      <c r="FX43" s="96"/>
      <c r="FY43" s="159"/>
      <c r="FZ43" s="159"/>
      <c r="GA43" s="159"/>
      <c r="GB43" s="159"/>
      <c r="GC43" s="159"/>
      <c r="GD43" s="159"/>
      <c r="GE43" s="159"/>
      <c r="GF43" s="159"/>
      <c r="GG43" s="159"/>
      <c r="GH43" s="159"/>
      <c r="GI43" s="159"/>
      <c r="GJ43" s="159"/>
      <c r="GK43" s="159"/>
      <c r="GL43" s="159"/>
      <c r="GM43" s="159"/>
      <c r="GN43" s="159"/>
      <c r="GO43" s="159"/>
      <c r="GP43" s="159"/>
      <c r="GQ43" s="159"/>
      <c r="GR43" s="159"/>
      <c r="GS43" s="159"/>
      <c r="GT43" s="159"/>
      <c r="GU43" s="159"/>
      <c r="GV43" s="159"/>
      <c r="GW43" s="159"/>
      <c r="GX43" s="159"/>
      <c r="GY43" s="159"/>
      <c r="GZ43" s="159"/>
      <c r="HA43" s="159"/>
      <c r="HB43" s="159"/>
      <c r="HC43" s="159"/>
      <c r="HD43" s="159"/>
      <c r="HE43" s="159"/>
      <c r="HF43" s="159"/>
      <c r="HG43" s="159"/>
      <c r="HH43" s="159"/>
    </row>
    <row r="44" spans="2:216" ht="15" customHeight="1">
      <c r="B44" s="104" t="s">
        <v>198</v>
      </c>
      <c r="C44" s="106" t="s">
        <v>179</v>
      </c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182"/>
      <c r="AH44" s="215"/>
      <c r="AI44" s="215"/>
      <c r="AJ44" s="215"/>
      <c r="AK44" s="126"/>
      <c r="AL44" s="126"/>
      <c r="AM44" s="126"/>
      <c r="AN44" s="126"/>
      <c r="AO44" s="126"/>
      <c r="AP44" s="126"/>
      <c r="AQ44" s="126"/>
      <c r="AR44" s="126"/>
      <c r="AS44" s="126"/>
      <c r="AT44" s="215"/>
      <c r="AU44" s="215"/>
      <c r="AV44" s="215"/>
      <c r="AW44" s="126"/>
      <c r="AX44" s="126"/>
      <c r="AY44" s="126"/>
      <c r="AZ44" s="126"/>
      <c r="BA44" s="126"/>
      <c r="BB44" s="126"/>
      <c r="BC44" s="126"/>
      <c r="BD44" s="126"/>
      <c r="BE44" s="126"/>
      <c r="BG44" s="184"/>
      <c r="BH44" s="215"/>
      <c r="BI44" s="215"/>
      <c r="BJ44" s="215"/>
      <c r="BK44" s="215"/>
      <c r="BL44" s="215"/>
      <c r="BM44" s="215"/>
      <c r="BN44" s="126"/>
      <c r="BO44" s="126"/>
      <c r="BP44" s="126"/>
      <c r="BQ44" s="126"/>
      <c r="BR44" s="126"/>
      <c r="BS44" s="126"/>
      <c r="BT44" s="215"/>
      <c r="BU44" s="215"/>
      <c r="BV44" s="215"/>
      <c r="BW44" s="215"/>
      <c r="BX44" s="215"/>
      <c r="BY44" s="215"/>
      <c r="BZ44" s="126"/>
      <c r="CA44" s="126"/>
      <c r="CB44" s="126"/>
      <c r="CC44" s="126"/>
      <c r="CD44" s="126"/>
      <c r="CE44" s="126"/>
      <c r="CH44" s="215"/>
      <c r="CI44" s="215"/>
      <c r="CJ44" s="215"/>
      <c r="CK44" s="215"/>
      <c r="CL44" s="215"/>
      <c r="CM44" s="215"/>
      <c r="CN44" s="215"/>
      <c r="CO44" s="215"/>
      <c r="CP44" s="215"/>
      <c r="CQ44" s="126"/>
      <c r="CR44" s="126"/>
      <c r="CS44" s="126"/>
      <c r="CT44" s="215"/>
      <c r="CU44" s="215"/>
      <c r="CV44" s="215"/>
      <c r="CW44" s="215"/>
      <c r="CX44" s="215"/>
      <c r="CY44" s="215"/>
      <c r="CZ44" s="215"/>
      <c r="DA44" s="215"/>
      <c r="DB44" s="215"/>
      <c r="DC44" s="126"/>
      <c r="DD44" s="126"/>
      <c r="DE44" s="126"/>
      <c r="DH44" s="126"/>
      <c r="DI44" s="126"/>
      <c r="DJ44" s="126"/>
      <c r="DK44" s="126"/>
      <c r="DL44" s="126"/>
      <c r="DM44" s="126"/>
      <c r="DN44" s="126"/>
      <c r="DO44" s="126"/>
      <c r="DP44" s="126"/>
      <c r="DQ44" s="126"/>
      <c r="DR44" s="126"/>
      <c r="DS44" s="126"/>
      <c r="DT44" s="126"/>
      <c r="DU44" s="126"/>
      <c r="DV44" s="126"/>
      <c r="DW44" s="126"/>
      <c r="DX44" s="126"/>
      <c r="DY44" s="126"/>
      <c r="DZ44" s="126"/>
      <c r="EA44" s="126"/>
      <c r="EB44" s="126"/>
      <c r="EC44" s="126"/>
      <c r="ED44" s="126"/>
      <c r="EE44" s="126"/>
      <c r="EF44" s="126"/>
      <c r="EG44" s="126"/>
      <c r="EH44" s="126"/>
      <c r="EI44" s="126"/>
      <c r="EJ44" s="126"/>
      <c r="EK44" s="126"/>
      <c r="EL44" s="126"/>
      <c r="EM44" s="126"/>
      <c r="EN44" s="126"/>
      <c r="EO44" s="126"/>
      <c r="EP44" s="126"/>
      <c r="EQ44" s="126"/>
      <c r="ER44" s="126"/>
      <c r="ES44" s="126"/>
      <c r="ET44" s="126"/>
      <c r="EU44" s="126"/>
      <c r="EV44" s="126"/>
      <c r="EW44" s="126"/>
      <c r="EX44" s="126"/>
      <c r="EY44" s="126"/>
      <c r="EZ44" s="126"/>
      <c r="FA44" s="126"/>
      <c r="FB44" s="126"/>
      <c r="FC44" s="126"/>
      <c r="FD44" s="126"/>
      <c r="FE44" s="126"/>
      <c r="FF44" s="126"/>
      <c r="FG44" s="126"/>
      <c r="FH44" s="126"/>
      <c r="FI44" s="126"/>
      <c r="FJ44" s="126"/>
      <c r="FK44" s="126"/>
      <c r="FL44" s="126"/>
      <c r="FM44" s="126"/>
      <c r="FN44" s="126"/>
      <c r="FO44" s="126"/>
      <c r="FP44" s="126"/>
      <c r="FQ44" s="126"/>
      <c r="FR44" s="126"/>
      <c r="FS44" s="126"/>
      <c r="FT44" s="126"/>
      <c r="FU44" s="126"/>
      <c r="FV44" s="126"/>
      <c r="FW44" s="126"/>
      <c r="FX44" s="126"/>
      <c r="FY44" s="160"/>
      <c r="FZ44" s="160"/>
      <c r="GA44" s="160"/>
      <c r="GB44" s="160"/>
      <c r="GC44" s="160"/>
      <c r="GD44" s="160"/>
      <c r="GE44" s="160"/>
      <c r="GF44" s="160"/>
      <c r="GG44" s="160"/>
      <c r="GH44" s="160"/>
      <c r="GI44" s="160"/>
      <c r="GJ44" s="160"/>
      <c r="GK44" s="160"/>
      <c r="GL44" s="160"/>
      <c r="GM44" s="160"/>
      <c r="GN44" s="160"/>
      <c r="GO44" s="160"/>
      <c r="GP44" s="160"/>
      <c r="GQ44" s="160"/>
      <c r="GR44" s="160"/>
      <c r="GS44" s="160"/>
      <c r="GT44" s="160"/>
      <c r="GU44" s="160"/>
      <c r="GV44" s="160"/>
      <c r="GW44" s="160"/>
      <c r="GX44" s="160"/>
      <c r="GY44" s="160"/>
      <c r="GZ44" s="160"/>
      <c r="HA44" s="160"/>
      <c r="HB44" s="160"/>
      <c r="HC44" s="160"/>
      <c r="HD44" s="160"/>
      <c r="HE44" s="160"/>
      <c r="HF44" s="160"/>
      <c r="HG44" s="160"/>
      <c r="HH44" s="160"/>
    </row>
    <row r="45" spans="2:216" ht="15" customHeight="1">
      <c r="B45" s="104" t="s">
        <v>199</v>
      </c>
      <c r="C45" s="106" t="s">
        <v>181</v>
      </c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182"/>
      <c r="AH45" s="219"/>
      <c r="AI45" s="219"/>
      <c r="AJ45" s="219"/>
      <c r="AK45" s="96"/>
      <c r="AL45" s="96"/>
      <c r="AM45" s="96"/>
      <c r="AN45" s="96"/>
      <c r="AO45" s="96"/>
      <c r="AP45" s="96"/>
      <c r="AQ45" s="96"/>
      <c r="AR45" s="96"/>
      <c r="AS45" s="96"/>
      <c r="AT45" s="219"/>
      <c r="AU45" s="219"/>
      <c r="AV45" s="219"/>
      <c r="AW45" s="96"/>
      <c r="AX45" s="96"/>
      <c r="AY45" s="96"/>
      <c r="AZ45" s="96"/>
      <c r="BA45" s="96"/>
      <c r="BB45" s="96"/>
      <c r="BC45" s="96"/>
      <c r="BD45" s="96"/>
      <c r="BE45" s="96"/>
      <c r="BG45" s="184"/>
      <c r="BH45" s="219"/>
      <c r="BI45" s="219"/>
      <c r="BJ45" s="219"/>
      <c r="BK45" s="219"/>
      <c r="BL45" s="219"/>
      <c r="BM45" s="219"/>
      <c r="BN45" s="96"/>
      <c r="BO45" s="96"/>
      <c r="BP45" s="96"/>
      <c r="BQ45" s="96"/>
      <c r="BR45" s="96"/>
      <c r="BS45" s="96"/>
      <c r="BT45" s="219"/>
      <c r="BU45" s="219"/>
      <c r="BV45" s="219"/>
      <c r="BW45" s="219"/>
      <c r="BX45" s="219"/>
      <c r="BY45" s="219"/>
      <c r="BZ45" s="96"/>
      <c r="CA45" s="96"/>
      <c r="CB45" s="96"/>
      <c r="CC45" s="96"/>
      <c r="CD45" s="96"/>
      <c r="CE45" s="96"/>
      <c r="CH45" s="219"/>
      <c r="CI45" s="219"/>
      <c r="CJ45" s="219"/>
      <c r="CK45" s="219"/>
      <c r="CL45" s="219"/>
      <c r="CM45" s="219"/>
      <c r="CN45" s="219"/>
      <c r="CO45" s="219"/>
      <c r="CP45" s="219"/>
      <c r="CQ45" s="96"/>
      <c r="CR45" s="96"/>
      <c r="CS45" s="96"/>
      <c r="CT45" s="219"/>
      <c r="CU45" s="219"/>
      <c r="CV45" s="219"/>
      <c r="CW45" s="219"/>
      <c r="CX45" s="219"/>
      <c r="CY45" s="219"/>
      <c r="CZ45" s="219"/>
      <c r="DA45" s="219"/>
      <c r="DB45" s="219"/>
      <c r="DC45" s="96"/>
      <c r="DD45" s="96"/>
      <c r="DE45" s="96"/>
      <c r="DH45" s="96"/>
      <c r="DI45" s="96"/>
      <c r="DJ45" s="96"/>
      <c r="DK45" s="96"/>
      <c r="DL45" s="96"/>
      <c r="DM45" s="96"/>
      <c r="DN45" s="96"/>
      <c r="DO45" s="96"/>
      <c r="DP45" s="96"/>
      <c r="DQ45" s="96"/>
      <c r="DR45" s="96"/>
      <c r="DS45" s="96"/>
      <c r="DT45" s="96"/>
      <c r="DU45" s="96"/>
      <c r="DV45" s="96"/>
      <c r="DW45" s="96"/>
      <c r="DX45" s="96"/>
      <c r="DY45" s="96"/>
      <c r="DZ45" s="96"/>
      <c r="EA45" s="96"/>
      <c r="EB45" s="96"/>
      <c r="EC45" s="96"/>
      <c r="ED45" s="96"/>
      <c r="EE45" s="96"/>
      <c r="EF45" s="96"/>
      <c r="EG45" s="96"/>
      <c r="EH45" s="96"/>
      <c r="EI45" s="96"/>
      <c r="EJ45" s="96"/>
      <c r="EK45" s="96"/>
      <c r="EL45" s="96"/>
      <c r="EM45" s="96"/>
      <c r="EN45" s="96"/>
      <c r="EO45" s="96"/>
      <c r="EP45" s="96"/>
      <c r="EQ45" s="96"/>
      <c r="ER45" s="96"/>
      <c r="ES45" s="96"/>
      <c r="ET45" s="96"/>
      <c r="EU45" s="96"/>
      <c r="EV45" s="96"/>
      <c r="EW45" s="96"/>
      <c r="EX45" s="96"/>
      <c r="EY45" s="96"/>
      <c r="EZ45" s="96"/>
      <c r="FA45" s="96"/>
      <c r="FB45" s="96"/>
      <c r="FC45" s="96"/>
      <c r="FD45" s="96"/>
      <c r="FE45" s="96"/>
      <c r="FF45" s="96"/>
      <c r="FG45" s="96"/>
      <c r="FH45" s="96"/>
      <c r="FI45" s="96"/>
      <c r="FJ45" s="96"/>
      <c r="FK45" s="96"/>
      <c r="FL45" s="96"/>
      <c r="FM45" s="96"/>
      <c r="FN45" s="96"/>
      <c r="FO45" s="96"/>
      <c r="FP45" s="96"/>
      <c r="FQ45" s="96"/>
      <c r="FR45" s="96"/>
      <c r="FS45" s="96"/>
      <c r="FT45" s="96"/>
      <c r="FU45" s="96"/>
      <c r="FV45" s="96"/>
      <c r="FW45" s="96"/>
      <c r="FX45" s="96"/>
      <c r="FY45" s="159"/>
      <c r="FZ45" s="159"/>
      <c r="GA45" s="159"/>
      <c r="GB45" s="159"/>
      <c r="GC45" s="159"/>
      <c r="GD45" s="159"/>
      <c r="GE45" s="159"/>
      <c r="GF45" s="159"/>
      <c r="GG45" s="159"/>
      <c r="GH45" s="159"/>
      <c r="GI45" s="159"/>
      <c r="GJ45" s="159"/>
      <c r="GK45" s="159"/>
      <c r="GL45" s="159"/>
      <c r="GM45" s="159"/>
      <c r="GN45" s="159"/>
      <c r="GO45" s="159"/>
      <c r="GP45" s="159"/>
      <c r="GQ45" s="159"/>
      <c r="GR45" s="159"/>
      <c r="GS45" s="159"/>
      <c r="GT45" s="159"/>
      <c r="GU45" s="159"/>
      <c r="GV45" s="159"/>
      <c r="GW45" s="159"/>
      <c r="GX45" s="159"/>
      <c r="GY45" s="159"/>
      <c r="GZ45" s="159"/>
      <c r="HA45" s="159"/>
      <c r="HB45" s="159"/>
      <c r="HC45" s="159"/>
      <c r="HD45" s="159"/>
      <c r="HE45" s="159"/>
      <c r="HF45" s="159"/>
      <c r="HG45" s="159"/>
      <c r="HH45" s="159"/>
    </row>
    <row r="46" spans="2:216" ht="15" customHeight="1">
      <c r="B46" s="104" t="s">
        <v>200</v>
      </c>
      <c r="C46" s="106" t="s">
        <v>183</v>
      </c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94"/>
      <c r="AH46" s="221"/>
      <c r="AI46" s="221"/>
      <c r="AJ46" s="221"/>
      <c r="AK46" s="129"/>
      <c r="AL46" s="129"/>
      <c r="AM46" s="129"/>
      <c r="AN46" s="129"/>
      <c r="AO46" s="129"/>
      <c r="AP46" s="129"/>
      <c r="AQ46" s="129"/>
      <c r="AR46" s="129"/>
      <c r="AS46" s="129"/>
      <c r="AT46" s="221"/>
      <c r="AU46" s="221"/>
      <c r="AV46" s="221"/>
      <c r="AW46" s="129"/>
      <c r="AX46" s="129"/>
      <c r="AY46" s="129"/>
      <c r="AZ46" s="129"/>
      <c r="BA46" s="129"/>
      <c r="BB46" s="129"/>
      <c r="BC46" s="129"/>
      <c r="BD46" s="129"/>
      <c r="BE46" s="129"/>
      <c r="BG46" s="184"/>
      <c r="BH46" s="221"/>
      <c r="BI46" s="221"/>
      <c r="BJ46" s="221"/>
      <c r="BK46" s="221"/>
      <c r="BL46" s="221"/>
      <c r="BM46" s="221"/>
      <c r="BN46" s="129"/>
      <c r="BO46" s="129"/>
      <c r="BP46" s="129"/>
      <c r="BQ46" s="129"/>
      <c r="BR46" s="129"/>
      <c r="BS46" s="129"/>
      <c r="BT46" s="221"/>
      <c r="BU46" s="221"/>
      <c r="BV46" s="221"/>
      <c r="BW46" s="221"/>
      <c r="BX46" s="221"/>
      <c r="BY46" s="221"/>
      <c r="BZ46" s="129"/>
      <c r="CA46" s="129"/>
      <c r="CB46" s="129"/>
      <c r="CC46" s="129"/>
      <c r="CD46" s="129"/>
      <c r="CE46" s="129"/>
      <c r="CH46" s="221"/>
      <c r="CI46" s="221"/>
      <c r="CJ46" s="221"/>
      <c r="CK46" s="221"/>
      <c r="CL46" s="221"/>
      <c r="CM46" s="221"/>
      <c r="CN46" s="221"/>
      <c r="CO46" s="221"/>
      <c r="CP46" s="221"/>
      <c r="CQ46" s="129"/>
      <c r="CR46" s="129"/>
      <c r="CS46" s="129"/>
      <c r="CT46" s="221"/>
      <c r="CU46" s="221"/>
      <c r="CV46" s="221"/>
      <c r="CW46" s="221"/>
      <c r="CX46" s="221"/>
      <c r="CY46" s="221"/>
      <c r="CZ46" s="221"/>
      <c r="DA46" s="221"/>
      <c r="DB46" s="221"/>
      <c r="DC46" s="129"/>
      <c r="DD46" s="129"/>
      <c r="DE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/>
      <c r="FV46" s="129"/>
      <c r="FW46" s="129"/>
      <c r="FX46" s="129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</row>
    <row r="47" spans="2:216" ht="15" customHeight="1">
      <c r="B47" s="104" t="s">
        <v>201</v>
      </c>
      <c r="C47" s="106" t="s">
        <v>181</v>
      </c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182"/>
      <c r="AH47" s="219"/>
      <c r="AI47" s="219"/>
      <c r="AJ47" s="219"/>
      <c r="AK47" s="96"/>
      <c r="AL47" s="96"/>
      <c r="AM47" s="96"/>
      <c r="AN47" s="96"/>
      <c r="AO47" s="96"/>
      <c r="AP47" s="96"/>
      <c r="AQ47" s="96"/>
      <c r="AR47" s="96"/>
      <c r="AS47" s="96"/>
      <c r="AT47" s="219"/>
      <c r="AU47" s="219"/>
      <c r="AV47" s="219"/>
      <c r="AW47" s="96"/>
      <c r="AX47" s="96"/>
      <c r="AY47" s="96"/>
      <c r="AZ47" s="96"/>
      <c r="BA47" s="96"/>
      <c r="BB47" s="96"/>
      <c r="BC47" s="96"/>
      <c r="BD47" s="96"/>
      <c r="BE47" s="96"/>
      <c r="BG47" s="184"/>
      <c r="BH47" s="219"/>
      <c r="BI47" s="219"/>
      <c r="BJ47" s="219"/>
      <c r="BK47" s="219"/>
      <c r="BL47" s="219"/>
      <c r="BM47" s="219"/>
      <c r="BN47" s="96"/>
      <c r="BO47" s="96"/>
      <c r="BP47" s="96"/>
      <c r="BQ47" s="96"/>
      <c r="BR47" s="96"/>
      <c r="BS47" s="96"/>
      <c r="BT47" s="219"/>
      <c r="BU47" s="219"/>
      <c r="BV47" s="219"/>
      <c r="BW47" s="219"/>
      <c r="BX47" s="219"/>
      <c r="BY47" s="219"/>
      <c r="BZ47" s="96"/>
      <c r="CA47" s="96"/>
      <c r="CB47" s="96"/>
      <c r="CC47" s="96"/>
      <c r="CD47" s="96"/>
      <c r="CE47" s="96"/>
      <c r="CH47" s="219"/>
      <c r="CI47" s="219"/>
      <c r="CJ47" s="219"/>
      <c r="CK47" s="219"/>
      <c r="CL47" s="219"/>
      <c r="CM47" s="219"/>
      <c r="CN47" s="219"/>
      <c r="CO47" s="219"/>
      <c r="CP47" s="219"/>
      <c r="CQ47" s="96"/>
      <c r="CR47" s="96"/>
      <c r="CS47" s="96"/>
      <c r="CT47" s="219"/>
      <c r="CU47" s="219"/>
      <c r="CV47" s="219"/>
      <c r="CW47" s="219"/>
      <c r="CX47" s="219"/>
      <c r="CY47" s="219"/>
      <c r="CZ47" s="219"/>
      <c r="DA47" s="219"/>
      <c r="DB47" s="219"/>
      <c r="DC47" s="96"/>
      <c r="DD47" s="96"/>
      <c r="DE47" s="96"/>
      <c r="DH47" s="96"/>
      <c r="DI47" s="96"/>
      <c r="DJ47" s="96"/>
      <c r="DK47" s="96"/>
      <c r="DL47" s="96"/>
      <c r="DM47" s="96"/>
      <c r="DN47" s="96"/>
      <c r="DO47" s="96"/>
      <c r="DP47" s="96"/>
      <c r="DQ47" s="96"/>
      <c r="DR47" s="96"/>
      <c r="DS47" s="96"/>
      <c r="DT47" s="96"/>
      <c r="DU47" s="96"/>
      <c r="DV47" s="96"/>
      <c r="DW47" s="96"/>
      <c r="DX47" s="96"/>
      <c r="DY47" s="96"/>
      <c r="DZ47" s="96"/>
      <c r="EA47" s="96"/>
      <c r="EB47" s="96"/>
      <c r="EC47" s="96"/>
      <c r="ED47" s="96"/>
      <c r="EE47" s="96"/>
      <c r="EF47" s="96"/>
      <c r="EG47" s="96"/>
      <c r="EH47" s="96"/>
      <c r="EI47" s="96"/>
      <c r="EJ47" s="96"/>
      <c r="EK47" s="96"/>
      <c r="EL47" s="96"/>
      <c r="EM47" s="96"/>
      <c r="EN47" s="96"/>
      <c r="EO47" s="96"/>
      <c r="EP47" s="96"/>
      <c r="EQ47" s="96"/>
      <c r="ER47" s="96"/>
      <c r="ES47" s="96"/>
      <c r="ET47" s="96"/>
      <c r="EU47" s="96"/>
      <c r="EV47" s="96"/>
      <c r="EW47" s="96"/>
      <c r="EX47" s="96"/>
      <c r="EY47" s="96"/>
      <c r="EZ47" s="96"/>
      <c r="FA47" s="96"/>
      <c r="FB47" s="96"/>
      <c r="FC47" s="96"/>
      <c r="FD47" s="96"/>
      <c r="FE47" s="96"/>
      <c r="FF47" s="96"/>
      <c r="FG47" s="96"/>
      <c r="FH47" s="96"/>
      <c r="FI47" s="96"/>
      <c r="FJ47" s="96"/>
      <c r="FK47" s="96"/>
      <c r="FL47" s="96"/>
      <c r="FM47" s="96"/>
      <c r="FN47" s="96"/>
      <c r="FO47" s="96"/>
      <c r="FP47" s="96"/>
      <c r="FQ47" s="96"/>
      <c r="FR47" s="96"/>
      <c r="FS47" s="96"/>
      <c r="FT47" s="96"/>
      <c r="FU47" s="96"/>
      <c r="FV47" s="96"/>
      <c r="FW47" s="96"/>
      <c r="FX47" s="96"/>
      <c r="FY47" s="159"/>
      <c r="FZ47" s="159"/>
      <c r="GA47" s="159"/>
      <c r="GB47" s="159"/>
      <c r="GC47" s="159"/>
      <c r="GD47" s="159"/>
      <c r="GE47" s="159"/>
      <c r="GF47" s="159"/>
      <c r="GG47" s="159"/>
      <c r="GH47" s="159"/>
      <c r="GI47" s="159"/>
      <c r="GJ47" s="159"/>
      <c r="GK47" s="159"/>
      <c r="GL47" s="159"/>
      <c r="GM47" s="159"/>
      <c r="GN47" s="159"/>
      <c r="GO47" s="159"/>
      <c r="GP47" s="159"/>
      <c r="GQ47" s="159"/>
      <c r="GR47" s="159"/>
      <c r="GS47" s="159"/>
      <c r="GT47" s="159"/>
      <c r="GU47" s="159"/>
      <c r="GV47" s="159"/>
      <c r="GW47" s="159"/>
      <c r="GX47" s="159"/>
      <c r="GY47" s="159"/>
      <c r="GZ47" s="159"/>
      <c r="HA47" s="159"/>
      <c r="HB47" s="159"/>
      <c r="HC47" s="159"/>
      <c r="HD47" s="159"/>
      <c r="HE47" s="159"/>
      <c r="HF47" s="159"/>
      <c r="HG47" s="159"/>
      <c r="HH47" s="159"/>
    </row>
    <row r="48" spans="2:216" ht="15" customHeight="1">
      <c r="B48" s="104" t="s">
        <v>202</v>
      </c>
      <c r="C48" s="106" t="s">
        <v>181</v>
      </c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182"/>
      <c r="AH48" s="219"/>
      <c r="AI48" s="219"/>
      <c r="AJ48" s="219"/>
      <c r="AK48" s="96"/>
      <c r="AL48" s="96"/>
      <c r="AM48" s="96"/>
      <c r="AN48" s="96"/>
      <c r="AO48" s="96"/>
      <c r="AP48" s="96"/>
      <c r="AQ48" s="96"/>
      <c r="AR48" s="96"/>
      <c r="AS48" s="96"/>
      <c r="AT48" s="219"/>
      <c r="AU48" s="219"/>
      <c r="AV48" s="219"/>
      <c r="AW48" s="96"/>
      <c r="AX48" s="96"/>
      <c r="AY48" s="96"/>
      <c r="AZ48" s="96"/>
      <c r="BA48" s="96"/>
      <c r="BB48" s="96"/>
      <c r="BC48" s="96"/>
      <c r="BD48" s="96"/>
      <c r="BE48" s="96"/>
      <c r="BG48" s="184"/>
      <c r="BH48" s="219"/>
      <c r="BI48" s="219"/>
      <c r="BJ48" s="219"/>
      <c r="BK48" s="219"/>
      <c r="BL48" s="219"/>
      <c r="BM48" s="219"/>
      <c r="BN48" s="96"/>
      <c r="BO48" s="96"/>
      <c r="BP48" s="96"/>
      <c r="BQ48" s="96"/>
      <c r="BR48" s="96"/>
      <c r="BS48" s="96"/>
      <c r="BT48" s="219"/>
      <c r="BU48" s="219"/>
      <c r="BV48" s="219"/>
      <c r="BW48" s="219"/>
      <c r="BX48" s="219"/>
      <c r="BY48" s="219"/>
      <c r="BZ48" s="96"/>
      <c r="CA48" s="96"/>
      <c r="CB48" s="96"/>
      <c r="CC48" s="96"/>
      <c r="CD48" s="96"/>
      <c r="CE48" s="96"/>
      <c r="CH48" s="219"/>
      <c r="CI48" s="219"/>
      <c r="CJ48" s="219"/>
      <c r="CK48" s="219"/>
      <c r="CL48" s="219"/>
      <c r="CM48" s="219"/>
      <c r="CN48" s="219"/>
      <c r="CO48" s="219"/>
      <c r="CP48" s="219"/>
      <c r="CQ48" s="96"/>
      <c r="CR48" s="96"/>
      <c r="CS48" s="96"/>
      <c r="CT48" s="219"/>
      <c r="CU48" s="219"/>
      <c r="CV48" s="219"/>
      <c r="CW48" s="219"/>
      <c r="CX48" s="219"/>
      <c r="CY48" s="219"/>
      <c r="CZ48" s="219"/>
      <c r="DA48" s="219"/>
      <c r="DB48" s="219"/>
      <c r="DC48" s="96"/>
      <c r="DD48" s="96"/>
      <c r="DE48" s="96"/>
      <c r="DH48" s="96"/>
      <c r="DI48" s="96"/>
      <c r="DJ48" s="96"/>
      <c r="DK48" s="96"/>
      <c r="DL48" s="96"/>
      <c r="DM48" s="96"/>
      <c r="DN48" s="96"/>
      <c r="DO48" s="96"/>
      <c r="DP48" s="96"/>
      <c r="DQ48" s="96"/>
      <c r="DR48" s="96"/>
      <c r="DS48" s="96"/>
      <c r="DT48" s="96"/>
      <c r="DU48" s="96"/>
      <c r="DV48" s="96"/>
      <c r="DW48" s="96"/>
      <c r="DX48" s="96"/>
      <c r="DY48" s="96"/>
      <c r="DZ48" s="96"/>
      <c r="EA48" s="96"/>
      <c r="EB48" s="96"/>
      <c r="EC48" s="96"/>
      <c r="ED48" s="96"/>
      <c r="EE48" s="96"/>
      <c r="EF48" s="96"/>
      <c r="EG48" s="96"/>
      <c r="EH48" s="96"/>
      <c r="EI48" s="96"/>
      <c r="EJ48" s="96"/>
      <c r="EK48" s="96"/>
      <c r="EL48" s="96"/>
      <c r="EM48" s="96"/>
      <c r="EN48" s="96"/>
      <c r="EO48" s="96"/>
      <c r="EP48" s="96"/>
      <c r="EQ48" s="96"/>
      <c r="ER48" s="96"/>
      <c r="ES48" s="96"/>
      <c r="ET48" s="96"/>
      <c r="EU48" s="96"/>
      <c r="EV48" s="96"/>
      <c r="EW48" s="96"/>
      <c r="EX48" s="96"/>
      <c r="EY48" s="96"/>
      <c r="EZ48" s="96"/>
      <c r="FA48" s="96"/>
      <c r="FB48" s="96"/>
      <c r="FC48" s="96"/>
      <c r="FD48" s="96"/>
      <c r="FE48" s="96"/>
      <c r="FF48" s="96"/>
      <c r="FG48" s="96"/>
      <c r="FH48" s="96"/>
      <c r="FI48" s="96"/>
      <c r="FJ48" s="96"/>
      <c r="FK48" s="96"/>
      <c r="FL48" s="96"/>
      <c r="FM48" s="96"/>
      <c r="FN48" s="96"/>
      <c r="FO48" s="96"/>
      <c r="FP48" s="96"/>
      <c r="FQ48" s="96"/>
      <c r="FR48" s="96"/>
      <c r="FS48" s="96"/>
      <c r="FT48" s="96"/>
      <c r="FU48" s="96"/>
      <c r="FV48" s="96"/>
      <c r="FW48" s="96"/>
      <c r="FX48" s="96"/>
      <c r="FY48" s="159"/>
      <c r="FZ48" s="159"/>
      <c r="GA48" s="159"/>
      <c r="GB48" s="159"/>
      <c r="GC48" s="159"/>
      <c r="GD48" s="159"/>
      <c r="GE48" s="159"/>
      <c r="GF48" s="159"/>
      <c r="GG48" s="159"/>
      <c r="GH48" s="159"/>
      <c r="GI48" s="159"/>
      <c r="GJ48" s="159"/>
      <c r="GK48" s="159"/>
      <c r="GL48" s="159"/>
      <c r="GM48" s="159"/>
      <c r="GN48" s="159"/>
      <c r="GO48" s="159"/>
      <c r="GP48" s="159"/>
      <c r="GQ48" s="159"/>
      <c r="GR48" s="159"/>
      <c r="GS48" s="159"/>
      <c r="GT48" s="159"/>
      <c r="GU48" s="159"/>
      <c r="GV48" s="159"/>
      <c r="GW48" s="159"/>
      <c r="GX48" s="159"/>
      <c r="GY48" s="159"/>
      <c r="GZ48" s="159"/>
      <c r="HA48" s="159"/>
      <c r="HB48" s="159"/>
      <c r="HC48" s="159"/>
      <c r="HD48" s="159"/>
      <c r="HE48" s="159"/>
      <c r="HF48" s="159"/>
      <c r="HG48" s="159"/>
      <c r="HH48" s="159"/>
    </row>
    <row r="49" spans="2:216" ht="15" customHeight="1">
      <c r="B49" s="104" t="s">
        <v>203</v>
      </c>
      <c r="C49" s="106" t="s">
        <v>181</v>
      </c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182"/>
      <c r="AH49" s="219"/>
      <c r="AI49" s="219"/>
      <c r="AJ49" s="219"/>
      <c r="AK49" s="96"/>
      <c r="AL49" s="96"/>
      <c r="AM49" s="96"/>
      <c r="AN49" s="96"/>
      <c r="AO49" s="96"/>
      <c r="AP49" s="96"/>
      <c r="AQ49" s="96"/>
      <c r="AR49" s="96"/>
      <c r="AS49" s="96"/>
      <c r="AT49" s="219"/>
      <c r="AU49" s="219"/>
      <c r="AV49" s="219"/>
      <c r="AW49" s="96"/>
      <c r="AX49" s="96"/>
      <c r="AY49" s="96"/>
      <c r="AZ49" s="96"/>
      <c r="BA49" s="96"/>
      <c r="BB49" s="96"/>
      <c r="BC49" s="96"/>
      <c r="BD49" s="96"/>
      <c r="BE49" s="96"/>
      <c r="BG49" s="184"/>
      <c r="BH49" s="219"/>
      <c r="BI49" s="219"/>
      <c r="BJ49" s="219"/>
      <c r="BK49" s="219"/>
      <c r="BL49" s="219"/>
      <c r="BM49" s="219"/>
      <c r="BN49" s="96"/>
      <c r="BO49" s="96"/>
      <c r="BP49" s="96"/>
      <c r="BQ49" s="96"/>
      <c r="BR49" s="96"/>
      <c r="BS49" s="96"/>
      <c r="BT49" s="219"/>
      <c r="BU49" s="219"/>
      <c r="BV49" s="219"/>
      <c r="BW49" s="219"/>
      <c r="BX49" s="219"/>
      <c r="BY49" s="219"/>
      <c r="BZ49" s="96"/>
      <c r="CA49" s="96"/>
      <c r="CB49" s="96"/>
      <c r="CC49" s="96"/>
      <c r="CD49" s="96"/>
      <c r="CE49" s="96"/>
      <c r="CH49" s="219"/>
      <c r="CI49" s="219"/>
      <c r="CJ49" s="219"/>
      <c r="CK49" s="219"/>
      <c r="CL49" s="219"/>
      <c r="CM49" s="219"/>
      <c r="CN49" s="219"/>
      <c r="CO49" s="219"/>
      <c r="CP49" s="219"/>
      <c r="CQ49" s="96"/>
      <c r="CR49" s="96"/>
      <c r="CS49" s="96"/>
      <c r="CT49" s="219"/>
      <c r="CU49" s="219"/>
      <c r="CV49" s="219"/>
      <c r="CW49" s="219"/>
      <c r="CX49" s="219"/>
      <c r="CY49" s="219"/>
      <c r="CZ49" s="219"/>
      <c r="DA49" s="219"/>
      <c r="DB49" s="219"/>
      <c r="DC49" s="96"/>
      <c r="DD49" s="96"/>
      <c r="DE49" s="96"/>
      <c r="DH49" s="96"/>
      <c r="DI49" s="96"/>
      <c r="DJ49" s="96"/>
      <c r="DK49" s="96"/>
      <c r="DL49" s="96"/>
      <c r="DM49" s="96"/>
      <c r="DN49" s="96"/>
      <c r="DO49" s="96"/>
      <c r="DP49" s="96"/>
      <c r="DQ49" s="96"/>
      <c r="DR49" s="96"/>
      <c r="DS49" s="96"/>
      <c r="DT49" s="96"/>
      <c r="DU49" s="96"/>
      <c r="DV49" s="96"/>
      <c r="DW49" s="96"/>
      <c r="DX49" s="96"/>
      <c r="DY49" s="96"/>
      <c r="DZ49" s="96"/>
      <c r="EA49" s="96"/>
      <c r="EB49" s="96"/>
      <c r="EC49" s="96"/>
      <c r="ED49" s="96"/>
      <c r="EE49" s="96"/>
      <c r="EF49" s="96"/>
      <c r="EG49" s="96"/>
      <c r="EH49" s="96"/>
      <c r="EI49" s="96"/>
      <c r="EJ49" s="96"/>
      <c r="EK49" s="96"/>
      <c r="EL49" s="96"/>
      <c r="EM49" s="96"/>
      <c r="EN49" s="96"/>
      <c r="EO49" s="96"/>
      <c r="EP49" s="96"/>
      <c r="EQ49" s="96"/>
      <c r="ER49" s="96"/>
      <c r="ES49" s="96"/>
      <c r="ET49" s="96"/>
      <c r="EU49" s="96"/>
      <c r="EV49" s="96"/>
      <c r="EW49" s="96"/>
      <c r="EX49" s="96"/>
      <c r="EY49" s="96"/>
      <c r="EZ49" s="96"/>
      <c r="FA49" s="96"/>
      <c r="FB49" s="96"/>
      <c r="FC49" s="96"/>
      <c r="FD49" s="96"/>
      <c r="FE49" s="96"/>
      <c r="FF49" s="96"/>
      <c r="FG49" s="96"/>
      <c r="FH49" s="96"/>
      <c r="FI49" s="96"/>
      <c r="FJ49" s="96"/>
      <c r="FK49" s="96"/>
      <c r="FL49" s="96"/>
      <c r="FM49" s="96"/>
      <c r="FN49" s="96"/>
      <c r="FO49" s="96"/>
      <c r="FP49" s="96"/>
      <c r="FQ49" s="96"/>
      <c r="FR49" s="96"/>
      <c r="FS49" s="96"/>
      <c r="FT49" s="96"/>
      <c r="FU49" s="96"/>
      <c r="FV49" s="96"/>
      <c r="FW49" s="96"/>
      <c r="FX49" s="96"/>
      <c r="FY49" s="159"/>
      <c r="FZ49" s="159"/>
      <c r="GA49" s="159"/>
      <c r="GB49" s="159"/>
      <c r="GC49" s="159"/>
      <c r="GD49" s="159"/>
      <c r="GE49" s="159"/>
      <c r="GF49" s="159"/>
      <c r="GG49" s="159"/>
      <c r="GH49" s="159"/>
      <c r="GI49" s="159"/>
      <c r="GJ49" s="159"/>
      <c r="GK49" s="159"/>
      <c r="GL49" s="159"/>
      <c r="GM49" s="159"/>
      <c r="GN49" s="159"/>
      <c r="GO49" s="159"/>
      <c r="GP49" s="159"/>
      <c r="GQ49" s="159"/>
      <c r="GR49" s="159"/>
      <c r="GS49" s="159"/>
      <c r="GT49" s="159"/>
      <c r="GU49" s="159"/>
      <c r="GV49" s="159"/>
      <c r="GW49" s="159"/>
      <c r="GX49" s="159"/>
      <c r="GY49" s="159"/>
      <c r="GZ49" s="159"/>
      <c r="HA49" s="159"/>
      <c r="HB49" s="159"/>
      <c r="HC49" s="159"/>
      <c r="HD49" s="159"/>
      <c r="HE49" s="159"/>
      <c r="HF49" s="159"/>
      <c r="HG49" s="159"/>
      <c r="HH49" s="159"/>
    </row>
    <row r="50" spans="2:216" ht="15" customHeight="1">
      <c r="B50" s="104" t="s">
        <v>204</v>
      </c>
      <c r="C50" s="106" t="s">
        <v>183</v>
      </c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94"/>
      <c r="AH50" s="221"/>
      <c r="AI50" s="221"/>
      <c r="AJ50" s="221"/>
      <c r="AK50" s="129"/>
      <c r="AL50" s="129"/>
      <c r="AM50" s="129"/>
      <c r="AN50" s="129"/>
      <c r="AO50" s="129"/>
      <c r="AP50" s="129"/>
      <c r="AQ50" s="129"/>
      <c r="AR50" s="129"/>
      <c r="AS50" s="129"/>
      <c r="AT50" s="221"/>
      <c r="AU50" s="221"/>
      <c r="AV50" s="221"/>
      <c r="AW50" s="129"/>
      <c r="AX50" s="129"/>
      <c r="AY50" s="129"/>
      <c r="AZ50" s="129"/>
      <c r="BA50" s="129"/>
      <c r="BB50" s="129"/>
      <c r="BC50" s="129"/>
      <c r="BD50" s="129"/>
      <c r="BE50" s="129"/>
      <c r="BG50" s="184"/>
      <c r="BH50" s="221"/>
      <c r="BI50" s="221"/>
      <c r="BJ50" s="221"/>
      <c r="BK50" s="221"/>
      <c r="BL50" s="221"/>
      <c r="BM50" s="221"/>
      <c r="BN50" s="129"/>
      <c r="BO50" s="129"/>
      <c r="BP50" s="129"/>
      <c r="BQ50" s="129"/>
      <c r="BR50" s="129"/>
      <c r="BS50" s="129"/>
      <c r="BT50" s="221"/>
      <c r="BU50" s="221"/>
      <c r="BV50" s="221"/>
      <c r="BW50" s="221"/>
      <c r="BX50" s="221"/>
      <c r="BY50" s="221"/>
      <c r="BZ50" s="129"/>
      <c r="CA50" s="129"/>
      <c r="CB50" s="129"/>
      <c r="CC50" s="129"/>
      <c r="CD50" s="129"/>
      <c r="CE50" s="129"/>
      <c r="CH50" s="221"/>
      <c r="CI50" s="221"/>
      <c r="CJ50" s="221"/>
      <c r="CK50" s="221"/>
      <c r="CL50" s="221"/>
      <c r="CM50" s="221"/>
      <c r="CN50" s="221"/>
      <c r="CO50" s="221"/>
      <c r="CP50" s="221"/>
      <c r="CQ50" s="129"/>
      <c r="CR50" s="129"/>
      <c r="CS50" s="129"/>
      <c r="CT50" s="221"/>
      <c r="CU50" s="221"/>
      <c r="CV50" s="221"/>
      <c r="CW50" s="221"/>
      <c r="CX50" s="221"/>
      <c r="CY50" s="221"/>
      <c r="CZ50" s="221"/>
      <c r="DA50" s="221"/>
      <c r="DB50" s="221"/>
      <c r="DC50" s="129"/>
      <c r="DD50" s="129"/>
      <c r="DE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</row>
    <row r="51" spans="2:216" ht="15" customHeight="1">
      <c r="B51" s="104" t="s">
        <v>205</v>
      </c>
      <c r="C51" s="106" t="s">
        <v>183</v>
      </c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94"/>
      <c r="AH51" s="221"/>
      <c r="AI51" s="221"/>
      <c r="AJ51" s="221"/>
      <c r="AK51" s="129"/>
      <c r="AL51" s="129"/>
      <c r="AM51" s="129"/>
      <c r="AN51" s="129"/>
      <c r="AO51" s="129"/>
      <c r="AP51" s="129"/>
      <c r="AQ51" s="129"/>
      <c r="AR51" s="129"/>
      <c r="AS51" s="129"/>
      <c r="AT51" s="221"/>
      <c r="AU51" s="221"/>
      <c r="AV51" s="221"/>
      <c r="AW51" s="129"/>
      <c r="AX51" s="129"/>
      <c r="AY51" s="129"/>
      <c r="AZ51" s="129"/>
      <c r="BA51" s="129"/>
      <c r="BB51" s="129"/>
      <c r="BC51" s="129"/>
      <c r="BD51" s="129"/>
      <c r="BE51" s="129"/>
      <c r="BG51" s="184"/>
      <c r="BH51" s="221"/>
      <c r="BI51" s="221"/>
      <c r="BJ51" s="221"/>
      <c r="BK51" s="221"/>
      <c r="BL51" s="221"/>
      <c r="BM51" s="221"/>
      <c r="BN51" s="129"/>
      <c r="BO51" s="129"/>
      <c r="BP51" s="129"/>
      <c r="BQ51" s="129"/>
      <c r="BR51" s="129"/>
      <c r="BS51" s="129"/>
      <c r="BT51" s="221"/>
      <c r="BU51" s="221"/>
      <c r="BV51" s="221"/>
      <c r="BW51" s="221"/>
      <c r="BX51" s="221"/>
      <c r="BY51" s="221"/>
      <c r="BZ51" s="129"/>
      <c r="CA51" s="129"/>
      <c r="CB51" s="129"/>
      <c r="CC51" s="129"/>
      <c r="CD51" s="129"/>
      <c r="CE51" s="129"/>
      <c r="CH51" s="221"/>
      <c r="CI51" s="221"/>
      <c r="CJ51" s="221"/>
      <c r="CK51" s="221"/>
      <c r="CL51" s="221"/>
      <c r="CM51" s="221"/>
      <c r="CN51" s="221"/>
      <c r="CO51" s="221"/>
      <c r="CP51" s="221"/>
      <c r="CQ51" s="129"/>
      <c r="CR51" s="129"/>
      <c r="CS51" s="129"/>
      <c r="CT51" s="221"/>
      <c r="CU51" s="221"/>
      <c r="CV51" s="221"/>
      <c r="CW51" s="221"/>
      <c r="CX51" s="221"/>
      <c r="CY51" s="221"/>
      <c r="CZ51" s="221"/>
      <c r="DA51" s="221"/>
      <c r="DB51" s="221"/>
      <c r="DC51" s="129"/>
      <c r="DD51" s="129"/>
      <c r="DE51" s="129"/>
      <c r="DH51" s="129"/>
      <c r="DI51" s="129"/>
      <c r="DJ51" s="129"/>
      <c r="DK51" s="129"/>
      <c r="DL51" s="129"/>
      <c r="DM51" s="129"/>
      <c r="DN51" s="129"/>
      <c r="DO51" s="129"/>
      <c r="DP51" s="129"/>
      <c r="DQ51" s="129"/>
      <c r="DR51" s="129"/>
      <c r="DS51" s="129"/>
      <c r="DT51" s="129"/>
      <c r="DU51" s="129"/>
      <c r="DV51" s="129"/>
      <c r="DW51" s="129"/>
      <c r="DX51" s="129"/>
      <c r="DY51" s="129"/>
      <c r="DZ51" s="129"/>
      <c r="EA51" s="129"/>
      <c r="EB51" s="129"/>
      <c r="EC51" s="129"/>
      <c r="ED51" s="129"/>
      <c r="EE51" s="129"/>
      <c r="EF51" s="129"/>
      <c r="EG51" s="129"/>
      <c r="EH51" s="129"/>
      <c r="EI51" s="129"/>
      <c r="EJ51" s="129"/>
      <c r="EK51" s="129"/>
      <c r="EL51" s="129"/>
      <c r="EM51" s="129"/>
      <c r="EN51" s="129"/>
      <c r="EO51" s="129"/>
      <c r="EP51" s="129"/>
      <c r="EQ51" s="129"/>
      <c r="ER51" s="129"/>
      <c r="ES51" s="129"/>
      <c r="ET51" s="129"/>
      <c r="EU51" s="129"/>
      <c r="EV51" s="129"/>
      <c r="EW51" s="129"/>
      <c r="EX51" s="129"/>
      <c r="EY51" s="129"/>
      <c r="EZ51" s="129"/>
      <c r="FA51" s="129"/>
      <c r="FB51" s="129"/>
      <c r="FC51" s="129"/>
      <c r="FD51" s="129"/>
      <c r="FE51" s="129"/>
      <c r="FF51" s="129"/>
      <c r="FG51" s="129"/>
      <c r="FH51" s="129"/>
      <c r="FI51" s="129"/>
      <c r="FJ51" s="129"/>
      <c r="FK51" s="129"/>
      <c r="FL51" s="129"/>
      <c r="FM51" s="129"/>
      <c r="FN51" s="129"/>
      <c r="FO51" s="129"/>
      <c r="FP51" s="129"/>
      <c r="FQ51" s="129"/>
      <c r="FR51" s="129"/>
      <c r="FS51" s="129"/>
      <c r="FT51" s="129"/>
      <c r="FU51" s="129"/>
      <c r="FV51" s="129"/>
      <c r="FW51" s="129"/>
      <c r="FX51" s="129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</row>
    <row r="52" spans="2:216" ht="15" customHeight="1">
      <c r="B52" s="104" t="s">
        <v>206</v>
      </c>
      <c r="C52" s="106" t="s">
        <v>190</v>
      </c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182"/>
      <c r="AH52" s="219"/>
      <c r="AI52" s="219"/>
      <c r="AJ52" s="219"/>
      <c r="AK52" s="96"/>
      <c r="AL52" s="96"/>
      <c r="AM52" s="96"/>
      <c r="AN52" s="96"/>
      <c r="AO52" s="96"/>
      <c r="AP52" s="96"/>
      <c r="AQ52" s="96"/>
      <c r="AR52" s="96"/>
      <c r="AS52" s="96"/>
      <c r="AT52" s="219"/>
      <c r="AU52" s="219"/>
      <c r="AV52" s="219"/>
      <c r="AW52" s="96"/>
      <c r="AX52" s="96"/>
      <c r="AY52" s="96"/>
      <c r="AZ52" s="96"/>
      <c r="BA52" s="96"/>
      <c r="BB52" s="96"/>
      <c r="BC52" s="96"/>
      <c r="BD52" s="96"/>
      <c r="BE52" s="96"/>
      <c r="BG52" s="184"/>
      <c r="BH52" s="219"/>
      <c r="BI52" s="219"/>
      <c r="BJ52" s="219"/>
      <c r="BK52" s="219"/>
      <c r="BL52" s="219"/>
      <c r="BM52" s="219"/>
      <c r="BN52" s="96"/>
      <c r="BO52" s="96"/>
      <c r="BP52" s="96"/>
      <c r="BQ52" s="96"/>
      <c r="BR52" s="96"/>
      <c r="BS52" s="96"/>
      <c r="BT52" s="219"/>
      <c r="BU52" s="219"/>
      <c r="BV52" s="219"/>
      <c r="BW52" s="219"/>
      <c r="BX52" s="219"/>
      <c r="BY52" s="219"/>
      <c r="BZ52" s="96"/>
      <c r="CA52" s="96"/>
      <c r="CB52" s="96"/>
      <c r="CC52" s="96"/>
      <c r="CD52" s="96"/>
      <c r="CE52" s="96"/>
      <c r="CH52" s="219"/>
      <c r="CI52" s="219"/>
      <c r="CJ52" s="219"/>
      <c r="CK52" s="219"/>
      <c r="CL52" s="219"/>
      <c r="CM52" s="219"/>
      <c r="CN52" s="219"/>
      <c r="CO52" s="219"/>
      <c r="CP52" s="219"/>
      <c r="CQ52" s="96"/>
      <c r="CR52" s="96"/>
      <c r="CS52" s="96"/>
      <c r="CT52" s="219"/>
      <c r="CU52" s="219"/>
      <c r="CV52" s="219"/>
      <c r="CW52" s="219"/>
      <c r="CX52" s="219"/>
      <c r="CY52" s="219"/>
      <c r="CZ52" s="219"/>
      <c r="DA52" s="219"/>
      <c r="DB52" s="219"/>
      <c r="DC52" s="96"/>
      <c r="DD52" s="96"/>
      <c r="DE52" s="96"/>
      <c r="DH52" s="96"/>
      <c r="DI52" s="96"/>
      <c r="DJ52" s="96"/>
      <c r="DK52" s="96"/>
      <c r="DL52" s="96"/>
      <c r="DM52" s="96"/>
      <c r="DN52" s="96"/>
      <c r="DO52" s="96"/>
      <c r="DP52" s="96"/>
      <c r="DQ52" s="96"/>
      <c r="DR52" s="96"/>
      <c r="DS52" s="96"/>
      <c r="DT52" s="96"/>
      <c r="DU52" s="96"/>
      <c r="DV52" s="96"/>
      <c r="DW52" s="96"/>
      <c r="DX52" s="96"/>
      <c r="DY52" s="96"/>
      <c r="DZ52" s="96"/>
      <c r="EA52" s="96"/>
      <c r="EB52" s="96"/>
      <c r="EC52" s="96"/>
      <c r="ED52" s="96"/>
      <c r="EE52" s="96"/>
      <c r="EF52" s="96"/>
      <c r="EG52" s="96"/>
      <c r="EH52" s="96"/>
      <c r="EI52" s="96"/>
      <c r="EJ52" s="96"/>
      <c r="EK52" s="96"/>
      <c r="EL52" s="96"/>
      <c r="EM52" s="96"/>
      <c r="EN52" s="96"/>
      <c r="EO52" s="96"/>
      <c r="EP52" s="96"/>
      <c r="EQ52" s="96"/>
      <c r="ER52" s="96"/>
      <c r="ES52" s="96"/>
      <c r="ET52" s="96"/>
      <c r="EU52" s="96"/>
      <c r="EV52" s="96"/>
      <c r="EW52" s="96"/>
      <c r="EX52" s="96"/>
      <c r="EY52" s="96"/>
      <c r="EZ52" s="96"/>
      <c r="FA52" s="96"/>
      <c r="FB52" s="96"/>
      <c r="FC52" s="96"/>
      <c r="FD52" s="96"/>
      <c r="FE52" s="96"/>
      <c r="FF52" s="96"/>
      <c r="FG52" s="96"/>
      <c r="FH52" s="96"/>
      <c r="FI52" s="96"/>
      <c r="FJ52" s="96"/>
      <c r="FK52" s="96"/>
      <c r="FL52" s="96"/>
      <c r="FM52" s="96"/>
      <c r="FN52" s="96"/>
      <c r="FO52" s="96"/>
      <c r="FP52" s="96"/>
      <c r="FQ52" s="96"/>
      <c r="FR52" s="96"/>
      <c r="FS52" s="96"/>
      <c r="FT52" s="96"/>
      <c r="FU52" s="96"/>
      <c r="FV52" s="96"/>
      <c r="FW52" s="96"/>
      <c r="FX52" s="96"/>
      <c r="FY52" s="159"/>
      <c r="FZ52" s="159"/>
      <c r="GA52" s="159"/>
      <c r="GB52" s="159"/>
      <c r="GC52" s="159"/>
      <c r="GD52" s="159"/>
      <c r="GE52" s="159"/>
      <c r="GF52" s="159"/>
      <c r="GG52" s="159"/>
      <c r="GH52" s="159"/>
      <c r="GI52" s="159"/>
      <c r="GJ52" s="159"/>
      <c r="GK52" s="159"/>
      <c r="GL52" s="159"/>
      <c r="GM52" s="159"/>
      <c r="GN52" s="159"/>
      <c r="GO52" s="159"/>
      <c r="GP52" s="159"/>
      <c r="GQ52" s="159"/>
      <c r="GR52" s="159"/>
      <c r="GS52" s="159"/>
      <c r="GT52" s="159"/>
      <c r="GU52" s="159"/>
      <c r="GV52" s="159"/>
      <c r="GW52" s="159"/>
      <c r="GX52" s="159"/>
      <c r="GY52" s="159"/>
      <c r="GZ52" s="159"/>
      <c r="HA52" s="159"/>
      <c r="HB52" s="159"/>
      <c r="HC52" s="159"/>
      <c r="HD52" s="159"/>
      <c r="HE52" s="159"/>
      <c r="HF52" s="159"/>
      <c r="HG52" s="159"/>
      <c r="HH52" s="159"/>
    </row>
    <row r="53" spans="2:216" ht="15" customHeight="1">
      <c r="B53" s="104" t="s">
        <v>207</v>
      </c>
      <c r="C53" s="106" t="s">
        <v>181</v>
      </c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182"/>
      <c r="AH53" s="219"/>
      <c r="AI53" s="219"/>
      <c r="AJ53" s="219"/>
      <c r="AK53" s="96"/>
      <c r="AL53" s="96"/>
      <c r="AM53" s="96"/>
      <c r="AN53" s="96"/>
      <c r="AO53" s="96"/>
      <c r="AP53" s="96"/>
      <c r="AQ53" s="96"/>
      <c r="AR53" s="96"/>
      <c r="AS53" s="96"/>
      <c r="AT53" s="219"/>
      <c r="AU53" s="219"/>
      <c r="AV53" s="219"/>
      <c r="AW53" s="96"/>
      <c r="AX53" s="96"/>
      <c r="AY53" s="96"/>
      <c r="AZ53" s="96"/>
      <c r="BA53" s="96"/>
      <c r="BB53" s="96"/>
      <c r="BC53" s="96"/>
      <c r="BD53" s="96"/>
      <c r="BE53" s="96"/>
      <c r="BG53" s="184"/>
      <c r="BH53" s="219"/>
      <c r="BI53" s="219"/>
      <c r="BJ53" s="219"/>
      <c r="BK53" s="219"/>
      <c r="BL53" s="219"/>
      <c r="BM53" s="219"/>
      <c r="BN53" s="96"/>
      <c r="BO53" s="96"/>
      <c r="BP53" s="96"/>
      <c r="BQ53" s="96"/>
      <c r="BR53" s="96"/>
      <c r="BS53" s="96"/>
      <c r="BT53" s="219"/>
      <c r="BU53" s="219"/>
      <c r="BV53" s="219"/>
      <c r="BW53" s="219"/>
      <c r="BX53" s="219"/>
      <c r="BY53" s="219"/>
      <c r="BZ53" s="96"/>
      <c r="CA53" s="96"/>
      <c r="CB53" s="96"/>
      <c r="CC53" s="96"/>
      <c r="CD53" s="96"/>
      <c r="CE53" s="96"/>
      <c r="CH53" s="219"/>
      <c r="CI53" s="219"/>
      <c r="CJ53" s="219"/>
      <c r="CK53" s="219"/>
      <c r="CL53" s="219"/>
      <c r="CM53" s="219"/>
      <c r="CN53" s="219"/>
      <c r="CO53" s="219"/>
      <c r="CP53" s="219"/>
      <c r="CQ53" s="96"/>
      <c r="CR53" s="96"/>
      <c r="CS53" s="96"/>
      <c r="CT53" s="219"/>
      <c r="CU53" s="219"/>
      <c r="CV53" s="219"/>
      <c r="CW53" s="219"/>
      <c r="CX53" s="219"/>
      <c r="CY53" s="219"/>
      <c r="CZ53" s="219"/>
      <c r="DA53" s="219"/>
      <c r="DB53" s="219"/>
      <c r="DC53" s="96"/>
      <c r="DD53" s="96"/>
      <c r="DE53" s="96"/>
      <c r="DH53" s="96"/>
      <c r="DI53" s="96"/>
      <c r="DJ53" s="96"/>
      <c r="DK53" s="96"/>
      <c r="DL53" s="96"/>
      <c r="DM53" s="96"/>
      <c r="DN53" s="96"/>
      <c r="DO53" s="96"/>
      <c r="DP53" s="96"/>
      <c r="DQ53" s="96"/>
      <c r="DR53" s="96"/>
      <c r="DS53" s="96"/>
      <c r="DT53" s="96"/>
      <c r="DU53" s="96"/>
      <c r="DV53" s="96"/>
      <c r="DW53" s="96"/>
      <c r="DX53" s="96"/>
      <c r="DY53" s="96"/>
      <c r="DZ53" s="96"/>
      <c r="EA53" s="96"/>
      <c r="EB53" s="96"/>
      <c r="EC53" s="96"/>
      <c r="ED53" s="96"/>
      <c r="EE53" s="96"/>
      <c r="EF53" s="96"/>
      <c r="EG53" s="96"/>
      <c r="EH53" s="96"/>
      <c r="EI53" s="96"/>
      <c r="EJ53" s="96"/>
      <c r="EK53" s="96"/>
      <c r="EL53" s="96"/>
      <c r="EM53" s="96"/>
      <c r="EN53" s="96"/>
      <c r="EO53" s="96"/>
      <c r="EP53" s="96"/>
      <c r="EQ53" s="96"/>
      <c r="ER53" s="96"/>
      <c r="ES53" s="96"/>
      <c r="ET53" s="96"/>
      <c r="EU53" s="96"/>
      <c r="EV53" s="96"/>
      <c r="EW53" s="96"/>
      <c r="EX53" s="96"/>
      <c r="EY53" s="96"/>
      <c r="EZ53" s="96"/>
      <c r="FA53" s="96"/>
      <c r="FB53" s="96"/>
      <c r="FC53" s="96"/>
      <c r="FD53" s="96"/>
      <c r="FE53" s="96"/>
      <c r="FF53" s="96"/>
      <c r="FG53" s="96"/>
      <c r="FH53" s="96"/>
      <c r="FI53" s="96"/>
      <c r="FJ53" s="96"/>
      <c r="FK53" s="96"/>
      <c r="FL53" s="96"/>
      <c r="FM53" s="96"/>
      <c r="FN53" s="96"/>
      <c r="FO53" s="96"/>
      <c r="FP53" s="96"/>
      <c r="FQ53" s="96"/>
      <c r="FR53" s="96"/>
      <c r="FS53" s="96"/>
      <c r="FT53" s="96"/>
      <c r="FU53" s="96"/>
      <c r="FV53" s="96"/>
      <c r="FW53" s="96"/>
      <c r="FX53" s="96"/>
      <c r="FY53" s="159"/>
      <c r="FZ53" s="159"/>
      <c r="GA53" s="159"/>
      <c r="GB53" s="159"/>
      <c r="GC53" s="159"/>
      <c r="GD53" s="159"/>
      <c r="GE53" s="159"/>
      <c r="GF53" s="159"/>
      <c r="GG53" s="159"/>
      <c r="GH53" s="159"/>
      <c r="GI53" s="159"/>
      <c r="GJ53" s="159"/>
      <c r="GK53" s="159"/>
      <c r="GL53" s="159"/>
      <c r="GM53" s="159"/>
      <c r="GN53" s="159"/>
      <c r="GO53" s="159"/>
      <c r="GP53" s="159"/>
      <c r="GQ53" s="159"/>
      <c r="GR53" s="159"/>
      <c r="GS53" s="159"/>
      <c r="GT53" s="159"/>
      <c r="GU53" s="159"/>
      <c r="GV53" s="159"/>
      <c r="GW53" s="159"/>
      <c r="GX53" s="159"/>
      <c r="GY53" s="159"/>
      <c r="GZ53" s="159"/>
      <c r="HA53" s="159"/>
      <c r="HB53" s="159"/>
      <c r="HC53" s="159"/>
      <c r="HD53" s="159"/>
      <c r="HE53" s="159"/>
      <c r="HF53" s="159"/>
      <c r="HG53" s="159"/>
      <c r="HH53" s="159"/>
    </row>
    <row r="54" spans="2:216" ht="15" customHeight="1">
      <c r="B54" s="104" t="s">
        <v>208</v>
      </c>
      <c r="C54" s="106" t="s">
        <v>193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182"/>
      <c r="AH54" s="220"/>
      <c r="AI54" s="220"/>
      <c r="AJ54" s="220"/>
      <c r="AK54" s="96"/>
      <c r="AL54" s="96"/>
      <c r="AM54" s="96"/>
      <c r="AN54" s="96"/>
      <c r="AO54" s="96"/>
      <c r="AP54" s="96"/>
      <c r="AQ54" s="96"/>
      <c r="AR54" s="96"/>
      <c r="AS54" s="96"/>
      <c r="AT54" s="220"/>
      <c r="AU54" s="220"/>
      <c r="AV54" s="220"/>
      <c r="AW54" s="96"/>
      <c r="AX54" s="96"/>
      <c r="AY54" s="96"/>
      <c r="AZ54" s="96"/>
      <c r="BA54" s="96"/>
      <c r="BB54" s="96"/>
      <c r="BC54" s="96"/>
      <c r="BD54" s="96"/>
      <c r="BE54" s="96"/>
      <c r="BG54" s="184"/>
      <c r="BH54" s="220"/>
      <c r="BI54" s="220"/>
      <c r="BJ54" s="220"/>
      <c r="BK54" s="220"/>
      <c r="BL54" s="220"/>
      <c r="BM54" s="220"/>
      <c r="BN54" s="96"/>
      <c r="BO54" s="96"/>
      <c r="BP54" s="96"/>
      <c r="BQ54" s="96"/>
      <c r="BR54" s="96"/>
      <c r="BS54" s="96"/>
      <c r="BT54" s="220"/>
      <c r="BU54" s="220"/>
      <c r="BV54" s="220"/>
      <c r="BW54" s="220"/>
      <c r="BX54" s="220"/>
      <c r="BY54" s="220"/>
      <c r="BZ54" s="96"/>
      <c r="CA54" s="96"/>
      <c r="CB54" s="96"/>
      <c r="CC54" s="96"/>
      <c r="CD54" s="96"/>
      <c r="CE54" s="96"/>
      <c r="CH54" s="220"/>
      <c r="CI54" s="220"/>
      <c r="CJ54" s="220"/>
      <c r="CK54" s="220"/>
      <c r="CL54" s="220"/>
      <c r="CM54" s="220"/>
      <c r="CN54" s="220"/>
      <c r="CO54" s="220"/>
      <c r="CP54" s="220"/>
      <c r="CQ54" s="96"/>
      <c r="CR54" s="96"/>
      <c r="CS54" s="96"/>
      <c r="CT54" s="220"/>
      <c r="CU54" s="220"/>
      <c r="CV54" s="220"/>
      <c r="CW54" s="220"/>
      <c r="CX54" s="220"/>
      <c r="CY54" s="220"/>
      <c r="CZ54" s="220"/>
      <c r="DA54" s="220"/>
      <c r="DB54" s="220"/>
      <c r="DC54" s="96"/>
      <c r="DD54" s="96"/>
      <c r="DE54" s="96"/>
      <c r="DH54" s="96"/>
      <c r="DI54" s="96"/>
      <c r="DJ54" s="96"/>
      <c r="DK54" s="96"/>
      <c r="DL54" s="96"/>
      <c r="DM54" s="96"/>
      <c r="DN54" s="96"/>
      <c r="DO54" s="96"/>
      <c r="DP54" s="96"/>
      <c r="DQ54" s="96"/>
      <c r="DR54" s="96"/>
      <c r="DS54" s="96"/>
      <c r="DT54" s="96"/>
      <c r="DU54" s="96"/>
      <c r="DV54" s="96"/>
      <c r="DW54" s="96"/>
      <c r="DX54" s="96"/>
      <c r="DY54" s="96"/>
      <c r="DZ54" s="96"/>
      <c r="EA54" s="96"/>
      <c r="EB54" s="96"/>
      <c r="EC54" s="96"/>
      <c r="ED54" s="96"/>
      <c r="EE54" s="96"/>
      <c r="EF54" s="96"/>
      <c r="EG54" s="96"/>
      <c r="EH54" s="96"/>
      <c r="EI54" s="96"/>
      <c r="EJ54" s="96"/>
      <c r="EK54" s="96"/>
      <c r="EL54" s="96"/>
      <c r="EM54" s="96"/>
      <c r="EN54" s="96"/>
      <c r="EO54" s="96"/>
      <c r="EP54" s="96"/>
      <c r="EQ54" s="96"/>
      <c r="ER54" s="96"/>
      <c r="ES54" s="96"/>
      <c r="ET54" s="96"/>
      <c r="EU54" s="96"/>
      <c r="EV54" s="96"/>
      <c r="EW54" s="96"/>
      <c r="EX54" s="96"/>
      <c r="EY54" s="96"/>
      <c r="EZ54" s="96"/>
      <c r="FA54" s="96"/>
      <c r="FB54" s="96"/>
      <c r="FC54" s="96"/>
      <c r="FD54" s="96"/>
      <c r="FE54" s="96"/>
      <c r="FF54" s="96"/>
      <c r="FG54" s="96"/>
      <c r="FH54" s="96"/>
      <c r="FI54" s="96"/>
      <c r="FJ54" s="96"/>
      <c r="FK54" s="96"/>
      <c r="FL54" s="96"/>
      <c r="FM54" s="96"/>
      <c r="FN54" s="96"/>
      <c r="FO54" s="96"/>
      <c r="FP54" s="96"/>
      <c r="FQ54" s="96"/>
      <c r="FR54" s="96"/>
      <c r="FS54" s="96"/>
      <c r="FT54" s="96"/>
      <c r="FU54" s="96"/>
      <c r="FV54" s="96"/>
      <c r="FW54" s="96"/>
      <c r="FX54" s="96"/>
      <c r="FY54" s="159"/>
      <c r="FZ54" s="159"/>
      <c r="GA54" s="159"/>
      <c r="GB54" s="159"/>
      <c r="GC54" s="159"/>
      <c r="GD54" s="159"/>
      <c r="GE54" s="159"/>
      <c r="GF54" s="159"/>
      <c r="GG54" s="159"/>
      <c r="GH54" s="159"/>
      <c r="GI54" s="159"/>
      <c r="GJ54" s="159"/>
      <c r="GK54" s="159"/>
      <c r="GL54" s="159"/>
      <c r="GM54" s="159"/>
      <c r="GN54" s="159"/>
      <c r="GO54" s="159"/>
      <c r="GP54" s="159"/>
      <c r="GQ54" s="159"/>
      <c r="GR54" s="159"/>
      <c r="GS54" s="159"/>
      <c r="GT54" s="159"/>
      <c r="GU54" s="159"/>
      <c r="GV54" s="159"/>
      <c r="GW54" s="159"/>
      <c r="GX54" s="159"/>
      <c r="GY54" s="159"/>
      <c r="GZ54" s="159"/>
      <c r="HA54" s="159"/>
      <c r="HB54" s="159"/>
      <c r="HC54" s="159"/>
      <c r="HD54" s="159"/>
      <c r="HE54" s="159"/>
      <c r="HF54" s="159"/>
      <c r="HG54" s="159"/>
      <c r="HH54" s="159"/>
    </row>
    <row r="55" spans="2:216" s="264" customFormat="1" ht="15" customHeight="1">
      <c r="B55" s="252" t="s">
        <v>209</v>
      </c>
      <c r="C55" s="254"/>
      <c r="D55" s="263"/>
      <c r="E55" s="263"/>
      <c r="F55" s="263"/>
      <c r="H55" s="266"/>
      <c r="I55" s="266"/>
      <c r="J55" s="266"/>
      <c r="K55" s="266"/>
      <c r="L55" s="266"/>
      <c r="M55" s="266"/>
      <c r="N55" s="266"/>
      <c r="O55" s="266"/>
      <c r="P55" s="266"/>
      <c r="Q55" s="266"/>
      <c r="R55" s="266"/>
      <c r="S55" s="266"/>
      <c r="T55" s="266"/>
      <c r="U55" s="266"/>
      <c r="V55" s="266"/>
      <c r="W55" s="266"/>
      <c r="X55" s="266"/>
      <c r="Y55" s="266"/>
      <c r="Z55" s="266"/>
      <c r="AA55" s="266"/>
      <c r="AB55" s="266"/>
      <c r="AC55" s="266"/>
      <c r="AD55" s="266"/>
      <c r="AE55" s="266"/>
      <c r="AF55" s="268"/>
      <c r="AG55" s="265"/>
      <c r="AH55" s="266"/>
      <c r="AI55" s="266"/>
      <c r="AJ55" s="266"/>
      <c r="AK55" s="266"/>
      <c r="AL55" s="266"/>
      <c r="AM55" s="266"/>
      <c r="AN55" s="266"/>
      <c r="AO55" s="266"/>
      <c r="AP55" s="266"/>
      <c r="AQ55" s="266"/>
      <c r="AR55" s="266"/>
      <c r="AS55" s="266"/>
      <c r="AT55" s="266"/>
      <c r="AU55" s="266"/>
      <c r="AV55" s="266"/>
      <c r="AW55" s="266"/>
      <c r="AX55" s="266"/>
      <c r="AY55" s="266"/>
      <c r="AZ55" s="266"/>
      <c r="BA55" s="266"/>
      <c r="BB55" s="266"/>
      <c r="BC55" s="266"/>
      <c r="BD55" s="266"/>
      <c r="BE55" s="266"/>
      <c r="BF55" s="265"/>
      <c r="BG55" s="275"/>
      <c r="BH55" s="266"/>
      <c r="BI55" s="266"/>
      <c r="BJ55" s="266"/>
      <c r="BK55" s="266"/>
      <c r="BL55" s="266"/>
      <c r="BM55" s="266"/>
      <c r="BN55" s="266"/>
      <c r="BO55" s="266"/>
      <c r="BP55" s="266"/>
      <c r="BQ55" s="266"/>
      <c r="BR55" s="266"/>
      <c r="BS55" s="266"/>
      <c r="BT55" s="266"/>
      <c r="BU55" s="266"/>
      <c r="BV55" s="266"/>
      <c r="BW55" s="266"/>
      <c r="BX55" s="266"/>
      <c r="BY55" s="266"/>
      <c r="BZ55" s="266"/>
      <c r="CA55" s="266"/>
      <c r="CB55" s="266"/>
      <c r="CC55" s="266"/>
      <c r="CD55" s="266"/>
      <c r="CE55" s="266"/>
      <c r="CF55" s="265"/>
      <c r="CG55" s="265"/>
      <c r="CH55" s="266"/>
      <c r="CI55" s="266"/>
      <c r="CJ55" s="266"/>
      <c r="CK55" s="266"/>
      <c r="CL55" s="266"/>
      <c r="CM55" s="266"/>
      <c r="CN55" s="266"/>
      <c r="CO55" s="266"/>
      <c r="CP55" s="266"/>
      <c r="CQ55" s="266"/>
      <c r="CR55" s="266"/>
      <c r="CS55" s="266"/>
      <c r="CT55" s="266"/>
      <c r="CU55" s="266"/>
      <c r="CV55" s="266"/>
      <c r="CW55" s="266"/>
      <c r="CX55" s="266"/>
      <c r="CY55" s="266"/>
      <c r="CZ55" s="266"/>
      <c r="DA55" s="266"/>
      <c r="DB55" s="266"/>
      <c r="DC55" s="266"/>
      <c r="DD55" s="266"/>
      <c r="DE55" s="266"/>
      <c r="DH55" s="266"/>
      <c r="DI55" s="266"/>
      <c r="DJ55" s="266"/>
      <c r="DK55" s="266"/>
      <c r="DL55" s="266"/>
      <c r="DM55" s="266"/>
      <c r="DN55" s="266"/>
      <c r="DO55" s="266"/>
      <c r="DP55" s="266"/>
      <c r="DQ55" s="266"/>
      <c r="DR55" s="266"/>
      <c r="DS55" s="266"/>
      <c r="DT55" s="266"/>
      <c r="DU55" s="266"/>
      <c r="DV55" s="266"/>
      <c r="DW55" s="266"/>
      <c r="DX55" s="266"/>
      <c r="DY55" s="266"/>
      <c r="DZ55" s="266"/>
      <c r="EA55" s="266"/>
      <c r="EB55" s="266"/>
      <c r="EC55" s="266"/>
      <c r="ED55" s="266"/>
      <c r="EE55" s="266"/>
      <c r="EF55" s="266"/>
      <c r="EG55" s="266"/>
      <c r="EH55" s="266"/>
      <c r="EI55" s="266"/>
      <c r="EJ55" s="266"/>
      <c r="EK55" s="266"/>
      <c r="EL55" s="266"/>
      <c r="EM55" s="266"/>
      <c r="EN55" s="266"/>
      <c r="EO55" s="266"/>
      <c r="EP55" s="266"/>
      <c r="EQ55" s="266"/>
      <c r="ER55" s="266"/>
      <c r="ES55" s="266"/>
      <c r="ET55" s="266"/>
      <c r="EU55" s="266"/>
      <c r="EV55" s="266"/>
      <c r="EW55" s="266"/>
      <c r="EX55" s="266"/>
      <c r="EY55" s="266"/>
      <c r="EZ55" s="266"/>
      <c r="FA55" s="266"/>
      <c r="FB55" s="266"/>
      <c r="FC55" s="266"/>
      <c r="FD55" s="266"/>
      <c r="FE55" s="266"/>
      <c r="FF55" s="266"/>
      <c r="FG55" s="266"/>
      <c r="FH55" s="266"/>
      <c r="FI55" s="266"/>
      <c r="FJ55" s="266"/>
      <c r="FK55" s="266"/>
      <c r="FL55" s="266"/>
      <c r="FM55" s="266"/>
      <c r="FN55" s="266"/>
      <c r="FO55" s="266"/>
      <c r="FP55" s="266"/>
      <c r="FQ55" s="266"/>
      <c r="FR55" s="266"/>
      <c r="FS55" s="266"/>
      <c r="FT55" s="266"/>
      <c r="FU55" s="266"/>
      <c r="FV55" s="266"/>
      <c r="FW55" s="266"/>
      <c r="FX55" s="266"/>
      <c r="FY55" s="276"/>
      <c r="FZ55" s="276"/>
      <c r="GA55" s="276"/>
      <c r="GB55" s="276"/>
      <c r="GC55" s="276"/>
      <c r="GD55" s="276"/>
      <c r="GE55" s="276"/>
      <c r="GF55" s="276"/>
      <c r="GG55" s="276"/>
      <c r="GH55" s="276"/>
      <c r="GI55" s="276"/>
      <c r="GJ55" s="276"/>
      <c r="GK55" s="276"/>
      <c r="GL55" s="276"/>
      <c r="GM55" s="276"/>
      <c r="GN55" s="276"/>
      <c r="GO55" s="276"/>
      <c r="GP55" s="276"/>
      <c r="GQ55" s="276"/>
      <c r="GR55" s="276"/>
      <c r="GS55" s="276"/>
      <c r="GT55" s="276"/>
      <c r="GU55" s="276"/>
      <c r="GV55" s="276"/>
      <c r="GW55" s="276"/>
      <c r="GX55" s="276"/>
      <c r="GY55" s="276"/>
      <c r="GZ55" s="276"/>
      <c r="HA55" s="276"/>
      <c r="HB55" s="276"/>
      <c r="HC55" s="276"/>
      <c r="HD55" s="276"/>
      <c r="HE55" s="276"/>
      <c r="HF55" s="276"/>
      <c r="HG55" s="276"/>
      <c r="HH55" s="276"/>
    </row>
    <row r="56" spans="2:216" ht="15" customHeight="1">
      <c r="B56" s="105" t="s">
        <v>210</v>
      </c>
      <c r="C56" s="106" t="s">
        <v>174</v>
      </c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182"/>
      <c r="AH56" s="220"/>
      <c r="AI56" s="220"/>
      <c r="AJ56" s="220"/>
      <c r="AK56" s="128"/>
      <c r="AL56" s="128"/>
      <c r="AM56" s="128"/>
      <c r="AN56" s="128"/>
      <c r="AO56" s="128"/>
      <c r="AP56" s="128"/>
      <c r="AQ56" s="128"/>
      <c r="AR56" s="128"/>
      <c r="AS56" s="128"/>
      <c r="AT56" s="220"/>
      <c r="AU56" s="220"/>
      <c r="AV56" s="220"/>
      <c r="AW56" s="128"/>
      <c r="AX56" s="128"/>
      <c r="AY56" s="128"/>
      <c r="AZ56" s="128"/>
      <c r="BA56" s="128"/>
      <c r="BB56" s="128"/>
      <c r="BC56" s="128"/>
      <c r="BD56" s="128"/>
      <c r="BE56" s="128"/>
      <c r="BG56" s="184"/>
      <c r="BH56" s="220"/>
      <c r="BI56" s="220"/>
      <c r="BJ56" s="220"/>
      <c r="BK56" s="220"/>
      <c r="BL56" s="220"/>
      <c r="BM56" s="220"/>
      <c r="BN56" s="128"/>
      <c r="BO56" s="128"/>
      <c r="BP56" s="128"/>
      <c r="BQ56" s="128"/>
      <c r="BR56" s="128"/>
      <c r="BS56" s="128"/>
      <c r="BT56" s="220"/>
      <c r="BU56" s="220"/>
      <c r="BV56" s="220"/>
      <c r="BW56" s="220"/>
      <c r="BX56" s="220"/>
      <c r="BY56" s="220"/>
      <c r="BZ56" s="128"/>
      <c r="CA56" s="128"/>
      <c r="CB56" s="128"/>
      <c r="CC56" s="128"/>
      <c r="CD56" s="128"/>
      <c r="CE56" s="128"/>
      <c r="CH56" s="220"/>
      <c r="CI56" s="220"/>
      <c r="CJ56" s="220"/>
      <c r="CK56" s="220"/>
      <c r="CL56" s="220"/>
      <c r="CM56" s="220"/>
      <c r="CN56" s="220"/>
      <c r="CO56" s="220"/>
      <c r="CP56" s="220"/>
      <c r="CQ56" s="128"/>
      <c r="CR56" s="128"/>
      <c r="CS56" s="128"/>
      <c r="CT56" s="220"/>
      <c r="CU56" s="220"/>
      <c r="CV56" s="220"/>
      <c r="CW56" s="220"/>
      <c r="CX56" s="220"/>
      <c r="CY56" s="220"/>
      <c r="CZ56" s="220"/>
      <c r="DA56" s="220"/>
      <c r="DB56" s="220"/>
      <c r="DC56" s="128"/>
      <c r="DD56" s="128"/>
      <c r="DE56" s="128"/>
      <c r="DH56" s="128"/>
      <c r="DI56" s="128"/>
      <c r="DJ56" s="128"/>
      <c r="DK56" s="128"/>
      <c r="DL56" s="128"/>
      <c r="DM56" s="128"/>
      <c r="DN56" s="128"/>
      <c r="DO56" s="128"/>
      <c r="DP56" s="128"/>
      <c r="DQ56" s="128"/>
      <c r="DR56" s="128"/>
      <c r="DS56" s="128"/>
      <c r="DT56" s="128"/>
      <c r="DU56" s="128"/>
      <c r="DV56" s="128"/>
      <c r="DW56" s="128"/>
      <c r="DX56" s="128"/>
      <c r="DY56" s="128"/>
      <c r="DZ56" s="128"/>
      <c r="EA56" s="128"/>
      <c r="EB56" s="128"/>
      <c r="EC56" s="128"/>
      <c r="ED56" s="128"/>
      <c r="EE56" s="128"/>
      <c r="EF56" s="128"/>
      <c r="EG56" s="128"/>
      <c r="EH56" s="128"/>
      <c r="EI56" s="128"/>
      <c r="EJ56" s="128"/>
      <c r="EK56" s="128"/>
      <c r="EL56" s="128"/>
      <c r="EM56" s="128"/>
      <c r="EN56" s="128"/>
      <c r="EO56" s="128"/>
      <c r="EP56" s="128"/>
      <c r="EQ56" s="128"/>
      <c r="ER56" s="128"/>
      <c r="ES56" s="128"/>
      <c r="ET56" s="128"/>
      <c r="EU56" s="128"/>
      <c r="EV56" s="128"/>
      <c r="EW56" s="128"/>
      <c r="EX56" s="128"/>
      <c r="EY56" s="128"/>
      <c r="EZ56" s="128"/>
      <c r="FA56" s="128"/>
      <c r="FB56" s="128"/>
      <c r="FC56" s="128"/>
      <c r="FD56" s="128"/>
      <c r="FE56" s="128"/>
      <c r="FF56" s="128"/>
      <c r="FG56" s="128"/>
      <c r="FH56" s="128"/>
      <c r="FI56" s="128"/>
      <c r="FJ56" s="128"/>
      <c r="FK56" s="128"/>
      <c r="FL56" s="128"/>
      <c r="FM56" s="128"/>
      <c r="FN56" s="128"/>
      <c r="FO56" s="128"/>
      <c r="FP56" s="128"/>
      <c r="FQ56" s="128"/>
      <c r="FR56" s="128"/>
      <c r="FS56" s="128"/>
      <c r="FT56" s="128"/>
      <c r="FU56" s="128"/>
      <c r="FV56" s="128"/>
      <c r="FW56" s="128"/>
      <c r="FX56" s="128"/>
      <c r="FY56" s="173"/>
      <c r="FZ56" s="173"/>
      <c r="GA56" s="173"/>
      <c r="GB56" s="173"/>
      <c r="GC56" s="173"/>
      <c r="GD56" s="173"/>
      <c r="GE56" s="173"/>
      <c r="GF56" s="173"/>
      <c r="GG56" s="173"/>
      <c r="GH56" s="173"/>
      <c r="GI56" s="173"/>
      <c r="GJ56" s="173"/>
      <c r="GK56" s="173"/>
      <c r="GL56" s="173"/>
      <c r="GM56" s="173"/>
      <c r="GN56" s="173"/>
      <c r="GO56" s="173"/>
      <c r="GP56" s="173"/>
      <c r="GQ56" s="173"/>
      <c r="GR56" s="173"/>
      <c r="GS56" s="173"/>
      <c r="GT56" s="173"/>
      <c r="GU56" s="173"/>
      <c r="GV56" s="173"/>
      <c r="GW56" s="173"/>
      <c r="GX56" s="173"/>
      <c r="GY56" s="173"/>
      <c r="GZ56" s="173"/>
      <c r="HA56" s="173"/>
      <c r="HB56" s="173"/>
      <c r="HC56" s="173"/>
      <c r="HD56" s="173"/>
      <c r="HE56" s="173"/>
      <c r="HF56" s="173"/>
      <c r="HG56" s="173"/>
      <c r="HH56" s="173"/>
    </row>
    <row r="57" spans="2:216" ht="15" customHeight="1">
      <c r="B57" s="104" t="s">
        <v>211</v>
      </c>
      <c r="C57" s="106" t="s">
        <v>174</v>
      </c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182"/>
      <c r="AH57" s="220"/>
      <c r="AI57" s="220"/>
      <c r="AJ57" s="220"/>
      <c r="AK57" s="96"/>
      <c r="AL57" s="96"/>
      <c r="AM57" s="96"/>
      <c r="AN57" s="96"/>
      <c r="AO57" s="96"/>
      <c r="AP57" s="96"/>
      <c r="AQ57" s="96"/>
      <c r="AR57" s="96"/>
      <c r="AS57" s="96"/>
      <c r="AT57" s="220"/>
      <c r="AU57" s="220"/>
      <c r="AV57" s="220"/>
      <c r="AW57" s="96"/>
      <c r="AX57" s="96"/>
      <c r="AY57" s="96"/>
      <c r="AZ57" s="96"/>
      <c r="BA57" s="96"/>
      <c r="BB57" s="96"/>
      <c r="BC57" s="96"/>
      <c r="BD57" s="96"/>
      <c r="BE57" s="96"/>
      <c r="BG57" s="184"/>
      <c r="BH57" s="220"/>
      <c r="BI57" s="220"/>
      <c r="BJ57" s="220"/>
      <c r="BK57" s="220"/>
      <c r="BL57" s="220"/>
      <c r="BM57" s="220"/>
      <c r="BN57" s="96"/>
      <c r="BO57" s="96"/>
      <c r="BP57" s="96"/>
      <c r="BQ57" s="96"/>
      <c r="BR57" s="96"/>
      <c r="BS57" s="96"/>
      <c r="BT57" s="220"/>
      <c r="BU57" s="220"/>
      <c r="BV57" s="220"/>
      <c r="BW57" s="220"/>
      <c r="BX57" s="220"/>
      <c r="BY57" s="220"/>
      <c r="BZ57" s="96"/>
      <c r="CA57" s="96"/>
      <c r="CB57" s="96"/>
      <c r="CC57" s="96"/>
      <c r="CD57" s="96"/>
      <c r="CE57" s="96"/>
      <c r="CH57" s="220"/>
      <c r="CI57" s="220"/>
      <c r="CJ57" s="220"/>
      <c r="CK57" s="220"/>
      <c r="CL57" s="220"/>
      <c r="CM57" s="220"/>
      <c r="CN57" s="220"/>
      <c r="CO57" s="220"/>
      <c r="CP57" s="220"/>
      <c r="CQ57" s="96"/>
      <c r="CR57" s="96"/>
      <c r="CS57" s="96"/>
      <c r="CT57" s="220"/>
      <c r="CU57" s="220"/>
      <c r="CV57" s="220"/>
      <c r="CW57" s="220"/>
      <c r="CX57" s="220"/>
      <c r="CY57" s="220"/>
      <c r="CZ57" s="220"/>
      <c r="DA57" s="220"/>
      <c r="DB57" s="220"/>
      <c r="DC57" s="96"/>
      <c r="DD57" s="96"/>
      <c r="DE57" s="96"/>
      <c r="DH57" s="96"/>
      <c r="DI57" s="96"/>
      <c r="DJ57" s="96"/>
      <c r="DK57" s="96"/>
      <c r="DL57" s="96"/>
      <c r="DM57" s="96"/>
      <c r="DN57" s="96"/>
      <c r="DO57" s="96"/>
      <c r="DP57" s="96"/>
      <c r="DQ57" s="96"/>
      <c r="DR57" s="96"/>
      <c r="DS57" s="96"/>
      <c r="DT57" s="96"/>
      <c r="DU57" s="96"/>
      <c r="DV57" s="96"/>
      <c r="DW57" s="96"/>
      <c r="DX57" s="96"/>
      <c r="DY57" s="96"/>
      <c r="DZ57" s="96"/>
      <c r="EA57" s="96"/>
      <c r="EB57" s="96"/>
      <c r="EC57" s="96"/>
      <c r="ED57" s="96"/>
      <c r="EE57" s="96"/>
      <c r="EF57" s="96"/>
      <c r="EG57" s="96"/>
      <c r="EH57" s="96"/>
      <c r="EI57" s="96"/>
      <c r="EJ57" s="96"/>
      <c r="EK57" s="96"/>
      <c r="EL57" s="96"/>
      <c r="EM57" s="96"/>
      <c r="EN57" s="96"/>
      <c r="EO57" s="96"/>
      <c r="EP57" s="96"/>
      <c r="EQ57" s="96"/>
      <c r="ER57" s="96"/>
      <c r="ES57" s="96"/>
      <c r="ET57" s="96"/>
      <c r="EU57" s="96"/>
      <c r="EV57" s="96"/>
      <c r="EW57" s="96"/>
      <c r="EX57" s="96"/>
      <c r="EY57" s="96"/>
      <c r="EZ57" s="96"/>
      <c r="FA57" s="96"/>
      <c r="FB57" s="96"/>
      <c r="FC57" s="96"/>
      <c r="FD57" s="96"/>
      <c r="FE57" s="96"/>
      <c r="FF57" s="96"/>
      <c r="FG57" s="96"/>
      <c r="FH57" s="96"/>
      <c r="FI57" s="96"/>
      <c r="FJ57" s="96"/>
      <c r="FK57" s="96"/>
      <c r="FL57" s="96"/>
      <c r="FM57" s="96"/>
      <c r="FN57" s="96"/>
      <c r="FO57" s="96"/>
      <c r="FP57" s="96"/>
      <c r="FQ57" s="96"/>
      <c r="FR57" s="96"/>
      <c r="FS57" s="96"/>
      <c r="FT57" s="96"/>
      <c r="FU57" s="96"/>
      <c r="FV57" s="96"/>
      <c r="FW57" s="96"/>
      <c r="FX57" s="96"/>
      <c r="FY57" s="159"/>
      <c r="FZ57" s="159"/>
      <c r="GA57" s="159"/>
      <c r="GB57" s="159"/>
      <c r="GC57" s="159"/>
      <c r="GD57" s="159"/>
      <c r="GE57" s="159"/>
      <c r="GF57" s="159"/>
      <c r="GG57" s="159"/>
      <c r="GH57" s="159"/>
      <c r="GI57" s="159"/>
      <c r="GJ57" s="159"/>
      <c r="GK57" s="159"/>
      <c r="GL57" s="159"/>
      <c r="GM57" s="159"/>
      <c r="GN57" s="159"/>
      <c r="GO57" s="159"/>
      <c r="GP57" s="159"/>
      <c r="GQ57" s="159"/>
      <c r="GR57" s="159"/>
      <c r="GS57" s="159"/>
      <c r="GT57" s="159"/>
      <c r="GU57" s="159"/>
      <c r="GV57" s="159"/>
      <c r="GW57" s="159"/>
      <c r="GX57" s="159"/>
      <c r="GY57" s="159"/>
      <c r="GZ57" s="159"/>
      <c r="HA57" s="159"/>
      <c r="HB57" s="159"/>
      <c r="HC57" s="159"/>
      <c r="HD57" s="159"/>
      <c r="HE57" s="159"/>
      <c r="HF57" s="159"/>
      <c r="HG57" s="159"/>
      <c r="HH57" s="159"/>
    </row>
    <row r="58" spans="2:216" ht="15" customHeight="1">
      <c r="B58" s="104" t="s">
        <v>212</v>
      </c>
      <c r="C58" s="106" t="s">
        <v>174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182"/>
      <c r="AH58" s="220"/>
      <c r="AI58" s="220"/>
      <c r="AJ58" s="220"/>
      <c r="AK58" s="96"/>
      <c r="AL58" s="96"/>
      <c r="AM58" s="96"/>
      <c r="AN58" s="96"/>
      <c r="AO58" s="96"/>
      <c r="AP58" s="96"/>
      <c r="AQ58" s="96"/>
      <c r="AR58" s="96"/>
      <c r="AS58" s="96"/>
      <c r="AT58" s="220"/>
      <c r="AU58" s="220"/>
      <c r="AV58" s="220"/>
      <c r="AW58" s="96"/>
      <c r="AX58" s="96"/>
      <c r="AY58" s="96"/>
      <c r="AZ58" s="96"/>
      <c r="BA58" s="96"/>
      <c r="BB58" s="96"/>
      <c r="BC58" s="96"/>
      <c r="BD58" s="96"/>
      <c r="BE58" s="96"/>
      <c r="BG58" s="184"/>
      <c r="BH58" s="220"/>
      <c r="BI58" s="220"/>
      <c r="BJ58" s="220"/>
      <c r="BK58" s="220"/>
      <c r="BL58" s="220"/>
      <c r="BM58" s="220"/>
      <c r="BN58" s="96"/>
      <c r="BO58" s="96"/>
      <c r="BP58" s="96"/>
      <c r="BQ58" s="96"/>
      <c r="BR58" s="96"/>
      <c r="BS58" s="96"/>
      <c r="BT58" s="220"/>
      <c r="BU58" s="220"/>
      <c r="BV58" s="220"/>
      <c r="BW58" s="220"/>
      <c r="BX58" s="220"/>
      <c r="BY58" s="220"/>
      <c r="BZ58" s="96"/>
      <c r="CA58" s="96"/>
      <c r="CB58" s="96"/>
      <c r="CC58" s="96"/>
      <c r="CD58" s="96"/>
      <c r="CE58" s="96"/>
      <c r="CH58" s="220"/>
      <c r="CI58" s="220"/>
      <c r="CJ58" s="220"/>
      <c r="CK58" s="220"/>
      <c r="CL58" s="220"/>
      <c r="CM58" s="220"/>
      <c r="CN58" s="220"/>
      <c r="CO58" s="220"/>
      <c r="CP58" s="220"/>
      <c r="CQ58" s="96"/>
      <c r="CR58" s="96"/>
      <c r="CS58" s="96"/>
      <c r="CT58" s="220"/>
      <c r="CU58" s="220"/>
      <c r="CV58" s="220"/>
      <c r="CW58" s="220"/>
      <c r="CX58" s="220"/>
      <c r="CY58" s="220"/>
      <c r="CZ58" s="220"/>
      <c r="DA58" s="220"/>
      <c r="DB58" s="220"/>
      <c r="DC58" s="96"/>
      <c r="DD58" s="96"/>
      <c r="DE58" s="96"/>
      <c r="DH58" s="96"/>
      <c r="DI58" s="96"/>
      <c r="DJ58" s="96"/>
      <c r="DK58" s="96"/>
      <c r="DL58" s="96"/>
      <c r="DM58" s="96"/>
      <c r="DN58" s="96"/>
      <c r="DO58" s="96"/>
      <c r="DP58" s="96"/>
      <c r="DQ58" s="96"/>
      <c r="DR58" s="96"/>
      <c r="DS58" s="96"/>
      <c r="DT58" s="96"/>
      <c r="DU58" s="96"/>
      <c r="DV58" s="96"/>
      <c r="DW58" s="96"/>
      <c r="DX58" s="96"/>
      <c r="DY58" s="96"/>
      <c r="DZ58" s="96"/>
      <c r="EA58" s="96"/>
      <c r="EB58" s="96"/>
      <c r="EC58" s="96"/>
      <c r="ED58" s="96"/>
      <c r="EE58" s="96"/>
      <c r="EF58" s="96"/>
      <c r="EG58" s="96"/>
      <c r="EH58" s="96"/>
      <c r="EI58" s="96"/>
      <c r="EJ58" s="96"/>
      <c r="EK58" s="96"/>
      <c r="EL58" s="96"/>
      <c r="EM58" s="96"/>
      <c r="EN58" s="96"/>
      <c r="EO58" s="96"/>
      <c r="EP58" s="96"/>
      <c r="EQ58" s="96"/>
      <c r="ER58" s="96"/>
      <c r="ES58" s="96"/>
      <c r="ET58" s="96"/>
      <c r="EU58" s="96"/>
      <c r="EV58" s="96"/>
      <c r="EW58" s="96"/>
      <c r="EX58" s="96"/>
      <c r="EY58" s="96"/>
      <c r="EZ58" s="96"/>
      <c r="FA58" s="96"/>
      <c r="FB58" s="96"/>
      <c r="FC58" s="96"/>
      <c r="FD58" s="96"/>
      <c r="FE58" s="96"/>
      <c r="FF58" s="96"/>
      <c r="FG58" s="96"/>
      <c r="FH58" s="96"/>
      <c r="FI58" s="96"/>
      <c r="FJ58" s="96"/>
      <c r="FK58" s="96"/>
      <c r="FL58" s="96"/>
      <c r="FM58" s="96"/>
      <c r="FN58" s="96"/>
      <c r="FO58" s="96"/>
      <c r="FP58" s="96"/>
      <c r="FQ58" s="96"/>
      <c r="FR58" s="96"/>
      <c r="FS58" s="96"/>
      <c r="FT58" s="96"/>
      <c r="FU58" s="96"/>
      <c r="FV58" s="96"/>
      <c r="FW58" s="96"/>
      <c r="FX58" s="96"/>
      <c r="FY58" s="159"/>
      <c r="FZ58" s="159"/>
      <c r="GA58" s="159"/>
      <c r="GB58" s="159"/>
      <c r="GC58" s="159"/>
      <c r="GD58" s="159"/>
      <c r="GE58" s="159"/>
      <c r="GF58" s="159"/>
      <c r="GG58" s="159"/>
      <c r="GH58" s="159"/>
      <c r="GI58" s="159"/>
      <c r="GJ58" s="159"/>
      <c r="GK58" s="159"/>
      <c r="GL58" s="159"/>
      <c r="GM58" s="159"/>
      <c r="GN58" s="159"/>
      <c r="GO58" s="159"/>
      <c r="GP58" s="159"/>
      <c r="GQ58" s="159"/>
      <c r="GR58" s="159"/>
      <c r="GS58" s="159"/>
      <c r="GT58" s="159"/>
      <c r="GU58" s="159"/>
      <c r="GV58" s="159"/>
      <c r="GW58" s="159"/>
      <c r="GX58" s="159"/>
      <c r="GY58" s="159"/>
      <c r="GZ58" s="159"/>
      <c r="HA58" s="159"/>
      <c r="HB58" s="159"/>
      <c r="HC58" s="159"/>
      <c r="HD58" s="159"/>
      <c r="HE58" s="159"/>
      <c r="HF58" s="159"/>
      <c r="HG58" s="159"/>
      <c r="HH58" s="159"/>
    </row>
    <row r="59" spans="2:216" ht="15" customHeight="1">
      <c r="B59" s="104" t="s">
        <v>213</v>
      </c>
      <c r="C59" s="106" t="s">
        <v>181</v>
      </c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182"/>
      <c r="AH59" s="220"/>
      <c r="AI59" s="220"/>
      <c r="AJ59" s="220"/>
      <c r="AK59" s="126"/>
      <c r="AL59" s="126"/>
      <c r="AM59" s="126"/>
      <c r="AN59" s="126"/>
      <c r="AO59" s="126"/>
      <c r="AP59" s="126"/>
      <c r="AQ59" s="126"/>
      <c r="AR59" s="126"/>
      <c r="AS59" s="126"/>
      <c r="AT59" s="220"/>
      <c r="AU59" s="220"/>
      <c r="AV59" s="220"/>
      <c r="AW59" s="126"/>
      <c r="AX59" s="126"/>
      <c r="AY59" s="126"/>
      <c r="AZ59" s="126"/>
      <c r="BA59" s="126"/>
      <c r="BB59" s="126"/>
      <c r="BC59" s="126"/>
      <c r="BD59" s="126"/>
      <c r="BE59" s="126"/>
      <c r="BG59" s="184"/>
      <c r="BH59" s="220"/>
      <c r="BI59" s="220"/>
      <c r="BJ59" s="220"/>
      <c r="BK59" s="220"/>
      <c r="BL59" s="220"/>
      <c r="BM59" s="220"/>
      <c r="BN59" s="126"/>
      <c r="BO59" s="126"/>
      <c r="BP59" s="126"/>
      <c r="BQ59" s="126"/>
      <c r="BR59" s="126"/>
      <c r="BS59" s="126"/>
      <c r="BT59" s="220"/>
      <c r="BU59" s="220"/>
      <c r="BV59" s="220"/>
      <c r="BW59" s="220"/>
      <c r="BX59" s="220"/>
      <c r="BY59" s="220"/>
      <c r="BZ59" s="126"/>
      <c r="CA59" s="126"/>
      <c r="CB59" s="126"/>
      <c r="CC59" s="126"/>
      <c r="CD59" s="126"/>
      <c r="CE59" s="126"/>
      <c r="CH59" s="220"/>
      <c r="CI59" s="220"/>
      <c r="CJ59" s="220"/>
      <c r="CK59" s="220"/>
      <c r="CL59" s="220"/>
      <c r="CM59" s="220"/>
      <c r="CN59" s="220"/>
      <c r="CO59" s="220"/>
      <c r="CP59" s="220"/>
      <c r="CQ59" s="126"/>
      <c r="CR59" s="126"/>
      <c r="CS59" s="126"/>
      <c r="CT59" s="220"/>
      <c r="CU59" s="220"/>
      <c r="CV59" s="220"/>
      <c r="CW59" s="220"/>
      <c r="CX59" s="220"/>
      <c r="CY59" s="220"/>
      <c r="CZ59" s="220"/>
      <c r="DA59" s="220"/>
      <c r="DB59" s="220"/>
      <c r="DC59" s="126"/>
      <c r="DD59" s="126"/>
      <c r="DE59" s="126"/>
      <c r="DH59" s="126"/>
      <c r="DI59" s="126"/>
      <c r="DJ59" s="126"/>
      <c r="DK59" s="126"/>
      <c r="DL59" s="126"/>
      <c r="DM59" s="126"/>
      <c r="DN59" s="126"/>
      <c r="DO59" s="126"/>
      <c r="DP59" s="126"/>
      <c r="DQ59" s="126"/>
      <c r="DR59" s="126"/>
      <c r="DS59" s="126"/>
      <c r="DT59" s="126"/>
      <c r="DU59" s="126"/>
      <c r="DV59" s="126"/>
      <c r="DW59" s="126"/>
      <c r="DX59" s="126"/>
      <c r="DY59" s="126"/>
      <c r="DZ59" s="126"/>
      <c r="EA59" s="126"/>
      <c r="EB59" s="126"/>
      <c r="EC59" s="126"/>
      <c r="ED59" s="126"/>
      <c r="EE59" s="126"/>
      <c r="EF59" s="126"/>
      <c r="EG59" s="126"/>
      <c r="EH59" s="126"/>
      <c r="EI59" s="126"/>
      <c r="EJ59" s="126"/>
      <c r="EK59" s="126"/>
      <c r="EL59" s="126"/>
      <c r="EM59" s="126"/>
      <c r="EN59" s="126"/>
      <c r="EO59" s="126"/>
      <c r="EP59" s="126"/>
      <c r="EQ59" s="126"/>
      <c r="ER59" s="126"/>
      <c r="ES59" s="126"/>
      <c r="ET59" s="126"/>
      <c r="EU59" s="126"/>
      <c r="EV59" s="126"/>
      <c r="EW59" s="126"/>
      <c r="EX59" s="126"/>
      <c r="EY59" s="126"/>
      <c r="EZ59" s="126"/>
      <c r="FA59" s="126"/>
      <c r="FB59" s="126"/>
      <c r="FC59" s="126"/>
      <c r="FD59" s="126"/>
      <c r="FE59" s="126"/>
      <c r="FF59" s="126"/>
      <c r="FG59" s="126"/>
      <c r="FH59" s="126"/>
      <c r="FI59" s="126"/>
      <c r="FJ59" s="126"/>
      <c r="FK59" s="126"/>
      <c r="FL59" s="126"/>
      <c r="FM59" s="126"/>
      <c r="FN59" s="126"/>
      <c r="FO59" s="126"/>
      <c r="FP59" s="126"/>
      <c r="FQ59" s="126"/>
      <c r="FR59" s="126"/>
      <c r="FS59" s="126"/>
      <c r="FT59" s="126"/>
      <c r="FU59" s="126"/>
      <c r="FV59" s="126"/>
      <c r="FW59" s="126"/>
      <c r="FX59" s="126"/>
      <c r="FY59" s="160"/>
      <c r="FZ59" s="160"/>
      <c r="GA59" s="160"/>
      <c r="GB59" s="160"/>
      <c r="GC59" s="160"/>
      <c r="GD59" s="160"/>
      <c r="GE59" s="160"/>
      <c r="GF59" s="160"/>
      <c r="GG59" s="160"/>
      <c r="GH59" s="160"/>
      <c r="GI59" s="160"/>
      <c r="GJ59" s="160"/>
      <c r="GK59" s="160"/>
      <c r="GL59" s="160"/>
      <c r="GM59" s="160"/>
      <c r="GN59" s="160"/>
      <c r="GO59" s="160"/>
      <c r="GP59" s="160"/>
      <c r="GQ59" s="160"/>
      <c r="GR59" s="160"/>
      <c r="GS59" s="160"/>
      <c r="GT59" s="160"/>
      <c r="GU59" s="160"/>
      <c r="GV59" s="160"/>
      <c r="GW59" s="160"/>
      <c r="GX59" s="160"/>
      <c r="GY59" s="160"/>
      <c r="GZ59" s="160"/>
      <c r="HA59" s="160"/>
      <c r="HB59" s="160"/>
      <c r="HC59" s="160"/>
      <c r="HD59" s="160"/>
      <c r="HE59" s="160"/>
      <c r="HF59" s="160"/>
      <c r="HG59" s="160"/>
      <c r="HH59" s="160"/>
    </row>
    <row r="60" spans="2:216" ht="15" customHeight="1">
      <c r="B60" s="104" t="s">
        <v>214</v>
      </c>
      <c r="C60" s="106" t="s">
        <v>183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182"/>
      <c r="AH60" s="220"/>
      <c r="AI60" s="220"/>
      <c r="AJ60" s="220"/>
      <c r="AK60" s="96"/>
      <c r="AL60" s="96"/>
      <c r="AM60" s="96"/>
      <c r="AN60" s="96"/>
      <c r="AO60" s="96"/>
      <c r="AP60" s="96"/>
      <c r="AQ60" s="96"/>
      <c r="AR60" s="96"/>
      <c r="AS60" s="96"/>
      <c r="AT60" s="220"/>
      <c r="AU60" s="220"/>
      <c r="AV60" s="220"/>
      <c r="AW60" s="96"/>
      <c r="AX60" s="96"/>
      <c r="AY60" s="96"/>
      <c r="AZ60" s="96"/>
      <c r="BA60" s="96"/>
      <c r="BB60" s="96"/>
      <c r="BC60" s="96"/>
      <c r="BD60" s="96"/>
      <c r="BE60" s="96"/>
      <c r="BG60" s="184"/>
      <c r="BH60" s="220"/>
      <c r="BI60" s="220"/>
      <c r="BJ60" s="220"/>
      <c r="BK60" s="220"/>
      <c r="BL60" s="220"/>
      <c r="BM60" s="220"/>
      <c r="BN60" s="96"/>
      <c r="BO60" s="96"/>
      <c r="BP60" s="96"/>
      <c r="BQ60" s="96"/>
      <c r="BR60" s="96"/>
      <c r="BS60" s="96"/>
      <c r="BT60" s="220"/>
      <c r="BU60" s="220"/>
      <c r="BV60" s="220"/>
      <c r="BW60" s="220"/>
      <c r="BX60" s="220"/>
      <c r="BY60" s="220"/>
      <c r="BZ60" s="96"/>
      <c r="CA60" s="96"/>
      <c r="CB60" s="96"/>
      <c r="CC60" s="96"/>
      <c r="CD60" s="96"/>
      <c r="CE60" s="96"/>
      <c r="CH60" s="220"/>
      <c r="CI60" s="220"/>
      <c r="CJ60" s="220"/>
      <c r="CK60" s="220"/>
      <c r="CL60" s="220"/>
      <c r="CM60" s="220"/>
      <c r="CN60" s="220"/>
      <c r="CO60" s="220"/>
      <c r="CP60" s="220"/>
      <c r="CQ60" s="96"/>
      <c r="CR60" s="96"/>
      <c r="CS60" s="96"/>
      <c r="CT60" s="220"/>
      <c r="CU60" s="220"/>
      <c r="CV60" s="220"/>
      <c r="CW60" s="220"/>
      <c r="CX60" s="220"/>
      <c r="CY60" s="220"/>
      <c r="CZ60" s="220"/>
      <c r="DA60" s="220"/>
      <c r="DB60" s="220"/>
      <c r="DC60" s="96"/>
      <c r="DD60" s="96"/>
      <c r="DE60" s="96"/>
      <c r="DH60" s="96"/>
      <c r="DI60" s="96"/>
      <c r="DJ60" s="96"/>
      <c r="DK60" s="96"/>
      <c r="DL60" s="96"/>
      <c r="DM60" s="96"/>
      <c r="DN60" s="96"/>
      <c r="DO60" s="96"/>
      <c r="DP60" s="96"/>
      <c r="DQ60" s="96"/>
      <c r="DR60" s="96"/>
      <c r="DS60" s="96"/>
      <c r="DT60" s="96"/>
      <c r="DU60" s="96"/>
      <c r="DV60" s="96"/>
      <c r="DW60" s="96"/>
      <c r="DX60" s="96"/>
      <c r="DY60" s="96"/>
      <c r="DZ60" s="96"/>
      <c r="EA60" s="96"/>
      <c r="EB60" s="96"/>
      <c r="EC60" s="96"/>
      <c r="ED60" s="96"/>
      <c r="EE60" s="96"/>
      <c r="EF60" s="96"/>
      <c r="EG60" s="96"/>
      <c r="EH60" s="96"/>
      <c r="EI60" s="96"/>
      <c r="EJ60" s="96"/>
      <c r="EK60" s="96"/>
      <c r="EL60" s="96"/>
      <c r="EM60" s="96"/>
      <c r="EN60" s="96"/>
      <c r="EO60" s="96"/>
      <c r="EP60" s="96"/>
      <c r="EQ60" s="96"/>
      <c r="ER60" s="96"/>
      <c r="ES60" s="96"/>
      <c r="ET60" s="96"/>
      <c r="EU60" s="96"/>
      <c r="EV60" s="96"/>
      <c r="EW60" s="96"/>
      <c r="EX60" s="96"/>
      <c r="EY60" s="96"/>
      <c r="EZ60" s="96"/>
      <c r="FA60" s="96"/>
      <c r="FB60" s="96"/>
      <c r="FC60" s="96"/>
      <c r="FD60" s="96"/>
      <c r="FE60" s="96"/>
      <c r="FF60" s="96"/>
      <c r="FG60" s="96"/>
      <c r="FH60" s="96"/>
      <c r="FI60" s="96"/>
      <c r="FJ60" s="96"/>
      <c r="FK60" s="96"/>
      <c r="FL60" s="96"/>
      <c r="FM60" s="96"/>
      <c r="FN60" s="96"/>
      <c r="FO60" s="96"/>
      <c r="FP60" s="96"/>
      <c r="FQ60" s="96"/>
      <c r="FR60" s="96"/>
      <c r="FS60" s="96"/>
      <c r="FT60" s="96"/>
      <c r="FU60" s="96"/>
      <c r="FV60" s="96"/>
      <c r="FW60" s="96"/>
      <c r="FX60" s="96"/>
      <c r="FY60" s="159"/>
      <c r="FZ60" s="159"/>
      <c r="GA60" s="159"/>
      <c r="GB60" s="159"/>
      <c r="GC60" s="159"/>
      <c r="GD60" s="159"/>
      <c r="GE60" s="159"/>
      <c r="GF60" s="159"/>
      <c r="GG60" s="159"/>
      <c r="GH60" s="159"/>
      <c r="GI60" s="159"/>
      <c r="GJ60" s="159"/>
      <c r="GK60" s="159"/>
      <c r="GL60" s="159"/>
      <c r="GM60" s="159"/>
      <c r="GN60" s="159"/>
      <c r="GO60" s="159"/>
      <c r="GP60" s="159"/>
      <c r="GQ60" s="159"/>
      <c r="GR60" s="159"/>
      <c r="GS60" s="159"/>
      <c r="GT60" s="159"/>
      <c r="GU60" s="159"/>
      <c r="GV60" s="159"/>
      <c r="GW60" s="159"/>
      <c r="GX60" s="159"/>
      <c r="GY60" s="159"/>
      <c r="GZ60" s="159"/>
      <c r="HA60" s="159"/>
      <c r="HB60" s="159"/>
      <c r="HC60" s="159"/>
      <c r="HD60" s="159"/>
      <c r="HE60" s="159"/>
      <c r="HF60" s="159"/>
      <c r="HG60" s="159"/>
      <c r="HH60" s="159"/>
    </row>
    <row r="61" spans="2:216" ht="15" customHeight="1">
      <c r="B61" s="104" t="s">
        <v>215</v>
      </c>
      <c r="C61" s="106" t="s">
        <v>181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182"/>
      <c r="AH61" s="220"/>
      <c r="AI61" s="220"/>
      <c r="AJ61" s="220"/>
      <c r="AK61" s="129"/>
      <c r="AL61" s="129"/>
      <c r="AM61" s="129"/>
      <c r="AN61" s="129"/>
      <c r="AO61" s="129"/>
      <c r="AP61" s="129"/>
      <c r="AQ61" s="129"/>
      <c r="AR61" s="129"/>
      <c r="AS61" s="129"/>
      <c r="AT61" s="220"/>
      <c r="AU61" s="220"/>
      <c r="AV61" s="220"/>
      <c r="AW61" s="129"/>
      <c r="AX61" s="129"/>
      <c r="AY61" s="129"/>
      <c r="AZ61" s="129"/>
      <c r="BA61" s="129"/>
      <c r="BB61" s="129"/>
      <c r="BC61" s="129"/>
      <c r="BD61" s="129"/>
      <c r="BE61" s="129"/>
      <c r="BG61" s="184"/>
      <c r="BH61" s="220"/>
      <c r="BI61" s="220"/>
      <c r="BJ61" s="220"/>
      <c r="BK61" s="220"/>
      <c r="BL61" s="220"/>
      <c r="BM61" s="220"/>
      <c r="BN61" s="129"/>
      <c r="BO61" s="129"/>
      <c r="BP61" s="129"/>
      <c r="BQ61" s="129"/>
      <c r="BR61" s="129"/>
      <c r="BS61" s="129"/>
      <c r="BT61" s="220"/>
      <c r="BU61" s="220"/>
      <c r="BV61" s="220"/>
      <c r="BW61" s="220"/>
      <c r="BX61" s="220"/>
      <c r="BY61" s="220"/>
      <c r="BZ61" s="129"/>
      <c r="CA61" s="129"/>
      <c r="CB61" s="129"/>
      <c r="CC61" s="129"/>
      <c r="CD61" s="129"/>
      <c r="CE61" s="129"/>
      <c r="CH61" s="220"/>
      <c r="CI61" s="220"/>
      <c r="CJ61" s="220"/>
      <c r="CK61" s="220"/>
      <c r="CL61" s="220"/>
      <c r="CM61" s="220"/>
      <c r="CN61" s="220"/>
      <c r="CO61" s="220"/>
      <c r="CP61" s="220"/>
      <c r="CQ61" s="129"/>
      <c r="CR61" s="129"/>
      <c r="CS61" s="129"/>
      <c r="CT61" s="220"/>
      <c r="CU61" s="220"/>
      <c r="CV61" s="220"/>
      <c r="CW61" s="220"/>
      <c r="CX61" s="220"/>
      <c r="CY61" s="220"/>
      <c r="CZ61" s="220"/>
      <c r="DA61" s="220"/>
      <c r="DB61" s="220"/>
      <c r="DC61" s="129"/>
      <c r="DD61" s="129"/>
      <c r="DE61" s="129"/>
      <c r="DH61" s="129"/>
      <c r="DI61" s="129"/>
      <c r="DJ61" s="129"/>
      <c r="DK61" s="129"/>
      <c r="DL61" s="129"/>
      <c r="DM61" s="129"/>
      <c r="DN61" s="129"/>
      <c r="DO61" s="129"/>
      <c r="DP61" s="129"/>
      <c r="DQ61" s="129"/>
      <c r="DR61" s="129"/>
      <c r="DS61" s="129"/>
      <c r="DT61" s="129"/>
      <c r="DU61" s="129"/>
      <c r="DV61" s="129"/>
      <c r="DW61" s="129"/>
      <c r="DX61" s="129"/>
      <c r="DY61" s="129"/>
      <c r="DZ61" s="129"/>
      <c r="EA61" s="129"/>
      <c r="EB61" s="129"/>
      <c r="EC61" s="129"/>
      <c r="ED61" s="129"/>
      <c r="EE61" s="129"/>
      <c r="EF61" s="129"/>
      <c r="EG61" s="129"/>
      <c r="EH61" s="129"/>
      <c r="EI61" s="129"/>
      <c r="EJ61" s="129"/>
      <c r="EK61" s="129"/>
      <c r="EL61" s="129"/>
      <c r="EM61" s="129"/>
      <c r="EN61" s="129"/>
      <c r="EO61" s="129"/>
      <c r="EP61" s="129"/>
      <c r="EQ61" s="129"/>
      <c r="ER61" s="129"/>
      <c r="ES61" s="129"/>
      <c r="ET61" s="129"/>
      <c r="EU61" s="129"/>
      <c r="EV61" s="129"/>
      <c r="EW61" s="129"/>
      <c r="EX61" s="129"/>
      <c r="EY61" s="129"/>
      <c r="EZ61" s="129"/>
      <c r="FA61" s="129"/>
      <c r="FB61" s="129"/>
      <c r="FC61" s="129"/>
      <c r="FD61" s="129"/>
      <c r="FE61" s="129"/>
      <c r="FF61" s="129"/>
      <c r="FG61" s="129"/>
      <c r="FH61" s="129"/>
      <c r="FI61" s="129"/>
      <c r="FJ61" s="129"/>
      <c r="FK61" s="129"/>
      <c r="FL61" s="129"/>
      <c r="FM61" s="129"/>
      <c r="FN61" s="129"/>
      <c r="FO61" s="129"/>
      <c r="FP61" s="129"/>
      <c r="FQ61" s="129"/>
      <c r="FR61" s="129"/>
      <c r="FS61" s="129"/>
      <c r="FT61" s="129"/>
      <c r="FU61" s="129"/>
      <c r="FV61" s="129"/>
      <c r="FW61" s="129"/>
      <c r="FX61" s="129"/>
      <c r="FY61" s="165"/>
      <c r="FZ61" s="165"/>
      <c r="GA61" s="165"/>
      <c r="GB61" s="165"/>
      <c r="GC61" s="165"/>
      <c r="GD61" s="165"/>
      <c r="GE61" s="165"/>
      <c r="GF61" s="165"/>
      <c r="GG61" s="165"/>
      <c r="GH61" s="165"/>
      <c r="GI61" s="165"/>
      <c r="GJ61" s="165"/>
      <c r="GK61" s="165"/>
      <c r="GL61" s="165"/>
      <c r="GM61" s="165"/>
      <c r="GN61" s="165"/>
      <c r="GO61" s="165"/>
      <c r="GP61" s="165"/>
      <c r="GQ61" s="165"/>
      <c r="GR61" s="165"/>
      <c r="GS61" s="165"/>
      <c r="GT61" s="165"/>
      <c r="GU61" s="165"/>
      <c r="GV61" s="165"/>
      <c r="GW61" s="165"/>
      <c r="GX61" s="165"/>
      <c r="GY61" s="165"/>
      <c r="GZ61" s="165"/>
      <c r="HA61" s="165"/>
      <c r="HB61" s="165"/>
      <c r="HC61" s="165"/>
      <c r="HD61" s="165"/>
      <c r="HE61" s="165"/>
      <c r="HF61" s="165"/>
      <c r="HG61" s="165"/>
      <c r="HH61" s="165"/>
    </row>
    <row r="62" spans="2:216" ht="15" customHeight="1">
      <c r="B62" s="104" t="s">
        <v>216</v>
      </c>
      <c r="C62" s="106" t="s">
        <v>181</v>
      </c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182"/>
      <c r="AH62" s="220"/>
      <c r="AI62" s="220"/>
      <c r="AJ62" s="220"/>
      <c r="AK62" s="96"/>
      <c r="AL62" s="96"/>
      <c r="AM62" s="96"/>
      <c r="AN62" s="96"/>
      <c r="AO62" s="96"/>
      <c r="AP62" s="96"/>
      <c r="AQ62" s="96"/>
      <c r="AR62" s="96"/>
      <c r="AS62" s="96"/>
      <c r="AT62" s="220"/>
      <c r="AU62" s="220"/>
      <c r="AV62" s="220"/>
      <c r="AW62" s="96"/>
      <c r="AX62" s="96"/>
      <c r="AY62" s="96"/>
      <c r="AZ62" s="96"/>
      <c r="BA62" s="96"/>
      <c r="BB62" s="96"/>
      <c r="BC62" s="96"/>
      <c r="BD62" s="96"/>
      <c r="BE62" s="96"/>
      <c r="BG62" s="184"/>
      <c r="BH62" s="220"/>
      <c r="BI62" s="220"/>
      <c r="BJ62" s="220"/>
      <c r="BK62" s="220"/>
      <c r="BL62" s="220"/>
      <c r="BM62" s="220"/>
      <c r="BN62" s="96"/>
      <c r="BO62" s="96"/>
      <c r="BP62" s="96"/>
      <c r="BQ62" s="96"/>
      <c r="BR62" s="96"/>
      <c r="BS62" s="96"/>
      <c r="BT62" s="220"/>
      <c r="BU62" s="220"/>
      <c r="BV62" s="220"/>
      <c r="BW62" s="220"/>
      <c r="BX62" s="220"/>
      <c r="BY62" s="220"/>
      <c r="BZ62" s="96"/>
      <c r="CA62" s="96"/>
      <c r="CB62" s="96"/>
      <c r="CC62" s="96"/>
      <c r="CD62" s="96"/>
      <c r="CE62" s="96"/>
      <c r="CH62" s="220"/>
      <c r="CI62" s="220"/>
      <c r="CJ62" s="220"/>
      <c r="CK62" s="220"/>
      <c r="CL62" s="220"/>
      <c r="CM62" s="220"/>
      <c r="CN62" s="220"/>
      <c r="CO62" s="220"/>
      <c r="CP62" s="220"/>
      <c r="CQ62" s="96"/>
      <c r="CR62" s="96"/>
      <c r="CS62" s="96"/>
      <c r="CT62" s="220"/>
      <c r="CU62" s="220"/>
      <c r="CV62" s="220"/>
      <c r="CW62" s="220"/>
      <c r="CX62" s="220"/>
      <c r="CY62" s="220"/>
      <c r="CZ62" s="220"/>
      <c r="DA62" s="220"/>
      <c r="DB62" s="220"/>
      <c r="DC62" s="96"/>
      <c r="DD62" s="96"/>
      <c r="DE62" s="96"/>
      <c r="DH62" s="96"/>
      <c r="DI62" s="96"/>
      <c r="DJ62" s="96"/>
      <c r="DK62" s="96"/>
      <c r="DL62" s="96"/>
      <c r="DM62" s="96"/>
      <c r="DN62" s="96"/>
      <c r="DO62" s="96"/>
      <c r="DP62" s="96"/>
      <c r="DQ62" s="96"/>
      <c r="DR62" s="96"/>
      <c r="DS62" s="96"/>
      <c r="DT62" s="96"/>
      <c r="DU62" s="96"/>
      <c r="DV62" s="96"/>
      <c r="DW62" s="96"/>
      <c r="DX62" s="96"/>
      <c r="DY62" s="96"/>
      <c r="DZ62" s="96"/>
      <c r="EA62" s="96"/>
      <c r="EB62" s="96"/>
      <c r="EC62" s="96"/>
      <c r="ED62" s="96"/>
      <c r="EE62" s="96"/>
      <c r="EF62" s="96"/>
      <c r="EG62" s="96"/>
      <c r="EH62" s="96"/>
      <c r="EI62" s="96"/>
      <c r="EJ62" s="96"/>
      <c r="EK62" s="96"/>
      <c r="EL62" s="96"/>
      <c r="EM62" s="96"/>
      <c r="EN62" s="96"/>
      <c r="EO62" s="96"/>
      <c r="EP62" s="96"/>
      <c r="EQ62" s="96"/>
      <c r="ER62" s="96"/>
      <c r="ES62" s="96"/>
      <c r="ET62" s="96"/>
      <c r="EU62" s="96"/>
      <c r="EV62" s="96"/>
      <c r="EW62" s="96"/>
      <c r="EX62" s="96"/>
      <c r="EY62" s="96"/>
      <c r="EZ62" s="96"/>
      <c r="FA62" s="96"/>
      <c r="FB62" s="96"/>
      <c r="FC62" s="96"/>
      <c r="FD62" s="96"/>
      <c r="FE62" s="96"/>
      <c r="FF62" s="96"/>
      <c r="FG62" s="96"/>
      <c r="FH62" s="96"/>
      <c r="FI62" s="96"/>
      <c r="FJ62" s="96"/>
      <c r="FK62" s="96"/>
      <c r="FL62" s="96"/>
      <c r="FM62" s="96"/>
      <c r="FN62" s="96"/>
      <c r="FO62" s="96"/>
      <c r="FP62" s="96"/>
      <c r="FQ62" s="96"/>
      <c r="FR62" s="96"/>
      <c r="FS62" s="96"/>
      <c r="FT62" s="96"/>
      <c r="FU62" s="96"/>
      <c r="FV62" s="96"/>
      <c r="FW62" s="96"/>
      <c r="FX62" s="96"/>
      <c r="FY62" s="159"/>
      <c r="FZ62" s="159"/>
      <c r="GA62" s="159"/>
      <c r="GB62" s="159"/>
      <c r="GC62" s="159"/>
      <c r="GD62" s="159"/>
      <c r="GE62" s="159"/>
      <c r="GF62" s="159"/>
      <c r="GG62" s="159"/>
      <c r="GH62" s="159"/>
      <c r="GI62" s="159"/>
      <c r="GJ62" s="159"/>
      <c r="GK62" s="159"/>
      <c r="GL62" s="159"/>
      <c r="GM62" s="159"/>
      <c r="GN62" s="159"/>
      <c r="GO62" s="159"/>
      <c r="GP62" s="159"/>
      <c r="GQ62" s="159"/>
      <c r="GR62" s="159"/>
      <c r="GS62" s="159"/>
      <c r="GT62" s="159"/>
      <c r="GU62" s="159"/>
      <c r="GV62" s="159"/>
      <c r="GW62" s="159"/>
      <c r="GX62" s="159"/>
      <c r="GY62" s="159"/>
      <c r="GZ62" s="159"/>
      <c r="HA62" s="159"/>
      <c r="HB62" s="159"/>
      <c r="HC62" s="159"/>
      <c r="HD62" s="159"/>
      <c r="HE62" s="159"/>
      <c r="HF62" s="159"/>
      <c r="HG62" s="159"/>
      <c r="HH62" s="159"/>
    </row>
    <row r="63" spans="2:216" ht="15" customHeight="1">
      <c r="B63" s="104" t="s">
        <v>217</v>
      </c>
      <c r="C63" s="106" t="s">
        <v>181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182"/>
      <c r="AH63" s="220"/>
      <c r="AI63" s="220"/>
      <c r="AJ63" s="220"/>
      <c r="AK63" s="96"/>
      <c r="AL63" s="96"/>
      <c r="AM63" s="96"/>
      <c r="AN63" s="96"/>
      <c r="AO63" s="96"/>
      <c r="AP63" s="96"/>
      <c r="AQ63" s="96"/>
      <c r="AR63" s="96"/>
      <c r="AS63" s="96"/>
      <c r="AT63" s="220"/>
      <c r="AU63" s="220"/>
      <c r="AV63" s="220"/>
      <c r="AW63" s="96"/>
      <c r="AX63" s="96"/>
      <c r="AY63" s="96"/>
      <c r="AZ63" s="96"/>
      <c r="BA63" s="96"/>
      <c r="BB63" s="96"/>
      <c r="BC63" s="96"/>
      <c r="BD63" s="96"/>
      <c r="BE63" s="96"/>
      <c r="BG63" s="184"/>
      <c r="BH63" s="220"/>
      <c r="BI63" s="220"/>
      <c r="BJ63" s="220"/>
      <c r="BK63" s="220"/>
      <c r="BL63" s="220"/>
      <c r="BM63" s="220"/>
      <c r="BN63" s="96"/>
      <c r="BO63" s="96"/>
      <c r="BP63" s="96"/>
      <c r="BQ63" s="96"/>
      <c r="BR63" s="96"/>
      <c r="BS63" s="96"/>
      <c r="BT63" s="220"/>
      <c r="BU63" s="220"/>
      <c r="BV63" s="220"/>
      <c r="BW63" s="220"/>
      <c r="BX63" s="220"/>
      <c r="BY63" s="220"/>
      <c r="BZ63" s="96"/>
      <c r="CA63" s="96"/>
      <c r="CB63" s="96"/>
      <c r="CC63" s="96"/>
      <c r="CD63" s="96"/>
      <c r="CE63" s="96"/>
      <c r="CH63" s="220"/>
      <c r="CI63" s="220"/>
      <c r="CJ63" s="220"/>
      <c r="CK63" s="220"/>
      <c r="CL63" s="220"/>
      <c r="CM63" s="220"/>
      <c r="CN63" s="220"/>
      <c r="CO63" s="220"/>
      <c r="CP63" s="220"/>
      <c r="CQ63" s="96"/>
      <c r="CR63" s="96"/>
      <c r="CS63" s="96"/>
      <c r="CT63" s="220"/>
      <c r="CU63" s="220"/>
      <c r="CV63" s="220"/>
      <c r="CW63" s="220"/>
      <c r="CX63" s="220"/>
      <c r="CY63" s="220"/>
      <c r="CZ63" s="220"/>
      <c r="DA63" s="220"/>
      <c r="DB63" s="220"/>
      <c r="DC63" s="96"/>
      <c r="DD63" s="96"/>
      <c r="DE63" s="96"/>
      <c r="DH63" s="96"/>
      <c r="DI63" s="96"/>
      <c r="DJ63" s="96"/>
      <c r="DK63" s="96"/>
      <c r="DL63" s="96"/>
      <c r="DM63" s="96"/>
      <c r="DN63" s="96"/>
      <c r="DO63" s="96"/>
      <c r="DP63" s="96"/>
      <c r="DQ63" s="96"/>
      <c r="DR63" s="96"/>
      <c r="DS63" s="96"/>
      <c r="DT63" s="96"/>
      <c r="DU63" s="96"/>
      <c r="DV63" s="96"/>
      <c r="DW63" s="96"/>
      <c r="DX63" s="96"/>
      <c r="DY63" s="96"/>
      <c r="DZ63" s="96"/>
      <c r="EA63" s="96"/>
      <c r="EB63" s="96"/>
      <c r="EC63" s="96"/>
      <c r="ED63" s="96"/>
      <c r="EE63" s="96"/>
      <c r="EF63" s="96"/>
      <c r="EG63" s="96"/>
      <c r="EH63" s="96"/>
      <c r="EI63" s="96"/>
      <c r="EJ63" s="96"/>
      <c r="EK63" s="96"/>
      <c r="EL63" s="96"/>
      <c r="EM63" s="96"/>
      <c r="EN63" s="96"/>
      <c r="EO63" s="96"/>
      <c r="EP63" s="96"/>
      <c r="EQ63" s="96"/>
      <c r="ER63" s="96"/>
      <c r="ES63" s="96"/>
      <c r="ET63" s="96"/>
      <c r="EU63" s="96"/>
      <c r="EV63" s="96"/>
      <c r="EW63" s="96"/>
      <c r="EX63" s="96"/>
      <c r="EY63" s="96"/>
      <c r="EZ63" s="96"/>
      <c r="FA63" s="96"/>
      <c r="FB63" s="96"/>
      <c r="FC63" s="96"/>
      <c r="FD63" s="96"/>
      <c r="FE63" s="96"/>
      <c r="FF63" s="96"/>
      <c r="FG63" s="96"/>
      <c r="FH63" s="96"/>
      <c r="FI63" s="96"/>
      <c r="FJ63" s="96"/>
      <c r="FK63" s="96"/>
      <c r="FL63" s="96"/>
      <c r="FM63" s="96"/>
      <c r="FN63" s="96"/>
      <c r="FO63" s="96"/>
      <c r="FP63" s="96"/>
      <c r="FQ63" s="96"/>
      <c r="FR63" s="96"/>
      <c r="FS63" s="96"/>
      <c r="FT63" s="96"/>
      <c r="FU63" s="96"/>
      <c r="FV63" s="96"/>
      <c r="FW63" s="96"/>
      <c r="FX63" s="96"/>
      <c r="FY63" s="159"/>
      <c r="FZ63" s="159"/>
      <c r="GA63" s="159"/>
      <c r="GB63" s="159"/>
      <c r="GC63" s="159"/>
      <c r="GD63" s="159"/>
      <c r="GE63" s="159"/>
      <c r="GF63" s="159"/>
      <c r="GG63" s="159"/>
      <c r="GH63" s="159"/>
      <c r="GI63" s="159"/>
      <c r="GJ63" s="159"/>
      <c r="GK63" s="159"/>
      <c r="GL63" s="159"/>
      <c r="GM63" s="159"/>
      <c r="GN63" s="159"/>
      <c r="GO63" s="159"/>
      <c r="GP63" s="159"/>
      <c r="GQ63" s="159"/>
      <c r="GR63" s="159"/>
      <c r="GS63" s="159"/>
      <c r="GT63" s="159"/>
      <c r="GU63" s="159"/>
      <c r="GV63" s="159"/>
      <c r="GW63" s="159"/>
      <c r="GX63" s="159"/>
      <c r="GY63" s="159"/>
      <c r="GZ63" s="159"/>
      <c r="HA63" s="159"/>
      <c r="HB63" s="159"/>
      <c r="HC63" s="159"/>
      <c r="HD63" s="159"/>
      <c r="HE63" s="159"/>
      <c r="HF63" s="159"/>
      <c r="HG63" s="159"/>
      <c r="HH63" s="159"/>
    </row>
    <row r="64" spans="2:216" ht="15" customHeight="1">
      <c r="B64" s="104" t="s">
        <v>218</v>
      </c>
      <c r="C64" s="106" t="s">
        <v>183</v>
      </c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182"/>
      <c r="AH64" s="220"/>
      <c r="AI64" s="220"/>
      <c r="AJ64" s="220"/>
      <c r="AK64" s="96"/>
      <c r="AL64" s="96"/>
      <c r="AM64" s="96"/>
      <c r="AN64" s="96"/>
      <c r="AO64" s="96"/>
      <c r="AP64" s="96"/>
      <c r="AQ64" s="96"/>
      <c r="AR64" s="96"/>
      <c r="AS64" s="96"/>
      <c r="AT64" s="220"/>
      <c r="AU64" s="220"/>
      <c r="AV64" s="220"/>
      <c r="AW64" s="96"/>
      <c r="AX64" s="96"/>
      <c r="AY64" s="96"/>
      <c r="AZ64" s="96"/>
      <c r="BA64" s="96"/>
      <c r="BB64" s="96"/>
      <c r="BC64" s="96"/>
      <c r="BD64" s="96"/>
      <c r="BE64" s="96"/>
      <c r="BG64" s="184"/>
      <c r="BH64" s="220"/>
      <c r="BI64" s="220"/>
      <c r="BJ64" s="220"/>
      <c r="BK64" s="220"/>
      <c r="BL64" s="220"/>
      <c r="BM64" s="220"/>
      <c r="BN64" s="96"/>
      <c r="BO64" s="96"/>
      <c r="BP64" s="96"/>
      <c r="BQ64" s="96"/>
      <c r="BR64" s="96"/>
      <c r="BS64" s="96"/>
      <c r="BT64" s="220"/>
      <c r="BU64" s="220"/>
      <c r="BV64" s="220"/>
      <c r="BW64" s="220"/>
      <c r="BX64" s="220"/>
      <c r="BY64" s="220"/>
      <c r="BZ64" s="96"/>
      <c r="CA64" s="96"/>
      <c r="CB64" s="96"/>
      <c r="CC64" s="96"/>
      <c r="CD64" s="96"/>
      <c r="CE64" s="96"/>
      <c r="CH64" s="220"/>
      <c r="CI64" s="220"/>
      <c r="CJ64" s="220"/>
      <c r="CK64" s="220"/>
      <c r="CL64" s="220"/>
      <c r="CM64" s="220"/>
      <c r="CN64" s="220"/>
      <c r="CO64" s="220"/>
      <c r="CP64" s="220"/>
      <c r="CQ64" s="96"/>
      <c r="CR64" s="96"/>
      <c r="CS64" s="96"/>
      <c r="CT64" s="220"/>
      <c r="CU64" s="220"/>
      <c r="CV64" s="220"/>
      <c r="CW64" s="220"/>
      <c r="CX64" s="220"/>
      <c r="CY64" s="220"/>
      <c r="CZ64" s="220"/>
      <c r="DA64" s="220"/>
      <c r="DB64" s="220"/>
      <c r="DC64" s="96"/>
      <c r="DD64" s="96"/>
      <c r="DE64" s="96"/>
      <c r="DH64" s="96"/>
      <c r="DI64" s="96"/>
      <c r="DJ64" s="96"/>
      <c r="DK64" s="96"/>
      <c r="DL64" s="96"/>
      <c r="DM64" s="96"/>
      <c r="DN64" s="96"/>
      <c r="DO64" s="96"/>
      <c r="DP64" s="96"/>
      <c r="DQ64" s="96"/>
      <c r="DR64" s="96"/>
      <c r="DS64" s="96"/>
      <c r="DT64" s="96"/>
      <c r="DU64" s="96"/>
      <c r="DV64" s="96"/>
      <c r="DW64" s="96"/>
      <c r="DX64" s="96"/>
      <c r="DY64" s="96"/>
      <c r="DZ64" s="96"/>
      <c r="EA64" s="96"/>
      <c r="EB64" s="96"/>
      <c r="EC64" s="96"/>
      <c r="ED64" s="96"/>
      <c r="EE64" s="96"/>
      <c r="EF64" s="96"/>
      <c r="EG64" s="96"/>
      <c r="EH64" s="96"/>
      <c r="EI64" s="96"/>
      <c r="EJ64" s="96"/>
      <c r="EK64" s="96"/>
      <c r="EL64" s="96"/>
      <c r="EM64" s="96"/>
      <c r="EN64" s="96"/>
      <c r="EO64" s="96"/>
      <c r="EP64" s="96"/>
      <c r="EQ64" s="96"/>
      <c r="ER64" s="96"/>
      <c r="ES64" s="96"/>
      <c r="ET64" s="96"/>
      <c r="EU64" s="96"/>
      <c r="EV64" s="96"/>
      <c r="EW64" s="96"/>
      <c r="EX64" s="96"/>
      <c r="EY64" s="96"/>
      <c r="EZ64" s="96"/>
      <c r="FA64" s="96"/>
      <c r="FB64" s="96"/>
      <c r="FC64" s="96"/>
      <c r="FD64" s="96"/>
      <c r="FE64" s="96"/>
      <c r="FF64" s="96"/>
      <c r="FG64" s="96"/>
      <c r="FH64" s="96"/>
      <c r="FI64" s="96"/>
      <c r="FJ64" s="96"/>
      <c r="FK64" s="96"/>
      <c r="FL64" s="96"/>
      <c r="FM64" s="96"/>
      <c r="FN64" s="96"/>
      <c r="FO64" s="96"/>
      <c r="FP64" s="96"/>
      <c r="FQ64" s="96"/>
      <c r="FR64" s="96"/>
      <c r="FS64" s="96"/>
      <c r="FT64" s="96"/>
      <c r="FU64" s="96"/>
      <c r="FV64" s="96"/>
      <c r="FW64" s="96"/>
      <c r="FX64" s="96"/>
      <c r="FY64" s="159"/>
      <c r="FZ64" s="159"/>
      <c r="GA64" s="159"/>
      <c r="GB64" s="159"/>
      <c r="GC64" s="159"/>
      <c r="GD64" s="159"/>
      <c r="GE64" s="159"/>
      <c r="GF64" s="159"/>
      <c r="GG64" s="159"/>
      <c r="GH64" s="159"/>
      <c r="GI64" s="159"/>
      <c r="GJ64" s="159"/>
      <c r="GK64" s="159"/>
      <c r="GL64" s="159"/>
      <c r="GM64" s="159"/>
      <c r="GN64" s="159"/>
      <c r="GO64" s="159"/>
      <c r="GP64" s="159"/>
      <c r="GQ64" s="159"/>
      <c r="GR64" s="159"/>
      <c r="GS64" s="159"/>
      <c r="GT64" s="159"/>
      <c r="GU64" s="159"/>
      <c r="GV64" s="159"/>
      <c r="GW64" s="159"/>
      <c r="GX64" s="159"/>
      <c r="GY64" s="159"/>
      <c r="GZ64" s="159"/>
      <c r="HA64" s="159"/>
      <c r="HB64" s="159"/>
      <c r="HC64" s="159"/>
      <c r="HD64" s="159"/>
      <c r="HE64" s="159"/>
      <c r="HF64" s="159"/>
      <c r="HG64" s="159"/>
      <c r="HH64" s="159"/>
    </row>
    <row r="65" spans="2:216" ht="15" customHeight="1">
      <c r="B65" s="104" t="s">
        <v>219</v>
      </c>
      <c r="C65" s="106" t="s">
        <v>183</v>
      </c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182"/>
      <c r="AH65" s="220"/>
      <c r="AI65" s="220"/>
      <c r="AJ65" s="220"/>
      <c r="AK65" s="129"/>
      <c r="AL65" s="129"/>
      <c r="AM65" s="129"/>
      <c r="AN65" s="129"/>
      <c r="AO65" s="129"/>
      <c r="AP65" s="129"/>
      <c r="AQ65" s="129"/>
      <c r="AR65" s="129"/>
      <c r="AS65" s="129"/>
      <c r="AT65" s="220"/>
      <c r="AU65" s="220"/>
      <c r="AV65" s="220"/>
      <c r="AW65" s="129"/>
      <c r="AX65" s="129"/>
      <c r="AY65" s="129"/>
      <c r="AZ65" s="129"/>
      <c r="BA65" s="129"/>
      <c r="BB65" s="129"/>
      <c r="BC65" s="129"/>
      <c r="BD65" s="129"/>
      <c r="BE65" s="129"/>
      <c r="BG65" s="184"/>
      <c r="BH65" s="220"/>
      <c r="BI65" s="220"/>
      <c r="BJ65" s="220"/>
      <c r="BK65" s="220"/>
      <c r="BL65" s="220"/>
      <c r="BM65" s="220"/>
      <c r="BN65" s="129"/>
      <c r="BO65" s="129"/>
      <c r="BP65" s="129"/>
      <c r="BQ65" s="129"/>
      <c r="BR65" s="129"/>
      <c r="BS65" s="129"/>
      <c r="BT65" s="220"/>
      <c r="BU65" s="220"/>
      <c r="BV65" s="220"/>
      <c r="BW65" s="220"/>
      <c r="BX65" s="220"/>
      <c r="BY65" s="220"/>
      <c r="BZ65" s="129"/>
      <c r="CA65" s="129"/>
      <c r="CB65" s="129"/>
      <c r="CC65" s="129"/>
      <c r="CD65" s="129"/>
      <c r="CE65" s="129"/>
      <c r="CH65" s="220"/>
      <c r="CI65" s="220"/>
      <c r="CJ65" s="220"/>
      <c r="CK65" s="220"/>
      <c r="CL65" s="220"/>
      <c r="CM65" s="220"/>
      <c r="CN65" s="220"/>
      <c r="CO65" s="220"/>
      <c r="CP65" s="220"/>
      <c r="CQ65" s="129"/>
      <c r="CR65" s="129"/>
      <c r="CS65" s="129"/>
      <c r="CT65" s="220"/>
      <c r="CU65" s="220"/>
      <c r="CV65" s="220"/>
      <c r="CW65" s="220"/>
      <c r="CX65" s="220"/>
      <c r="CY65" s="220"/>
      <c r="CZ65" s="220"/>
      <c r="DA65" s="220"/>
      <c r="DB65" s="220"/>
      <c r="DC65" s="129"/>
      <c r="DD65" s="129"/>
      <c r="DE65" s="129"/>
      <c r="DH65" s="129"/>
      <c r="DI65" s="129"/>
      <c r="DJ65" s="129"/>
      <c r="DK65" s="129"/>
      <c r="DL65" s="129"/>
      <c r="DM65" s="129"/>
      <c r="DN65" s="129"/>
      <c r="DO65" s="129"/>
      <c r="DP65" s="129"/>
      <c r="DQ65" s="129"/>
      <c r="DR65" s="129"/>
      <c r="DS65" s="129"/>
      <c r="DT65" s="129"/>
      <c r="DU65" s="129"/>
      <c r="DV65" s="129"/>
      <c r="DW65" s="129"/>
      <c r="DX65" s="129"/>
      <c r="DY65" s="129"/>
      <c r="DZ65" s="129"/>
      <c r="EA65" s="129"/>
      <c r="EB65" s="129"/>
      <c r="EC65" s="129"/>
      <c r="ED65" s="129"/>
      <c r="EE65" s="129"/>
      <c r="EF65" s="129"/>
      <c r="EG65" s="129"/>
      <c r="EH65" s="129"/>
      <c r="EI65" s="129"/>
      <c r="EJ65" s="129"/>
      <c r="EK65" s="129"/>
      <c r="EL65" s="129"/>
      <c r="EM65" s="129"/>
      <c r="EN65" s="129"/>
      <c r="EO65" s="129"/>
      <c r="EP65" s="129"/>
      <c r="EQ65" s="129"/>
      <c r="ER65" s="129"/>
      <c r="ES65" s="129"/>
      <c r="ET65" s="129"/>
      <c r="EU65" s="129"/>
      <c r="EV65" s="129"/>
      <c r="EW65" s="129"/>
      <c r="EX65" s="129"/>
      <c r="EY65" s="129"/>
      <c r="EZ65" s="129"/>
      <c r="FA65" s="129"/>
      <c r="FB65" s="129"/>
      <c r="FC65" s="129"/>
      <c r="FD65" s="129"/>
      <c r="FE65" s="129"/>
      <c r="FF65" s="129"/>
      <c r="FG65" s="129"/>
      <c r="FH65" s="129"/>
      <c r="FI65" s="129"/>
      <c r="FJ65" s="129"/>
      <c r="FK65" s="129"/>
      <c r="FL65" s="129"/>
      <c r="FM65" s="129"/>
      <c r="FN65" s="129"/>
      <c r="FO65" s="129"/>
      <c r="FP65" s="129"/>
      <c r="FQ65" s="129"/>
      <c r="FR65" s="129"/>
      <c r="FS65" s="129"/>
      <c r="FT65" s="129"/>
      <c r="FU65" s="129"/>
      <c r="FV65" s="129"/>
      <c r="FW65" s="129"/>
      <c r="FX65" s="129"/>
      <c r="FY65" s="165"/>
      <c r="FZ65" s="165"/>
      <c r="GA65" s="165"/>
      <c r="GB65" s="165"/>
      <c r="GC65" s="165"/>
      <c r="GD65" s="165"/>
      <c r="GE65" s="165"/>
      <c r="GF65" s="165"/>
      <c r="GG65" s="165"/>
      <c r="GH65" s="165"/>
      <c r="GI65" s="165"/>
      <c r="GJ65" s="165"/>
      <c r="GK65" s="165"/>
      <c r="GL65" s="165"/>
      <c r="GM65" s="165"/>
      <c r="GN65" s="165"/>
      <c r="GO65" s="165"/>
      <c r="GP65" s="165"/>
      <c r="GQ65" s="165"/>
      <c r="GR65" s="165"/>
      <c r="GS65" s="165"/>
      <c r="GT65" s="165"/>
      <c r="GU65" s="165"/>
      <c r="GV65" s="165"/>
      <c r="GW65" s="165"/>
      <c r="GX65" s="165"/>
      <c r="GY65" s="165"/>
      <c r="GZ65" s="165"/>
      <c r="HA65" s="165"/>
      <c r="HB65" s="165"/>
      <c r="HC65" s="165"/>
      <c r="HD65" s="165"/>
      <c r="HE65" s="165"/>
      <c r="HF65" s="165"/>
      <c r="HG65" s="165"/>
      <c r="HH65" s="165"/>
    </row>
    <row r="66" spans="2:216" ht="15" customHeight="1">
      <c r="B66" s="104" t="s">
        <v>220</v>
      </c>
      <c r="C66" s="106" t="s">
        <v>190</v>
      </c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182"/>
      <c r="AH66" s="220"/>
      <c r="AI66" s="220"/>
      <c r="AJ66" s="220"/>
      <c r="AK66" s="129"/>
      <c r="AL66" s="129"/>
      <c r="AM66" s="129"/>
      <c r="AN66" s="129"/>
      <c r="AO66" s="129"/>
      <c r="AP66" s="129"/>
      <c r="AQ66" s="129"/>
      <c r="AR66" s="129"/>
      <c r="AS66" s="129"/>
      <c r="AT66" s="220"/>
      <c r="AU66" s="220"/>
      <c r="AV66" s="220"/>
      <c r="AW66" s="129"/>
      <c r="AX66" s="129"/>
      <c r="AY66" s="129"/>
      <c r="AZ66" s="129"/>
      <c r="BA66" s="129"/>
      <c r="BB66" s="129"/>
      <c r="BC66" s="129"/>
      <c r="BD66" s="129"/>
      <c r="BE66" s="129"/>
      <c r="BG66" s="184"/>
      <c r="BH66" s="220"/>
      <c r="BI66" s="220"/>
      <c r="BJ66" s="220"/>
      <c r="BK66" s="220"/>
      <c r="BL66" s="220"/>
      <c r="BM66" s="220"/>
      <c r="BN66" s="129"/>
      <c r="BO66" s="129"/>
      <c r="BP66" s="129"/>
      <c r="BQ66" s="129"/>
      <c r="BR66" s="129"/>
      <c r="BS66" s="129"/>
      <c r="BT66" s="220"/>
      <c r="BU66" s="220"/>
      <c r="BV66" s="220"/>
      <c r="BW66" s="220"/>
      <c r="BX66" s="220"/>
      <c r="BY66" s="220"/>
      <c r="BZ66" s="129"/>
      <c r="CA66" s="129"/>
      <c r="CB66" s="129"/>
      <c r="CC66" s="129"/>
      <c r="CD66" s="129"/>
      <c r="CE66" s="129"/>
      <c r="CH66" s="220"/>
      <c r="CI66" s="220"/>
      <c r="CJ66" s="220"/>
      <c r="CK66" s="220"/>
      <c r="CL66" s="220"/>
      <c r="CM66" s="220"/>
      <c r="CN66" s="220"/>
      <c r="CO66" s="220"/>
      <c r="CP66" s="220"/>
      <c r="CQ66" s="129"/>
      <c r="CR66" s="129"/>
      <c r="CS66" s="129"/>
      <c r="CT66" s="220"/>
      <c r="CU66" s="220"/>
      <c r="CV66" s="220"/>
      <c r="CW66" s="220"/>
      <c r="CX66" s="220"/>
      <c r="CY66" s="220"/>
      <c r="CZ66" s="220"/>
      <c r="DA66" s="220"/>
      <c r="DB66" s="220"/>
      <c r="DC66" s="129"/>
      <c r="DD66" s="129"/>
      <c r="DE66" s="129"/>
      <c r="DH66" s="129"/>
      <c r="DI66" s="129"/>
      <c r="DJ66" s="129"/>
      <c r="DK66" s="129"/>
      <c r="DL66" s="129"/>
      <c r="DM66" s="129"/>
      <c r="DN66" s="129"/>
      <c r="DO66" s="129"/>
      <c r="DP66" s="129"/>
      <c r="DQ66" s="129"/>
      <c r="DR66" s="129"/>
      <c r="DS66" s="129"/>
      <c r="DT66" s="129"/>
      <c r="DU66" s="129"/>
      <c r="DV66" s="129"/>
      <c r="DW66" s="129"/>
      <c r="DX66" s="129"/>
      <c r="DY66" s="129"/>
      <c r="DZ66" s="129"/>
      <c r="EA66" s="129"/>
      <c r="EB66" s="129"/>
      <c r="EC66" s="129"/>
      <c r="ED66" s="129"/>
      <c r="EE66" s="129"/>
      <c r="EF66" s="129"/>
      <c r="EG66" s="129"/>
      <c r="EH66" s="129"/>
      <c r="EI66" s="129"/>
      <c r="EJ66" s="129"/>
      <c r="EK66" s="129"/>
      <c r="EL66" s="129"/>
      <c r="EM66" s="129"/>
      <c r="EN66" s="129"/>
      <c r="EO66" s="129"/>
      <c r="EP66" s="129"/>
      <c r="EQ66" s="129"/>
      <c r="ER66" s="129"/>
      <c r="ES66" s="129"/>
      <c r="ET66" s="129"/>
      <c r="EU66" s="129"/>
      <c r="EV66" s="129"/>
      <c r="EW66" s="129"/>
      <c r="EX66" s="129"/>
      <c r="EY66" s="129"/>
      <c r="EZ66" s="129"/>
      <c r="FA66" s="129"/>
      <c r="FB66" s="129"/>
      <c r="FC66" s="129"/>
      <c r="FD66" s="129"/>
      <c r="FE66" s="129"/>
      <c r="FF66" s="129"/>
      <c r="FG66" s="129"/>
      <c r="FH66" s="129"/>
      <c r="FI66" s="129"/>
      <c r="FJ66" s="129"/>
      <c r="FK66" s="129"/>
      <c r="FL66" s="129"/>
      <c r="FM66" s="129"/>
      <c r="FN66" s="129"/>
      <c r="FO66" s="129"/>
      <c r="FP66" s="129"/>
      <c r="FQ66" s="129"/>
      <c r="FR66" s="129"/>
      <c r="FS66" s="129"/>
      <c r="FT66" s="129"/>
      <c r="FU66" s="129"/>
      <c r="FV66" s="129"/>
      <c r="FW66" s="129"/>
      <c r="FX66" s="129"/>
      <c r="FY66" s="165"/>
      <c r="FZ66" s="165"/>
      <c r="GA66" s="165"/>
      <c r="GB66" s="165"/>
      <c r="GC66" s="165"/>
      <c r="GD66" s="165"/>
      <c r="GE66" s="165"/>
      <c r="GF66" s="165"/>
      <c r="GG66" s="165"/>
      <c r="GH66" s="165"/>
      <c r="GI66" s="165"/>
      <c r="GJ66" s="165"/>
      <c r="GK66" s="165"/>
      <c r="GL66" s="165"/>
      <c r="GM66" s="165"/>
      <c r="GN66" s="165"/>
      <c r="GO66" s="165"/>
      <c r="GP66" s="165"/>
      <c r="GQ66" s="165"/>
      <c r="GR66" s="165"/>
      <c r="GS66" s="165"/>
      <c r="GT66" s="165"/>
      <c r="GU66" s="165"/>
      <c r="GV66" s="165"/>
      <c r="GW66" s="165"/>
      <c r="GX66" s="165"/>
      <c r="GY66" s="165"/>
      <c r="GZ66" s="165"/>
      <c r="HA66" s="165"/>
      <c r="HB66" s="165"/>
      <c r="HC66" s="165"/>
      <c r="HD66" s="165"/>
      <c r="HE66" s="165"/>
      <c r="HF66" s="165"/>
      <c r="HG66" s="165"/>
      <c r="HH66" s="165"/>
    </row>
    <row r="67" spans="2:216" ht="15" customHeight="1">
      <c r="B67" s="104" t="s">
        <v>221</v>
      </c>
      <c r="C67" s="106" t="s">
        <v>181</v>
      </c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182"/>
      <c r="AH67" s="220"/>
      <c r="AI67" s="220"/>
      <c r="AJ67" s="220"/>
      <c r="AK67" s="96"/>
      <c r="AL67" s="96"/>
      <c r="AM67" s="96"/>
      <c r="AN67" s="96"/>
      <c r="AO67" s="96"/>
      <c r="AP67" s="96"/>
      <c r="AQ67" s="96"/>
      <c r="AR67" s="96"/>
      <c r="AS67" s="96"/>
      <c r="AT67" s="220"/>
      <c r="AU67" s="220"/>
      <c r="AV67" s="220"/>
      <c r="AW67" s="96"/>
      <c r="AX67" s="96"/>
      <c r="AY67" s="96"/>
      <c r="AZ67" s="96"/>
      <c r="BA67" s="96"/>
      <c r="BB67" s="96"/>
      <c r="BC67" s="96"/>
      <c r="BD67" s="96"/>
      <c r="BE67" s="96"/>
      <c r="BG67" s="184"/>
      <c r="BH67" s="220"/>
      <c r="BI67" s="220"/>
      <c r="BJ67" s="220"/>
      <c r="BK67" s="220"/>
      <c r="BL67" s="220"/>
      <c r="BM67" s="220"/>
      <c r="BN67" s="96"/>
      <c r="BO67" s="96"/>
      <c r="BP67" s="96"/>
      <c r="BQ67" s="96"/>
      <c r="BR67" s="96"/>
      <c r="BS67" s="96"/>
      <c r="BT67" s="220"/>
      <c r="BU67" s="220"/>
      <c r="BV67" s="220"/>
      <c r="BW67" s="220"/>
      <c r="BX67" s="220"/>
      <c r="BY67" s="220"/>
      <c r="BZ67" s="96"/>
      <c r="CA67" s="96"/>
      <c r="CB67" s="96"/>
      <c r="CC67" s="96"/>
      <c r="CD67" s="96"/>
      <c r="CE67" s="96"/>
      <c r="CH67" s="220"/>
      <c r="CI67" s="220"/>
      <c r="CJ67" s="220"/>
      <c r="CK67" s="220"/>
      <c r="CL67" s="220"/>
      <c r="CM67" s="220"/>
      <c r="CN67" s="220"/>
      <c r="CO67" s="220"/>
      <c r="CP67" s="220"/>
      <c r="CQ67" s="96"/>
      <c r="CR67" s="96"/>
      <c r="CS67" s="96"/>
      <c r="CT67" s="220"/>
      <c r="CU67" s="220"/>
      <c r="CV67" s="220"/>
      <c r="CW67" s="220"/>
      <c r="CX67" s="220"/>
      <c r="CY67" s="220"/>
      <c r="CZ67" s="220"/>
      <c r="DA67" s="220"/>
      <c r="DB67" s="220"/>
      <c r="DC67" s="96"/>
      <c r="DD67" s="96"/>
      <c r="DE67" s="96"/>
      <c r="DH67" s="96"/>
      <c r="DI67" s="96"/>
      <c r="DJ67" s="96"/>
      <c r="DK67" s="96"/>
      <c r="DL67" s="96"/>
      <c r="DM67" s="96"/>
      <c r="DN67" s="96"/>
      <c r="DO67" s="96"/>
      <c r="DP67" s="96"/>
      <c r="DQ67" s="96"/>
      <c r="DR67" s="96"/>
      <c r="DS67" s="96"/>
      <c r="DT67" s="96"/>
      <c r="DU67" s="96"/>
      <c r="DV67" s="96"/>
      <c r="DW67" s="96"/>
      <c r="DX67" s="96"/>
      <c r="DY67" s="96"/>
      <c r="DZ67" s="96"/>
      <c r="EA67" s="96"/>
      <c r="EB67" s="96"/>
      <c r="EC67" s="96"/>
      <c r="ED67" s="96"/>
      <c r="EE67" s="96"/>
      <c r="EF67" s="96"/>
      <c r="EG67" s="96"/>
      <c r="EH67" s="96"/>
      <c r="EI67" s="96"/>
      <c r="EJ67" s="96"/>
      <c r="EK67" s="96"/>
      <c r="EL67" s="96"/>
      <c r="EM67" s="96"/>
      <c r="EN67" s="96"/>
      <c r="EO67" s="96"/>
      <c r="EP67" s="96"/>
      <c r="EQ67" s="96"/>
      <c r="ER67" s="96"/>
      <c r="ES67" s="96"/>
      <c r="ET67" s="96"/>
      <c r="EU67" s="96"/>
      <c r="EV67" s="96"/>
      <c r="EW67" s="96"/>
      <c r="EX67" s="96"/>
      <c r="EY67" s="96"/>
      <c r="EZ67" s="96"/>
      <c r="FA67" s="96"/>
      <c r="FB67" s="96"/>
      <c r="FC67" s="96"/>
      <c r="FD67" s="96"/>
      <c r="FE67" s="96"/>
      <c r="FF67" s="96"/>
      <c r="FG67" s="96"/>
      <c r="FH67" s="96"/>
      <c r="FI67" s="96"/>
      <c r="FJ67" s="96"/>
      <c r="FK67" s="96"/>
      <c r="FL67" s="96"/>
      <c r="FM67" s="96"/>
      <c r="FN67" s="96"/>
      <c r="FO67" s="96"/>
      <c r="FP67" s="96"/>
      <c r="FQ67" s="96"/>
      <c r="FR67" s="96"/>
      <c r="FS67" s="96"/>
      <c r="FT67" s="96"/>
      <c r="FU67" s="96"/>
      <c r="FV67" s="96"/>
      <c r="FW67" s="96"/>
      <c r="FX67" s="96"/>
      <c r="FY67" s="159"/>
      <c r="FZ67" s="159"/>
      <c r="GA67" s="159"/>
      <c r="GB67" s="159"/>
      <c r="GC67" s="159"/>
      <c r="GD67" s="159"/>
      <c r="GE67" s="159"/>
      <c r="GF67" s="159"/>
      <c r="GG67" s="159"/>
      <c r="GH67" s="159"/>
      <c r="GI67" s="159"/>
      <c r="GJ67" s="159"/>
      <c r="GK67" s="159"/>
      <c r="GL67" s="159"/>
      <c r="GM67" s="159"/>
      <c r="GN67" s="159"/>
      <c r="GO67" s="159"/>
      <c r="GP67" s="159"/>
      <c r="GQ67" s="159"/>
      <c r="GR67" s="159"/>
      <c r="GS67" s="159"/>
      <c r="GT67" s="159"/>
      <c r="GU67" s="159"/>
      <c r="GV67" s="159"/>
      <c r="GW67" s="159"/>
      <c r="GX67" s="159"/>
      <c r="GY67" s="159"/>
      <c r="GZ67" s="159"/>
      <c r="HA67" s="159"/>
      <c r="HB67" s="159"/>
      <c r="HC67" s="159"/>
      <c r="HD67" s="159"/>
      <c r="HE67" s="159"/>
      <c r="HF67" s="159"/>
      <c r="HG67" s="159"/>
      <c r="HH67" s="159"/>
    </row>
    <row r="68" spans="2:216" ht="15" customHeight="1">
      <c r="B68" s="104" t="s">
        <v>222</v>
      </c>
      <c r="C68" s="106" t="s">
        <v>193</v>
      </c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182"/>
      <c r="AH68" s="220"/>
      <c r="AI68" s="220"/>
      <c r="AJ68" s="220"/>
      <c r="AK68" s="96"/>
      <c r="AL68" s="96"/>
      <c r="AM68" s="96"/>
      <c r="AN68" s="96"/>
      <c r="AO68" s="96"/>
      <c r="AP68" s="96"/>
      <c r="AQ68" s="96"/>
      <c r="AR68" s="96"/>
      <c r="AS68" s="96"/>
      <c r="AT68" s="220"/>
      <c r="AU68" s="220"/>
      <c r="AV68" s="220"/>
      <c r="AW68" s="96"/>
      <c r="AX68" s="96"/>
      <c r="AY68" s="96"/>
      <c r="AZ68" s="96"/>
      <c r="BA68" s="96"/>
      <c r="BB68" s="96"/>
      <c r="BC68" s="96"/>
      <c r="BD68" s="96"/>
      <c r="BE68" s="96"/>
      <c r="BG68" s="184"/>
      <c r="BH68" s="220"/>
      <c r="BI68" s="220"/>
      <c r="BJ68" s="220"/>
      <c r="BK68" s="220"/>
      <c r="BL68" s="220"/>
      <c r="BM68" s="220"/>
      <c r="BN68" s="96"/>
      <c r="BO68" s="96"/>
      <c r="BP68" s="96"/>
      <c r="BQ68" s="96"/>
      <c r="BR68" s="96"/>
      <c r="BS68" s="96"/>
      <c r="BT68" s="220"/>
      <c r="BU68" s="220"/>
      <c r="BV68" s="220"/>
      <c r="BW68" s="220"/>
      <c r="BX68" s="220"/>
      <c r="BY68" s="220"/>
      <c r="BZ68" s="96"/>
      <c r="CA68" s="96"/>
      <c r="CB68" s="96"/>
      <c r="CC68" s="96"/>
      <c r="CD68" s="96"/>
      <c r="CE68" s="96"/>
      <c r="CH68" s="220"/>
      <c r="CI68" s="220"/>
      <c r="CJ68" s="220"/>
      <c r="CK68" s="220"/>
      <c r="CL68" s="220"/>
      <c r="CM68" s="220"/>
      <c r="CN68" s="220"/>
      <c r="CO68" s="220"/>
      <c r="CP68" s="220"/>
      <c r="CQ68" s="96"/>
      <c r="CR68" s="96"/>
      <c r="CS68" s="96"/>
      <c r="CT68" s="220"/>
      <c r="CU68" s="220"/>
      <c r="CV68" s="220"/>
      <c r="CW68" s="220"/>
      <c r="CX68" s="220"/>
      <c r="CY68" s="220"/>
      <c r="CZ68" s="220"/>
      <c r="DA68" s="220"/>
      <c r="DB68" s="220"/>
      <c r="DC68" s="96"/>
      <c r="DD68" s="96"/>
      <c r="DE68" s="96"/>
      <c r="DH68" s="96"/>
      <c r="DI68" s="96"/>
      <c r="DJ68" s="96"/>
      <c r="DK68" s="96"/>
      <c r="DL68" s="96"/>
      <c r="DM68" s="96"/>
      <c r="DN68" s="96"/>
      <c r="DO68" s="96"/>
      <c r="DP68" s="96"/>
      <c r="DQ68" s="96"/>
      <c r="DR68" s="96"/>
      <c r="DS68" s="96"/>
      <c r="DT68" s="96"/>
      <c r="DU68" s="96"/>
      <c r="DV68" s="96"/>
      <c r="DW68" s="96"/>
      <c r="DX68" s="96"/>
      <c r="DY68" s="96"/>
      <c r="DZ68" s="96"/>
      <c r="EA68" s="96"/>
      <c r="EB68" s="96"/>
      <c r="EC68" s="96"/>
      <c r="ED68" s="96"/>
      <c r="EE68" s="96"/>
      <c r="EF68" s="96"/>
      <c r="EG68" s="96"/>
      <c r="EH68" s="96"/>
      <c r="EI68" s="96"/>
      <c r="EJ68" s="96"/>
      <c r="EK68" s="96"/>
      <c r="EL68" s="96"/>
      <c r="EM68" s="96"/>
      <c r="EN68" s="96"/>
      <c r="EO68" s="96"/>
      <c r="EP68" s="96"/>
      <c r="EQ68" s="96"/>
      <c r="ER68" s="96"/>
      <c r="ES68" s="96"/>
      <c r="ET68" s="96"/>
      <c r="EU68" s="96"/>
      <c r="EV68" s="96"/>
      <c r="EW68" s="96"/>
      <c r="EX68" s="96"/>
      <c r="EY68" s="96"/>
      <c r="EZ68" s="96"/>
      <c r="FA68" s="96"/>
      <c r="FB68" s="96"/>
      <c r="FC68" s="96"/>
      <c r="FD68" s="96"/>
      <c r="FE68" s="96"/>
      <c r="FF68" s="96"/>
      <c r="FG68" s="96"/>
      <c r="FH68" s="96"/>
      <c r="FI68" s="96"/>
      <c r="FJ68" s="96"/>
      <c r="FK68" s="96"/>
      <c r="FL68" s="96"/>
      <c r="FM68" s="96"/>
      <c r="FN68" s="96"/>
      <c r="FO68" s="96"/>
      <c r="FP68" s="96"/>
      <c r="FQ68" s="96"/>
      <c r="FR68" s="96"/>
      <c r="FS68" s="96"/>
      <c r="FT68" s="96"/>
      <c r="FU68" s="96"/>
      <c r="FV68" s="96"/>
      <c r="FW68" s="96"/>
      <c r="FX68" s="96"/>
      <c r="FY68" s="159"/>
      <c r="FZ68" s="159"/>
      <c r="GA68" s="159"/>
      <c r="GB68" s="159"/>
      <c r="GC68" s="159"/>
      <c r="GD68" s="159"/>
      <c r="GE68" s="159"/>
      <c r="GF68" s="159"/>
      <c r="GG68" s="159"/>
      <c r="GH68" s="159"/>
      <c r="GI68" s="159"/>
      <c r="GJ68" s="159"/>
      <c r="GK68" s="159"/>
      <c r="GL68" s="159"/>
      <c r="GM68" s="159"/>
      <c r="GN68" s="159"/>
      <c r="GO68" s="159"/>
      <c r="GP68" s="159"/>
      <c r="GQ68" s="159"/>
      <c r="GR68" s="159"/>
      <c r="GS68" s="159"/>
      <c r="GT68" s="159"/>
      <c r="GU68" s="159"/>
      <c r="GV68" s="159"/>
      <c r="GW68" s="159"/>
      <c r="GX68" s="159"/>
      <c r="GY68" s="159"/>
      <c r="GZ68" s="159"/>
      <c r="HA68" s="159"/>
      <c r="HB68" s="159"/>
      <c r="HC68" s="159"/>
      <c r="HD68" s="159"/>
      <c r="HE68" s="159"/>
      <c r="HF68" s="159"/>
      <c r="HG68" s="159"/>
      <c r="HH68" s="159"/>
    </row>
    <row r="69" spans="2:216" s="264" customFormat="1" ht="15" customHeight="1">
      <c r="B69" s="252" t="s">
        <v>223</v>
      </c>
      <c r="C69" s="254"/>
      <c r="D69" s="263"/>
      <c r="E69" s="263"/>
      <c r="F69" s="263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69"/>
      <c r="S69" s="269"/>
      <c r="T69" s="269"/>
      <c r="U69" s="269"/>
      <c r="V69" s="269"/>
      <c r="W69" s="269"/>
      <c r="X69" s="269"/>
      <c r="Y69" s="269"/>
      <c r="Z69" s="269"/>
      <c r="AA69" s="269"/>
      <c r="AB69" s="269"/>
      <c r="AC69" s="269"/>
      <c r="AD69" s="269"/>
      <c r="AE69" s="269"/>
      <c r="AF69" s="268"/>
      <c r="AG69" s="265"/>
      <c r="AH69" s="269"/>
      <c r="AI69" s="269"/>
      <c r="AJ69" s="269"/>
      <c r="AK69" s="269"/>
      <c r="AL69" s="269"/>
      <c r="AM69" s="269"/>
      <c r="AN69" s="269"/>
      <c r="AO69" s="269"/>
      <c r="AP69" s="269"/>
      <c r="AQ69" s="269"/>
      <c r="AR69" s="269"/>
      <c r="AS69" s="269"/>
      <c r="AT69" s="269"/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5"/>
      <c r="BG69" s="275"/>
      <c r="BH69" s="269"/>
      <c r="BI69" s="269"/>
      <c r="BJ69" s="269"/>
      <c r="BK69" s="269"/>
      <c r="BL69" s="269"/>
      <c r="BM69" s="269"/>
      <c r="BN69" s="269"/>
      <c r="BO69" s="269"/>
      <c r="BP69" s="269"/>
      <c r="BQ69" s="269"/>
      <c r="BR69" s="269"/>
      <c r="BS69" s="269"/>
      <c r="BT69" s="269"/>
      <c r="BU69" s="269"/>
      <c r="BV69" s="269"/>
      <c r="BW69" s="269"/>
      <c r="BX69" s="269"/>
      <c r="BY69" s="269"/>
      <c r="BZ69" s="269"/>
      <c r="CA69" s="269"/>
      <c r="CB69" s="269"/>
      <c r="CC69" s="269"/>
      <c r="CD69" s="269"/>
      <c r="CE69" s="269"/>
      <c r="CF69" s="265"/>
      <c r="CG69" s="265"/>
      <c r="CH69" s="269"/>
      <c r="CI69" s="269"/>
      <c r="CJ69" s="269"/>
      <c r="CK69" s="269"/>
      <c r="CL69" s="269"/>
      <c r="CM69" s="269"/>
      <c r="CN69" s="269"/>
      <c r="CO69" s="269"/>
      <c r="CP69" s="269"/>
      <c r="CQ69" s="269"/>
      <c r="CR69" s="269"/>
      <c r="CS69" s="269"/>
      <c r="CT69" s="269"/>
      <c r="CU69" s="269"/>
      <c r="CV69" s="269"/>
      <c r="CW69" s="269"/>
      <c r="CX69" s="269"/>
      <c r="CY69" s="269"/>
      <c r="CZ69" s="269"/>
      <c r="DA69" s="269"/>
      <c r="DB69" s="269"/>
      <c r="DC69" s="269"/>
      <c r="DD69" s="269"/>
      <c r="DE69" s="269"/>
      <c r="DH69" s="269"/>
      <c r="DI69" s="269"/>
      <c r="DJ69" s="269"/>
      <c r="DK69" s="269"/>
      <c r="DL69" s="269"/>
      <c r="DM69" s="269"/>
      <c r="DN69" s="269"/>
      <c r="DO69" s="269"/>
      <c r="DP69" s="269"/>
      <c r="DQ69" s="269"/>
      <c r="DR69" s="269"/>
      <c r="DS69" s="269"/>
      <c r="DT69" s="269"/>
      <c r="DU69" s="269"/>
      <c r="DV69" s="269"/>
      <c r="DW69" s="269"/>
      <c r="DX69" s="269"/>
      <c r="DY69" s="269"/>
      <c r="DZ69" s="269"/>
      <c r="EA69" s="269"/>
      <c r="EB69" s="269"/>
      <c r="EC69" s="269"/>
      <c r="ED69" s="269"/>
      <c r="EE69" s="269"/>
      <c r="EF69" s="269"/>
      <c r="EG69" s="269"/>
      <c r="EH69" s="269"/>
      <c r="EI69" s="269"/>
      <c r="EJ69" s="269"/>
      <c r="EK69" s="269"/>
      <c r="EL69" s="269"/>
      <c r="EM69" s="269"/>
      <c r="EN69" s="269"/>
      <c r="EO69" s="269"/>
      <c r="EP69" s="269"/>
      <c r="EQ69" s="269"/>
      <c r="ER69" s="269"/>
      <c r="ES69" s="269"/>
      <c r="ET69" s="269"/>
      <c r="EU69" s="269"/>
      <c r="EV69" s="269"/>
      <c r="EW69" s="269"/>
      <c r="EX69" s="269"/>
      <c r="EY69" s="269"/>
      <c r="EZ69" s="269"/>
      <c r="FA69" s="269"/>
      <c r="FB69" s="269"/>
      <c r="FC69" s="269"/>
      <c r="FD69" s="269"/>
      <c r="FE69" s="269"/>
      <c r="FF69" s="269"/>
      <c r="FG69" s="269"/>
      <c r="FH69" s="269"/>
      <c r="FI69" s="269"/>
      <c r="FJ69" s="269"/>
      <c r="FK69" s="269"/>
      <c r="FL69" s="269"/>
      <c r="FM69" s="269"/>
      <c r="FN69" s="269"/>
      <c r="FO69" s="269"/>
      <c r="FP69" s="269"/>
      <c r="FQ69" s="269"/>
      <c r="FR69" s="269"/>
      <c r="FS69" s="269"/>
      <c r="FT69" s="269"/>
      <c r="FU69" s="269"/>
      <c r="FV69" s="269"/>
      <c r="FW69" s="269"/>
      <c r="FX69" s="269"/>
      <c r="FY69" s="274"/>
      <c r="FZ69" s="274"/>
      <c r="GA69" s="274"/>
      <c r="GB69" s="274"/>
      <c r="GC69" s="274"/>
      <c r="GD69" s="274"/>
      <c r="GE69" s="274"/>
      <c r="GF69" s="274"/>
      <c r="GG69" s="274"/>
      <c r="GH69" s="274"/>
      <c r="GI69" s="274"/>
      <c r="GJ69" s="274"/>
      <c r="GK69" s="274"/>
      <c r="GL69" s="274"/>
      <c r="GM69" s="274"/>
      <c r="GN69" s="274"/>
      <c r="GO69" s="274"/>
      <c r="GP69" s="274"/>
      <c r="GQ69" s="274"/>
      <c r="GR69" s="274"/>
      <c r="GS69" s="274"/>
      <c r="GT69" s="274"/>
      <c r="GU69" s="274"/>
      <c r="GV69" s="274"/>
      <c r="GW69" s="274"/>
      <c r="GX69" s="274"/>
      <c r="GY69" s="274"/>
      <c r="GZ69" s="274"/>
      <c r="HA69" s="274"/>
      <c r="HB69" s="274"/>
      <c r="HC69" s="274"/>
      <c r="HD69" s="274"/>
      <c r="HE69" s="274"/>
      <c r="HF69" s="274"/>
      <c r="HG69" s="274"/>
      <c r="HH69" s="274"/>
    </row>
    <row r="70" spans="2:216" ht="15" customHeight="1">
      <c r="B70" s="105" t="s">
        <v>224</v>
      </c>
      <c r="C70" s="106" t="s">
        <v>174</v>
      </c>
      <c r="H70" s="128">
        <v>1</v>
      </c>
      <c r="I70" s="128">
        <v>2</v>
      </c>
      <c r="J70" s="128">
        <v>3</v>
      </c>
      <c r="K70" s="128">
        <v>2</v>
      </c>
      <c r="L70" s="128">
        <v>0</v>
      </c>
      <c r="M70" s="128">
        <v>0</v>
      </c>
      <c r="N70" s="128">
        <v>1</v>
      </c>
      <c r="O70" s="128">
        <v>1</v>
      </c>
      <c r="P70" s="128">
        <v>2</v>
      </c>
      <c r="Q70" s="128">
        <v>2</v>
      </c>
      <c r="R70" s="128">
        <v>3</v>
      </c>
      <c r="S70" s="128">
        <v>2</v>
      </c>
      <c r="T70" s="128"/>
      <c r="U70" s="128"/>
      <c r="V70" s="128"/>
      <c r="W70" s="128"/>
      <c r="X70" s="128"/>
      <c r="Y70" s="128"/>
      <c r="Z70" s="128"/>
      <c r="AA70" s="128"/>
      <c r="AB70" s="128"/>
      <c r="AC70" s="128"/>
      <c r="AD70" s="128"/>
      <c r="AE70" s="128"/>
      <c r="AF70" s="182"/>
      <c r="AH70" s="219"/>
      <c r="AI70" s="219"/>
      <c r="AJ70" s="219"/>
      <c r="AK70" s="128">
        <v>1</v>
      </c>
      <c r="AL70" s="128">
        <v>1</v>
      </c>
      <c r="AM70" s="128">
        <v>1</v>
      </c>
      <c r="AN70" s="128">
        <v>1</v>
      </c>
      <c r="AO70" s="128">
        <v>0</v>
      </c>
      <c r="AP70" s="128">
        <v>1</v>
      </c>
      <c r="AQ70" s="128">
        <v>1</v>
      </c>
      <c r="AR70" s="128">
        <v>1</v>
      </c>
      <c r="AS70" s="128">
        <v>1</v>
      </c>
      <c r="AT70" s="219"/>
      <c r="AU70" s="219"/>
      <c r="AV70" s="219"/>
      <c r="AW70" s="128">
        <v>3</v>
      </c>
      <c r="AX70" s="128">
        <v>2</v>
      </c>
      <c r="AY70" s="128">
        <v>2</v>
      </c>
      <c r="AZ70" s="128">
        <v>2</v>
      </c>
      <c r="BA70" s="128">
        <v>2</v>
      </c>
      <c r="BB70" s="128">
        <v>2</v>
      </c>
      <c r="BC70" s="128">
        <v>2</v>
      </c>
      <c r="BD70" s="128">
        <v>2</v>
      </c>
      <c r="BE70" s="128">
        <v>2</v>
      </c>
      <c r="BG70" s="184"/>
      <c r="BH70" s="219"/>
      <c r="BI70" s="219"/>
      <c r="BJ70" s="219"/>
      <c r="BK70" s="219"/>
      <c r="BL70" s="219"/>
      <c r="BM70" s="219"/>
      <c r="BN70" s="128">
        <v>1</v>
      </c>
      <c r="BO70" s="128">
        <v>1</v>
      </c>
      <c r="BP70" s="128">
        <v>1</v>
      </c>
      <c r="BQ70" s="128">
        <v>1</v>
      </c>
      <c r="BR70" s="128">
        <v>1</v>
      </c>
      <c r="BS70" s="128">
        <v>1</v>
      </c>
      <c r="BT70" s="219"/>
      <c r="BU70" s="219"/>
      <c r="BV70" s="219"/>
      <c r="BW70" s="219"/>
      <c r="BX70" s="219"/>
      <c r="BY70" s="219"/>
      <c r="BZ70" s="128"/>
      <c r="CA70" s="128"/>
      <c r="CB70" s="128"/>
      <c r="CC70" s="128"/>
      <c r="CD70" s="128"/>
      <c r="CE70" s="128"/>
      <c r="CF70" s="193"/>
      <c r="CG70" s="193"/>
      <c r="CH70" s="219"/>
      <c r="CI70" s="219"/>
      <c r="CJ70" s="219"/>
      <c r="CK70" s="219"/>
      <c r="CL70" s="219"/>
      <c r="CM70" s="219"/>
      <c r="CN70" s="219"/>
      <c r="CO70" s="219"/>
      <c r="CP70" s="219"/>
      <c r="CQ70" s="128">
        <v>3</v>
      </c>
      <c r="CR70" s="128">
        <v>3</v>
      </c>
      <c r="CS70" s="128">
        <v>0</v>
      </c>
      <c r="CT70" s="219"/>
      <c r="CU70" s="219"/>
      <c r="CV70" s="219"/>
      <c r="CW70" s="219"/>
      <c r="CX70" s="219"/>
      <c r="CY70" s="219"/>
      <c r="CZ70" s="219"/>
      <c r="DA70" s="219"/>
      <c r="DB70" s="219"/>
      <c r="DC70" s="128"/>
      <c r="DD70" s="128"/>
      <c r="DE70" s="128"/>
      <c r="DH70" s="128"/>
      <c r="DI70" s="128"/>
      <c r="DJ70" s="128"/>
      <c r="DK70" s="128"/>
      <c r="DL70" s="128"/>
      <c r="DM70" s="128"/>
      <c r="DN70" s="128"/>
      <c r="DO70" s="128"/>
      <c r="DP70" s="128"/>
      <c r="DQ70" s="128"/>
      <c r="DR70" s="128"/>
      <c r="DS70" s="128"/>
      <c r="DT70" s="128"/>
      <c r="DU70" s="128"/>
      <c r="DV70" s="128"/>
      <c r="DW70" s="128"/>
      <c r="DX70" s="128"/>
      <c r="DY70" s="128"/>
      <c r="DZ70" s="128"/>
      <c r="EA70" s="128"/>
      <c r="EB70" s="128"/>
      <c r="EC70" s="128"/>
      <c r="ED70" s="128"/>
      <c r="EE70" s="128"/>
      <c r="EF70" s="128"/>
      <c r="EG70" s="128"/>
      <c r="EH70" s="128"/>
      <c r="EI70" s="128"/>
      <c r="EJ70" s="128"/>
      <c r="EK70" s="128"/>
      <c r="EL70" s="128"/>
      <c r="EM70" s="128"/>
      <c r="EN70" s="128"/>
      <c r="EO70" s="128"/>
      <c r="EP70" s="128"/>
      <c r="EQ70" s="128"/>
      <c r="ER70" s="128"/>
      <c r="ES70" s="128"/>
      <c r="ET70" s="128"/>
      <c r="EU70" s="128"/>
      <c r="EV70" s="128"/>
      <c r="EW70" s="128"/>
      <c r="EX70" s="128"/>
      <c r="EY70" s="128"/>
      <c r="EZ70" s="128"/>
      <c r="FA70" s="128"/>
      <c r="FB70" s="128"/>
      <c r="FC70" s="128"/>
      <c r="FD70" s="128"/>
      <c r="FE70" s="128"/>
      <c r="FF70" s="128"/>
      <c r="FG70" s="128"/>
      <c r="FH70" s="128">
        <v>2</v>
      </c>
      <c r="FI70" s="128">
        <v>2</v>
      </c>
      <c r="FJ70" s="128">
        <v>2</v>
      </c>
      <c r="FK70" s="128">
        <v>2</v>
      </c>
      <c r="FL70" s="128">
        <v>2</v>
      </c>
      <c r="FM70" s="128">
        <v>2</v>
      </c>
      <c r="FN70" s="128">
        <v>2</v>
      </c>
      <c r="FO70" s="128">
        <v>2</v>
      </c>
      <c r="FP70" s="128">
        <v>2</v>
      </c>
      <c r="FQ70" s="128">
        <v>2</v>
      </c>
      <c r="FR70" s="128">
        <v>2</v>
      </c>
      <c r="FS70" s="128">
        <v>2</v>
      </c>
      <c r="FT70" s="128">
        <v>2</v>
      </c>
      <c r="FU70" s="128">
        <v>2</v>
      </c>
      <c r="FV70" s="128">
        <v>2</v>
      </c>
      <c r="FW70" s="128">
        <v>2</v>
      </c>
      <c r="FX70" s="128">
        <v>2</v>
      </c>
      <c r="FY70" s="173">
        <v>2</v>
      </c>
      <c r="FZ70" s="173"/>
      <c r="GA70" s="173"/>
      <c r="GB70" s="173"/>
      <c r="GC70" s="173"/>
      <c r="GD70" s="173"/>
      <c r="GE70" s="173"/>
      <c r="GF70" s="173"/>
      <c r="GG70" s="173"/>
      <c r="GH70" s="173"/>
      <c r="GI70" s="173"/>
      <c r="GJ70" s="173"/>
      <c r="GK70" s="173"/>
      <c r="GL70" s="173"/>
      <c r="GM70" s="173"/>
      <c r="GN70" s="173"/>
      <c r="GO70" s="173"/>
      <c r="GP70" s="173"/>
      <c r="GQ70" s="173"/>
      <c r="GR70" s="173"/>
      <c r="GS70" s="173"/>
      <c r="GT70" s="173"/>
      <c r="GU70" s="173"/>
      <c r="GV70" s="173"/>
      <c r="GW70" s="173"/>
      <c r="GX70" s="173"/>
      <c r="GY70" s="173"/>
      <c r="GZ70" s="173"/>
      <c r="HA70" s="173"/>
      <c r="HB70" s="173"/>
      <c r="HC70" s="173"/>
      <c r="HD70" s="173"/>
      <c r="HE70" s="173"/>
      <c r="HF70" s="173"/>
      <c r="HG70" s="173"/>
      <c r="HH70" s="173"/>
    </row>
    <row r="71" spans="2:216" ht="15" customHeight="1">
      <c r="B71" s="104" t="s">
        <v>225</v>
      </c>
      <c r="C71" s="106" t="s">
        <v>174</v>
      </c>
      <c r="H71" s="96">
        <v>9000</v>
      </c>
      <c r="I71" s="96">
        <v>16200</v>
      </c>
      <c r="J71" s="96">
        <v>21200</v>
      </c>
      <c r="K71" s="96">
        <v>13600</v>
      </c>
      <c r="L71" s="96" t="s">
        <v>226</v>
      </c>
      <c r="M71" s="96" t="s">
        <v>227</v>
      </c>
      <c r="N71" s="96">
        <v>7200</v>
      </c>
      <c r="O71" s="96">
        <v>2800</v>
      </c>
      <c r="P71" s="96">
        <v>15000</v>
      </c>
      <c r="Q71" s="96">
        <v>18000</v>
      </c>
      <c r="R71" s="96">
        <v>33000</v>
      </c>
      <c r="S71" s="96">
        <v>18000</v>
      </c>
      <c r="T71" s="96"/>
      <c r="U71" s="96"/>
      <c r="V71" s="96"/>
      <c r="W71" s="96"/>
      <c r="X71" s="96"/>
      <c r="Y71" s="96"/>
      <c r="Z71" s="96"/>
      <c r="AA71" s="96"/>
      <c r="AB71" s="96"/>
      <c r="AC71" s="96"/>
      <c r="AD71" s="96"/>
      <c r="AE71" s="96"/>
      <c r="AF71" s="182"/>
      <c r="AH71" s="220"/>
      <c r="AI71" s="220"/>
      <c r="AJ71" s="220"/>
      <c r="AK71" s="96">
        <f>+AK80</f>
        <v>21932</v>
      </c>
      <c r="AL71" s="96">
        <f t="shared" ref="AL71:AS71" si="95">+AL80</f>
        <v>23376.833333333299</v>
      </c>
      <c r="AM71" s="96">
        <f t="shared" si="95"/>
        <v>30588</v>
      </c>
      <c r="AN71" s="96">
        <f t="shared" si="95"/>
        <v>8485.5</v>
      </c>
      <c r="AO71" s="96">
        <f t="shared" si="95"/>
        <v>0</v>
      </c>
      <c r="AP71" s="96">
        <f t="shared" si="95"/>
        <v>5890</v>
      </c>
      <c r="AQ71" s="96">
        <f t="shared" si="95"/>
        <v>14000</v>
      </c>
      <c r="AR71" s="96">
        <f t="shared" si="95"/>
        <v>19508</v>
      </c>
      <c r="AS71" s="96">
        <f t="shared" si="95"/>
        <v>3000</v>
      </c>
      <c r="AT71" s="220"/>
      <c r="AU71" s="220"/>
      <c r="AV71" s="220"/>
      <c r="AW71" s="96">
        <v>30000</v>
      </c>
      <c r="AX71" s="96">
        <v>31000</v>
      </c>
      <c r="AY71" s="96">
        <v>30000</v>
      </c>
      <c r="AZ71" s="96">
        <v>31000</v>
      </c>
      <c r="BA71" s="96">
        <v>31000</v>
      </c>
      <c r="BB71" s="96">
        <v>30000</v>
      </c>
      <c r="BC71" s="96">
        <v>31000</v>
      </c>
      <c r="BD71" s="96">
        <v>30000</v>
      </c>
      <c r="BE71" s="96">
        <v>31000</v>
      </c>
      <c r="BG71" s="184"/>
      <c r="BH71" s="220"/>
      <c r="BI71" s="220"/>
      <c r="BJ71" s="220"/>
      <c r="BK71" s="220"/>
      <c r="BL71" s="220"/>
      <c r="BM71" s="220"/>
      <c r="BN71" s="96">
        <f t="shared" ref="BN71:BS71" si="96">+BN80</f>
        <v>29000</v>
      </c>
      <c r="BO71" s="96">
        <f t="shared" si="96"/>
        <v>4000</v>
      </c>
      <c r="BP71" s="96">
        <f t="shared" si="96"/>
        <v>15000</v>
      </c>
      <c r="BQ71" s="96">
        <f t="shared" si="96"/>
        <v>23516</v>
      </c>
      <c r="BR71" s="96">
        <f t="shared" si="96"/>
        <v>20000</v>
      </c>
      <c r="BS71" s="96">
        <f t="shared" si="96"/>
        <v>10000</v>
      </c>
      <c r="BT71" s="220"/>
      <c r="BU71" s="220"/>
      <c r="BV71" s="220"/>
      <c r="BW71" s="220"/>
      <c r="BX71" s="220"/>
      <c r="BY71" s="220"/>
      <c r="BZ71" s="96"/>
      <c r="CA71" s="96"/>
      <c r="CB71" s="96"/>
      <c r="CC71" s="96"/>
      <c r="CD71" s="96"/>
      <c r="CE71" s="96"/>
      <c r="CH71" s="220"/>
      <c r="CI71" s="220"/>
      <c r="CJ71" s="220"/>
      <c r="CK71" s="220"/>
      <c r="CL71" s="220"/>
      <c r="CM71" s="220"/>
      <c r="CN71" s="220"/>
      <c r="CO71" s="220"/>
      <c r="CP71" s="220"/>
      <c r="CQ71" s="96">
        <v>31955</v>
      </c>
      <c r="CR71" s="96">
        <v>10000</v>
      </c>
      <c r="CS71" s="96">
        <v>0</v>
      </c>
      <c r="CT71" s="220"/>
      <c r="CU71" s="220"/>
      <c r="CV71" s="220"/>
      <c r="CW71" s="220"/>
      <c r="CX71" s="220"/>
      <c r="CY71" s="220"/>
      <c r="CZ71" s="220"/>
      <c r="DA71" s="220"/>
      <c r="DB71" s="220"/>
      <c r="DC71" s="96"/>
      <c r="DD71" s="96"/>
      <c r="DE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  <c r="EI71" s="96"/>
      <c r="EJ71" s="96"/>
      <c r="EK71" s="96"/>
      <c r="EL71" s="96"/>
      <c r="EM71" s="96"/>
      <c r="EN71" s="96"/>
      <c r="EO71" s="96"/>
      <c r="EP71" s="96"/>
      <c r="EQ71" s="96"/>
      <c r="ER71" s="96"/>
      <c r="ES71" s="96"/>
      <c r="ET71" s="96"/>
      <c r="EU71" s="96"/>
      <c r="EV71" s="96"/>
      <c r="EW71" s="96"/>
      <c r="EX71" s="96"/>
      <c r="EY71" s="96"/>
      <c r="EZ71" s="96"/>
      <c r="FA71" s="96"/>
      <c r="FB71" s="96"/>
      <c r="FC71" s="96"/>
      <c r="FD71" s="96"/>
      <c r="FE71" s="96"/>
      <c r="FF71" s="96"/>
      <c r="FG71" s="96"/>
      <c r="FH71" s="96">
        <v>7000</v>
      </c>
      <c r="FI71" s="96">
        <v>7000</v>
      </c>
      <c r="FJ71" s="96">
        <v>7000</v>
      </c>
      <c r="FK71" s="96">
        <v>7000</v>
      </c>
      <c r="FL71" s="96">
        <v>7000</v>
      </c>
      <c r="FM71" s="96">
        <v>7000</v>
      </c>
      <c r="FN71" s="96">
        <v>6300</v>
      </c>
      <c r="FO71" s="96">
        <v>6300</v>
      </c>
      <c r="FP71" s="96">
        <v>5060</v>
      </c>
      <c r="FQ71" s="96">
        <v>5060</v>
      </c>
      <c r="FR71" s="96">
        <v>6300</v>
      </c>
      <c r="FS71" s="96">
        <v>6300</v>
      </c>
      <c r="FT71" s="96">
        <v>6300</v>
      </c>
      <c r="FU71" s="96">
        <v>6300</v>
      </c>
      <c r="FV71" s="96">
        <v>6300</v>
      </c>
      <c r="FW71" s="96">
        <v>6300</v>
      </c>
      <c r="FX71" s="96">
        <v>6300</v>
      </c>
      <c r="FY71" s="159">
        <v>6300</v>
      </c>
      <c r="FZ71" s="159"/>
      <c r="GA71" s="159"/>
      <c r="GB71" s="159"/>
      <c r="GC71" s="159"/>
      <c r="GD71" s="159"/>
      <c r="GE71" s="159"/>
      <c r="GF71" s="159"/>
      <c r="GG71" s="159"/>
      <c r="GH71" s="159"/>
      <c r="GI71" s="159"/>
      <c r="GJ71" s="159"/>
      <c r="GK71" s="159"/>
      <c r="GL71" s="159"/>
      <c r="GM71" s="159"/>
      <c r="GN71" s="159"/>
      <c r="GO71" s="159"/>
      <c r="GP71" s="159"/>
      <c r="GQ71" s="159"/>
      <c r="GR71" s="159"/>
      <c r="GS71" s="159"/>
      <c r="GT71" s="159"/>
      <c r="GU71" s="159"/>
      <c r="GV71" s="159"/>
      <c r="GW71" s="159"/>
      <c r="GX71" s="159"/>
      <c r="GY71" s="159"/>
      <c r="GZ71" s="159"/>
      <c r="HA71" s="159"/>
      <c r="HB71" s="159"/>
      <c r="HC71" s="159"/>
      <c r="HD71" s="159"/>
      <c r="HE71" s="159"/>
      <c r="HF71" s="159"/>
      <c r="HG71" s="159"/>
      <c r="HH71" s="159"/>
    </row>
    <row r="72" spans="2:216" ht="15" customHeight="1">
      <c r="B72" s="104" t="s">
        <v>228</v>
      </c>
      <c r="C72" s="106" t="s">
        <v>174</v>
      </c>
      <c r="H72" s="96">
        <v>635.5</v>
      </c>
      <c r="I72" s="96">
        <v>574</v>
      </c>
      <c r="J72" s="96">
        <v>635.5</v>
      </c>
      <c r="K72" s="96">
        <v>615</v>
      </c>
      <c r="L72" s="96">
        <v>635.5</v>
      </c>
      <c r="M72" s="96">
        <v>615</v>
      </c>
      <c r="N72" s="96">
        <v>635.5</v>
      </c>
      <c r="O72" s="96">
        <v>635.5</v>
      </c>
      <c r="P72" s="96">
        <v>615</v>
      </c>
      <c r="Q72" s="96">
        <v>635.5</v>
      </c>
      <c r="R72" s="96">
        <v>615</v>
      </c>
      <c r="S72" s="96">
        <v>635.5</v>
      </c>
      <c r="T72" s="96"/>
      <c r="U72" s="96"/>
      <c r="V72" s="96"/>
      <c r="W72" s="96"/>
      <c r="X72" s="96"/>
      <c r="Y72" s="96"/>
      <c r="Z72" s="96"/>
      <c r="AA72" s="96"/>
      <c r="AB72" s="96"/>
      <c r="AC72" s="96"/>
      <c r="AD72" s="96"/>
      <c r="AE72" s="96"/>
      <c r="AF72" s="182"/>
      <c r="AH72" s="220"/>
      <c r="AI72" s="220"/>
      <c r="AJ72" s="220"/>
      <c r="AK72" s="96">
        <f>+AK80</f>
        <v>21932</v>
      </c>
      <c r="AL72" s="96">
        <f t="shared" ref="AL72:AS72" si="97">+AL80</f>
        <v>23376.833333333299</v>
      </c>
      <c r="AM72" s="96">
        <f t="shared" si="97"/>
        <v>30588</v>
      </c>
      <c r="AN72" s="96">
        <f t="shared" si="97"/>
        <v>8485.5</v>
      </c>
      <c r="AO72" s="96">
        <f t="shared" si="97"/>
        <v>0</v>
      </c>
      <c r="AP72" s="96">
        <f t="shared" si="97"/>
        <v>5890</v>
      </c>
      <c r="AQ72" s="96">
        <f t="shared" si="97"/>
        <v>14000</v>
      </c>
      <c r="AR72" s="96">
        <f t="shared" si="97"/>
        <v>19508</v>
      </c>
      <c r="AS72" s="96">
        <f t="shared" si="97"/>
        <v>3000</v>
      </c>
      <c r="AT72" s="220"/>
      <c r="AU72" s="220"/>
      <c r="AV72" s="220"/>
      <c r="AW72" s="96">
        <v>0</v>
      </c>
      <c r="AX72" s="96">
        <v>0</v>
      </c>
      <c r="AY72" s="96">
        <v>0</v>
      </c>
      <c r="AZ72" s="96">
        <v>0</v>
      </c>
      <c r="BA72" s="96">
        <v>0</v>
      </c>
      <c r="BB72" s="96">
        <v>0</v>
      </c>
      <c r="BC72" s="96">
        <v>0</v>
      </c>
      <c r="BD72" s="96">
        <v>0</v>
      </c>
      <c r="BE72" s="96">
        <v>0</v>
      </c>
      <c r="BG72" s="184"/>
      <c r="BH72" s="220"/>
      <c r="BI72" s="220"/>
      <c r="BJ72" s="220"/>
      <c r="BK72" s="220"/>
      <c r="BL72" s="220"/>
      <c r="BM72" s="220"/>
      <c r="BN72" s="96">
        <f t="shared" ref="BN72:BS72" si="98">+BN80</f>
        <v>29000</v>
      </c>
      <c r="BO72" s="96">
        <f t="shared" si="98"/>
        <v>4000</v>
      </c>
      <c r="BP72" s="96">
        <f t="shared" si="98"/>
        <v>15000</v>
      </c>
      <c r="BQ72" s="96">
        <f t="shared" si="98"/>
        <v>23516</v>
      </c>
      <c r="BR72" s="96">
        <f t="shared" si="98"/>
        <v>20000</v>
      </c>
      <c r="BS72" s="96">
        <f t="shared" si="98"/>
        <v>10000</v>
      </c>
      <c r="BT72" s="220"/>
      <c r="BU72" s="220"/>
      <c r="BV72" s="220"/>
      <c r="BW72" s="220"/>
      <c r="BX72" s="220"/>
      <c r="BY72" s="220"/>
      <c r="BZ72" s="96"/>
      <c r="CA72" s="96"/>
      <c r="CB72" s="96"/>
      <c r="CC72" s="96"/>
      <c r="CD72" s="96"/>
      <c r="CE72" s="96"/>
      <c r="CH72" s="220"/>
      <c r="CI72" s="220"/>
      <c r="CJ72" s="220"/>
      <c r="CK72" s="220"/>
      <c r="CL72" s="220"/>
      <c r="CM72" s="220"/>
      <c r="CN72" s="220"/>
      <c r="CO72" s="220"/>
      <c r="CP72" s="220"/>
      <c r="CQ72" s="96">
        <f>+CQ71</f>
        <v>31955</v>
      </c>
      <c r="CR72" s="96">
        <f t="shared" ref="CR72:CS72" si="99">+CR71</f>
        <v>10000</v>
      </c>
      <c r="CS72" s="96">
        <f t="shared" si="99"/>
        <v>0</v>
      </c>
      <c r="CT72" s="220"/>
      <c r="CU72" s="220"/>
      <c r="CV72" s="220"/>
      <c r="CW72" s="220"/>
      <c r="CX72" s="220"/>
      <c r="CY72" s="220"/>
      <c r="CZ72" s="220"/>
      <c r="DA72" s="220"/>
      <c r="DB72" s="220"/>
      <c r="DC72" s="96"/>
      <c r="DD72" s="96"/>
      <c r="DE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  <c r="EI72" s="96"/>
      <c r="EJ72" s="96"/>
      <c r="EK72" s="96"/>
      <c r="EL72" s="96"/>
      <c r="EM72" s="96"/>
      <c r="EN72" s="96"/>
      <c r="EO72" s="96"/>
      <c r="EP72" s="96"/>
      <c r="EQ72" s="96"/>
      <c r="ER72" s="96"/>
      <c r="ES72" s="96"/>
      <c r="ET72" s="96"/>
      <c r="EU72" s="96"/>
      <c r="EV72" s="96"/>
      <c r="EW72" s="96"/>
      <c r="EX72" s="96"/>
      <c r="EY72" s="96"/>
      <c r="EZ72" s="96"/>
      <c r="FA72" s="96"/>
      <c r="FB72" s="96"/>
      <c r="FC72" s="96"/>
      <c r="FD72" s="96"/>
      <c r="FE72" s="96"/>
      <c r="FF72" s="96"/>
      <c r="FG72" s="96"/>
      <c r="FH72" s="96">
        <v>700</v>
      </c>
      <c r="FI72" s="96">
        <v>700</v>
      </c>
      <c r="FJ72" s="96">
        <v>700</v>
      </c>
      <c r="FK72" s="96">
        <v>700</v>
      </c>
      <c r="FL72" s="96">
        <v>700</v>
      </c>
      <c r="FM72" s="96">
        <v>700</v>
      </c>
      <c r="FN72" s="96">
        <v>700</v>
      </c>
      <c r="FO72" s="96">
        <v>700</v>
      </c>
      <c r="FP72" s="96">
        <v>700</v>
      </c>
      <c r="FQ72" s="96">
        <v>700</v>
      </c>
      <c r="FR72" s="96">
        <v>700</v>
      </c>
      <c r="FS72" s="96">
        <v>700</v>
      </c>
      <c r="FT72" s="96">
        <v>700</v>
      </c>
      <c r="FU72" s="96">
        <v>700</v>
      </c>
      <c r="FV72" s="96">
        <v>700</v>
      </c>
      <c r="FW72" s="96">
        <v>700</v>
      </c>
      <c r="FX72" s="96">
        <v>700</v>
      </c>
      <c r="FY72" s="159">
        <v>700</v>
      </c>
      <c r="FZ72" s="159"/>
      <c r="GA72" s="159"/>
      <c r="GB72" s="159"/>
      <c r="GC72" s="159"/>
      <c r="GD72" s="159"/>
      <c r="GE72" s="159"/>
      <c r="GF72" s="159"/>
      <c r="GG72" s="159"/>
      <c r="GH72" s="159"/>
      <c r="GI72" s="159"/>
      <c r="GJ72" s="159"/>
      <c r="GK72" s="159"/>
      <c r="GL72" s="159"/>
      <c r="GM72" s="159"/>
      <c r="GN72" s="159"/>
      <c r="GO72" s="159"/>
      <c r="GP72" s="159"/>
      <c r="GQ72" s="159"/>
      <c r="GR72" s="159"/>
      <c r="GS72" s="159"/>
      <c r="GT72" s="159"/>
      <c r="GU72" s="159"/>
      <c r="GV72" s="159"/>
      <c r="GW72" s="159"/>
      <c r="GX72" s="159"/>
      <c r="GY72" s="159"/>
      <c r="GZ72" s="159"/>
      <c r="HA72" s="159"/>
      <c r="HB72" s="159"/>
      <c r="HC72" s="159"/>
      <c r="HD72" s="159"/>
      <c r="HE72" s="159"/>
      <c r="HF72" s="159"/>
      <c r="HG72" s="159"/>
      <c r="HH72" s="159"/>
    </row>
    <row r="73" spans="2:216" ht="15" customHeight="1">
      <c r="B73" s="104" t="s">
        <v>229</v>
      </c>
      <c r="C73" s="106" t="s">
        <v>181</v>
      </c>
      <c r="H73" s="96">
        <f>+H70*24*31</f>
        <v>744</v>
      </c>
      <c r="I73" s="96">
        <v>672</v>
      </c>
      <c r="J73" s="96">
        <v>744</v>
      </c>
      <c r="K73" s="96">
        <v>720</v>
      </c>
      <c r="L73" s="96">
        <v>744</v>
      </c>
      <c r="M73" s="96">
        <v>720</v>
      </c>
      <c r="N73" s="96">
        <v>744</v>
      </c>
      <c r="O73" s="96">
        <v>744</v>
      </c>
      <c r="P73" s="96">
        <v>720</v>
      </c>
      <c r="Q73" s="96">
        <v>744</v>
      </c>
      <c r="R73" s="96">
        <v>720</v>
      </c>
      <c r="S73" s="96">
        <v>744</v>
      </c>
      <c r="T73" s="96"/>
      <c r="U73" s="96"/>
      <c r="V73" s="96"/>
      <c r="W73" s="96"/>
      <c r="X73" s="96"/>
      <c r="Y73" s="96"/>
      <c r="Z73" s="96"/>
      <c r="AA73" s="96"/>
      <c r="AB73" s="96"/>
      <c r="AC73" s="96"/>
      <c r="AD73" s="96"/>
      <c r="AE73" s="96"/>
      <c r="AF73" s="182"/>
      <c r="AH73" s="220"/>
      <c r="AI73" s="220"/>
      <c r="AJ73" s="220"/>
      <c r="AK73" s="96">
        <f t="shared" ref="AK73:AS73" si="100">24*AK70*(AK5-AK4+1)</f>
        <v>720</v>
      </c>
      <c r="AL73" s="96">
        <f t="shared" si="100"/>
        <v>744</v>
      </c>
      <c r="AM73" s="96">
        <f t="shared" si="100"/>
        <v>720</v>
      </c>
      <c r="AN73" s="96">
        <f t="shared" si="100"/>
        <v>744</v>
      </c>
      <c r="AO73" s="96">
        <f t="shared" si="100"/>
        <v>0</v>
      </c>
      <c r="AP73" s="96">
        <f t="shared" si="100"/>
        <v>720</v>
      </c>
      <c r="AQ73" s="96">
        <f t="shared" si="100"/>
        <v>744</v>
      </c>
      <c r="AR73" s="96">
        <f t="shared" si="100"/>
        <v>720</v>
      </c>
      <c r="AS73" s="96">
        <f t="shared" si="100"/>
        <v>744</v>
      </c>
      <c r="AT73" s="220"/>
      <c r="AU73" s="220"/>
      <c r="AV73" s="220"/>
      <c r="AW73" s="96">
        <v>1440</v>
      </c>
      <c r="AX73" s="96">
        <v>1488</v>
      </c>
      <c r="AY73" s="96">
        <v>1440</v>
      </c>
      <c r="AZ73" s="96">
        <v>1488</v>
      </c>
      <c r="BA73" s="96">
        <v>1488</v>
      </c>
      <c r="BB73" s="96">
        <v>1440</v>
      </c>
      <c r="BC73" s="96">
        <v>1488</v>
      </c>
      <c r="BD73" s="96">
        <v>1440</v>
      </c>
      <c r="BE73" s="96">
        <v>1488</v>
      </c>
      <c r="BG73" s="184"/>
      <c r="BH73" s="220"/>
      <c r="BI73" s="220"/>
      <c r="BJ73" s="220"/>
      <c r="BK73" s="220"/>
      <c r="BL73" s="220"/>
      <c r="BM73" s="220"/>
      <c r="BN73" s="96">
        <f>24*BN70*(BN$5-BN$4+1)</f>
        <v>744</v>
      </c>
      <c r="BO73" s="96">
        <f t="shared" ref="BO73:BS73" si="101">24*BO70*(BO$5-BO$4+1)</f>
        <v>744</v>
      </c>
      <c r="BP73" s="96">
        <f t="shared" si="101"/>
        <v>720</v>
      </c>
      <c r="BQ73" s="96">
        <f t="shared" si="101"/>
        <v>744</v>
      </c>
      <c r="BR73" s="96">
        <f t="shared" si="101"/>
        <v>720</v>
      </c>
      <c r="BS73" s="96">
        <f t="shared" si="101"/>
        <v>744</v>
      </c>
      <c r="BT73" s="220"/>
      <c r="BU73" s="220"/>
      <c r="BV73" s="220"/>
      <c r="BW73" s="220"/>
      <c r="BX73" s="220"/>
      <c r="BY73" s="220"/>
      <c r="BZ73" s="96"/>
      <c r="CA73" s="96"/>
      <c r="CB73" s="96"/>
      <c r="CC73" s="96"/>
      <c r="CD73" s="96"/>
      <c r="CE73" s="96"/>
      <c r="CH73" s="220"/>
      <c r="CI73" s="220"/>
      <c r="CJ73" s="220"/>
      <c r="CK73" s="220"/>
      <c r="CL73" s="220"/>
      <c r="CM73" s="220"/>
      <c r="CN73" s="220"/>
      <c r="CO73" s="220"/>
      <c r="CP73" s="220"/>
      <c r="CQ73" s="96">
        <f>+CQ70*24*(CQ5-CQ4+1)</f>
        <v>2232</v>
      </c>
      <c r="CR73" s="96">
        <f>+CR70*24*(CR5-CR4+1)</f>
        <v>2160</v>
      </c>
      <c r="CS73" s="96">
        <f>+CS70*24*(CS5-CS4+1)</f>
        <v>0</v>
      </c>
      <c r="CT73" s="220"/>
      <c r="CU73" s="220"/>
      <c r="CV73" s="220"/>
      <c r="CW73" s="220"/>
      <c r="CX73" s="220"/>
      <c r="CY73" s="220"/>
      <c r="CZ73" s="220"/>
      <c r="DA73" s="220"/>
      <c r="DB73" s="220"/>
      <c r="DC73" s="96"/>
      <c r="DD73" s="96"/>
      <c r="DE73" s="96"/>
      <c r="DH73" s="96"/>
      <c r="DI73" s="96"/>
      <c r="DJ73" s="96"/>
      <c r="DK73" s="96"/>
      <c r="DL73" s="96"/>
      <c r="DM73" s="96"/>
      <c r="DN73" s="96"/>
      <c r="DO73" s="96"/>
      <c r="DP73" s="96"/>
      <c r="DQ73" s="96"/>
      <c r="DR73" s="96"/>
      <c r="DS73" s="96"/>
      <c r="DT73" s="96"/>
      <c r="DU73" s="96"/>
      <c r="DV73" s="96"/>
      <c r="DW73" s="96"/>
      <c r="DX73" s="96"/>
      <c r="DY73" s="96"/>
      <c r="DZ73" s="96"/>
      <c r="EA73" s="96"/>
      <c r="EB73" s="96"/>
      <c r="EC73" s="96"/>
      <c r="ED73" s="96"/>
      <c r="EE73" s="96"/>
      <c r="EF73" s="96"/>
      <c r="EG73" s="96"/>
      <c r="EH73" s="96"/>
      <c r="EI73" s="96"/>
      <c r="EJ73" s="96"/>
      <c r="EK73" s="96"/>
      <c r="EL73" s="96"/>
      <c r="EM73" s="96"/>
      <c r="EN73" s="96"/>
      <c r="EO73" s="96"/>
      <c r="EP73" s="96"/>
      <c r="EQ73" s="96"/>
      <c r="ER73" s="96"/>
      <c r="ES73" s="96"/>
      <c r="ET73" s="96"/>
      <c r="EU73" s="96"/>
      <c r="EV73" s="96"/>
      <c r="EW73" s="96"/>
      <c r="EX73" s="96"/>
      <c r="EY73" s="96"/>
      <c r="EZ73" s="96"/>
      <c r="FA73" s="96"/>
      <c r="FB73" s="96"/>
      <c r="FC73" s="96"/>
      <c r="FD73" s="96"/>
      <c r="FE73" s="96"/>
      <c r="FF73" s="96"/>
      <c r="FG73" s="96"/>
      <c r="FH73" s="96">
        <v>336</v>
      </c>
      <c r="FI73" s="96">
        <v>336</v>
      </c>
      <c r="FJ73" s="96">
        <v>336</v>
      </c>
      <c r="FK73" s="96">
        <v>336</v>
      </c>
      <c r="FL73" s="96">
        <v>336</v>
      </c>
      <c r="FM73" s="96">
        <v>336</v>
      </c>
      <c r="FN73" s="96">
        <v>336</v>
      </c>
      <c r="FO73" s="96">
        <v>336</v>
      </c>
      <c r="FP73" s="96">
        <v>336</v>
      </c>
      <c r="FQ73" s="96">
        <v>336</v>
      </c>
      <c r="FR73" s="96">
        <v>336</v>
      </c>
      <c r="FS73" s="96">
        <v>336</v>
      </c>
      <c r="FT73" s="96">
        <v>336</v>
      </c>
      <c r="FU73" s="96">
        <v>336</v>
      </c>
      <c r="FV73" s="96">
        <v>336</v>
      </c>
      <c r="FW73" s="96">
        <v>336</v>
      </c>
      <c r="FX73" s="96">
        <v>336</v>
      </c>
      <c r="FY73" s="159">
        <v>336</v>
      </c>
      <c r="FZ73" s="159"/>
      <c r="GA73" s="159"/>
      <c r="GB73" s="159"/>
      <c r="GC73" s="159"/>
      <c r="GD73" s="159"/>
      <c r="GE73" s="159"/>
      <c r="GF73" s="159"/>
      <c r="GG73" s="159"/>
      <c r="GH73" s="159"/>
      <c r="GI73" s="159"/>
      <c r="GJ73" s="159"/>
      <c r="GK73" s="159"/>
      <c r="GL73" s="159"/>
      <c r="GM73" s="159"/>
      <c r="GN73" s="159"/>
      <c r="GO73" s="159"/>
      <c r="GP73" s="159"/>
      <c r="GQ73" s="159"/>
      <c r="GR73" s="159"/>
      <c r="GS73" s="159"/>
      <c r="GT73" s="159"/>
      <c r="GU73" s="159"/>
      <c r="GV73" s="159"/>
      <c r="GW73" s="159"/>
      <c r="GX73" s="159"/>
      <c r="GY73" s="159"/>
      <c r="GZ73" s="159"/>
      <c r="HA73" s="159"/>
      <c r="HB73" s="159"/>
      <c r="HC73" s="159"/>
      <c r="HD73" s="159"/>
      <c r="HE73" s="159"/>
      <c r="HF73" s="159"/>
      <c r="HG73" s="159"/>
      <c r="HH73" s="159"/>
    </row>
    <row r="74" spans="2:216" ht="15" customHeight="1">
      <c r="B74" s="104" t="s">
        <v>230</v>
      </c>
      <c r="C74" s="106" t="s">
        <v>183</v>
      </c>
      <c r="H74" s="129">
        <f>H76/H73</f>
        <v>0.85416666666666663</v>
      </c>
      <c r="I74" s="129">
        <f t="shared" ref="I74:S74" si="102">I76/I73</f>
        <v>0.85416666666666663</v>
      </c>
      <c r="J74" s="129">
        <f t="shared" si="102"/>
        <v>0.85416666666666663</v>
      </c>
      <c r="K74" s="129">
        <f t="shared" si="102"/>
        <v>0.85416666666666663</v>
      </c>
      <c r="L74" s="129">
        <f t="shared" si="102"/>
        <v>0.85416666666666663</v>
      </c>
      <c r="M74" s="129">
        <f t="shared" si="102"/>
        <v>0.85416666666666663</v>
      </c>
      <c r="N74" s="129">
        <f t="shared" si="102"/>
        <v>0.85416666666666663</v>
      </c>
      <c r="O74" s="129">
        <f t="shared" si="102"/>
        <v>0.85416666666666663</v>
      </c>
      <c r="P74" s="129">
        <f t="shared" si="102"/>
        <v>0.85416666666666663</v>
      </c>
      <c r="Q74" s="129">
        <f t="shared" si="102"/>
        <v>0.85416666666666663</v>
      </c>
      <c r="R74" s="129">
        <f t="shared" si="102"/>
        <v>0.85416666666666663</v>
      </c>
      <c r="S74" s="129">
        <f t="shared" si="102"/>
        <v>0.85416666666666663</v>
      </c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82"/>
      <c r="AH74" s="222"/>
      <c r="AI74" s="222"/>
      <c r="AJ74" s="222"/>
      <c r="AK74" s="129">
        <v>0.85</v>
      </c>
      <c r="AL74" s="129">
        <v>0.85</v>
      </c>
      <c r="AM74" s="129">
        <v>0.85</v>
      </c>
      <c r="AN74" s="129">
        <v>0.85</v>
      </c>
      <c r="AO74" s="129">
        <v>0.85</v>
      </c>
      <c r="AP74" s="129">
        <v>0.85</v>
      </c>
      <c r="AQ74" s="129">
        <v>0.85</v>
      </c>
      <c r="AR74" s="129">
        <v>0.85</v>
      </c>
      <c r="AS74" s="129">
        <v>0.85</v>
      </c>
      <c r="AT74" s="222"/>
      <c r="AU74" s="222"/>
      <c r="AV74" s="222"/>
      <c r="AW74" s="129">
        <v>0.85</v>
      </c>
      <c r="AX74" s="129">
        <v>0.85</v>
      </c>
      <c r="AY74" s="129">
        <v>0.85</v>
      </c>
      <c r="AZ74" s="129">
        <v>0.85</v>
      </c>
      <c r="BA74" s="129">
        <v>0.85</v>
      </c>
      <c r="BB74" s="129">
        <v>0.85</v>
      </c>
      <c r="BC74" s="129">
        <v>0.85</v>
      </c>
      <c r="BD74" s="129">
        <v>0.85</v>
      </c>
      <c r="BE74" s="129">
        <v>0.85</v>
      </c>
      <c r="BG74" s="184"/>
      <c r="BH74" s="222"/>
      <c r="BI74" s="222"/>
      <c r="BJ74" s="222"/>
      <c r="BK74" s="222"/>
      <c r="BL74" s="222"/>
      <c r="BM74" s="222"/>
      <c r="BN74" s="129">
        <v>0.85</v>
      </c>
      <c r="BO74" s="129">
        <v>0.85</v>
      </c>
      <c r="BP74" s="129">
        <v>0.85</v>
      </c>
      <c r="BQ74" s="129">
        <v>0.85</v>
      </c>
      <c r="BR74" s="129">
        <v>0.85</v>
      </c>
      <c r="BS74" s="129">
        <v>0.85</v>
      </c>
      <c r="BT74" s="222"/>
      <c r="BU74" s="222"/>
      <c r="BV74" s="222"/>
      <c r="BW74" s="222"/>
      <c r="BX74" s="222"/>
      <c r="BY74" s="222"/>
      <c r="BZ74" s="129"/>
      <c r="CA74" s="129"/>
      <c r="CB74" s="129"/>
      <c r="CC74" s="129"/>
      <c r="CD74" s="129"/>
      <c r="CE74" s="129"/>
      <c r="CH74" s="222"/>
      <c r="CI74" s="222"/>
      <c r="CJ74" s="222"/>
      <c r="CK74" s="222"/>
      <c r="CL74" s="222"/>
      <c r="CM74" s="222"/>
      <c r="CN74" s="222"/>
      <c r="CO74" s="222"/>
      <c r="CP74" s="222"/>
      <c r="CQ74" s="129">
        <v>0.85</v>
      </c>
      <c r="CR74" s="129">
        <v>0.85</v>
      </c>
      <c r="CS74" s="129"/>
      <c r="CT74" s="222"/>
      <c r="CU74" s="222"/>
      <c r="CV74" s="222"/>
      <c r="CW74" s="222"/>
      <c r="CX74" s="222"/>
      <c r="CY74" s="222"/>
      <c r="CZ74" s="222"/>
      <c r="DA74" s="222"/>
      <c r="DB74" s="222"/>
      <c r="DC74" s="129"/>
      <c r="DD74" s="129"/>
      <c r="DE74" s="129"/>
      <c r="DH74" s="129"/>
      <c r="DI74" s="129"/>
      <c r="DJ74" s="129"/>
      <c r="DK74" s="129"/>
      <c r="DL74" s="129"/>
      <c r="DM74" s="129"/>
      <c r="DN74" s="129"/>
      <c r="DO74" s="129"/>
      <c r="DP74" s="129"/>
      <c r="DQ74" s="129"/>
      <c r="DR74" s="129"/>
      <c r="DS74" s="129"/>
      <c r="DT74" s="129"/>
      <c r="DU74" s="129"/>
      <c r="DV74" s="129"/>
      <c r="DW74" s="129"/>
      <c r="DX74" s="129"/>
      <c r="DY74" s="129"/>
      <c r="DZ74" s="129"/>
      <c r="EA74" s="129"/>
      <c r="EB74" s="129"/>
      <c r="EC74" s="129"/>
      <c r="ED74" s="129"/>
      <c r="EE74" s="129"/>
      <c r="EF74" s="129"/>
      <c r="EG74" s="129"/>
      <c r="EH74" s="129"/>
      <c r="EI74" s="129"/>
      <c r="EJ74" s="129"/>
      <c r="EK74" s="129"/>
      <c r="EL74" s="129"/>
      <c r="EM74" s="129"/>
      <c r="EN74" s="129"/>
      <c r="EO74" s="129"/>
      <c r="EP74" s="129"/>
      <c r="EQ74" s="129"/>
      <c r="ER74" s="129"/>
      <c r="ES74" s="129"/>
      <c r="ET74" s="129"/>
      <c r="EU74" s="129"/>
      <c r="EV74" s="129"/>
      <c r="EW74" s="129"/>
      <c r="EX74" s="129"/>
      <c r="EY74" s="129"/>
      <c r="EZ74" s="129"/>
      <c r="FA74" s="129"/>
      <c r="FB74" s="129"/>
      <c r="FC74" s="129"/>
      <c r="FD74" s="129"/>
      <c r="FE74" s="129"/>
      <c r="FF74" s="129"/>
      <c r="FG74" s="129"/>
      <c r="FH74" s="129">
        <v>0.85</v>
      </c>
      <c r="FI74" s="129">
        <v>0.85</v>
      </c>
      <c r="FJ74" s="129">
        <v>0.85</v>
      </c>
      <c r="FK74" s="129">
        <v>0.85</v>
      </c>
      <c r="FL74" s="129">
        <v>0.85</v>
      </c>
      <c r="FM74" s="129">
        <v>0.85</v>
      </c>
      <c r="FN74" s="129">
        <v>0.85</v>
      </c>
      <c r="FO74" s="129">
        <v>0.85</v>
      </c>
      <c r="FP74" s="129">
        <v>0.85</v>
      </c>
      <c r="FQ74" s="129">
        <v>0.85</v>
      </c>
      <c r="FR74" s="129">
        <v>0.85</v>
      </c>
      <c r="FS74" s="129">
        <v>0.85</v>
      </c>
      <c r="FT74" s="129">
        <v>0.85</v>
      </c>
      <c r="FU74" s="129">
        <v>0.85</v>
      </c>
      <c r="FV74" s="129">
        <v>0.85</v>
      </c>
      <c r="FW74" s="129">
        <v>0.85</v>
      </c>
      <c r="FX74" s="129">
        <v>0.86</v>
      </c>
      <c r="FY74" s="165">
        <v>0.86</v>
      </c>
      <c r="FZ74" s="165"/>
      <c r="GA74" s="165"/>
      <c r="GB74" s="165"/>
      <c r="GC74" s="165"/>
      <c r="GD74" s="165"/>
      <c r="GE74" s="165"/>
      <c r="GF74" s="165"/>
      <c r="GG74" s="165"/>
      <c r="GH74" s="165"/>
      <c r="GI74" s="165"/>
      <c r="GJ74" s="165"/>
      <c r="GK74" s="165"/>
      <c r="GL74" s="165"/>
      <c r="GM74" s="165"/>
      <c r="GN74" s="165"/>
      <c r="GO74" s="165"/>
      <c r="GP74" s="165"/>
      <c r="GQ74" s="165"/>
      <c r="GR74" s="165"/>
      <c r="GS74" s="165"/>
      <c r="GT74" s="165"/>
      <c r="GU74" s="165"/>
      <c r="GV74" s="165"/>
      <c r="GW74" s="165"/>
      <c r="GX74" s="165"/>
      <c r="GY74" s="165"/>
      <c r="GZ74" s="165"/>
      <c r="HA74" s="165"/>
      <c r="HB74" s="165"/>
      <c r="HC74" s="165"/>
      <c r="HD74" s="165"/>
      <c r="HE74" s="165"/>
      <c r="HF74" s="165"/>
      <c r="HG74" s="165"/>
      <c r="HH74" s="165"/>
    </row>
    <row r="75" spans="2:216" ht="15" customHeight="1">
      <c r="B75" s="104" t="s">
        <v>231</v>
      </c>
      <c r="C75" s="106" t="s">
        <v>181</v>
      </c>
      <c r="H75" s="96">
        <v>635.5</v>
      </c>
      <c r="I75" s="96">
        <v>574</v>
      </c>
      <c r="J75" s="96">
        <v>635.5</v>
      </c>
      <c r="K75" s="96">
        <v>615</v>
      </c>
      <c r="L75" s="96">
        <v>635.5</v>
      </c>
      <c r="M75" s="96">
        <v>615</v>
      </c>
      <c r="N75" s="96">
        <v>635.5</v>
      </c>
      <c r="O75" s="96">
        <v>635.5</v>
      </c>
      <c r="P75" s="96">
        <v>615</v>
      </c>
      <c r="Q75" s="96">
        <v>635.5</v>
      </c>
      <c r="R75" s="96">
        <v>615</v>
      </c>
      <c r="S75" s="96">
        <v>635.5</v>
      </c>
      <c r="T75" s="96"/>
      <c r="U75" s="96"/>
      <c r="V75" s="96"/>
      <c r="W75" s="96"/>
      <c r="X75" s="96"/>
      <c r="Y75" s="96"/>
      <c r="Z75" s="96"/>
      <c r="AA75" s="96"/>
      <c r="AB75" s="96"/>
      <c r="AC75" s="96"/>
      <c r="AD75" s="96"/>
      <c r="AE75" s="96"/>
      <c r="AF75" s="182"/>
      <c r="AH75" s="220"/>
      <c r="AI75" s="220"/>
      <c r="AJ75" s="220"/>
      <c r="AK75" s="96">
        <f>+AK76</f>
        <v>612</v>
      </c>
      <c r="AL75" s="96">
        <f t="shared" ref="AL75:AS75" si="103">+AL76</f>
        <v>632.4</v>
      </c>
      <c r="AM75" s="96">
        <f t="shared" si="103"/>
        <v>612</v>
      </c>
      <c r="AN75" s="96">
        <f t="shared" si="103"/>
        <v>632.4</v>
      </c>
      <c r="AO75" s="96">
        <f t="shared" si="103"/>
        <v>0</v>
      </c>
      <c r="AP75" s="96">
        <f t="shared" si="103"/>
        <v>612</v>
      </c>
      <c r="AQ75" s="96">
        <f t="shared" si="103"/>
        <v>632.4</v>
      </c>
      <c r="AR75" s="96">
        <f t="shared" si="103"/>
        <v>612</v>
      </c>
      <c r="AS75" s="96">
        <f t="shared" si="103"/>
        <v>632.4</v>
      </c>
      <c r="AT75" s="220"/>
      <c r="AU75" s="220"/>
      <c r="AV75" s="220"/>
      <c r="AW75" s="96">
        <v>1101.5999999999999</v>
      </c>
      <c r="AX75" s="96">
        <v>1138.32</v>
      </c>
      <c r="AY75" s="96">
        <v>1101.5999999999999</v>
      </c>
      <c r="AZ75" s="96">
        <v>1138.32</v>
      </c>
      <c r="BA75" s="96">
        <v>1138.32</v>
      </c>
      <c r="BB75" s="96">
        <v>1101.5999999999999</v>
      </c>
      <c r="BC75" s="96">
        <v>1138.32</v>
      </c>
      <c r="BD75" s="96">
        <v>1101.5999999999999</v>
      </c>
      <c r="BE75" s="96">
        <v>1138.32</v>
      </c>
      <c r="BG75" s="184"/>
      <c r="BH75" s="220"/>
      <c r="BI75" s="220"/>
      <c r="BJ75" s="220"/>
      <c r="BK75" s="220"/>
      <c r="BL75" s="220"/>
      <c r="BM75" s="220"/>
      <c r="BN75" s="96">
        <f t="shared" ref="BN75:BS75" si="104">+BN76</f>
        <v>632.4</v>
      </c>
      <c r="BO75" s="96">
        <f t="shared" si="104"/>
        <v>632.4</v>
      </c>
      <c r="BP75" s="96">
        <f t="shared" si="104"/>
        <v>612</v>
      </c>
      <c r="BQ75" s="96">
        <f t="shared" si="104"/>
        <v>632.4</v>
      </c>
      <c r="BR75" s="96">
        <f t="shared" si="104"/>
        <v>612</v>
      </c>
      <c r="BS75" s="96">
        <f t="shared" si="104"/>
        <v>632.4</v>
      </c>
      <c r="BT75" s="220"/>
      <c r="BU75" s="220"/>
      <c r="BV75" s="220"/>
      <c r="BW75" s="220"/>
      <c r="BX75" s="220"/>
      <c r="BY75" s="220"/>
      <c r="BZ75" s="96"/>
      <c r="CA75" s="96"/>
      <c r="CB75" s="96"/>
      <c r="CC75" s="96"/>
      <c r="CD75" s="96"/>
      <c r="CE75" s="96"/>
      <c r="CH75" s="220"/>
      <c r="CI75" s="220"/>
      <c r="CJ75" s="220"/>
      <c r="CK75" s="220"/>
      <c r="CL75" s="220"/>
      <c r="CM75" s="220"/>
      <c r="CN75" s="220"/>
      <c r="CO75" s="220"/>
      <c r="CP75" s="220"/>
      <c r="CQ75" s="96">
        <f t="shared" ref="CQ75:CS75" si="105">+CQ76</f>
        <v>1897.2</v>
      </c>
      <c r="CR75" s="96">
        <f t="shared" si="105"/>
        <v>1836</v>
      </c>
      <c r="CS75" s="96">
        <f t="shared" si="105"/>
        <v>0</v>
      </c>
      <c r="CT75" s="220"/>
      <c r="CU75" s="220"/>
      <c r="CV75" s="220"/>
      <c r="CW75" s="220"/>
      <c r="CX75" s="220"/>
      <c r="CY75" s="220"/>
      <c r="CZ75" s="220"/>
      <c r="DA75" s="220"/>
      <c r="DB75" s="220"/>
      <c r="DC75" s="96"/>
      <c r="DD75" s="96"/>
      <c r="DE75" s="96"/>
      <c r="DH75" s="96"/>
      <c r="DI75" s="96"/>
      <c r="DJ75" s="96"/>
      <c r="DK75" s="96"/>
      <c r="DL75" s="96"/>
      <c r="DM75" s="96"/>
      <c r="DN75" s="96"/>
      <c r="DO75" s="96"/>
      <c r="DP75" s="96"/>
      <c r="DQ75" s="96"/>
      <c r="DR75" s="96"/>
      <c r="DS75" s="96"/>
      <c r="DT75" s="96"/>
      <c r="DU75" s="96"/>
      <c r="DV75" s="96"/>
      <c r="DW75" s="96"/>
      <c r="DX75" s="96"/>
      <c r="DY75" s="96"/>
      <c r="DZ75" s="96"/>
      <c r="EA75" s="96"/>
      <c r="EB75" s="96"/>
      <c r="EC75" s="96"/>
      <c r="ED75" s="96"/>
      <c r="EE75" s="96"/>
      <c r="EF75" s="96"/>
      <c r="EG75" s="96"/>
      <c r="EH75" s="96"/>
      <c r="EI75" s="96"/>
      <c r="EJ75" s="96"/>
      <c r="EK75" s="96"/>
      <c r="EL75" s="96"/>
      <c r="EM75" s="96"/>
      <c r="EN75" s="96"/>
      <c r="EO75" s="96"/>
      <c r="EP75" s="96"/>
      <c r="EQ75" s="96"/>
      <c r="ER75" s="96"/>
      <c r="ES75" s="96"/>
      <c r="ET75" s="96"/>
      <c r="EU75" s="96"/>
      <c r="EV75" s="96"/>
      <c r="EW75" s="96"/>
      <c r="EX75" s="96"/>
      <c r="EY75" s="96"/>
      <c r="EZ75" s="96"/>
      <c r="FA75" s="96"/>
      <c r="FB75" s="96"/>
      <c r="FC75" s="96"/>
      <c r="FD75" s="96"/>
      <c r="FE75" s="96"/>
      <c r="FF75" s="96"/>
      <c r="FG75" s="96"/>
      <c r="FH75" s="96">
        <v>257.04000000000002</v>
      </c>
      <c r="FI75" s="96">
        <v>257.04000000000002</v>
      </c>
      <c r="FJ75" s="96">
        <v>257.04000000000002</v>
      </c>
      <c r="FK75" s="96">
        <v>257.04000000000002</v>
      </c>
      <c r="FL75" s="96">
        <v>257.04000000000002</v>
      </c>
      <c r="FM75" s="96">
        <v>257.04000000000002</v>
      </c>
      <c r="FN75" s="96">
        <v>257.04000000000002</v>
      </c>
      <c r="FO75" s="96">
        <v>257.04000000000002</v>
      </c>
      <c r="FP75" s="96">
        <v>257.04000000000002</v>
      </c>
      <c r="FQ75" s="96">
        <v>257.04000000000002</v>
      </c>
      <c r="FR75" s="96">
        <v>257.04000000000002</v>
      </c>
      <c r="FS75" s="96">
        <v>257</v>
      </c>
      <c r="FT75" s="96">
        <v>257.04000000000002</v>
      </c>
      <c r="FU75" s="96">
        <v>257.04000000000002</v>
      </c>
      <c r="FV75" s="96">
        <v>257.04000000000002</v>
      </c>
      <c r="FW75" s="96">
        <v>257.04000000000002</v>
      </c>
      <c r="FX75" s="96">
        <v>257.04000000000002</v>
      </c>
      <c r="FY75" s="159">
        <v>257.04000000000002</v>
      </c>
      <c r="FZ75" s="159"/>
      <c r="GA75" s="159"/>
      <c r="GB75" s="159"/>
      <c r="GC75" s="159"/>
      <c r="GD75" s="159"/>
      <c r="GE75" s="159"/>
      <c r="GF75" s="159"/>
      <c r="GG75" s="159"/>
      <c r="GH75" s="159"/>
      <c r="GI75" s="159"/>
      <c r="GJ75" s="159"/>
      <c r="GK75" s="159"/>
      <c r="GL75" s="159"/>
      <c r="GM75" s="159"/>
      <c r="GN75" s="159"/>
      <c r="GO75" s="159"/>
      <c r="GP75" s="159"/>
      <c r="GQ75" s="159"/>
      <c r="GR75" s="159"/>
      <c r="GS75" s="159"/>
      <c r="GT75" s="159"/>
      <c r="GU75" s="159"/>
      <c r="GV75" s="159"/>
      <c r="GW75" s="159"/>
      <c r="GX75" s="159"/>
      <c r="GY75" s="159"/>
      <c r="GZ75" s="159"/>
      <c r="HA75" s="159"/>
      <c r="HB75" s="159"/>
      <c r="HC75" s="159"/>
      <c r="HD75" s="159"/>
      <c r="HE75" s="159"/>
      <c r="HF75" s="159"/>
      <c r="HG75" s="159"/>
      <c r="HH75" s="159"/>
    </row>
    <row r="76" spans="2:216" ht="15" customHeight="1">
      <c r="B76" s="104" t="s">
        <v>232</v>
      </c>
      <c r="C76" s="106" t="s">
        <v>181</v>
      </c>
      <c r="H76" s="96">
        <v>635.5</v>
      </c>
      <c r="I76" s="96">
        <v>574</v>
      </c>
      <c r="J76" s="96">
        <v>635.5</v>
      </c>
      <c r="K76" s="96">
        <v>615</v>
      </c>
      <c r="L76" s="96">
        <v>635.5</v>
      </c>
      <c r="M76" s="96">
        <v>615</v>
      </c>
      <c r="N76" s="96">
        <v>635.5</v>
      </c>
      <c r="O76" s="96">
        <v>635.5</v>
      </c>
      <c r="P76" s="96">
        <v>615</v>
      </c>
      <c r="Q76" s="96">
        <v>635.5</v>
      </c>
      <c r="R76" s="96">
        <v>615</v>
      </c>
      <c r="S76" s="96">
        <v>635.5</v>
      </c>
      <c r="T76" s="96"/>
      <c r="U76" s="96"/>
      <c r="V76" s="96"/>
      <c r="W76" s="96"/>
      <c r="X76" s="96"/>
      <c r="Y76" s="96"/>
      <c r="Z76" s="96"/>
      <c r="AA76" s="96"/>
      <c r="AB76" s="96"/>
      <c r="AC76" s="96"/>
      <c r="AD76" s="96"/>
      <c r="AE76" s="96"/>
      <c r="AF76" s="182"/>
      <c r="AH76" s="220"/>
      <c r="AI76" s="220"/>
      <c r="AJ76" s="220"/>
      <c r="AK76" s="96">
        <f>+AK73*AK74</f>
        <v>612</v>
      </c>
      <c r="AL76" s="96">
        <f t="shared" ref="AL76:AS76" si="106">+AL73*AL74</f>
        <v>632.4</v>
      </c>
      <c r="AM76" s="96">
        <f t="shared" si="106"/>
        <v>612</v>
      </c>
      <c r="AN76" s="96">
        <f t="shared" si="106"/>
        <v>632.4</v>
      </c>
      <c r="AO76" s="96">
        <f t="shared" si="106"/>
        <v>0</v>
      </c>
      <c r="AP76" s="96">
        <f t="shared" si="106"/>
        <v>612</v>
      </c>
      <c r="AQ76" s="96">
        <f t="shared" si="106"/>
        <v>632.4</v>
      </c>
      <c r="AR76" s="96">
        <f t="shared" si="106"/>
        <v>612</v>
      </c>
      <c r="AS76" s="96">
        <f t="shared" si="106"/>
        <v>632.4</v>
      </c>
      <c r="AT76" s="220"/>
      <c r="AU76" s="220"/>
      <c r="AV76" s="220"/>
      <c r="AW76" s="96">
        <v>1224</v>
      </c>
      <c r="AX76" s="96">
        <v>1264.8</v>
      </c>
      <c r="AY76" s="96">
        <v>1224</v>
      </c>
      <c r="AZ76" s="96">
        <v>1264.8</v>
      </c>
      <c r="BA76" s="96">
        <v>1264.8</v>
      </c>
      <c r="BB76" s="96">
        <v>1224</v>
      </c>
      <c r="BC76" s="96">
        <v>1264.8</v>
      </c>
      <c r="BD76" s="96">
        <v>1224</v>
      </c>
      <c r="BE76" s="96">
        <v>1264.8</v>
      </c>
      <c r="BG76" s="184"/>
      <c r="BH76" s="220"/>
      <c r="BI76" s="220"/>
      <c r="BJ76" s="220"/>
      <c r="BK76" s="220"/>
      <c r="BL76" s="220"/>
      <c r="BM76" s="220"/>
      <c r="BN76" s="96">
        <f t="shared" ref="BN76:BS76" si="107">+BN73*BN74</f>
        <v>632.4</v>
      </c>
      <c r="BO76" s="96">
        <f t="shared" si="107"/>
        <v>632.4</v>
      </c>
      <c r="BP76" s="96">
        <f t="shared" si="107"/>
        <v>612</v>
      </c>
      <c r="BQ76" s="96">
        <f t="shared" si="107"/>
        <v>632.4</v>
      </c>
      <c r="BR76" s="96">
        <f t="shared" si="107"/>
        <v>612</v>
      </c>
      <c r="BS76" s="96">
        <f t="shared" si="107"/>
        <v>632.4</v>
      </c>
      <c r="BT76" s="220"/>
      <c r="BU76" s="220"/>
      <c r="BV76" s="220"/>
      <c r="BW76" s="220"/>
      <c r="BX76" s="220"/>
      <c r="BY76" s="220"/>
      <c r="BZ76" s="96"/>
      <c r="CA76" s="96"/>
      <c r="CB76" s="96"/>
      <c r="CC76" s="96"/>
      <c r="CD76" s="96"/>
      <c r="CE76" s="96"/>
      <c r="CH76" s="220"/>
      <c r="CI76" s="220"/>
      <c r="CJ76" s="220"/>
      <c r="CK76" s="220"/>
      <c r="CL76" s="220"/>
      <c r="CM76" s="220"/>
      <c r="CN76" s="220"/>
      <c r="CO76" s="220"/>
      <c r="CP76" s="220"/>
      <c r="CQ76" s="96">
        <f t="shared" ref="CQ76:CS76" si="108">+CQ73*CQ74</f>
        <v>1897.2</v>
      </c>
      <c r="CR76" s="96">
        <f t="shared" si="108"/>
        <v>1836</v>
      </c>
      <c r="CS76" s="96">
        <f t="shared" si="108"/>
        <v>0</v>
      </c>
      <c r="CT76" s="220"/>
      <c r="CU76" s="220"/>
      <c r="CV76" s="220"/>
      <c r="CW76" s="220"/>
      <c r="CX76" s="220"/>
      <c r="CY76" s="220"/>
      <c r="CZ76" s="220"/>
      <c r="DA76" s="220"/>
      <c r="DB76" s="220"/>
      <c r="DC76" s="96"/>
      <c r="DD76" s="96"/>
      <c r="DE76" s="96"/>
      <c r="DH76" s="96"/>
      <c r="DI76" s="96"/>
      <c r="DJ76" s="96"/>
      <c r="DK76" s="96"/>
      <c r="DL76" s="96"/>
      <c r="DM76" s="96"/>
      <c r="DN76" s="96"/>
      <c r="DO76" s="96"/>
      <c r="DP76" s="96"/>
      <c r="DQ76" s="96"/>
      <c r="DR76" s="96"/>
      <c r="DS76" s="96"/>
      <c r="DT76" s="96"/>
      <c r="DU76" s="96"/>
      <c r="DV76" s="96"/>
      <c r="DW76" s="96"/>
      <c r="DX76" s="96"/>
      <c r="DY76" s="96"/>
      <c r="DZ76" s="96"/>
      <c r="EA76" s="96"/>
      <c r="EB76" s="96"/>
      <c r="EC76" s="96"/>
      <c r="ED76" s="96"/>
      <c r="EE76" s="96"/>
      <c r="EF76" s="96"/>
      <c r="EG76" s="96"/>
      <c r="EH76" s="96"/>
      <c r="EI76" s="96"/>
      <c r="EJ76" s="96"/>
      <c r="EK76" s="96"/>
      <c r="EL76" s="96"/>
      <c r="EM76" s="96"/>
      <c r="EN76" s="96"/>
      <c r="EO76" s="96"/>
      <c r="EP76" s="96"/>
      <c r="EQ76" s="96"/>
      <c r="ER76" s="96"/>
      <c r="ES76" s="96"/>
      <c r="ET76" s="96"/>
      <c r="EU76" s="96"/>
      <c r="EV76" s="96"/>
      <c r="EW76" s="96"/>
      <c r="EX76" s="96"/>
      <c r="EY76" s="96"/>
      <c r="EZ76" s="96"/>
      <c r="FA76" s="96"/>
      <c r="FB76" s="96"/>
      <c r="FC76" s="96"/>
      <c r="FD76" s="96"/>
      <c r="FE76" s="96"/>
      <c r="FF76" s="96"/>
      <c r="FG76" s="96"/>
      <c r="FH76" s="96">
        <v>285.60000000000002</v>
      </c>
      <c r="FI76" s="96">
        <v>285.60000000000002</v>
      </c>
      <c r="FJ76" s="96">
        <v>285.60000000000002</v>
      </c>
      <c r="FK76" s="96">
        <v>285.60000000000002</v>
      </c>
      <c r="FL76" s="96">
        <v>285.60000000000002</v>
      </c>
      <c r="FM76" s="96">
        <v>285.60000000000002</v>
      </c>
      <c r="FN76" s="96">
        <v>285.60000000000002</v>
      </c>
      <c r="FO76" s="96">
        <v>285.60000000000002</v>
      </c>
      <c r="FP76" s="96">
        <v>285.60000000000002</v>
      </c>
      <c r="FQ76" s="96">
        <v>285.60000000000002</v>
      </c>
      <c r="FR76" s="96">
        <v>285.60000000000002</v>
      </c>
      <c r="FS76" s="96">
        <v>286</v>
      </c>
      <c r="FT76" s="96">
        <v>285.60000000000002</v>
      </c>
      <c r="FU76" s="96">
        <v>285.60000000000002</v>
      </c>
      <c r="FV76" s="96">
        <v>285.60000000000002</v>
      </c>
      <c r="FW76" s="96">
        <v>285.60000000000002</v>
      </c>
      <c r="FX76" s="96">
        <v>285.60000000000002</v>
      </c>
      <c r="FY76" s="159">
        <v>285.60000000000002</v>
      </c>
      <c r="FZ76" s="159"/>
      <c r="GA76" s="159"/>
      <c r="GB76" s="159"/>
      <c r="GC76" s="159"/>
      <c r="GD76" s="159"/>
      <c r="GE76" s="159"/>
      <c r="GF76" s="159"/>
      <c r="GG76" s="159"/>
      <c r="GH76" s="159"/>
      <c r="GI76" s="159"/>
      <c r="GJ76" s="159"/>
      <c r="GK76" s="159"/>
      <c r="GL76" s="159"/>
      <c r="GM76" s="159"/>
      <c r="GN76" s="159"/>
      <c r="GO76" s="159"/>
      <c r="GP76" s="159"/>
      <c r="GQ76" s="159"/>
      <c r="GR76" s="159"/>
      <c r="GS76" s="159"/>
      <c r="GT76" s="159"/>
      <c r="GU76" s="159"/>
      <c r="GV76" s="159"/>
      <c r="GW76" s="159"/>
      <c r="GX76" s="159"/>
      <c r="GY76" s="159"/>
      <c r="GZ76" s="159"/>
      <c r="HA76" s="159"/>
      <c r="HB76" s="159"/>
      <c r="HC76" s="159"/>
      <c r="HD76" s="159"/>
      <c r="HE76" s="159"/>
      <c r="HF76" s="159"/>
      <c r="HG76" s="159"/>
      <c r="HH76" s="159"/>
    </row>
    <row r="77" spans="2:216" ht="15" customHeight="1">
      <c r="B77" s="104" t="s">
        <v>233</v>
      </c>
      <c r="C77" s="106" t="s">
        <v>181</v>
      </c>
      <c r="H77" s="96">
        <f>H73-H76</f>
        <v>108.5</v>
      </c>
      <c r="I77" s="96">
        <f t="shared" ref="I77:S77" si="109">I73-I76</f>
        <v>98</v>
      </c>
      <c r="J77" s="96">
        <f t="shared" si="109"/>
        <v>108.5</v>
      </c>
      <c r="K77" s="96">
        <f t="shared" si="109"/>
        <v>105</v>
      </c>
      <c r="L77" s="96">
        <f t="shared" si="109"/>
        <v>108.5</v>
      </c>
      <c r="M77" s="96">
        <f t="shared" si="109"/>
        <v>105</v>
      </c>
      <c r="N77" s="96">
        <f t="shared" si="109"/>
        <v>108.5</v>
      </c>
      <c r="O77" s="96">
        <f t="shared" si="109"/>
        <v>108.5</v>
      </c>
      <c r="P77" s="96">
        <f t="shared" si="109"/>
        <v>105</v>
      </c>
      <c r="Q77" s="96">
        <f t="shared" si="109"/>
        <v>108.5</v>
      </c>
      <c r="R77" s="96">
        <f t="shared" si="109"/>
        <v>105</v>
      </c>
      <c r="S77" s="96">
        <f t="shared" si="109"/>
        <v>108.5</v>
      </c>
      <c r="T77" s="96"/>
      <c r="U77" s="96"/>
      <c r="V77" s="96"/>
      <c r="W77" s="96"/>
      <c r="X77" s="96"/>
      <c r="Y77" s="96"/>
      <c r="Z77" s="96"/>
      <c r="AA77" s="96"/>
      <c r="AB77" s="96"/>
      <c r="AC77" s="96"/>
      <c r="AD77" s="96"/>
      <c r="AE77" s="96"/>
      <c r="AF77" s="182"/>
      <c r="AH77" s="220"/>
      <c r="AI77" s="220"/>
      <c r="AJ77" s="220"/>
      <c r="AK77" s="96">
        <f>+AK73-AK76</f>
        <v>108</v>
      </c>
      <c r="AL77" s="96">
        <f t="shared" ref="AL77:AS77" si="110">+AL73-AL76</f>
        <v>111.60000000000002</v>
      </c>
      <c r="AM77" s="96">
        <f t="shared" si="110"/>
        <v>108</v>
      </c>
      <c r="AN77" s="96">
        <f t="shared" si="110"/>
        <v>111.60000000000002</v>
      </c>
      <c r="AO77" s="96">
        <f t="shared" si="110"/>
        <v>0</v>
      </c>
      <c r="AP77" s="96">
        <f t="shared" si="110"/>
        <v>108</v>
      </c>
      <c r="AQ77" s="96">
        <f t="shared" si="110"/>
        <v>111.60000000000002</v>
      </c>
      <c r="AR77" s="96">
        <f t="shared" si="110"/>
        <v>108</v>
      </c>
      <c r="AS77" s="96">
        <f t="shared" si="110"/>
        <v>111.60000000000002</v>
      </c>
      <c r="AT77" s="220"/>
      <c r="AU77" s="220"/>
      <c r="AV77" s="220"/>
      <c r="AW77" s="96">
        <v>122.40000000000009</v>
      </c>
      <c r="AX77" s="96">
        <v>126.48000000000002</v>
      </c>
      <c r="AY77" s="96">
        <v>122.40000000000009</v>
      </c>
      <c r="AZ77" s="96">
        <v>126.48000000000002</v>
      </c>
      <c r="BA77" s="96">
        <v>126.48000000000002</v>
      </c>
      <c r="BB77" s="96">
        <v>122.40000000000009</v>
      </c>
      <c r="BC77" s="96">
        <v>126.48000000000002</v>
      </c>
      <c r="BD77" s="96">
        <v>122.40000000000009</v>
      </c>
      <c r="BE77" s="96">
        <v>126.48000000000002</v>
      </c>
      <c r="BG77" s="184"/>
      <c r="BH77" s="220"/>
      <c r="BI77" s="220"/>
      <c r="BJ77" s="220"/>
      <c r="BK77" s="220"/>
      <c r="BL77" s="220"/>
      <c r="BM77" s="220"/>
      <c r="BN77" s="96">
        <f t="shared" ref="BN77:BS77" si="111">+BN73-BN76</f>
        <v>111.60000000000002</v>
      </c>
      <c r="BO77" s="96">
        <f t="shared" si="111"/>
        <v>111.60000000000002</v>
      </c>
      <c r="BP77" s="96">
        <f t="shared" si="111"/>
        <v>108</v>
      </c>
      <c r="BQ77" s="96">
        <f t="shared" si="111"/>
        <v>111.60000000000002</v>
      </c>
      <c r="BR77" s="96">
        <f t="shared" si="111"/>
        <v>108</v>
      </c>
      <c r="BS77" s="96">
        <f t="shared" si="111"/>
        <v>111.60000000000002</v>
      </c>
      <c r="BT77" s="220"/>
      <c r="BU77" s="220"/>
      <c r="BV77" s="220"/>
      <c r="BW77" s="220"/>
      <c r="BX77" s="220"/>
      <c r="BY77" s="220"/>
      <c r="BZ77" s="96"/>
      <c r="CA77" s="96"/>
      <c r="CB77" s="96"/>
      <c r="CC77" s="96"/>
      <c r="CD77" s="96"/>
      <c r="CE77" s="96"/>
      <c r="CH77" s="220"/>
      <c r="CI77" s="220"/>
      <c r="CJ77" s="220"/>
      <c r="CK77" s="220"/>
      <c r="CL77" s="220"/>
      <c r="CM77" s="220"/>
      <c r="CN77" s="220"/>
      <c r="CO77" s="220"/>
      <c r="CP77" s="220"/>
      <c r="CQ77" s="96">
        <f t="shared" ref="CQ77:CS77" si="112">+CQ73-CQ76</f>
        <v>334.79999999999995</v>
      </c>
      <c r="CR77" s="96">
        <f t="shared" si="112"/>
        <v>324</v>
      </c>
      <c r="CS77" s="96">
        <f t="shared" si="112"/>
        <v>0</v>
      </c>
      <c r="CT77" s="220"/>
      <c r="CU77" s="220"/>
      <c r="CV77" s="220"/>
      <c r="CW77" s="220"/>
      <c r="CX77" s="220"/>
      <c r="CY77" s="220"/>
      <c r="CZ77" s="220"/>
      <c r="DA77" s="220"/>
      <c r="DB77" s="220"/>
      <c r="DC77" s="96"/>
      <c r="DD77" s="96"/>
      <c r="DE77" s="96"/>
      <c r="DH77" s="96"/>
      <c r="DI77" s="96"/>
      <c r="DJ77" s="96"/>
      <c r="DK77" s="96"/>
      <c r="DL77" s="96"/>
      <c r="DM77" s="96"/>
      <c r="DN77" s="96"/>
      <c r="DO77" s="96"/>
      <c r="DP77" s="96"/>
      <c r="DQ77" s="96"/>
      <c r="DR77" s="96"/>
      <c r="DS77" s="96"/>
      <c r="DT77" s="96"/>
      <c r="DU77" s="96"/>
      <c r="DV77" s="96"/>
      <c r="DW77" s="96"/>
      <c r="DX77" s="96"/>
      <c r="DY77" s="96"/>
      <c r="DZ77" s="96"/>
      <c r="EA77" s="96"/>
      <c r="EB77" s="96"/>
      <c r="EC77" s="96"/>
      <c r="ED77" s="96"/>
      <c r="EE77" s="96"/>
      <c r="EF77" s="96"/>
      <c r="EG77" s="96"/>
      <c r="EH77" s="96"/>
      <c r="EI77" s="96"/>
      <c r="EJ77" s="96"/>
      <c r="EK77" s="96"/>
      <c r="EL77" s="96"/>
      <c r="EM77" s="96"/>
      <c r="EN77" s="96"/>
      <c r="EO77" s="96"/>
      <c r="EP77" s="96"/>
      <c r="EQ77" s="96"/>
      <c r="ER77" s="96"/>
      <c r="ES77" s="96"/>
      <c r="ET77" s="96"/>
      <c r="EU77" s="96"/>
      <c r="EV77" s="96"/>
      <c r="EW77" s="96"/>
      <c r="EX77" s="96"/>
      <c r="EY77" s="96"/>
      <c r="EZ77" s="96"/>
      <c r="FA77" s="96"/>
      <c r="FB77" s="96"/>
      <c r="FC77" s="96"/>
      <c r="FD77" s="96"/>
      <c r="FE77" s="96"/>
      <c r="FF77" s="96"/>
      <c r="FG77" s="96"/>
      <c r="FH77" s="96">
        <v>28.560000000000002</v>
      </c>
      <c r="FI77" s="96">
        <v>28.560000000000002</v>
      </c>
      <c r="FJ77" s="96">
        <v>28.560000000000002</v>
      </c>
      <c r="FK77" s="96">
        <v>28.560000000000002</v>
      </c>
      <c r="FL77" s="96">
        <v>28.560000000000002</v>
      </c>
      <c r="FM77" s="96">
        <v>28.560000000000002</v>
      </c>
      <c r="FN77" s="96">
        <v>28.560000000000002</v>
      </c>
      <c r="FO77" s="96">
        <v>28.560000000000002</v>
      </c>
      <c r="FP77" s="96">
        <v>28.560000000000002</v>
      </c>
      <c r="FQ77" s="96">
        <v>28.560000000000002</v>
      </c>
      <c r="FR77" s="96">
        <v>28.560000000000002</v>
      </c>
      <c r="FS77" s="96">
        <v>29</v>
      </c>
      <c r="FT77" s="96">
        <v>28.560000000000002</v>
      </c>
      <c r="FU77" s="96">
        <v>28.560000000000002</v>
      </c>
      <c r="FV77" s="96">
        <v>28.560000000000002</v>
      </c>
      <c r="FW77" s="96">
        <v>28.560000000000002</v>
      </c>
      <c r="FX77" s="96">
        <v>28.560000000000002</v>
      </c>
      <c r="FY77" s="159">
        <v>28.560000000000002</v>
      </c>
      <c r="FZ77" s="159"/>
      <c r="GA77" s="159"/>
      <c r="GB77" s="159"/>
      <c r="GC77" s="159"/>
      <c r="GD77" s="159"/>
      <c r="GE77" s="159"/>
      <c r="GF77" s="159"/>
      <c r="GG77" s="159"/>
      <c r="GH77" s="159"/>
      <c r="GI77" s="159"/>
      <c r="GJ77" s="159"/>
      <c r="GK77" s="159"/>
      <c r="GL77" s="159"/>
      <c r="GM77" s="159"/>
      <c r="GN77" s="159"/>
      <c r="GO77" s="159"/>
      <c r="GP77" s="159"/>
      <c r="GQ77" s="159"/>
      <c r="GR77" s="159"/>
      <c r="GS77" s="159"/>
      <c r="GT77" s="159"/>
      <c r="GU77" s="159"/>
      <c r="GV77" s="159"/>
      <c r="GW77" s="159"/>
      <c r="GX77" s="159"/>
      <c r="GY77" s="159"/>
      <c r="GZ77" s="159"/>
      <c r="HA77" s="159"/>
      <c r="HB77" s="159"/>
      <c r="HC77" s="159"/>
      <c r="HD77" s="159"/>
      <c r="HE77" s="159"/>
      <c r="HF77" s="159"/>
      <c r="HG77" s="159"/>
      <c r="HH77" s="159"/>
    </row>
    <row r="78" spans="2:216" ht="15" customHeight="1">
      <c r="B78" s="104" t="s">
        <v>234</v>
      </c>
      <c r="C78" s="106" t="s">
        <v>183</v>
      </c>
      <c r="H78" s="129">
        <v>1</v>
      </c>
      <c r="I78" s="129">
        <v>1</v>
      </c>
      <c r="J78" s="129">
        <v>1</v>
      </c>
      <c r="K78" s="129">
        <v>1</v>
      </c>
      <c r="L78" s="129">
        <v>1</v>
      </c>
      <c r="M78" s="129">
        <v>1</v>
      </c>
      <c r="N78" s="129">
        <v>1</v>
      </c>
      <c r="O78" s="129">
        <v>1</v>
      </c>
      <c r="P78" s="129">
        <v>1</v>
      </c>
      <c r="Q78" s="129">
        <v>1</v>
      </c>
      <c r="R78" s="129">
        <v>1</v>
      </c>
      <c r="S78" s="129">
        <v>1</v>
      </c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82"/>
      <c r="AH78" s="222"/>
      <c r="AI78" s="222"/>
      <c r="AJ78" s="222"/>
      <c r="AK78" s="129">
        <v>0.9</v>
      </c>
      <c r="AL78" s="129">
        <v>0.9</v>
      </c>
      <c r="AM78" s="129">
        <v>0.9</v>
      </c>
      <c r="AN78" s="129">
        <v>0.9</v>
      </c>
      <c r="AO78" s="129">
        <v>0.9</v>
      </c>
      <c r="AP78" s="129">
        <v>0.9</v>
      </c>
      <c r="AQ78" s="129">
        <v>0.9</v>
      </c>
      <c r="AR78" s="129">
        <v>0.9</v>
      </c>
      <c r="AS78" s="129">
        <v>0.9</v>
      </c>
      <c r="AT78" s="222"/>
      <c r="AU78" s="222"/>
      <c r="AV78" s="222"/>
      <c r="AW78" s="129">
        <v>0.9</v>
      </c>
      <c r="AX78" s="129">
        <v>0.9</v>
      </c>
      <c r="AY78" s="129">
        <v>0.9</v>
      </c>
      <c r="AZ78" s="129">
        <v>0.9</v>
      </c>
      <c r="BA78" s="129">
        <v>0.9</v>
      </c>
      <c r="BB78" s="129">
        <v>0.9</v>
      </c>
      <c r="BC78" s="129">
        <v>0.9</v>
      </c>
      <c r="BD78" s="129">
        <v>0.9</v>
      </c>
      <c r="BE78" s="129">
        <v>0.9</v>
      </c>
      <c r="BG78" s="184"/>
      <c r="BH78" s="222"/>
      <c r="BI78" s="222"/>
      <c r="BJ78" s="222"/>
      <c r="BK78" s="222"/>
      <c r="BL78" s="222"/>
      <c r="BM78" s="222"/>
      <c r="BN78" s="129">
        <v>0.9</v>
      </c>
      <c r="BO78" s="129">
        <v>0.9</v>
      </c>
      <c r="BP78" s="129">
        <v>0.9</v>
      </c>
      <c r="BQ78" s="129">
        <v>0.9</v>
      </c>
      <c r="BR78" s="129">
        <v>0.9</v>
      </c>
      <c r="BS78" s="129">
        <v>0.9</v>
      </c>
      <c r="BT78" s="222"/>
      <c r="BU78" s="222"/>
      <c r="BV78" s="222"/>
      <c r="BW78" s="222"/>
      <c r="BX78" s="222"/>
      <c r="BY78" s="222"/>
      <c r="BZ78" s="129"/>
      <c r="CA78" s="129"/>
      <c r="CB78" s="129"/>
      <c r="CC78" s="129"/>
      <c r="CD78" s="129"/>
      <c r="CE78" s="129"/>
      <c r="CH78" s="222"/>
      <c r="CI78" s="222"/>
      <c r="CJ78" s="222"/>
      <c r="CK78" s="222"/>
      <c r="CL78" s="222"/>
      <c r="CM78" s="222"/>
      <c r="CN78" s="222"/>
      <c r="CO78" s="222"/>
      <c r="CP78" s="222"/>
      <c r="CQ78" s="129">
        <f t="shared" ref="CQ78:CS78" si="113">+IFERROR(CQ75/CQ76,"-")</f>
        <v>1</v>
      </c>
      <c r="CR78" s="129">
        <f t="shared" si="113"/>
        <v>1</v>
      </c>
      <c r="CS78" s="129" t="str">
        <f t="shared" si="113"/>
        <v>-</v>
      </c>
      <c r="CT78" s="222"/>
      <c r="CU78" s="222"/>
      <c r="CV78" s="222"/>
      <c r="CW78" s="222"/>
      <c r="CX78" s="222"/>
      <c r="CY78" s="222"/>
      <c r="CZ78" s="222"/>
      <c r="DA78" s="222"/>
      <c r="DB78" s="222"/>
      <c r="DC78" s="129"/>
      <c r="DD78" s="129"/>
      <c r="DE78" s="129"/>
      <c r="DH78" s="129"/>
      <c r="DI78" s="129"/>
      <c r="DJ78" s="129"/>
      <c r="DK78" s="129"/>
      <c r="DL78" s="129"/>
      <c r="DM78" s="129"/>
      <c r="DN78" s="129"/>
      <c r="DO78" s="129"/>
      <c r="DP78" s="129"/>
      <c r="DQ78" s="129"/>
      <c r="DR78" s="129"/>
      <c r="DS78" s="129"/>
      <c r="DT78" s="129"/>
      <c r="DU78" s="129"/>
      <c r="DV78" s="129"/>
      <c r="DW78" s="129"/>
      <c r="DX78" s="129"/>
      <c r="DY78" s="129"/>
      <c r="DZ78" s="129"/>
      <c r="EA78" s="129"/>
      <c r="EB78" s="129"/>
      <c r="EC78" s="129"/>
      <c r="ED78" s="129"/>
      <c r="EE78" s="129"/>
      <c r="EF78" s="129"/>
      <c r="EG78" s="129"/>
      <c r="EH78" s="129"/>
      <c r="EI78" s="129"/>
      <c r="EJ78" s="129"/>
      <c r="EK78" s="129"/>
      <c r="EL78" s="129"/>
      <c r="EM78" s="129"/>
      <c r="EN78" s="129"/>
      <c r="EO78" s="129"/>
      <c r="EP78" s="129"/>
      <c r="EQ78" s="129"/>
      <c r="ER78" s="129"/>
      <c r="ES78" s="129"/>
      <c r="ET78" s="129"/>
      <c r="EU78" s="129"/>
      <c r="EV78" s="129"/>
      <c r="EW78" s="129"/>
      <c r="EX78" s="129"/>
      <c r="EY78" s="129"/>
      <c r="EZ78" s="129"/>
      <c r="FA78" s="129"/>
      <c r="FB78" s="129"/>
      <c r="FC78" s="129"/>
      <c r="FD78" s="129"/>
      <c r="FE78" s="129"/>
      <c r="FF78" s="129"/>
      <c r="FG78" s="129"/>
      <c r="FH78" s="129">
        <v>0.9</v>
      </c>
      <c r="FI78" s="129">
        <v>0.9</v>
      </c>
      <c r="FJ78" s="129">
        <v>0.9</v>
      </c>
      <c r="FK78" s="129">
        <v>0.9</v>
      </c>
      <c r="FL78" s="129">
        <v>0.9</v>
      </c>
      <c r="FM78" s="129">
        <v>0.9</v>
      </c>
      <c r="FN78" s="129">
        <v>0.9</v>
      </c>
      <c r="FO78" s="129">
        <v>0.9</v>
      </c>
      <c r="FP78" s="129">
        <v>0.9</v>
      </c>
      <c r="FQ78" s="129">
        <v>0.9</v>
      </c>
      <c r="FR78" s="129">
        <v>0.9</v>
      </c>
      <c r="FS78" s="129">
        <v>0.9</v>
      </c>
      <c r="FT78" s="129">
        <v>0.9</v>
      </c>
      <c r="FU78" s="129">
        <v>0.9</v>
      </c>
      <c r="FV78" s="129">
        <v>0.9</v>
      </c>
      <c r="FW78" s="129">
        <v>0.9</v>
      </c>
      <c r="FX78" s="129">
        <v>0.9</v>
      </c>
      <c r="FY78" s="165">
        <v>0.9</v>
      </c>
      <c r="FZ78" s="165"/>
      <c r="GA78" s="165"/>
      <c r="GB78" s="165"/>
      <c r="GC78" s="165"/>
      <c r="GD78" s="165"/>
      <c r="GE78" s="165"/>
      <c r="GF78" s="165"/>
      <c r="GG78" s="165"/>
      <c r="GH78" s="165"/>
      <c r="GI78" s="165"/>
      <c r="GJ78" s="165"/>
      <c r="GK78" s="165"/>
      <c r="GL78" s="165"/>
      <c r="GM78" s="165"/>
      <c r="GN78" s="165"/>
      <c r="GO78" s="165"/>
      <c r="GP78" s="165"/>
      <c r="GQ78" s="165"/>
      <c r="GR78" s="165"/>
      <c r="GS78" s="165"/>
      <c r="GT78" s="165"/>
      <c r="GU78" s="165"/>
      <c r="GV78" s="165"/>
      <c r="GW78" s="165"/>
      <c r="GX78" s="165"/>
      <c r="GY78" s="165"/>
      <c r="GZ78" s="165"/>
      <c r="HA78" s="165"/>
      <c r="HB78" s="165"/>
      <c r="HC78" s="165"/>
      <c r="HD78" s="165"/>
      <c r="HE78" s="165"/>
      <c r="HF78" s="165"/>
      <c r="HG78" s="165"/>
      <c r="HH78" s="165"/>
    </row>
    <row r="79" spans="2:216" ht="15" customHeight="1">
      <c r="B79" s="104" t="s">
        <v>235</v>
      </c>
      <c r="C79" s="106" t="s">
        <v>183</v>
      </c>
      <c r="H79" s="129">
        <v>0.85416666666666663</v>
      </c>
      <c r="I79" s="129">
        <v>0.85416666666666663</v>
      </c>
      <c r="J79" s="129">
        <v>0.85416666666666663</v>
      </c>
      <c r="K79" s="129">
        <v>0.85416666666666663</v>
      </c>
      <c r="L79" s="129">
        <v>0.85416666666666663</v>
      </c>
      <c r="M79" s="129">
        <v>0.85416666666666663</v>
      </c>
      <c r="N79" s="129">
        <v>0.85416666666666663</v>
      </c>
      <c r="O79" s="129">
        <v>0.85416666666666663</v>
      </c>
      <c r="P79" s="129">
        <v>0.85416666666666663</v>
      </c>
      <c r="Q79" s="129">
        <v>0.85416666666666663</v>
      </c>
      <c r="R79" s="129">
        <v>0.85416666666666663</v>
      </c>
      <c r="S79" s="129">
        <v>0.85416666666666663</v>
      </c>
      <c r="T79" s="129"/>
      <c r="U79" s="129"/>
      <c r="V79" s="129"/>
      <c r="W79" s="129"/>
      <c r="X79" s="129"/>
      <c r="Y79" s="129"/>
      <c r="Z79" s="129"/>
      <c r="AA79" s="129"/>
      <c r="AB79" s="129"/>
      <c r="AC79" s="129"/>
      <c r="AD79" s="129"/>
      <c r="AE79" s="129"/>
      <c r="AF79" s="182"/>
      <c r="AH79" s="223"/>
      <c r="AI79" s="223"/>
      <c r="AJ79" s="223"/>
      <c r="AK79" s="129">
        <f>+IFERROR(AK75/AK73,0)</f>
        <v>0.85</v>
      </c>
      <c r="AL79" s="129">
        <f t="shared" ref="AL79:AS79" si="114">+IFERROR(AL75/AL73,0)</f>
        <v>0.85</v>
      </c>
      <c r="AM79" s="129">
        <f t="shared" si="114"/>
        <v>0.85</v>
      </c>
      <c r="AN79" s="129">
        <f t="shared" si="114"/>
        <v>0.85</v>
      </c>
      <c r="AO79" s="129">
        <f t="shared" si="114"/>
        <v>0</v>
      </c>
      <c r="AP79" s="129">
        <f t="shared" si="114"/>
        <v>0.85</v>
      </c>
      <c r="AQ79" s="129">
        <f t="shared" si="114"/>
        <v>0.85</v>
      </c>
      <c r="AR79" s="129">
        <f t="shared" si="114"/>
        <v>0.85</v>
      </c>
      <c r="AS79" s="129">
        <f t="shared" si="114"/>
        <v>0.85</v>
      </c>
      <c r="AT79" s="223"/>
      <c r="AU79" s="223"/>
      <c r="AV79" s="223"/>
      <c r="AW79" s="129">
        <f>AW81/(24*30*AW70)</f>
        <v>0.67926974983868305</v>
      </c>
      <c r="AX79" s="129">
        <f t="shared" ref="AX79:BE79" si="115">AX81/(24*30*AX70)</f>
        <v>0.78803210922407396</v>
      </c>
      <c r="AY79" s="129">
        <f t="shared" si="115"/>
        <v>0.63639219608734576</v>
      </c>
      <c r="AZ79" s="129">
        <f t="shared" si="115"/>
        <v>0.40152112701666665</v>
      </c>
      <c r="BA79" s="129">
        <f t="shared" si="115"/>
        <v>0.37875016271820994</v>
      </c>
      <c r="BB79" s="129">
        <f t="shared" si="115"/>
        <v>0.48470544625740747</v>
      </c>
      <c r="BC79" s="129">
        <f t="shared" si="115"/>
        <v>0.3871991540382716</v>
      </c>
      <c r="BD79" s="129">
        <f t="shared" si="115"/>
        <v>0.56946154319845688</v>
      </c>
      <c r="BE79" s="129">
        <f t="shared" si="115"/>
        <v>0.56041829818055555</v>
      </c>
      <c r="BG79" s="184"/>
      <c r="BH79" s="223"/>
      <c r="BI79" s="223"/>
      <c r="BJ79" s="223"/>
      <c r="BK79" s="223"/>
      <c r="BL79" s="223"/>
      <c r="BM79" s="223"/>
      <c r="BN79" s="129">
        <f t="shared" ref="BN79:BS79" si="116">+IFERROR(BN75/BN73,0)</f>
        <v>0.85</v>
      </c>
      <c r="BO79" s="129">
        <f t="shared" si="116"/>
        <v>0.85</v>
      </c>
      <c r="BP79" s="129">
        <f t="shared" si="116"/>
        <v>0.85</v>
      </c>
      <c r="BQ79" s="129">
        <f t="shared" si="116"/>
        <v>0.85</v>
      </c>
      <c r="BR79" s="129">
        <f t="shared" si="116"/>
        <v>0.85</v>
      </c>
      <c r="BS79" s="129">
        <f t="shared" si="116"/>
        <v>0.85</v>
      </c>
      <c r="BT79" s="223"/>
      <c r="BU79" s="223"/>
      <c r="BV79" s="223"/>
      <c r="BW79" s="223"/>
      <c r="BX79" s="223"/>
      <c r="BY79" s="223"/>
      <c r="BZ79" s="129"/>
      <c r="CA79" s="129"/>
      <c r="CB79" s="129"/>
      <c r="CC79" s="129"/>
      <c r="CD79" s="129"/>
      <c r="CE79" s="129"/>
      <c r="CH79" s="223"/>
      <c r="CI79" s="223"/>
      <c r="CJ79" s="223"/>
      <c r="CK79" s="223"/>
      <c r="CL79" s="223"/>
      <c r="CM79" s="223"/>
      <c r="CN79" s="223"/>
      <c r="CO79" s="223"/>
      <c r="CP79" s="223"/>
      <c r="CQ79" s="129">
        <f t="shared" ref="CQ79:CS79" si="117">+IFERROR(CQ75/CQ73,0)</f>
        <v>0.85</v>
      </c>
      <c r="CR79" s="129">
        <f t="shared" si="117"/>
        <v>0.85</v>
      </c>
      <c r="CS79" s="129">
        <f t="shared" si="117"/>
        <v>0</v>
      </c>
      <c r="CT79" s="223"/>
      <c r="CU79" s="223"/>
      <c r="CV79" s="223"/>
      <c r="CW79" s="223"/>
      <c r="CX79" s="223"/>
      <c r="CY79" s="223"/>
      <c r="CZ79" s="223"/>
      <c r="DA79" s="223"/>
      <c r="DB79" s="223"/>
      <c r="DC79" s="129"/>
      <c r="DD79" s="129"/>
      <c r="DE79" s="129"/>
      <c r="DH79" s="129"/>
      <c r="DI79" s="129"/>
      <c r="DJ79" s="129"/>
      <c r="DK79" s="129"/>
      <c r="DL79" s="129"/>
      <c r="DM79" s="129"/>
      <c r="DN79" s="129"/>
      <c r="DO79" s="129"/>
      <c r="DP79" s="129"/>
      <c r="DQ79" s="129"/>
      <c r="DR79" s="129"/>
      <c r="DS79" s="129"/>
      <c r="DT79" s="129"/>
      <c r="DU79" s="129"/>
      <c r="DV79" s="129"/>
      <c r="DW79" s="129"/>
      <c r="DX79" s="129"/>
      <c r="DY79" s="129"/>
      <c r="DZ79" s="129"/>
      <c r="EA79" s="129"/>
      <c r="EB79" s="129"/>
      <c r="EC79" s="129"/>
      <c r="ED79" s="129"/>
      <c r="EE79" s="129"/>
      <c r="EF79" s="129"/>
      <c r="EG79" s="129"/>
      <c r="EH79" s="129"/>
      <c r="EI79" s="129"/>
      <c r="EJ79" s="129"/>
      <c r="EK79" s="129"/>
      <c r="EL79" s="129"/>
      <c r="EM79" s="129"/>
      <c r="EN79" s="129"/>
      <c r="EO79" s="129"/>
      <c r="EP79" s="129"/>
      <c r="EQ79" s="129"/>
      <c r="ER79" s="129"/>
      <c r="ES79" s="129"/>
      <c r="ET79" s="129"/>
      <c r="EU79" s="129"/>
      <c r="EV79" s="129"/>
      <c r="EW79" s="129"/>
      <c r="EX79" s="129"/>
      <c r="EY79" s="129"/>
      <c r="EZ79" s="129"/>
      <c r="FA79" s="129"/>
      <c r="FB79" s="129"/>
      <c r="FC79" s="129"/>
      <c r="FD79" s="129"/>
      <c r="FE79" s="129"/>
      <c r="FF79" s="129"/>
      <c r="FG79" s="129"/>
      <c r="FH79" s="129">
        <v>0.76500000000000001</v>
      </c>
      <c r="FI79" s="129">
        <v>0.76500000000000001</v>
      </c>
      <c r="FJ79" s="129">
        <v>0.76500000000000001</v>
      </c>
      <c r="FK79" s="129">
        <v>0.76500000000000001</v>
      </c>
      <c r="FL79" s="129">
        <v>0.76500000000000001</v>
      </c>
      <c r="FM79" s="129">
        <v>0.76500000000000001</v>
      </c>
      <c r="FN79" s="129">
        <v>0.76500000000000001</v>
      </c>
      <c r="FO79" s="129">
        <v>0.76500000000000001</v>
      </c>
      <c r="FP79" s="129">
        <v>0.76500000000000001</v>
      </c>
      <c r="FQ79" s="129">
        <v>0.76500000000000001</v>
      </c>
      <c r="FR79" s="129">
        <v>0.76500000000000001</v>
      </c>
      <c r="FS79" s="129">
        <v>0.77</v>
      </c>
      <c r="FT79" s="129">
        <v>0.76500000000000001</v>
      </c>
      <c r="FU79" s="129">
        <v>0.76500000000000001</v>
      </c>
      <c r="FV79" s="129">
        <v>0.76500000000000001</v>
      </c>
      <c r="FW79" s="129">
        <v>0.76500000000000001</v>
      </c>
      <c r="FX79" s="129">
        <v>0.76500000000000001</v>
      </c>
      <c r="FY79" s="165">
        <v>0.76500000000000001</v>
      </c>
      <c r="FZ79" s="165"/>
      <c r="GA79" s="165"/>
      <c r="GB79" s="165"/>
      <c r="GC79" s="165"/>
      <c r="GD79" s="165"/>
      <c r="GE79" s="165"/>
      <c r="GF79" s="165"/>
      <c r="GG79" s="165"/>
      <c r="GH79" s="165"/>
      <c r="GI79" s="165"/>
      <c r="GJ79" s="165"/>
      <c r="GK79" s="165"/>
      <c r="GL79" s="165"/>
      <c r="GM79" s="165"/>
      <c r="GN79" s="165"/>
      <c r="GO79" s="165"/>
      <c r="GP79" s="165"/>
      <c r="GQ79" s="165"/>
      <c r="GR79" s="165"/>
      <c r="GS79" s="165"/>
      <c r="GT79" s="165"/>
      <c r="GU79" s="165"/>
      <c r="GV79" s="165"/>
      <c r="GW79" s="165"/>
      <c r="GX79" s="165"/>
      <c r="GY79" s="165"/>
      <c r="GZ79" s="165"/>
      <c r="HA79" s="165"/>
      <c r="HB79" s="165"/>
      <c r="HC79" s="165"/>
      <c r="HD79" s="165"/>
      <c r="HE79" s="165"/>
      <c r="HF79" s="165"/>
      <c r="HG79" s="165"/>
      <c r="HH79" s="165"/>
    </row>
    <row r="80" spans="2:216" ht="15" customHeight="1">
      <c r="B80" s="104" t="s">
        <v>236</v>
      </c>
      <c r="C80" s="106" t="s">
        <v>190</v>
      </c>
      <c r="H80" s="96">
        <v>9000</v>
      </c>
      <c r="I80" s="96">
        <v>16200</v>
      </c>
      <c r="J80" s="96">
        <v>21200</v>
      </c>
      <c r="K80" s="96">
        <v>13600</v>
      </c>
      <c r="L80" s="96">
        <v>0</v>
      </c>
      <c r="M80" s="96">
        <v>0</v>
      </c>
      <c r="N80" s="96">
        <v>7200</v>
      </c>
      <c r="O80" s="96">
        <v>2800</v>
      </c>
      <c r="P80" s="96">
        <v>15000</v>
      </c>
      <c r="Q80" s="96">
        <v>18000</v>
      </c>
      <c r="R80" s="96">
        <v>33000</v>
      </c>
      <c r="S80" s="96">
        <v>18000</v>
      </c>
      <c r="T80" s="183">
        <v>19442.195049280002</v>
      </c>
      <c r="U80" s="183">
        <v>18992.482249680001</v>
      </c>
      <c r="V80" s="183">
        <v>17392.608343120002</v>
      </c>
      <c r="W80" s="183">
        <v>15782.184121680002</v>
      </c>
      <c r="X80" s="183">
        <v>18766.69910424</v>
      </c>
      <c r="Y80" s="183">
        <v>19207.405976800001</v>
      </c>
      <c r="Z80" s="183">
        <v>13819.861414400002</v>
      </c>
      <c r="AA80" s="183">
        <v>14524.147081680001</v>
      </c>
      <c r="AB80" s="183">
        <v>13952.925082640002</v>
      </c>
      <c r="AC80" s="183">
        <v>16941.226048800003</v>
      </c>
      <c r="AD80" s="183">
        <v>17688.649822079999</v>
      </c>
      <c r="AE80" s="183">
        <v>17485.517072399998</v>
      </c>
      <c r="AF80" s="182"/>
      <c r="AH80" s="220"/>
      <c r="AI80" s="220"/>
      <c r="AJ80" s="220"/>
      <c r="AK80" s="96">
        <v>21932</v>
      </c>
      <c r="AL80" s="96">
        <v>23376.833333333299</v>
      </c>
      <c r="AM80" s="96">
        <v>30588</v>
      </c>
      <c r="AN80" s="96">
        <v>8485.5</v>
      </c>
      <c r="AO80" s="96">
        <v>0</v>
      </c>
      <c r="AP80" s="96">
        <v>5890</v>
      </c>
      <c r="AQ80" s="96">
        <v>14000</v>
      </c>
      <c r="AR80" s="96">
        <v>19508</v>
      </c>
      <c r="AS80" s="96">
        <v>3000</v>
      </c>
      <c r="AT80" s="220"/>
      <c r="AU80" s="220"/>
      <c r="AV80" s="220"/>
      <c r="AW80" s="96">
        <v>26410.007873727998</v>
      </c>
      <c r="AX80" s="96">
        <v>20425.792271087998</v>
      </c>
      <c r="AY80" s="96">
        <v>16495.285722584002</v>
      </c>
      <c r="AZ80" s="96">
        <v>10407.427612272</v>
      </c>
      <c r="BA80" s="96">
        <v>9817.2042176560008</v>
      </c>
      <c r="BB80" s="96">
        <v>12563.565166992001</v>
      </c>
      <c r="BC80" s="96">
        <v>10036.202072672</v>
      </c>
      <c r="BD80" s="96">
        <v>14760.443199704001</v>
      </c>
      <c r="BE80" s="96">
        <v>14526.042288839999</v>
      </c>
      <c r="BG80" s="184"/>
      <c r="BH80" s="220"/>
      <c r="BI80" s="220"/>
      <c r="BJ80" s="220"/>
      <c r="BK80" s="220"/>
      <c r="BL80" s="220"/>
      <c r="BM80" s="220"/>
      <c r="BN80" s="96">
        <v>29000</v>
      </c>
      <c r="BO80" s="96">
        <v>4000</v>
      </c>
      <c r="BP80" s="96">
        <v>15000</v>
      </c>
      <c r="BQ80" s="96">
        <v>23516</v>
      </c>
      <c r="BR80" s="96">
        <v>20000</v>
      </c>
      <c r="BS80" s="96">
        <v>10000</v>
      </c>
      <c r="BT80" s="220"/>
      <c r="BU80" s="220"/>
      <c r="BV80" s="220"/>
      <c r="BW80" s="220"/>
      <c r="BX80" s="220"/>
      <c r="BY80" s="220"/>
      <c r="BZ80" s="96"/>
      <c r="CA80" s="96"/>
      <c r="CB80" s="96"/>
      <c r="CC80" s="96"/>
      <c r="CD80" s="96"/>
      <c r="CE80" s="96"/>
      <c r="CH80" s="220"/>
      <c r="CI80" s="220"/>
      <c r="CJ80" s="220"/>
      <c r="CK80" s="220"/>
      <c r="CL80" s="220"/>
      <c r="CM80" s="220"/>
      <c r="CN80" s="220"/>
      <c r="CO80" s="220"/>
      <c r="CP80" s="220"/>
      <c r="CQ80" s="96">
        <f t="shared" ref="CQ80:CS80" si="118">+CQ71</f>
        <v>31955</v>
      </c>
      <c r="CR80" s="96">
        <f t="shared" si="118"/>
        <v>10000</v>
      </c>
      <c r="CS80" s="96">
        <f t="shared" si="118"/>
        <v>0</v>
      </c>
      <c r="CT80" s="220"/>
      <c r="CU80" s="220"/>
      <c r="CV80" s="220"/>
      <c r="CW80" s="220"/>
      <c r="CX80" s="220"/>
      <c r="CY80" s="220"/>
      <c r="CZ80" s="220"/>
      <c r="DA80" s="220"/>
      <c r="DB80" s="220"/>
      <c r="DC80" s="96"/>
      <c r="DD80" s="96"/>
      <c r="DE80" s="96"/>
      <c r="DH80" s="96"/>
      <c r="DI80" s="96"/>
      <c r="DJ80" s="96"/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  <c r="EI80" s="96"/>
      <c r="EJ80" s="96"/>
      <c r="EK80" s="96"/>
      <c r="EL80" s="96"/>
      <c r="EM80" s="96"/>
      <c r="EN80" s="96"/>
      <c r="EO80" s="96"/>
      <c r="EP80" s="96"/>
      <c r="EQ80" s="96"/>
      <c r="ER80" s="96"/>
      <c r="ES80" s="96"/>
      <c r="ET80" s="96"/>
      <c r="EU80" s="96"/>
      <c r="EV80" s="96"/>
      <c r="EW80" s="96"/>
      <c r="EX80" s="96"/>
      <c r="EY80" s="96"/>
      <c r="EZ80" s="96"/>
      <c r="FA80" s="96"/>
      <c r="FB80" s="96"/>
      <c r="FC80" s="96"/>
      <c r="FD80" s="96"/>
      <c r="FE80" s="96"/>
      <c r="FF80" s="96"/>
      <c r="FG80" s="96"/>
      <c r="FH80" s="96">
        <v>6000</v>
      </c>
      <c r="FI80" s="96">
        <v>5400</v>
      </c>
      <c r="FJ80" s="96">
        <v>5600</v>
      </c>
      <c r="FK80" s="96">
        <v>6000</v>
      </c>
      <c r="FL80" s="96">
        <v>6000</v>
      </c>
      <c r="FM80" s="96">
        <v>6000</v>
      </c>
      <c r="FN80" s="96">
        <v>7000</v>
      </c>
      <c r="FO80" s="96">
        <v>6200</v>
      </c>
      <c r="FP80" s="96">
        <v>4600</v>
      </c>
      <c r="FQ80" s="96">
        <v>4600</v>
      </c>
      <c r="FR80" s="96">
        <v>5200</v>
      </c>
      <c r="FS80" s="96">
        <v>5200</v>
      </c>
      <c r="FT80" s="96">
        <v>5200</v>
      </c>
      <c r="FU80" s="96">
        <v>5200</v>
      </c>
      <c r="FV80" s="96">
        <v>4718</v>
      </c>
      <c r="FW80" s="96">
        <v>4718</v>
      </c>
      <c r="FX80" s="96">
        <v>5544</v>
      </c>
      <c r="FY80" s="159">
        <v>5544</v>
      </c>
      <c r="FZ80" s="159"/>
      <c r="GA80" s="159"/>
      <c r="GB80" s="159"/>
      <c r="GC80" s="159"/>
      <c r="GD80" s="159"/>
      <c r="GE80" s="159"/>
      <c r="GF80" s="159"/>
      <c r="GG80" s="159"/>
      <c r="GH80" s="159"/>
      <c r="GI80" s="159"/>
      <c r="GJ80" s="159"/>
      <c r="GK80" s="159"/>
      <c r="GL80" s="159"/>
      <c r="GM80" s="159"/>
      <c r="GN80" s="159"/>
      <c r="GO80" s="159"/>
      <c r="GP80" s="159"/>
      <c r="GQ80" s="159"/>
      <c r="GR80" s="159"/>
      <c r="GS80" s="159"/>
      <c r="GT80" s="159"/>
      <c r="GU80" s="159"/>
      <c r="GV80" s="159"/>
      <c r="GW80" s="159"/>
      <c r="GX80" s="159"/>
      <c r="GY80" s="159"/>
      <c r="GZ80" s="159"/>
      <c r="HA80" s="159"/>
      <c r="HB80" s="159"/>
      <c r="HC80" s="159"/>
      <c r="HD80" s="159"/>
      <c r="HE80" s="159"/>
      <c r="HF80" s="159"/>
      <c r="HG80" s="159"/>
      <c r="HH80" s="159"/>
    </row>
    <row r="81" spans="2:216" ht="15" customHeight="1">
      <c r="B81" s="104" t="s">
        <v>237</v>
      </c>
      <c r="C81" s="106" t="s">
        <v>181</v>
      </c>
      <c r="H81" s="96">
        <v>635.5</v>
      </c>
      <c r="I81" s="96">
        <v>574</v>
      </c>
      <c r="J81" s="96">
        <v>635.5</v>
      </c>
      <c r="K81" s="96">
        <v>615</v>
      </c>
      <c r="L81" s="96">
        <v>635.5</v>
      </c>
      <c r="M81" s="96">
        <v>615</v>
      </c>
      <c r="N81" s="96">
        <v>635.5</v>
      </c>
      <c r="O81" s="96">
        <v>635.5</v>
      </c>
      <c r="P81" s="96">
        <v>615</v>
      </c>
      <c r="Q81" s="96">
        <v>635.5</v>
      </c>
      <c r="R81" s="96">
        <v>615</v>
      </c>
      <c r="S81" s="96">
        <v>635.5</v>
      </c>
      <c r="T81" s="96"/>
      <c r="U81" s="96"/>
      <c r="V81" s="96"/>
      <c r="W81" s="96"/>
      <c r="X81" s="96"/>
      <c r="Y81" s="96"/>
      <c r="Z81" s="96"/>
      <c r="AA81" s="96"/>
      <c r="AB81" s="96"/>
      <c r="AC81" s="96"/>
      <c r="AD81" s="96"/>
      <c r="AE81" s="96"/>
      <c r="AF81" s="182"/>
      <c r="AH81" s="220"/>
      <c r="AI81" s="220"/>
      <c r="AJ81" s="220"/>
      <c r="AK81" s="96">
        <f>+AK75</f>
        <v>612</v>
      </c>
      <c r="AL81" s="96">
        <f t="shared" ref="AL81:AS81" si="119">+AL75</f>
        <v>632.4</v>
      </c>
      <c r="AM81" s="96">
        <f t="shared" si="119"/>
        <v>612</v>
      </c>
      <c r="AN81" s="96">
        <f t="shared" si="119"/>
        <v>632.4</v>
      </c>
      <c r="AO81" s="96">
        <f t="shared" si="119"/>
        <v>0</v>
      </c>
      <c r="AP81" s="96">
        <f t="shared" si="119"/>
        <v>612</v>
      </c>
      <c r="AQ81" s="96">
        <f t="shared" si="119"/>
        <v>632.4</v>
      </c>
      <c r="AR81" s="96">
        <f t="shared" si="119"/>
        <v>612</v>
      </c>
      <c r="AS81" s="96">
        <f t="shared" si="119"/>
        <v>632.4</v>
      </c>
      <c r="AT81" s="220"/>
      <c r="AU81" s="220"/>
      <c r="AV81" s="220"/>
      <c r="AW81" s="96">
        <f>AW80/AW82</f>
        <v>1467.2226596515554</v>
      </c>
      <c r="AX81" s="96">
        <f t="shared" ref="AX81:BE81" si="120">AX80/AX82</f>
        <v>1134.7662372826665</v>
      </c>
      <c r="AY81" s="96">
        <f t="shared" si="120"/>
        <v>916.40476236577786</v>
      </c>
      <c r="AZ81" s="96">
        <f t="shared" si="120"/>
        <v>578.190422904</v>
      </c>
      <c r="BA81" s="96">
        <f t="shared" si="120"/>
        <v>545.4002343142223</v>
      </c>
      <c r="BB81" s="96">
        <f t="shared" si="120"/>
        <v>697.97584261066675</v>
      </c>
      <c r="BC81" s="96">
        <f t="shared" si="120"/>
        <v>557.56678181511109</v>
      </c>
      <c r="BD81" s="96">
        <f t="shared" si="120"/>
        <v>820.02462220577786</v>
      </c>
      <c r="BE81" s="96">
        <f t="shared" si="120"/>
        <v>807.00234937999994</v>
      </c>
      <c r="BG81" s="184"/>
      <c r="BH81" s="220"/>
      <c r="BI81" s="220"/>
      <c r="BJ81" s="220"/>
      <c r="BK81" s="220"/>
      <c r="BL81" s="220"/>
      <c r="BM81" s="220"/>
      <c r="BN81" s="96">
        <f t="shared" ref="BN81:BS81" si="121">+BN75</f>
        <v>632.4</v>
      </c>
      <c r="BO81" s="96">
        <f t="shared" si="121"/>
        <v>632.4</v>
      </c>
      <c r="BP81" s="96">
        <f t="shared" si="121"/>
        <v>612</v>
      </c>
      <c r="BQ81" s="96">
        <f t="shared" si="121"/>
        <v>632.4</v>
      </c>
      <c r="BR81" s="96">
        <f t="shared" si="121"/>
        <v>612</v>
      </c>
      <c r="BS81" s="96">
        <f t="shared" si="121"/>
        <v>632.4</v>
      </c>
      <c r="BT81" s="220"/>
      <c r="BU81" s="220"/>
      <c r="BV81" s="220"/>
      <c r="BW81" s="220"/>
      <c r="BX81" s="220"/>
      <c r="BY81" s="220"/>
      <c r="BZ81" s="96"/>
      <c r="CA81" s="96"/>
      <c r="CB81" s="96"/>
      <c r="CC81" s="96"/>
      <c r="CD81" s="96"/>
      <c r="CE81" s="96"/>
      <c r="CH81" s="220"/>
      <c r="CI81" s="220"/>
      <c r="CJ81" s="220"/>
      <c r="CK81" s="220"/>
      <c r="CL81" s="220"/>
      <c r="CM81" s="220"/>
      <c r="CN81" s="220"/>
      <c r="CO81" s="220"/>
      <c r="CP81" s="220"/>
      <c r="CQ81" s="96">
        <f t="shared" ref="CQ81:CS81" si="122">+CQ75</f>
        <v>1897.2</v>
      </c>
      <c r="CR81" s="96">
        <f t="shared" si="122"/>
        <v>1836</v>
      </c>
      <c r="CS81" s="96">
        <f t="shared" si="122"/>
        <v>0</v>
      </c>
      <c r="CT81" s="220"/>
      <c r="CU81" s="220"/>
      <c r="CV81" s="220"/>
      <c r="CW81" s="220"/>
      <c r="CX81" s="220"/>
      <c r="CY81" s="220"/>
      <c r="CZ81" s="220"/>
      <c r="DA81" s="220"/>
      <c r="DB81" s="220"/>
      <c r="DC81" s="96"/>
      <c r="DD81" s="96"/>
      <c r="DE81" s="96"/>
      <c r="DH81" s="96"/>
      <c r="DI81" s="96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/>
      <c r="EF81" s="96"/>
      <c r="EG81" s="96"/>
      <c r="EH81" s="96"/>
      <c r="EI81" s="96"/>
      <c r="EJ81" s="96"/>
      <c r="EK81" s="96"/>
      <c r="EL81" s="96"/>
      <c r="EM81" s="96"/>
      <c r="EN81" s="96"/>
      <c r="EO81" s="96"/>
      <c r="EP81" s="96"/>
      <c r="EQ81" s="96"/>
      <c r="ER81" s="96"/>
      <c r="ES81" s="96"/>
      <c r="ET81" s="96"/>
      <c r="EU81" s="96"/>
      <c r="EV81" s="96"/>
      <c r="EW81" s="96"/>
      <c r="EX81" s="96"/>
      <c r="EY81" s="96"/>
      <c r="EZ81" s="96"/>
      <c r="FA81" s="96"/>
      <c r="FB81" s="96"/>
      <c r="FC81" s="96"/>
      <c r="FD81" s="96"/>
      <c r="FE81" s="96"/>
      <c r="FF81" s="96"/>
      <c r="FG81" s="96"/>
      <c r="FH81" s="96">
        <v>257.04000000000002</v>
      </c>
      <c r="FI81" s="96">
        <v>257.04000000000002</v>
      </c>
      <c r="FJ81" s="96">
        <v>257.04000000000002</v>
      </c>
      <c r="FK81" s="96">
        <v>257.04000000000002</v>
      </c>
      <c r="FL81" s="96">
        <v>257.04000000000002</v>
      </c>
      <c r="FM81" s="96">
        <v>257.04000000000002</v>
      </c>
      <c r="FN81" s="96">
        <v>243.1</v>
      </c>
      <c r="FO81" s="96">
        <v>243.1</v>
      </c>
      <c r="FP81" s="96">
        <v>257.04000000000002</v>
      </c>
      <c r="FQ81" s="96">
        <v>257.04000000000002</v>
      </c>
      <c r="FR81" s="96">
        <v>257.04000000000002</v>
      </c>
      <c r="FS81" s="96">
        <v>257</v>
      </c>
      <c r="FT81" s="96">
        <v>257.04000000000002</v>
      </c>
      <c r="FU81" s="96">
        <v>257.04000000000002</v>
      </c>
      <c r="FV81" s="96">
        <v>257.04000000000002</v>
      </c>
      <c r="FW81" s="96">
        <v>257.04000000000002</v>
      </c>
      <c r="FX81" s="96">
        <v>257.04000000000002</v>
      </c>
      <c r="FY81" s="159">
        <v>257.04000000000002</v>
      </c>
      <c r="FZ81" s="159"/>
      <c r="GA81" s="159"/>
      <c r="GB81" s="159"/>
      <c r="GC81" s="159"/>
      <c r="GD81" s="159"/>
      <c r="GE81" s="159"/>
      <c r="GF81" s="159"/>
      <c r="GG81" s="159"/>
      <c r="GH81" s="159"/>
      <c r="GI81" s="159"/>
      <c r="GJ81" s="159"/>
      <c r="GK81" s="159"/>
      <c r="GL81" s="159"/>
      <c r="GM81" s="159"/>
      <c r="GN81" s="159"/>
      <c r="GO81" s="159"/>
      <c r="GP81" s="159"/>
      <c r="GQ81" s="159"/>
      <c r="GR81" s="159"/>
      <c r="GS81" s="159"/>
      <c r="GT81" s="159"/>
      <c r="GU81" s="159"/>
      <c r="GV81" s="159"/>
      <c r="GW81" s="159"/>
      <c r="GX81" s="159"/>
      <c r="GY81" s="159"/>
      <c r="GZ81" s="159"/>
      <c r="HA81" s="159"/>
      <c r="HB81" s="159"/>
      <c r="HC81" s="159"/>
      <c r="HD81" s="159"/>
      <c r="HE81" s="159"/>
      <c r="HF81" s="159"/>
      <c r="HG81" s="159"/>
      <c r="HH81" s="159"/>
    </row>
    <row r="82" spans="2:216" ht="15" customHeight="1">
      <c r="B82" s="104" t="s">
        <v>238</v>
      </c>
      <c r="C82" s="106" t="s">
        <v>193</v>
      </c>
      <c r="H82" s="126">
        <v>14.162077104642014</v>
      </c>
      <c r="I82" s="126">
        <v>28.222996515679444</v>
      </c>
      <c r="J82" s="126">
        <v>33.359559402045633</v>
      </c>
      <c r="K82" s="126">
        <v>22.113821138211382</v>
      </c>
      <c r="L82" s="126">
        <v>0</v>
      </c>
      <c r="M82" s="126">
        <v>0</v>
      </c>
      <c r="N82" s="126">
        <v>11.329661683713612</v>
      </c>
      <c r="O82" s="126">
        <v>4.4059795436664047</v>
      </c>
      <c r="P82" s="126">
        <v>24.390243902439025</v>
      </c>
      <c r="Q82" s="126">
        <v>28.324154209284028</v>
      </c>
      <c r="R82" s="126">
        <v>53.658536585365852</v>
      </c>
      <c r="S82" s="126">
        <v>28.324154209284028</v>
      </c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82"/>
      <c r="AH82" s="220"/>
      <c r="AI82" s="220"/>
      <c r="AJ82" s="220"/>
      <c r="AK82" s="126">
        <f>+IFERROR(AK80/AK81,0)</f>
        <v>35.83660130718954</v>
      </c>
      <c r="AL82" s="126">
        <f t="shared" ref="AL82:AS82" si="123">+IFERROR(AL80/AL81,0)</f>
        <v>36.96526460046379</v>
      </c>
      <c r="AM82" s="126">
        <f t="shared" si="123"/>
        <v>49.980392156862742</v>
      </c>
      <c r="AN82" s="126">
        <f t="shared" si="123"/>
        <v>13.417931688804554</v>
      </c>
      <c r="AO82" s="126">
        <f t="shared" si="123"/>
        <v>0</v>
      </c>
      <c r="AP82" s="126">
        <f t="shared" si="123"/>
        <v>9.6241830065359473</v>
      </c>
      <c r="AQ82" s="126">
        <f t="shared" si="123"/>
        <v>22.137887413029731</v>
      </c>
      <c r="AR82" s="126">
        <f t="shared" si="123"/>
        <v>31.875816993464053</v>
      </c>
      <c r="AS82" s="126">
        <f t="shared" si="123"/>
        <v>4.7438330170777991</v>
      </c>
      <c r="AT82" s="220"/>
      <c r="AU82" s="220"/>
      <c r="AV82" s="220"/>
      <c r="AW82" s="126">
        <v>18</v>
      </c>
      <c r="AX82" s="126">
        <v>18</v>
      </c>
      <c r="AY82" s="126">
        <v>18</v>
      </c>
      <c r="AZ82" s="126">
        <v>18</v>
      </c>
      <c r="BA82" s="126">
        <v>18</v>
      </c>
      <c r="BB82" s="126">
        <v>18</v>
      </c>
      <c r="BC82" s="126">
        <v>18</v>
      </c>
      <c r="BD82" s="126">
        <v>18</v>
      </c>
      <c r="BE82" s="126">
        <v>18</v>
      </c>
      <c r="BG82" s="184"/>
      <c r="BH82" s="220"/>
      <c r="BI82" s="220"/>
      <c r="BJ82" s="220"/>
      <c r="BK82" s="220"/>
      <c r="BL82" s="220"/>
      <c r="BM82" s="220"/>
      <c r="BN82" s="126">
        <f t="shared" ref="BN82:BS82" si="124">+IFERROR(BN80/BN81,0)</f>
        <v>45.857052498418724</v>
      </c>
      <c r="BO82" s="126">
        <f t="shared" si="124"/>
        <v>6.3251106894370652</v>
      </c>
      <c r="BP82" s="126">
        <f t="shared" si="124"/>
        <v>24.509803921568629</v>
      </c>
      <c r="BQ82" s="126">
        <f t="shared" si="124"/>
        <v>37.185325743200508</v>
      </c>
      <c r="BR82" s="126">
        <f t="shared" si="124"/>
        <v>32.679738562091501</v>
      </c>
      <c r="BS82" s="126">
        <f t="shared" si="124"/>
        <v>15.812776723592663</v>
      </c>
      <c r="BT82" s="220"/>
      <c r="BU82" s="220"/>
      <c r="BV82" s="220"/>
      <c r="BW82" s="220"/>
      <c r="BX82" s="220"/>
      <c r="BY82" s="220"/>
      <c r="BZ82" s="126"/>
      <c r="CA82" s="126"/>
      <c r="CB82" s="126"/>
      <c r="CC82" s="126"/>
      <c r="CD82" s="126"/>
      <c r="CE82" s="126"/>
      <c r="CH82" s="220"/>
      <c r="CI82" s="220"/>
      <c r="CJ82" s="220"/>
      <c r="CK82" s="220"/>
      <c r="CL82" s="220"/>
      <c r="CM82" s="220"/>
      <c r="CN82" s="220"/>
      <c r="CO82" s="220"/>
      <c r="CP82" s="220"/>
      <c r="CQ82" s="126">
        <f t="shared" ref="CQ82:CS82" si="125">+IFERROR(CQ80/CQ81,0)</f>
        <v>16.843242673413449</v>
      </c>
      <c r="CR82" s="126">
        <f t="shared" si="125"/>
        <v>5.4466230936819171</v>
      </c>
      <c r="CS82" s="126">
        <f t="shared" si="125"/>
        <v>0</v>
      </c>
      <c r="CT82" s="220"/>
      <c r="CU82" s="220"/>
      <c r="CV82" s="220"/>
      <c r="CW82" s="220"/>
      <c r="CX82" s="220"/>
      <c r="CY82" s="220"/>
      <c r="CZ82" s="220"/>
      <c r="DA82" s="220"/>
      <c r="DB82" s="220"/>
      <c r="DC82" s="126"/>
      <c r="DD82" s="126"/>
      <c r="DE82" s="126"/>
      <c r="DH82" s="126"/>
      <c r="DI82" s="126"/>
      <c r="DJ82" s="126"/>
      <c r="DK82" s="126"/>
      <c r="DL82" s="126"/>
      <c r="DM82" s="126"/>
      <c r="DN82" s="126"/>
      <c r="DO82" s="126"/>
      <c r="DP82" s="126"/>
      <c r="DQ82" s="126"/>
      <c r="DR82" s="126"/>
      <c r="DS82" s="126"/>
      <c r="DT82" s="126"/>
      <c r="DU82" s="126"/>
      <c r="DV82" s="126"/>
      <c r="DW82" s="126"/>
      <c r="DX82" s="126"/>
      <c r="DY82" s="126"/>
      <c r="DZ82" s="126"/>
      <c r="EA82" s="126"/>
      <c r="EB82" s="126"/>
      <c r="EC82" s="126"/>
      <c r="ED82" s="126"/>
      <c r="EE82" s="126"/>
      <c r="EF82" s="126"/>
      <c r="EG82" s="126"/>
      <c r="EH82" s="126"/>
      <c r="EI82" s="126"/>
      <c r="EJ82" s="126"/>
      <c r="EK82" s="126"/>
      <c r="EL82" s="126"/>
      <c r="EM82" s="126"/>
      <c r="EN82" s="126"/>
      <c r="EO82" s="126"/>
      <c r="EP82" s="126"/>
      <c r="EQ82" s="126"/>
      <c r="ER82" s="126"/>
      <c r="ES82" s="126"/>
      <c r="ET82" s="126"/>
      <c r="EU82" s="126"/>
      <c r="EV82" s="126"/>
      <c r="EW82" s="126"/>
      <c r="EX82" s="126"/>
      <c r="EY82" s="126"/>
      <c r="EZ82" s="126"/>
      <c r="FA82" s="126"/>
      <c r="FB82" s="126"/>
      <c r="FC82" s="126"/>
      <c r="FD82" s="126"/>
      <c r="FE82" s="126"/>
      <c r="FF82" s="126"/>
      <c r="FG82" s="126"/>
      <c r="FH82" s="126">
        <v>23.34267040149393</v>
      </c>
      <c r="FI82" s="126">
        <v>21.008403361344538</v>
      </c>
      <c r="FJ82" s="126">
        <v>21.786492374727668</v>
      </c>
      <c r="FK82" s="126">
        <v>23.34267040149393</v>
      </c>
      <c r="FL82" s="126">
        <v>23.34267040149393</v>
      </c>
      <c r="FM82" s="126">
        <v>23.34267040149393</v>
      </c>
      <c r="FN82" s="126">
        <v>28.794734677087618</v>
      </c>
      <c r="FO82" s="126">
        <v>25.503907856849032</v>
      </c>
      <c r="FP82" s="126">
        <v>17.896047307812012</v>
      </c>
      <c r="FQ82" s="126">
        <v>17.896047307812012</v>
      </c>
      <c r="FR82" s="126">
        <v>20.230314347961404</v>
      </c>
      <c r="FS82" s="126">
        <v>20</v>
      </c>
      <c r="FT82" s="126">
        <v>20.230314347961404</v>
      </c>
      <c r="FU82" s="126">
        <v>20.230314347961404</v>
      </c>
      <c r="FV82" s="126">
        <v>18.355119825708059</v>
      </c>
      <c r="FW82" s="126">
        <v>18.355119825708059</v>
      </c>
      <c r="FX82" s="126">
        <v>21.56862745098039</v>
      </c>
      <c r="FY82" s="160">
        <v>21.56862745098039</v>
      </c>
      <c r="FZ82" s="160"/>
      <c r="GA82" s="160"/>
      <c r="GB82" s="160"/>
      <c r="GC82" s="160"/>
      <c r="GD82" s="160"/>
      <c r="GE82" s="160"/>
      <c r="GF82" s="160"/>
      <c r="GG82" s="160"/>
      <c r="GH82" s="160"/>
      <c r="GI82" s="160"/>
      <c r="GJ82" s="160"/>
      <c r="GK82" s="160"/>
      <c r="GL82" s="160"/>
      <c r="GM82" s="160"/>
      <c r="GN82" s="160"/>
      <c r="GO82" s="160"/>
      <c r="GP82" s="160"/>
      <c r="GQ82" s="160"/>
      <c r="GR82" s="160"/>
      <c r="GS82" s="160"/>
      <c r="GT82" s="160"/>
      <c r="GU82" s="160"/>
      <c r="GV82" s="160"/>
      <c r="GW82" s="160"/>
      <c r="GX82" s="160"/>
      <c r="GY82" s="160"/>
      <c r="GZ82" s="160"/>
      <c r="HA82" s="160"/>
      <c r="HB82" s="160"/>
      <c r="HC82" s="160"/>
      <c r="HD82" s="160"/>
      <c r="HE82" s="160"/>
      <c r="HF82" s="160"/>
      <c r="HG82" s="160"/>
      <c r="HH82" s="160"/>
    </row>
    <row r="83" spans="2:216" s="264" customFormat="1" ht="15" customHeight="1">
      <c r="B83" s="252" t="s">
        <v>239</v>
      </c>
      <c r="C83" s="254"/>
      <c r="D83" s="263"/>
      <c r="E83" s="263"/>
      <c r="F83" s="263"/>
      <c r="H83" s="269"/>
      <c r="I83" s="269"/>
      <c r="J83" s="269"/>
      <c r="K83" s="269"/>
      <c r="L83" s="269"/>
      <c r="M83" s="269"/>
      <c r="N83" s="269"/>
      <c r="O83" s="269"/>
      <c r="P83" s="269"/>
      <c r="Q83" s="269"/>
      <c r="R83" s="269"/>
      <c r="S83" s="269"/>
      <c r="T83" s="269"/>
      <c r="U83" s="269"/>
      <c r="V83" s="269"/>
      <c r="W83" s="269"/>
      <c r="X83" s="269"/>
      <c r="Y83" s="269"/>
      <c r="Z83" s="269"/>
      <c r="AA83" s="269"/>
      <c r="AB83" s="269"/>
      <c r="AC83" s="269"/>
      <c r="AD83" s="269"/>
      <c r="AE83" s="269"/>
      <c r="AF83" s="268"/>
      <c r="AG83" s="265"/>
      <c r="AH83" s="269"/>
      <c r="AI83" s="269"/>
      <c r="AJ83" s="269"/>
      <c r="AK83" s="269"/>
      <c r="AL83" s="269"/>
      <c r="AM83" s="269"/>
      <c r="AN83" s="269"/>
      <c r="AO83" s="269"/>
      <c r="AP83" s="269"/>
      <c r="AQ83" s="269"/>
      <c r="AR83" s="269"/>
      <c r="AS83" s="269"/>
      <c r="AT83" s="269"/>
      <c r="AU83" s="269"/>
      <c r="AV83" s="269"/>
      <c r="AW83" s="269"/>
      <c r="AX83" s="269"/>
      <c r="AY83" s="269"/>
      <c r="AZ83" s="269"/>
      <c r="BA83" s="269"/>
      <c r="BB83" s="269"/>
      <c r="BC83" s="269"/>
      <c r="BD83" s="269"/>
      <c r="BE83" s="269"/>
      <c r="BF83" s="265"/>
      <c r="BG83" s="275"/>
      <c r="BH83" s="269"/>
      <c r="BI83" s="269"/>
      <c r="BJ83" s="269"/>
      <c r="BK83" s="269"/>
      <c r="BL83" s="269"/>
      <c r="BM83" s="269"/>
      <c r="BN83" s="269"/>
      <c r="BO83" s="269"/>
      <c r="BP83" s="269"/>
      <c r="BQ83" s="269"/>
      <c r="BR83" s="269"/>
      <c r="BS83" s="269"/>
      <c r="BT83" s="269"/>
      <c r="BU83" s="269"/>
      <c r="BV83" s="269"/>
      <c r="BW83" s="269"/>
      <c r="BX83" s="269"/>
      <c r="BY83" s="269"/>
      <c r="BZ83" s="269"/>
      <c r="CA83" s="269"/>
      <c r="CB83" s="269"/>
      <c r="CC83" s="269"/>
      <c r="CD83" s="269"/>
      <c r="CE83" s="269"/>
      <c r="CF83" s="265"/>
      <c r="CG83" s="265"/>
      <c r="CH83" s="269"/>
      <c r="CI83" s="269"/>
      <c r="CJ83" s="269"/>
      <c r="CK83" s="269"/>
      <c r="CL83" s="269"/>
      <c r="CM83" s="269"/>
      <c r="CN83" s="269"/>
      <c r="CO83" s="269"/>
      <c r="CP83" s="269"/>
      <c r="CQ83" s="269"/>
      <c r="CR83" s="269"/>
      <c r="CS83" s="269"/>
      <c r="CT83" s="269"/>
      <c r="CU83" s="269"/>
      <c r="CV83" s="269"/>
      <c r="CW83" s="269"/>
      <c r="CX83" s="269"/>
      <c r="CY83" s="269"/>
      <c r="CZ83" s="269"/>
      <c r="DA83" s="269"/>
      <c r="DB83" s="269"/>
      <c r="DC83" s="269"/>
      <c r="DD83" s="269"/>
      <c r="DE83" s="269"/>
      <c r="DH83" s="269"/>
      <c r="DI83" s="269"/>
      <c r="DJ83" s="269"/>
      <c r="DK83" s="269"/>
      <c r="DL83" s="269"/>
      <c r="DM83" s="269"/>
      <c r="DN83" s="269"/>
      <c r="DO83" s="269"/>
      <c r="DP83" s="269"/>
      <c r="DQ83" s="269"/>
      <c r="DR83" s="269"/>
      <c r="DS83" s="269"/>
      <c r="DT83" s="269"/>
      <c r="DU83" s="269"/>
      <c r="DV83" s="269"/>
      <c r="DW83" s="269"/>
      <c r="DX83" s="269"/>
      <c r="DY83" s="269"/>
      <c r="DZ83" s="269"/>
      <c r="EA83" s="269"/>
      <c r="EB83" s="269"/>
      <c r="EC83" s="269"/>
      <c r="ED83" s="269"/>
      <c r="EE83" s="269"/>
      <c r="EF83" s="269"/>
      <c r="EG83" s="269"/>
      <c r="EH83" s="269"/>
      <c r="EI83" s="269"/>
      <c r="EJ83" s="269"/>
      <c r="EK83" s="269"/>
      <c r="EL83" s="269"/>
      <c r="EM83" s="269"/>
      <c r="EN83" s="269"/>
      <c r="EO83" s="269"/>
      <c r="EP83" s="269"/>
      <c r="EQ83" s="269"/>
      <c r="ER83" s="269"/>
      <c r="ES83" s="269"/>
      <c r="ET83" s="269"/>
      <c r="EU83" s="269"/>
      <c r="EV83" s="269"/>
      <c r="EW83" s="269"/>
      <c r="EX83" s="269"/>
      <c r="EY83" s="269"/>
      <c r="EZ83" s="269"/>
      <c r="FA83" s="269"/>
      <c r="FB83" s="269"/>
      <c r="FC83" s="269"/>
      <c r="FD83" s="269"/>
      <c r="FE83" s="269"/>
      <c r="FF83" s="269"/>
      <c r="FG83" s="269"/>
      <c r="FH83" s="269">
        <v>3672</v>
      </c>
      <c r="FI83" s="269">
        <v>4858</v>
      </c>
      <c r="FJ83" s="269">
        <v>5074</v>
      </c>
      <c r="FK83" s="269"/>
      <c r="FL83" s="269"/>
      <c r="FM83" s="269"/>
      <c r="FN83" s="269"/>
      <c r="FO83" s="269"/>
      <c r="FP83" s="269"/>
      <c r="FQ83" s="269"/>
      <c r="FR83" s="269"/>
      <c r="FS83" s="269"/>
      <c r="FT83" s="269"/>
      <c r="FU83" s="269"/>
      <c r="FV83" s="269"/>
      <c r="FW83" s="269"/>
      <c r="FX83" s="269"/>
      <c r="FY83" s="274"/>
      <c r="FZ83" s="274"/>
      <c r="GA83" s="274"/>
      <c r="GB83" s="274"/>
      <c r="GC83" s="274"/>
      <c r="GD83" s="274"/>
      <c r="GE83" s="274"/>
      <c r="GF83" s="274"/>
      <c r="GG83" s="274"/>
      <c r="GH83" s="274"/>
      <c r="GI83" s="274"/>
      <c r="GJ83" s="274"/>
      <c r="GK83" s="274"/>
      <c r="GL83" s="274"/>
      <c r="GM83" s="274"/>
      <c r="GN83" s="274"/>
      <c r="GO83" s="274"/>
      <c r="GP83" s="274"/>
      <c r="GQ83" s="274"/>
      <c r="GR83" s="274"/>
      <c r="GS83" s="274"/>
      <c r="GT83" s="274"/>
      <c r="GU83" s="274"/>
      <c r="GV83" s="274"/>
      <c r="GW83" s="274"/>
      <c r="GX83" s="274"/>
      <c r="GY83" s="274"/>
      <c r="GZ83" s="274"/>
      <c r="HA83" s="274"/>
      <c r="HB83" s="274"/>
      <c r="HC83" s="274"/>
      <c r="HD83" s="274"/>
      <c r="HE83" s="274"/>
      <c r="HF83" s="274"/>
      <c r="HG83" s="274"/>
      <c r="HH83" s="274"/>
    </row>
    <row r="84" spans="2:216" ht="15" customHeight="1">
      <c r="B84" s="105" t="s">
        <v>240</v>
      </c>
      <c r="C84" s="106" t="s">
        <v>174</v>
      </c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182"/>
      <c r="AH84" s="219"/>
      <c r="AI84" s="219"/>
      <c r="AJ84" s="219"/>
      <c r="AK84" s="128"/>
      <c r="AL84" s="128"/>
      <c r="AM84" s="128"/>
      <c r="AN84" s="128"/>
      <c r="AO84" s="128"/>
      <c r="AP84" s="128"/>
      <c r="AQ84" s="128"/>
      <c r="AR84" s="128"/>
      <c r="AS84" s="128"/>
      <c r="AT84" s="219"/>
      <c r="AU84" s="219"/>
      <c r="AV84" s="219"/>
      <c r="AW84" s="128"/>
      <c r="AX84" s="128"/>
      <c r="AY84" s="128"/>
      <c r="AZ84" s="128"/>
      <c r="BA84" s="128"/>
      <c r="BB84" s="128"/>
      <c r="BC84" s="128"/>
      <c r="BD84" s="128"/>
      <c r="BE84" s="128"/>
      <c r="BG84" s="184"/>
      <c r="BH84" s="219"/>
      <c r="BI84" s="219"/>
      <c r="BJ84" s="219"/>
      <c r="BK84" s="219"/>
      <c r="BL84" s="219"/>
      <c r="BM84" s="219"/>
      <c r="BN84" s="128"/>
      <c r="BO84" s="128"/>
      <c r="BP84" s="128"/>
      <c r="BQ84" s="128"/>
      <c r="BR84" s="128"/>
      <c r="BS84" s="128"/>
      <c r="BT84" s="219"/>
      <c r="BU84" s="219"/>
      <c r="BV84" s="219"/>
      <c r="BW84" s="219"/>
      <c r="BX84" s="219"/>
      <c r="BY84" s="219"/>
      <c r="BZ84" s="128"/>
      <c r="CA84" s="128"/>
      <c r="CB84" s="128"/>
      <c r="CC84" s="128"/>
      <c r="CD84" s="128"/>
      <c r="CE84" s="128"/>
      <c r="CH84" s="219"/>
      <c r="CI84" s="219"/>
      <c r="CJ84" s="219"/>
      <c r="CK84" s="219"/>
      <c r="CL84" s="219"/>
      <c r="CM84" s="219"/>
      <c r="CN84" s="219"/>
      <c r="CO84" s="219"/>
      <c r="CP84" s="219"/>
      <c r="CQ84" s="128"/>
      <c r="CR84" s="128"/>
      <c r="CS84" s="128"/>
      <c r="CT84" s="219"/>
      <c r="CU84" s="219"/>
      <c r="CV84" s="219"/>
      <c r="CW84" s="219"/>
      <c r="CX84" s="219"/>
      <c r="CY84" s="219"/>
      <c r="CZ84" s="219"/>
      <c r="DA84" s="219"/>
      <c r="DB84" s="219"/>
      <c r="DC84" s="128"/>
      <c r="DD84" s="128"/>
      <c r="DE84" s="128"/>
      <c r="DH84" s="128"/>
      <c r="DI84" s="128"/>
      <c r="DJ84" s="128"/>
      <c r="DK84" s="128"/>
      <c r="DL84" s="128"/>
      <c r="DM84" s="128"/>
      <c r="DN84" s="128"/>
      <c r="DO84" s="128"/>
      <c r="DP84" s="128"/>
      <c r="DQ84" s="128"/>
      <c r="DR84" s="128"/>
      <c r="DS84" s="128"/>
      <c r="DT84" s="128"/>
      <c r="DU84" s="128"/>
      <c r="DV84" s="128"/>
      <c r="DW84" s="128"/>
      <c r="DX84" s="128"/>
      <c r="DY84" s="128"/>
      <c r="DZ84" s="128"/>
      <c r="EA84" s="128"/>
      <c r="EB84" s="128"/>
      <c r="EC84" s="128"/>
      <c r="ED84" s="128"/>
      <c r="EE84" s="128"/>
      <c r="EF84" s="128"/>
      <c r="EG84" s="128"/>
      <c r="EH84" s="128"/>
      <c r="EI84" s="128"/>
      <c r="EJ84" s="128"/>
      <c r="EK84" s="128"/>
      <c r="EL84" s="128"/>
      <c r="EM84" s="128"/>
      <c r="EN84" s="128"/>
      <c r="EO84" s="128"/>
      <c r="EP84" s="128"/>
      <c r="EQ84" s="128"/>
      <c r="ER84" s="128"/>
      <c r="ES84" s="128"/>
      <c r="ET84" s="128"/>
      <c r="EU84" s="128"/>
      <c r="EV84" s="128"/>
      <c r="EW84" s="128"/>
      <c r="EX84" s="128"/>
      <c r="EY84" s="128"/>
      <c r="EZ84" s="128"/>
      <c r="FA84" s="128"/>
      <c r="FB84" s="128"/>
      <c r="FC84" s="128"/>
      <c r="FD84" s="128"/>
      <c r="FE84" s="128"/>
      <c r="FF84" s="128"/>
      <c r="FG84" s="128"/>
      <c r="FH84" s="128"/>
      <c r="FI84" s="128"/>
      <c r="FJ84" s="128"/>
      <c r="FK84" s="128"/>
      <c r="FL84" s="128"/>
      <c r="FM84" s="128"/>
      <c r="FN84" s="128"/>
      <c r="FO84" s="128"/>
      <c r="FP84" s="128"/>
      <c r="FQ84" s="128"/>
      <c r="FR84" s="128"/>
      <c r="FS84" s="128"/>
      <c r="FT84" s="128"/>
      <c r="FU84" s="128"/>
      <c r="FV84" s="128"/>
      <c r="FW84" s="128"/>
      <c r="FX84" s="128"/>
      <c r="FY84" s="173"/>
      <c r="FZ84" s="173"/>
      <c r="GA84" s="173"/>
      <c r="GB84" s="173"/>
      <c r="GC84" s="173"/>
      <c r="GD84" s="173"/>
      <c r="GE84" s="173"/>
      <c r="GF84" s="173"/>
      <c r="GG84" s="173"/>
      <c r="GH84" s="173"/>
      <c r="GI84" s="173"/>
      <c r="GJ84" s="173"/>
      <c r="GK84" s="173"/>
      <c r="GL84" s="173"/>
      <c r="GM84" s="173"/>
      <c r="GN84" s="173"/>
      <c r="GO84" s="173"/>
      <c r="GP84" s="173"/>
      <c r="GQ84" s="173"/>
      <c r="GR84" s="173"/>
      <c r="GS84" s="173"/>
      <c r="GT84" s="173"/>
      <c r="GU84" s="173"/>
      <c r="GV84" s="173"/>
      <c r="GW84" s="173"/>
      <c r="GX84" s="173"/>
      <c r="GY84" s="173"/>
      <c r="GZ84" s="173"/>
      <c r="HA84" s="173"/>
      <c r="HB84" s="173"/>
      <c r="HC84" s="173"/>
      <c r="HD84" s="173"/>
      <c r="HE84" s="173"/>
      <c r="HF84" s="173"/>
      <c r="HG84" s="173"/>
      <c r="HH84" s="173"/>
    </row>
    <row r="85" spans="2:216" ht="15" customHeight="1">
      <c r="B85" s="104" t="s">
        <v>241</v>
      </c>
      <c r="C85" s="106" t="s">
        <v>174</v>
      </c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182"/>
      <c r="AH85" s="219"/>
      <c r="AI85" s="219"/>
      <c r="AJ85" s="219"/>
      <c r="AK85" s="96"/>
      <c r="AL85" s="96"/>
      <c r="AM85" s="96"/>
      <c r="AN85" s="96"/>
      <c r="AO85" s="96"/>
      <c r="AP85" s="96"/>
      <c r="AQ85" s="96"/>
      <c r="AR85" s="96"/>
      <c r="AS85" s="96"/>
      <c r="AT85" s="219"/>
      <c r="AU85" s="219"/>
      <c r="AV85" s="219"/>
      <c r="AW85" s="96"/>
      <c r="AX85" s="96"/>
      <c r="AY85" s="96"/>
      <c r="AZ85" s="96"/>
      <c r="BA85" s="96"/>
      <c r="BB85" s="96"/>
      <c r="BC85" s="96"/>
      <c r="BD85" s="96"/>
      <c r="BE85" s="96"/>
      <c r="BG85" s="184"/>
      <c r="BH85" s="219"/>
      <c r="BI85" s="219"/>
      <c r="BJ85" s="219"/>
      <c r="BK85" s="219"/>
      <c r="BL85" s="219"/>
      <c r="BM85" s="219"/>
      <c r="BN85" s="96"/>
      <c r="BO85" s="96"/>
      <c r="BP85" s="96"/>
      <c r="BQ85" s="96"/>
      <c r="BR85" s="96"/>
      <c r="BS85" s="96"/>
      <c r="BT85" s="219"/>
      <c r="BU85" s="219"/>
      <c r="BV85" s="219"/>
      <c r="BW85" s="219"/>
      <c r="BX85" s="219"/>
      <c r="BY85" s="219"/>
      <c r="BZ85" s="96"/>
      <c r="CA85" s="96"/>
      <c r="CB85" s="96"/>
      <c r="CC85" s="96"/>
      <c r="CD85" s="96"/>
      <c r="CE85" s="96"/>
      <c r="CH85" s="219"/>
      <c r="CI85" s="219"/>
      <c r="CJ85" s="219"/>
      <c r="CK85" s="219"/>
      <c r="CL85" s="219"/>
      <c r="CM85" s="219"/>
      <c r="CN85" s="219"/>
      <c r="CO85" s="219"/>
      <c r="CP85" s="219"/>
      <c r="CQ85" s="96"/>
      <c r="CR85" s="96"/>
      <c r="CS85" s="96"/>
      <c r="CT85" s="219"/>
      <c r="CU85" s="219"/>
      <c r="CV85" s="219"/>
      <c r="CW85" s="219"/>
      <c r="CX85" s="219"/>
      <c r="CY85" s="219"/>
      <c r="CZ85" s="219"/>
      <c r="DA85" s="219"/>
      <c r="DB85" s="219"/>
      <c r="DC85" s="96"/>
      <c r="DD85" s="96"/>
      <c r="DE85" s="96"/>
      <c r="DH85" s="96"/>
      <c r="DI85" s="96"/>
      <c r="DJ85" s="96"/>
      <c r="DK85" s="96"/>
      <c r="DL85" s="96"/>
      <c r="DM85" s="96"/>
      <c r="DN85" s="96"/>
      <c r="DO85" s="96"/>
      <c r="DP85" s="96"/>
      <c r="DQ85" s="96"/>
      <c r="DR85" s="96"/>
      <c r="DS85" s="96"/>
      <c r="DT85" s="96"/>
      <c r="DU85" s="96"/>
      <c r="DV85" s="96"/>
      <c r="DW85" s="96"/>
      <c r="DX85" s="96"/>
      <c r="DY85" s="96"/>
      <c r="DZ85" s="96"/>
      <c r="EA85" s="96"/>
      <c r="EB85" s="96"/>
      <c r="EC85" s="96"/>
      <c r="ED85" s="96"/>
      <c r="EE85" s="96"/>
      <c r="EF85" s="96"/>
      <c r="EG85" s="96"/>
      <c r="EH85" s="96"/>
      <c r="EI85" s="96"/>
      <c r="EJ85" s="96"/>
      <c r="EK85" s="96"/>
      <c r="EL85" s="96"/>
      <c r="EM85" s="96"/>
      <c r="EN85" s="96"/>
      <c r="EO85" s="96"/>
      <c r="EP85" s="96"/>
      <c r="EQ85" s="96"/>
      <c r="ER85" s="96"/>
      <c r="ES85" s="96"/>
      <c r="ET85" s="96"/>
      <c r="EU85" s="96"/>
      <c r="EV85" s="96"/>
      <c r="EW85" s="96"/>
      <c r="EX85" s="96"/>
      <c r="EY85" s="96"/>
      <c r="EZ85" s="96"/>
      <c r="FA85" s="96"/>
      <c r="FB85" s="96"/>
      <c r="FC85" s="96"/>
      <c r="FD85" s="96"/>
      <c r="FE85" s="96"/>
      <c r="FF85" s="96"/>
      <c r="FG85" s="96"/>
      <c r="FH85" s="96"/>
      <c r="FI85" s="96"/>
      <c r="FJ85" s="96"/>
      <c r="FK85" s="96"/>
      <c r="FL85" s="96"/>
      <c r="FM85" s="96"/>
      <c r="FN85" s="96"/>
      <c r="FO85" s="96"/>
      <c r="FP85" s="96"/>
      <c r="FQ85" s="96"/>
      <c r="FR85" s="96"/>
      <c r="FS85" s="96"/>
      <c r="FT85" s="96"/>
      <c r="FU85" s="96"/>
      <c r="FV85" s="96"/>
      <c r="FW85" s="96"/>
      <c r="FX85" s="96"/>
      <c r="FY85" s="159"/>
      <c r="FZ85" s="159"/>
      <c r="GA85" s="159"/>
      <c r="GB85" s="159"/>
      <c r="GC85" s="159"/>
      <c r="GD85" s="159"/>
      <c r="GE85" s="159"/>
      <c r="GF85" s="159"/>
      <c r="GG85" s="159"/>
      <c r="GH85" s="159"/>
      <c r="GI85" s="159"/>
      <c r="GJ85" s="159"/>
      <c r="GK85" s="159"/>
      <c r="GL85" s="159"/>
      <c r="GM85" s="159"/>
      <c r="GN85" s="159"/>
      <c r="GO85" s="159"/>
      <c r="GP85" s="159"/>
      <c r="GQ85" s="159"/>
      <c r="GR85" s="159"/>
      <c r="GS85" s="159"/>
      <c r="GT85" s="159"/>
      <c r="GU85" s="159"/>
      <c r="GV85" s="159"/>
      <c r="GW85" s="159"/>
      <c r="GX85" s="159"/>
      <c r="GY85" s="159"/>
      <c r="GZ85" s="159"/>
      <c r="HA85" s="159"/>
      <c r="HB85" s="159"/>
      <c r="HC85" s="159"/>
      <c r="HD85" s="159"/>
      <c r="HE85" s="159"/>
      <c r="HF85" s="159"/>
      <c r="HG85" s="159"/>
      <c r="HH85" s="159"/>
    </row>
    <row r="86" spans="2:216" ht="15" customHeight="1">
      <c r="B86" s="104" t="s">
        <v>242</v>
      </c>
      <c r="C86" s="106" t="s">
        <v>174</v>
      </c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182"/>
      <c r="AH86" s="219"/>
      <c r="AI86" s="219"/>
      <c r="AJ86" s="219"/>
      <c r="AK86" s="96"/>
      <c r="AL86" s="96"/>
      <c r="AM86" s="96"/>
      <c r="AN86" s="96"/>
      <c r="AO86" s="96"/>
      <c r="AP86" s="96"/>
      <c r="AQ86" s="96"/>
      <c r="AR86" s="96"/>
      <c r="AS86" s="96"/>
      <c r="AT86" s="219"/>
      <c r="AU86" s="219"/>
      <c r="AV86" s="219"/>
      <c r="AW86" s="96"/>
      <c r="AX86" s="96"/>
      <c r="AY86" s="96"/>
      <c r="AZ86" s="96"/>
      <c r="BA86" s="96"/>
      <c r="BB86" s="96"/>
      <c r="BC86" s="96"/>
      <c r="BD86" s="96"/>
      <c r="BE86" s="96"/>
      <c r="BG86" s="184"/>
      <c r="BH86" s="219"/>
      <c r="BI86" s="219"/>
      <c r="BJ86" s="219"/>
      <c r="BK86" s="219"/>
      <c r="BL86" s="219"/>
      <c r="BM86" s="219"/>
      <c r="BN86" s="96"/>
      <c r="BO86" s="96"/>
      <c r="BP86" s="96"/>
      <c r="BQ86" s="96"/>
      <c r="BR86" s="96"/>
      <c r="BS86" s="96"/>
      <c r="BT86" s="219"/>
      <c r="BU86" s="219"/>
      <c r="BV86" s="219"/>
      <c r="BW86" s="219"/>
      <c r="BX86" s="219"/>
      <c r="BY86" s="219"/>
      <c r="BZ86" s="96"/>
      <c r="CA86" s="96"/>
      <c r="CB86" s="96"/>
      <c r="CC86" s="96"/>
      <c r="CD86" s="96"/>
      <c r="CE86" s="96"/>
      <c r="CH86" s="219"/>
      <c r="CI86" s="219"/>
      <c r="CJ86" s="219"/>
      <c r="CK86" s="219"/>
      <c r="CL86" s="219"/>
      <c r="CM86" s="219"/>
      <c r="CN86" s="219"/>
      <c r="CO86" s="219"/>
      <c r="CP86" s="219"/>
      <c r="CQ86" s="96"/>
      <c r="CR86" s="96"/>
      <c r="CS86" s="96"/>
      <c r="CT86" s="219"/>
      <c r="CU86" s="219"/>
      <c r="CV86" s="219"/>
      <c r="CW86" s="219"/>
      <c r="CX86" s="219"/>
      <c r="CY86" s="219"/>
      <c r="CZ86" s="219"/>
      <c r="DA86" s="219"/>
      <c r="DB86" s="219"/>
      <c r="DC86" s="96"/>
      <c r="DD86" s="96"/>
      <c r="DE86" s="96"/>
      <c r="DH86" s="96"/>
      <c r="DI86" s="96"/>
      <c r="DJ86" s="96"/>
      <c r="DK86" s="96"/>
      <c r="DL86" s="96"/>
      <c r="DM86" s="96"/>
      <c r="DN86" s="96"/>
      <c r="DO86" s="96"/>
      <c r="DP86" s="96"/>
      <c r="DQ86" s="96"/>
      <c r="DR86" s="96"/>
      <c r="DS86" s="96"/>
      <c r="DT86" s="96"/>
      <c r="DU86" s="96"/>
      <c r="DV86" s="96"/>
      <c r="DW86" s="96"/>
      <c r="DX86" s="96"/>
      <c r="DY86" s="96"/>
      <c r="DZ86" s="96"/>
      <c r="EA86" s="96"/>
      <c r="EB86" s="96"/>
      <c r="EC86" s="96"/>
      <c r="ED86" s="96"/>
      <c r="EE86" s="96"/>
      <c r="EF86" s="96"/>
      <c r="EG86" s="96"/>
      <c r="EH86" s="96"/>
      <c r="EI86" s="96"/>
      <c r="EJ86" s="96"/>
      <c r="EK86" s="96"/>
      <c r="EL86" s="96"/>
      <c r="EM86" s="96"/>
      <c r="EN86" s="96"/>
      <c r="EO86" s="96"/>
      <c r="EP86" s="96"/>
      <c r="EQ86" s="96"/>
      <c r="ER86" s="96"/>
      <c r="ES86" s="96"/>
      <c r="ET86" s="96"/>
      <c r="EU86" s="96"/>
      <c r="EV86" s="96"/>
      <c r="EW86" s="96"/>
      <c r="EX86" s="96"/>
      <c r="EY86" s="96"/>
      <c r="EZ86" s="96"/>
      <c r="FA86" s="96"/>
      <c r="FB86" s="96"/>
      <c r="FC86" s="96"/>
      <c r="FD86" s="96"/>
      <c r="FE86" s="96"/>
      <c r="FF86" s="96"/>
      <c r="FG86" s="96"/>
      <c r="FH86" s="96"/>
      <c r="FI86" s="96"/>
      <c r="FJ86" s="96"/>
      <c r="FK86" s="96"/>
      <c r="FL86" s="96"/>
      <c r="FM86" s="96"/>
      <c r="FN86" s="96"/>
      <c r="FO86" s="96"/>
      <c r="FP86" s="96"/>
      <c r="FQ86" s="96"/>
      <c r="FR86" s="96"/>
      <c r="FS86" s="96"/>
      <c r="FT86" s="96"/>
      <c r="FU86" s="96"/>
      <c r="FV86" s="96"/>
      <c r="FW86" s="96"/>
      <c r="FX86" s="96"/>
      <c r="FY86" s="159"/>
      <c r="FZ86" s="159"/>
      <c r="GA86" s="159"/>
      <c r="GB86" s="159"/>
      <c r="GC86" s="159"/>
      <c r="GD86" s="159"/>
      <c r="GE86" s="159"/>
      <c r="GF86" s="159"/>
      <c r="GG86" s="159"/>
      <c r="GH86" s="159"/>
      <c r="GI86" s="159"/>
      <c r="GJ86" s="159"/>
      <c r="GK86" s="159"/>
      <c r="GL86" s="159"/>
      <c r="GM86" s="159"/>
      <c r="GN86" s="159"/>
      <c r="GO86" s="159"/>
      <c r="GP86" s="159"/>
      <c r="GQ86" s="159"/>
      <c r="GR86" s="159"/>
      <c r="GS86" s="159"/>
      <c r="GT86" s="159"/>
      <c r="GU86" s="159"/>
      <c r="GV86" s="159"/>
      <c r="GW86" s="159"/>
      <c r="GX86" s="159"/>
      <c r="GY86" s="159"/>
      <c r="GZ86" s="159"/>
      <c r="HA86" s="159"/>
      <c r="HB86" s="159"/>
      <c r="HC86" s="159"/>
      <c r="HD86" s="159"/>
      <c r="HE86" s="159"/>
      <c r="HF86" s="159"/>
      <c r="HG86" s="159"/>
      <c r="HH86" s="159"/>
    </row>
    <row r="87" spans="2:216" ht="15" customHeight="1">
      <c r="B87" s="104" t="s">
        <v>243</v>
      </c>
      <c r="C87" s="106" t="s">
        <v>181</v>
      </c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182"/>
      <c r="AH87" s="219"/>
      <c r="AI87" s="219"/>
      <c r="AJ87" s="219"/>
      <c r="AK87" s="96"/>
      <c r="AL87" s="96"/>
      <c r="AM87" s="96"/>
      <c r="AN87" s="96"/>
      <c r="AO87" s="96"/>
      <c r="AP87" s="96"/>
      <c r="AQ87" s="96"/>
      <c r="AR87" s="96"/>
      <c r="AS87" s="96"/>
      <c r="AT87" s="219"/>
      <c r="AU87" s="219"/>
      <c r="AV87" s="219"/>
      <c r="AW87" s="96"/>
      <c r="AX87" s="96"/>
      <c r="AY87" s="96"/>
      <c r="AZ87" s="96"/>
      <c r="BA87" s="96"/>
      <c r="BB87" s="96"/>
      <c r="BC87" s="96"/>
      <c r="BD87" s="96"/>
      <c r="BE87" s="96"/>
      <c r="BG87" s="184"/>
      <c r="BH87" s="219"/>
      <c r="BI87" s="219"/>
      <c r="BJ87" s="219"/>
      <c r="BK87" s="219"/>
      <c r="BL87" s="219"/>
      <c r="BM87" s="219"/>
      <c r="BN87" s="96"/>
      <c r="BO87" s="96"/>
      <c r="BP87" s="96"/>
      <c r="BQ87" s="96"/>
      <c r="BR87" s="96"/>
      <c r="BS87" s="96"/>
      <c r="BT87" s="219"/>
      <c r="BU87" s="219"/>
      <c r="BV87" s="219"/>
      <c r="BW87" s="219"/>
      <c r="BX87" s="219"/>
      <c r="BY87" s="219"/>
      <c r="BZ87" s="96"/>
      <c r="CA87" s="96"/>
      <c r="CB87" s="96"/>
      <c r="CC87" s="96"/>
      <c r="CD87" s="96"/>
      <c r="CE87" s="96"/>
      <c r="CH87" s="219"/>
      <c r="CI87" s="219"/>
      <c r="CJ87" s="219"/>
      <c r="CK87" s="219"/>
      <c r="CL87" s="219"/>
      <c r="CM87" s="219"/>
      <c r="CN87" s="219"/>
      <c r="CO87" s="219"/>
      <c r="CP87" s="219"/>
      <c r="CQ87" s="96"/>
      <c r="CR87" s="96"/>
      <c r="CS87" s="96"/>
      <c r="CT87" s="219"/>
      <c r="CU87" s="219"/>
      <c r="CV87" s="219"/>
      <c r="CW87" s="219"/>
      <c r="CX87" s="219"/>
      <c r="CY87" s="219"/>
      <c r="CZ87" s="219"/>
      <c r="DA87" s="219"/>
      <c r="DB87" s="219"/>
      <c r="DC87" s="96"/>
      <c r="DD87" s="96"/>
      <c r="DE87" s="96"/>
      <c r="DH87" s="96"/>
      <c r="DI87" s="96"/>
      <c r="DJ87" s="96"/>
      <c r="DK87" s="96"/>
      <c r="DL87" s="96"/>
      <c r="DM87" s="96"/>
      <c r="DN87" s="96"/>
      <c r="DO87" s="96"/>
      <c r="DP87" s="96"/>
      <c r="DQ87" s="96"/>
      <c r="DR87" s="96"/>
      <c r="DS87" s="96"/>
      <c r="DT87" s="96"/>
      <c r="DU87" s="96"/>
      <c r="DV87" s="96"/>
      <c r="DW87" s="96"/>
      <c r="DX87" s="96"/>
      <c r="DY87" s="96"/>
      <c r="DZ87" s="96"/>
      <c r="EA87" s="96"/>
      <c r="EB87" s="96"/>
      <c r="EC87" s="96"/>
      <c r="ED87" s="96"/>
      <c r="EE87" s="96"/>
      <c r="EF87" s="96"/>
      <c r="EG87" s="96"/>
      <c r="EH87" s="96"/>
      <c r="EI87" s="96"/>
      <c r="EJ87" s="96"/>
      <c r="EK87" s="96"/>
      <c r="EL87" s="96"/>
      <c r="EM87" s="96"/>
      <c r="EN87" s="96"/>
      <c r="EO87" s="96"/>
      <c r="EP87" s="96"/>
      <c r="EQ87" s="96"/>
      <c r="ER87" s="96"/>
      <c r="ES87" s="96"/>
      <c r="ET87" s="96"/>
      <c r="EU87" s="96"/>
      <c r="EV87" s="96"/>
      <c r="EW87" s="96"/>
      <c r="EX87" s="96"/>
      <c r="EY87" s="96"/>
      <c r="EZ87" s="96"/>
      <c r="FA87" s="96"/>
      <c r="FB87" s="96"/>
      <c r="FC87" s="96"/>
      <c r="FD87" s="96"/>
      <c r="FE87" s="96"/>
      <c r="FF87" s="96"/>
      <c r="FG87" s="96"/>
      <c r="FH87" s="96"/>
      <c r="FI87" s="96"/>
      <c r="FJ87" s="96"/>
      <c r="FK87" s="96"/>
      <c r="FL87" s="96"/>
      <c r="FM87" s="96"/>
      <c r="FN87" s="96"/>
      <c r="FO87" s="96"/>
      <c r="FP87" s="96"/>
      <c r="FQ87" s="96"/>
      <c r="FR87" s="96"/>
      <c r="FS87" s="96"/>
      <c r="FT87" s="96"/>
      <c r="FU87" s="96"/>
      <c r="FV87" s="96"/>
      <c r="FW87" s="96"/>
      <c r="FX87" s="96"/>
      <c r="FY87" s="159"/>
      <c r="FZ87" s="159"/>
      <c r="GA87" s="159"/>
      <c r="GB87" s="159"/>
      <c r="GC87" s="159"/>
      <c r="GD87" s="159"/>
      <c r="GE87" s="159"/>
      <c r="GF87" s="159"/>
      <c r="GG87" s="159"/>
      <c r="GH87" s="159"/>
      <c r="GI87" s="159"/>
      <c r="GJ87" s="159"/>
      <c r="GK87" s="159"/>
      <c r="GL87" s="159"/>
      <c r="GM87" s="159"/>
      <c r="GN87" s="159"/>
      <c r="GO87" s="159"/>
      <c r="GP87" s="159"/>
      <c r="GQ87" s="159"/>
      <c r="GR87" s="159"/>
      <c r="GS87" s="159"/>
      <c r="GT87" s="159"/>
      <c r="GU87" s="159"/>
      <c r="GV87" s="159"/>
      <c r="GW87" s="159"/>
      <c r="GX87" s="159"/>
      <c r="GY87" s="159"/>
      <c r="GZ87" s="159"/>
      <c r="HA87" s="159"/>
      <c r="HB87" s="159"/>
      <c r="HC87" s="159"/>
      <c r="HD87" s="159"/>
      <c r="HE87" s="159"/>
      <c r="HF87" s="159"/>
      <c r="HG87" s="159"/>
      <c r="HH87" s="159"/>
    </row>
    <row r="88" spans="2:216" ht="15" customHeight="1">
      <c r="B88" s="104" t="s">
        <v>244</v>
      </c>
      <c r="C88" s="106" t="s">
        <v>183</v>
      </c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94"/>
      <c r="AH88" s="221"/>
      <c r="AI88" s="221"/>
      <c r="AJ88" s="221"/>
      <c r="AK88" s="129"/>
      <c r="AL88" s="129"/>
      <c r="AM88" s="129"/>
      <c r="AN88" s="129"/>
      <c r="AO88" s="129"/>
      <c r="AP88" s="129"/>
      <c r="AQ88" s="129"/>
      <c r="AR88" s="129"/>
      <c r="AS88" s="129"/>
      <c r="AT88" s="221"/>
      <c r="AU88" s="221"/>
      <c r="AV88" s="221"/>
      <c r="AW88" s="129"/>
      <c r="AX88" s="129"/>
      <c r="AY88" s="129"/>
      <c r="AZ88" s="129"/>
      <c r="BA88" s="129"/>
      <c r="BB88" s="129"/>
      <c r="BC88" s="129"/>
      <c r="BD88" s="129"/>
      <c r="BE88" s="129"/>
      <c r="BG88" s="184"/>
      <c r="BH88" s="221"/>
      <c r="BI88" s="221"/>
      <c r="BJ88" s="221"/>
      <c r="BK88" s="221"/>
      <c r="BL88" s="221"/>
      <c r="BM88" s="221"/>
      <c r="BN88" s="129"/>
      <c r="BO88" s="129"/>
      <c r="BP88" s="129"/>
      <c r="BQ88" s="129"/>
      <c r="BR88" s="129"/>
      <c r="BS88" s="129"/>
      <c r="BT88" s="221"/>
      <c r="BU88" s="221"/>
      <c r="BV88" s="221"/>
      <c r="BW88" s="221"/>
      <c r="BX88" s="221"/>
      <c r="BY88" s="221"/>
      <c r="BZ88" s="129"/>
      <c r="CA88" s="129"/>
      <c r="CB88" s="129"/>
      <c r="CC88" s="129"/>
      <c r="CD88" s="129"/>
      <c r="CE88" s="129"/>
      <c r="CH88" s="221"/>
      <c r="CI88" s="221"/>
      <c r="CJ88" s="221"/>
      <c r="CK88" s="221"/>
      <c r="CL88" s="221"/>
      <c r="CM88" s="221"/>
      <c r="CN88" s="221"/>
      <c r="CO88" s="221"/>
      <c r="CP88" s="221"/>
      <c r="CQ88" s="129"/>
      <c r="CR88" s="129"/>
      <c r="CS88" s="129"/>
      <c r="CT88" s="221"/>
      <c r="CU88" s="221"/>
      <c r="CV88" s="221"/>
      <c r="CW88" s="221"/>
      <c r="CX88" s="221"/>
      <c r="CY88" s="221"/>
      <c r="CZ88" s="221"/>
      <c r="DA88" s="221"/>
      <c r="DB88" s="221"/>
      <c r="DC88" s="129"/>
      <c r="DD88" s="129"/>
      <c r="DE88" s="129"/>
      <c r="DH88" s="129"/>
      <c r="DI88" s="129"/>
      <c r="DJ88" s="129"/>
      <c r="DK88" s="129"/>
      <c r="DL88" s="129"/>
      <c r="DM88" s="129"/>
      <c r="DN88" s="129"/>
      <c r="DO88" s="129"/>
      <c r="DP88" s="129"/>
      <c r="DQ88" s="129"/>
      <c r="DR88" s="129"/>
      <c r="DS88" s="129"/>
      <c r="DT88" s="129"/>
      <c r="DU88" s="129"/>
      <c r="DV88" s="129"/>
      <c r="DW88" s="129"/>
      <c r="DX88" s="129"/>
      <c r="DY88" s="129"/>
      <c r="DZ88" s="129"/>
      <c r="EA88" s="129"/>
      <c r="EB88" s="129"/>
      <c r="EC88" s="129"/>
      <c r="ED88" s="129"/>
      <c r="EE88" s="129"/>
      <c r="EF88" s="129"/>
      <c r="EG88" s="129"/>
      <c r="EH88" s="129"/>
      <c r="EI88" s="129"/>
      <c r="EJ88" s="129"/>
      <c r="EK88" s="129"/>
      <c r="EL88" s="129"/>
      <c r="EM88" s="129"/>
      <c r="EN88" s="129"/>
      <c r="EO88" s="129"/>
      <c r="EP88" s="129"/>
      <c r="EQ88" s="129"/>
      <c r="ER88" s="129"/>
      <c r="ES88" s="129"/>
      <c r="ET88" s="129"/>
      <c r="EU88" s="129"/>
      <c r="EV88" s="129"/>
      <c r="EW88" s="129"/>
      <c r="EX88" s="129"/>
      <c r="EY88" s="129"/>
      <c r="EZ88" s="129"/>
      <c r="FA88" s="129"/>
      <c r="FB88" s="129"/>
      <c r="FC88" s="129"/>
      <c r="FD88" s="129"/>
      <c r="FE88" s="129"/>
      <c r="FF88" s="129"/>
      <c r="FG88" s="129"/>
      <c r="FH88" s="129"/>
      <c r="FI88" s="129"/>
      <c r="FJ88" s="129"/>
      <c r="FK88" s="129"/>
      <c r="FL88" s="129"/>
      <c r="FM88" s="129"/>
      <c r="FN88" s="129"/>
      <c r="FO88" s="129"/>
      <c r="FP88" s="129"/>
      <c r="FQ88" s="129"/>
      <c r="FR88" s="129"/>
      <c r="FS88" s="129"/>
      <c r="FT88" s="129"/>
      <c r="FU88" s="129"/>
      <c r="FV88" s="129"/>
      <c r="FW88" s="129"/>
      <c r="FX88" s="129"/>
      <c r="FY88" s="165"/>
      <c r="FZ88" s="165"/>
      <c r="GA88" s="165"/>
      <c r="GB88" s="165"/>
      <c r="GC88" s="165"/>
      <c r="GD88" s="165"/>
      <c r="GE88" s="165"/>
      <c r="GF88" s="165"/>
      <c r="GG88" s="165"/>
      <c r="GH88" s="165"/>
      <c r="GI88" s="165"/>
      <c r="GJ88" s="165"/>
      <c r="GK88" s="165"/>
      <c r="GL88" s="165"/>
      <c r="GM88" s="165"/>
      <c r="GN88" s="165"/>
      <c r="GO88" s="165"/>
      <c r="GP88" s="165"/>
      <c r="GQ88" s="165"/>
      <c r="GR88" s="165"/>
      <c r="GS88" s="165"/>
      <c r="GT88" s="165"/>
      <c r="GU88" s="165"/>
      <c r="GV88" s="165"/>
      <c r="GW88" s="165"/>
      <c r="GX88" s="165"/>
      <c r="GY88" s="165"/>
      <c r="GZ88" s="165"/>
      <c r="HA88" s="165"/>
      <c r="HB88" s="165"/>
      <c r="HC88" s="165"/>
      <c r="HD88" s="165"/>
      <c r="HE88" s="165"/>
      <c r="HF88" s="165"/>
      <c r="HG88" s="165"/>
      <c r="HH88" s="165"/>
    </row>
    <row r="89" spans="2:216" ht="15" customHeight="1">
      <c r="B89" s="104" t="s">
        <v>245</v>
      </c>
      <c r="C89" s="106" t="s">
        <v>181</v>
      </c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182"/>
      <c r="AH89" s="219"/>
      <c r="AI89" s="219"/>
      <c r="AJ89" s="219"/>
      <c r="AK89" s="96"/>
      <c r="AL89" s="96"/>
      <c r="AM89" s="96"/>
      <c r="AN89" s="96"/>
      <c r="AO89" s="96"/>
      <c r="AP89" s="96"/>
      <c r="AQ89" s="96"/>
      <c r="AR89" s="96"/>
      <c r="AS89" s="96"/>
      <c r="AT89" s="219"/>
      <c r="AU89" s="219"/>
      <c r="AV89" s="219"/>
      <c r="AW89" s="96"/>
      <c r="AX89" s="96"/>
      <c r="AY89" s="96"/>
      <c r="AZ89" s="96"/>
      <c r="BA89" s="96"/>
      <c r="BB89" s="96"/>
      <c r="BC89" s="96"/>
      <c r="BD89" s="96"/>
      <c r="BE89" s="96"/>
      <c r="BG89" s="184"/>
      <c r="BH89" s="219"/>
      <c r="BI89" s="219"/>
      <c r="BJ89" s="219"/>
      <c r="BK89" s="219"/>
      <c r="BL89" s="219"/>
      <c r="BM89" s="219"/>
      <c r="BN89" s="96"/>
      <c r="BO89" s="96"/>
      <c r="BP89" s="96"/>
      <c r="BQ89" s="96"/>
      <c r="BR89" s="96"/>
      <c r="BS89" s="96"/>
      <c r="BT89" s="219"/>
      <c r="BU89" s="219"/>
      <c r="BV89" s="219"/>
      <c r="BW89" s="219"/>
      <c r="BX89" s="219"/>
      <c r="BY89" s="219"/>
      <c r="BZ89" s="96"/>
      <c r="CA89" s="96"/>
      <c r="CB89" s="96"/>
      <c r="CC89" s="96"/>
      <c r="CD89" s="96"/>
      <c r="CE89" s="96"/>
      <c r="CH89" s="219"/>
      <c r="CI89" s="219"/>
      <c r="CJ89" s="219"/>
      <c r="CK89" s="219"/>
      <c r="CL89" s="219"/>
      <c r="CM89" s="219"/>
      <c r="CN89" s="219"/>
      <c r="CO89" s="219"/>
      <c r="CP89" s="219"/>
      <c r="CQ89" s="96"/>
      <c r="CR89" s="96"/>
      <c r="CS89" s="96"/>
      <c r="CT89" s="219"/>
      <c r="CU89" s="219"/>
      <c r="CV89" s="219"/>
      <c r="CW89" s="219"/>
      <c r="CX89" s="219"/>
      <c r="CY89" s="219"/>
      <c r="CZ89" s="219"/>
      <c r="DA89" s="219"/>
      <c r="DB89" s="219"/>
      <c r="DC89" s="96"/>
      <c r="DD89" s="96"/>
      <c r="DE89" s="96"/>
      <c r="DH89" s="96"/>
      <c r="DI89" s="96"/>
      <c r="DJ89" s="96"/>
      <c r="DK89" s="96"/>
      <c r="DL89" s="96"/>
      <c r="DM89" s="96"/>
      <c r="DN89" s="96"/>
      <c r="DO89" s="96"/>
      <c r="DP89" s="96"/>
      <c r="DQ89" s="96"/>
      <c r="DR89" s="96"/>
      <c r="DS89" s="96"/>
      <c r="DT89" s="96"/>
      <c r="DU89" s="96"/>
      <c r="DV89" s="96"/>
      <c r="DW89" s="96"/>
      <c r="DX89" s="96"/>
      <c r="DY89" s="96"/>
      <c r="DZ89" s="96"/>
      <c r="EA89" s="96"/>
      <c r="EB89" s="96"/>
      <c r="EC89" s="96"/>
      <c r="ED89" s="96"/>
      <c r="EE89" s="96"/>
      <c r="EF89" s="96"/>
      <c r="EG89" s="96"/>
      <c r="EH89" s="96"/>
      <c r="EI89" s="96"/>
      <c r="EJ89" s="96"/>
      <c r="EK89" s="96"/>
      <c r="EL89" s="96"/>
      <c r="EM89" s="96"/>
      <c r="EN89" s="96"/>
      <c r="EO89" s="96"/>
      <c r="EP89" s="96"/>
      <c r="EQ89" s="96"/>
      <c r="ER89" s="96"/>
      <c r="ES89" s="96"/>
      <c r="ET89" s="96"/>
      <c r="EU89" s="96"/>
      <c r="EV89" s="96"/>
      <c r="EW89" s="96"/>
      <c r="EX89" s="96"/>
      <c r="EY89" s="96"/>
      <c r="EZ89" s="96"/>
      <c r="FA89" s="96"/>
      <c r="FB89" s="96"/>
      <c r="FC89" s="96"/>
      <c r="FD89" s="96"/>
      <c r="FE89" s="96"/>
      <c r="FF89" s="96"/>
      <c r="FG89" s="96"/>
      <c r="FH89" s="96"/>
      <c r="FI89" s="96"/>
      <c r="FJ89" s="96"/>
      <c r="FK89" s="96"/>
      <c r="FL89" s="96"/>
      <c r="FM89" s="96"/>
      <c r="FN89" s="96"/>
      <c r="FO89" s="96"/>
      <c r="FP89" s="96"/>
      <c r="FQ89" s="96"/>
      <c r="FR89" s="96"/>
      <c r="FS89" s="96"/>
      <c r="FT89" s="96"/>
      <c r="FU89" s="96"/>
      <c r="FV89" s="96"/>
      <c r="FW89" s="96"/>
      <c r="FX89" s="96"/>
      <c r="FY89" s="159"/>
      <c r="FZ89" s="159"/>
      <c r="GA89" s="159"/>
      <c r="GB89" s="159"/>
      <c r="GC89" s="159"/>
      <c r="GD89" s="159"/>
      <c r="GE89" s="159"/>
      <c r="GF89" s="159"/>
      <c r="GG89" s="159"/>
      <c r="GH89" s="159"/>
      <c r="GI89" s="159"/>
      <c r="GJ89" s="159"/>
      <c r="GK89" s="159"/>
      <c r="GL89" s="159"/>
      <c r="GM89" s="159"/>
      <c r="GN89" s="159"/>
      <c r="GO89" s="159"/>
      <c r="GP89" s="159"/>
      <c r="GQ89" s="159"/>
      <c r="GR89" s="159"/>
      <c r="GS89" s="159"/>
      <c r="GT89" s="159"/>
      <c r="GU89" s="159"/>
      <c r="GV89" s="159"/>
      <c r="GW89" s="159"/>
      <c r="GX89" s="159"/>
      <c r="GY89" s="159"/>
      <c r="GZ89" s="159"/>
      <c r="HA89" s="159"/>
      <c r="HB89" s="159"/>
      <c r="HC89" s="159"/>
      <c r="HD89" s="159"/>
      <c r="HE89" s="159"/>
      <c r="HF89" s="159"/>
      <c r="HG89" s="159"/>
      <c r="HH89" s="159"/>
    </row>
    <row r="90" spans="2:216" ht="15" customHeight="1">
      <c r="B90" s="104" t="s">
        <v>246</v>
      </c>
      <c r="C90" s="106" t="s">
        <v>181</v>
      </c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182"/>
      <c r="AH90" s="219"/>
      <c r="AI90" s="219"/>
      <c r="AJ90" s="219"/>
      <c r="AK90" s="96"/>
      <c r="AL90" s="96"/>
      <c r="AM90" s="96"/>
      <c r="AN90" s="96"/>
      <c r="AO90" s="96"/>
      <c r="AP90" s="96"/>
      <c r="AQ90" s="96"/>
      <c r="AR90" s="96"/>
      <c r="AS90" s="96"/>
      <c r="AT90" s="219"/>
      <c r="AU90" s="219"/>
      <c r="AV90" s="219"/>
      <c r="AW90" s="96"/>
      <c r="AX90" s="96"/>
      <c r="AY90" s="96"/>
      <c r="AZ90" s="96"/>
      <c r="BA90" s="96"/>
      <c r="BB90" s="96"/>
      <c r="BC90" s="96"/>
      <c r="BD90" s="96"/>
      <c r="BE90" s="96"/>
      <c r="BG90" s="184"/>
      <c r="BH90" s="219"/>
      <c r="BI90" s="219"/>
      <c r="BJ90" s="219"/>
      <c r="BK90" s="219"/>
      <c r="BL90" s="219"/>
      <c r="BM90" s="219"/>
      <c r="BN90" s="96"/>
      <c r="BO90" s="96"/>
      <c r="BP90" s="96"/>
      <c r="BQ90" s="96"/>
      <c r="BR90" s="96"/>
      <c r="BS90" s="96"/>
      <c r="BT90" s="219"/>
      <c r="BU90" s="219"/>
      <c r="BV90" s="219"/>
      <c r="BW90" s="219"/>
      <c r="BX90" s="219"/>
      <c r="BY90" s="219"/>
      <c r="BZ90" s="96"/>
      <c r="CA90" s="96"/>
      <c r="CB90" s="96"/>
      <c r="CC90" s="96"/>
      <c r="CD90" s="96"/>
      <c r="CE90" s="96"/>
      <c r="CH90" s="219"/>
      <c r="CI90" s="219"/>
      <c r="CJ90" s="219"/>
      <c r="CK90" s="219"/>
      <c r="CL90" s="219"/>
      <c r="CM90" s="219"/>
      <c r="CN90" s="219"/>
      <c r="CO90" s="219"/>
      <c r="CP90" s="219"/>
      <c r="CQ90" s="96"/>
      <c r="CR90" s="96"/>
      <c r="CS90" s="96"/>
      <c r="CT90" s="219"/>
      <c r="CU90" s="219"/>
      <c r="CV90" s="219"/>
      <c r="CW90" s="219"/>
      <c r="CX90" s="219"/>
      <c r="CY90" s="219"/>
      <c r="CZ90" s="219"/>
      <c r="DA90" s="219"/>
      <c r="DB90" s="219"/>
      <c r="DC90" s="96"/>
      <c r="DD90" s="96"/>
      <c r="DE90" s="96"/>
      <c r="DH90" s="96"/>
      <c r="DI90" s="96"/>
      <c r="DJ90" s="96"/>
      <c r="DK90" s="96"/>
      <c r="DL90" s="96"/>
      <c r="DM90" s="96"/>
      <c r="DN90" s="96"/>
      <c r="DO90" s="96"/>
      <c r="DP90" s="96"/>
      <c r="DQ90" s="96"/>
      <c r="DR90" s="96"/>
      <c r="DS90" s="96"/>
      <c r="DT90" s="96"/>
      <c r="DU90" s="96"/>
      <c r="DV90" s="96"/>
      <c r="DW90" s="96"/>
      <c r="DX90" s="96"/>
      <c r="DY90" s="96"/>
      <c r="DZ90" s="96"/>
      <c r="EA90" s="96"/>
      <c r="EB90" s="96"/>
      <c r="EC90" s="96"/>
      <c r="ED90" s="96"/>
      <c r="EE90" s="96"/>
      <c r="EF90" s="96"/>
      <c r="EG90" s="96"/>
      <c r="EH90" s="96"/>
      <c r="EI90" s="96"/>
      <c r="EJ90" s="96"/>
      <c r="EK90" s="96"/>
      <c r="EL90" s="96"/>
      <c r="EM90" s="96"/>
      <c r="EN90" s="96"/>
      <c r="EO90" s="96"/>
      <c r="EP90" s="96"/>
      <c r="EQ90" s="96"/>
      <c r="ER90" s="96"/>
      <c r="ES90" s="96"/>
      <c r="ET90" s="96"/>
      <c r="EU90" s="96"/>
      <c r="EV90" s="96"/>
      <c r="EW90" s="96"/>
      <c r="EX90" s="96"/>
      <c r="EY90" s="96"/>
      <c r="EZ90" s="96"/>
      <c r="FA90" s="96"/>
      <c r="FB90" s="96"/>
      <c r="FC90" s="96"/>
      <c r="FD90" s="96"/>
      <c r="FE90" s="96"/>
      <c r="FF90" s="96"/>
      <c r="FG90" s="96"/>
      <c r="FH90" s="96"/>
      <c r="FI90" s="96"/>
      <c r="FJ90" s="96"/>
      <c r="FK90" s="96"/>
      <c r="FL90" s="96"/>
      <c r="FM90" s="96"/>
      <c r="FN90" s="96"/>
      <c r="FO90" s="96"/>
      <c r="FP90" s="96"/>
      <c r="FQ90" s="96"/>
      <c r="FR90" s="96"/>
      <c r="FS90" s="96"/>
      <c r="FT90" s="96"/>
      <c r="FU90" s="96"/>
      <c r="FV90" s="96"/>
      <c r="FW90" s="96"/>
      <c r="FX90" s="96"/>
      <c r="FY90" s="159"/>
      <c r="FZ90" s="159"/>
      <c r="GA90" s="159"/>
      <c r="GB90" s="159"/>
      <c r="GC90" s="159"/>
      <c r="GD90" s="159"/>
      <c r="GE90" s="159"/>
      <c r="GF90" s="159"/>
      <c r="GG90" s="159"/>
      <c r="GH90" s="159"/>
      <c r="GI90" s="159"/>
      <c r="GJ90" s="159"/>
      <c r="GK90" s="159"/>
      <c r="GL90" s="159"/>
      <c r="GM90" s="159"/>
      <c r="GN90" s="159"/>
      <c r="GO90" s="159"/>
      <c r="GP90" s="159"/>
      <c r="GQ90" s="159"/>
      <c r="GR90" s="159"/>
      <c r="GS90" s="159"/>
      <c r="GT90" s="159"/>
      <c r="GU90" s="159"/>
      <c r="GV90" s="159"/>
      <c r="GW90" s="159"/>
      <c r="GX90" s="159"/>
      <c r="GY90" s="159"/>
      <c r="GZ90" s="159"/>
      <c r="HA90" s="159"/>
      <c r="HB90" s="159"/>
      <c r="HC90" s="159"/>
      <c r="HD90" s="159"/>
      <c r="HE90" s="159"/>
      <c r="HF90" s="159"/>
      <c r="HG90" s="159"/>
      <c r="HH90" s="159"/>
    </row>
    <row r="91" spans="2:216" ht="15" customHeight="1">
      <c r="B91" s="104" t="s">
        <v>247</v>
      </c>
      <c r="C91" s="106" t="s">
        <v>181</v>
      </c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182"/>
      <c r="AH91" s="219"/>
      <c r="AI91" s="219"/>
      <c r="AJ91" s="219"/>
      <c r="AK91" s="96"/>
      <c r="AL91" s="96"/>
      <c r="AM91" s="96"/>
      <c r="AN91" s="96"/>
      <c r="AO91" s="96"/>
      <c r="AP91" s="96"/>
      <c r="AQ91" s="96"/>
      <c r="AR91" s="96"/>
      <c r="AS91" s="96"/>
      <c r="AT91" s="219"/>
      <c r="AU91" s="219"/>
      <c r="AV91" s="219"/>
      <c r="AW91" s="96"/>
      <c r="AX91" s="96"/>
      <c r="AY91" s="96"/>
      <c r="AZ91" s="96"/>
      <c r="BA91" s="96"/>
      <c r="BB91" s="96"/>
      <c r="BC91" s="96"/>
      <c r="BD91" s="96"/>
      <c r="BE91" s="96"/>
      <c r="BG91" s="184"/>
      <c r="BH91" s="219"/>
      <c r="BI91" s="219"/>
      <c r="BJ91" s="219"/>
      <c r="BK91" s="219"/>
      <c r="BL91" s="219"/>
      <c r="BM91" s="219"/>
      <c r="BN91" s="96"/>
      <c r="BO91" s="96"/>
      <c r="BP91" s="96"/>
      <c r="BQ91" s="96"/>
      <c r="BR91" s="96"/>
      <c r="BS91" s="96"/>
      <c r="BT91" s="219"/>
      <c r="BU91" s="219"/>
      <c r="BV91" s="219"/>
      <c r="BW91" s="219"/>
      <c r="BX91" s="219"/>
      <c r="BY91" s="219"/>
      <c r="BZ91" s="96"/>
      <c r="CA91" s="96"/>
      <c r="CB91" s="96"/>
      <c r="CC91" s="96"/>
      <c r="CD91" s="96"/>
      <c r="CE91" s="96"/>
      <c r="CH91" s="219"/>
      <c r="CI91" s="219"/>
      <c r="CJ91" s="219"/>
      <c r="CK91" s="219"/>
      <c r="CL91" s="219"/>
      <c r="CM91" s="219"/>
      <c r="CN91" s="219"/>
      <c r="CO91" s="219"/>
      <c r="CP91" s="219"/>
      <c r="CQ91" s="96"/>
      <c r="CR91" s="96"/>
      <c r="CS91" s="96"/>
      <c r="CT91" s="219"/>
      <c r="CU91" s="219"/>
      <c r="CV91" s="219"/>
      <c r="CW91" s="219"/>
      <c r="CX91" s="219"/>
      <c r="CY91" s="219"/>
      <c r="CZ91" s="219"/>
      <c r="DA91" s="219"/>
      <c r="DB91" s="219"/>
      <c r="DC91" s="96"/>
      <c r="DD91" s="96"/>
      <c r="DE91" s="96"/>
      <c r="DH91" s="96"/>
      <c r="DI91" s="96"/>
      <c r="DJ91" s="96"/>
      <c r="DK91" s="96"/>
      <c r="DL91" s="96"/>
      <c r="DM91" s="96"/>
      <c r="DN91" s="96"/>
      <c r="DO91" s="96"/>
      <c r="DP91" s="96"/>
      <c r="DQ91" s="96"/>
      <c r="DR91" s="96"/>
      <c r="DS91" s="96"/>
      <c r="DT91" s="96"/>
      <c r="DU91" s="96"/>
      <c r="DV91" s="96"/>
      <c r="DW91" s="96"/>
      <c r="DX91" s="96"/>
      <c r="DY91" s="96"/>
      <c r="DZ91" s="96"/>
      <c r="EA91" s="96"/>
      <c r="EB91" s="96"/>
      <c r="EC91" s="96"/>
      <c r="ED91" s="96"/>
      <c r="EE91" s="96"/>
      <c r="EF91" s="96"/>
      <c r="EG91" s="96"/>
      <c r="EH91" s="96"/>
      <c r="EI91" s="96"/>
      <c r="EJ91" s="96"/>
      <c r="EK91" s="96"/>
      <c r="EL91" s="96"/>
      <c r="EM91" s="96"/>
      <c r="EN91" s="96"/>
      <c r="EO91" s="96"/>
      <c r="EP91" s="96"/>
      <c r="EQ91" s="96"/>
      <c r="ER91" s="96"/>
      <c r="ES91" s="96"/>
      <c r="ET91" s="96"/>
      <c r="EU91" s="96"/>
      <c r="EV91" s="96"/>
      <c r="EW91" s="96"/>
      <c r="EX91" s="96"/>
      <c r="EY91" s="96"/>
      <c r="EZ91" s="96"/>
      <c r="FA91" s="96"/>
      <c r="FB91" s="96"/>
      <c r="FC91" s="96"/>
      <c r="FD91" s="96"/>
      <c r="FE91" s="96"/>
      <c r="FF91" s="96"/>
      <c r="FG91" s="96"/>
      <c r="FH91" s="96"/>
      <c r="FI91" s="96"/>
      <c r="FJ91" s="96"/>
      <c r="FK91" s="96"/>
      <c r="FL91" s="96"/>
      <c r="FM91" s="96"/>
      <c r="FN91" s="96"/>
      <c r="FO91" s="96"/>
      <c r="FP91" s="96"/>
      <c r="FQ91" s="96"/>
      <c r="FR91" s="96"/>
      <c r="FS91" s="96"/>
      <c r="FT91" s="96"/>
      <c r="FU91" s="96"/>
      <c r="FV91" s="96"/>
      <c r="FW91" s="96"/>
      <c r="FX91" s="96"/>
      <c r="FY91" s="159"/>
      <c r="FZ91" s="159"/>
      <c r="GA91" s="159"/>
      <c r="GB91" s="159"/>
      <c r="GC91" s="159"/>
      <c r="GD91" s="159"/>
      <c r="GE91" s="159"/>
      <c r="GF91" s="159"/>
      <c r="GG91" s="159"/>
      <c r="GH91" s="159"/>
      <c r="GI91" s="159"/>
      <c r="GJ91" s="159"/>
      <c r="GK91" s="159"/>
      <c r="GL91" s="159"/>
      <c r="GM91" s="159"/>
      <c r="GN91" s="159"/>
      <c r="GO91" s="159"/>
      <c r="GP91" s="159"/>
      <c r="GQ91" s="159"/>
      <c r="GR91" s="159"/>
      <c r="GS91" s="159"/>
      <c r="GT91" s="159"/>
      <c r="GU91" s="159"/>
      <c r="GV91" s="159"/>
      <c r="GW91" s="159"/>
      <c r="GX91" s="159"/>
      <c r="GY91" s="159"/>
      <c r="GZ91" s="159"/>
      <c r="HA91" s="159"/>
      <c r="HB91" s="159"/>
      <c r="HC91" s="159"/>
      <c r="HD91" s="159"/>
      <c r="HE91" s="159"/>
      <c r="HF91" s="159"/>
      <c r="HG91" s="159"/>
      <c r="HH91" s="159"/>
    </row>
    <row r="92" spans="2:216" ht="15" customHeight="1">
      <c r="B92" s="104" t="s">
        <v>248</v>
      </c>
      <c r="C92" s="106" t="s">
        <v>183</v>
      </c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94"/>
      <c r="AH92" s="221"/>
      <c r="AI92" s="221"/>
      <c r="AJ92" s="221"/>
      <c r="AK92" s="129"/>
      <c r="AL92" s="129"/>
      <c r="AM92" s="129"/>
      <c r="AN92" s="129"/>
      <c r="AO92" s="129"/>
      <c r="AP92" s="129"/>
      <c r="AQ92" s="129"/>
      <c r="AR92" s="129"/>
      <c r="AS92" s="129"/>
      <c r="AT92" s="221"/>
      <c r="AU92" s="221"/>
      <c r="AV92" s="221"/>
      <c r="AW92" s="129"/>
      <c r="AX92" s="129"/>
      <c r="AY92" s="129"/>
      <c r="AZ92" s="129"/>
      <c r="BA92" s="129"/>
      <c r="BB92" s="129"/>
      <c r="BC92" s="129"/>
      <c r="BD92" s="129"/>
      <c r="BE92" s="129"/>
      <c r="BG92" s="184"/>
      <c r="BH92" s="221"/>
      <c r="BI92" s="221"/>
      <c r="BJ92" s="221"/>
      <c r="BK92" s="221"/>
      <c r="BL92" s="221"/>
      <c r="BM92" s="221"/>
      <c r="BN92" s="129"/>
      <c r="BO92" s="129"/>
      <c r="BP92" s="129"/>
      <c r="BQ92" s="129"/>
      <c r="BR92" s="129"/>
      <c r="BS92" s="129"/>
      <c r="BT92" s="221"/>
      <c r="BU92" s="221"/>
      <c r="BV92" s="221"/>
      <c r="BW92" s="221"/>
      <c r="BX92" s="221"/>
      <c r="BY92" s="221"/>
      <c r="BZ92" s="129"/>
      <c r="CA92" s="129"/>
      <c r="CB92" s="129"/>
      <c r="CC92" s="129"/>
      <c r="CD92" s="129"/>
      <c r="CE92" s="129"/>
      <c r="CH92" s="221"/>
      <c r="CI92" s="221"/>
      <c r="CJ92" s="221"/>
      <c r="CK92" s="221"/>
      <c r="CL92" s="221"/>
      <c r="CM92" s="221"/>
      <c r="CN92" s="221"/>
      <c r="CO92" s="221"/>
      <c r="CP92" s="221"/>
      <c r="CQ92" s="129"/>
      <c r="CR92" s="129"/>
      <c r="CS92" s="129"/>
      <c r="CT92" s="221"/>
      <c r="CU92" s="221"/>
      <c r="CV92" s="221"/>
      <c r="CW92" s="221"/>
      <c r="CX92" s="221"/>
      <c r="CY92" s="221"/>
      <c r="CZ92" s="221"/>
      <c r="DA92" s="221"/>
      <c r="DB92" s="221"/>
      <c r="DC92" s="129"/>
      <c r="DD92" s="129"/>
      <c r="DE92" s="129"/>
      <c r="DH92" s="129"/>
      <c r="DI92" s="129"/>
      <c r="DJ92" s="129"/>
      <c r="DK92" s="129"/>
      <c r="DL92" s="129"/>
      <c r="DM92" s="129"/>
      <c r="DN92" s="129"/>
      <c r="DO92" s="129"/>
      <c r="DP92" s="129"/>
      <c r="DQ92" s="129"/>
      <c r="DR92" s="129"/>
      <c r="DS92" s="129"/>
      <c r="DT92" s="129"/>
      <c r="DU92" s="129"/>
      <c r="DV92" s="129"/>
      <c r="DW92" s="129"/>
      <c r="DX92" s="129"/>
      <c r="DY92" s="129"/>
      <c r="DZ92" s="129"/>
      <c r="EA92" s="129"/>
      <c r="EB92" s="129"/>
      <c r="EC92" s="129"/>
      <c r="ED92" s="129"/>
      <c r="EE92" s="129"/>
      <c r="EF92" s="129"/>
      <c r="EG92" s="129"/>
      <c r="EH92" s="129"/>
      <c r="EI92" s="129"/>
      <c r="EJ92" s="129"/>
      <c r="EK92" s="129"/>
      <c r="EL92" s="129"/>
      <c r="EM92" s="129"/>
      <c r="EN92" s="129"/>
      <c r="EO92" s="129"/>
      <c r="EP92" s="129"/>
      <c r="EQ92" s="129"/>
      <c r="ER92" s="129"/>
      <c r="ES92" s="129"/>
      <c r="ET92" s="129"/>
      <c r="EU92" s="129"/>
      <c r="EV92" s="129"/>
      <c r="EW92" s="129"/>
      <c r="EX92" s="129"/>
      <c r="EY92" s="129"/>
      <c r="EZ92" s="129"/>
      <c r="FA92" s="129"/>
      <c r="FB92" s="129"/>
      <c r="FC92" s="129"/>
      <c r="FD92" s="129"/>
      <c r="FE92" s="129"/>
      <c r="FF92" s="129"/>
      <c r="FG92" s="129"/>
      <c r="FH92" s="129"/>
      <c r="FI92" s="129"/>
      <c r="FJ92" s="129"/>
      <c r="FK92" s="129"/>
      <c r="FL92" s="129"/>
      <c r="FM92" s="129"/>
      <c r="FN92" s="129"/>
      <c r="FO92" s="129"/>
      <c r="FP92" s="129"/>
      <c r="FQ92" s="129"/>
      <c r="FR92" s="129"/>
      <c r="FS92" s="129"/>
      <c r="FT92" s="129"/>
      <c r="FU92" s="129"/>
      <c r="FV92" s="129"/>
      <c r="FW92" s="129"/>
      <c r="FX92" s="129"/>
      <c r="FY92" s="165"/>
      <c r="FZ92" s="165"/>
      <c r="GA92" s="165"/>
      <c r="GB92" s="165"/>
      <c r="GC92" s="165"/>
      <c r="GD92" s="165"/>
      <c r="GE92" s="165"/>
      <c r="GF92" s="165"/>
      <c r="GG92" s="165"/>
      <c r="GH92" s="165"/>
      <c r="GI92" s="165"/>
      <c r="GJ92" s="165"/>
      <c r="GK92" s="165"/>
      <c r="GL92" s="165"/>
      <c r="GM92" s="165"/>
      <c r="GN92" s="165"/>
      <c r="GO92" s="165"/>
      <c r="GP92" s="165"/>
      <c r="GQ92" s="165"/>
      <c r="GR92" s="165"/>
      <c r="GS92" s="165"/>
      <c r="GT92" s="165"/>
      <c r="GU92" s="165"/>
      <c r="GV92" s="165"/>
      <c r="GW92" s="165"/>
      <c r="GX92" s="165"/>
      <c r="GY92" s="165"/>
      <c r="GZ92" s="165"/>
      <c r="HA92" s="165"/>
      <c r="HB92" s="165"/>
      <c r="HC92" s="165"/>
      <c r="HD92" s="165"/>
      <c r="HE92" s="165"/>
      <c r="HF92" s="165"/>
      <c r="HG92" s="165"/>
      <c r="HH92" s="165"/>
    </row>
    <row r="93" spans="2:216" ht="15" customHeight="1">
      <c r="B93" s="104" t="s">
        <v>249</v>
      </c>
      <c r="C93" s="106" t="s">
        <v>183</v>
      </c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94"/>
      <c r="AH93" s="221"/>
      <c r="AI93" s="221"/>
      <c r="AJ93" s="221"/>
      <c r="AK93" s="129"/>
      <c r="AL93" s="129"/>
      <c r="AM93" s="129"/>
      <c r="AN93" s="129"/>
      <c r="AO93" s="129"/>
      <c r="AP93" s="129"/>
      <c r="AQ93" s="129"/>
      <c r="AR93" s="129"/>
      <c r="AS93" s="129"/>
      <c r="AT93" s="221"/>
      <c r="AU93" s="221"/>
      <c r="AV93" s="221"/>
      <c r="AW93" s="129"/>
      <c r="AX93" s="129"/>
      <c r="AY93" s="129"/>
      <c r="AZ93" s="129"/>
      <c r="BA93" s="129"/>
      <c r="BB93" s="129"/>
      <c r="BC93" s="129"/>
      <c r="BD93" s="129"/>
      <c r="BE93" s="129"/>
      <c r="BG93" s="184"/>
      <c r="BH93" s="221"/>
      <c r="BI93" s="221"/>
      <c r="BJ93" s="221"/>
      <c r="BK93" s="221"/>
      <c r="BL93" s="221"/>
      <c r="BM93" s="221"/>
      <c r="BN93" s="129"/>
      <c r="BO93" s="129"/>
      <c r="BP93" s="129"/>
      <c r="BQ93" s="129"/>
      <c r="BR93" s="129"/>
      <c r="BS93" s="129"/>
      <c r="BT93" s="221"/>
      <c r="BU93" s="221"/>
      <c r="BV93" s="221"/>
      <c r="BW93" s="221"/>
      <c r="BX93" s="221"/>
      <c r="BY93" s="221"/>
      <c r="BZ93" s="129"/>
      <c r="CA93" s="129"/>
      <c r="CB93" s="129"/>
      <c r="CC93" s="129"/>
      <c r="CD93" s="129"/>
      <c r="CE93" s="129"/>
      <c r="CH93" s="221"/>
      <c r="CI93" s="221"/>
      <c r="CJ93" s="221"/>
      <c r="CK93" s="221"/>
      <c r="CL93" s="221"/>
      <c r="CM93" s="221"/>
      <c r="CN93" s="221"/>
      <c r="CO93" s="221"/>
      <c r="CP93" s="221"/>
      <c r="CQ93" s="129"/>
      <c r="CR93" s="129"/>
      <c r="CS93" s="129"/>
      <c r="CT93" s="221"/>
      <c r="CU93" s="221"/>
      <c r="CV93" s="221"/>
      <c r="CW93" s="221"/>
      <c r="CX93" s="221"/>
      <c r="CY93" s="221"/>
      <c r="CZ93" s="221"/>
      <c r="DA93" s="221"/>
      <c r="DB93" s="221"/>
      <c r="DC93" s="129"/>
      <c r="DD93" s="129"/>
      <c r="DE93" s="129"/>
      <c r="DH93" s="129"/>
      <c r="DI93" s="129"/>
      <c r="DJ93" s="129"/>
      <c r="DK93" s="129"/>
      <c r="DL93" s="129"/>
      <c r="DM93" s="129"/>
      <c r="DN93" s="129"/>
      <c r="DO93" s="129"/>
      <c r="DP93" s="129"/>
      <c r="DQ93" s="129"/>
      <c r="DR93" s="129"/>
      <c r="DS93" s="129"/>
      <c r="DT93" s="129"/>
      <c r="DU93" s="129"/>
      <c r="DV93" s="129"/>
      <c r="DW93" s="129"/>
      <c r="DX93" s="129"/>
      <c r="DY93" s="129"/>
      <c r="DZ93" s="129"/>
      <c r="EA93" s="129"/>
      <c r="EB93" s="129"/>
      <c r="EC93" s="129"/>
      <c r="ED93" s="129"/>
      <c r="EE93" s="129"/>
      <c r="EF93" s="129"/>
      <c r="EG93" s="129"/>
      <c r="EH93" s="129"/>
      <c r="EI93" s="129"/>
      <c r="EJ93" s="129"/>
      <c r="EK93" s="129"/>
      <c r="EL93" s="129"/>
      <c r="EM93" s="129"/>
      <c r="EN93" s="129"/>
      <c r="EO93" s="129"/>
      <c r="EP93" s="129"/>
      <c r="EQ93" s="129"/>
      <c r="ER93" s="129"/>
      <c r="ES93" s="129"/>
      <c r="ET93" s="129"/>
      <c r="EU93" s="129"/>
      <c r="EV93" s="129"/>
      <c r="EW93" s="129"/>
      <c r="EX93" s="129"/>
      <c r="EY93" s="129"/>
      <c r="EZ93" s="129"/>
      <c r="FA93" s="129"/>
      <c r="FB93" s="129"/>
      <c r="FC93" s="129"/>
      <c r="FD93" s="129"/>
      <c r="FE93" s="129"/>
      <c r="FF93" s="129"/>
      <c r="FG93" s="129"/>
      <c r="FH93" s="129"/>
      <c r="FI93" s="129"/>
      <c r="FJ93" s="129"/>
      <c r="FK93" s="129"/>
      <c r="FL93" s="129"/>
      <c r="FM93" s="129"/>
      <c r="FN93" s="129"/>
      <c r="FO93" s="129"/>
      <c r="FP93" s="129"/>
      <c r="FQ93" s="129"/>
      <c r="FR93" s="129"/>
      <c r="FS93" s="129"/>
      <c r="FT93" s="129"/>
      <c r="FU93" s="129"/>
      <c r="FV93" s="129"/>
      <c r="FW93" s="129"/>
      <c r="FX93" s="129"/>
      <c r="FY93" s="165"/>
      <c r="FZ93" s="165"/>
      <c r="GA93" s="165"/>
      <c r="GB93" s="165"/>
      <c r="GC93" s="165"/>
      <c r="GD93" s="165"/>
      <c r="GE93" s="165"/>
      <c r="GF93" s="165"/>
      <c r="GG93" s="165"/>
      <c r="GH93" s="165"/>
      <c r="GI93" s="165"/>
      <c r="GJ93" s="165"/>
      <c r="GK93" s="165"/>
      <c r="GL93" s="165"/>
      <c r="GM93" s="165"/>
      <c r="GN93" s="165"/>
      <c r="GO93" s="165"/>
      <c r="GP93" s="165"/>
      <c r="GQ93" s="165"/>
      <c r="GR93" s="165"/>
      <c r="GS93" s="165"/>
      <c r="GT93" s="165"/>
      <c r="GU93" s="165"/>
      <c r="GV93" s="165"/>
      <c r="GW93" s="165"/>
      <c r="GX93" s="165"/>
      <c r="GY93" s="165"/>
      <c r="GZ93" s="165"/>
      <c r="HA93" s="165"/>
      <c r="HB93" s="165"/>
      <c r="HC93" s="165"/>
      <c r="HD93" s="165"/>
      <c r="HE93" s="165"/>
      <c r="HF93" s="165"/>
      <c r="HG93" s="165"/>
      <c r="HH93" s="165"/>
    </row>
    <row r="94" spans="2:216" ht="15" customHeight="1">
      <c r="B94" s="104" t="s">
        <v>250</v>
      </c>
      <c r="C94" s="106" t="s">
        <v>190</v>
      </c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182"/>
      <c r="AH94" s="219"/>
      <c r="AI94" s="219"/>
      <c r="AJ94" s="219"/>
      <c r="AK94" s="96"/>
      <c r="AL94" s="96"/>
      <c r="AM94" s="96"/>
      <c r="AN94" s="96"/>
      <c r="AO94" s="96"/>
      <c r="AP94" s="96"/>
      <c r="AQ94" s="96"/>
      <c r="AR94" s="96"/>
      <c r="AS94" s="96"/>
      <c r="AT94" s="219"/>
      <c r="AU94" s="219"/>
      <c r="AV94" s="219"/>
      <c r="AW94" s="96"/>
      <c r="AX94" s="96"/>
      <c r="AY94" s="96"/>
      <c r="AZ94" s="96"/>
      <c r="BA94" s="96"/>
      <c r="BB94" s="96"/>
      <c r="BC94" s="96"/>
      <c r="BD94" s="96"/>
      <c r="BE94" s="96"/>
      <c r="BG94" s="184"/>
      <c r="BH94" s="219"/>
      <c r="BI94" s="219"/>
      <c r="BJ94" s="219"/>
      <c r="BK94" s="219"/>
      <c r="BL94" s="219"/>
      <c r="BM94" s="219"/>
      <c r="BN94" s="96"/>
      <c r="BO94" s="96"/>
      <c r="BP94" s="96"/>
      <c r="BQ94" s="96"/>
      <c r="BR94" s="96"/>
      <c r="BS94" s="96"/>
      <c r="BT94" s="219"/>
      <c r="BU94" s="219"/>
      <c r="BV94" s="219"/>
      <c r="BW94" s="219"/>
      <c r="BX94" s="219"/>
      <c r="BY94" s="219"/>
      <c r="BZ94" s="96"/>
      <c r="CA94" s="96"/>
      <c r="CB94" s="96"/>
      <c r="CC94" s="96"/>
      <c r="CD94" s="96"/>
      <c r="CE94" s="96"/>
      <c r="CH94" s="219"/>
      <c r="CI94" s="219"/>
      <c r="CJ94" s="219"/>
      <c r="CK94" s="219"/>
      <c r="CL94" s="219"/>
      <c r="CM94" s="219"/>
      <c r="CN94" s="219"/>
      <c r="CO94" s="219"/>
      <c r="CP94" s="219"/>
      <c r="CQ94" s="96"/>
      <c r="CR94" s="96"/>
      <c r="CS94" s="96"/>
      <c r="CT94" s="219"/>
      <c r="CU94" s="219"/>
      <c r="CV94" s="219"/>
      <c r="CW94" s="219"/>
      <c r="CX94" s="219"/>
      <c r="CY94" s="219"/>
      <c r="CZ94" s="219"/>
      <c r="DA94" s="219"/>
      <c r="DB94" s="219"/>
      <c r="DC94" s="96"/>
      <c r="DD94" s="96"/>
      <c r="DE94" s="96"/>
      <c r="DH94" s="96"/>
      <c r="DI94" s="96"/>
      <c r="DJ94" s="96"/>
      <c r="DK94" s="96"/>
      <c r="DL94" s="96"/>
      <c r="DM94" s="96"/>
      <c r="DN94" s="96"/>
      <c r="DO94" s="96"/>
      <c r="DP94" s="96"/>
      <c r="DQ94" s="96"/>
      <c r="DR94" s="96"/>
      <c r="DS94" s="96"/>
      <c r="DT94" s="96"/>
      <c r="DU94" s="96"/>
      <c r="DV94" s="96"/>
      <c r="DW94" s="96"/>
      <c r="DX94" s="96"/>
      <c r="DY94" s="96"/>
      <c r="DZ94" s="96"/>
      <c r="EA94" s="96"/>
      <c r="EB94" s="96"/>
      <c r="EC94" s="96"/>
      <c r="ED94" s="96"/>
      <c r="EE94" s="96"/>
      <c r="EF94" s="96"/>
      <c r="EG94" s="96"/>
      <c r="EH94" s="96"/>
      <c r="EI94" s="96"/>
      <c r="EJ94" s="96"/>
      <c r="EK94" s="96"/>
      <c r="EL94" s="96"/>
      <c r="EM94" s="96"/>
      <c r="EN94" s="96"/>
      <c r="EO94" s="96"/>
      <c r="EP94" s="96"/>
      <c r="EQ94" s="96"/>
      <c r="ER94" s="96"/>
      <c r="ES94" s="96"/>
      <c r="ET94" s="96"/>
      <c r="EU94" s="96"/>
      <c r="EV94" s="96"/>
      <c r="EW94" s="96"/>
      <c r="EX94" s="96"/>
      <c r="EY94" s="96"/>
      <c r="EZ94" s="96"/>
      <c r="FA94" s="96"/>
      <c r="FB94" s="96"/>
      <c r="FC94" s="96"/>
      <c r="FD94" s="96"/>
      <c r="FE94" s="96"/>
      <c r="FF94" s="96"/>
      <c r="FG94" s="96"/>
      <c r="FH94" s="96"/>
      <c r="FI94" s="96"/>
      <c r="FJ94" s="96"/>
      <c r="FK94" s="96"/>
      <c r="FL94" s="96"/>
      <c r="FM94" s="96"/>
      <c r="FN94" s="96"/>
      <c r="FO94" s="96"/>
      <c r="FP94" s="96"/>
      <c r="FQ94" s="96"/>
      <c r="FR94" s="96"/>
      <c r="FS94" s="96"/>
      <c r="FT94" s="96"/>
      <c r="FU94" s="96"/>
      <c r="FV94" s="96"/>
      <c r="FW94" s="96"/>
      <c r="FX94" s="96"/>
      <c r="FY94" s="159"/>
      <c r="FZ94" s="159"/>
      <c r="GA94" s="159"/>
      <c r="GB94" s="159"/>
      <c r="GC94" s="159"/>
      <c r="GD94" s="159"/>
      <c r="GE94" s="159"/>
      <c r="GF94" s="159"/>
      <c r="GG94" s="159"/>
      <c r="GH94" s="159"/>
      <c r="GI94" s="159"/>
      <c r="GJ94" s="159"/>
      <c r="GK94" s="159"/>
      <c r="GL94" s="159"/>
      <c r="GM94" s="159"/>
      <c r="GN94" s="159"/>
      <c r="GO94" s="159"/>
      <c r="GP94" s="159"/>
      <c r="GQ94" s="159"/>
      <c r="GR94" s="159"/>
      <c r="GS94" s="159"/>
      <c r="GT94" s="159"/>
      <c r="GU94" s="159"/>
      <c r="GV94" s="159"/>
      <c r="GW94" s="159"/>
      <c r="GX94" s="159"/>
      <c r="GY94" s="159"/>
      <c r="GZ94" s="159"/>
      <c r="HA94" s="159"/>
      <c r="HB94" s="159"/>
      <c r="HC94" s="159"/>
      <c r="HD94" s="159"/>
      <c r="HE94" s="159"/>
      <c r="HF94" s="159"/>
      <c r="HG94" s="159"/>
      <c r="HH94" s="159"/>
    </row>
    <row r="95" spans="2:216" ht="15" customHeight="1">
      <c r="B95" s="104" t="s">
        <v>251</v>
      </c>
      <c r="C95" s="106" t="s">
        <v>181</v>
      </c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182"/>
      <c r="AH95" s="219"/>
      <c r="AI95" s="219"/>
      <c r="AJ95" s="219"/>
      <c r="AK95" s="96"/>
      <c r="AL95" s="96"/>
      <c r="AM95" s="96"/>
      <c r="AN95" s="96"/>
      <c r="AO95" s="96"/>
      <c r="AP95" s="96"/>
      <c r="AQ95" s="96"/>
      <c r="AR95" s="96"/>
      <c r="AS95" s="96"/>
      <c r="AT95" s="219"/>
      <c r="AU95" s="219"/>
      <c r="AV95" s="219"/>
      <c r="AW95" s="96"/>
      <c r="AX95" s="96"/>
      <c r="AY95" s="96"/>
      <c r="AZ95" s="96"/>
      <c r="BA95" s="96"/>
      <c r="BB95" s="96"/>
      <c r="BC95" s="96"/>
      <c r="BD95" s="96"/>
      <c r="BE95" s="96"/>
      <c r="BG95" s="184"/>
      <c r="BH95" s="219"/>
      <c r="BI95" s="219"/>
      <c r="BJ95" s="219"/>
      <c r="BK95" s="219"/>
      <c r="BL95" s="219"/>
      <c r="BM95" s="219"/>
      <c r="BN95" s="96"/>
      <c r="BO95" s="96"/>
      <c r="BP95" s="96"/>
      <c r="BQ95" s="96"/>
      <c r="BR95" s="96"/>
      <c r="BS95" s="96"/>
      <c r="BT95" s="219"/>
      <c r="BU95" s="219"/>
      <c r="BV95" s="219"/>
      <c r="BW95" s="219"/>
      <c r="BX95" s="219"/>
      <c r="BY95" s="219"/>
      <c r="BZ95" s="96"/>
      <c r="CA95" s="96"/>
      <c r="CB95" s="96"/>
      <c r="CC95" s="96"/>
      <c r="CD95" s="96"/>
      <c r="CE95" s="96"/>
      <c r="CH95" s="219"/>
      <c r="CI95" s="219"/>
      <c r="CJ95" s="219"/>
      <c r="CK95" s="219"/>
      <c r="CL95" s="219"/>
      <c r="CM95" s="219"/>
      <c r="CN95" s="219"/>
      <c r="CO95" s="219"/>
      <c r="CP95" s="219"/>
      <c r="CQ95" s="96"/>
      <c r="CR95" s="96"/>
      <c r="CS95" s="96"/>
      <c r="CT95" s="219"/>
      <c r="CU95" s="219"/>
      <c r="CV95" s="219"/>
      <c r="CW95" s="219"/>
      <c r="CX95" s="219"/>
      <c r="CY95" s="219"/>
      <c r="CZ95" s="219"/>
      <c r="DA95" s="219"/>
      <c r="DB95" s="219"/>
      <c r="DC95" s="96"/>
      <c r="DD95" s="96"/>
      <c r="DE95" s="96"/>
      <c r="DH95" s="96"/>
      <c r="DI95" s="96"/>
      <c r="DJ95" s="96"/>
      <c r="DK95" s="96"/>
      <c r="DL95" s="96"/>
      <c r="DM95" s="96"/>
      <c r="DN95" s="96"/>
      <c r="DO95" s="96"/>
      <c r="DP95" s="96"/>
      <c r="DQ95" s="96"/>
      <c r="DR95" s="96"/>
      <c r="DS95" s="96"/>
      <c r="DT95" s="96"/>
      <c r="DU95" s="96"/>
      <c r="DV95" s="96"/>
      <c r="DW95" s="96"/>
      <c r="DX95" s="96"/>
      <c r="DY95" s="96"/>
      <c r="DZ95" s="96"/>
      <c r="EA95" s="96"/>
      <c r="EB95" s="96"/>
      <c r="EC95" s="96"/>
      <c r="ED95" s="96"/>
      <c r="EE95" s="96"/>
      <c r="EF95" s="96"/>
      <c r="EG95" s="96"/>
      <c r="EH95" s="96"/>
      <c r="EI95" s="96"/>
      <c r="EJ95" s="96"/>
      <c r="EK95" s="96"/>
      <c r="EL95" s="96"/>
      <c r="EM95" s="96"/>
      <c r="EN95" s="96"/>
      <c r="EO95" s="96"/>
      <c r="EP95" s="96"/>
      <c r="EQ95" s="96"/>
      <c r="ER95" s="96"/>
      <c r="ES95" s="96"/>
      <c r="ET95" s="96"/>
      <c r="EU95" s="96"/>
      <c r="EV95" s="96"/>
      <c r="EW95" s="96"/>
      <c r="EX95" s="96"/>
      <c r="EY95" s="96"/>
      <c r="EZ95" s="96"/>
      <c r="FA95" s="96"/>
      <c r="FB95" s="96"/>
      <c r="FC95" s="96"/>
      <c r="FD95" s="96"/>
      <c r="FE95" s="96"/>
      <c r="FF95" s="96"/>
      <c r="FG95" s="96"/>
      <c r="FH95" s="96"/>
      <c r="FI95" s="96"/>
      <c r="FJ95" s="96"/>
      <c r="FK95" s="96"/>
      <c r="FL95" s="96"/>
      <c r="FM95" s="96"/>
      <c r="FN95" s="96"/>
      <c r="FO95" s="96"/>
      <c r="FP95" s="96"/>
      <c r="FQ95" s="96"/>
      <c r="FR95" s="96"/>
      <c r="FS95" s="96"/>
      <c r="FT95" s="96"/>
      <c r="FU95" s="96"/>
      <c r="FV95" s="96"/>
      <c r="FW95" s="96"/>
      <c r="FX95" s="96"/>
      <c r="FY95" s="159"/>
      <c r="FZ95" s="159"/>
      <c r="GA95" s="159"/>
      <c r="GB95" s="159"/>
      <c r="GC95" s="159"/>
      <c r="GD95" s="159"/>
      <c r="GE95" s="159"/>
      <c r="GF95" s="159"/>
      <c r="GG95" s="159"/>
      <c r="GH95" s="159"/>
      <c r="GI95" s="159"/>
      <c r="GJ95" s="159"/>
      <c r="GK95" s="159"/>
      <c r="GL95" s="159"/>
      <c r="GM95" s="159"/>
      <c r="GN95" s="159"/>
      <c r="GO95" s="159"/>
      <c r="GP95" s="159"/>
      <c r="GQ95" s="159"/>
      <c r="GR95" s="159"/>
      <c r="GS95" s="159"/>
      <c r="GT95" s="159"/>
      <c r="GU95" s="159"/>
      <c r="GV95" s="159"/>
      <c r="GW95" s="159"/>
      <c r="GX95" s="159"/>
      <c r="GY95" s="159"/>
      <c r="GZ95" s="159"/>
      <c r="HA95" s="159"/>
      <c r="HB95" s="159"/>
      <c r="HC95" s="159"/>
      <c r="HD95" s="159"/>
      <c r="HE95" s="159"/>
      <c r="HF95" s="159"/>
      <c r="HG95" s="159"/>
      <c r="HH95" s="159"/>
    </row>
    <row r="96" spans="2:216" ht="15" customHeight="1">
      <c r="B96" s="104" t="s">
        <v>252</v>
      </c>
      <c r="C96" s="106" t="s">
        <v>193</v>
      </c>
      <c r="H96" s="126"/>
      <c r="I96" s="126"/>
      <c r="J96" s="126"/>
      <c r="K96" s="126"/>
      <c r="L96" s="126"/>
      <c r="M96" s="126"/>
      <c r="N96" s="126"/>
      <c r="O96" s="126"/>
      <c r="P96" s="126"/>
      <c r="Q96" s="126"/>
      <c r="R96" s="126"/>
      <c r="S96" s="126"/>
      <c r="T96" s="126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182"/>
      <c r="AH96" s="215"/>
      <c r="AI96" s="215"/>
      <c r="AJ96" s="215"/>
      <c r="AK96" s="126"/>
      <c r="AL96" s="126"/>
      <c r="AM96" s="126"/>
      <c r="AN96" s="126"/>
      <c r="AO96" s="126"/>
      <c r="AP96" s="126"/>
      <c r="AQ96" s="126"/>
      <c r="AR96" s="126"/>
      <c r="AS96" s="126"/>
      <c r="AT96" s="215"/>
      <c r="AU96" s="215"/>
      <c r="AV96" s="215"/>
      <c r="AW96" s="126"/>
      <c r="AX96" s="126"/>
      <c r="AY96" s="126"/>
      <c r="AZ96" s="126"/>
      <c r="BA96" s="126"/>
      <c r="BB96" s="126"/>
      <c r="BC96" s="126"/>
      <c r="BD96" s="126"/>
      <c r="BE96" s="126"/>
      <c r="BG96" s="184"/>
      <c r="BH96" s="215"/>
      <c r="BI96" s="215"/>
      <c r="BJ96" s="215"/>
      <c r="BK96" s="215"/>
      <c r="BL96" s="215"/>
      <c r="BM96" s="215"/>
      <c r="BN96" s="126"/>
      <c r="BO96" s="126"/>
      <c r="BP96" s="126"/>
      <c r="BQ96" s="126"/>
      <c r="BR96" s="126"/>
      <c r="BS96" s="126"/>
      <c r="BT96" s="215"/>
      <c r="BU96" s="215"/>
      <c r="BV96" s="215"/>
      <c r="BW96" s="215"/>
      <c r="BX96" s="215"/>
      <c r="BY96" s="215"/>
      <c r="BZ96" s="126"/>
      <c r="CA96" s="126"/>
      <c r="CB96" s="126"/>
      <c r="CC96" s="126"/>
      <c r="CD96" s="126"/>
      <c r="CE96" s="126"/>
      <c r="CH96" s="215"/>
      <c r="CI96" s="215"/>
      <c r="CJ96" s="215"/>
      <c r="CK96" s="215"/>
      <c r="CL96" s="215"/>
      <c r="CM96" s="215"/>
      <c r="CN96" s="215"/>
      <c r="CO96" s="215"/>
      <c r="CP96" s="215"/>
      <c r="CQ96" s="126"/>
      <c r="CR96" s="126"/>
      <c r="CS96" s="126"/>
      <c r="CT96" s="215"/>
      <c r="CU96" s="215"/>
      <c r="CV96" s="215"/>
      <c r="CW96" s="215"/>
      <c r="CX96" s="215"/>
      <c r="CY96" s="215"/>
      <c r="CZ96" s="215"/>
      <c r="DA96" s="215"/>
      <c r="DB96" s="215"/>
      <c r="DC96" s="126"/>
      <c r="DD96" s="126"/>
      <c r="DE96" s="126"/>
      <c r="DH96" s="126"/>
      <c r="DI96" s="126"/>
      <c r="DJ96" s="126"/>
      <c r="DK96" s="126"/>
      <c r="DL96" s="126"/>
      <c r="DM96" s="126"/>
      <c r="DN96" s="126"/>
      <c r="DO96" s="126"/>
      <c r="DP96" s="126"/>
      <c r="DQ96" s="126"/>
      <c r="DR96" s="126"/>
      <c r="DS96" s="126"/>
      <c r="DT96" s="126"/>
      <c r="DU96" s="126"/>
      <c r="DV96" s="126"/>
      <c r="DW96" s="126"/>
      <c r="DX96" s="126"/>
      <c r="DY96" s="126"/>
      <c r="DZ96" s="126"/>
      <c r="EA96" s="126"/>
      <c r="EB96" s="126"/>
      <c r="EC96" s="126"/>
      <c r="ED96" s="126"/>
      <c r="EE96" s="126"/>
      <c r="EF96" s="126"/>
      <c r="EG96" s="126"/>
      <c r="EH96" s="126"/>
      <c r="EI96" s="126"/>
      <c r="EJ96" s="126"/>
      <c r="EK96" s="126"/>
      <c r="EL96" s="126"/>
      <c r="EM96" s="126"/>
      <c r="EN96" s="126"/>
      <c r="EO96" s="126"/>
      <c r="EP96" s="126"/>
      <c r="EQ96" s="126"/>
      <c r="ER96" s="126"/>
      <c r="ES96" s="126"/>
      <c r="ET96" s="126"/>
      <c r="EU96" s="126"/>
      <c r="EV96" s="126"/>
      <c r="EW96" s="126"/>
      <c r="EX96" s="126"/>
      <c r="EY96" s="126"/>
      <c r="EZ96" s="126"/>
      <c r="FA96" s="126"/>
      <c r="FB96" s="126"/>
      <c r="FC96" s="126"/>
      <c r="FD96" s="126"/>
      <c r="FE96" s="126"/>
      <c r="FF96" s="126"/>
      <c r="FG96" s="126"/>
      <c r="FH96" s="126"/>
      <c r="FI96" s="126"/>
      <c r="FJ96" s="126"/>
      <c r="FK96" s="126"/>
      <c r="FL96" s="126"/>
      <c r="FM96" s="126"/>
      <c r="FN96" s="126"/>
      <c r="FO96" s="126"/>
      <c r="FP96" s="126"/>
      <c r="FQ96" s="126"/>
      <c r="FR96" s="126"/>
      <c r="FS96" s="126"/>
      <c r="FT96" s="126"/>
      <c r="FU96" s="126"/>
      <c r="FV96" s="126"/>
      <c r="FW96" s="126"/>
      <c r="FX96" s="126"/>
      <c r="FY96" s="160"/>
      <c r="FZ96" s="160"/>
      <c r="GA96" s="160"/>
      <c r="GB96" s="160"/>
      <c r="GC96" s="160"/>
      <c r="GD96" s="160"/>
      <c r="GE96" s="160"/>
      <c r="GF96" s="160"/>
      <c r="GG96" s="160"/>
      <c r="GH96" s="160"/>
      <c r="GI96" s="160"/>
      <c r="GJ96" s="160"/>
      <c r="GK96" s="160"/>
      <c r="GL96" s="160"/>
      <c r="GM96" s="160"/>
      <c r="GN96" s="160"/>
      <c r="GO96" s="160"/>
      <c r="GP96" s="160"/>
      <c r="GQ96" s="160"/>
      <c r="GR96" s="160"/>
      <c r="GS96" s="160"/>
      <c r="GT96" s="160"/>
      <c r="GU96" s="160"/>
      <c r="GV96" s="160"/>
      <c r="GW96" s="160"/>
      <c r="GX96" s="160"/>
      <c r="GY96" s="160"/>
      <c r="GZ96" s="160"/>
      <c r="HA96" s="160"/>
      <c r="HB96" s="160"/>
      <c r="HC96" s="160"/>
      <c r="HD96" s="160"/>
      <c r="HE96" s="160"/>
      <c r="HF96" s="160"/>
      <c r="HG96" s="160"/>
      <c r="HH96" s="160"/>
    </row>
    <row r="97" spans="2:222" s="264" customFormat="1" ht="15" customHeight="1">
      <c r="B97" s="255" t="s">
        <v>253</v>
      </c>
      <c r="C97" s="254"/>
      <c r="D97" s="263"/>
      <c r="E97" s="263"/>
      <c r="F97" s="263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269"/>
      <c r="S97" s="269"/>
      <c r="T97" s="269"/>
      <c r="U97" s="269"/>
      <c r="V97" s="269"/>
      <c r="W97" s="269"/>
      <c r="X97" s="269"/>
      <c r="Y97" s="269"/>
      <c r="Z97" s="269"/>
      <c r="AA97" s="269"/>
      <c r="AB97" s="269"/>
      <c r="AC97" s="269"/>
      <c r="AD97" s="269"/>
      <c r="AE97" s="269"/>
      <c r="AF97" s="268"/>
      <c r="AG97" s="265"/>
      <c r="AH97" s="269"/>
      <c r="AI97" s="269"/>
      <c r="AJ97" s="269"/>
      <c r="AK97" s="269"/>
      <c r="AL97" s="269"/>
      <c r="AM97" s="269"/>
      <c r="AN97" s="269"/>
      <c r="AO97" s="269"/>
      <c r="AP97" s="269"/>
      <c r="AQ97" s="269"/>
      <c r="AR97" s="269"/>
      <c r="AS97" s="269"/>
      <c r="AT97" s="269"/>
      <c r="AU97" s="269"/>
      <c r="AV97" s="269"/>
      <c r="AW97" s="269"/>
      <c r="AX97" s="269"/>
      <c r="AY97" s="269"/>
      <c r="AZ97" s="269"/>
      <c r="BA97" s="269"/>
      <c r="BB97" s="269"/>
      <c r="BC97" s="269"/>
      <c r="BD97" s="269"/>
      <c r="BE97" s="269"/>
      <c r="BF97" s="265"/>
      <c r="BG97" s="275"/>
      <c r="BH97" s="269"/>
      <c r="BI97" s="269"/>
      <c r="BJ97" s="269"/>
      <c r="BK97" s="269"/>
      <c r="BL97" s="269"/>
      <c r="BM97" s="269"/>
      <c r="BN97" s="269"/>
      <c r="BO97" s="269"/>
      <c r="BP97" s="269"/>
      <c r="BQ97" s="269"/>
      <c r="BR97" s="269"/>
      <c r="BS97" s="269"/>
      <c r="BT97" s="269"/>
      <c r="BU97" s="269"/>
      <c r="BV97" s="269"/>
      <c r="BW97" s="269"/>
      <c r="BX97" s="269"/>
      <c r="BY97" s="269"/>
      <c r="BZ97" s="269"/>
      <c r="CA97" s="269"/>
      <c r="CB97" s="269"/>
      <c r="CC97" s="269"/>
      <c r="CD97" s="269"/>
      <c r="CE97" s="269"/>
      <c r="CF97" s="265"/>
      <c r="CG97" s="265"/>
      <c r="CH97" s="269"/>
      <c r="CI97" s="269"/>
      <c r="CJ97" s="269"/>
      <c r="CK97" s="269"/>
      <c r="CL97" s="269"/>
      <c r="CM97" s="269"/>
      <c r="CN97" s="269"/>
      <c r="CO97" s="269"/>
      <c r="CP97" s="269"/>
      <c r="CQ97" s="269"/>
      <c r="CR97" s="269"/>
      <c r="CS97" s="269"/>
      <c r="CT97" s="269"/>
      <c r="CU97" s="269"/>
      <c r="CV97" s="269"/>
      <c r="CW97" s="269"/>
      <c r="CX97" s="269"/>
      <c r="CY97" s="269"/>
      <c r="CZ97" s="269"/>
      <c r="DA97" s="269"/>
      <c r="DB97" s="269"/>
      <c r="DC97" s="269"/>
      <c r="DD97" s="269"/>
      <c r="DE97" s="269"/>
      <c r="DH97" s="269"/>
      <c r="DI97" s="269"/>
      <c r="DJ97" s="269"/>
      <c r="DK97" s="269"/>
      <c r="DL97" s="269"/>
      <c r="DM97" s="269"/>
      <c r="DN97" s="269"/>
      <c r="DO97" s="269"/>
      <c r="DP97" s="269"/>
      <c r="DQ97" s="269"/>
      <c r="DR97" s="269"/>
      <c r="DS97" s="269"/>
      <c r="DT97" s="269"/>
      <c r="DU97" s="269"/>
      <c r="DV97" s="269"/>
      <c r="DW97" s="269"/>
      <c r="DX97" s="269"/>
      <c r="DY97" s="269"/>
      <c r="DZ97" s="269"/>
      <c r="EA97" s="269"/>
      <c r="EB97" s="269"/>
      <c r="EC97" s="269"/>
      <c r="ED97" s="269"/>
      <c r="EE97" s="269"/>
      <c r="EF97" s="269"/>
      <c r="EG97" s="269"/>
      <c r="EH97" s="269"/>
      <c r="EI97" s="269"/>
      <c r="EJ97" s="269"/>
      <c r="EK97" s="269"/>
      <c r="EL97" s="269"/>
      <c r="EM97" s="269"/>
      <c r="EN97" s="269"/>
      <c r="EO97" s="269"/>
      <c r="EP97" s="269"/>
      <c r="EQ97" s="269"/>
      <c r="ER97" s="269"/>
      <c r="ES97" s="269"/>
      <c r="ET97" s="269"/>
      <c r="EU97" s="269"/>
      <c r="EV97" s="269"/>
      <c r="EW97" s="269"/>
      <c r="EX97" s="269"/>
      <c r="EY97" s="269"/>
      <c r="EZ97" s="269"/>
      <c r="FA97" s="269"/>
      <c r="FB97" s="269"/>
      <c r="FC97" s="269"/>
      <c r="FD97" s="269"/>
      <c r="FE97" s="269"/>
      <c r="FF97" s="269"/>
      <c r="FG97" s="269"/>
      <c r="FH97" s="269"/>
      <c r="FI97" s="269"/>
      <c r="FJ97" s="269"/>
      <c r="FK97" s="269"/>
      <c r="FL97" s="269"/>
      <c r="FM97" s="269"/>
      <c r="FN97" s="269"/>
      <c r="FO97" s="269"/>
      <c r="FP97" s="269"/>
      <c r="FQ97" s="269"/>
      <c r="FR97" s="269"/>
      <c r="FS97" s="269"/>
      <c r="FT97" s="269"/>
      <c r="FU97" s="269"/>
      <c r="FV97" s="269"/>
      <c r="FW97" s="269"/>
      <c r="FX97" s="269"/>
      <c r="FY97" s="274"/>
      <c r="FZ97" s="274"/>
      <c r="GA97" s="274"/>
      <c r="GB97" s="274"/>
      <c r="GC97" s="274"/>
      <c r="GD97" s="274"/>
      <c r="GE97" s="274"/>
      <c r="GF97" s="274"/>
      <c r="GG97" s="274"/>
      <c r="GH97" s="274"/>
      <c r="GI97" s="274"/>
      <c r="GJ97" s="274"/>
      <c r="GK97" s="274"/>
      <c r="GL97" s="274"/>
      <c r="GM97" s="274"/>
      <c r="GN97" s="274"/>
      <c r="GO97" s="274"/>
      <c r="GP97" s="274"/>
      <c r="GQ97" s="274"/>
      <c r="GR97" s="274"/>
      <c r="GS97" s="274"/>
      <c r="GT97" s="274"/>
      <c r="GU97" s="274"/>
      <c r="GV97" s="274"/>
      <c r="GW97" s="274"/>
      <c r="GX97" s="274"/>
      <c r="GY97" s="274"/>
      <c r="GZ97" s="274"/>
      <c r="HA97" s="274"/>
      <c r="HB97" s="274"/>
      <c r="HC97" s="274"/>
      <c r="HD97" s="274"/>
      <c r="HE97" s="274"/>
      <c r="HF97" s="274"/>
      <c r="HG97" s="274"/>
      <c r="HH97" s="274"/>
    </row>
    <row r="98" spans="2:222" s="264" customFormat="1" ht="15" customHeight="1">
      <c r="B98" s="256" t="s">
        <v>254</v>
      </c>
      <c r="C98" s="254"/>
      <c r="D98" s="263"/>
      <c r="E98" s="263"/>
      <c r="F98" s="263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269"/>
      <c r="S98" s="269"/>
      <c r="T98" s="269"/>
      <c r="U98" s="269"/>
      <c r="V98" s="269"/>
      <c r="W98" s="269"/>
      <c r="X98" s="269"/>
      <c r="Y98" s="269"/>
      <c r="Z98" s="269"/>
      <c r="AA98" s="269"/>
      <c r="AB98" s="269"/>
      <c r="AC98" s="269"/>
      <c r="AD98" s="269"/>
      <c r="AE98" s="269"/>
      <c r="AF98" s="268"/>
      <c r="AG98" s="265"/>
      <c r="AH98" s="269"/>
      <c r="AI98" s="269"/>
      <c r="AJ98" s="269"/>
      <c r="AK98" s="269"/>
      <c r="AL98" s="269"/>
      <c r="AM98" s="269"/>
      <c r="AN98" s="269"/>
      <c r="AO98" s="269"/>
      <c r="AP98" s="269"/>
      <c r="AQ98" s="269"/>
      <c r="AR98" s="269"/>
      <c r="AS98" s="269"/>
      <c r="AT98" s="269"/>
      <c r="AU98" s="269"/>
      <c r="AV98" s="269"/>
      <c r="AW98" s="269"/>
      <c r="AX98" s="269"/>
      <c r="AY98" s="269"/>
      <c r="AZ98" s="269"/>
      <c r="BA98" s="269"/>
      <c r="BB98" s="269"/>
      <c r="BC98" s="269"/>
      <c r="BD98" s="269"/>
      <c r="BE98" s="269"/>
      <c r="BF98" s="265"/>
      <c r="BG98" s="275"/>
      <c r="BH98" s="269"/>
      <c r="BI98" s="269"/>
      <c r="BJ98" s="269"/>
      <c r="BK98" s="269"/>
      <c r="BL98" s="269"/>
      <c r="BM98" s="269"/>
      <c r="BN98" s="269"/>
      <c r="BO98" s="269"/>
      <c r="BP98" s="269"/>
      <c r="BQ98" s="269"/>
      <c r="BR98" s="269"/>
      <c r="BS98" s="269"/>
      <c r="BT98" s="269"/>
      <c r="BU98" s="269"/>
      <c r="BV98" s="269"/>
      <c r="BW98" s="269"/>
      <c r="BX98" s="269"/>
      <c r="BY98" s="269"/>
      <c r="BZ98" s="269"/>
      <c r="CA98" s="269"/>
      <c r="CB98" s="269"/>
      <c r="CC98" s="269"/>
      <c r="CD98" s="269"/>
      <c r="CE98" s="269"/>
      <c r="CF98" s="265"/>
      <c r="CG98" s="265"/>
      <c r="CH98" s="269"/>
      <c r="CI98" s="269"/>
      <c r="CJ98" s="269"/>
      <c r="CK98" s="269"/>
      <c r="CL98" s="269"/>
      <c r="CM98" s="269"/>
      <c r="CN98" s="269"/>
      <c r="CO98" s="269"/>
      <c r="CP98" s="269"/>
      <c r="CQ98" s="269"/>
      <c r="CR98" s="269"/>
      <c r="CS98" s="269"/>
      <c r="CT98" s="269"/>
      <c r="CU98" s="269"/>
      <c r="CV98" s="269"/>
      <c r="CW98" s="269"/>
      <c r="CX98" s="269"/>
      <c r="CY98" s="269"/>
      <c r="CZ98" s="269"/>
      <c r="DA98" s="269"/>
      <c r="DB98" s="269"/>
      <c r="DC98" s="269"/>
      <c r="DD98" s="269"/>
      <c r="DE98" s="269"/>
      <c r="DH98" s="269"/>
      <c r="DI98" s="269"/>
      <c r="DJ98" s="269"/>
      <c r="DK98" s="269"/>
      <c r="DL98" s="269"/>
      <c r="DM98" s="269"/>
      <c r="DN98" s="269"/>
      <c r="DO98" s="269"/>
      <c r="DP98" s="269"/>
      <c r="DQ98" s="269"/>
      <c r="DR98" s="269"/>
      <c r="DS98" s="269"/>
      <c r="DT98" s="269"/>
      <c r="DU98" s="269"/>
      <c r="DV98" s="269"/>
      <c r="DW98" s="269"/>
      <c r="DX98" s="269"/>
      <c r="DY98" s="269"/>
      <c r="DZ98" s="269"/>
      <c r="EA98" s="269"/>
      <c r="EB98" s="269"/>
      <c r="EC98" s="269"/>
      <c r="ED98" s="269"/>
      <c r="EE98" s="269"/>
      <c r="EF98" s="269"/>
      <c r="EG98" s="269"/>
      <c r="EH98" s="269"/>
      <c r="EI98" s="269"/>
      <c r="EJ98" s="269"/>
      <c r="EK98" s="269"/>
      <c r="EL98" s="269"/>
      <c r="EM98" s="269"/>
      <c r="EN98" s="269"/>
      <c r="EO98" s="269"/>
      <c r="EP98" s="269"/>
      <c r="EQ98" s="269"/>
      <c r="ER98" s="269"/>
      <c r="ES98" s="269"/>
      <c r="ET98" s="269"/>
      <c r="EU98" s="269"/>
      <c r="EV98" s="269"/>
      <c r="EW98" s="269"/>
      <c r="EX98" s="269"/>
      <c r="EY98" s="269"/>
      <c r="EZ98" s="269"/>
      <c r="FA98" s="269"/>
      <c r="FB98" s="269"/>
      <c r="FC98" s="269"/>
      <c r="FD98" s="269"/>
      <c r="FE98" s="269"/>
      <c r="FF98" s="269"/>
      <c r="FG98" s="269"/>
      <c r="FH98" s="269"/>
      <c r="FI98" s="269"/>
      <c r="FJ98" s="269"/>
      <c r="FK98" s="269"/>
      <c r="FL98" s="269"/>
      <c r="FM98" s="269"/>
      <c r="FN98" s="269"/>
      <c r="FO98" s="269"/>
      <c r="FP98" s="269"/>
      <c r="FQ98" s="269"/>
      <c r="FR98" s="269"/>
      <c r="FS98" s="269"/>
      <c r="FT98" s="269"/>
      <c r="FU98" s="269"/>
      <c r="FV98" s="269"/>
      <c r="FW98" s="269"/>
      <c r="FX98" s="269"/>
      <c r="FY98" s="274"/>
      <c r="FZ98" s="274"/>
      <c r="GA98" s="274"/>
      <c r="GB98" s="274"/>
      <c r="GC98" s="274"/>
      <c r="GD98" s="274"/>
      <c r="GE98" s="274"/>
      <c r="GF98" s="274"/>
      <c r="GG98" s="274"/>
      <c r="GH98" s="274"/>
      <c r="GI98" s="274"/>
      <c r="GJ98" s="274"/>
      <c r="GK98" s="274"/>
      <c r="GL98" s="274"/>
      <c r="GM98" s="274"/>
      <c r="GN98" s="274"/>
      <c r="GO98" s="274"/>
      <c r="GP98" s="274"/>
      <c r="GQ98" s="274"/>
      <c r="GR98" s="274"/>
      <c r="GS98" s="274"/>
      <c r="GT98" s="274"/>
      <c r="GU98" s="274"/>
      <c r="GV98" s="274"/>
      <c r="GW98" s="274"/>
      <c r="GX98" s="274"/>
      <c r="GY98" s="274"/>
      <c r="GZ98" s="274"/>
      <c r="HA98" s="274"/>
      <c r="HB98" s="274"/>
      <c r="HC98" s="274"/>
      <c r="HD98" s="274"/>
      <c r="HE98" s="274"/>
      <c r="HF98" s="274"/>
      <c r="HG98" s="274"/>
      <c r="HH98" s="274"/>
    </row>
    <row r="99" spans="2:222" ht="15" customHeight="1">
      <c r="B99" s="105" t="s">
        <v>255</v>
      </c>
      <c r="C99" s="106" t="s">
        <v>174</v>
      </c>
      <c r="H99" s="139">
        <v>1</v>
      </c>
      <c r="I99" s="139">
        <v>1</v>
      </c>
      <c r="J99" s="139">
        <v>1</v>
      </c>
      <c r="K99" s="139">
        <v>1</v>
      </c>
      <c r="L99" s="139">
        <v>1</v>
      </c>
      <c r="M99" s="139">
        <v>1</v>
      </c>
      <c r="N99" s="139">
        <v>1</v>
      </c>
      <c r="O99" s="139">
        <v>1</v>
      </c>
      <c r="P99" s="139">
        <v>1</v>
      </c>
      <c r="Q99" s="139">
        <v>1</v>
      </c>
      <c r="R99" s="139">
        <v>1</v>
      </c>
      <c r="S99" s="139">
        <v>1</v>
      </c>
      <c r="T99" s="195">
        <v>1</v>
      </c>
      <c r="U99" s="195">
        <v>1</v>
      </c>
      <c r="V99" s="195">
        <v>1</v>
      </c>
      <c r="W99" s="195">
        <v>1</v>
      </c>
      <c r="X99" s="195">
        <v>1</v>
      </c>
      <c r="Y99" s="195">
        <v>1</v>
      </c>
      <c r="Z99" s="195">
        <v>1</v>
      </c>
      <c r="AA99" s="195">
        <v>1</v>
      </c>
      <c r="AB99" s="195">
        <v>1</v>
      </c>
      <c r="AC99" s="195">
        <v>1</v>
      </c>
      <c r="AD99" s="195">
        <v>1</v>
      </c>
      <c r="AE99" s="195">
        <v>1</v>
      </c>
      <c r="AF99" s="182"/>
      <c r="AH99" s="224"/>
      <c r="AI99" s="224"/>
      <c r="AJ99" s="224"/>
      <c r="AK99" s="139">
        <v>1</v>
      </c>
      <c r="AL99" s="139">
        <v>1</v>
      </c>
      <c r="AM99" s="139">
        <v>1</v>
      </c>
      <c r="AN99" s="139">
        <v>1</v>
      </c>
      <c r="AO99" s="139">
        <v>1</v>
      </c>
      <c r="AP99" s="139">
        <v>1</v>
      </c>
      <c r="AQ99" s="139">
        <v>1</v>
      </c>
      <c r="AR99" s="139">
        <v>1</v>
      </c>
      <c r="AS99" s="139">
        <v>1</v>
      </c>
      <c r="AT99" s="224"/>
      <c r="AU99" s="224"/>
      <c r="AV99" s="224"/>
      <c r="AW99" s="139">
        <v>1</v>
      </c>
      <c r="AX99" s="139">
        <v>1</v>
      </c>
      <c r="AY99" s="139">
        <v>1</v>
      </c>
      <c r="AZ99" s="139">
        <v>1</v>
      </c>
      <c r="BA99" s="139">
        <v>1</v>
      </c>
      <c r="BB99" s="139">
        <v>1</v>
      </c>
      <c r="BC99" s="139">
        <v>1</v>
      </c>
      <c r="BD99" s="139">
        <v>1</v>
      </c>
      <c r="BE99" s="139">
        <v>1</v>
      </c>
      <c r="BG99" s="184"/>
      <c r="BH99" s="224"/>
      <c r="BI99" s="224"/>
      <c r="BJ99" s="224"/>
      <c r="BK99" s="224"/>
      <c r="BL99" s="224"/>
      <c r="BM99" s="224"/>
      <c r="BN99" s="139">
        <v>1</v>
      </c>
      <c r="BO99" s="139">
        <v>1</v>
      </c>
      <c r="BP99" s="139">
        <v>1</v>
      </c>
      <c r="BQ99" s="139">
        <v>1</v>
      </c>
      <c r="BR99" s="139">
        <v>1</v>
      </c>
      <c r="BS99" s="139">
        <v>1</v>
      </c>
      <c r="BT99" s="224"/>
      <c r="BU99" s="224"/>
      <c r="BV99" s="224"/>
      <c r="BW99" s="224"/>
      <c r="BX99" s="224"/>
      <c r="BY99" s="224"/>
      <c r="BZ99" s="139"/>
      <c r="CA99" s="139"/>
      <c r="CB99" s="139"/>
      <c r="CC99" s="139"/>
      <c r="CD99" s="139"/>
      <c r="CE99" s="139"/>
      <c r="CF99" s="196"/>
      <c r="CG99" s="196"/>
      <c r="CH99" s="224"/>
      <c r="CI99" s="224"/>
      <c r="CJ99" s="224"/>
      <c r="CK99" s="224"/>
      <c r="CL99" s="224"/>
      <c r="CM99" s="224"/>
      <c r="CN99" s="224"/>
      <c r="CO99" s="224"/>
      <c r="CP99" s="224"/>
      <c r="CQ99" s="139">
        <v>1</v>
      </c>
      <c r="CR99" s="139">
        <v>1</v>
      </c>
      <c r="CS99" s="139">
        <v>1</v>
      </c>
      <c r="CT99" s="224"/>
      <c r="CU99" s="224"/>
      <c r="CV99" s="224"/>
      <c r="CW99" s="224"/>
      <c r="CX99" s="224"/>
      <c r="CY99" s="224"/>
      <c r="CZ99" s="224"/>
      <c r="DA99" s="224"/>
      <c r="DB99" s="224"/>
      <c r="DC99" s="139"/>
      <c r="DD99" s="139"/>
      <c r="DE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>
        <v>1</v>
      </c>
      <c r="EG99" s="139">
        <v>1</v>
      </c>
      <c r="EH99" s="139">
        <v>1</v>
      </c>
      <c r="EI99" s="139">
        <v>1</v>
      </c>
      <c r="EJ99" s="139">
        <v>1</v>
      </c>
      <c r="EK99" s="139">
        <v>1</v>
      </c>
      <c r="EL99" s="139">
        <v>1</v>
      </c>
      <c r="EM99" s="139">
        <v>1</v>
      </c>
      <c r="EN99" s="139">
        <v>1</v>
      </c>
      <c r="EO99" s="139">
        <v>1</v>
      </c>
      <c r="EP99" s="139">
        <v>1</v>
      </c>
      <c r="EQ99" s="139">
        <v>1</v>
      </c>
      <c r="ER99" s="139">
        <v>1</v>
      </c>
      <c r="ES99" s="139">
        <v>1</v>
      </c>
      <c r="ET99" s="139">
        <v>1</v>
      </c>
      <c r="EU99" s="139">
        <v>1</v>
      </c>
      <c r="EV99" s="139">
        <v>1</v>
      </c>
      <c r="EW99" s="139">
        <v>1</v>
      </c>
      <c r="EX99" s="139">
        <v>1</v>
      </c>
      <c r="EY99" s="139">
        <v>1</v>
      </c>
      <c r="EZ99" s="139">
        <v>1</v>
      </c>
      <c r="FA99" s="139">
        <v>1</v>
      </c>
      <c r="FB99" s="139">
        <v>1</v>
      </c>
      <c r="FC99" s="139">
        <v>1</v>
      </c>
      <c r="FD99" s="139">
        <v>1</v>
      </c>
      <c r="FE99" s="139">
        <v>1</v>
      </c>
      <c r="FF99" s="139">
        <v>1</v>
      </c>
      <c r="FG99" s="139">
        <v>1</v>
      </c>
      <c r="FH99" s="139">
        <v>1</v>
      </c>
      <c r="FI99" s="139">
        <v>1</v>
      </c>
      <c r="FJ99" s="139">
        <v>1</v>
      </c>
      <c r="FK99" s="139">
        <v>1</v>
      </c>
      <c r="FL99" s="139">
        <v>1</v>
      </c>
      <c r="FM99" s="139">
        <v>1</v>
      </c>
      <c r="FN99" s="139">
        <v>1</v>
      </c>
      <c r="FO99" s="139">
        <v>1</v>
      </c>
      <c r="FP99" s="139">
        <v>1</v>
      </c>
      <c r="FQ99" s="139">
        <v>1</v>
      </c>
      <c r="FR99" s="139">
        <v>1</v>
      </c>
      <c r="FS99" s="139">
        <v>1</v>
      </c>
      <c r="FT99" s="139">
        <v>1</v>
      </c>
      <c r="FU99" s="139">
        <v>1</v>
      </c>
      <c r="FV99" s="139">
        <v>1</v>
      </c>
      <c r="FW99" s="139">
        <v>1</v>
      </c>
      <c r="FX99" s="139">
        <v>1</v>
      </c>
      <c r="FY99" s="166">
        <v>1</v>
      </c>
      <c r="FZ99" s="166">
        <v>1</v>
      </c>
      <c r="GA99" s="166">
        <v>1</v>
      </c>
      <c r="GB99" s="166">
        <v>1</v>
      </c>
      <c r="GC99" s="166">
        <v>1</v>
      </c>
      <c r="GD99" s="166"/>
      <c r="GE99" s="166"/>
      <c r="GF99" s="166"/>
      <c r="GG99" s="166"/>
      <c r="GH99" s="166"/>
      <c r="GI99" s="166"/>
      <c r="GJ99" s="166"/>
      <c r="GK99" s="166"/>
      <c r="GL99" s="166"/>
      <c r="GM99" s="166">
        <v>1</v>
      </c>
      <c r="GN99" s="166">
        <v>1</v>
      </c>
      <c r="GO99" s="166">
        <v>1</v>
      </c>
      <c r="GP99" s="166">
        <v>1</v>
      </c>
      <c r="GQ99" s="166">
        <v>1</v>
      </c>
      <c r="GR99" s="166">
        <v>1</v>
      </c>
      <c r="GS99" s="166">
        <v>1</v>
      </c>
      <c r="GT99" s="166">
        <v>1</v>
      </c>
      <c r="GU99" s="166">
        <v>1</v>
      </c>
      <c r="GV99" s="166">
        <v>1</v>
      </c>
      <c r="GW99" s="166">
        <v>1</v>
      </c>
      <c r="GX99" s="166">
        <v>1</v>
      </c>
      <c r="GY99" s="166">
        <v>1</v>
      </c>
      <c r="GZ99" s="166">
        <v>1</v>
      </c>
      <c r="HA99" s="166">
        <v>1</v>
      </c>
      <c r="HB99" s="166">
        <v>1</v>
      </c>
      <c r="HC99" s="166">
        <v>1</v>
      </c>
      <c r="HD99" s="166">
        <v>1</v>
      </c>
      <c r="HE99" s="166">
        <v>1</v>
      </c>
      <c r="HF99" s="166">
        <v>1</v>
      </c>
      <c r="HG99" s="166">
        <v>1</v>
      </c>
      <c r="HH99" s="166">
        <v>1</v>
      </c>
    </row>
    <row r="100" spans="2:222" ht="15" customHeight="1">
      <c r="B100" s="104" t="s">
        <v>256</v>
      </c>
      <c r="C100" s="106" t="s">
        <v>181</v>
      </c>
      <c r="H100" s="96">
        <f>+H99*24*31</f>
        <v>744</v>
      </c>
      <c r="I100" s="96">
        <f>+I99*24*28</f>
        <v>672</v>
      </c>
      <c r="J100" s="96">
        <f>+J99*24*31</f>
        <v>744</v>
      </c>
      <c r="K100" s="96">
        <f>+K99*24*30</f>
        <v>720</v>
      </c>
      <c r="L100" s="96">
        <f>+L99*24*31</f>
        <v>744</v>
      </c>
      <c r="M100" s="96">
        <f>+M99*24*30</f>
        <v>720</v>
      </c>
      <c r="N100" s="96">
        <f>+N99*24*31</f>
        <v>744</v>
      </c>
      <c r="O100" s="96">
        <f>+O99*24*31</f>
        <v>744</v>
      </c>
      <c r="P100" s="96">
        <f>+P99*24*30</f>
        <v>720</v>
      </c>
      <c r="Q100" s="96">
        <f>+Q99*24*31</f>
        <v>744</v>
      </c>
      <c r="R100" s="96">
        <f>+R99*24*30</f>
        <v>720</v>
      </c>
      <c r="S100" s="96">
        <f>+S99*24*31</f>
        <v>744</v>
      </c>
      <c r="T100" s="183">
        <f>+T99*24*31</f>
        <v>744</v>
      </c>
      <c r="U100" s="183">
        <f>+U99*24*28</f>
        <v>672</v>
      </c>
      <c r="V100" s="183">
        <f>+V99*24*31</f>
        <v>744</v>
      </c>
      <c r="W100" s="183">
        <f>+W99*24*30</f>
        <v>720</v>
      </c>
      <c r="X100" s="183">
        <f>+X99*24*31</f>
        <v>744</v>
      </c>
      <c r="Y100" s="183">
        <f>+Y99*24*30</f>
        <v>720</v>
      </c>
      <c r="Z100" s="183">
        <f>+Z99*24*31</f>
        <v>744</v>
      </c>
      <c r="AA100" s="183">
        <f>+AA99*24*31</f>
        <v>744</v>
      </c>
      <c r="AB100" s="183">
        <f>+AB99*24*30</f>
        <v>720</v>
      </c>
      <c r="AC100" s="183">
        <f>+AC99*24*31</f>
        <v>744</v>
      </c>
      <c r="AD100" s="183">
        <f>+AD99*24*30</f>
        <v>720</v>
      </c>
      <c r="AE100" s="183">
        <f>+AE99*24*31</f>
        <v>744</v>
      </c>
      <c r="AF100" s="182"/>
      <c r="AH100" s="225"/>
      <c r="AI100" s="225"/>
      <c r="AJ100" s="225"/>
      <c r="AK100" s="96">
        <f t="shared" ref="AK100:AS100" si="126">24*AK99*(AK5-AK4+1)</f>
        <v>720</v>
      </c>
      <c r="AL100" s="96">
        <f t="shared" si="126"/>
        <v>744</v>
      </c>
      <c r="AM100" s="96">
        <f t="shared" si="126"/>
        <v>720</v>
      </c>
      <c r="AN100" s="96">
        <f t="shared" si="126"/>
        <v>744</v>
      </c>
      <c r="AO100" s="96">
        <f t="shared" si="126"/>
        <v>744</v>
      </c>
      <c r="AP100" s="96">
        <f t="shared" si="126"/>
        <v>720</v>
      </c>
      <c r="AQ100" s="96">
        <f t="shared" si="126"/>
        <v>744</v>
      </c>
      <c r="AR100" s="96">
        <f t="shared" si="126"/>
        <v>720</v>
      </c>
      <c r="AS100" s="96">
        <f t="shared" si="126"/>
        <v>744</v>
      </c>
      <c r="AT100" s="225"/>
      <c r="AU100" s="225"/>
      <c r="AV100" s="225"/>
      <c r="AW100" s="96">
        <v>720</v>
      </c>
      <c r="AX100" s="96">
        <v>744</v>
      </c>
      <c r="AY100" s="96">
        <v>720</v>
      </c>
      <c r="AZ100" s="96">
        <v>744</v>
      </c>
      <c r="BA100" s="96">
        <v>744</v>
      </c>
      <c r="BB100" s="96">
        <v>720</v>
      </c>
      <c r="BC100" s="96">
        <v>744</v>
      </c>
      <c r="BD100" s="96">
        <v>720</v>
      </c>
      <c r="BE100" s="96">
        <v>744</v>
      </c>
      <c r="BG100" s="184"/>
      <c r="BH100" s="225"/>
      <c r="BI100" s="225"/>
      <c r="BJ100" s="225"/>
      <c r="BK100" s="225"/>
      <c r="BL100" s="225"/>
      <c r="BM100" s="225"/>
      <c r="BN100" s="96">
        <f t="shared" ref="BN100:BS100" si="127">24*BN99*(BN5-BN4+1)</f>
        <v>744</v>
      </c>
      <c r="BO100" s="96">
        <f t="shared" si="127"/>
        <v>744</v>
      </c>
      <c r="BP100" s="96">
        <f t="shared" si="127"/>
        <v>720</v>
      </c>
      <c r="BQ100" s="96">
        <f t="shared" si="127"/>
        <v>744</v>
      </c>
      <c r="BR100" s="96">
        <f t="shared" si="127"/>
        <v>720</v>
      </c>
      <c r="BS100" s="96">
        <f t="shared" si="127"/>
        <v>744</v>
      </c>
      <c r="BT100" s="225"/>
      <c r="BU100" s="225"/>
      <c r="BV100" s="225"/>
      <c r="BW100" s="225"/>
      <c r="BX100" s="225"/>
      <c r="BY100" s="225"/>
      <c r="BZ100" s="96"/>
      <c r="CA100" s="96"/>
      <c r="CB100" s="96"/>
      <c r="CC100" s="96"/>
      <c r="CD100" s="96"/>
      <c r="CE100" s="96"/>
      <c r="CH100" s="225"/>
      <c r="CI100" s="225"/>
      <c r="CJ100" s="225"/>
      <c r="CK100" s="225"/>
      <c r="CL100" s="225"/>
      <c r="CM100" s="225"/>
      <c r="CN100" s="225"/>
      <c r="CO100" s="225"/>
      <c r="CP100" s="225"/>
      <c r="CQ100" s="96">
        <f>24*CQ99*(CQ5-CQ4+1)</f>
        <v>744</v>
      </c>
      <c r="CR100" s="96">
        <f>24*CR99*(CR5-CR4+1)</f>
        <v>720</v>
      </c>
      <c r="CS100" s="96">
        <f>24*CS99*(CS5-CS4+1)</f>
        <v>744</v>
      </c>
      <c r="CT100" s="225"/>
      <c r="CU100" s="225"/>
      <c r="CV100" s="225"/>
      <c r="CW100" s="225"/>
      <c r="CX100" s="225"/>
      <c r="CY100" s="225"/>
      <c r="CZ100" s="225"/>
      <c r="DA100" s="225"/>
      <c r="DB100" s="225"/>
      <c r="DC100" s="96"/>
      <c r="DD100" s="96"/>
      <c r="DE100" s="96"/>
      <c r="DF100" s="197"/>
      <c r="DG100" s="144"/>
      <c r="DH100" s="96"/>
      <c r="DI100" s="96"/>
      <c r="DJ100" s="96"/>
      <c r="DK100" s="96"/>
      <c r="DL100" s="96"/>
      <c r="DM100" s="96"/>
      <c r="DN100" s="96"/>
      <c r="DO100" s="96"/>
      <c r="DP100" s="96"/>
      <c r="DQ100" s="96"/>
      <c r="DR100" s="96"/>
      <c r="DS100" s="96"/>
      <c r="DT100" s="96"/>
      <c r="DU100" s="96"/>
      <c r="DV100" s="96"/>
      <c r="DW100" s="96"/>
      <c r="DX100" s="96"/>
      <c r="DY100" s="96"/>
      <c r="DZ100" s="96"/>
      <c r="EA100" s="96"/>
      <c r="EB100" s="96"/>
      <c r="EC100" s="96"/>
      <c r="ED100" s="96"/>
      <c r="EE100" s="96"/>
      <c r="EF100" s="96">
        <v>168</v>
      </c>
      <c r="EG100" s="96">
        <v>168</v>
      </c>
      <c r="EH100" s="96">
        <f t="shared" ref="EH100:EP100" si="128">24*EH3</f>
        <v>744</v>
      </c>
      <c r="EI100" s="96">
        <f t="shared" si="128"/>
        <v>744</v>
      </c>
      <c r="EJ100" s="96">
        <f t="shared" si="128"/>
        <v>744</v>
      </c>
      <c r="EK100" s="96">
        <f t="shared" si="128"/>
        <v>744</v>
      </c>
      <c r="EL100" s="96">
        <f t="shared" si="128"/>
        <v>744</v>
      </c>
      <c r="EM100" s="96">
        <f t="shared" si="128"/>
        <v>744</v>
      </c>
      <c r="EN100" s="96">
        <f t="shared" si="128"/>
        <v>744</v>
      </c>
      <c r="EO100" s="96">
        <f t="shared" si="128"/>
        <v>744</v>
      </c>
      <c r="EP100" s="96">
        <f t="shared" si="128"/>
        <v>744</v>
      </c>
      <c r="EQ100" s="96">
        <v>168</v>
      </c>
      <c r="ER100" s="96">
        <v>168</v>
      </c>
      <c r="ES100" s="96">
        <v>168</v>
      </c>
      <c r="ET100" s="96">
        <v>168</v>
      </c>
      <c r="EU100" s="96">
        <v>168</v>
      </c>
      <c r="EV100" s="96">
        <v>168</v>
      </c>
      <c r="EW100" s="96">
        <v>168</v>
      </c>
      <c r="EX100" s="96">
        <f>24*EX3</f>
        <v>744</v>
      </c>
      <c r="EY100" s="96">
        <f>24*EY3</f>
        <v>744</v>
      </c>
      <c r="EZ100" s="96">
        <v>168</v>
      </c>
      <c r="FA100" s="96">
        <v>168</v>
      </c>
      <c r="FB100" s="96">
        <v>168</v>
      </c>
      <c r="FC100" s="96">
        <v>168</v>
      </c>
      <c r="FD100" s="96">
        <v>168</v>
      </c>
      <c r="FE100" s="96">
        <v>168</v>
      </c>
      <c r="FF100" s="96">
        <v>168</v>
      </c>
      <c r="FG100" s="96">
        <v>168</v>
      </c>
      <c r="FH100" s="96">
        <v>120</v>
      </c>
      <c r="FI100" s="96">
        <v>168</v>
      </c>
      <c r="FJ100" s="96">
        <v>168</v>
      </c>
      <c r="FK100" s="96">
        <v>155</v>
      </c>
      <c r="FL100" s="96">
        <v>168</v>
      </c>
      <c r="FM100" s="96">
        <v>168</v>
      </c>
      <c r="FN100" s="96">
        <v>180</v>
      </c>
      <c r="FO100" s="96">
        <v>168</v>
      </c>
      <c r="FP100" s="96">
        <v>168</v>
      </c>
      <c r="FQ100" s="96">
        <v>168</v>
      </c>
      <c r="FR100" s="96">
        <v>192</v>
      </c>
      <c r="FS100" s="96">
        <v>168</v>
      </c>
      <c r="FT100" s="96">
        <v>168</v>
      </c>
      <c r="FU100" s="96">
        <v>168</v>
      </c>
      <c r="FV100" s="96">
        <v>168</v>
      </c>
      <c r="FW100" s="96">
        <v>168</v>
      </c>
      <c r="FX100" s="96">
        <f t="shared" ref="FX100" si="129">24*FX99*FX3</f>
        <v>720</v>
      </c>
      <c r="FY100" s="159">
        <f>24*FY99*FY3</f>
        <v>744</v>
      </c>
      <c r="FZ100" s="159">
        <f t="shared" ref="FZ100:GC100" si="130">24*FZ99*FZ3</f>
        <v>744</v>
      </c>
      <c r="GA100" s="159">
        <f t="shared" si="130"/>
        <v>744</v>
      </c>
      <c r="GB100" s="159">
        <f t="shared" si="130"/>
        <v>744</v>
      </c>
      <c r="GC100" s="159">
        <f t="shared" si="130"/>
        <v>744</v>
      </c>
      <c r="GD100" s="159"/>
      <c r="GE100" s="159"/>
      <c r="GF100" s="159"/>
      <c r="GG100" s="159"/>
      <c r="GH100" s="159"/>
      <c r="GI100" s="159"/>
      <c r="GJ100" s="159"/>
      <c r="GK100" s="159"/>
      <c r="GL100" s="159"/>
      <c r="GM100" s="159">
        <f t="shared" ref="GM100:HH100" si="131">24*GM99*GM3</f>
        <v>744</v>
      </c>
      <c r="GN100" s="159">
        <f t="shared" si="131"/>
        <v>744</v>
      </c>
      <c r="GO100" s="159">
        <f t="shared" si="131"/>
        <v>744</v>
      </c>
      <c r="GP100" s="159">
        <f t="shared" si="131"/>
        <v>744</v>
      </c>
      <c r="GQ100" s="159">
        <f t="shared" si="131"/>
        <v>720</v>
      </c>
      <c r="GR100" s="159">
        <f t="shared" si="131"/>
        <v>720</v>
      </c>
      <c r="GS100" s="159">
        <f t="shared" si="131"/>
        <v>720</v>
      </c>
      <c r="GT100" s="159">
        <f t="shared" si="131"/>
        <v>720</v>
      </c>
      <c r="GU100" s="159">
        <f t="shared" si="131"/>
        <v>744</v>
      </c>
      <c r="GV100" s="159">
        <f t="shared" si="131"/>
        <v>744</v>
      </c>
      <c r="GW100" s="159">
        <f t="shared" si="131"/>
        <v>744</v>
      </c>
      <c r="GX100" s="159">
        <f t="shared" si="131"/>
        <v>744</v>
      </c>
      <c r="GY100" s="159">
        <f t="shared" si="131"/>
        <v>744</v>
      </c>
      <c r="GZ100" s="159">
        <f t="shared" si="131"/>
        <v>720</v>
      </c>
      <c r="HA100" s="159">
        <f t="shared" si="131"/>
        <v>720</v>
      </c>
      <c r="HB100" s="159">
        <f t="shared" si="131"/>
        <v>720</v>
      </c>
      <c r="HC100" s="159">
        <f t="shared" si="131"/>
        <v>720</v>
      </c>
      <c r="HD100" s="159">
        <f t="shared" si="131"/>
        <v>744</v>
      </c>
      <c r="HE100" s="159">
        <f t="shared" si="131"/>
        <v>744</v>
      </c>
      <c r="HF100" s="159">
        <f t="shared" si="131"/>
        <v>744</v>
      </c>
      <c r="HG100" s="159">
        <f t="shared" si="131"/>
        <v>744</v>
      </c>
      <c r="HH100" s="159">
        <f t="shared" si="131"/>
        <v>744</v>
      </c>
      <c r="HI100" s="142"/>
      <c r="HJ100" s="142"/>
      <c r="HK100" s="142"/>
      <c r="HL100" s="142"/>
      <c r="HM100" s="142"/>
    </row>
    <row r="101" spans="2:222" ht="15" customHeight="1">
      <c r="B101" s="104" t="s">
        <v>257</v>
      </c>
      <c r="C101" s="106" t="s">
        <v>183</v>
      </c>
      <c r="H101" s="129">
        <v>0.9</v>
      </c>
      <c r="I101" s="129">
        <v>0.9</v>
      </c>
      <c r="J101" s="129">
        <v>0.9</v>
      </c>
      <c r="K101" s="129">
        <v>0.9</v>
      </c>
      <c r="L101" s="129">
        <v>0.9</v>
      </c>
      <c r="M101" s="129">
        <v>0.9</v>
      </c>
      <c r="N101" s="129">
        <v>0.9</v>
      </c>
      <c r="O101" s="129">
        <v>0.9</v>
      </c>
      <c r="P101" s="129">
        <v>0.9</v>
      </c>
      <c r="Q101" s="129">
        <v>0.9</v>
      </c>
      <c r="R101" s="129">
        <v>0.9</v>
      </c>
      <c r="S101" s="129">
        <v>0.9</v>
      </c>
      <c r="T101" s="150">
        <v>0.9</v>
      </c>
      <c r="U101" s="150">
        <v>0.9</v>
      </c>
      <c r="V101" s="150">
        <v>0.9</v>
      </c>
      <c r="W101" s="150">
        <v>0.9</v>
      </c>
      <c r="X101" s="150">
        <v>0.9</v>
      </c>
      <c r="Y101" s="150">
        <v>0.9</v>
      </c>
      <c r="Z101" s="150">
        <v>0.9</v>
      </c>
      <c r="AA101" s="150">
        <v>0.9</v>
      </c>
      <c r="AB101" s="150">
        <v>0.9</v>
      </c>
      <c r="AC101" s="150">
        <v>0.9</v>
      </c>
      <c r="AD101" s="150">
        <v>0.9</v>
      </c>
      <c r="AE101" s="150">
        <v>0.9</v>
      </c>
      <c r="AF101" s="194"/>
      <c r="AH101" s="221"/>
      <c r="AI101" s="221"/>
      <c r="AJ101" s="221"/>
      <c r="AK101" s="129">
        <v>0.9</v>
      </c>
      <c r="AL101" s="129">
        <v>0.9</v>
      </c>
      <c r="AM101" s="129">
        <v>0.9</v>
      </c>
      <c r="AN101" s="129">
        <v>0.9</v>
      </c>
      <c r="AO101" s="129">
        <v>0.9</v>
      </c>
      <c r="AP101" s="129">
        <v>0.9</v>
      </c>
      <c r="AQ101" s="129">
        <v>0.9</v>
      </c>
      <c r="AR101" s="129">
        <v>0.9</v>
      </c>
      <c r="AS101" s="129">
        <v>0.9</v>
      </c>
      <c r="AT101" s="221"/>
      <c r="AU101" s="221"/>
      <c r="AV101" s="221"/>
      <c r="AW101" s="129">
        <v>0.85822162217646836</v>
      </c>
      <c r="AX101" s="129">
        <v>0.84505238064004917</v>
      </c>
      <c r="AY101" s="129">
        <v>0.82988653040540472</v>
      </c>
      <c r="AZ101" s="129">
        <v>0.80407583152868822</v>
      </c>
      <c r="BA101" s="129">
        <v>0.73557440636474658</v>
      </c>
      <c r="BB101" s="129">
        <v>0.71938233124518225</v>
      </c>
      <c r="BC101" s="129">
        <v>0.83515291990159668</v>
      </c>
      <c r="BD101" s="129">
        <v>5.7264724189333399E-2</v>
      </c>
      <c r="BE101" s="129">
        <v>0.80317553860552149</v>
      </c>
      <c r="BG101" s="184"/>
      <c r="BH101" s="221"/>
      <c r="BI101" s="221"/>
      <c r="BJ101" s="221"/>
      <c r="BK101" s="221"/>
      <c r="BL101" s="221"/>
      <c r="BM101" s="221"/>
      <c r="BN101" s="129">
        <v>0.9</v>
      </c>
      <c r="BO101" s="129">
        <v>0.9</v>
      </c>
      <c r="BP101" s="129">
        <v>0.9</v>
      </c>
      <c r="BQ101" s="129">
        <v>0.9</v>
      </c>
      <c r="BR101" s="129">
        <v>0.9</v>
      </c>
      <c r="BS101" s="129">
        <v>0.9</v>
      </c>
      <c r="BT101" s="221"/>
      <c r="BU101" s="221"/>
      <c r="BV101" s="221"/>
      <c r="BW101" s="221"/>
      <c r="BX101" s="221"/>
      <c r="BY101" s="221"/>
      <c r="BZ101" s="129"/>
      <c r="CA101" s="129"/>
      <c r="CB101" s="129"/>
      <c r="CC101" s="129"/>
      <c r="CD101" s="129"/>
      <c r="CE101" s="129"/>
      <c r="CH101" s="221"/>
      <c r="CI101" s="221"/>
      <c r="CJ101" s="221"/>
      <c r="CK101" s="221"/>
      <c r="CL101" s="221"/>
      <c r="CM101" s="221"/>
      <c r="CN101" s="221"/>
      <c r="CO101" s="221"/>
      <c r="CP101" s="221"/>
      <c r="CQ101" s="129">
        <v>0.9</v>
      </c>
      <c r="CR101" s="129">
        <v>0.9</v>
      </c>
      <c r="CS101" s="129">
        <v>0.9</v>
      </c>
      <c r="CT101" s="221"/>
      <c r="CU101" s="221"/>
      <c r="CV101" s="221"/>
      <c r="CW101" s="221"/>
      <c r="CX101" s="221"/>
      <c r="CY101" s="221"/>
      <c r="CZ101" s="221"/>
      <c r="DA101" s="221"/>
      <c r="DB101" s="221"/>
      <c r="DC101" s="129"/>
      <c r="DD101" s="129"/>
      <c r="DE101" s="129"/>
      <c r="DF101" s="198"/>
      <c r="DG101" s="143"/>
      <c r="DH101" s="129"/>
      <c r="DI101" s="129"/>
      <c r="DJ101" s="129"/>
      <c r="DK101" s="129"/>
      <c r="DL101" s="129"/>
      <c r="DM101" s="129"/>
      <c r="DN101" s="129"/>
      <c r="DO101" s="129"/>
      <c r="DP101" s="129"/>
      <c r="DQ101" s="129"/>
      <c r="DR101" s="129"/>
      <c r="DS101" s="129"/>
      <c r="DT101" s="129"/>
      <c r="DU101" s="129"/>
      <c r="DV101" s="129"/>
      <c r="DW101" s="129"/>
      <c r="DX101" s="129"/>
      <c r="DY101" s="129"/>
      <c r="DZ101" s="129"/>
      <c r="EA101" s="129"/>
      <c r="EB101" s="129"/>
      <c r="EC101" s="129"/>
      <c r="ED101" s="129"/>
      <c r="EE101" s="129"/>
      <c r="EF101" s="129">
        <v>0.9</v>
      </c>
      <c r="EG101" s="129">
        <v>0.9</v>
      </c>
      <c r="EH101" s="129">
        <v>0.9</v>
      </c>
      <c r="EI101" s="129">
        <v>0.9</v>
      </c>
      <c r="EJ101" s="129">
        <v>0.9</v>
      </c>
      <c r="EK101" s="129">
        <v>0.9</v>
      </c>
      <c r="EL101" s="129">
        <v>0.9</v>
      </c>
      <c r="EM101" s="129">
        <v>0.9</v>
      </c>
      <c r="EN101" s="129">
        <v>0.9</v>
      </c>
      <c r="EO101" s="129">
        <v>0.9</v>
      </c>
      <c r="EP101" s="129">
        <v>0.9</v>
      </c>
      <c r="EQ101" s="129">
        <v>0.9</v>
      </c>
      <c r="ER101" s="129">
        <v>0.9</v>
      </c>
      <c r="ES101" s="129">
        <v>0.9</v>
      </c>
      <c r="ET101" s="129">
        <v>0.9</v>
      </c>
      <c r="EU101" s="129">
        <v>0.88</v>
      </c>
      <c r="EV101" s="129">
        <v>0.74</v>
      </c>
      <c r="EW101" s="129">
        <v>0.88</v>
      </c>
      <c r="EX101" s="129">
        <v>0.88</v>
      </c>
      <c r="EY101" s="129">
        <v>0.88</v>
      </c>
      <c r="EZ101" s="129">
        <v>0.88</v>
      </c>
      <c r="FA101" s="129">
        <v>0.87</v>
      </c>
      <c r="FB101" s="129"/>
      <c r="FC101" s="129"/>
      <c r="FD101" s="129"/>
      <c r="FE101" s="129">
        <v>0.87</v>
      </c>
      <c r="FF101" s="129">
        <v>0.79</v>
      </c>
      <c r="FG101" s="129">
        <v>0.79</v>
      </c>
      <c r="FH101" s="129">
        <v>0.79</v>
      </c>
      <c r="FI101" s="129">
        <v>0.87</v>
      </c>
      <c r="FJ101" s="129">
        <v>0.98938492063492067</v>
      </c>
      <c r="FK101" s="129">
        <v>0.83</v>
      </c>
      <c r="FL101" s="129">
        <v>0.92</v>
      </c>
      <c r="FM101" s="129">
        <v>0.92</v>
      </c>
      <c r="FN101" s="129">
        <v>0.92</v>
      </c>
      <c r="FO101" s="129">
        <v>0.92</v>
      </c>
      <c r="FP101" s="129">
        <v>0.92</v>
      </c>
      <c r="FQ101" s="129">
        <v>0.92</v>
      </c>
      <c r="FR101" s="129">
        <v>0.92</v>
      </c>
      <c r="FS101" s="129">
        <v>0.82</v>
      </c>
      <c r="FT101" s="129">
        <v>0.88</v>
      </c>
      <c r="FU101" s="129">
        <v>0.75535714285714284</v>
      </c>
      <c r="FV101" s="129">
        <v>0.88</v>
      </c>
      <c r="FW101" s="129">
        <v>0.88</v>
      </c>
      <c r="FX101" s="129">
        <v>0.86166666666666658</v>
      </c>
      <c r="FY101" s="165">
        <v>0.73857142857142855</v>
      </c>
      <c r="FZ101" s="165">
        <v>0.88124999999999987</v>
      </c>
      <c r="GA101" s="165">
        <v>0.88124999999999987</v>
      </c>
      <c r="GB101" s="165">
        <v>0.88124999999999987</v>
      </c>
      <c r="GC101" s="165">
        <v>0.88124999999999987</v>
      </c>
      <c r="GD101" s="165"/>
      <c r="GE101" s="165"/>
      <c r="GF101" s="165"/>
      <c r="GG101" s="165"/>
      <c r="GH101" s="165"/>
      <c r="GI101" s="165"/>
      <c r="GJ101" s="165"/>
      <c r="GK101" s="165"/>
      <c r="GL101" s="165"/>
      <c r="GM101" s="165">
        <v>0.88</v>
      </c>
      <c r="GN101" s="165">
        <v>0.88</v>
      </c>
      <c r="GO101" s="165">
        <v>0.88</v>
      </c>
      <c r="GP101" s="165">
        <v>0.88</v>
      </c>
      <c r="GQ101" s="165">
        <v>0.88</v>
      </c>
      <c r="GR101" s="165">
        <v>0.88</v>
      </c>
      <c r="GS101" s="165">
        <v>0.88</v>
      </c>
      <c r="GT101" s="165">
        <v>0.88</v>
      </c>
      <c r="GU101" s="165">
        <v>0.88</v>
      </c>
      <c r="GV101" s="165">
        <v>0.88</v>
      </c>
      <c r="GW101" s="165">
        <v>0.88</v>
      </c>
      <c r="GX101" s="165">
        <v>0.88</v>
      </c>
      <c r="GY101" s="165">
        <v>0.88</v>
      </c>
      <c r="GZ101" s="165">
        <v>0.88</v>
      </c>
      <c r="HA101" s="165">
        <v>0.88</v>
      </c>
      <c r="HB101" s="165">
        <v>0.88</v>
      </c>
      <c r="HC101" s="165">
        <v>0.88</v>
      </c>
      <c r="HD101" s="165">
        <v>0.88</v>
      </c>
      <c r="HE101" s="165">
        <v>0.88</v>
      </c>
      <c r="HF101" s="165">
        <v>0.88</v>
      </c>
      <c r="HG101" s="165">
        <v>0.88</v>
      </c>
      <c r="HH101" s="165">
        <v>0.88</v>
      </c>
      <c r="HI101" s="143"/>
      <c r="HJ101" s="143"/>
      <c r="HK101" s="143"/>
      <c r="HL101" s="143"/>
      <c r="HM101" s="143"/>
    </row>
    <row r="102" spans="2:222" ht="15" customHeight="1">
      <c r="B102" s="104" t="s">
        <v>258</v>
      </c>
      <c r="C102" s="106" t="s">
        <v>181</v>
      </c>
      <c r="H102" s="96">
        <v>550.697654007663</v>
      </c>
      <c r="I102" s="96">
        <v>418.3040605544474</v>
      </c>
      <c r="J102" s="96">
        <v>670.8411236762189</v>
      </c>
      <c r="K102" s="96">
        <v>458.95894941032628</v>
      </c>
      <c r="L102" s="96">
        <v>497.53859372250326</v>
      </c>
      <c r="M102" s="96">
        <v>405.95883785579753</v>
      </c>
      <c r="N102" s="96">
        <v>475.55394409379437</v>
      </c>
      <c r="O102" s="96">
        <v>413.26679623779637</v>
      </c>
      <c r="P102" s="96">
        <v>492.09063651628679</v>
      </c>
      <c r="Q102" s="96">
        <v>508.83242970536685</v>
      </c>
      <c r="R102" s="96">
        <v>492.44140603640011</v>
      </c>
      <c r="S102" s="96">
        <v>590.59371220086973</v>
      </c>
      <c r="T102" s="183">
        <f>T111</f>
        <v>600.76922632816218</v>
      </c>
      <c r="U102" s="183">
        <f t="shared" ref="U102:AE102" si="132">U111</f>
        <v>545.13840722634347</v>
      </c>
      <c r="V102" s="183">
        <f t="shared" si="132"/>
        <v>574.51178808773227</v>
      </c>
      <c r="W102" s="183">
        <f t="shared" si="132"/>
        <v>584.37835200585471</v>
      </c>
      <c r="X102" s="183">
        <f t="shared" si="132"/>
        <v>538.91725091677949</v>
      </c>
      <c r="Y102" s="183">
        <f t="shared" si="132"/>
        <v>583.51692969226417</v>
      </c>
      <c r="Z102" s="183">
        <f t="shared" si="132"/>
        <v>483.10850373609998</v>
      </c>
      <c r="AA102" s="183">
        <f t="shared" si="132"/>
        <v>519.25446104562786</v>
      </c>
      <c r="AB102" s="183">
        <f t="shared" si="132"/>
        <v>494.29088026680125</v>
      </c>
      <c r="AC102" s="183">
        <f t="shared" si="132"/>
        <v>496.27263288163169</v>
      </c>
      <c r="AD102" s="183">
        <f t="shared" si="132"/>
        <v>470.08183095145159</v>
      </c>
      <c r="AE102" s="183">
        <f t="shared" si="132"/>
        <v>454.55855515515475</v>
      </c>
      <c r="AF102" s="182"/>
      <c r="AH102" s="225"/>
      <c r="AI102" s="225"/>
      <c r="AJ102" s="225"/>
      <c r="AK102" s="96">
        <f t="shared" ref="AK102:AR102" si="133">AK100*AK106</f>
        <v>591</v>
      </c>
      <c r="AL102" s="96">
        <f t="shared" si="133"/>
        <v>602.64</v>
      </c>
      <c r="AM102" s="96">
        <f t="shared" si="133"/>
        <v>583.20000000000005</v>
      </c>
      <c r="AN102" s="96">
        <f t="shared" si="133"/>
        <v>602.64</v>
      </c>
      <c r="AO102" s="96">
        <f t="shared" si="133"/>
        <v>602.64</v>
      </c>
      <c r="AP102" s="96">
        <f t="shared" si="133"/>
        <v>583.20000000000005</v>
      </c>
      <c r="AQ102" s="96">
        <f t="shared" si="133"/>
        <v>602.64</v>
      </c>
      <c r="AR102" s="96">
        <f t="shared" si="133"/>
        <v>583.20000000000005</v>
      </c>
      <c r="AS102" s="96">
        <f>AS100*AS106</f>
        <v>602.64</v>
      </c>
      <c r="AT102" s="225"/>
      <c r="AU102" s="225"/>
      <c r="AV102" s="225"/>
      <c r="AW102" s="96">
        <v>617.91956796705711</v>
      </c>
      <c r="AX102" s="96">
        <v>628.71897119619655</v>
      </c>
      <c r="AY102" s="96">
        <v>597.51830189189138</v>
      </c>
      <c r="AZ102" s="96">
        <v>598.23241865734406</v>
      </c>
      <c r="BA102" s="96">
        <v>547.26735833537145</v>
      </c>
      <c r="BB102" s="96">
        <v>517.95527849653126</v>
      </c>
      <c r="BC102" s="96">
        <v>621.35377240678793</v>
      </c>
      <c r="BD102" s="96">
        <v>41.230601416320049</v>
      </c>
      <c r="BE102" s="96">
        <v>597.56260072250802</v>
      </c>
      <c r="BG102" s="184"/>
      <c r="BH102" s="225"/>
      <c r="BI102" s="225"/>
      <c r="BJ102" s="225"/>
      <c r="BK102" s="225"/>
      <c r="BL102" s="225"/>
      <c r="BM102" s="225"/>
      <c r="BN102" s="96">
        <f t="shared" ref="BN102:BS102" si="134">+BN111</f>
        <v>483.82868803660557</v>
      </c>
      <c r="BO102" s="96">
        <f t="shared" si="134"/>
        <v>417.4192367899563</v>
      </c>
      <c r="BP102" s="96">
        <f t="shared" si="134"/>
        <v>382.31163112736419</v>
      </c>
      <c r="BQ102" s="96">
        <f t="shared" si="134"/>
        <v>462.21172734771437</v>
      </c>
      <c r="BR102" s="96">
        <f t="shared" si="134"/>
        <v>469.03542968484084</v>
      </c>
      <c r="BS102" s="96">
        <f t="shared" si="134"/>
        <v>502.72743884977154</v>
      </c>
      <c r="BT102" s="225"/>
      <c r="BU102" s="225"/>
      <c r="BV102" s="225"/>
      <c r="BW102" s="225"/>
      <c r="BX102" s="225"/>
      <c r="BY102" s="225"/>
      <c r="BZ102" s="96"/>
      <c r="CA102" s="96"/>
      <c r="CB102" s="96"/>
      <c r="CC102" s="96"/>
      <c r="CD102" s="96"/>
      <c r="CE102" s="96"/>
      <c r="CH102" s="225"/>
      <c r="CI102" s="225"/>
      <c r="CJ102" s="225"/>
      <c r="CK102" s="225"/>
      <c r="CL102" s="225"/>
      <c r="CM102" s="225"/>
      <c r="CN102" s="225"/>
      <c r="CO102" s="225"/>
      <c r="CP102" s="225"/>
      <c r="CQ102" s="96">
        <f t="shared" ref="CQ102:CS102" si="135">+CQ111</f>
        <v>445.2594457049708</v>
      </c>
      <c r="CR102" s="96">
        <f t="shared" si="135"/>
        <v>510.03943161372484</v>
      </c>
      <c r="CS102" s="96">
        <f t="shared" si="135"/>
        <v>555.88873518661103</v>
      </c>
      <c r="CT102" s="225"/>
      <c r="CU102" s="225"/>
      <c r="CV102" s="225"/>
      <c r="CW102" s="225"/>
      <c r="CX102" s="225"/>
      <c r="CY102" s="225"/>
      <c r="CZ102" s="225"/>
      <c r="DA102" s="225"/>
      <c r="DB102" s="225"/>
      <c r="DC102" s="96"/>
      <c r="DD102" s="96"/>
      <c r="DE102" s="96"/>
      <c r="DF102" s="197"/>
      <c r="DG102" s="187"/>
      <c r="DH102" s="96"/>
      <c r="DI102" s="96"/>
      <c r="DJ102" s="96"/>
      <c r="DK102" s="96"/>
      <c r="DL102" s="96"/>
      <c r="DM102" s="96"/>
      <c r="DN102" s="96"/>
      <c r="DO102" s="96"/>
      <c r="DP102" s="96"/>
      <c r="DQ102" s="96"/>
      <c r="DR102" s="96"/>
      <c r="DS102" s="96"/>
      <c r="DT102" s="96"/>
      <c r="DU102" s="96"/>
      <c r="DV102" s="96"/>
      <c r="DW102" s="96"/>
      <c r="DX102" s="96"/>
      <c r="DY102" s="96"/>
      <c r="DZ102" s="96"/>
      <c r="EA102" s="96"/>
      <c r="EB102" s="96"/>
      <c r="EC102" s="96"/>
      <c r="ED102" s="96"/>
      <c r="EE102" s="96"/>
      <c r="EF102" s="96">
        <f t="shared" ref="EF102:EM102" si="136">18*EF3</f>
        <v>540</v>
      </c>
      <c r="EG102" s="96">
        <f t="shared" si="136"/>
        <v>540</v>
      </c>
      <c r="EH102" s="96">
        <f t="shared" si="136"/>
        <v>558</v>
      </c>
      <c r="EI102" s="96">
        <f t="shared" si="136"/>
        <v>558</v>
      </c>
      <c r="EJ102" s="96">
        <f t="shared" si="136"/>
        <v>558</v>
      </c>
      <c r="EK102" s="96">
        <f t="shared" si="136"/>
        <v>558</v>
      </c>
      <c r="EL102" s="96">
        <f t="shared" si="136"/>
        <v>558</v>
      </c>
      <c r="EM102" s="96">
        <f t="shared" si="136"/>
        <v>558</v>
      </c>
      <c r="EN102" s="96">
        <f t="shared" ref="EN102:EY102" si="137">17*EN3</f>
        <v>527</v>
      </c>
      <c r="EO102" s="96">
        <f t="shared" si="137"/>
        <v>527</v>
      </c>
      <c r="EP102" s="96">
        <f t="shared" si="137"/>
        <v>527</v>
      </c>
      <c r="EQ102" s="96">
        <f t="shared" si="137"/>
        <v>510</v>
      </c>
      <c r="ER102" s="96">
        <f t="shared" si="137"/>
        <v>510</v>
      </c>
      <c r="ES102" s="96">
        <f t="shared" si="137"/>
        <v>510</v>
      </c>
      <c r="ET102" s="96">
        <f t="shared" si="137"/>
        <v>510</v>
      </c>
      <c r="EU102" s="96">
        <f t="shared" si="137"/>
        <v>527</v>
      </c>
      <c r="EV102" s="96">
        <f t="shared" si="137"/>
        <v>527</v>
      </c>
      <c r="EW102" s="96">
        <f t="shared" si="137"/>
        <v>527</v>
      </c>
      <c r="EX102" s="96">
        <f t="shared" si="137"/>
        <v>527</v>
      </c>
      <c r="EY102" s="96">
        <f t="shared" si="137"/>
        <v>527</v>
      </c>
      <c r="EZ102" s="96">
        <v>119</v>
      </c>
      <c r="FA102" s="96">
        <v>119</v>
      </c>
      <c r="FB102" s="96"/>
      <c r="FC102" s="96"/>
      <c r="FD102" s="96"/>
      <c r="FE102" s="96">
        <v>119</v>
      </c>
      <c r="FF102" s="96">
        <v>119</v>
      </c>
      <c r="FG102" s="96">
        <v>119</v>
      </c>
      <c r="FH102" s="96">
        <v>85</v>
      </c>
      <c r="FI102" s="96">
        <v>119</v>
      </c>
      <c r="FJ102" s="96">
        <v>144.09999999999491</v>
      </c>
      <c r="FK102" s="96">
        <v>119</v>
      </c>
      <c r="FL102" s="96">
        <v>119</v>
      </c>
      <c r="FM102" s="96">
        <v>119</v>
      </c>
      <c r="FN102" s="96">
        <v>127.5</v>
      </c>
      <c r="FO102" s="96">
        <v>119</v>
      </c>
      <c r="FP102" s="96">
        <v>119</v>
      </c>
      <c r="FQ102" s="96">
        <v>119</v>
      </c>
      <c r="FR102" s="96">
        <v>136</v>
      </c>
      <c r="FS102" s="96">
        <v>119</v>
      </c>
      <c r="FT102" s="96">
        <v>126</v>
      </c>
      <c r="FU102" s="96">
        <v>107.86499999999998</v>
      </c>
      <c r="FV102" s="96">
        <v>126</v>
      </c>
      <c r="FW102" s="96">
        <v>126</v>
      </c>
      <c r="FX102" s="96">
        <f t="shared" ref="FX102" si="138">24*FX101*FX105*FX$3</f>
        <v>527.34</v>
      </c>
      <c r="FY102" s="159">
        <f>24*FY101*FY105*FY$3</f>
        <v>467.07257142857139</v>
      </c>
      <c r="FZ102" s="159">
        <f t="shared" ref="FZ102:GC102" si="139">17*FZ3</f>
        <v>527</v>
      </c>
      <c r="GA102" s="159">
        <f t="shared" si="139"/>
        <v>527</v>
      </c>
      <c r="GB102" s="159">
        <f t="shared" si="139"/>
        <v>527</v>
      </c>
      <c r="GC102" s="159">
        <f t="shared" si="139"/>
        <v>527</v>
      </c>
      <c r="GD102" s="159"/>
      <c r="GE102" s="159"/>
      <c r="GF102" s="159"/>
      <c r="GG102" s="159"/>
      <c r="GH102" s="159"/>
      <c r="GI102" s="159"/>
      <c r="GJ102" s="159"/>
      <c r="GK102" s="159"/>
      <c r="GL102" s="159"/>
      <c r="GM102" s="159">
        <f t="shared" ref="GM102:HH102" si="140">17*GM3</f>
        <v>527</v>
      </c>
      <c r="GN102" s="159">
        <f t="shared" si="140"/>
        <v>527</v>
      </c>
      <c r="GO102" s="159">
        <f t="shared" si="140"/>
        <v>527</v>
      </c>
      <c r="GP102" s="159">
        <f t="shared" si="140"/>
        <v>527</v>
      </c>
      <c r="GQ102" s="159">
        <f t="shared" si="140"/>
        <v>510</v>
      </c>
      <c r="GR102" s="159">
        <f t="shared" si="140"/>
        <v>510</v>
      </c>
      <c r="GS102" s="159">
        <f t="shared" si="140"/>
        <v>510</v>
      </c>
      <c r="GT102" s="159">
        <f t="shared" si="140"/>
        <v>510</v>
      </c>
      <c r="GU102" s="159">
        <f t="shared" si="140"/>
        <v>527</v>
      </c>
      <c r="GV102" s="159">
        <f t="shared" si="140"/>
        <v>527</v>
      </c>
      <c r="GW102" s="159">
        <f t="shared" si="140"/>
        <v>527</v>
      </c>
      <c r="GX102" s="159">
        <f t="shared" si="140"/>
        <v>527</v>
      </c>
      <c r="GY102" s="159">
        <f t="shared" si="140"/>
        <v>527</v>
      </c>
      <c r="GZ102" s="159">
        <f t="shared" si="140"/>
        <v>510</v>
      </c>
      <c r="HA102" s="159">
        <f t="shared" si="140"/>
        <v>510</v>
      </c>
      <c r="HB102" s="159">
        <f t="shared" si="140"/>
        <v>510</v>
      </c>
      <c r="HC102" s="159">
        <f t="shared" si="140"/>
        <v>510</v>
      </c>
      <c r="HD102" s="159">
        <f t="shared" si="140"/>
        <v>527</v>
      </c>
      <c r="HE102" s="159">
        <f t="shared" si="140"/>
        <v>527</v>
      </c>
      <c r="HF102" s="159">
        <f t="shared" si="140"/>
        <v>527</v>
      </c>
      <c r="HG102" s="159">
        <f t="shared" si="140"/>
        <v>527</v>
      </c>
      <c r="HH102" s="159">
        <f t="shared" si="140"/>
        <v>527</v>
      </c>
      <c r="HI102" s="144"/>
      <c r="HJ102" s="144"/>
      <c r="HK102" s="144"/>
      <c r="HL102" s="144"/>
      <c r="HM102" s="144"/>
    </row>
    <row r="103" spans="2:222" ht="15" customHeight="1">
      <c r="B103" s="104" t="s">
        <v>259</v>
      </c>
      <c r="C103" s="106" t="s">
        <v>181</v>
      </c>
      <c r="H103" s="96">
        <f>+H100*H101</f>
        <v>669.6</v>
      </c>
      <c r="I103" s="96">
        <f t="shared" ref="I103:S103" si="141">+I100*I101</f>
        <v>604.80000000000007</v>
      </c>
      <c r="J103" s="96">
        <f t="shared" si="141"/>
        <v>669.6</v>
      </c>
      <c r="K103" s="96">
        <f t="shared" si="141"/>
        <v>648</v>
      </c>
      <c r="L103" s="96">
        <f t="shared" si="141"/>
        <v>669.6</v>
      </c>
      <c r="M103" s="96">
        <f t="shared" si="141"/>
        <v>648</v>
      </c>
      <c r="N103" s="96">
        <f t="shared" si="141"/>
        <v>669.6</v>
      </c>
      <c r="O103" s="96">
        <f t="shared" si="141"/>
        <v>669.6</v>
      </c>
      <c r="P103" s="96">
        <f t="shared" si="141"/>
        <v>648</v>
      </c>
      <c r="Q103" s="96">
        <f t="shared" si="141"/>
        <v>669.6</v>
      </c>
      <c r="R103" s="96">
        <f t="shared" si="141"/>
        <v>648</v>
      </c>
      <c r="S103" s="96">
        <f t="shared" si="141"/>
        <v>669.6</v>
      </c>
      <c r="T103" s="183">
        <f>+T100*T101</f>
        <v>669.6</v>
      </c>
      <c r="U103" s="183">
        <f>+U100*U101</f>
        <v>604.80000000000007</v>
      </c>
      <c r="V103" s="183">
        <f>+V100*V101</f>
        <v>669.6</v>
      </c>
      <c r="W103" s="183">
        <f t="shared" ref="W103:AE103" si="142">+W100*W101</f>
        <v>648</v>
      </c>
      <c r="X103" s="183">
        <f t="shared" si="142"/>
        <v>669.6</v>
      </c>
      <c r="Y103" s="183">
        <f t="shared" si="142"/>
        <v>648</v>
      </c>
      <c r="Z103" s="183">
        <f t="shared" si="142"/>
        <v>669.6</v>
      </c>
      <c r="AA103" s="183">
        <f t="shared" si="142"/>
        <v>669.6</v>
      </c>
      <c r="AB103" s="183">
        <f t="shared" si="142"/>
        <v>648</v>
      </c>
      <c r="AC103" s="183">
        <f t="shared" si="142"/>
        <v>669.6</v>
      </c>
      <c r="AD103" s="183">
        <f t="shared" si="142"/>
        <v>648</v>
      </c>
      <c r="AE103" s="183">
        <f t="shared" si="142"/>
        <v>669.6</v>
      </c>
      <c r="AF103" s="182"/>
      <c r="AH103" s="225"/>
      <c r="AI103" s="225"/>
      <c r="AJ103" s="225"/>
      <c r="AK103" s="96">
        <f>AK100*AK101</f>
        <v>648</v>
      </c>
      <c r="AL103" s="96">
        <f t="shared" ref="AL103:AS103" si="143">AL100*AL101</f>
        <v>669.6</v>
      </c>
      <c r="AM103" s="96">
        <f t="shared" si="143"/>
        <v>648</v>
      </c>
      <c r="AN103" s="96">
        <f t="shared" si="143"/>
        <v>669.6</v>
      </c>
      <c r="AO103" s="96">
        <f t="shared" si="143"/>
        <v>669.6</v>
      </c>
      <c r="AP103" s="96">
        <f t="shared" si="143"/>
        <v>648</v>
      </c>
      <c r="AQ103" s="96">
        <f t="shared" si="143"/>
        <v>669.6</v>
      </c>
      <c r="AR103" s="96">
        <f t="shared" si="143"/>
        <v>648</v>
      </c>
      <c r="AS103" s="96">
        <f t="shared" si="143"/>
        <v>669.6</v>
      </c>
      <c r="AT103" s="225"/>
      <c r="AU103" s="225"/>
      <c r="AV103" s="225"/>
      <c r="AW103" s="96">
        <f>AW100*AW101</f>
        <v>617.91956796705722</v>
      </c>
      <c r="AX103" s="96">
        <f t="shared" ref="AX103:BE103" si="144">AX100*AX101</f>
        <v>628.71897119619655</v>
      </c>
      <c r="AY103" s="96">
        <f t="shared" si="144"/>
        <v>597.51830189189138</v>
      </c>
      <c r="AZ103" s="96">
        <f t="shared" si="144"/>
        <v>598.23241865734406</v>
      </c>
      <c r="BA103" s="96">
        <f t="shared" si="144"/>
        <v>547.26735833537145</v>
      </c>
      <c r="BB103" s="96">
        <f t="shared" si="144"/>
        <v>517.95527849653126</v>
      </c>
      <c r="BC103" s="96">
        <f t="shared" si="144"/>
        <v>621.35377240678793</v>
      </c>
      <c r="BD103" s="96">
        <f t="shared" si="144"/>
        <v>41.230601416320049</v>
      </c>
      <c r="BE103" s="96">
        <f t="shared" si="144"/>
        <v>597.56260072250802</v>
      </c>
      <c r="BG103" s="184"/>
      <c r="BH103" s="225"/>
      <c r="BI103" s="225"/>
      <c r="BJ103" s="225"/>
      <c r="BK103" s="225"/>
      <c r="BL103" s="225"/>
      <c r="BM103" s="225"/>
      <c r="BN103" s="96">
        <f>+BN100*BN101</f>
        <v>669.6</v>
      </c>
      <c r="BO103" s="96">
        <f t="shared" ref="BO103:BS103" si="145">+BO100*BO101</f>
        <v>669.6</v>
      </c>
      <c r="BP103" s="96">
        <f t="shared" si="145"/>
        <v>648</v>
      </c>
      <c r="BQ103" s="96">
        <f t="shared" si="145"/>
        <v>669.6</v>
      </c>
      <c r="BR103" s="96">
        <f t="shared" si="145"/>
        <v>648</v>
      </c>
      <c r="BS103" s="96">
        <f t="shared" si="145"/>
        <v>669.6</v>
      </c>
      <c r="BT103" s="225"/>
      <c r="BU103" s="225"/>
      <c r="BV103" s="225"/>
      <c r="BW103" s="225"/>
      <c r="BX103" s="225"/>
      <c r="BY103" s="225"/>
      <c r="BZ103" s="96"/>
      <c r="CA103" s="96"/>
      <c r="CB103" s="96"/>
      <c r="CC103" s="96"/>
      <c r="CD103" s="96"/>
      <c r="CE103" s="96"/>
      <c r="CH103" s="225"/>
      <c r="CI103" s="225"/>
      <c r="CJ103" s="225"/>
      <c r="CK103" s="225"/>
      <c r="CL103" s="225"/>
      <c r="CM103" s="225"/>
      <c r="CN103" s="225"/>
      <c r="CO103" s="225"/>
      <c r="CP103" s="225"/>
      <c r="CQ103" s="96">
        <f t="shared" ref="CQ103:CS103" si="146">+CQ100*CQ101</f>
        <v>669.6</v>
      </c>
      <c r="CR103" s="96">
        <f t="shared" si="146"/>
        <v>648</v>
      </c>
      <c r="CS103" s="96">
        <f t="shared" si="146"/>
        <v>669.6</v>
      </c>
      <c r="CT103" s="225"/>
      <c r="CU103" s="225"/>
      <c r="CV103" s="225"/>
      <c r="CW103" s="225"/>
      <c r="CX103" s="225"/>
      <c r="CY103" s="225"/>
      <c r="CZ103" s="225"/>
      <c r="DA103" s="225"/>
      <c r="DB103" s="225"/>
      <c r="DC103" s="96"/>
      <c r="DD103" s="96"/>
      <c r="DE103" s="96"/>
      <c r="DF103" s="197"/>
      <c r="DH103" s="96"/>
      <c r="DI103" s="96"/>
      <c r="DJ103" s="96"/>
      <c r="DK103" s="96"/>
      <c r="DL103" s="96"/>
      <c r="DM103" s="96"/>
      <c r="DN103" s="96"/>
      <c r="DO103" s="96"/>
      <c r="DP103" s="96"/>
      <c r="DQ103" s="96"/>
      <c r="DR103" s="96"/>
      <c r="DS103" s="96"/>
      <c r="DT103" s="96"/>
      <c r="DU103" s="96"/>
      <c r="DV103" s="96"/>
      <c r="DW103" s="96"/>
      <c r="DX103" s="96"/>
      <c r="DY103" s="96"/>
      <c r="DZ103" s="96"/>
      <c r="EA103" s="96"/>
      <c r="EB103" s="96"/>
      <c r="EC103" s="96"/>
      <c r="ED103" s="96"/>
      <c r="EE103" s="96"/>
      <c r="EF103" s="96">
        <f>+IF(EF100-EF104&lt;0,0,EF100-EF104)</f>
        <v>151.19999999999999</v>
      </c>
      <c r="EG103" s="96">
        <v>154</v>
      </c>
      <c r="EH103" s="96">
        <f>+IF(EH100-EH104&lt;0,0,EH100-EH104)</f>
        <v>669.6</v>
      </c>
      <c r="EI103" s="96">
        <f t="shared" ref="EI103" si="147">+IF(EI100-EI104&lt;0,0,EI100-EI104)</f>
        <v>669.6</v>
      </c>
      <c r="EJ103" s="96">
        <f>+IF(EJ100*EJ101&lt;0,0,EJ100*EJ101)</f>
        <v>669.6</v>
      </c>
      <c r="EK103" s="96">
        <f t="shared" ref="EK103:EP103" si="148">+IF(EK100*EK101&lt;0,0,EK100*EK101)</f>
        <v>669.6</v>
      </c>
      <c r="EL103" s="96">
        <f t="shared" si="148"/>
        <v>669.6</v>
      </c>
      <c r="EM103" s="96">
        <f t="shared" si="148"/>
        <v>669.6</v>
      </c>
      <c r="EN103" s="96">
        <f t="shared" si="148"/>
        <v>669.6</v>
      </c>
      <c r="EO103" s="96">
        <f t="shared" si="148"/>
        <v>669.6</v>
      </c>
      <c r="EP103" s="96">
        <f t="shared" si="148"/>
        <v>669.6</v>
      </c>
      <c r="EQ103" s="96">
        <v>151.20000000000002</v>
      </c>
      <c r="ER103" s="96">
        <v>147.84</v>
      </c>
      <c r="ES103" s="96">
        <v>148</v>
      </c>
      <c r="ET103" s="96">
        <v>148</v>
      </c>
      <c r="EU103" s="96">
        <v>148</v>
      </c>
      <c r="EV103" s="96">
        <v>124</v>
      </c>
      <c r="EW103" s="96">
        <v>148</v>
      </c>
      <c r="EX103" s="96">
        <f>+IF(EX100*EX101&lt;0,0,EX100*EX101)</f>
        <v>654.72</v>
      </c>
      <c r="EY103" s="96">
        <f>+IF(EY100*EY101&lt;0,0,EY100*EY101)</f>
        <v>654.72</v>
      </c>
      <c r="EZ103" s="96">
        <v>147.84</v>
      </c>
      <c r="FA103" s="96">
        <v>146.16</v>
      </c>
      <c r="FB103" s="96"/>
      <c r="FC103" s="96"/>
      <c r="FD103" s="96"/>
      <c r="FE103" s="96">
        <v>146.16</v>
      </c>
      <c r="FF103" s="96">
        <v>132.72</v>
      </c>
      <c r="FG103" s="96">
        <v>132.72</v>
      </c>
      <c r="FH103" s="96">
        <v>94.800000000000011</v>
      </c>
      <c r="FI103" s="96">
        <v>146.16</v>
      </c>
      <c r="FJ103" s="96">
        <v>161.43333333333334</v>
      </c>
      <c r="FK103" s="96">
        <v>128.65</v>
      </c>
      <c r="FL103" s="96">
        <v>154.56</v>
      </c>
      <c r="FM103" s="96">
        <v>154.56</v>
      </c>
      <c r="FN103" s="96">
        <v>165.6</v>
      </c>
      <c r="FO103" s="96">
        <v>154.56</v>
      </c>
      <c r="FP103" s="96">
        <v>154.56</v>
      </c>
      <c r="FQ103" s="96">
        <v>154.56</v>
      </c>
      <c r="FR103" s="96">
        <v>176.64000000000001</v>
      </c>
      <c r="FS103" s="96">
        <v>137</v>
      </c>
      <c r="FT103" s="96">
        <v>148</v>
      </c>
      <c r="FU103" s="96">
        <v>126.89999999999999</v>
      </c>
      <c r="FV103" s="96">
        <v>148</v>
      </c>
      <c r="FW103" s="96">
        <v>148</v>
      </c>
      <c r="FX103" s="96">
        <f>+IF(FX100*FX101&lt;0,0,FX100*FX101)</f>
        <v>620.4</v>
      </c>
      <c r="FY103" s="159">
        <f t="shared" ref="FY103:GC103" si="149">+IF(FY100*FY101&lt;0,0,FY100*FY101)</f>
        <v>549.49714285714288</v>
      </c>
      <c r="FZ103" s="159">
        <f t="shared" si="149"/>
        <v>655.64999999999986</v>
      </c>
      <c r="GA103" s="159">
        <f t="shared" si="149"/>
        <v>655.64999999999986</v>
      </c>
      <c r="GB103" s="159">
        <f t="shared" si="149"/>
        <v>655.64999999999986</v>
      </c>
      <c r="GC103" s="159">
        <f t="shared" si="149"/>
        <v>655.64999999999986</v>
      </c>
      <c r="GD103" s="159"/>
      <c r="GE103" s="159"/>
      <c r="GF103" s="159"/>
      <c r="GG103" s="159"/>
      <c r="GH103" s="159"/>
      <c r="GI103" s="159"/>
      <c r="GJ103" s="159"/>
      <c r="GK103" s="159"/>
      <c r="GL103" s="159"/>
      <c r="GM103" s="159">
        <f t="shared" ref="GM103:HH103" si="150">+IF(GM100*GM101&lt;0,0,GM100*GM101)</f>
        <v>654.72</v>
      </c>
      <c r="GN103" s="159">
        <f t="shared" si="150"/>
        <v>654.72</v>
      </c>
      <c r="GO103" s="159">
        <f t="shared" si="150"/>
        <v>654.72</v>
      </c>
      <c r="GP103" s="159">
        <f t="shared" si="150"/>
        <v>654.72</v>
      </c>
      <c r="GQ103" s="159">
        <f t="shared" si="150"/>
        <v>633.6</v>
      </c>
      <c r="GR103" s="159">
        <f t="shared" si="150"/>
        <v>633.6</v>
      </c>
      <c r="GS103" s="159">
        <f t="shared" si="150"/>
        <v>633.6</v>
      </c>
      <c r="GT103" s="159">
        <f t="shared" si="150"/>
        <v>633.6</v>
      </c>
      <c r="GU103" s="159">
        <f t="shared" si="150"/>
        <v>654.72</v>
      </c>
      <c r="GV103" s="159">
        <f t="shared" si="150"/>
        <v>654.72</v>
      </c>
      <c r="GW103" s="159">
        <f t="shared" si="150"/>
        <v>654.72</v>
      </c>
      <c r="GX103" s="159">
        <f t="shared" si="150"/>
        <v>654.72</v>
      </c>
      <c r="GY103" s="159">
        <f t="shared" si="150"/>
        <v>654.72</v>
      </c>
      <c r="GZ103" s="159">
        <f t="shared" si="150"/>
        <v>633.6</v>
      </c>
      <c r="HA103" s="159">
        <f t="shared" si="150"/>
        <v>633.6</v>
      </c>
      <c r="HB103" s="159">
        <f t="shared" si="150"/>
        <v>633.6</v>
      </c>
      <c r="HC103" s="159">
        <f t="shared" si="150"/>
        <v>633.6</v>
      </c>
      <c r="HD103" s="159">
        <f t="shared" si="150"/>
        <v>654.72</v>
      </c>
      <c r="HE103" s="159">
        <f t="shared" si="150"/>
        <v>654.72</v>
      </c>
      <c r="HF103" s="159">
        <f t="shared" si="150"/>
        <v>654.72</v>
      </c>
      <c r="HG103" s="159">
        <f t="shared" si="150"/>
        <v>654.72</v>
      </c>
      <c r="HH103" s="159">
        <f t="shared" si="150"/>
        <v>654.72</v>
      </c>
      <c r="HI103" s="144"/>
      <c r="HJ103" s="144"/>
      <c r="HK103" s="144"/>
      <c r="HL103" s="144"/>
      <c r="HM103" s="144"/>
    </row>
    <row r="104" spans="2:222" ht="15" customHeight="1">
      <c r="B104" s="104" t="s">
        <v>260</v>
      </c>
      <c r="C104" s="106" t="s">
        <v>181</v>
      </c>
      <c r="H104" s="96">
        <f>+H100-H103</f>
        <v>74.399999999999977</v>
      </c>
      <c r="I104" s="96">
        <f t="shared" ref="I104:S104" si="151">+I100-I103</f>
        <v>67.199999999999932</v>
      </c>
      <c r="J104" s="96">
        <f t="shared" si="151"/>
        <v>74.399999999999977</v>
      </c>
      <c r="K104" s="96">
        <f t="shared" si="151"/>
        <v>72</v>
      </c>
      <c r="L104" s="96">
        <f t="shared" si="151"/>
        <v>74.399999999999977</v>
      </c>
      <c r="M104" s="96">
        <f t="shared" si="151"/>
        <v>72</v>
      </c>
      <c r="N104" s="96">
        <f t="shared" si="151"/>
        <v>74.399999999999977</v>
      </c>
      <c r="O104" s="96">
        <f t="shared" si="151"/>
        <v>74.399999999999977</v>
      </c>
      <c r="P104" s="96">
        <f t="shared" si="151"/>
        <v>72</v>
      </c>
      <c r="Q104" s="96">
        <f t="shared" si="151"/>
        <v>74.399999999999977</v>
      </c>
      <c r="R104" s="96">
        <f t="shared" si="151"/>
        <v>72</v>
      </c>
      <c r="S104" s="96">
        <f t="shared" si="151"/>
        <v>74.399999999999977</v>
      </c>
      <c r="T104" s="183">
        <f t="shared" ref="T104:AE104" si="152">+T100-T103</f>
        <v>74.399999999999977</v>
      </c>
      <c r="U104" s="183">
        <f t="shared" si="152"/>
        <v>67.199999999999932</v>
      </c>
      <c r="V104" s="183">
        <f t="shared" si="152"/>
        <v>74.399999999999977</v>
      </c>
      <c r="W104" s="183">
        <f t="shared" si="152"/>
        <v>72</v>
      </c>
      <c r="X104" s="183">
        <f t="shared" si="152"/>
        <v>74.399999999999977</v>
      </c>
      <c r="Y104" s="183">
        <f t="shared" si="152"/>
        <v>72</v>
      </c>
      <c r="Z104" s="183">
        <f t="shared" si="152"/>
        <v>74.399999999999977</v>
      </c>
      <c r="AA104" s="183">
        <f t="shared" si="152"/>
        <v>74.399999999999977</v>
      </c>
      <c r="AB104" s="183">
        <f t="shared" si="152"/>
        <v>72</v>
      </c>
      <c r="AC104" s="183">
        <f t="shared" si="152"/>
        <v>74.399999999999977</v>
      </c>
      <c r="AD104" s="183">
        <f t="shared" si="152"/>
        <v>72</v>
      </c>
      <c r="AE104" s="183">
        <f t="shared" si="152"/>
        <v>74.399999999999977</v>
      </c>
      <c r="AF104" s="182"/>
      <c r="AH104" s="225"/>
      <c r="AI104" s="225"/>
      <c r="AJ104" s="225"/>
      <c r="AK104" s="96">
        <f t="shared" ref="AK104:AS104" si="153">+AK100-AK103</f>
        <v>72</v>
      </c>
      <c r="AL104" s="96">
        <f t="shared" si="153"/>
        <v>74.399999999999977</v>
      </c>
      <c r="AM104" s="96">
        <f t="shared" si="153"/>
        <v>72</v>
      </c>
      <c r="AN104" s="96">
        <f t="shared" si="153"/>
        <v>74.399999999999977</v>
      </c>
      <c r="AO104" s="96">
        <f t="shared" si="153"/>
        <v>74.399999999999977</v>
      </c>
      <c r="AP104" s="96">
        <f t="shared" si="153"/>
        <v>72</v>
      </c>
      <c r="AQ104" s="96">
        <f t="shared" si="153"/>
        <v>74.399999999999977</v>
      </c>
      <c r="AR104" s="96">
        <f>+AR100-AR103</f>
        <v>72</v>
      </c>
      <c r="AS104" s="96">
        <f t="shared" si="153"/>
        <v>74.399999999999977</v>
      </c>
      <c r="AT104" s="225"/>
      <c r="AU104" s="225"/>
      <c r="AV104" s="225"/>
      <c r="AW104" s="96">
        <f>AW100-AW103</f>
        <v>102.08043203294278</v>
      </c>
      <c r="AX104" s="96">
        <f t="shared" ref="AX104:BE104" si="154">AX100-AX103</f>
        <v>115.28102880380345</v>
      </c>
      <c r="AY104" s="96">
        <f t="shared" si="154"/>
        <v>122.48169810810862</v>
      </c>
      <c r="AZ104" s="96">
        <f t="shared" si="154"/>
        <v>145.76758134265594</v>
      </c>
      <c r="BA104" s="96">
        <f t="shared" si="154"/>
        <v>196.73264166462855</v>
      </c>
      <c r="BB104" s="96">
        <f t="shared" si="154"/>
        <v>202.04472150346874</v>
      </c>
      <c r="BC104" s="96">
        <f t="shared" si="154"/>
        <v>122.64622759321207</v>
      </c>
      <c r="BD104" s="96">
        <f t="shared" si="154"/>
        <v>678.76939858367996</v>
      </c>
      <c r="BE104" s="96">
        <f t="shared" si="154"/>
        <v>146.43739927749198</v>
      </c>
      <c r="BG104" s="184"/>
      <c r="BH104" s="225"/>
      <c r="BI104" s="225"/>
      <c r="BJ104" s="225"/>
      <c r="BK104" s="225"/>
      <c r="BL104" s="225"/>
      <c r="BM104" s="225"/>
      <c r="BN104" s="96">
        <f>+BN100-BN103</f>
        <v>74.399999999999977</v>
      </c>
      <c r="BO104" s="96">
        <f t="shared" ref="BO104:BS104" si="155">+BO100-BO103</f>
        <v>74.399999999999977</v>
      </c>
      <c r="BP104" s="96">
        <f t="shared" si="155"/>
        <v>72</v>
      </c>
      <c r="BQ104" s="96">
        <f t="shared" si="155"/>
        <v>74.399999999999977</v>
      </c>
      <c r="BR104" s="96">
        <f t="shared" si="155"/>
        <v>72</v>
      </c>
      <c r="BS104" s="96">
        <f t="shared" si="155"/>
        <v>74.399999999999977</v>
      </c>
      <c r="BT104" s="225"/>
      <c r="BU104" s="225"/>
      <c r="BV104" s="225"/>
      <c r="BW104" s="225"/>
      <c r="BX104" s="225"/>
      <c r="BY104" s="225"/>
      <c r="BZ104" s="96"/>
      <c r="CA104" s="96"/>
      <c r="CB104" s="96"/>
      <c r="CC104" s="96"/>
      <c r="CD104" s="96"/>
      <c r="CE104" s="96"/>
      <c r="CH104" s="225"/>
      <c r="CI104" s="225"/>
      <c r="CJ104" s="225"/>
      <c r="CK104" s="225"/>
      <c r="CL104" s="225"/>
      <c r="CM104" s="225"/>
      <c r="CN104" s="225"/>
      <c r="CO104" s="225"/>
      <c r="CP104" s="225"/>
      <c r="CQ104" s="96">
        <f t="shared" ref="CQ104:CS104" si="156">+CQ100-CQ103</f>
        <v>74.399999999999977</v>
      </c>
      <c r="CR104" s="96">
        <f t="shared" si="156"/>
        <v>72</v>
      </c>
      <c r="CS104" s="96">
        <f t="shared" si="156"/>
        <v>74.399999999999977</v>
      </c>
      <c r="CT104" s="225"/>
      <c r="CU104" s="225"/>
      <c r="CV104" s="225"/>
      <c r="CW104" s="225"/>
      <c r="CX104" s="225"/>
      <c r="CY104" s="225"/>
      <c r="CZ104" s="225"/>
      <c r="DA104" s="225"/>
      <c r="DB104" s="225"/>
      <c r="DC104" s="96"/>
      <c r="DD104" s="96"/>
      <c r="DE104" s="96"/>
      <c r="DF104" s="197"/>
      <c r="DH104" s="96"/>
      <c r="DI104" s="96"/>
      <c r="DJ104" s="96"/>
      <c r="DK104" s="96"/>
      <c r="DL104" s="96"/>
      <c r="DM104" s="96"/>
      <c r="DN104" s="96"/>
      <c r="DO104" s="96"/>
      <c r="DP104" s="96"/>
      <c r="DQ104" s="96"/>
      <c r="DR104" s="96"/>
      <c r="DS104" s="96"/>
      <c r="DT104" s="96"/>
      <c r="DU104" s="96"/>
      <c r="DV104" s="96"/>
      <c r="DW104" s="96"/>
      <c r="DX104" s="96"/>
      <c r="DY104" s="96"/>
      <c r="DZ104" s="96"/>
      <c r="EA104" s="96"/>
      <c r="EB104" s="96"/>
      <c r="EC104" s="96"/>
      <c r="ED104" s="96"/>
      <c r="EE104" s="96"/>
      <c r="EF104" s="96">
        <f t="shared" ref="EF104:EH104" si="157">+EF100*(1-EF101)</f>
        <v>16.799999999999997</v>
      </c>
      <c r="EG104" s="96">
        <f t="shared" si="157"/>
        <v>16.799999999999997</v>
      </c>
      <c r="EH104" s="96">
        <f t="shared" si="157"/>
        <v>74.399999999999977</v>
      </c>
      <c r="EI104" s="96">
        <f>+EI100*(1-EI101)</f>
        <v>74.399999999999977</v>
      </c>
      <c r="EJ104" s="96">
        <f>+EJ100-EJ103</f>
        <v>74.399999999999977</v>
      </c>
      <c r="EK104" s="96">
        <f t="shared" ref="EK104:EP104" si="158">+EK100-EK103</f>
        <v>74.399999999999977</v>
      </c>
      <c r="EL104" s="96">
        <f t="shared" si="158"/>
        <v>74.399999999999977</v>
      </c>
      <c r="EM104" s="96">
        <f t="shared" si="158"/>
        <v>74.399999999999977</v>
      </c>
      <c r="EN104" s="96">
        <f t="shared" si="158"/>
        <v>74.399999999999977</v>
      </c>
      <c r="EO104" s="96">
        <f t="shared" si="158"/>
        <v>74.399999999999977</v>
      </c>
      <c r="EP104" s="96">
        <f t="shared" si="158"/>
        <v>74.399999999999977</v>
      </c>
      <c r="EQ104" s="96">
        <f>+EQ100*(1-EQ101)</f>
        <v>16.799999999999997</v>
      </c>
      <c r="ER104" s="96">
        <f t="shared" ref="ER104:ET104" si="159">+ER100*(1-ER101)</f>
        <v>16.799999999999997</v>
      </c>
      <c r="ES104" s="96">
        <f t="shared" si="159"/>
        <v>16.799999999999997</v>
      </c>
      <c r="ET104" s="96">
        <f t="shared" si="159"/>
        <v>16.799999999999997</v>
      </c>
      <c r="EU104" s="96">
        <v>20</v>
      </c>
      <c r="EV104" s="96">
        <v>44</v>
      </c>
      <c r="EW104" s="96">
        <v>20</v>
      </c>
      <c r="EX104" s="96">
        <f>+EX100-EX103</f>
        <v>89.279999999999973</v>
      </c>
      <c r="EY104" s="96">
        <f>+EY100-EY103</f>
        <v>89.279999999999973</v>
      </c>
      <c r="EZ104" s="96">
        <v>20.159999999999997</v>
      </c>
      <c r="FA104" s="96">
        <v>21.840000000000003</v>
      </c>
      <c r="FB104" s="96"/>
      <c r="FC104" s="96"/>
      <c r="FD104" s="96"/>
      <c r="FE104" s="96">
        <v>21.840000000000003</v>
      </c>
      <c r="FF104" s="96">
        <v>35.28</v>
      </c>
      <c r="FG104" s="96">
        <v>35.28</v>
      </c>
      <c r="FH104" s="96">
        <v>25.199999999999989</v>
      </c>
      <c r="FI104" s="96">
        <v>21.840000000000003</v>
      </c>
      <c r="FJ104" s="96">
        <v>6.5666666666666691</v>
      </c>
      <c r="FK104" s="96">
        <v>26.349999999999994</v>
      </c>
      <c r="FL104" s="96">
        <v>13.44</v>
      </c>
      <c r="FM104" s="96">
        <v>13.44</v>
      </c>
      <c r="FN104" s="96">
        <v>14.4</v>
      </c>
      <c r="FO104" s="96">
        <v>13.44</v>
      </c>
      <c r="FP104" s="96">
        <v>13.439999999999998</v>
      </c>
      <c r="FQ104" s="96">
        <v>13.439999999999998</v>
      </c>
      <c r="FR104" s="96">
        <v>15.359999999999985</v>
      </c>
      <c r="FS104" s="96">
        <v>31</v>
      </c>
      <c r="FT104" s="96">
        <v>20</v>
      </c>
      <c r="FU104" s="96">
        <v>41.100000000000009</v>
      </c>
      <c r="FV104" s="96">
        <v>20</v>
      </c>
      <c r="FW104" s="96">
        <v>20</v>
      </c>
      <c r="FX104" s="96">
        <f t="shared" ref="FX104" si="160">+FX100-FX103</f>
        <v>99.600000000000023</v>
      </c>
      <c r="FY104" s="159">
        <f>+FY100-FY103</f>
        <v>194.50285714285712</v>
      </c>
      <c r="FZ104" s="159">
        <f t="shared" ref="FZ104:GC104" si="161">+FZ100-FZ103</f>
        <v>88.350000000000136</v>
      </c>
      <c r="GA104" s="159">
        <f t="shared" si="161"/>
        <v>88.350000000000136</v>
      </c>
      <c r="GB104" s="159">
        <f t="shared" si="161"/>
        <v>88.350000000000136</v>
      </c>
      <c r="GC104" s="159">
        <f t="shared" si="161"/>
        <v>88.350000000000136</v>
      </c>
      <c r="GD104" s="159"/>
      <c r="GE104" s="159"/>
      <c r="GF104" s="159"/>
      <c r="GG104" s="159"/>
      <c r="GH104" s="159"/>
      <c r="GI104" s="159"/>
      <c r="GJ104" s="159"/>
      <c r="GK104" s="159"/>
      <c r="GL104" s="159"/>
      <c r="GM104" s="159">
        <f t="shared" ref="GM104:HH104" si="162">+GM100-GM103</f>
        <v>89.279999999999973</v>
      </c>
      <c r="GN104" s="159">
        <f t="shared" si="162"/>
        <v>89.279999999999973</v>
      </c>
      <c r="GO104" s="159">
        <f t="shared" si="162"/>
        <v>89.279999999999973</v>
      </c>
      <c r="GP104" s="159">
        <f t="shared" si="162"/>
        <v>89.279999999999973</v>
      </c>
      <c r="GQ104" s="159">
        <f t="shared" si="162"/>
        <v>86.399999999999977</v>
      </c>
      <c r="GR104" s="159">
        <f t="shared" si="162"/>
        <v>86.399999999999977</v>
      </c>
      <c r="GS104" s="159">
        <f t="shared" si="162"/>
        <v>86.399999999999977</v>
      </c>
      <c r="GT104" s="159">
        <f t="shared" si="162"/>
        <v>86.399999999999977</v>
      </c>
      <c r="GU104" s="159">
        <f t="shared" si="162"/>
        <v>89.279999999999973</v>
      </c>
      <c r="GV104" s="159">
        <f t="shared" si="162"/>
        <v>89.279999999999973</v>
      </c>
      <c r="GW104" s="159">
        <f t="shared" si="162"/>
        <v>89.279999999999973</v>
      </c>
      <c r="GX104" s="159">
        <f t="shared" si="162"/>
        <v>89.279999999999973</v>
      </c>
      <c r="GY104" s="159">
        <f t="shared" si="162"/>
        <v>89.279999999999973</v>
      </c>
      <c r="GZ104" s="159">
        <f t="shared" si="162"/>
        <v>86.399999999999977</v>
      </c>
      <c r="HA104" s="159">
        <f t="shared" si="162"/>
        <v>86.399999999999977</v>
      </c>
      <c r="HB104" s="159">
        <f t="shared" si="162"/>
        <v>86.399999999999977</v>
      </c>
      <c r="HC104" s="159">
        <f t="shared" si="162"/>
        <v>86.399999999999977</v>
      </c>
      <c r="HD104" s="159">
        <f t="shared" si="162"/>
        <v>89.279999999999973</v>
      </c>
      <c r="HE104" s="159">
        <f t="shared" si="162"/>
        <v>89.279999999999973</v>
      </c>
      <c r="HF104" s="159">
        <f t="shared" si="162"/>
        <v>89.279999999999973</v>
      </c>
      <c r="HG104" s="159">
        <f t="shared" si="162"/>
        <v>89.279999999999973</v>
      </c>
      <c r="HH104" s="159">
        <f t="shared" si="162"/>
        <v>89.279999999999973</v>
      </c>
    </row>
    <row r="105" spans="2:222" ht="15" customHeight="1">
      <c r="B105" s="104" t="s">
        <v>261</v>
      </c>
      <c r="C105" s="106" t="s">
        <v>183</v>
      </c>
      <c r="H105" s="129">
        <v>0.85</v>
      </c>
      <c r="I105" s="129">
        <v>0.85</v>
      </c>
      <c r="J105" s="129">
        <v>0.85</v>
      </c>
      <c r="K105" s="129">
        <v>0.85</v>
      </c>
      <c r="L105" s="129">
        <v>0.85</v>
      </c>
      <c r="M105" s="129">
        <v>0.85</v>
      </c>
      <c r="N105" s="129">
        <v>0.85</v>
      </c>
      <c r="O105" s="129">
        <v>0.85</v>
      </c>
      <c r="P105" s="129">
        <v>0.85</v>
      </c>
      <c r="Q105" s="129">
        <v>0.85</v>
      </c>
      <c r="R105" s="129">
        <v>0.85</v>
      </c>
      <c r="S105" s="129">
        <v>0.85</v>
      </c>
      <c r="T105" s="150">
        <v>0.85</v>
      </c>
      <c r="U105" s="150">
        <v>0.85</v>
      </c>
      <c r="V105" s="150">
        <v>0.85</v>
      </c>
      <c r="W105" s="150">
        <v>0.85</v>
      </c>
      <c r="X105" s="150">
        <v>0.85</v>
      </c>
      <c r="Y105" s="150">
        <v>0.85</v>
      </c>
      <c r="Z105" s="150">
        <v>0.85</v>
      </c>
      <c r="AA105" s="150">
        <v>0.85</v>
      </c>
      <c r="AB105" s="150">
        <v>0.85</v>
      </c>
      <c r="AC105" s="150">
        <v>0.85</v>
      </c>
      <c r="AD105" s="150">
        <v>0.85</v>
      </c>
      <c r="AE105" s="150">
        <v>0.85</v>
      </c>
      <c r="AF105" s="194"/>
      <c r="AH105" s="221"/>
      <c r="AI105" s="221"/>
      <c r="AJ105" s="221"/>
      <c r="AK105" s="129">
        <v>0.91203703703703709</v>
      </c>
      <c r="AL105" s="129">
        <v>0.89999999999999991</v>
      </c>
      <c r="AM105" s="129">
        <v>0.9</v>
      </c>
      <c r="AN105" s="129">
        <v>0.89999999999999991</v>
      </c>
      <c r="AO105" s="129">
        <v>0.89999999999999991</v>
      </c>
      <c r="AP105" s="129">
        <v>0.9</v>
      </c>
      <c r="AQ105" s="129">
        <v>0.89999999999999991</v>
      </c>
      <c r="AR105" s="129">
        <v>0.9</v>
      </c>
      <c r="AS105" s="129">
        <v>0.89999999999999991</v>
      </c>
      <c r="AT105" s="221"/>
      <c r="AU105" s="221"/>
      <c r="AV105" s="221"/>
      <c r="AW105" s="129">
        <v>0.85</v>
      </c>
      <c r="AX105" s="129">
        <v>0.85</v>
      </c>
      <c r="AY105" s="129">
        <v>0.85</v>
      </c>
      <c r="AZ105" s="129">
        <v>0.85</v>
      </c>
      <c r="BA105" s="129">
        <v>0.85</v>
      </c>
      <c r="BB105" s="129">
        <v>0.85</v>
      </c>
      <c r="BC105" s="129">
        <v>0.85</v>
      </c>
      <c r="BD105" s="129">
        <v>0.85</v>
      </c>
      <c r="BE105" s="129">
        <v>0.85</v>
      </c>
      <c r="BG105" s="184"/>
      <c r="BH105" s="221"/>
      <c r="BI105" s="221"/>
      <c r="BJ105" s="221"/>
      <c r="BK105" s="221"/>
      <c r="BL105" s="221"/>
      <c r="BM105" s="221"/>
      <c r="BN105" s="129">
        <f t="shared" ref="BN105:BS105" si="163">+BN102/BN103</f>
        <v>0.72256375154809671</v>
      </c>
      <c r="BO105" s="129">
        <f t="shared" si="163"/>
        <v>0.6233859569742477</v>
      </c>
      <c r="BP105" s="129">
        <f t="shared" si="163"/>
        <v>0.58998708507309294</v>
      </c>
      <c r="BQ105" s="129">
        <f t="shared" si="163"/>
        <v>0.69028035744879679</v>
      </c>
      <c r="BR105" s="129">
        <f t="shared" si="163"/>
        <v>0.72382010753833459</v>
      </c>
      <c r="BS105" s="129">
        <f t="shared" si="163"/>
        <v>0.75078769242797416</v>
      </c>
      <c r="BT105" s="221"/>
      <c r="BU105" s="221"/>
      <c r="BV105" s="221"/>
      <c r="BW105" s="221"/>
      <c r="BX105" s="221"/>
      <c r="BY105" s="221"/>
      <c r="BZ105" s="129"/>
      <c r="CA105" s="129"/>
      <c r="CB105" s="129"/>
      <c r="CC105" s="129"/>
      <c r="CD105" s="129"/>
      <c r="CE105" s="129"/>
      <c r="CH105" s="221"/>
      <c r="CI105" s="221"/>
      <c r="CJ105" s="221"/>
      <c r="CK105" s="221"/>
      <c r="CL105" s="221"/>
      <c r="CM105" s="221"/>
      <c r="CN105" s="221"/>
      <c r="CO105" s="221"/>
      <c r="CP105" s="221"/>
      <c r="CQ105" s="129">
        <f t="shared" ref="CQ105:CS105" si="164">+CQ102/CQ103</f>
        <v>0.66496332990587037</v>
      </c>
      <c r="CR105" s="129">
        <f t="shared" si="164"/>
        <v>0.78709788829278526</v>
      </c>
      <c r="CS105" s="129">
        <f t="shared" si="164"/>
        <v>0.8301803094184752</v>
      </c>
      <c r="CT105" s="221"/>
      <c r="CU105" s="221"/>
      <c r="CV105" s="221"/>
      <c r="CW105" s="221"/>
      <c r="CX105" s="221"/>
      <c r="CY105" s="221"/>
      <c r="CZ105" s="221"/>
      <c r="DA105" s="221"/>
      <c r="DB105" s="221"/>
      <c r="DC105" s="129"/>
      <c r="DD105" s="129"/>
      <c r="DE105" s="129"/>
      <c r="DF105" s="198"/>
      <c r="DG105" s="143"/>
      <c r="DH105" s="129"/>
      <c r="DI105" s="129"/>
      <c r="DJ105" s="129"/>
      <c r="DK105" s="129"/>
      <c r="DL105" s="129"/>
      <c r="DM105" s="129"/>
      <c r="DN105" s="129"/>
      <c r="DO105" s="129"/>
      <c r="DP105" s="129"/>
      <c r="DQ105" s="129"/>
      <c r="DR105" s="129"/>
      <c r="DS105" s="129"/>
      <c r="DT105" s="129"/>
      <c r="DU105" s="129"/>
      <c r="DV105" s="129"/>
      <c r="DW105" s="129"/>
      <c r="DX105" s="129"/>
      <c r="DY105" s="129"/>
      <c r="DZ105" s="129"/>
      <c r="EA105" s="129"/>
      <c r="EB105" s="129"/>
      <c r="EC105" s="129"/>
      <c r="ED105" s="129"/>
      <c r="EE105" s="129"/>
      <c r="EF105" s="129">
        <v>0.85</v>
      </c>
      <c r="EG105" s="129">
        <v>0.85</v>
      </c>
      <c r="EH105" s="129">
        <v>0.85</v>
      </c>
      <c r="EI105" s="129">
        <v>0.85</v>
      </c>
      <c r="EJ105" s="129">
        <v>0.85</v>
      </c>
      <c r="EK105" s="129">
        <v>0.85</v>
      </c>
      <c r="EL105" s="129">
        <v>0.83</v>
      </c>
      <c r="EM105" s="129">
        <v>0.83</v>
      </c>
      <c r="EN105" s="129">
        <v>0.75</v>
      </c>
      <c r="EO105" s="129">
        <v>0.75</v>
      </c>
      <c r="EP105" s="129">
        <v>0.75</v>
      </c>
      <c r="EQ105" s="129">
        <v>0.75</v>
      </c>
      <c r="ER105" s="129">
        <v>0.75</v>
      </c>
      <c r="ES105" s="129">
        <v>0.75</v>
      </c>
      <c r="ET105" s="129">
        <v>0.75</v>
      </c>
      <c r="EU105" s="129">
        <v>0.75</v>
      </c>
      <c r="EV105" s="129">
        <v>0.74</v>
      </c>
      <c r="EW105" s="129">
        <v>0.82</v>
      </c>
      <c r="EX105" s="129">
        <v>0.82</v>
      </c>
      <c r="EY105" s="129">
        <v>0.82</v>
      </c>
      <c r="EZ105" s="129">
        <v>0.82</v>
      </c>
      <c r="FA105" s="129">
        <v>0.85</v>
      </c>
      <c r="FB105" s="129"/>
      <c r="FC105" s="129"/>
      <c r="FD105" s="129"/>
      <c r="FE105" s="129">
        <v>0.85</v>
      </c>
      <c r="FF105" s="129">
        <v>0.85</v>
      </c>
      <c r="FG105" s="129">
        <v>0.85</v>
      </c>
      <c r="FH105" s="129">
        <v>0.85</v>
      </c>
      <c r="FI105" s="129">
        <v>0.85</v>
      </c>
      <c r="FJ105" s="129">
        <v>0.89262853603135395</v>
      </c>
      <c r="FK105" s="129">
        <v>0.85</v>
      </c>
      <c r="FL105" s="129">
        <v>0.85</v>
      </c>
      <c r="FM105" s="129">
        <v>0.85</v>
      </c>
      <c r="FN105" s="129">
        <v>0.85</v>
      </c>
      <c r="FO105" s="129">
        <v>0.85</v>
      </c>
      <c r="FP105" s="129">
        <v>0.85</v>
      </c>
      <c r="FQ105" s="129">
        <v>0.85</v>
      </c>
      <c r="FR105" s="129">
        <v>0.76992753623188404</v>
      </c>
      <c r="FS105" s="129">
        <v>0.87</v>
      </c>
      <c r="FT105" s="129">
        <v>0.85</v>
      </c>
      <c r="FU105" s="129">
        <v>0.85</v>
      </c>
      <c r="FV105" s="129">
        <v>0.85</v>
      </c>
      <c r="FW105" s="129">
        <v>0.85</v>
      </c>
      <c r="FX105" s="129">
        <v>0.85</v>
      </c>
      <c r="FY105" s="165">
        <v>0.85</v>
      </c>
      <c r="FZ105" s="165">
        <f t="shared" ref="FZ105:GC105" si="165">+IFERROR(FZ102/FZ103,"-")</f>
        <v>0.80378250591016565</v>
      </c>
      <c r="GA105" s="165">
        <f t="shared" si="165"/>
        <v>0.80378250591016565</v>
      </c>
      <c r="GB105" s="165">
        <f t="shared" si="165"/>
        <v>0.80378250591016565</v>
      </c>
      <c r="GC105" s="165">
        <f t="shared" si="165"/>
        <v>0.80378250591016565</v>
      </c>
      <c r="GD105" s="165"/>
      <c r="GE105" s="165"/>
      <c r="GF105" s="165"/>
      <c r="GG105" s="165"/>
      <c r="GH105" s="165"/>
      <c r="GI105" s="165"/>
      <c r="GJ105" s="165"/>
      <c r="GK105" s="165"/>
      <c r="GL105" s="165"/>
      <c r="GM105" s="165">
        <f t="shared" ref="GM105:HH105" si="166">+IFERROR(GM102/GM103,"-")</f>
        <v>0.80492424242424243</v>
      </c>
      <c r="GN105" s="165">
        <f t="shared" si="166"/>
        <v>0.80492424242424243</v>
      </c>
      <c r="GO105" s="165">
        <f t="shared" si="166"/>
        <v>0.80492424242424243</v>
      </c>
      <c r="GP105" s="165">
        <f t="shared" si="166"/>
        <v>0.80492424242424243</v>
      </c>
      <c r="GQ105" s="165">
        <f t="shared" si="166"/>
        <v>0.80492424242424243</v>
      </c>
      <c r="GR105" s="165">
        <f t="shared" si="166"/>
        <v>0.80492424242424243</v>
      </c>
      <c r="GS105" s="165">
        <f t="shared" si="166"/>
        <v>0.80492424242424243</v>
      </c>
      <c r="GT105" s="165">
        <f t="shared" si="166"/>
        <v>0.80492424242424243</v>
      </c>
      <c r="GU105" s="165">
        <f t="shared" si="166"/>
        <v>0.80492424242424243</v>
      </c>
      <c r="GV105" s="165">
        <f t="shared" si="166"/>
        <v>0.80492424242424243</v>
      </c>
      <c r="GW105" s="165">
        <f t="shared" si="166"/>
        <v>0.80492424242424243</v>
      </c>
      <c r="GX105" s="165">
        <f t="shared" si="166"/>
        <v>0.80492424242424243</v>
      </c>
      <c r="GY105" s="165">
        <f t="shared" si="166"/>
        <v>0.80492424242424243</v>
      </c>
      <c r="GZ105" s="165">
        <f t="shared" si="166"/>
        <v>0.80492424242424243</v>
      </c>
      <c r="HA105" s="165">
        <f t="shared" si="166"/>
        <v>0.80492424242424243</v>
      </c>
      <c r="HB105" s="165">
        <f t="shared" si="166"/>
        <v>0.80492424242424243</v>
      </c>
      <c r="HC105" s="165">
        <f t="shared" si="166"/>
        <v>0.80492424242424243</v>
      </c>
      <c r="HD105" s="165">
        <f t="shared" si="166"/>
        <v>0.80492424242424243</v>
      </c>
      <c r="HE105" s="165">
        <f t="shared" si="166"/>
        <v>0.80492424242424243</v>
      </c>
      <c r="HF105" s="165">
        <f t="shared" si="166"/>
        <v>0.80492424242424243</v>
      </c>
      <c r="HG105" s="165">
        <f t="shared" si="166"/>
        <v>0.80492424242424243</v>
      </c>
      <c r="HH105" s="165">
        <f t="shared" si="166"/>
        <v>0.80492424242424243</v>
      </c>
      <c r="HI105" s="143"/>
      <c r="HJ105" s="143"/>
      <c r="HK105" s="143"/>
      <c r="HL105" s="143"/>
      <c r="HM105" s="143"/>
    </row>
    <row r="106" spans="2:222" ht="15" customHeight="1">
      <c r="B106" s="104" t="s">
        <v>262</v>
      </c>
      <c r="C106" s="106" t="s">
        <v>183</v>
      </c>
      <c r="H106" s="129">
        <f>+H102/H100</f>
        <v>0.74018501882750409</v>
      </c>
      <c r="I106" s="129">
        <f t="shared" ref="I106:S106" si="167">+I102/I100</f>
        <v>0.62247628058697535</v>
      </c>
      <c r="J106" s="129">
        <f t="shared" si="167"/>
        <v>0.90166817698416524</v>
      </c>
      <c r="K106" s="129">
        <f t="shared" si="167"/>
        <v>0.63744298529211985</v>
      </c>
      <c r="L106" s="129">
        <f t="shared" si="167"/>
        <v>0.66873466898185918</v>
      </c>
      <c r="M106" s="129">
        <f t="shared" si="167"/>
        <v>0.5638317192441632</v>
      </c>
      <c r="N106" s="129">
        <f t="shared" si="167"/>
        <v>0.63918540872821827</v>
      </c>
      <c r="O106" s="129">
        <f t="shared" si="167"/>
        <v>0.55546612397553274</v>
      </c>
      <c r="P106" s="129">
        <f t="shared" si="167"/>
        <v>0.68345921738373161</v>
      </c>
      <c r="Q106" s="129">
        <f t="shared" si="167"/>
        <v>0.68391455605560059</v>
      </c>
      <c r="R106" s="129">
        <f t="shared" si="167"/>
        <v>0.68394639727277795</v>
      </c>
      <c r="S106" s="129">
        <f t="shared" si="167"/>
        <v>0.79380875295815823</v>
      </c>
      <c r="T106" s="150">
        <f t="shared" ref="T106:AE106" si="168">T102/T100</f>
        <v>0.80748551925828249</v>
      </c>
      <c r="U106" s="150">
        <f t="shared" si="168"/>
        <v>0.81121786789634442</v>
      </c>
      <c r="V106" s="150">
        <f t="shared" si="168"/>
        <v>0.77219326355877993</v>
      </c>
      <c r="W106" s="150">
        <f t="shared" si="168"/>
        <v>0.81163660000813154</v>
      </c>
      <c r="X106" s="150">
        <f t="shared" si="168"/>
        <v>0.72435114370534881</v>
      </c>
      <c r="Y106" s="150">
        <f t="shared" si="168"/>
        <v>0.81044018012814467</v>
      </c>
      <c r="Z106" s="150">
        <f t="shared" si="168"/>
        <v>0.64933938674206981</v>
      </c>
      <c r="AA106" s="150">
        <f t="shared" si="168"/>
        <v>0.69792266269573633</v>
      </c>
      <c r="AB106" s="150">
        <f t="shared" si="168"/>
        <v>0.68651511148166844</v>
      </c>
      <c r="AC106" s="150">
        <f t="shared" si="168"/>
        <v>0.6670331087118706</v>
      </c>
      <c r="AD106" s="150">
        <f t="shared" si="168"/>
        <v>0.65289143187701615</v>
      </c>
      <c r="AE106" s="150">
        <f t="shared" si="168"/>
        <v>0.61096579993972411</v>
      </c>
      <c r="AF106" s="194"/>
      <c r="AH106" s="221"/>
      <c r="AI106" s="221"/>
      <c r="AJ106" s="221"/>
      <c r="AK106" s="129">
        <v>0.8208333333333333</v>
      </c>
      <c r="AL106" s="129">
        <v>0.80999999999999994</v>
      </c>
      <c r="AM106" s="129">
        <v>0.81</v>
      </c>
      <c r="AN106" s="129">
        <v>0.80999999999999994</v>
      </c>
      <c r="AO106" s="129">
        <v>0.80999999999999994</v>
      </c>
      <c r="AP106" s="129">
        <v>0.81</v>
      </c>
      <c r="AQ106" s="129">
        <v>0.80999999999999994</v>
      </c>
      <c r="AR106" s="129">
        <v>0.81</v>
      </c>
      <c r="AS106" s="129">
        <v>0.81</v>
      </c>
      <c r="AT106" s="221"/>
      <c r="AU106" s="221"/>
      <c r="AV106" s="221"/>
      <c r="AW106" s="129">
        <f t="shared" ref="AW106:BE106" si="169">+IFERROR(AW102/AW100,"-")</f>
        <v>0.85822162217646825</v>
      </c>
      <c r="AX106" s="129">
        <f t="shared" si="169"/>
        <v>0.84505238064004917</v>
      </c>
      <c r="AY106" s="129">
        <f t="shared" si="169"/>
        <v>0.82988653040540472</v>
      </c>
      <c r="AZ106" s="129">
        <f t="shared" si="169"/>
        <v>0.80407583152868822</v>
      </c>
      <c r="BA106" s="129">
        <f t="shared" si="169"/>
        <v>0.73557440636474658</v>
      </c>
      <c r="BB106" s="129">
        <f t="shared" si="169"/>
        <v>0.71938233124518236</v>
      </c>
      <c r="BC106" s="129">
        <f t="shared" si="169"/>
        <v>0.83515291990159668</v>
      </c>
      <c r="BD106" s="129">
        <f t="shared" si="169"/>
        <v>5.7264724189333399E-2</v>
      </c>
      <c r="BE106" s="129">
        <f t="shared" si="169"/>
        <v>0.80317553860552149</v>
      </c>
      <c r="BG106" s="184"/>
      <c r="BH106" s="221"/>
      <c r="BI106" s="221"/>
      <c r="BJ106" s="221"/>
      <c r="BK106" s="221"/>
      <c r="BL106" s="221"/>
      <c r="BM106" s="221"/>
      <c r="BN106" s="129">
        <f t="shared" ref="BN106:BS106" si="170">+BN102/BN100</f>
        <v>0.65030737639328706</v>
      </c>
      <c r="BO106" s="129">
        <f t="shared" si="170"/>
        <v>0.56104736127682298</v>
      </c>
      <c r="BP106" s="129">
        <f t="shared" si="170"/>
        <v>0.53098837656578357</v>
      </c>
      <c r="BQ106" s="129">
        <f t="shared" si="170"/>
        <v>0.6212523217039172</v>
      </c>
      <c r="BR106" s="129">
        <f t="shared" si="170"/>
        <v>0.65143809678450115</v>
      </c>
      <c r="BS106" s="129">
        <f t="shared" si="170"/>
        <v>0.67570892318517684</v>
      </c>
      <c r="BT106" s="221"/>
      <c r="BU106" s="221"/>
      <c r="BV106" s="221"/>
      <c r="BW106" s="221"/>
      <c r="BX106" s="221"/>
      <c r="BY106" s="221"/>
      <c r="BZ106" s="129"/>
      <c r="CA106" s="129"/>
      <c r="CB106" s="129"/>
      <c r="CC106" s="129"/>
      <c r="CD106" s="129"/>
      <c r="CE106" s="129"/>
      <c r="CH106" s="221"/>
      <c r="CI106" s="221"/>
      <c r="CJ106" s="221"/>
      <c r="CK106" s="221"/>
      <c r="CL106" s="221"/>
      <c r="CM106" s="221"/>
      <c r="CN106" s="221"/>
      <c r="CO106" s="221"/>
      <c r="CP106" s="221"/>
      <c r="CQ106" s="129">
        <f t="shared" ref="CQ106:CS106" si="171">+CQ102/CQ100</f>
        <v>0.59846699691528338</v>
      </c>
      <c r="CR106" s="129">
        <f t="shared" si="171"/>
        <v>0.70838809946350678</v>
      </c>
      <c r="CS106" s="129">
        <f t="shared" si="171"/>
        <v>0.74716227847662775</v>
      </c>
      <c r="CT106" s="221"/>
      <c r="CU106" s="221"/>
      <c r="CV106" s="221"/>
      <c r="CW106" s="221"/>
      <c r="CX106" s="221"/>
      <c r="CY106" s="221"/>
      <c r="CZ106" s="221"/>
      <c r="DA106" s="221"/>
      <c r="DB106" s="221"/>
      <c r="DC106" s="129"/>
      <c r="DD106" s="129"/>
      <c r="DE106" s="129"/>
      <c r="DF106" s="198"/>
      <c r="DG106" s="143"/>
      <c r="DH106" s="129"/>
      <c r="DI106" s="129"/>
      <c r="DJ106" s="129"/>
      <c r="DK106" s="129"/>
      <c r="DL106" s="129"/>
      <c r="DM106" s="129"/>
      <c r="DN106" s="129"/>
      <c r="DO106" s="129"/>
      <c r="DP106" s="129"/>
      <c r="DQ106" s="129"/>
      <c r="DR106" s="129"/>
      <c r="DS106" s="129"/>
      <c r="DT106" s="129"/>
      <c r="DU106" s="129"/>
      <c r="DV106" s="129"/>
      <c r="DW106" s="129"/>
      <c r="DX106" s="129"/>
      <c r="DY106" s="129"/>
      <c r="DZ106" s="129"/>
      <c r="EA106" s="129"/>
      <c r="EB106" s="129"/>
      <c r="EC106" s="129"/>
      <c r="ED106" s="129"/>
      <c r="EE106" s="129"/>
      <c r="EF106" s="129">
        <f t="shared" ref="EF106:EY106" si="172">+EF102/EF100</f>
        <v>3.2142857142857144</v>
      </c>
      <c r="EG106" s="129">
        <f t="shared" si="172"/>
        <v>3.2142857142857144</v>
      </c>
      <c r="EH106" s="129">
        <f t="shared" si="172"/>
        <v>0.75</v>
      </c>
      <c r="EI106" s="129">
        <f t="shared" si="172"/>
        <v>0.75</v>
      </c>
      <c r="EJ106" s="129">
        <f t="shared" si="172"/>
        <v>0.75</v>
      </c>
      <c r="EK106" s="129">
        <f t="shared" si="172"/>
        <v>0.75</v>
      </c>
      <c r="EL106" s="129">
        <f t="shared" si="172"/>
        <v>0.75</v>
      </c>
      <c r="EM106" s="129">
        <f t="shared" si="172"/>
        <v>0.75</v>
      </c>
      <c r="EN106" s="129">
        <f t="shared" si="172"/>
        <v>0.70833333333333337</v>
      </c>
      <c r="EO106" s="129">
        <f t="shared" si="172"/>
        <v>0.70833333333333337</v>
      </c>
      <c r="EP106" s="129">
        <f t="shared" si="172"/>
        <v>0.70833333333333337</v>
      </c>
      <c r="EQ106" s="129">
        <f t="shared" si="172"/>
        <v>3.0357142857142856</v>
      </c>
      <c r="ER106" s="129">
        <f t="shared" si="172"/>
        <v>3.0357142857142856</v>
      </c>
      <c r="ES106" s="129">
        <f t="shared" si="172"/>
        <v>3.0357142857142856</v>
      </c>
      <c r="ET106" s="129">
        <f t="shared" si="172"/>
        <v>3.0357142857142856</v>
      </c>
      <c r="EU106" s="129">
        <f t="shared" si="172"/>
        <v>3.1369047619047619</v>
      </c>
      <c r="EV106" s="129">
        <f t="shared" si="172"/>
        <v>3.1369047619047619</v>
      </c>
      <c r="EW106" s="129">
        <f t="shared" si="172"/>
        <v>3.1369047619047619</v>
      </c>
      <c r="EX106" s="129">
        <f t="shared" si="172"/>
        <v>0.70833333333333337</v>
      </c>
      <c r="EY106" s="129">
        <f t="shared" si="172"/>
        <v>0.70833333333333337</v>
      </c>
      <c r="EZ106" s="129">
        <v>0.70833333333333337</v>
      </c>
      <c r="FA106" s="129">
        <v>0.70833333333333337</v>
      </c>
      <c r="FB106" s="129"/>
      <c r="FC106" s="129"/>
      <c r="FD106" s="129"/>
      <c r="FE106" s="129">
        <v>0.70833333333333337</v>
      </c>
      <c r="FF106" s="129">
        <v>0.70833333333333337</v>
      </c>
      <c r="FG106" s="129">
        <v>0.70833333333333337</v>
      </c>
      <c r="FH106" s="129">
        <v>0.70833333333333337</v>
      </c>
      <c r="FI106" s="129">
        <v>0.75</v>
      </c>
      <c r="FJ106" s="129">
        <v>0.85773809523806488</v>
      </c>
      <c r="FK106" s="129">
        <v>0.75</v>
      </c>
      <c r="FL106" s="129">
        <v>0.71</v>
      </c>
      <c r="FM106" s="129">
        <v>0.71</v>
      </c>
      <c r="FN106" s="129">
        <v>0.71</v>
      </c>
      <c r="FO106" s="129">
        <v>0.71</v>
      </c>
      <c r="FP106" s="129">
        <v>0.70833333333333337</v>
      </c>
      <c r="FQ106" s="129">
        <v>0.70833333333333337</v>
      </c>
      <c r="FR106" s="129">
        <v>0.70833333333333337</v>
      </c>
      <c r="FS106" s="129">
        <v>0.71</v>
      </c>
      <c r="FT106" s="129">
        <v>0.75</v>
      </c>
      <c r="FU106" s="129">
        <v>0.64205357142857133</v>
      </c>
      <c r="FV106" s="129">
        <v>0.75</v>
      </c>
      <c r="FW106" s="129">
        <v>0.75</v>
      </c>
      <c r="FX106" s="129">
        <f t="shared" ref="FX106:GC106" si="173">+IFERROR(FX102/FX100,"-")</f>
        <v>0.73241666666666672</v>
      </c>
      <c r="FY106" s="165">
        <f t="shared" si="173"/>
        <v>0.62778571428571428</v>
      </c>
      <c r="FZ106" s="165">
        <f t="shared" si="173"/>
        <v>0.70833333333333337</v>
      </c>
      <c r="GA106" s="165">
        <f t="shared" si="173"/>
        <v>0.70833333333333337</v>
      </c>
      <c r="GB106" s="165">
        <f t="shared" si="173"/>
        <v>0.70833333333333337</v>
      </c>
      <c r="GC106" s="165">
        <f t="shared" si="173"/>
        <v>0.70833333333333337</v>
      </c>
      <c r="GD106" s="165"/>
      <c r="GE106" s="165"/>
      <c r="GF106" s="165"/>
      <c r="GG106" s="165"/>
      <c r="GH106" s="165"/>
      <c r="GI106" s="165"/>
      <c r="GJ106" s="165"/>
      <c r="GK106" s="165"/>
      <c r="GL106" s="165"/>
      <c r="GM106" s="165">
        <f t="shared" ref="GM106:HH106" si="174">+IFERROR(GM102/GM100,"-")</f>
        <v>0.70833333333333337</v>
      </c>
      <c r="GN106" s="165">
        <f t="shared" si="174"/>
        <v>0.70833333333333337</v>
      </c>
      <c r="GO106" s="165">
        <f t="shared" si="174"/>
        <v>0.70833333333333337</v>
      </c>
      <c r="GP106" s="165">
        <f t="shared" si="174"/>
        <v>0.70833333333333337</v>
      </c>
      <c r="GQ106" s="165">
        <f t="shared" si="174"/>
        <v>0.70833333333333337</v>
      </c>
      <c r="GR106" s="165">
        <f t="shared" si="174"/>
        <v>0.70833333333333337</v>
      </c>
      <c r="GS106" s="165">
        <f t="shared" si="174"/>
        <v>0.70833333333333337</v>
      </c>
      <c r="GT106" s="165">
        <f t="shared" si="174"/>
        <v>0.70833333333333337</v>
      </c>
      <c r="GU106" s="165">
        <f t="shared" si="174"/>
        <v>0.70833333333333337</v>
      </c>
      <c r="GV106" s="165">
        <f t="shared" si="174"/>
        <v>0.70833333333333337</v>
      </c>
      <c r="GW106" s="165">
        <f t="shared" si="174"/>
        <v>0.70833333333333337</v>
      </c>
      <c r="GX106" s="165">
        <f t="shared" si="174"/>
        <v>0.70833333333333337</v>
      </c>
      <c r="GY106" s="165">
        <f t="shared" si="174"/>
        <v>0.70833333333333337</v>
      </c>
      <c r="GZ106" s="165">
        <f t="shared" si="174"/>
        <v>0.70833333333333337</v>
      </c>
      <c r="HA106" s="165">
        <f t="shared" si="174"/>
        <v>0.70833333333333337</v>
      </c>
      <c r="HB106" s="165">
        <f t="shared" si="174"/>
        <v>0.70833333333333337</v>
      </c>
      <c r="HC106" s="165">
        <f t="shared" si="174"/>
        <v>0.70833333333333337</v>
      </c>
      <c r="HD106" s="165">
        <f t="shared" si="174"/>
        <v>0.70833333333333337</v>
      </c>
      <c r="HE106" s="165">
        <f t="shared" si="174"/>
        <v>0.70833333333333337</v>
      </c>
      <c r="HF106" s="165">
        <f t="shared" si="174"/>
        <v>0.70833333333333337</v>
      </c>
      <c r="HG106" s="165">
        <f t="shared" si="174"/>
        <v>0.70833333333333337</v>
      </c>
      <c r="HH106" s="165">
        <f t="shared" si="174"/>
        <v>0.70833333333333337</v>
      </c>
      <c r="HI106" s="143"/>
      <c r="HJ106" s="143"/>
      <c r="HK106" s="143"/>
      <c r="HL106" s="143"/>
      <c r="HM106" s="143"/>
    </row>
    <row r="107" spans="2:222" ht="15" customHeight="1">
      <c r="B107" s="104" t="s">
        <v>263</v>
      </c>
      <c r="C107" s="106" t="s">
        <v>264</v>
      </c>
      <c r="H107" s="96">
        <f>+H114/H111</f>
        <v>1309.2300516500245</v>
      </c>
      <c r="I107" s="96">
        <f>+I114/I111</f>
        <v>2232.5986383257705</v>
      </c>
      <c r="J107" s="96">
        <f t="shared" ref="J107:S107" si="175">+J114/J111</f>
        <v>1125.6098641687495</v>
      </c>
      <c r="K107" s="96">
        <f t="shared" si="175"/>
        <v>1783.5556183221088</v>
      </c>
      <c r="L107" s="96">
        <f t="shared" si="175"/>
        <v>1477.335031440708</v>
      </c>
      <c r="M107" s="96">
        <f t="shared" si="175"/>
        <v>1930.7715768425321</v>
      </c>
      <c r="N107" s="96">
        <f t="shared" si="175"/>
        <v>1456.2414232935323</v>
      </c>
      <c r="O107" s="96">
        <f t="shared" si="175"/>
        <v>1959.0625979884967</v>
      </c>
      <c r="P107" s="96">
        <f t="shared" si="175"/>
        <v>1701.2314652573002</v>
      </c>
      <c r="Q107" s="96">
        <f t="shared" si="175"/>
        <v>1592.2582410266816</v>
      </c>
      <c r="R107" s="96">
        <f t="shared" si="175"/>
        <v>1808.7536508539681</v>
      </c>
      <c r="S107" s="96">
        <f t="shared" si="175"/>
        <v>1600.7861012892913</v>
      </c>
      <c r="T107" s="183">
        <f>T114/T111</f>
        <v>1427.8059923985654</v>
      </c>
      <c r="U107" s="183">
        <f t="shared" ref="U107:AE107" si="176">U114/U111</f>
        <v>1440.6101943830336</v>
      </c>
      <c r="V107" s="183">
        <f t="shared" si="176"/>
        <v>1458.9768860791428</v>
      </c>
      <c r="W107" s="183">
        <f t="shared" si="176"/>
        <v>1479.0425287542832</v>
      </c>
      <c r="X107" s="183">
        <f t="shared" si="176"/>
        <v>1426.3278126509626</v>
      </c>
      <c r="Y107" s="183">
        <f t="shared" si="176"/>
        <v>1426.3278126976234</v>
      </c>
      <c r="Z107" s="183">
        <f t="shared" si="176"/>
        <v>1399.1596638697094</v>
      </c>
      <c r="AA107" s="183">
        <f t="shared" si="176"/>
        <v>1399.1596639092895</v>
      </c>
      <c r="AB107" s="183">
        <f t="shared" si="176"/>
        <v>1399.1596638940666</v>
      </c>
      <c r="AC107" s="183">
        <f t="shared" si="176"/>
        <v>1399.1596638487542</v>
      </c>
      <c r="AD107" s="183">
        <f t="shared" si="176"/>
        <v>1399.1596639010006</v>
      </c>
      <c r="AE107" s="183">
        <f t="shared" si="176"/>
        <v>1469.1176470588248</v>
      </c>
      <c r="AF107" s="186"/>
      <c r="AH107" s="224"/>
      <c r="AI107" s="224"/>
      <c r="AJ107" s="224"/>
      <c r="AK107" s="96">
        <f t="shared" ref="AK107:AR107" si="177">AK114/AK111</f>
        <v>1506.6646802030457</v>
      </c>
      <c r="AL107" s="96">
        <f t="shared" si="177"/>
        <v>1428.4380037833535</v>
      </c>
      <c r="AM107" s="96">
        <f t="shared" si="177"/>
        <v>1311.1735423525377</v>
      </c>
      <c r="AN107" s="96">
        <f t="shared" si="177"/>
        <v>1244.8580832669586</v>
      </c>
      <c r="AO107" s="96">
        <f t="shared" si="177"/>
        <v>1209.0984911389885</v>
      </c>
      <c r="AP107" s="96">
        <f t="shared" si="177"/>
        <v>1083.0593381344306</v>
      </c>
      <c r="AQ107" s="96">
        <f t="shared" si="177"/>
        <v>1144.1364421545202</v>
      </c>
      <c r="AR107" s="96">
        <f t="shared" si="177"/>
        <v>1263.9537518861455</v>
      </c>
      <c r="AS107" s="96">
        <f>AS114/AS111</f>
        <v>1388.1469487587947</v>
      </c>
      <c r="AT107" s="224"/>
      <c r="AU107" s="224"/>
      <c r="AV107" s="224"/>
      <c r="AW107" s="96">
        <f t="shared" ref="AW107:BE107" si="178">+IFERROR(AW114/AW111,0)</f>
        <v>1495.7937147723987</v>
      </c>
      <c r="AX107" s="96">
        <f t="shared" si="178"/>
        <v>1469.1176470190594</v>
      </c>
      <c r="AY107" s="96">
        <f t="shared" si="178"/>
        <v>1469.1176471425042</v>
      </c>
      <c r="AZ107" s="96">
        <f t="shared" si="178"/>
        <v>1399.1596638620656</v>
      </c>
      <c r="BA107" s="96">
        <f t="shared" si="178"/>
        <v>1399.1596638050571</v>
      </c>
      <c r="BB107" s="96">
        <f t="shared" si="178"/>
        <v>1399.1596639454913</v>
      </c>
      <c r="BC107" s="96">
        <f t="shared" si="178"/>
        <v>1399.1596637975165</v>
      </c>
      <c r="BD107" s="96">
        <f t="shared" si="178"/>
        <v>1400.0890774576594</v>
      </c>
      <c r="BE107" s="96">
        <f t="shared" si="178"/>
        <v>1469.1281041325933</v>
      </c>
      <c r="BG107" s="184"/>
      <c r="BH107" s="224"/>
      <c r="BI107" s="224"/>
      <c r="BJ107" s="224"/>
      <c r="BK107" s="224"/>
      <c r="BL107" s="224"/>
      <c r="BM107" s="224"/>
      <c r="BN107" s="96">
        <f t="shared" ref="BN107:BS107" si="179">+BN114/BN111</f>
        <v>1645.2569169271221</v>
      </c>
      <c r="BO107" s="96">
        <f t="shared" si="179"/>
        <v>1675.724637606904</v>
      </c>
      <c r="BP107" s="96">
        <f t="shared" si="179"/>
        <v>1645.2569170997917</v>
      </c>
      <c r="BQ107" s="96">
        <f t="shared" si="179"/>
        <v>1645.4694526343046</v>
      </c>
      <c r="BR107" s="96">
        <f t="shared" si="179"/>
        <v>1645.6121421757623</v>
      </c>
      <c r="BS107" s="96">
        <f t="shared" si="179"/>
        <v>1574.2151648032325</v>
      </c>
      <c r="BT107" s="224"/>
      <c r="BU107" s="224"/>
      <c r="BV107" s="224"/>
      <c r="BW107" s="224"/>
      <c r="BX107" s="224"/>
      <c r="BY107" s="224"/>
      <c r="BZ107" s="96"/>
      <c r="CA107" s="96"/>
      <c r="CB107" s="96"/>
      <c r="CC107" s="96"/>
      <c r="CD107" s="96"/>
      <c r="CE107" s="96"/>
      <c r="CH107" s="224"/>
      <c r="CI107" s="224"/>
      <c r="CJ107" s="224"/>
      <c r="CK107" s="224"/>
      <c r="CL107" s="224"/>
      <c r="CM107" s="224"/>
      <c r="CN107" s="224"/>
      <c r="CO107" s="224"/>
      <c r="CP107" s="224"/>
      <c r="CQ107" s="96">
        <f t="shared" ref="CQ107:CS107" si="180">+CQ114/CQ111</f>
        <v>1335.5831705230933</v>
      </c>
      <c r="CR107" s="96">
        <f t="shared" si="180"/>
        <v>1336.238117009266</v>
      </c>
      <c r="CS107" s="96">
        <f t="shared" si="180"/>
        <v>1278.3031574861011</v>
      </c>
      <c r="CT107" s="224"/>
      <c r="CU107" s="224"/>
      <c r="CV107" s="224"/>
      <c r="CW107" s="224"/>
      <c r="CX107" s="224"/>
      <c r="CY107" s="224"/>
      <c r="CZ107" s="224"/>
      <c r="DA107" s="224"/>
      <c r="DB107" s="224"/>
      <c r="DC107" s="96"/>
      <c r="DD107" s="96"/>
      <c r="DE107" s="96"/>
      <c r="DF107" s="197"/>
      <c r="DH107" s="96"/>
      <c r="DI107" s="96"/>
      <c r="DJ107" s="96"/>
      <c r="DK107" s="96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>
        <f>+EF114/EF111</f>
        <v>1165.5064296246649</v>
      </c>
      <c r="EG107" s="96">
        <f t="shared" ref="EG107:EN107" si="181">+EG114/EG111</f>
        <v>1143.7828947368421</v>
      </c>
      <c r="EH107" s="96">
        <f t="shared" si="181"/>
        <v>276.48591971240262</v>
      </c>
      <c r="EI107" s="96">
        <f t="shared" si="181"/>
        <v>283.1052846015578</v>
      </c>
      <c r="EJ107" s="96">
        <f>+EJ114/EJ111</f>
        <v>285.52349745356497</v>
      </c>
      <c r="EK107" s="96">
        <f t="shared" ref="EK107:EL107" si="182">+EK114/EK111</f>
        <v>271.62672258837625</v>
      </c>
      <c r="EL107" s="96">
        <f t="shared" si="182"/>
        <v>273.05422408627919</v>
      </c>
      <c r="EM107" s="96">
        <f t="shared" si="181"/>
        <v>280.75996345116835</v>
      </c>
      <c r="EN107" s="96">
        <f t="shared" si="181"/>
        <v>243.69857834032354</v>
      </c>
      <c r="EO107" s="96">
        <f>+EO114/EO111</f>
        <v>254.80386084481725</v>
      </c>
      <c r="EP107" s="96">
        <f t="shared" ref="EP107:ER107" si="183">+EP114/EP111</f>
        <v>226.82011503894549</v>
      </c>
      <c r="EQ107" s="96">
        <f t="shared" si="183"/>
        <v>994.50909182305611</v>
      </c>
      <c r="ER107" s="96">
        <f t="shared" si="183"/>
        <v>1183.7037294295117</v>
      </c>
      <c r="ES107" s="96">
        <f>+ES114/ES111</f>
        <v>1091</v>
      </c>
      <c r="ET107" s="96">
        <f>+ET114/ET111</f>
        <v>1193.7465753424658</v>
      </c>
      <c r="EU107" s="96">
        <f>+EU114/EU111</f>
        <v>1094.9659863945578</v>
      </c>
      <c r="EV107" s="96">
        <f>+EV114/EV111</f>
        <v>1271.6178861788617</v>
      </c>
      <c r="EW107" s="96">
        <f>+EW114/EW111</f>
        <v>1113.7414965986395</v>
      </c>
      <c r="EX107" s="96">
        <f t="shared" ref="EX107:EY107" si="184">+EX114/EX111</f>
        <v>269.69542525852046</v>
      </c>
      <c r="EY107" s="96">
        <f t="shared" si="184"/>
        <v>250.56590038548612</v>
      </c>
      <c r="EZ107" s="96">
        <v>1115.499457913375</v>
      </c>
      <c r="FA107" s="96">
        <v>1145.470137815126</v>
      </c>
      <c r="FB107" s="96"/>
      <c r="FC107" s="96"/>
      <c r="FD107" s="96"/>
      <c r="FE107" s="96">
        <v>1255.462076470588</v>
      </c>
      <c r="FF107" s="96">
        <v>1649.6243142857143</v>
      </c>
      <c r="FG107" s="96">
        <v>1634.666014285714</v>
      </c>
      <c r="FH107" s="96">
        <v>1642.4771588235292</v>
      </c>
      <c r="FI107" s="96">
        <v>1781.3562974789916</v>
      </c>
      <c r="FJ107" s="96">
        <v>1487.1172796669596</v>
      </c>
      <c r="FK107" s="96">
        <v>1631.119688235294</v>
      </c>
      <c r="FL107" s="96">
        <v>1413.31</v>
      </c>
      <c r="FM107" s="96">
        <v>1655.68</v>
      </c>
      <c r="FN107" s="96">
        <v>1634</v>
      </c>
      <c r="FO107" s="96">
        <v>1634</v>
      </c>
      <c r="FP107" s="96">
        <v>1815.0305453781514</v>
      </c>
      <c r="FQ107" s="96">
        <v>1671.8997949579832</v>
      </c>
      <c r="FR107" s="96">
        <v>1725.8372088235294</v>
      </c>
      <c r="FS107" s="96">
        <v>1670</v>
      </c>
      <c r="FT107" s="96">
        <v>1615</v>
      </c>
      <c r="FU107" s="96">
        <v>1682.5973216520654</v>
      </c>
      <c r="FV107" s="96">
        <v>1860</v>
      </c>
      <c r="FW107" s="96">
        <v>1647.3934951758481</v>
      </c>
      <c r="FX107" s="96">
        <f t="shared" ref="FX107:GC107" si="185">+IFERROR(FX114/FX111,0)</f>
        <v>405.02455967686882</v>
      </c>
      <c r="FY107" s="159">
        <f t="shared" si="185"/>
        <v>352.67352201003945</v>
      </c>
      <c r="FZ107" s="159">
        <f t="shared" si="185"/>
        <v>366.06003548387099</v>
      </c>
      <c r="GA107" s="159">
        <f t="shared" si="185"/>
        <v>394.49901574952565</v>
      </c>
      <c r="GB107" s="159">
        <f t="shared" si="185"/>
        <v>366.54115635673622</v>
      </c>
      <c r="GC107" s="159">
        <f t="shared" si="185"/>
        <v>394.70148918406068</v>
      </c>
      <c r="GD107" s="159"/>
      <c r="GE107" s="159"/>
      <c r="GF107" s="159"/>
      <c r="GG107" s="159"/>
      <c r="GH107" s="159"/>
      <c r="GI107" s="159"/>
      <c r="GJ107" s="159"/>
      <c r="GK107" s="159"/>
      <c r="GL107" s="159"/>
      <c r="GM107" s="159">
        <f t="shared" ref="GM107:HH107" si="186">+IFERROR(GM114/GM111,0)</f>
        <v>0</v>
      </c>
      <c r="GN107" s="159">
        <f t="shared" si="186"/>
        <v>0</v>
      </c>
      <c r="GO107" s="159">
        <f t="shared" si="186"/>
        <v>0</v>
      </c>
      <c r="GP107" s="159">
        <f t="shared" si="186"/>
        <v>0</v>
      </c>
      <c r="GQ107" s="159">
        <f t="shared" si="186"/>
        <v>0</v>
      </c>
      <c r="GR107" s="159">
        <f t="shared" si="186"/>
        <v>0</v>
      </c>
      <c r="GS107" s="159">
        <f t="shared" si="186"/>
        <v>0</v>
      </c>
      <c r="GT107" s="159">
        <f t="shared" si="186"/>
        <v>0</v>
      </c>
      <c r="GU107" s="159">
        <f t="shared" si="186"/>
        <v>0</v>
      </c>
      <c r="GV107" s="159">
        <f t="shared" si="186"/>
        <v>0</v>
      </c>
      <c r="GW107" s="159">
        <f t="shared" si="186"/>
        <v>0</v>
      </c>
      <c r="GX107" s="159">
        <f t="shared" si="186"/>
        <v>0</v>
      </c>
      <c r="GY107" s="159">
        <f t="shared" si="186"/>
        <v>0</v>
      </c>
      <c r="GZ107" s="159">
        <f t="shared" si="186"/>
        <v>0</v>
      </c>
      <c r="HA107" s="159">
        <f t="shared" si="186"/>
        <v>0</v>
      </c>
      <c r="HB107" s="159">
        <f t="shared" si="186"/>
        <v>0</v>
      </c>
      <c r="HC107" s="159">
        <f t="shared" si="186"/>
        <v>0</v>
      </c>
      <c r="HD107" s="159">
        <f t="shared" si="186"/>
        <v>0</v>
      </c>
      <c r="HE107" s="159">
        <f t="shared" si="186"/>
        <v>0</v>
      </c>
      <c r="HF107" s="159">
        <f t="shared" si="186"/>
        <v>0</v>
      </c>
      <c r="HG107" s="159">
        <f t="shared" si="186"/>
        <v>0</v>
      </c>
      <c r="HH107" s="159">
        <f t="shared" si="186"/>
        <v>0</v>
      </c>
    </row>
    <row r="108" spans="2:222" ht="15" customHeight="1">
      <c r="B108" s="104" t="s">
        <v>265</v>
      </c>
      <c r="C108" s="106" t="s">
        <v>264</v>
      </c>
      <c r="H108" s="96">
        <f>+H114/H112</f>
        <v>1440.153056815027</v>
      </c>
      <c r="I108" s="96">
        <f t="shared" ref="I108:S108" si="187">+I114/I112</f>
        <v>2344.2285702420595</v>
      </c>
      <c r="J108" s="96">
        <f t="shared" si="187"/>
        <v>1463.2928234193744</v>
      </c>
      <c r="K108" s="96">
        <f t="shared" si="187"/>
        <v>1961.9111801543199</v>
      </c>
      <c r="L108" s="96">
        <f t="shared" si="187"/>
        <v>1625.0685345847789</v>
      </c>
      <c r="M108" s="96">
        <f t="shared" si="187"/>
        <v>1930.7715768425321</v>
      </c>
      <c r="N108" s="96">
        <f t="shared" si="187"/>
        <v>1601.8655656228855</v>
      </c>
      <c r="O108" s="96">
        <f t="shared" si="187"/>
        <v>2115.7876058275765</v>
      </c>
      <c r="P108" s="96">
        <f t="shared" si="187"/>
        <v>1871.3546117830304</v>
      </c>
      <c r="Q108" s="96">
        <f t="shared" si="187"/>
        <v>1751.4840651293498</v>
      </c>
      <c r="R108" s="96">
        <f t="shared" si="187"/>
        <v>1989.6290159393652</v>
      </c>
      <c r="S108" s="96">
        <f t="shared" si="187"/>
        <v>1920.9433215471497</v>
      </c>
      <c r="T108" s="183">
        <f>T114/T112</f>
        <v>1470.6401721705226</v>
      </c>
      <c r="U108" s="183">
        <f t="shared" ref="U108:AE108" si="188">U114/U112</f>
        <v>1483.8285002145246</v>
      </c>
      <c r="V108" s="183">
        <f t="shared" si="188"/>
        <v>1502.7461926615172</v>
      </c>
      <c r="W108" s="183">
        <f t="shared" si="188"/>
        <v>1523.4138046169119</v>
      </c>
      <c r="X108" s="183">
        <f t="shared" si="188"/>
        <v>1469.1176470304915</v>
      </c>
      <c r="Y108" s="183">
        <f t="shared" si="188"/>
        <v>1469.117647078552</v>
      </c>
      <c r="Z108" s="183">
        <f t="shared" si="188"/>
        <v>1469.1176470631951</v>
      </c>
      <c r="AA108" s="183">
        <f t="shared" si="188"/>
        <v>1469.1176471047543</v>
      </c>
      <c r="AB108" s="183">
        <f t="shared" si="188"/>
        <v>1469.1176470887701</v>
      </c>
      <c r="AC108" s="183">
        <f t="shared" si="188"/>
        <v>1469.117647041192</v>
      </c>
      <c r="AD108" s="183">
        <f t="shared" si="188"/>
        <v>1469.1176470960506</v>
      </c>
      <c r="AE108" s="183">
        <f t="shared" si="188"/>
        <v>1469.1176470588248</v>
      </c>
      <c r="AF108" s="186"/>
      <c r="AH108" s="225"/>
      <c r="AI108" s="225"/>
      <c r="AJ108" s="225"/>
      <c r="AK108" s="96">
        <f t="shared" ref="AK108:AS108" si="189">AK114/AK112</f>
        <v>1809.7826087295921</v>
      </c>
      <c r="AL108" s="96">
        <f t="shared" si="189"/>
        <v>1809.8379479308483</v>
      </c>
      <c r="AM108" s="96">
        <f t="shared" si="189"/>
        <v>1809.782608606853</v>
      </c>
      <c r="AN108" s="96">
        <f t="shared" si="189"/>
        <v>1809.7826087399205</v>
      </c>
      <c r="AO108" s="96">
        <f t="shared" si="189"/>
        <v>1813.8345813807991</v>
      </c>
      <c r="AP108" s="96">
        <f t="shared" si="189"/>
        <v>1809.7826085977729</v>
      </c>
      <c r="AQ108" s="96">
        <f t="shared" si="189"/>
        <v>1809.7826087599251</v>
      </c>
      <c r="AR108" s="96">
        <f t="shared" si="189"/>
        <v>1809.8599825738629</v>
      </c>
      <c r="AS108" s="96">
        <f t="shared" si="189"/>
        <v>1809.9007345303421</v>
      </c>
      <c r="AT108" s="225"/>
      <c r="AU108" s="225"/>
      <c r="AV108" s="225"/>
      <c r="AW108" s="96">
        <f t="shared" ref="AW108:BE108" si="190">+IFERROR(AW114/AW112,0)</f>
        <v>1495.7937147723987</v>
      </c>
      <c r="AX108" s="96">
        <f t="shared" si="190"/>
        <v>1469.1176470190594</v>
      </c>
      <c r="AY108" s="96">
        <f t="shared" si="190"/>
        <v>1469.1176471425042</v>
      </c>
      <c r="AZ108" s="96">
        <f t="shared" si="190"/>
        <v>1469.1176470551688</v>
      </c>
      <c r="BA108" s="96">
        <f t="shared" si="190"/>
        <v>1469.1176469953098</v>
      </c>
      <c r="BB108" s="96">
        <f t="shared" si="190"/>
        <v>1469.1176471427659</v>
      </c>
      <c r="BC108" s="96">
        <f t="shared" si="190"/>
        <v>1469.1176469873924</v>
      </c>
      <c r="BD108" s="96">
        <f t="shared" si="190"/>
        <v>1470.0935313305424</v>
      </c>
      <c r="BE108" s="96">
        <f t="shared" si="190"/>
        <v>1469.1281041325933</v>
      </c>
      <c r="BG108" s="184"/>
      <c r="BH108" s="225"/>
      <c r="BI108" s="225"/>
      <c r="BJ108" s="225"/>
      <c r="BK108" s="225"/>
      <c r="BL108" s="225"/>
      <c r="BM108" s="225"/>
      <c r="BN108" s="96">
        <f t="shared" ref="BN108:BS108" si="191">+BN114/BN112</f>
        <v>1809.7826086198345</v>
      </c>
      <c r="BO108" s="96">
        <f t="shared" si="191"/>
        <v>1809.7826086154564</v>
      </c>
      <c r="BP108" s="96">
        <f t="shared" si="191"/>
        <v>1809.7826088097711</v>
      </c>
      <c r="BQ108" s="96">
        <f t="shared" si="191"/>
        <v>1810.0163978977353</v>
      </c>
      <c r="BR108" s="96">
        <f t="shared" si="191"/>
        <v>1810.1733563933385</v>
      </c>
      <c r="BS108" s="96">
        <f t="shared" si="191"/>
        <v>1810.347439523717</v>
      </c>
      <c r="BT108" s="225"/>
      <c r="BU108" s="225"/>
      <c r="BV108" s="225"/>
      <c r="BW108" s="225"/>
      <c r="BX108" s="225"/>
      <c r="BY108" s="225"/>
      <c r="BZ108" s="96"/>
      <c r="CA108" s="96"/>
      <c r="CB108" s="96"/>
      <c r="CC108" s="96"/>
      <c r="CD108" s="96"/>
      <c r="CE108" s="96"/>
      <c r="CH108" s="225"/>
      <c r="CI108" s="225"/>
      <c r="CJ108" s="225"/>
      <c r="CK108" s="225"/>
      <c r="CL108" s="225"/>
      <c r="CM108" s="225"/>
      <c r="CN108" s="225"/>
      <c r="CO108" s="225"/>
      <c r="CP108" s="225"/>
      <c r="CQ108" s="96">
        <f t="shared" ref="CQ108:CS108" si="192">+CQ114/CQ112</f>
        <v>1469.1414875754026</v>
      </c>
      <c r="CR108" s="96">
        <f t="shared" si="192"/>
        <v>1469.8619287101928</v>
      </c>
      <c r="CS108" s="96">
        <f t="shared" si="192"/>
        <v>1470.0486311090162</v>
      </c>
      <c r="CT108" s="225"/>
      <c r="CU108" s="225"/>
      <c r="CV108" s="225"/>
      <c r="CW108" s="225"/>
      <c r="CX108" s="225"/>
      <c r="CY108" s="225"/>
      <c r="CZ108" s="225"/>
      <c r="DA108" s="225"/>
      <c r="DB108" s="225"/>
      <c r="DC108" s="96"/>
      <c r="DD108" s="96"/>
      <c r="DE108" s="96"/>
      <c r="DF108" s="197"/>
      <c r="DH108" s="96"/>
      <c r="DI108" s="96"/>
      <c r="DJ108" s="96"/>
      <c r="DK108" s="96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>
        <f>+IFERROR(EF114/EF112,0)</f>
        <v>322.02510981481481</v>
      </c>
      <c r="EG108" s="96">
        <f t="shared" ref="EG108:EY108" si="193">+IFERROR(EG114/EG112,0)</f>
        <v>321.9537037037037</v>
      </c>
      <c r="EH108" s="96">
        <f t="shared" si="193"/>
        <v>330.7921146953405</v>
      </c>
      <c r="EI108" s="96">
        <f t="shared" si="193"/>
        <v>338.71162724014334</v>
      </c>
      <c r="EJ108" s="96">
        <f t="shared" si="193"/>
        <v>341.60481523297489</v>
      </c>
      <c r="EK108" s="96">
        <f t="shared" si="193"/>
        <v>324.97849462365593</v>
      </c>
      <c r="EL108" s="96">
        <f t="shared" si="193"/>
        <v>326.68637992831543</v>
      </c>
      <c r="EM108" s="96">
        <f t="shared" si="193"/>
        <v>335.90564802867385</v>
      </c>
      <c r="EN108" s="96">
        <f t="shared" si="193"/>
        <v>308.71569430740038</v>
      </c>
      <c r="EO108" s="96">
        <f t="shared" si="193"/>
        <v>322.78379032258061</v>
      </c>
      <c r="EP108" s="96">
        <f t="shared" si="193"/>
        <v>287.3341722960152</v>
      </c>
      <c r="EQ108" s="96">
        <f t="shared" si="193"/>
        <v>290.94265980392157</v>
      </c>
      <c r="ER108" s="96">
        <f t="shared" si="193"/>
        <v>338.49284686274507</v>
      </c>
      <c r="ES108" s="96">
        <f t="shared" si="193"/>
        <v>312.32549019607842</v>
      </c>
      <c r="ET108" s="96">
        <f t="shared" si="193"/>
        <v>341.73921568627452</v>
      </c>
      <c r="EU108" s="96">
        <f t="shared" si="193"/>
        <v>305.42694497153701</v>
      </c>
      <c r="EV108" s="96">
        <f t="shared" si="193"/>
        <v>296.7912713472486</v>
      </c>
      <c r="EW108" s="96">
        <f t="shared" si="193"/>
        <v>310.66413662239091</v>
      </c>
      <c r="EX108" s="96">
        <f t="shared" si="193"/>
        <v>334.5451487666034</v>
      </c>
      <c r="EY108" s="96">
        <f t="shared" si="193"/>
        <v>310.81582618595826</v>
      </c>
      <c r="EZ108" s="96">
        <v>1376.470087394958</v>
      </c>
      <c r="FA108" s="96">
        <v>1145.470137815126</v>
      </c>
      <c r="FB108" s="96"/>
      <c r="FC108" s="96"/>
      <c r="FD108" s="96"/>
      <c r="FE108" s="96">
        <v>1255.462076470588</v>
      </c>
      <c r="FF108" s="96">
        <v>1649.6243142857143</v>
      </c>
      <c r="FG108" s="96">
        <v>1634.666014285714</v>
      </c>
      <c r="FH108" s="96">
        <v>1642.4771588235292</v>
      </c>
      <c r="FI108" s="96">
        <v>1781.3562974789916</v>
      </c>
      <c r="FJ108" s="96">
        <v>1574.9162175404315</v>
      </c>
      <c r="FK108" s="96">
        <v>1631.119688235294</v>
      </c>
      <c r="FL108" s="96">
        <v>1835.65</v>
      </c>
      <c r="FM108" s="96">
        <v>1655.68</v>
      </c>
      <c r="FN108" s="96">
        <v>1634</v>
      </c>
      <c r="FO108" s="96">
        <v>1634</v>
      </c>
      <c r="FP108" s="96">
        <v>1815.0305453781514</v>
      </c>
      <c r="FQ108" s="96">
        <v>1671.8997949579832</v>
      </c>
      <c r="FR108" s="96">
        <v>1725.8372088235294</v>
      </c>
      <c r="FS108" s="96">
        <v>1670</v>
      </c>
      <c r="FT108" s="96">
        <v>1615</v>
      </c>
      <c r="FU108" s="96">
        <v>1682.5973216520654</v>
      </c>
      <c r="FV108" s="96">
        <v>1860</v>
      </c>
      <c r="FW108" s="96">
        <v>1647.3934951758481</v>
      </c>
      <c r="FX108" s="96">
        <f t="shared" ref="FX108:GC108" si="194">+IFERROR(FX114/FX112,0)</f>
        <v>405.02455967686882</v>
      </c>
      <c r="FY108" s="159">
        <f t="shared" si="194"/>
        <v>352.67352201003945</v>
      </c>
      <c r="FZ108" s="159">
        <f t="shared" si="194"/>
        <v>366.06003548387099</v>
      </c>
      <c r="GA108" s="159">
        <f t="shared" si="194"/>
        <v>394.49901574952565</v>
      </c>
      <c r="GB108" s="159">
        <f t="shared" si="194"/>
        <v>366.54115635673622</v>
      </c>
      <c r="GC108" s="159">
        <f t="shared" si="194"/>
        <v>394.70148918406068</v>
      </c>
      <c r="GD108" s="159"/>
      <c r="GE108" s="159"/>
      <c r="GF108" s="159"/>
      <c r="GG108" s="159"/>
      <c r="GH108" s="159"/>
      <c r="GI108" s="159"/>
      <c r="GJ108" s="159"/>
      <c r="GK108" s="159"/>
      <c r="GL108" s="159"/>
      <c r="GM108" s="159">
        <f t="shared" ref="GM108:HH108" si="195">+IFERROR(GM114/GM112,0)</f>
        <v>0</v>
      </c>
      <c r="GN108" s="159">
        <f t="shared" si="195"/>
        <v>0</v>
      </c>
      <c r="GO108" s="159">
        <f t="shared" si="195"/>
        <v>0</v>
      </c>
      <c r="GP108" s="159">
        <f t="shared" si="195"/>
        <v>0</v>
      </c>
      <c r="GQ108" s="159">
        <f t="shared" si="195"/>
        <v>0</v>
      </c>
      <c r="GR108" s="159">
        <f t="shared" si="195"/>
        <v>0</v>
      </c>
      <c r="GS108" s="159">
        <f t="shared" si="195"/>
        <v>0</v>
      </c>
      <c r="GT108" s="159">
        <f t="shared" si="195"/>
        <v>0</v>
      </c>
      <c r="GU108" s="159">
        <f t="shared" si="195"/>
        <v>0</v>
      </c>
      <c r="GV108" s="159">
        <f t="shared" si="195"/>
        <v>0</v>
      </c>
      <c r="GW108" s="159">
        <f t="shared" si="195"/>
        <v>0</v>
      </c>
      <c r="GX108" s="159">
        <f t="shared" si="195"/>
        <v>0</v>
      </c>
      <c r="GY108" s="159">
        <f t="shared" si="195"/>
        <v>0</v>
      </c>
      <c r="GZ108" s="159">
        <f t="shared" si="195"/>
        <v>0</v>
      </c>
      <c r="HA108" s="159">
        <f t="shared" si="195"/>
        <v>0</v>
      </c>
      <c r="HB108" s="159">
        <f t="shared" si="195"/>
        <v>0</v>
      </c>
      <c r="HC108" s="159">
        <f t="shared" si="195"/>
        <v>0</v>
      </c>
      <c r="HD108" s="159">
        <f t="shared" si="195"/>
        <v>0</v>
      </c>
      <c r="HE108" s="159">
        <f t="shared" si="195"/>
        <v>0</v>
      </c>
      <c r="HF108" s="159">
        <f t="shared" si="195"/>
        <v>0</v>
      </c>
      <c r="HG108" s="159">
        <f t="shared" si="195"/>
        <v>0</v>
      </c>
      <c r="HH108" s="159">
        <f t="shared" si="195"/>
        <v>0</v>
      </c>
    </row>
    <row r="109" spans="2:222" ht="15" customHeight="1">
      <c r="B109" s="104" t="s">
        <v>263</v>
      </c>
      <c r="C109" s="106" t="s">
        <v>266</v>
      </c>
      <c r="H109" s="96">
        <f>+H113/H111</f>
        <v>869.78407319188398</v>
      </c>
      <c r="I109" s="96">
        <f t="shared" ref="I109:S109" si="196">+I113/I111</f>
        <v>935.10243788103537</v>
      </c>
      <c r="J109" s="96">
        <f t="shared" si="196"/>
        <v>771.65090634760486</v>
      </c>
      <c r="K109" s="96">
        <f t="shared" si="196"/>
        <v>914.03162055992243</v>
      </c>
      <c r="L109" s="96">
        <f t="shared" si="196"/>
        <v>914.03162053724179</v>
      </c>
      <c r="M109" s="96">
        <f t="shared" si="196"/>
        <v>1003.2965838390686</v>
      </c>
      <c r="N109" s="96">
        <f t="shared" si="196"/>
        <v>888.659914292812</v>
      </c>
      <c r="O109" s="96">
        <f t="shared" si="196"/>
        <v>878.74563358590638</v>
      </c>
      <c r="P109" s="96">
        <f t="shared" si="196"/>
        <v>871.85979627108838</v>
      </c>
      <c r="Q109" s="96">
        <f t="shared" si="196"/>
        <v>883.24717266985886</v>
      </c>
      <c r="R109" s="96">
        <f t="shared" si="196"/>
        <v>898.81194183594528</v>
      </c>
      <c r="S109" s="96">
        <f t="shared" si="196"/>
        <v>837.75208231766771</v>
      </c>
      <c r="T109" s="183">
        <f>T113/T111</f>
        <v>788.26336777330494</v>
      </c>
      <c r="U109" s="183">
        <f t="shared" ref="U109:AE109" si="197">U113/U111</f>
        <v>756.97647336864918</v>
      </c>
      <c r="V109" s="183">
        <f t="shared" si="197"/>
        <v>722.89948720178108</v>
      </c>
      <c r="W109" s="183">
        <f t="shared" si="197"/>
        <v>682.68592775661728</v>
      </c>
      <c r="X109" s="183">
        <f t="shared" si="197"/>
        <v>731.00003725958697</v>
      </c>
      <c r="Y109" s="183">
        <f t="shared" si="197"/>
        <v>742.67315864947932</v>
      </c>
      <c r="Z109" s="183">
        <f t="shared" si="197"/>
        <v>738.5037763584703</v>
      </c>
      <c r="AA109" s="183">
        <f t="shared" si="197"/>
        <v>753.48139910466807</v>
      </c>
      <c r="AB109" s="183">
        <f t="shared" si="197"/>
        <v>758.09874683048633</v>
      </c>
      <c r="AC109" s="183">
        <f t="shared" si="197"/>
        <v>769.6566415160413</v>
      </c>
      <c r="AD109" s="183">
        <f t="shared" si="197"/>
        <v>777.29799864938104</v>
      </c>
      <c r="AE109" s="183">
        <f t="shared" si="197"/>
        <v>816.17647053934854</v>
      </c>
      <c r="AF109" s="186"/>
      <c r="AH109" s="225"/>
      <c r="AI109" s="225"/>
      <c r="AJ109" s="225"/>
      <c r="AK109" s="96">
        <f t="shared" ref="AK109:AS109" si="198">AK113/AK111</f>
        <v>837.03593350253811</v>
      </c>
      <c r="AL109" s="96">
        <f t="shared" si="198"/>
        <v>764.47435268153458</v>
      </c>
      <c r="AM109" s="96">
        <f t="shared" si="198"/>
        <v>726.64213048696843</v>
      </c>
      <c r="AN109" s="96">
        <f t="shared" si="198"/>
        <v>691.58782407407409</v>
      </c>
      <c r="AO109" s="96">
        <f t="shared" si="198"/>
        <v>659.18184737156514</v>
      </c>
      <c r="AP109" s="96">
        <f t="shared" si="198"/>
        <v>594.54266340877905</v>
      </c>
      <c r="AQ109" s="96">
        <f t="shared" si="198"/>
        <v>635.63135669719895</v>
      </c>
      <c r="AR109" s="96">
        <f t="shared" si="198"/>
        <v>702.02489231824416</v>
      </c>
      <c r="AS109" s="96">
        <f t="shared" si="198"/>
        <v>770.91376609584495</v>
      </c>
      <c r="AT109" s="225"/>
      <c r="AU109" s="225"/>
      <c r="AV109" s="225"/>
      <c r="AW109" s="96">
        <f t="shared" ref="AW109:BE109" si="199">+IFERROR(AW113/AW111,0)</f>
        <v>734.69191596179212</v>
      </c>
      <c r="AX109" s="96">
        <f t="shared" si="199"/>
        <v>775.47987532867614</v>
      </c>
      <c r="AY109" s="96">
        <f t="shared" si="199"/>
        <v>790.81624513234419</v>
      </c>
      <c r="AZ109" s="96">
        <f t="shared" si="199"/>
        <v>772.61937682575274</v>
      </c>
      <c r="BA109" s="96">
        <f t="shared" si="199"/>
        <v>766.93225369160939</v>
      </c>
      <c r="BB109" s="96">
        <f t="shared" si="199"/>
        <v>777.3109243498061</v>
      </c>
      <c r="BC109" s="96">
        <f t="shared" si="199"/>
        <v>777.31092438559995</v>
      </c>
      <c r="BD109" s="96">
        <f t="shared" si="199"/>
        <v>774.8525707256448</v>
      </c>
      <c r="BE109" s="96">
        <f t="shared" si="199"/>
        <v>816.14318468111958</v>
      </c>
      <c r="BG109" s="184"/>
      <c r="BH109" s="225"/>
      <c r="BI109" s="225"/>
      <c r="BJ109" s="225"/>
      <c r="BK109" s="225"/>
      <c r="BL109" s="225"/>
      <c r="BM109" s="225"/>
      <c r="BN109" s="96">
        <f t="shared" ref="BN109:BS109" si="200">+BN113/BN111</f>
        <v>872.94305266174172</v>
      </c>
      <c r="BO109" s="96">
        <f t="shared" si="200"/>
        <v>900.03409615030876</v>
      </c>
      <c r="BP109" s="96">
        <f t="shared" si="200"/>
        <v>899.62860398934481</v>
      </c>
      <c r="BQ109" s="96">
        <f t="shared" si="200"/>
        <v>913.22825931341504</v>
      </c>
      <c r="BR109" s="96">
        <f t="shared" si="200"/>
        <v>913.11953787324342</v>
      </c>
      <c r="BS109" s="96">
        <f t="shared" si="200"/>
        <v>873.00332861113225</v>
      </c>
      <c r="BT109" s="225"/>
      <c r="BU109" s="225"/>
      <c r="BV109" s="225"/>
      <c r="BW109" s="225"/>
      <c r="BX109" s="225"/>
      <c r="BY109" s="225"/>
      <c r="BZ109" s="96"/>
      <c r="CA109" s="96"/>
      <c r="CB109" s="96"/>
      <c r="CC109" s="96"/>
      <c r="CD109" s="96"/>
      <c r="CE109" s="96"/>
      <c r="CH109" s="225"/>
      <c r="CI109" s="225"/>
      <c r="CJ109" s="225"/>
      <c r="CK109" s="225"/>
      <c r="CL109" s="225"/>
      <c r="CM109" s="225"/>
      <c r="CN109" s="225"/>
      <c r="CO109" s="225"/>
      <c r="CP109" s="225"/>
      <c r="CQ109" s="96">
        <f t="shared" ref="CQ109:CS109" si="201">+CQ113/CQ111</f>
        <v>741.93704745995012</v>
      </c>
      <c r="CR109" s="96">
        <f t="shared" si="201"/>
        <v>740.18635775971848</v>
      </c>
      <c r="CS109" s="96">
        <f t="shared" si="201"/>
        <v>707.61528144287934</v>
      </c>
      <c r="CT109" s="225"/>
      <c r="CU109" s="225"/>
      <c r="CV109" s="225"/>
      <c r="CW109" s="225"/>
      <c r="CX109" s="225"/>
      <c r="CY109" s="225"/>
      <c r="CZ109" s="225"/>
      <c r="DA109" s="225"/>
      <c r="DB109" s="225"/>
      <c r="DC109" s="96"/>
      <c r="DD109" s="96"/>
      <c r="DE109" s="96"/>
      <c r="DF109" s="197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>
        <f>+IFERROR(EF113/EF111,0)</f>
        <v>647.50357171581777</v>
      </c>
      <c r="EG109" s="96">
        <v>963</v>
      </c>
      <c r="EH109" s="96">
        <f t="shared" ref="EH109:EI109" si="202">+IFERROR(EH113/EH111,0)</f>
        <v>133.83080212702217</v>
      </c>
      <c r="EI109" s="96">
        <f t="shared" si="202"/>
        <v>148.42708582983821</v>
      </c>
      <c r="EJ109" s="96">
        <f>+IFERROR(EJ113/EJ111,0)</f>
        <v>149.57379269023369</v>
      </c>
      <c r="EK109" s="96">
        <f t="shared" ref="EK109:EP109" si="203">+IFERROR(EK113/EK111,0)</f>
        <v>135.58118633912522</v>
      </c>
      <c r="EL109" s="96">
        <f t="shared" si="203"/>
        <v>137.53445176752547</v>
      </c>
      <c r="EM109" s="96">
        <f t="shared" si="203"/>
        <v>148.60870626123429</v>
      </c>
      <c r="EN109" s="96">
        <f t="shared" si="203"/>
        <v>135.7629224086279</v>
      </c>
      <c r="EO109" s="96">
        <f t="shared" si="203"/>
        <v>141.41727127022168</v>
      </c>
      <c r="EP109" s="96">
        <f t="shared" si="203"/>
        <v>120.40264260035951</v>
      </c>
      <c r="EQ109" s="96">
        <v>788.49420928865379</v>
      </c>
      <c r="ER109" s="96">
        <v>973.41911198019159</v>
      </c>
      <c r="ES109" s="96">
        <v>907</v>
      </c>
      <c r="ET109" s="96">
        <v>991</v>
      </c>
      <c r="EU109" s="96">
        <v>992</v>
      </c>
      <c r="EV109" s="96">
        <v>993</v>
      </c>
      <c r="EW109" s="96">
        <v>764</v>
      </c>
      <c r="EX109" s="96">
        <f t="shared" ref="EX109" si="204">+IFERROR(EX113/EX111,0)</f>
        <v>149.83079162332496</v>
      </c>
      <c r="EY109" s="96">
        <f>+IFERROR(EY113/EY111,0)</f>
        <v>139.20327800893349</v>
      </c>
      <c r="EZ109" s="96">
        <v>619.72192113865435</v>
      </c>
      <c r="FA109" s="96">
        <v>634.48072605042012</v>
      </c>
      <c r="FB109" s="96"/>
      <c r="FC109" s="96"/>
      <c r="FD109" s="96"/>
      <c r="FE109" s="96">
        <v>697.47893109243705</v>
      </c>
      <c r="FF109" s="96">
        <v>947.45817647058834</v>
      </c>
      <c r="FG109" s="96">
        <v>908.14778571428565</v>
      </c>
      <c r="FH109" s="96">
        <v>912.48731176470585</v>
      </c>
      <c r="FI109" s="96">
        <v>984.47065126050427</v>
      </c>
      <c r="FJ109" s="96">
        <v>826.17626648163923</v>
      </c>
      <c r="FK109" s="96">
        <v>849.66196890756305</v>
      </c>
      <c r="FL109" s="96">
        <v>759.48</v>
      </c>
      <c r="FM109" s="96">
        <v>919.39</v>
      </c>
      <c r="FN109" s="96">
        <v>972.76</v>
      </c>
      <c r="FO109" s="96">
        <v>928.04</v>
      </c>
      <c r="FP109" s="96">
        <v>934.03212436974786</v>
      </c>
      <c r="FQ109" s="96">
        <v>864.32261008403373</v>
      </c>
      <c r="FR109" s="96">
        <v>806.2829639705883</v>
      </c>
      <c r="FS109" s="96">
        <v>781</v>
      </c>
      <c r="FT109" s="96">
        <v>819</v>
      </c>
      <c r="FU109" s="96">
        <v>927.31115653826555</v>
      </c>
      <c r="FV109" s="96">
        <v>883</v>
      </c>
      <c r="FW109" s="96">
        <v>769</v>
      </c>
      <c r="FX109" s="96">
        <f t="shared" ref="FX109:GC109" si="205">+IFERROR(FX113/FX111,0)</f>
        <v>173.80725433306785</v>
      </c>
      <c r="FY109" s="159">
        <f t="shared" si="205"/>
        <v>178.82498440132278</v>
      </c>
      <c r="FZ109" s="159">
        <f t="shared" si="205"/>
        <v>197.86110322580643</v>
      </c>
      <c r="GA109" s="159">
        <f t="shared" si="205"/>
        <v>219.1277229601518</v>
      </c>
      <c r="GB109" s="159">
        <f t="shared" si="205"/>
        <v>200.63486337760912</v>
      </c>
      <c r="GC109" s="159">
        <f t="shared" si="205"/>
        <v>198.90024345351043</v>
      </c>
      <c r="GD109" s="159"/>
      <c r="GE109" s="159"/>
      <c r="GF109" s="159"/>
      <c r="GG109" s="159"/>
      <c r="GH109" s="159"/>
      <c r="GI109" s="159"/>
      <c r="GJ109" s="159"/>
      <c r="GK109" s="159"/>
      <c r="GL109" s="159"/>
      <c r="GM109" s="159">
        <f t="shared" ref="GM109:HH109" si="206">+IFERROR(GM113/GM111,0)</f>
        <v>0</v>
      </c>
      <c r="GN109" s="159">
        <f t="shared" si="206"/>
        <v>0</v>
      </c>
      <c r="GO109" s="159">
        <f t="shared" si="206"/>
        <v>0</v>
      </c>
      <c r="GP109" s="159">
        <f t="shared" si="206"/>
        <v>0</v>
      </c>
      <c r="GQ109" s="159">
        <f t="shared" si="206"/>
        <v>0</v>
      </c>
      <c r="GR109" s="159">
        <f t="shared" si="206"/>
        <v>0</v>
      </c>
      <c r="GS109" s="159">
        <f t="shared" si="206"/>
        <v>0</v>
      </c>
      <c r="GT109" s="159">
        <f t="shared" si="206"/>
        <v>0</v>
      </c>
      <c r="GU109" s="159">
        <f t="shared" si="206"/>
        <v>0</v>
      </c>
      <c r="GV109" s="159">
        <f t="shared" si="206"/>
        <v>0</v>
      </c>
      <c r="GW109" s="159">
        <f t="shared" si="206"/>
        <v>0</v>
      </c>
      <c r="GX109" s="159">
        <f t="shared" si="206"/>
        <v>0</v>
      </c>
      <c r="GY109" s="159">
        <f t="shared" si="206"/>
        <v>0</v>
      </c>
      <c r="GZ109" s="159">
        <f t="shared" si="206"/>
        <v>0</v>
      </c>
      <c r="HA109" s="159">
        <f t="shared" si="206"/>
        <v>0</v>
      </c>
      <c r="HB109" s="159">
        <f t="shared" si="206"/>
        <v>0</v>
      </c>
      <c r="HC109" s="159">
        <f t="shared" si="206"/>
        <v>0</v>
      </c>
      <c r="HD109" s="159">
        <f t="shared" si="206"/>
        <v>0</v>
      </c>
      <c r="HE109" s="159">
        <f t="shared" si="206"/>
        <v>0</v>
      </c>
      <c r="HF109" s="159">
        <f t="shared" si="206"/>
        <v>0</v>
      </c>
      <c r="HG109" s="159">
        <f t="shared" si="206"/>
        <v>0</v>
      </c>
      <c r="HH109" s="159">
        <f t="shared" si="206"/>
        <v>0</v>
      </c>
      <c r="HI109" s="142"/>
      <c r="HJ109" s="142"/>
      <c r="HK109" s="142"/>
      <c r="HL109" s="142"/>
      <c r="HM109" s="142"/>
    </row>
    <row r="110" spans="2:222" ht="15" customHeight="1">
      <c r="B110" s="104" t="s">
        <v>265</v>
      </c>
      <c r="C110" s="106" t="s">
        <v>266</v>
      </c>
      <c r="H110" s="96">
        <f>+H113/H112</f>
        <v>956.76248051107245</v>
      </c>
      <c r="I110" s="96">
        <f t="shared" ref="I110:S110" si="207">+I113/I112</f>
        <v>981.85755977508722</v>
      </c>
      <c r="J110" s="96">
        <f t="shared" si="207"/>
        <v>1003.1461782518865</v>
      </c>
      <c r="K110" s="96">
        <f t="shared" si="207"/>
        <v>1005.4347826159147</v>
      </c>
      <c r="L110" s="96">
        <f t="shared" si="207"/>
        <v>1005.4347825909659</v>
      </c>
      <c r="M110" s="96">
        <f t="shared" si="207"/>
        <v>1003.2965838390686</v>
      </c>
      <c r="N110" s="96">
        <f t="shared" si="207"/>
        <v>977.52590572209328</v>
      </c>
      <c r="O110" s="96">
        <f t="shared" si="207"/>
        <v>949.04528427277887</v>
      </c>
      <c r="P110" s="96">
        <f t="shared" si="207"/>
        <v>959.04577589819735</v>
      </c>
      <c r="Q110" s="96">
        <f t="shared" si="207"/>
        <v>971.57188993684485</v>
      </c>
      <c r="R110" s="96">
        <f t="shared" si="207"/>
        <v>988.69313601953991</v>
      </c>
      <c r="S110" s="96">
        <f t="shared" si="207"/>
        <v>1005.3024987812013</v>
      </c>
      <c r="T110" s="183">
        <f>T113/T112</f>
        <v>811.91126880650415</v>
      </c>
      <c r="U110" s="183">
        <f t="shared" ref="U110:AE110" si="208">U113/U112</f>
        <v>779.68576756970856</v>
      </c>
      <c r="V110" s="183">
        <f t="shared" si="208"/>
        <v>744.58647181783454</v>
      </c>
      <c r="W110" s="183">
        <f t="shared" si="208"/>
        <v>703.16650558931588</v>
      </c>
      <c r="X110" s="183">
        <f t="shared" si="208"/>
        <v>752.93003837737456</v>
      </c>
      <c r="Y110" s="183">
        <f t="shared" si="208"/>
        <v>764.95335340896372</v>
      </c>
      <c r="Z110" s="183">
        <f t="shared" si="208"/>
        <v>775.42896517639383</v>
      </c>
      <c r="AA110" s="183">
        <f t="shared" si="208"/>
        <v>791.15546905990152</v>
      </c>
      <c r="AB110" s="183">
        <f t="shared" si="208"/>
        <v>796.00368417201082</v>
      </c>
      <c r="AC110" s="183">
        <f t="shared" si="208"/>
        <v>808.1394735918434</v>
      </c>
      <c r="AD110" s="183">
        <f t="shared" si="208"/>
        <v>816.16289858185019</v>
      </c>
      <c r="AE110" s="183">
        <f t="shared" si="208"/>
        <v>816.17647053934854</v>
      </c>
      <c r="AF110" s="186"/>
      <c r="AH110" s="225"/>
      <c r="AI110" s="225"/>
      <c r="AJ110" s="225"/>
      <c r="AK110" s="96">
        <f t="shared" ref="AK110:AS110" si="209">AK113/AK112</f>
        <v>1005.4347826952999</v>
      </c>
      <c r="AL110" s="96">
        <f t="shared" si="209"/>
        <v>968.59274958968024</v>
      </c>
      <c r="AM110" s="96">
        <f t="shared" si="209"/>
        <v>1002.9673784271369</v>
      </c>
      <c r="AN110" s="96">
        <f t="shared" si="209"/>
        <v>1005.434782686898</v>
      </c>
      <c r="AO110" s="96">
        <f t="shared" si="209"/>
        <v>988.87463589066908</v>
      </c>
      <c r="AP110" s="96">
        <f t="shared" si="209"/>
        <v>993.47555061941978</v>
      </c>
      <c r="AQ110" s="96">
        <f t="shared" si="209"/>
        <v>1005.4347825569106</v>
      </c>
      <c r="AR110" s="96">
        <f t="shared" si="209"/>
        <v>1005.2320011562937</v>
      </c>
      <c r="AS110" s="96">
        <f t="shared" si="209"/>
        <v>1005.1366627747899</v>
      </c>
      <c r="AT110" s="225"/>
      <c r="AU110" s="225"/>
      <c r="AV110" s="225"/>
      <c r="AW110" s="96">
        <f t="shared" ref="AW110:BE110" si="210">+IFERROR(AW113/AW112,0)</f>
        <v>734.69191596179212</v>
      </c>
      <c r="AX110" s="96">
        <f t="shared" si="210"/>
        <v>775.47987532867614</v>
      </c>
      <c r="AY110" s="96">
        <f t="shared" si="210"/>
        <v>790.81624513234419</v>
      </c>
      <c r="AZ110" s="96">
        <f t="shared" si="210"/>
        <v>811.25034566704039</v>
      </c>
      <c r="BA110" s="96">
        <f t="shared" si="210"/>
        <v>805.27886637618985</v>
      </c>
      <c r="BB110" s="96">
        <f t="shared" si="210"/>
        <v>816.17647056729641</v>
      </c>
      <c r="BC110" s="96">
        <f t="shared" si="210"/>
        <v>816.17647060488002</v>
      </c>
      <c r="BD110" s="96">
        <f t="shared" si="210"/>
        <v>813.59519926192706</v>
      </c>
      <c r="BE110" s="96">
        <f t="shared" si="210"/>
        <v>816.14318468111958</v>
      </c>
      <c r="BG110" s="184"/>
      <c r="BH110" s="225"/>
      <c r="BI110" s="225"/>
      <c r="BJ110" s="225"/>
      <c r="BK110" s="225"/>
      <c r="BL110" s="225"/>
      <c r="BM110" s="225"/>
      <c r="BN110" s="96">
        <f t="shared" ref="BN110:BS110" si="211">+BN113/BN112</f>
        <v>960.23735792791592</v>
      </c>
      <c r="BO110" s="96">
        <f t="shared" si="211"/>
        <v>972.03682384233343</v>
      </c>
      <c r="BP110" s="96">
        <f t="shared" si="211"/>
        <v>989.59146438827929</v>
      </c>
      <c r="BQ110" s="96">
        <f t="shared" si="211"/>
        <v>1004.5510852447567</v>
      </c>
      <c r="BR110" s="96">
        <f t="shared" si="211"/>
        <v>1004.4314916605678</v>
      </c>
      <c r="BS110" s="96">
        <f t="shared" si="211"/>
        <v>1003.9538279028019</v>
      </c>
      <c r="BT110" s="225"/>
      <c r="BU110" s="225"/>
      <c r="BV110" s="225"/>
      <c r="BW110" s="225"/>
      <c r="BX110" s="225"/>
      <c r="BY110" s="225"/>
      <c r="BZ110" s="96"/>
      <c r="CA110" s="96"/>
      <c r="CB110" s="96"/>
      <c r="CC110" s="96"/>
      <c r="CD110" s="96"/>
      <c r="CE110" s="96"/>
      <c r="CH110" s="225"/>
      <c r="CI110" s="225"/>
      <c r="CJ110" s="225"/>
      <c r="CK110" s="225"/>
      <c r="CL110" s="225"/>
      <c r="CM110" s="225"/>
      <c r="CN110" s="225"/>
      <c r="CO110" s="225"/>
      <c r="CP110" s="225"/>
      <c r="CQ110" s="96">
        <f t="shared" ref="CQ110:CS110" si="212">+CQ113/CQ112</f>
        <v>816.13075220594521</v>
      </c>
      <c r="CR110" s="96">
        <f t="shared" si="212"/>
        <v>814.20499353569039</v>
      </c>
      <c r="CS110" s="96">
        <f t="shared" si="212"/>
        <v>813.75757365931122</v>
      </c>
      <c r="CT110" s="225"/>
      <c r="CU110" s="225"/>
      <c r="CV110" s="225"/>
      <c r="CW110" s="225"/>
      <c r="CX110" s="225"/>
      <c r="CY110" s="225"/>
      <c r="CZ110" s="225"/>
      <c r="DA110" s="225"/>
      <c r="DB110" s="225"/>
      <c r="DC110" s="96"/>
      <c r="DD110" s="96"/>
      <c r="DE110" s="96"/>
      <c r="DF110" s="197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>
        <f>EF113/EF112</f>
        <v>178.90283870370371</v>
      </c>
      <c r="EG110" s="96">
        <f t="shared" ref="EG110:EW110" si="213">EG113/EG112</f>
        <v>175.77777777777777</v>
      </c>
      <c r="EH110" s="96">
        <f t="shared" si="213"/>
        <v>160.11728225806451</v>
      </c>
      <c r="EI110" s="96">
        <f t="shared" si="213"/>
        <v>177.58050627240141</v>
      </c>
      <c r="EJ110" s="96">
        <f t="shared" si="213"/>
        <v>178.95244444444447</v>
      </c>
      <c r="EK110" s="96">
        <f t="shared" si="213"/>
        <v>162.21146953405017</v>
      </c>
      <c r="EL110" s="96">
        <f t="shared" si="213"/>
        <v>164.54838709677421</v>
      </c>
      <c r="EM110" s="96">
        <f t="shared" si="213"/>
        <v>177.79779982078853</v>
      </c>
      <c r="EN110" s="96">
        <f t="shared" si="213"/>
        <v>171.98354269449715</v>
      </c>
      <c r="EO110" s="96">
        <f t="shared" si="213"/>
        <v>179.14643320683112</v>
      </c>
      <c r="EP110" s="96">
        <f t="shared" si="213"/>
        <v>152.52524516129034</v>
      </c>
      <c r="EQ110" s="96">
        <f t="shared" si="213"/>
        <v>157.79160588235297</v>
      </c>
      <c r="ER110" s="96">
        <f t="shared" si="213"/>
        <v>186.23683490196078</v>
      </c>
      <c r="ES110" s="96">
        <f t="shared" si="213"/>
        <v>173.49803921568628</v>
      </c>
      <c r="ET110" s="96">
        <f t="shared" si="213"/>
        <v>189.66470588235293</v>
      </c>
      <c r="EU110" s="96">
        <f t="shared" si="213"/>
        <v>169.68121442125238</v>
      </c>
      <c r="EV110" s="96">
        <f t="shared" si="213"/>
        <v>164.88425047438329</v>
      </c>
      <c r="EW110" s="96">
        <f t="shared" si="213"/>
        <v>172.59203036053131</v>
      </c>
      <c r="EX110" s="96">
        <f>+EX109</f>
        <v>149.83079162332496</v>
      </c>
      <c r="EY110" s="96">
        <f>+EY109</f>
        <v>139.20327800893349</v>
      </c>
      <c r="EZ110" s="96">
        <v>619.72192113865435</v>
      </c>
      <c r="FA110" s="96">
        <v>634.48072605042012</v>
      </c>
      <c r="FB110" s="96"/>
      <c r="FC110" s="96"/>
      <c r="FD110" s="96"/>
      <c r="FE110" s="96">
        <v>697.47893109243705</v>
      </c>
      <c r="FF110" s="96">
        <v>947.45817647058834</v>
      </c>
      <c r="FG110" s="96">
        <v>908.14778571428565</v>
      </c>
      <c r="FH110" s="96">
        <v>912.48731176470585</v>
      </c>
      <c r="FI110" s="96">
        <v>984.47065126050427</v>
      </c>
      <c r="FJ110" s="96">
        <v>874.95345418912314</v>
      </c>
      <c r="FK110" s="96">
        <v>849.66196890756305</v>
      </c>
      <c r="FL110" s="96">
        <v>986.43</v>
      </c>
      <c r="FM110" s="96">
        <v>919.39</v>
      </c>
      <c r="FN110" s="96">
        <v>972.76</v>
      </c>
      <c r="FO110" s="96">
        <v>928.04</v>
      </c>
      <c r="FP110" s="96">
        <v>934.03212436974786</v>
      </c>
      <c r="FQ110" s="96">
        <v>864.32261008403373</v>
      </c>
      <c r="FR110" s="96">
        <v>806.2829639705883</v>
      </c>
      <c r="FS110" s="96">
        <v>781</v>
      </c>
      <c r="FT110" s="96">
        <v>819</v>
      </c>
      <c r="FU110" s="96">
        <v>927.31115653826555</v>
      </c>
      <c r="FV110" s="96">
        <v>883</v>
      </c>
      <c r="FW110" s="96">
        <v>769</v>
      </c>
      <c r="FX110" s="96">
        <f t="shared" ref="FX110:GC110" si="214">+IFERROR(FX113/FX112,0)</f>
        <v>173.80725433306785</v>
      </c>
      <c r="FY110" s="159">
        <f t="shared" si="214"/>
        <v>178.82498440132278</v>
      </c>
      <c r="FZ110" s="159">
        <f t="shared" si="214"/>
        <v>197.86110322580643</v>
      </c>
      <c r="GA110" s="159">
        <f t="shared" si="214"/>
        <v>219.1277229601518</v>
      </c>
      <c r="GB110" s="159">
        <f t="shared" si="214"/>
        <v>200.63486337760912</v>
      </c>
      <c r="GC110" s="159">
        <f t="shared" si="214"/>
        <v>198.90024345351043</v>
      </c>
      <c r="GD110" s="159"/>
      <c r="GE110" s="159"/>
      <c r="GF110" s="159"/>
      <c r="GG110" s="159"/>
      <c r="GH110" s="159"/>
      <c r="GI110" s="159"/>
      <c r="GJ110" s="159"/>
      <c r="GK110" s="159"/>
      <c r="GL110" s="159"/>
      <c r="GM110" s="159">
        <f t="shared" ref="GM110:HH110" si="215">+IFERROR(GM113/GM112,0)</f>
        <v>0</v>
      </c>
      <c r="GN110" s="159">
        <f t="shared" si="215"/>
        <v>0</v>
      </c>
      <c r="GO110" s="159">
        <f t="shared" si="215"/>
        <v>0</v>
      </c>
      <c r="GP110" s="159">
        <f t="shared" si="215"/>
        <v>0</v>
      </c>
      <c r="GQ110" s="159">
        <f t="shared" si="215"/>
        <v>0</v>
      </c>
      <c r="GR110" s="159">
        <f t="shared" si="215"/>
        <v>0</v>
      </c>
      <c r="GS110" s="159">
        <f t="shared" si="215"/>
        <v>0</v>
      </c>
      <c r="GT110" s="159">
        <f t="shared" si="215"/>
        <v>0</v>
      </c>
      <c r="GU110" s="159">
        <f t="shared" si="215"/>
        <v>0</v>
      </c>
      <c r="GV110" s="159">
        <f t="shared" si="215"/>
        <v>0</v>
      </c>
      <c r="GW110" s="159">
        <f t="shared" si="215"/>
        <v>0</v>
      </c>
      <c r="GX110" s="159">
        <f t="shared" si="215"/>
        <v>0</v>
      </c>
      <c r="GY110" s="159">
        <f t="shared" si="215"/>
        <v>0</v>
      </c>
      <c r="GZ110" s="159">
        <f t="shared" si="215"/>
        <v>0</v>
      </c>
      <c r="HA110" s="159">
        <f t="shared" si="215"/>
        <v>0</v>
      </c>
      <c r="HB110" s="159">
        <f t="shared" si="215"/>
        <v>0</v>
      </c>
      <c r="HC110" s="159">
        <f t="shared" si="215"/>
        <v>0</v>
      </c>
      <c r="HD110" s="159">
        <f t="shared" si="215"/>
        <v>0</v>
      </c>
      <c r="HE110" s="159">
        <f t="shared" si="215"/>
        <v>0</v>
      </c>
      <c r="HF110" s="159">
        <f t="shared" si="215"/>
        <v>0</v>
      </c>
      <c r="HG110" s="159">
        <f t="shared" si="215"/>
        <v>0</v>
      </c>
      <c r="HH110" s="159">
        <f t="shared" si="215"/>
        <v>0</v>
      </c>
      <c r="HI110" s="144"/>
      <c r="HJ110" s="144"/>
      <c r="HK110" s="144"/>
      <c r="HL110" s="144"/>
      <c r="HM110" s="144"/>
    </row>
    <row r="111" spans="2:222" ht="15" customHeight="1">
      <c r="B111" s="84" t="s">
        <v>267</v>
      </c>
      <c r="C111" s="106" t="s">
        <v>181</v>
      </c>
      <c r="H111" s="96">
        <f>+H102</f>
        <v>550.697654007663</v>
      </c>
      <c r="I111" s="96">
        <v>418.3040605544474</v>
      </c>
      <c r="J111" s="96">
        <v>670.8411236762189</v>
      </c>
      <c r="K111" s="96">
        <v>458.95894941032628</v>
      </c>
      <c r="L111" s="96">
        <v>497.53859372250326</v>
      </c>
      <c r="M111" s="96">
        <v>405.95883785579753</v>
      </c>
      <c r="N111" s="96">
        <v>475.55394409379437</v>
      </c>
      <c r="O111" s="96">
        <v>413.26679623779637</v>
      </c>
      <c r="P111" s="96">
        <v>492.09063651628679</v>
      </c>
      <c r="Q111" s="96">
        <v>508.83242970536685</v>
      </c>
      <c r="R111" s="96">
        <v>492.44140603640011</v>
      </c>
      <c r="S111" s="96">
        <v>590.59371220086973</v>
      </c>
      <c r="T111" s="183">
        <v>600.76922632816218</v>
      </c>
      <c r="U111" s="183">
        <v>545.13840722634347</v>
      </c>
      <c r="V111" s="183">
        <v>574.51178808773227</v>
      </c>
      <c r="W111" s="183">
        <v>584.37835200585471</v>
      </c>
      <c r="X111" s="183">
        <v>538.91725091677949</v>
      </c>
      <c r="Y111" s="183">
        <v>583.51692969226417</v>
      </c>
      <c r="Z111" s="183">
        <v>483.10850373609998</v>
      </c>
      <c r="AA111" s="183">
        <v>519.25446104562786</v>
      </c>
      <c r="AB111" s="183">
        <v>494.29088026680125</v>
      </c>
      <c r="AC111" s="183">
        <v>496.27263288163169</v>
      </c>
      <c r="AD111" s="183">
        <v>470.08183095145159</v>
      </c>
      <c r="AE111" s="183">
        <v>454.55855515515475</v>
      </c>
      <c r="AF111" s="182"/>
      <c r="AH111" s="225"/>
      <c r="AI111" s="225"/>
      <c r="AJ111" s="225"/>
      <c r="AK111" s="96">
        <v>591</v>
      </c>
      <c r="AL111" s="96">
        <v>602.64</v>
      </c>
      <c r="AM111" s="96">
        <v>583.20000000000005</v>
      </c>
      <c r="AN111" s="96">
        <v>602.64</v>
      </c>
      <c r="AO111" s="96">
        <v>602.64</v>
      </c>
      <c r="AP111" s="96">
        <v>583.20000000000005</v>
      </c>
      <c r="AQ111" s="96">
        <v>602.64</v>
      </c>
      <c r="AR111" s="96">
        <v>583.20000000000005</v>
      </c>
      <c r="AS111" s="96">
        <v>602.64</v>
      </c>
      <c r="AT111" s="225"/>
      <c r="AU111" s="225"/>
      <c r="AV111" s="225"/>
      <c r="AW111" s="96">
        <v>617.91956796705711</v>
      </c>
      <c r="AX111" s="96">
        <v>628.71897119619655</v>
      </c>
      <c r="AY111" s="96">
        <v>597.51830189189138</v>
      </c>
      <c r="AZ111" s="96">
        <v>598.23241865734406</v>
      </c>
      <c r="BA111" s="96">
        <v>547.26735833537145</v>
      </c>
      <c r="BB111" s="96">
        <v>517.95527849653126</v>
      </c>
      <c r="BC111" s="96">
        <v>621.35377240678793</v>
      </c>
      <c r="BD111" s="96">
        <v>41.230601416320049</v>
      </c>
      <c r="BE111" s="96">
        <v>597.56260072250802</v>
      </c>
      <c r="BG111" s="184"/>
      <c r="BH111" s="225"/>
      <c r="BI111" s="225"/>
      <c r="BJ111" s="225"/>
      <c r="BK111" s="225"/>
      <c r="BL111" s="225"/>
      <c r="BM111" s="225"/>
      <c r="BN111" s="96">
        <v>483.82868803660557</v>
      </c>
      <c r="BO111" s="96">
        <v>417.4192367899563</v>
      </c>
      <c r="BP111" s="96">
        <v>382.31163112736419</v>
      </c>
      <c r="BQ111" s="96">
        <v>462.21172734771437</v>
      </c>
      <c r="BR111" s="96">
        <v>469.03542968484084</v>
      </c>
      <c r="BS111" s="96">
        <v>502.72743884977154</v>
      </c>
      <c r="BT111" s="225"/>
      <c r="BU111" s="225"/>
      <c r="BV111" s="225"/>
      <c r="BW111" s="225"/>
      <c r="BX111" s="225"/>
      <c r="BY111" s="225"/>
      <c r="BZ111" s="96"/>
      <c r="CA111" s="96"/>
      <c r="CB111" s="96"/>
      <c r="CC111" s="96"/>
      <c r="CD111" s="96"/>
      <c r="CE111" s="96"/>
      <c r="CH111" s="225"/>
      <c r="CI111" s="225"/>
      <c r="CJ111" s="225"/>
      <c r="CK111" s="225"/>
      <c r="CL111" s="225"/>
      <c r="CM111" s="225"/>
      <c r="CN111" s="225"/>
      <c r="CO111" s="225"/>
      <c r="CP111" s="225"/>
      <c r="CQ111" s="96">
        <v>445.2594457049708</v>
      </c>
      <c r="CR111" s="96">
        <v>510.03943161372484</v>
      </c>
      <c r="CS111" s="96">
        <v>555.88873518661103</v>
      </c>
      <c r="CT111" s="225"/>
      <c r="CU111" s="225"/>
      <c r="CV111" s="225"/>
      <c r="CW111" s="225"/>
      <c r="CX111" s="225"/>
      <c r="CY111" s="225"/>
      <c r="CZ111" s="225"/>
      <c r="DA111" s="225"/>
      <c r="DB111" s="225"/>
      <c r="DC111" s="96"/>
      <c r="DD111" s="96"/>
      <c r="DE111" s="96"/>
      <c r="DF111" s="199"/>
      <c r="DH111" s="96"/>
      <c r="DI111" s="96"/>
      <c r="DJ111" s="96"/>
      <c r="DK111" s="96"/>
      <c r="DL111" s="96"/>
      <c r="DM111" s="96"/>
      <c r="DN111" s="96"/>
      <c r="DO111" s="96"/>
      <c r="DP111" s="96"/>
      <c r="DQ111" s="96"/>
      <c r="DR111" s="96"/>
      <c r="DS111" s="96"/>
      <c r="DT111" s="96"/>
      <c r="DU111" s="96"/>
      <c r="DV111" s="96"/>
      <c r="DW111" s="96"/>
      <c r="DX111" s="96"/>
      <c r="DY111" s="96"/>
      <c r="DZ111" s="96"/>
      <c r="EA111" s="96"/>
      <c r="EB111" s="96"/>
      <c r="EC111" s="96"/>
      <c r="ED111" s="96"/>
      <c r="EE111" s="96"/>
      <c r="EF111" s="96">
        <f>EF103-2</f>
        <v>149.19999999999999</v>
      </c>
      <c r="EG111" s="96">
        <f t="shared" ref="EG111:ET111" si="216">EG103-2</f>
        <v>152</v>
      </c>
      <c r="EH111" s="96">
        <f t="shared" si="216"/>
        <v>667.6</v>
      </c>
      <c r="EI111" s="96">
        <f t="shared" si="216"/>
        <v>667.6</v>
      </c>
      <c r="EJ111" s="96">
        <f t="shared" si="216"/>
        <v>667.6</v>
      </c>
      <c r="EK111" s="96">
        <f t="shared" si="216"/>
        <v>667.6</v>
      </c>
      <c r="EL111" s="96">
        <f t="shared" si="216"/>
        <v>667.6</v>
      </c>
      <c r="EM111" s="96">
        <f t="shared" si="216"/>
        <v>667.6</v>
      </c>
      <c r="EN111" s="96">
        <f t="shared" si="216"/>
        <v>667.6</v>
      </c>
      <c r="EO111" s="96">
        <f t="shared" si="216"/>
        <v>667.6</v>
      </c>
      <c r="EP111" s="96">
        <f t="shared" si="216"/>
        <v>667.6</v>
      </c>
      <c r="EQ111" s="96">
        <f t="shared" si="216"/>
        <v>149.20000000000002</v>
      </c>
      <c r="ER111" s="96">
        <f t="shared" si="216"/>
        <v>145.84</v>
      </c>
      <c r="ES111" s="96">
        <f t="shared" si="216"/>
        <v>146</v>
      </c>
      <c r="ET111" s="96">
        <f t="shared" si="216"/>
        <v>146</v>
      </c>
      <c r="EU111" s="96">
        <f t="shared" ref="EU111" si="217">EU103-1</f>
        <v>147</v>
      </c>
      <c r="EV111" s="96">
        <f>EV103-1</f>
        <v>123</v>
      </c>
      <c r="EW111" s="96">
        <f>EW103-1</f>
        <v>147</v>
      </c>
      <c r="EX111" s="96">
        <f t="shared" ref="EX111:EY111" si="218">EX103-1</f>
        <v>653.72</v>
      </c>
      <c r="EY111" s="96">
        <f t="shared" si="218"/>
        <v>653.72</v>
      </c>
      <c r="EZ111" s="96">
        <v>146.84</v>
      </c>
      <c r="FA111" s="96">
        <v>119</v>
      </c>
      <c r="FB111" s="96"/>
      <c r="FC111" s="96"/>
      <c r="FD111" s="96"/>
      <c r="FE111" s="96">
        <v>119</v>
      </c>
      <c r="FF111" s="96">
        <v>119</v>
      </c>
      <c r="FG111" s="96">
        <v>119</v>
      </c>
      <c r="FH111" s="96">
        <v>85</v>
      </c>
      <c r="FI111" s="96">
        <v>119</v>
      </c>
      <c r="FJ111" s="96">
        <v>144.09999999999491</v>
      </c>
      <c r="FK111" s="96">
        <v>119</v>
      </c>
      <c r="FL111" s="96">
        <v>154.56</v>
      </c>
      <c r="FM111" s="96">
        <v>119</v>
      </c>
      <c r="FN111" s="96">
        <v>127.5</v>
      </c>
      <c r="FO111" s="96">
        <v>119</v>
      </c>
      <c r="FP111" s="96">
        <v>119</v>
      </c>
      <c r="FQ111" s="96">
        <v>119</v>
      </c>
      <c r="FR111" s="96">
        <v>136</v>
      </c>
      <c r="FS111" s="96">
        <v>119</v>
      </c>
      <c r="FT111" s="96">
        <v>126</v>
      </c>
      <c r="FU111" s="96">
        <v>107.86499999999998</v>
      </c>
      <c r="FV111" s="96">
        <v>126</v>
      </c>
      <c r="FW111" s="96">
        <v>126</v>
      </c>
      <c r="FX111" s="96">
        <f t="shared" ref="FX111:GC111" si="219">+FX102</f>
        <v>527.34</v>
      </c>
      <c r="FY111" s="159">
        <f t="shared" si="219"/>
        <v>467.07257142857139</v>
      </c>
      <c r="FZ111" s="159">
        <f t="shared" si="219"/>
        <v>527</v>
      </c>
      <c r="GA111" s="159">
        <f t="shared" si="219"/>
        <v>527</v>
      </c>
      <c r="GB111" s="159">
        <f t="shared" si="219"/>
        <v>527</v>
      </c>
      <c r="GC111" s="159">
        <f t="shared" si="219"/>
        <v>527</v>
      </c>
      <c r="GD111" s="159"/>
      <c r="GE111" s="159"/>
      <c r="GF111" s="159"/>
      <c r="GG111" s="159"/>
      <c r="GH111" s="159"/>
      <c r="GI111" s="159"/>
      <c r="GJ111" s="159"/>
      <c r="GK111" s="159"/>
      <c r="GL111" s="159"/>
      <c r="GM111" s="159">
        <f t="shared" ref="GM111:HH111" si="220">+GM102</f>
        <v>527</v>
      </c>
      <c r="GN111" s="159">
        <f t="shared" si="220"/>
        <v>527</v>
      </c>
      <c r="GO111" s="159">
        <f t="shared" si="220"/>
        <v>527</v>
      </c>
      <c r="GP111" s="159">
        <f t="shared" si="220"/>
        <v>527</v>
      </c>
      <c r="GQ111" s="159">
        <f t="shared" si="220"/>
        <v>510</v>
      </c>
      <c r="GR111" s="159">
        <f t="shared" si="220"/>
        <v>510</v>
      </c>
      <c r="GS111" s="159">
        <f t="shared" si="220"/>
        <v>510</v>
      </c>
      <c r="GT111" s="159">
        <f t="shared" si="220"/>
        <v>510</v>
      </c>
      <c r="GU111" s="159">
        <f t="shared" si="220"/>
        <v>527</v>
      </c>
      <c r="GV111" s="159">
        <f t="shared" si="220"/>
        <v>527</v>
      </c>
      <c r="GW111" s="159">
        <f t="shared" si="220"/>
        <v>527</v>
      </c>
      <c r="GX111" s="159">
        <f t="shared" si="220"/>
        <v>527</v>
      </c>
      <c r="GY111" s="159">
        <f t="shared" si="220"/>
        <v>527</v>
      </c>
      <c r="GZ111" s="159">
        <f t="shared" si="220"/>
        <v>510</v>
      </c>
      <c r="HA111" s="159">
        <f t="shared" si="220"/>
        <v>510</v>
      </c>
      <c r="HB111" s="159">
        <f t="shared" si="220"/>
        <v>510</v>
      </c>
      <c r="HC111" s="159">
        <f t="shared" si="220"/>
        <v>510</v>
      </c>
      <c r="HD111" s="159">
        <f t="shared" si="220"/>
        <v>527</v>
      </c>
      <c r="HE111" s="159">
        <f t="shared" si="220"/>
        <v>527</v>
      </c>
      <c r="HF111" s="159">
        <f t="shared" si="220"/>
        <v>527</v>
      </c>
      <c r="HG111" s="159">
        <f t="shared" si="220"/>
        <v>527</v>
      </c>
      <c r="HH111" s="159">
        <f t="shared" si="220"/>
        <v>527</v>
      </c>
      <c r="HI111" s="144"/>
      <c r="HJ111" s="144"/>
      <c r="HK111" s="144"/>
      <c r="HL111" s="144"/>
      <c r="HM111" s="144"/>
      <c r="HN111" s="144"/>
    </row>
    <row r="112" spans="2:222" ht="15" customHeight="1">
      <c r="B112" s="85" t="s">
        <v>268</v>
      </c>
      <c r="C112" s="106" t="s">
        <v>181</v>
      </c>
      <c r="H112" s="96">
        <v>500.63423091605728</v>
      </c>
      <c r="I112" s="96">
        <v>398.38481957566415</v>
      </c>
      <c r="J112" s="96">
        <v>516.0316335970914</v>
      </c>
      <c r="K112" s="96">
        <v>417.23540855484202</v>
      </c>
      <c r="L112" s="96">
        <v>452.30781247500295</v>
      </c>
      <c r="M112" s="96">
        <v>405.95883785579753</v>
      </c>
      <c r="N112" s="96">
        <v>432.32176735799487</v>
      </c>
      <c r="O112" s="96">
        <v>382.65444096092256</v>
      </c>
      <c r="P112" s="96">
        <v>447.35512410571522</v>
      </c>
      <c r="Q112" s="96">
        <v>462.57493609578802</v>
      </c>
      <c r="R112" s="96">
        <v>447.67400548763641</v>
      </c>
      <c r="S112" s="96">
        <v>492.16142683405809</v>
      </c>
      <c r="T112" s="183">
        <v>583.27109352248749</v>
      </c>
      <c r="U112" s="183">
        <v>529.26058954013934</v>
      </c>
      <c r="V112" s="183">
        <v>557.77843503663325</v>
      </c>
      <c r="W112" s="183">
        <v>567.357623306655</v>
      </c>
      <c r="X112" s="183">
        <v>523.22063195803833</v>
      </c>
      <c r="Y112" s="183">
        <v>566.5212909633633</v>
      </c>
      <c r="Z112" s="183">
        <v>460.10333689152378</v>
      </c>
      <c r="AA112" s="183">
        <v>494.52805813869315</v>
      </c>
      <c r="AB112" s="183">
        <v>470.75321930171543</v>
      </c>
      <c r="AC112" s="183">
        <v>472.64060274441113</v>
      </c>
      <c r="AD112" s="183">
        <v>447.69698185852531</v>
      </c>
      <c r="AE112" s="183">
        <v>454.55855515515475</v>
      </c>
      <c r="AF112" s="182"/>
      <c r="AH112" s="225"/>
      <c r="AI112" s="225"/>
      <c r="AJ112" s="225"/>
      <c r="AK112" s="96">
        <v>492.01424618897119</v>
      </c>
      <c r="AL112" s="96">
        <v>475.6414128591868</v>
      </c>
      <c r="AM112" s="96">
        <v>422.52390218769858</v>
      </c>
      <c r="AN112" s="96">
        <v>414.52562958505564</v>
      </c>
      <c r="AO112" s="96">
        <v>401.71861435418623</v>
      </c>
      <c r="AP112" s="96">
        <v>349.01440813899603</v>
      </c>
      <c r="AQ112" s="96">
        <v>380.98630308556869</v>
      </c>
      <c r="AR112" s="96">
        <v>407.28997557683522</v>
      </c>
      <c r="AS112" s="96">
        <v>462.20925890561631</v>
      </c>
      <c r="AT112" s="225"/>
      <c r="AU112" s="225"/>
      <c r="AV112" s="225"/>
      <c r="AW112" s="96">
        <v>617.91956796705711</v>
      </c>
      <c r="AX112" s="96">
        <v>628.71897119619655</v>
      </c>
      <c r="AY112" s="96">
        <v>597.51830189189138</v>
      </c>
      <c r="AZ112" s="96">
        <v>569.74516062604198</v>
      </c>
      <c r="BA112" s="96">
        <v>521.20700793844901</v>
      </c>
      <c r="BB112" s="96">
        <v>493.29074142526787</v>
      </c>
      <c r="BC112" s="96">
        <v>591.76549753027416</v>
      </c>
      <c r="BD112" s="96">
        <v>39.267239444114331</v>
      </c>
      <c r="BE112" s="96">
        <v>597.56260072250802</v>
      </c>
      <c r="BG112" s="184"/>
      <c r="BH112" s="225"/>
      <c r="BI112" s="225"/>
      <c r="BJ112" s="225"/>
      <c r="BK112" s="225"/>
      <c r="BL112" s="225"/>
      <c r="BM112" s="225"/>
      <c r="BN112" s="96">
        <v>439.84426185145958</v>
      </c>
      <c r="BO112" s="96">
        <v>386.4992933240336</v>
      </c>
      <c r="BP112" s="96">
        <v>347.5560282976038</v>
      </c>
      <c r="BQ112" s="96">
        <v>420.19247940701302</v>
      </c>
      <c r="BR112" s="96">
        <v>426.39584516803711</v>
      </c>
      <c r="BS112" s="96">
        <v>437.15429465197531</v>
      </c>
      <c r="BT112" s="225"/>
      <c r="BU112" s="225"/>
      <c r="BV112" s="225"/>
      <c r="BW112" s="225"/>
      <c r="BX112" s="225"/>
      <c r="BY112" s="225"/>
      <c r="BZ112" s="96"/>
      <c r="CA112" s="96"/>
      <c r="CB112" s="96"/>
      <c r="CC112" s="96"/>
      <c r="CD112" s="96"/>
      <c r="CE112" s="96"/>
      <c r="CH112" s="225"/>
      <c r="CI112" s="225"/>
      <c r="CJ112" s="225"/>
      <c r="CK112" s="225"/>
      <c r="CL112" s="225"/>
      <c r="CM112" s="225"/>
      <c r="CN112" s="225"/>
      <c r="CO112" s="225"/>
      <c r="CP112" s="225"/>
      <c r="CQ112" s="96">
        <v>404.78131427724617</v>
      </c>
      <c r="CR112" s="96">
        <v>463.67221055793163</v>
      </c>
      <c r="CS112" s="96">
        <v>483.38150885792265</v>
      </c>
      <c r="CT112" s="225"/>
      <c r="CU112" s="225"/>
      <c r="CV112" s="225"/>
      <c r="CW112" s="225"/>
      <c r="CX112" s="225"/>
      <c r="CY112" s="225"/>
      <c r="CZ112" s="225"/>
      <c r="DA112" s="225"/>
      <c r="DB112" s="225"/>
      <c r="DC112" s="96"/>
      <c r="DD112" s="96"/>
      <c r="DE112" s="96"/>
      <c r="DF112" s="199"/>
      <c r="DH112" s="96"/>
      <c r="DI112" s="96"/>
      <c r="DJ112" s="96"/>
      <c r="DK112" s="96"/>
      <c r="DL112" s="96"/>
      <c r="DM112" s="96"/>
      <c r="DN112" s="96"/>
      <c r="DO112" s="96"/>
      <c r="DP112" s="96"/>
      <c r="DQ112" s="96"/>
      <c r="DR112" s="96"/>
      <c r="DS112" s="96"/>
      <c r="DT112" s="96"/>
      <c r="DU112" s="96"/>
      <c r="DV112" s="96"/>
      <c r="DW112" s="96"/>
      <c r="DX112" s="96"/>
      <c r="DY112" s="96"/>
      <c r="DZ112" s="96"/>
      <c r="EA112" s="96"/>
      <c r="EB112" s="96"/>
      <c r="EC112" s="96"/>
      <c r="ED112" s="96"/>
      <c r="EE112" s="96"/>
      <c r="EF112" s="96">
        <f>+EF102</f>
        <v>540</v>
      </c>
      <c r="EG112" s="96">
        <f t="shared" ref="EG112:EU112" si="221">+EG102</f>
        <v>540</v>
      </c>
      <c r="EH112" s="96">
        <f t="shared" si="221"/>
        <v>558</v>
      </c>
      <c r="EI112" s="96">
        <f t="shared" si="221"/>
        <v>558</v>
      </c>
      <c r="EJ112" s="96">
        <f t="shared" si="221"/>
        <v>558</v>
      </c>
      <c r="EK112" s="96">
        <f t="shared" si="221"/>
        <v>558</v>
      </c>
      <c r="EL112" s="96">
        <f t="shared" si="221"/>
        <v>558</v>
      </c>
      <c r="EM112" s="96">
        <f t="shared" si="221"/>
        <v>558</v>
      </c>
      <c r="EN112" s="96">
        <f t="shared" si="221"/>
        <v>527</v>
      </c>
      <c r="EO112" s="96">
        <f t="shared" si="221"/>
        <v>527</v>
      </c>
      <c r="EP112" s="96">
        <f t="shared" si="221"/>
        <v>527</v>
      </c>
      <c r="EQ112" s="96">
        <f t="shared" si="221"/>
        <v>510</v>
      </c>
      <c r="ER112" s="96">
        <f t="shared" si="221"/>
        <v>510</v>
      </c>
      <c r="ES112" s="96">
        <f t="shared" si="221"/>
        <v>510</v>
      </c>
      <c r="ET112" s="96">
        <f t="shared" si="221"/>
        <v>510</v>
      </c>
      <c r="EU112" s="96">
        <f t="shared" si="221"/>
        <v>527</v>
      </c>
      <c r="EV112" s="96">
        <f>+EV102</f>
        <v>527</v>
      </c>
      <c r="EW112" s="96">
        <f>+EW102</f>
        <v>527</v>
      </c>
      <c r="EX112" s="96">
        <f>+EX102</f>
        <v>527</v>
      </c>
      <c r="EY112" s="96">
        <f>+EY102</f>
        <v>527</v>
      </c>
      <c r="EZ112" s="96">
        <v>119</v>
      </c>
      <c r="FA112" s="96">
        <v>119</v>
      </c>
      <c r="FB112" s="96"/>
      <c r="FC112" s="96"/>
      <c r="FD112" s="96"/>
      <c r="FE112" s="96">
        <v>119</v>
      </c>
      <c r="FF112" s="96">
        <v>119</v>
      </c>
      <c r="FG112" s="96">
        <v>119</v>
      </c>
      <c r="FH112" s="96">
        <v>85</v>
      </c>
      <c r="FI112" s="96">
        <v>119</v>
      </c>
      <c r="FJ112" s="96">
        <v>136.06666666666663</v>
      </c>
      <c r="FK112" s="96">
        <v>119</v>
      </c>
      <c r="FL112" s="96">
        <v>119</v>
      </c>
      <c r="FM112" s="96">
        <v>119</v>
      </c>
      <c r="FN112" s="96">
        <v>127.5</v>
      </c>
      <c r="FO112" s="96">
        <v>119</v>
      </c>
      <c r="FP112" s="96">
        <v>119</v>
      </c>
      <c r="FQ112" s="96">
        <v>119</v>
      </c>
      <c r="FR112" s="96">
        <v>136</v>
      </c>
      <c r="FS112" s="96">
        <v>119</v>
      </c>
      <c r="FT112" s="96">
        <v>126</v>
      </c>
      <c r="FU112" s="96">
        <v>107.86499999999998</v>
      </c>
      <c r="FV112" s="96">
        <v>126</v>
      </c>
      <c r="FW112" s="96">
        <v>126</v>
      </c>
      <c r="FX112" s="96">
        <f t="shared" ref="FX112:GC112" si="222">FX102</f>
        <v>527.34</v>
      </c>
      <c r="FY112" s="159">
        <f t="shared" si="222"/>
        <v>467.07257142857139</v>
      </c>
      <c r="FZ112" s="159">
        <f t="shared" si="222"/>
        <v>527</v>
      </c>
      <c r="GA112" s="159">
        <f t="shared" si="222"/>
        <v>527</v>
      </c>
      <c r="GB112" s="159">
        <f t="shared" si="222"/>
        <v>527</v>
      </c>
      <c r="GC112" s="159">
        <f t="shared" si="222"/>
        <v>527</v>
      </c>
      <c r="GD112" s="159"/>
      <c r="GE112" s="159"/>
      <c r="GF112" s="159"/>
      <c r="GG112" s="159"/>
      <c r="GH112" s="159"/>
      <c r="GI112" s="159"/>
      <c r="GJ112" s="159"/>
      <c r="GK112" s="159"/>
      <c r="GL112" s="159"/>
      <c r="GM112" s="159">
        <f t="shared" ref="GM112:HH112" si="223">GM102</f>
        <v>527</v>
      </c>
      <c r="GN112" s="159">
        <f t="shared" si="223"/>
        <v>527</v>
      </c>
      <c r="GO112" s="159">
        <f t="shared" si="223"/>
        <v>527</v>
      </c>
      <c r="GP112" s="159">
        <f t="shared" si="223"/>
        <v>527</v>
      </c>
      <c r="GQ112" s="159">
        <f t="shared" si="223"/>
        <v>510</v>
      </c>
      <c r="GR112" s="159">
        <f t="shared" si="223"/>
        <v>510</v>
      </c>
      <c r="GS112" s="159">
        <f t="shared" si="223"/>
        <v>510</v>
      </c>
      <c r="GT112" s="159">
        <f t="shared" si="223"/>
        <v>510</v>
      </c>
      <c r="GU112" s="159">
        <f t="shared" si="223"/>
        <v>527</v>
      </c>
      <c r="GV112" s="159">
        <f t="shared" si="223"/>
        <v>527</v>
      </c>
      <c r="GW112" s="159">
        <f t="shared" si="223"/>
        <v>527</v>
      </c>
      <c r="GX112" s="159">
        <f t="shared" si="223"/>
        <v>527</v>
      </c>
      <c r="GY112" s="159">
        <f t="shared" si="223"/>
        <v>527</v>
      </c>
      <c r="GZ112" s="159">
        <f t="shared" si="223"/>
        <v>510</v>
      </c>
      <c r="HA112" s="159">
        <f t="shared" si="223"/>
        <v>510</v>
      </c>
      <c r="HB112" s="159">
        <f t="shared" si="223"/>
        <v>510</v>
      </c>
      <c r="HC112" s="159">
        <f t="shared" si="223"/>
        <v>510</v>
      </c>
      <c r="HD112" s="159">
        <f t="shared" si="223"/>
        <v>527</v>
      </c>
      <c r="HE112" s="159">
        <f t="shared" si="223"/>
        <v>527</v>
      </c>
      <c r="HF112" s="159">
        <f t="shared" si="223"/>
        <v>527</v>
      </c>
      <c r="HG112" s="159">
        <f t="shared" si="223"/>
        <v>527</v>
      </c>
      <c r="HH112" s="159">
        <f t="shared" si="223"/>
        <v>527</v>
      </c>
      <c r="HI112" s="144"/>
      <c r="HJ112" s="144"/>
      <c r="HK112" s="144"/>
      <c r="HL112" s="144"/>
      <c r="HM112" s="144"/>
      <c r="HN112" s="144"/>
    </row>
    <row r="113" spans="2:222" ht="15" customHeight="1">
      <c r="B113" s="85" t="s">
        <v>269</v>
      </c>
      <c r="C113" s="106" t="s">
        <v>152</v>
      </c>
      <c r="H113" s="96">
        <v>478988.04859999998</v>
      </c>
      <c r="I113" s="96">
        <v>391157.14679999999</v>
      </c>
      <c r="J113" s="96">
        <v>517655.16110000003</v>
      </c>
      <c r="K113" s="96">
        <v>419502.99229999998</v>
      </c>
      <c r="L113" s="96">
        <v>454766.00709999999</v>
      </c>
      <c r="M113" s="96">
        <v>407297.1152</v>
      </c>
      <c r="N113" s="96">
        <v>422605.72720000002</v>
      </c>
      <c r="O113" s="96">
        <v>363156.39270000003</v>
      </c>
      <c r="P113" s="96">
        <v>429034.04210000002</v>
      </c>
      <c r="Q113" s="96">
        <v>449424.80489999999</v>
      </c>
      <c r="R113" s="96">
        <v>442612.21639999998</v>
      </c>
      <c r="S113" s="96">
        <v>494771.11219999997</v>
      </c>
      <c r="T113" s="183">
        <v>473564.37359999999</v>
      </c>
      <c r="U113" s="183">
        <v>412656.94900000002</v>
      </c>
      <c r="V113" s="183">
        <v>415314.277</v>
      </c>
      <c r="W113" s="183">
        <v>398946.8774</v>
      </c>
      <c r="X113" s="183">
        <v>393948.53049999999</v>
      </c>
      <c r="Y113" s="183">
        <v>433362.36129999999</v>
      </c>
      <c r="Z113" s="183">
        <v>356777.45439999999</v>
      </c>
      <c r="AA113" s="183">
        <v>391248.57780000003</v>
      </c>
      <c r="AB113" s="183">
        <v>374721.29690000002</v>
      </c>
      <c r="AC113" s="183">
        <v>381959.52789999999</v>
      </c>
      <c r="AD113" s="183">
        <v>365393.66639999999</v>
      </c>
      <c r="AE113" s="183">
        <v>370999.99719999998</v>
      </c>
      <c r="AF113" s="186"/>
      <c r="AH113" s="225"/>
      <c r="AI113" s="225"/>
      <c r="AJ113" s="225"/>
      <c r="AK113" s="96">
        <v>494688.23670000001</v>
      </c>
      <c r="AL113" s="96">
        <v>460702.82390000002</v>
      </c>
      <c r="AM113" s="96">
        <v>423777.69050000003</v>
      </c>
      <c r="AN113" s="96">
        <v>416778.48629999999</v>
      </c>
      <c r="AO113" s="96">
        <v>397249.34850000002</v>
      </c>
      <c r="AP113" s="96">
        <v>346737.28129999997</v>
      </c>
      <c r="AQ113" s="96">
        <v>383056.88079999998</v>
      </c>
      <c r="AR113" s="96">
        <v>409420.91720000003</v>
      </c>
      <c r="AS113" s="96">
        <v>464583.47200000001</v>
      </c>
      <c r="AT113" s="225"/>
      <c r="AU113" s="225"/>
      <c r="AV113" s="225"/>
      <c r="AW113" s="96">
        <v>453980.51130000001</v>
      </c>
      <c r="AX113" s="96">
        <v>487558.9094</v>
      </c>
      <c r="AY113" s="96">
        <v>472527.17989999999</v>
      </c>
      <c r="AZ113" s="96">
        <v>462205.95850000001</v>
      </c>
      <c r="BA113" s="96">
        <v>419716.98849999998</v>
      </c>
      <c r="BB113" s="96">
        <v>402612.29629999999</v>
      </c>
      <c r="BC113" s="96">
        <v>482985.07520000002</v>
      </c>
      <c r="BD113" s="96">
        <v>31947.637500000001</v>
      </c>
      <c r="BE113" s="96">
        <v>487696.64399999997</v>
      </c>
      <c r="BG113" s="184"/>
      <c r="BH113" s="225"/>
      <c r="BI113" s="225"/>
      <c r="BJ113" s="225"/>
      <c r="BK113" s="225"/>
      <c r="BL113" s="225"/>
      <c r="BM113" s="225"/>
      <c r="BN113" s="96">
        <v>422354.89189999999</v>
      </c>
      <c r="BO113" s="96">
        <v>375691.54550000001</v>
      </c>
      <c r="BP113" s="96">
        <v>343938.47899999999</v>
      </c>
      <c r="BQ113" s="96">
        <v>422104.8112</v>
      </c>
      <c r="BR113" s="96">
        <v>428285.41480000003</v>
      </c>
      <c r="BS113" s="96">
        <v>438882.72749999998</v>
      </c>
      <c r="BT113" s="225"/>
      <c r="BU113" s="225"/>
      <c r="BV113" s="225"/>
      <c r="BW113" s="225"/>
      <c r="BX113" s="225"/>
      <c r="BY113" s="225"/>
      <c r="BZ113" s="96"/>
      <c r="CA113" s="96"/>
      <c r="CB113" s="96"/>
      <c r="CC113" s="96"/>
      <c r="CD113" s="96"/>
      <c r="CE113" s="96"/>
      <c r="CH113" s="225"/>
      <c r="CI113" s="225"/>
      <c r="CJ113" s="225"/>
      <c r="CK113" s="225"/>
      <c r="CL113" s="225"/>
      <c r="CM113" s="225"/>
      <c r="CN113" s="225"/>
      <c r="CO113" s="225"/>
      <c r="CP113" s="225"/>
      <c r="CQ113" s="96">
        <v>330354.47850000003</v>
      </c>
      <c r="CR113" s="96">
        <v>377524.2292</v>
      </c>
      <c r="CS113" s="96">
        <v>393355.36379999999</v>
      </c>
      <c r="CT113" s="225"/>
      <c r="CU113" s="225"/>
      <c r="CV113" s="225"/>
      <c r="CW113" s="225"/>
      <c r="CX113" s="225"/>
      <c r="CY113" s="225"/>
      <c r="CZ113" s="225"/>
      <c r="DA113" s="225"/>
      <c r="DB113" s="225"/>
      <c r="DC113" s="96"/>
      <c r="DD113" s="96"/>
      <c r="DE113" s="96"/>
      <c r="DF113" s="200"/>
      <c r="DG113" s="144"/>
      <c r="DH113" s="96"/>
      <c r="DI113" s="96"/>
      <c r="DJ113" s="96"/>
      <c r="DK113" s="96"/>
      <c r="DL113" s="96"/>
      <c r="DM113" s="96"/>
      <c r="DN113" s="96"/>
      <c r="DO113" s="96"/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>
        <v>96607.532900000006</v>
      </c>
      <c r="EG113" s="96">
        <v>94920</v>
      </c>
      <c r="EH113" s="96">
        <v>89345.443499999994</v>
      </c>
      <c r="EI113" s="96">
        <v>99089.922499999986</v>
      </c>
      <c r="EJ113" s="96">
        <v>99855.464000000007</v>
      </c>
      <c r="EK113" s="96">
        <v>90514</v>
      </c>
      <c r="EL113" s="96">
        <v>91818</v>
      </c>
      <c r="EM113" s="96">
        <f>87211.1723+12000</f>
        <v>99211.172300000006</v>
      </c>
      <c r="EN113" s="96">
        <v>90635.32699999999</v>
      </c>
      <c r="EO113" s="96">
        <v>94410.170299999998</v>
      </c>
      <c r="EP113" s="96">
        <v>80380.804200000013</v>
      </c>
      <c r="EQ113" s="96">
        <v>80473.719000000012</v>
      </c>
      <c r="ER113" s="96">
        <v>94980.785799999998</v>
      </c>
      <c r="ES113" s="96">
        <v>88484</v>
      </c>
      <c r="ET113" s="96">
        <v>96729</v>
      </c>
      <c r="EU113" s="96">
        <v>89422</v>
      </c>
      <c r="EV113" s="96">
        <v>86894</v>
      </c>
      <c r="EW113" s="96">
        <v>90956</v>
      </c>
      <c r="EX113" s="96">
        <v>97947.385099999985</v>
      </c>
      <c r="EY113" s="96">
        <v>90999.966899999999</v>
      </c>
      <c r="EZ113" s="96">
        <v>90999.966899999999</v>
      </c>
      <c r="FA113" s="96">
        <v>75503.206399999995</v>
      </c>
      <c r="FB113" s="96"/>
      <c r="FC113" s="96"/>
      <c r="FD113" s="96"/>
      <c r="FE113" s="96">
        <v>82999.992800000007</v>
      </c>
      <c r="FF113" s="96">
        <v>112747.52300000002</v>
      </c>
      <c r="FG113" s="96">
        <v>108069.58649999999</v>
      </c>
      <c r="FH113" s="96">
        <v>77561.421499999997</v>
      </c>
      <c r="FI113" s="96">
        <v>117152.00750000001</v>
      </c>
      <c r="FJ113" s="96">
        <v>119052</v>
      </c>
      <c r="FK113" s="96">
        <v>101109.7743</v>
      </c>
      <c r="FL113" s="96">
        <v>117385</v>
      </c>
      <c r="FM113" s="96">
        <v>109407</v>
      </c>
      <c r="FN113" s="96">
        <v>124026</v>
      </c>
      <c r="FO113" s="96">
        <v>110437</v>
      </c>
      <c r="FP113" s="96">
        <v>111149.82279999999</v>
      </c>
      <c r="FQ113" s="96">
        <v>102854.39060000001</v>
      </c>
      <c r="FR113" s="96">
        <v>109654.48310000001</v>
      </c>
      <c r="FS113" s="96">
        <v>92998</v>
      </c>
      <c r="FT113" s="96">
        <v>103109</v>
      </c>
      <c r="FU113" s="96">
        <v>100024.4179</v>
      </c>
      <c r="FV113" s="96">
        <v>111102</v>
      </c>
      <c r="FW113" s="96">
        <v>96714</v>
      </c>
      <c r="FX113" s="96">
        <v>91655.517500000002</v>
      </c>
      <c r="FY113" s="159">
        <v>83524.245299999995</v>
      </c>
      <c r="FZ113" s="159">
        <v>104272.8014</v>
      </c>
      <c r="GA113" s="159">
        <v>115480.31</v>
      </c>
      <c r="GB113" s="159">
        <v>105734.573</v>
      </c>
      <c r="GC113" s="159">
        <v>104820.4283</v>
      </c>
      <c r="GD113" s="159"/>
      <c r="GE113" s="159"/>
      <c r="GF113" s="159"/>
      <c r="GG113" s="159"/>
      <c r="GH113" s="159"/>
      <c r="GI113" s="159"/>
      <c r="GJ113" s="159"/>
      <c r="GK113" s="159"/>
      <c r="GL113" s="159"/>
      <c r="GM113" s="159"/>
      <c r="GN113" s="159"/>
      <c r="GO113" s="159"/>
      <c r="GP113" s="159"/>
      <c r="GQ113" s="159"/>
      <c r="GR113" s="159"/>
      <c r="GS113" s="159"/>
      <c r="GT113" s="159"/>
      <c r="GU113" s="159"/>
      <c r="GV113" s="159"/>
      <c r="GW113" s="159"/>
      <c r="GX113" s="159"/>
      <c r="GY113" s="159"/>
      <c r="GZ113" s="159"/>
      <c r="HA113" s="159"/>
      <c r="HB113" s="159"/>
      <c r="HC113" s="159"/>
      <c r="HD113" s="159"/>
      <c r="HE113" s="159"/>
      <c r="HF113" s="159"/>
      <c r="HG113" s="159"/>
      <c r="HH113" s="159"/>
    </row>
    <row r="114" spans="2:222" ht="15" customHeight="1">
      <c r="B114" s="85" t="s">
        <v>270</v>
      </c>
      <c r="C114" s="106" t="s">
        <v>153</v>
      </c>
      <c r="H114" s="96">
        <v>720989.91799999995</v>
      </c>
      <c r="I114" s="96">
        <v>933905.076</v>
      </c>
      <c r="J114" s="96">
        <v>755105.3861</v>
      </c>
      <c r="K114" s="96">
        <v>818578.81279999996</v>
      </c>
      <c r="L114" s="96">
        <v>735031.19400000002</v>
      </c>
      <c r="M114" s="96">
        <v>783813.7855</v>
      </c>
      <c r="N114" s="96">
        <v>692521.35239999997</v>
      </c>
      <c r="O114" s="96">
        <v>809615.52350000001</v>
      </c>
      <c r="P114" s="96">
        <v>837160.07460000005</v>
      </c>
      <c r="Q114" s="96">
        <v>810192.62950000004</v>
      </c>
      <c r="R114" s="96">
        <v>890705.19099999999</v>
      </c>
      <c r="S114" s="96">
        <v>945414.20600000001</v>
      </c>
      <c r="T114" s="183">
        <v>857781.90139999997</v>
      </c>
      <c r="U114" s="183">
        <v>785331.94680000003</v>
      </c>
      <c r="V114" s="183">
        <v>838199.41960000002</v>
      </c>
      <c r="W114" s="183">
        <v>864320.43550000002</v>
      </c>
      <c r="X114" s="183">
        <v>768672.66370000003</v>
      </c>
      <c r="Y114" s="183">
        <v>832286.42599999998</v>
      </c>
      <c r="Z114" s="183">
        <v>675945.93169999996</v>
      </c>
      <c r="AA114" s="183">
        <v>726519.89720000001</v>
      </c>
      <c r="AB114" s="183">
        <v>691591.86190000002</v>
      </c>
      <c r="AC114" s="183">
        <v>694364.65020000003</v>
      </c>
      <c r="AD114" s="183">
        <v>657719.53659999999</v>
      </c>
      <c r="AE114" s="183">
        <v>667799.995</v>
      </c>
      <c r="AF114" s="186"/>
      <c r="AH114" s="225"/>
      <c r="AI114" s="225"/>
      <c r="AJ114" s="225"/>
      <c r="AK114" s="96">
        <v>890438.826</v>
      </c>
      <c r="AL114" s="96">
        <v>860833.87860000005</v>
      </c>
      <c r="AM114" s="96">
        <v>764676.40989999997</v>
      </c>
      <c r="AN114" s="96">
        <v>750201.27529999998</v>
      </c>
      <c r="AO114" s="96">
        <v>728651.11470000003</v>
      </c>
      <c r="AP114" s="96">
        <v>631640.20600000001</v>
      </c>
      <c r="AQ114" s="96">
        <v>689502.38549999997</v>
      </c>
      <c r="AR114" s="96">
        <v>737137.82810000004</v>
      </c>
      <c r="AS114" s="96">
        <v>836552.87719999999</v>
      </c>
      <c r="AT114" s="225"/>
      <c r="AU114" s="225"/>
      <c r="AV114" s="225"/>
      <c r="AW114" s="96">
        <v>924280.20600000001</v>
      </c>
      <c r="AX114" s="96">
        <v>923662.13560000004</v>
      </c>
      <c r="AY114" s="96">
        <v>877824.68180000002</v>
      </c>
      <c r="AZ114" s="96">
        <v>837022.66980000003</v>
      </c>
      <c r="BA114" s="96">
        <v>765714.41310000001</v>
      </c>
      <c r="BB114" s="96">
        <v>724702.13340000005</v>
      </c>
      <c r="BC114" s="96">
        <v>869373.13529999997</v>
      </c>
      <c r="BD114" s="96">
        <v>57726.5147</v>
      </c>
      <c r="BE114" s="96">
        <v>877896.01069999998</v>
      </c>
      <c r="BG114" s="184"/>
      <c r="BH114" s="225"/>
      <c r="BI114" s="225"/>
      <c r="BJ114" s="225"/>
      <c r="BK114" s="225"/>
      <c r="BL114" s="225"/>
      <c r="BM114" s="225"/>
      <c r="BN114" s="96">
        <v>796022.49560000002</v>
      </c>
      <c r="BO114" s="96">
        <v>699479.69929999998</v>
      </c>
      <c r="BP114" s="96">
        <v>629000.85560000001</v>
      </c>
      <c r="BQ114" s="96">
        <v>760555.27800000005</v>
      </c>
      <c r="BR114" s="96">
        <v>771850.39820000005</v>
      </c>
      <c r="BS114" s="96">
        <v>791401.15800000005</v>
      </c>
      <c r="BT114" s="225"/>
      <c r="BU114" s="225"/>
      <c r="BV114" s="225"/>
      <c r="BW114" s="225"/>
      <c r="BX114" s="225"/>
      <c r="BY114" s="225"/>
      <c r="BZ114" s="96"/>
      <c r="CA114" s="96"/>
      <c r="CB114" s="96"/>
      <c r="CC114" s="96"/>
      <c r="CD114" s="96"/>
      <c r="CE114" s="96"/>
      <c r="CH114" s="225"/>
      <c r="CI114" s="225"/>
      <c r="CJ114" s="225"/>
      <c r="CK114" s="225"/>
      <c r="CL114" s="225"/>
      <c r="CM114" s="225"/>
      <c r="CN114" s="225"/>
      <c r="CO114" s="225"/>
      <c r="CP114" s="225"/>
      <c r="CQ114" s="96">
        <v>594681.02220000001</v>
      </c>
      <c r="CR114" s="96">
        <v>681534.12970000005</v>
      </c>
      <c r="CS114" s="96">
        <v>710594.32539999997</v>
      </c>
      <c r="CT114" s="225"/>
      <c r="CU114" s="225"/>
      <c r="CV114" s="225"/>
      <c r="CW114" s="225"/>
      <c r="CX114" s="225"/>
      <c r="CY114" s="225"/>
      <c r="CZ114" s="225"/>
      <c r="DA114" s="225"/>
      <c r="DB114" s="225"/>
      <c r="DC114" s="96"/>
      <c r="DD114" s="96"/>
      <c r="DE114" s="96"/>
      <c r="DF114" s="200"/>
      <c r="DG114" s="144"/>
      <c r="DH114" s="96"/>
      <c r="DI114" s="96"/>
      <c r="DJ114" s="96"/>
      <c r="DK114" s="96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>
        <v>173893.55929999999</v>
      </c>
      <c r="EG114" s="96">
        <v>173855</v>
      </c>
      <c r="EH114" s="96">
        <v>184582</v>
      </c>
      <c r="EI114" s="96">
        <v>189001.08799999999</v>
      </c>
      <c r="EJ114" s="96">
        <v>190615.48689999999</v>
      </c>
      <c r="EK114" s="96">
        <v>181338</v>
      </c>
      <c r="EL114" s="96">
        <v>182291</v>
      </c>
      <c r="EM114" s="96">
        <v>187435.35159999999</v>
      </c>
      <c r="EN114" s="96">
        <v>162693.1709</v>
      </c>
      <c r="EO114" s="96">
        <v>170107.0575</v>
      </c>
      <c r="EP114" s="96">
        <v>151425.10880000002</v>
      </c>
      <c r="EQ114" s="96">
        <v>148380.75649999999</v>
      </c>
      <c r="ER114" s="96">
        <v>172631.35189999998</v>
      </c>
      <c r="ES114" s="96">
        <v>159286</v>
      </c>
      <c r="ET114" s="96">
        <v>174287</v>
      </c>
      <c r="EU114" s="96">
        <v>160960</v>
      </c>
      <c r="EV114" s="96">
        <v>156409</v>
      </c>
      <c r="EW114" s="96">
        <v>163720</v>
      </c>
      <c r="EX114" s="96">
        <v>176305.2934</v>
      </c>
      <c r="EY114" s="96">
        <v>163799.94039999999</v>
      </c>
      <c r="EZ114" s="96">
        <v>163799.94039999999</v>
      </c>
      <c r="FA114" s="96">
        <v>136310.94639999999</v>
      </c>
      <c r="FB114" s="96"/>
      <c r="FC114" s="96"/>
      <c r="FD114" s="96"/>
      <c r="FE114" s="96">
        <v>149399.98709999997</v>
      </c>
      <c r="FF114" s="96">
        <v>196305.2934</v>
      </c>
      <c r="FG114" s="96">
        <v>194525.25569999998</v>
      </c>
      <c r="FH114" s="96">
        <v>139610.55849999998</v>
      </c>
      <c r="FI114" s="96">
        <v>211981.39939999999</v>
      </c>
      <c r="FJ114" s="96">
        <v>214293.60000000132</v>
      </c>
      <c r="FK114" s="96">
        <v>194103.24289999998</v>
      </c>
      <c r="FL114" s="96">
        <v>218442</v>
      </c>
      <c r="FM114" s="96">
        <v>197026</v>
      </c>
      <c r="FN114" s="96">
        <v>240506</v>
      </c>
      <c r="FO114" s="96">
        <v>216923</v>
      </c>
      <c r="FP114" s="96">
        <v>215988.6349</v>
      </c>
      <c r="FQ114" s="96">
        <v>198956.07560000001</v>
      </c>
      <c r="FR114" s="96">
        <v>234713.86040000001</v>
      </c>
      <c r="FS114" s="96">
        <v>198779</v>
      </c>
      <c r="FT114" s="96">
        <v>203235</v>
      </c>
      <c r="FU114" s="96">
        <v>181493.36009999999</v>
      </c>
      <c r="FV114" s="96">
        <v>247899</v>
      </c>
      <c r="FW114" s="96">
        <v>185258</v>
      </c>
      <c r="FX114" s="96">
        <v>213585.65130000003</v>
      </c>
      <c r="FY114" s="159">
        <v>164724.12880000001</v>
      </c>
      <c r="FZ114" s="159">
        <v>192913.63870000001</v>
      </c>
      <c r="GA114" s="159">
        <v>207900.98130000001</v>
      </c>
      <c r="GB114" s="159">
        <v>193167.1894</v>
      </c>
      <c r="GC114" s="159">
        <v>208007.68479999999</v>
      </c>
      <c r="GD114" s="159"/>
      <c r="GE114" s="159"/>
      <c r="GF114" s="159"/>
      <c r="GG114" s="159"/>
      <c r="GH114" s="159"/>
      <c r="GI114" s="159"/>
      <c r="GJ114" s="159"/>
      <c r="GK114" s="159"/>
      <c r="GL114" s="159"/>
      <c r="GM114" s="159"/>
      <c r="GN114" s="159"/>
      <c r="GO114" s="159"/>
      <c r="GP114" s="159"/>
      <c r="GQ114" s="159"/>
      <c r="GR114" s="159"/>
      <c r="GS114" s="159"/>
      <c r="GT114" s="159"/>
      <c r="GU114" s="159"/>
      <c r="GV114" s="159"/>
      <c r="GW114" s="159"/>
      <c r="GX114" s="159"/>
      <c r="GY114" s="159"/>
      <c r="GZ114" s="159"/>
      <c r="HA114" s="159"/>
      <c r="HB114" s="159"/>
      <c r="HC114" s="159"/>
      <c r="HD114" s="159"/>
      <c r="HE114" s="159"/>
      <c r="HF114" s="159"/>
      <c r="HG114" s="159"/>
      <c r="HH114" s="159"/>
    </row>
    <row r="115" spans="2:222" s="264" customFormat="1" ht="15" customHeight="1">
      <c r="B115" s="252" t="s">
        <v>271</v>
      </c>
      <c r="C115" s="254"/>
      <c r="D115" s="263"/>
      <c r="E115" s="263"/>
      <c r="F115" s="263"/>
      <c r="H115" s="269"/>
      <c r="I115" s="269"/>
      <c r="J115" s="269"/>
      <c r="K115" s="269"/>
      <c r="L115" s="269"/>
      <c r="M115" s="269"/>
      <c r="N115" s="269"/>
      <c r="O115" s="269"/>
      <c r="P115" s="269"/>
      <c r="Q115" s="269"/>
      <c r="R115" s="269"/>
      <c r="S115" s="269"/>
      <c r="T115" s="268"/>
      <c r="U115" s="268"/>
      <c r="V115" s="268"/>
      <c r="W115" s="268"/>
      <c r="X115" s="268"/>
      <c r="Y115" s="268"/>
      <c r="Z115" s="268"/>
      <c r="AA115" s="268"/>
      <c r="AB115" s="268"/>
      <c r="AC115" s="268"/>
      <c r="AD115" s="268"/>
      <c r="AE115" s="268"/>
      <c r="AF115" s="268"/>
      <c r="AG115" s="265"/>
      <c r="AH115" s="269"/>
      <c r="AI115" s="269"/>
      <c r="AJ115" s="269"/>
      <c r="AK115" s="268"/>
      <c r="AL115" s="268"/>
      <c r="AM115" s="268"/>
      <c r="AN115" s="268"/>
      <c r="AO115" s="268"/>
      <c r="AP115" s="268"/>
      <c r="AQ115" s="268"/>
      <c r="AR115" s="268"/>
      <c r="AS115" s="268"/>
      <c r="AT115" s="269"/>
      <c r="AU115" s="269"/>
      <c r="AV115" s="269"/>
      <c r="AW115" s="268"/>
      <c r="AX115" s="268"/>
      <c r="AY115" s="268"/>
      <c r="AZ115" s="268"/>
      <c r="BA115" s="268"/>
      <c r="BB115" s="268"/>
      <c r="BC115" s="268"/>
      <c r="BD115" s="268"/>
      <c r="BE115" s="268"/>
      <c r="BF115" s="265"/>
      <c r="BG115" s="275"/>
      <c r="BH115" s="269"/>
      <c r="BI115" s="269"/>
      <c r="BJ115" s="269"/>
      <c r="BK115" s="269"/>
      <c r="BL115" s="269"/>
      <c r="BM115" s="269"/>
      <c r="BN115" s="268"/>
      <c r="BO115" s="268"/>
      <c r="BP115" s="268"/>
      <c r="BQ115" s="268"/>
      <c r="BR115" s="268"/>
      <c r="BS115" s="268"/>
      <c r="BT115" s="269"/>
      <c r="BU115" s="269"/>
      <c r="BV115" s="269"/>
      <c r="BW115" s="269"/>
      <c r="BX115" s="269"/>
      <c r="BY115" s="269"/>
      <c r="BZ115" s="268"/>
      <c r="CA115" s="268"/>
      <c r="CB115" s="268"/>
      <c r="CC115" s="268"/>
      <c r="CD115" s="268"/>
      <c r="CE115" s="268"/>
      <c r="CF115" s="265"/>
      <c r="CG115" s="265"/>
      <c r="CH115" s="269"/>
      <c r="CI115" s="269"/>
      <c r="CJ115" s="269"/>
      <c r="CK115" s="269"/>
      <c r="CL115" s="269"/>
      <c r="CM115" s="269"/>
      <c r="CN115" s="269"/>
      <c r="CO115" s="269"/>
      <c r="CP115" s="269"/>
      <c r="CQ115" s="268"/>
      <c r="CR115" s="268"/>
      <c r="CS115" s="268"/>
      <c r="CT115" s="269"/>
      <c r="CU115" s="269"/>
      <c r="CV115" s="269"/>
      <c r="CW115" s="269"/>
      <c r="CX115" s="269"/>
      <c r="CY115" s="269"/>
      <c r="CZ115" s="269"/>
      <c r="DA115" s="269"/>
      <c r="DB115" s="269"/>
      <c r="DC115" s="268"/>
      <c r="DD115" s="268"/>
      <c r="DE115" s="268"/>
      <c r="DH115" s="268"/>
      <c r="DI115" s="268"/>
      <c r="DJ115" s="268"/>
      <c r="DK115" s="268"/>
      <c r="DL115" s="268"/>
      <c r="DM115" s="268"/>
      <c r="DN115" s="268"/>
      <c r="DO115" s="268"/>
      <c r="DP115" s="268"/>
      <c r="DQ115" s="268"/>
      <c r="DR115" s="268"/>
      <c r="DS115" s="268"/>
      <c r="DT115" s="268"/>
      <c r="DU115" s="268"/>
      <c r="DV115" s="268"/>
      <c r="DW115" s="268"/>
      <c r="DX115" s="268"/>
      <c r="DY115" s="268"/>
      <c r="DZ115" s="268"/>
      <c r="EA115" s="268"/>
      <c r="EB115" s="268"/>
      <c r="EC115" s="268"/>
      <c r="ED115" s="268"/>
      <c r="EE115" s="268"/>
      <c r="EF115" s="268"/>
      <c r="EG115" s="268"/>
      <c r="EH115" s="268"/>
      <c r="EI115" s="268"/>
      <c r="EJ115" s="268"/>
      <c r="EK115" s="268"/>
      <c r="EL115" s="268"/>
      <c r="EM115" s="268"/>
      <c r="EN115" s="268"/>
      <c r="EO115" s="268"/>
      <c r="EP115" s="268"/>
      <c r="EQ115" s="268"/>
      <c r="ER115" s="268"/>
      <c r="ES115" s="268"/>
      <c r="ET115" s="268"/>
      <c r="EU115" s="268"/>
      <c r="EV115" s="268"/>
      <c r="EW115" s="268"/>
      <c r="EX115" s="268"/>
      <c r="EY115" s="268"/>
      <c r="EZ115" s="268"/>
      <c r="FA115" s="268"/>
      <c r="FB115" s="268"/>
      <c r="FC115" s="268"/>
      <c r="FD115" s="268"/>
      <c r="FE115" s="268"/>
      <c r="FF115" s="268"/>
      <c r="FG115" s="268"/>
      <c r="FH115" s="268"/>
      <c r="FI115" s="268"/>
      <c r="FJ115" s="268"/>
      <c r="FK115" s="268"/>
      <c r="FL115" s="268"/>
      <c r="FM115" s="268"/>
      <c r="FN115" s="268"/>
      <c r="FO115" s="268"/>
      <c r="FP115" s="268"/>
      <c r="FQ115" s="268"/>
      <c r="FR115" s="268"/>
      <c r="FS115" s="268"/>
      <c r="FT115" s="268"/>
      <c r="FU115" s="268"/>
      <c r="FV115" s="268"/>
      <c r="FW115" s="268"/>
      <c r="FX115" s="268"/>
      <c r="FY115" s="277"/>
      <c r="FZ115" s="277"/>
      <c r="GA115" s="277"/>
      <c r="GB115" s="277"/>
      <c r="GC115" s="277"/>
      <c r="GD115" s="277"/>
      <c r="GE115" s="277"/>
      <c r="GF115" s="277"/>
      <c r="GG115" s="277"/>
      <c r="GH115" s="277"/>
      <c r="GI115" s="277"/>
      <c r="GJ115" s="277"/>
      <c r="GK115" s="277"/>
      <c r="GL115" s="277"/>
      <c r="GM115" s="277"/>
      <c r="GN115" s="277"/>
      <c r="GO115" s="277"/>
      <c r="GP115" s="277"/>
      <c r="GQ115" s="277"/>
      <c r="GR115" s="277"/>
      <c r="GS115" s="277"/>
      <c r="GT115" s="277"/>
      <c r="GU115" s="277"/>
      <c r="GV115" s="277"/>
      <c r="GW115" s="277"/>
      <c r="GX115" s="277"/>
      <c r="GY115" s="277"/>
      <c r="GZ115" s="277"/>
      <c r="HA115" s="277"/>
      <c r="HB115" s="277"/>
      <c r="HC115" s="277"/>
      <c r="HD115" s="277"/>
      <c r="HE115" s="277"/>
      <c r="HF115" s="277"/>
      <c r="HG115" s="277"/>
      <c r="HH115" s="277"/>
    </row>
    <row r="116" spans="2:222" ht="15" customHeight="1">
      <c r="B116" s="105" t="s">
        <v>272</v>
      </c>
      <c r="C116" s="106" t="s">
        <v>174</v>
      </c>
      <c r="H116" s="139">
        <v>3</v>
      </c>
      <c r="I116" s="139">
        <v>3</v>
      </c>
      <c r="J116" s="139">
        <v>3</v>
      </c>
      <c r="K116" s="139">
        <v>3</v>
      </c>
      <c r="L116" s="139">
        <v>3</v>
      </c>
      <c r="M116" s="139">
        <v>3</v>
      </c>
      <c r="N116" s="139">
        <v>3</v>
      </c>
      <c r="O116" s="139">
        <v>3</v>
      </c>
      <c r="P116" s="139">
        <v>2</v>
      </c>
      <c r="Q116" s="139">
        <v>3</v>
      </c>
      <c r="R116" s="139">
        <v>2</v>
      </c>
      <c r="S116" s="139">
        <v>2</v>
      </c>
      <c r="T116" s="195">
        <v>3</v>
      </c>
      <c r="U116" s="195">
        <v>3</v>
      </c>
      <c r="V116" s="195">
        <v>3</v>
      </c>
      <c r="W116" s="195">
        <v>3</v>
      </c>
      <c r="X116" s="195">
        <v>3</v>
      </c>
      <c r="Y116" s="195">
        <v>3</v>
      </c>
      <c r="Z116" s="195">
        <v>3</v>
      </c>
      <c r="AA116" s="195">
        <v>3</v>
      </c>
      <c r="AB116" s="195">
        <v>3</v>
      </c>
      <c r="AC116" s="195">
        <v>3</v>
      </c>
      <c r="AD116" s="195">
        <v>3</v>
      </c>
      <c r="AE116" s="195">
        <v>3</v>
      </c>
      <c r="AF116" s="182"/>
      <c r="AH116" s="224"/>
      <c r="AI116" s="224"/>
      <c r="AJ116" s="224"/>
      <c r="AK116" s="139">
        <v>2.8454805042935956</v>
      </c>
      <c r="AL116" s="139">
        <v>2.8519232093874178</v>
      </c>
      <c r="AM116" s="139">
        <v>2.0250600690535654</v>
      </c>
      <c r="AN116" s="139">
        <v>2.84196507488257</v>
      </c>
      <c r="AO116" s="139">
        <v>2.2485041343999073</v>
      </c>
      <c r="AP116" s="139">
        <v>1.8342377388034588</v>
      </c>
      <c r="AQ116" s="139">
        <v>2.206956417486464</v>
      </c>
      <c r="AR116" s="139">
        <v>2.3534770456130607</v>
      </c>
      <c r="AS116" s="139">
        <v>1.6991587048787107</v>
      </c>
      <c r="AT116" s="224"/>
      <c r="AU116" s="224"/>
      <c r="AV116" s="224"/>
      <c r="AW116" s="139">
        <v>3</v>
      </c>
      <c r="AX116" s="139">
        <v>3</v>
      </c>
      <c r="AY116" s="139">
        <v>3</v>
      </c>
      <c r="AZ116" s="139">
        <v>2</v>
      </c>
      <c r="BA116" s="139">
        <v>3</v>
      </c>
      <c r="BB116" s="139">
        <v>3</v>
      </c>
      <c r="BC116" s="139">
        <v>3</v>
      </c>
      <c r="BD116" s="139">
        <v>3</v>
      </c>
      <c r="BE116" s="139">
        <v>3</v>
      </c>
      <c r="BG116" s="184"/>
      <c r="BH116" s="224"/>
      <c r="BI116" s="224"/>
      <c r="BJ116" s="224"/>
      <c r="BK116" s="224"/>
      <c r="BL116" s="224"/>
      <c r="BM116" s="224"/>
      <c r="BN116" s="139">
        <v>3</v>
      </c>
      <c r="BO116" s="139">
        <v>3</v>
      </c>
      <c r="BP116" s="139">
        <v>3</v>
      </c>
      <c r="BQ116" s="139">
        <v>3</v>
      </c>
      <c r="BR116" s="139">
        <v>3</v>
      </c>
      <c r="BS116" s="139">
        <v>3</v>
      </c>
      <c r="BT116" s="224"/>
      <c r="BU116" s="224"/>
      <c r="BV116" s="224"/>
      <c r="BW116" s="224"/>
      <c r="BX116" s="224"/>
      <c r="BY116" s="224"/>
      <c r="BZ116" s="139"/>
      <c r="CA116" s="139"/>
      <c r="CB116" s="139"/>
      <c r="CC116" s="139"/>
      <c r="CD116" s="139"/>
      <c r="CE116" s="139"/>
      <c r="CF116" s="196"/>
      <c r="CG116" s="196"/>
      <c r="CH116" s="224"/>
      <c r="CI116" s="224"/>
      <c r="CJ116" s="224"/>
      <c r="CK116" s="224"/>
      <c r="CL116" s="224"/>
      <c r="CM116" s="224"/>
      <c r="CN116" s="224"/>
      <c r="CO116" s="224"/>
      <c r="CP116" s="224"/>
      <c r="CQ116" s="139">
        <v>3</v>
      </c>
      <c r="CR116" s="139">
        <v>3</v>
      </c>
      <c r="CS116" s="139">
        <v>3</v>
      </c>
      <c r="CT116" s="224"/>
      <c r="CU116" s="224"/>
      <c r="CV116" s="224"/>
      <c r="CW116" s="224"/>
      <c r="CX116" s="224"/>
      <c r="CY116" s="224"/>
      <c r="CZ116" s="224"/>
      <c r="DA116" s="224"/>
      <c r="DB116" s="224"/>
      <c r="DC116" s="139"/>
      <c r="DD116" s="139"/>
      <c r="DE116" s="139"/>
      <c r="DH116" s="139"/>
      <c r="DI116" s="139"/>
      <c r="DJ116" s="139"/>
      <c r="DK116" s="139"/>
      <c r="DL116" s="139"/>
      <c r="DM116" s="139"/>
      <c r="DN116" s="139"/>
      <c r="DO116" s="139"/>
      <c r="DP116" s="139"/>
      <c r="DQ116" s="139"/>
      <c r="DR116" s="139"/>
      <c r="DS116" s="139"/>
      <c r="DT116" s="139"/>
      <c r="DU116" s="139"/>
      <c r="DV116" s="139"/>
      <c r="DW116" s="139"/>
      <c r="DX116" s="139"/>
      <c r="DY116" s="139"/>
      <c r="DZ116" s="139"/>
      <c r="EA116" s="139"/>
      <c r="EB116" s="139"/>
      <c r="EC116" s="139"/>
      <c r="ED116" s="139"/>
      <c r="EE116" s="139"/>
      <c r="EF116" s="139">
        <v>3</v>
      </c>
      <c r="EG116" s="139">
        <v>3</v>
      </c>
      <c r="EH116" s="139">
        <v>3</v>
      </c>
      <c r="EI116" s="139">
        <v>3</v>
      </c>
      <c r="EJ116" s="139">
        <v>3</v>
      </c>
      <c r="EK116" s="139">
        <v>3</v>
      </c>
      <c r="EL116" s="139">
        <v>3</v>
      </c>
      <c r="EM116" s="139">
        <v>3</v>
      </c>
      <c r="EN116" s="139">
        <v>3</v>
      </c>
      <c r="EO116" s="139">
        <v>3</v>
      </c>
      <c r="EP116" s="139">
        <v>3</v>
      </c>
      <c r="EQ116" s="139">
        <v>3</v>
      </c>
      <c r="ER116" s="139">
        <v>3</v>
      </c>
      <c r="ES116" s="139">
        <v>3</v>
      </c>
      <c r="ET116" s="139">
        <v>3</v>
      </c>
      <c r="EU116" s="139">
        <v>3</v>
      </c>
      <c r="EV116" s="139">
        <v>3</v>
      </c>
      <c r="EW116" s="139">
        <v>3</v>
      </c>
      <c r="EX116" s="139">
        <v>3</v>
      </c>
      <c r="EY116" s="139">
        <v>3</v>
      </c>
      <c r="EZ116" s="139">
        <v>3</v>
      </c>
      <c r="FA116" s="139">
        <v>3</v>
      </c>
      <c r="FB116" s="139">
        <v>3</v>
      </c>
      <c r="FC116" s="139">
        <v>3</v>
      </c>
      <c r="FD116" s="139">
        <v>3</v>
      </c>
      <c r="FE116" s="139">
        <v>3</v>
      </c>
      <c r="FF116" s="139">
        <v>3</v>
      </c>
      <c r="FG116" s="139">
        <v>3</v>
      </c>
      <c r="FH116" s="139">
        <v>3</v>
      </c>
      <c r="FI116" s="139">
        <v>3</v>
      </c>
      <c r="FJ116" s="139">
        <v>3</v>
      </c>
      <c r="FK116" s="139">
        <v>3</v>
      </c>
      <c r="FL116" s="139">
        <v>3</v>
      </c>
      <c r="FM116" s="139">
        <v>3</v>
      </c>
      <c r="FN116" s="139">
        <v>3</v>
      </c>
      <c r="FO116" s="139">
        <v>3</v>
      </c>
      <c r="FP116" s="139">
        <v>3</v>
      </c>
      <c r="FQ116" s="139">
        <v>3</v>
      </c>
      <c r="FR116" s="139">
        <v>3</v>
      </c>
      <c r="FS116" s="139">
        <v>3</v>
      </c>
      <c r="FT116" s="139">
        <v>3</v>
      </c>
      <c r="FU116" s="139">
        <v>3</v>
      </c>
      <c r="FV116" s="139">
        <v>3</v>
      </c>
      <c r="FW116" s="139">
        <v>3</v>
      </c>
      <c r="FX116" s="139">
        <v>3</v>
      </c>
      <c r="FY116" s="166">
        <v>3</v>
      </c>
      <c r="FZ116" s="166">
        <v>3</v>
      </c>
      <c r="GA116" s="166">
        <v>3</v>
      </c>
      <c r="GB116" s="166">
        <v>3</v>
      </c>
      <c r="GC116" s="166">
        <v>3</v>
      </c>
      <c r="GD116" s="166"/>
      <c r="GE116" s="166"/>
      <c r="GF116" s="166"/>
      <c r="GG116" s="166"/>
      <c r="GH116" s="166"/>
      <c r="GI116" s="166"/>
      <c r="GJ116" s="166"/>
      <c r="GK116" s="166"/>
      <c r="GL116" s="166"/>
      <c r="GM116" s="166">
        <v>3</v>
      </c>
      <c r="GN116" s="166">
        <v>3</v>
      </c>
      <c r="GO116" s="166">
        <v>3</v>
      </c>
      <c r="GP116" s="166">
        <v>3</v>
      </c>
      <c r="GQ116" s="166">
        <v>3</v>
      </c>
      <c r="GR116" s="166">
        <v>3</v>
      </c>
      <c r="GS116" s="166">
        <v>3</v>
      </c>
      <c r="GT116" s="166">
        <v>3</v>
      </c>
      <c r="GU116" s="166">
        <v>3</v>
      </c>
      <c r="GV116" s="166">
        <v>3</v>
      </c>
      <c r="GW116" s="166">
        <v>3</v>
      </c>
      <c r="GX116" s="166">
        <v>3</v>
      </c>
      <c r="GY116" s="166">
        <v>3</v>
      </c>
      <c r="GZ116" s="166">
        <v>3</v>
      </c>
      <c r="HA116" s="166">
        <v>3</v>
      </c>
      <c r="HB116" s="166">
        <v>3</v>
      </c>
      <c r="HC116" s="166">
        <v>3</v>
      </c>
      <c r="HD116" s="166">
        <v>3</v>
      </c>
      <c r="HE116" s="166">
        <v>3</v>
      </c>
      <c r="HF116" s="166">
        <v>3</v>
      </c>
      <c r="HG116" s="166">
        <v>3</v>
      </c>
      <c r="HH116" s="166">
        <v>3</v>
      </c>
      <c r="HI116" s="142"/>
      <c r="HJ116" s="142"/>
      <c r="HK116" s="142"/>
      <c r="HL116" s="142"/>
      <c r="HM116" s="142"/>
    </row>
    <row r="117" spans="2:222" ht="15" customHeight="1">
      <c r="B117" s="104" t="s">
        <v>273</v>
      </c>
      <c r="C117" s="106" t="s">
        <v>181</v>
      </c>
      <c r="H117" s="96">
        <f>+H116*24*31</f>
        <v>2232</v>
      </c>
      <c r="I117" s="96">
        <f>+I116*24*28</f>
        <v>2016</v>
      </c>
      <c r="J117" s="96">
        <f>+J116*24*31</f>
        <v>2232</v>
      </c>
      <c r="K117" s="96">
        <f>+K116*24*30</f>
        <v>2160</v>
      </c>
      <c r="L117" s="96">
        <f>+L116*24*31</f>
        <v>2232</v>
      </c>
      <c r="M117" s="96">
        <f>+M116*24*30</f>
        <v>2160</v>
      </c>
      <c r="N117" s="96">
        <f>+N116*24*31</f>
        <v>2232</v>
      </c>
      <c r="O117" s="96">
        <f>+O116*24*31</f>
        <v>2232</v>
      </c>
      <c r="P117" s="96">
        <f>+P116*24*30</f>
        <v>1440</v>
      </c>
      <c r="Q117" s="96">
        <f>+Q116*24*31</f>
        <v>2232</v>
      </c>
      <c r="R117" s="96">
        <f>+R116*24*30</f>
        <v>1440</v>
      </c>
      <c r="S117" s="96">
        <f>+S116*24*31</f>
        <v>1488</v>
      </c>
      <c r="T117" s="183">
        <f>+T116*24*31</f>
        <v>2232</v>
      </c>
      <c r="U117" s="183">
        <f>+U116*24*28</f>
        <v>2016</v>
      </c>
      <c r="V117" s="183">
        <f>+V116*24*31</f>
        <v>2232</v>
      </c>
      <c r="W117" s="183">
        <f>+W116*24*30</f>
        <v>2160</v>
      </c>
      <c r="X117" s="183">
        <f>+X116*24*31</f>
        <v>2232</v>
      </c>
      <c r="Y117" s="183">
        <f>+Y116*24*30</f>
        <v>2160</v>
      </c>
      <c r="Z117" s="183">
        <f>+Z116*24*31</f>
        <v>2232</v>
      </c>
      <c r="AA117" s="183">
        <f>+AA116*24*31</f>
        <v>2232</v>
      </c>
      <c r="AB117" s="183">
        <f>+AB116*24*30</f>
        <v>2160</v>
      </c>
      <c r="AC117" s="183">
        <f>+AC116*24*31</f>
        <v>2232</v>
      </c>
      <c r="AD117" s="183">
        <f>+AD116*24*30</f>
        <v>2160</v>
      </c>
      <c r="AE117" s="183">
        <f>+AE116*24*31</f>
        <v>2232</v>
      </c>
      <c r="AF117" s="182"/>
      <c r="AH117" s="225"/>
      <c r="AI117" s="225"/>
      <c r="AJ117" s="225"/>
      <c r="AK117" s="96">
        <f t="shared" ref="AK117:AS117" si="224">24*AK116*(AK5-AK4+1)</f>
        <v>2048.7459630913886</v>
      </c>
      <c r="AL117" s="96">
        <f t="shared" si="224"/>
        <v>2121.8308677842388</v>
      </c>
      <c r="AM117" s="96">
        <f t="shared" si="224"/>
        <v>1458.043249718567</v>
      </c>
      <c r="AN117" s="96">
        <f t="shared" si="224"/>
        <v>2114.4220157126324</v>
      </c>
      <c r="AO117" s="96">
        <f t="shared" si="224"/>
        <v>1672.8870759935312</v>
      </c>
      <c r="AP117" s="96">
        <f t="shared" si="224"/>
        <v>1320.6511719384903</v>
      </c>
      <c r="AQ117" s="96">
        <f t="shared" si="224"/>
        <v>1641.9755746099293</v>
      </c>
      <c r="AR117" s="96">
        <f t="shared" si="224"/>
        <v>1694.5034728414037</v>
      </c>
      <c r="AS117" s="96">
        <f t="shared" si="224"/>
        <v>1264.1740764297608</v>
      </c>
      <c r="AT117" s="225"/>
      <c r="AU117" s="225"/>
      <c r="AV117" s="225"/>
      <c r="AW117" s="96">
        <f>AW116*24*30</f>
        <v>2160</v>
      </c>
      <c r="AX117" s="96">
        <f>AX116*24*31</f>
        <v>2232</v>
      </c>
      <c r="AY117" s="96">
        <f>AY116*24*30</f>
        <v>2160</v>
      </c>
      <c r="AZ117" s="96">
        <f t="shared" ref="AZ117:BA117" si="225">AZ116*24*31</f>
        <v>1488</v>
      </c>
      <c r="BA117" s="96">
        <f t="shared" si="225"/>
        <v>2232</v>
      </c>
      <c r="BB117" s="96">
        <f>BB116*24*30</f>
        <v>2160</v>
      </c>
      <c r="BC117" s="96">
        <f>BC116*24*31</f>
        <v>2232</v>
      </c>
      <c r="BD117" s="96">
        <f>BD116*24*30</f>
        <v>2160</v>
      </c>
      <c r="BE117" s="96">
        <f>BE116*24*31</f>
        <v>2232</v>
      </c>
      <c r="BG117" s="184"/>
      <c r="BH117" s="225"/>
      <c r="BI117" s="225"/>
      <c r="BJ117" s="225"/>
      <c r="BK117" s="225"/>
      <c r="BL117" s="225"/>
      <c r="BM117" s="225"/>
      <c r="BN117" s="96">
        <f t="shared" ref="BN117:BS117" si="226">24*BN116*(BN5-BN4+1)</f>
        <v>2232</v>
      </c>
      <c r="BO117" s="96">
        <f t="shared" si="226"/>
        <v>2232</v>
      </c>
      <c r="BP117" s="96">
        <f t="shared" si="226"/>
        <v>2160</v>
      </c>
      <c r="BQ117" s="96">
        <f t="shared" si="226"/>
        <v>2232</v>
      </c>
      <c r="BR117" s="96">
        <f t="shared" si="226"/>
        <v>2160</v>
      </c>
      <c r="BS117" s="96">
        <f t="shared" si="226"/>
        <v>2232</v>
      </c>
      <c r="BT117" s="225"/>
      <c r="BU117" s="225"/>
      <c r="BV117" s="225"/>
      <c r="BW117" s="225"/>
      <c r="BX117" s="225"/>
      <c r="BY117" s="225"/>
      <c r="BZ117" s="96"/>
      <c r="CA117" s="96"/>
      <c r="CB117" s="96"/>
      <c r="CC117" s="96"/>
      <c r="CD117" s="96"/>
      <c r="CE117" s="96"/>
      <c r="CH117" s="225"/>
      <c r="CI117" s="225"/>
      <c r="CJ117" s="225"/>
      <c r="CK117" s="225"/>
      <c r="CL117" s="225"/>
      <c r="CM117" s="225"/>
      <c r="CN117" s="225"/>
      <c r="CO117" s="225"/>
      <c r="CP117" s="225"/>
      <c r="CQ117" s="96">
        <f>24*CQ116*(CQ5-CQ4+1)</f>
        <v>2232</v>
      </c>
      <c r="CR117" s="96">
        <f>24*CR116*(CR5-CR4+1)</f>
        <v>2160</v>
      </c>
      <c r="CS117" s="96">
        <f>24*CS116*(CS5-CS4+1)</f>
        <v>2232</v>
      </c>
      <c r="CT117" s="225"/>
      <c r="CU117" s="225"/>
      <c r="CV117" s="225"/>
      <c r="CW117" s="225"/>
      <c r="CX117" s="225"/>
      <c r="CY117" s="225"/>
      <c r="CZ117" s="225"/>
      <c r="DA117" s="225"/>
      <c r="DB117" s="225"/>
      <c r="DC117" s="96"/>
      <c r="DD117" s="96"/>
      <c r="DE117" s="96"/>
      <c r="DH117" s="96"/>
      <c r="DI117" s="96"/>
      <c r="DJ117" s="96"/>
      <c r="DK117" s="96"/>
      <c r="DL117" s="96"/>
      <c r="DM117" s="96"/>
      <c r="DN117" s="96"/>
      <c r="DO117" s="96"/>
      <c r="DP117" s="96"/>
      <c r="DQ117" s="96"/>
      <c r="DR117" s="96"/>
      <c r="DS117" s="96"/>
      <c r="DT117" s="96"/>
      <c r="DU117" s="96"/>
      <c r="DV117" s="96"/>
      <c r="DW117" s="96"/>
      <c r="DX117" s="96"/>
      <c r="DY117" s="96"/>
      <c r="DZ117" s="96"/>
      <c r="EA117" s="96"/>
      <c r="EB117" s="96"/>
      <c r="EC117" s="96"/>
      <c r="ED117" s="96"/>
      <c r="EE117" s="96"/>
      <c r="EF117" s="96">
        <v>504</v>
      </c>
      <c r="EG117" s="96">
        <v>504</v>
      </c>
      <c r="EH117" s="96">
        <f t="shared" ref="EH117:EP117" si="227">24*EH116*EH3</f>
        <v>2232</v>
      </c>
      <c r="EI117" s="96">
        <f t="shared" si="227"/>
        <v>2232</v>
      </c>
      <c r="EJ117" s="96">
        <f t="shared" si="227"/>
        <v>2232</v>
      </c>
      <c r="EK117" s="96">
        <f t="shared" si="227"/>
        <v>2232</v>
      </c>
      <c r="EL117" s="96">
        <f t="shared" si="227"/>
        <v>2232</v>
      </c>
      <c r="EM117" s="96">
        <f t="shared" si="227"/>
        <v>2232</v>
      </c>
      <c r="EN117" s="96">
        <f t="shared" si="227"/>
        <v>2232</v>
      </c>
      <c r="EO117" s="96">
        <f t="shared" si="227"/>
        <v>2232</v>
      </c>
      <c r="EP117" s="96">
        <f t="shared" si="227"/>
        <v>2232</v>
      </c>
      <c r="EQ117" s="96">
        <v>504</v>
      </c>
      <c r="ER117" s="96">
        <v>504</v>
      </c>
      <c r="ES117" s="96">
        <v>504</v>
      </c>
      <c r="ET117" s="96">
        <v>504</v>
      </c>
      <c r="EU117" s="96">
        <v>504</v>
      </c>
      <c r="EV117" s="96">
        <v>504</v>
      </c>
      <c r="EW117" s="96">
        <v>504</v>
      </c>
      <c r="EX117" s="96">
        <f>24*EX116*EX3</f>
        <v>2232</v>
      </c>
      <c r="EY117" s="96">
        <f>24*EY116*EY3</f>
        <v>2232</v>
      </c>
      <c r="EZ117" s="96">
        <v>504</v>
      </c>
      <c r="FA117" s="96">
        <f>7*24*FA116</f>
        <v>504</v>
      </c>
      <c r="FB117" s="96">
        <v>504</v>
      </c>
      <c r="FC117" s="96">
        <v>504</v>
      </c>
      <c r="FD117" s="96">
        <v>504</v>
      </c>
      <c r="FE117" s="96">
        <v>504</v>
      </c>
      <c r="FF117" s="96">
        <v>504</v>
      </c>
      <c r="FG117" s="96">
        <v>504</v>
      </c>
      <c r="FH117" s="96">
        <v>360</v>
      </c>
      <c r="FI117" s="96">
        <v>504</v>
      </c>
      <c r="FJ117" s="96">
        <v>504</v>
      </c>
      <c r="FK117" s="96">
        <v>504</v>
      </c>
      <c r="FL117" s="96">
        <v>504</v>
      </c>
      <c r="FM117" s="96">
        <v>504</v>
      </c>
      <c r="FN117" s="96">
        <v>540</v>
      </c>
      <c r="FO117" s="96">
        <v>504</v>
      </c>
      <c r="FP117" s="96">
        <v>504</v>
      </c>
      <c r="FQ117" s="96">
        <v>504</v>
      </c>
      <c r="FR117" s="96">
        <v>576</v>
      </c>
      <c r="FS117" s="96">
        <v>504</v>
      </c>
      <c r="FT117" s="96">
        <v>504</v>
      </c>
      <c r="FU117" s="96">
        <v>504</v>
      </c>
      <c r="FV117" s="96">
        <v>504</v>
      </c>
      <c r="FW117" s="96">
        <v>504</v>
      </c>
      <c r="FX117" s="96">
        <f t="shared" ref="FX117:GC117" si="228">24*FX116*FX3</f>
        <v>2160</v>
      </c>
      <c r="FY117" s="159">
        <f t="shared" si="228"/>
        <v>2232</v>
      </c>
      <c r="FZ117" s="159">
        <f t="shared" si="228"/>
        <v>2232</v>
      </c>
      <c r="GA117" s="159">
        <f t="shared" si="228"/>
        <v>2232</v>
      </c>
      <c r="GB117" s="159">
        <f t="shared" si="228"/>
        <v>2232</v>
      </c>
      <c r="GC117" s="159">
        <f t="shared" si="228"/>
        <v>2232</v>
      </c>
      <c r="GD117" s="159"/>
      <c r="GE117" s="159"/>
      <c r="GF117" s="159"/>
      <c r="GG117" s="159"/>
      <c r="GH117" s="159"/>
      <c r="GI117" s="159"/>
      <c r="GJ117" s="159"/>
      <c r="GK117" s="159"/>
      <c r="GL117" s="159"/>
      <c r="GM117" s="159">
        <f t="shared" ref="GM117:HH117" si="229">24*GM116*GM3</f>
        <v>2232</v>
      </c>
      <c r="GN117" s="159">
        <f t="shared" si="229"/>
        <v>2232</v>
      </c>
      <c r="GO117" s="159">
        <f t="shared" si="229"/>
        <v>2232</v>
      </c>
      <c r="GP117" s="159">
        <f t="shared" si="229"/>
        <v>2232</v>
      </c>
      <c r="GQ117" s="159">
        <f t="shared" si="229"/>
        <v>2160</v>
      </c>
      <c r="GR117" s="159">
        <f t="shared" si="229"/>
        <v>2160</v>
      </c>
      <c r="GS117" s="159">
        <f t="shared" si="229"/>
        <v>2160</v>
      </c>
      <c r="GT117" s="159">
        <f t="shared" si="229"/>
        <v>2160</v>
      </c>
      <c r="GU117" s="159">
        <f t="shared" si="229"/>
        <v>2232</v>
      </c>
      <c r="GV117" s="159">
        <f t="shared" si="229"/>
        <v>2232</v>
      </c>
      <c r="GW117" s="159">
        <f t="shared" si="229"/>
        <v>2232</v>
      </c>
      <c r="GX117" s="159">
        <f t="shared" si="229"/>
        <v>2232</v>
      </c>
      <c r="GY117" s="159">
        <f t="shared" si="229"/>
        <v>2232</v>
      </c>
      <c r="GZ117" s="159">
        <f t="shared" si="229"/>
        <v>2160</v>
      </c>
      <c r="HA117" s="159">
        <f t="shared" si="229"/>
        <v>2160</v>
      </c>
      <c r="HB117" s="159">
        <f t="shared" si="229"/>
        <v>2160</v>
      </c>
      <c r="HC117" s="159">
        <f t="shared" si="229"/>
        <v>2160</v>
      </c>
      <c r="HD117" s="159">
        <f t="shared" si="229"/>
        <v>2232</v>
      </c>
      <c r="HE117" s="159">
        <f t="shared" si="229"/>
        <v>2232</v>
      </c>
      <c r="HF117" s="159">
        <f t="shared" si="229"/>
        <v>2232</v>
      </c>
      <c r="HG117" s="159">
        <f t="shared" si="229"/>
        <v>2232</v>
      </c>
      <c r="HH117" s="159">
        <f t="shared" si="229"/>
        <v>2232</v>
      </c>
    </row>
    <row r="118" spans="2:222" ht="15" customHeight="1">
      <c r="B118" s="104" t="s">
        <v>274</v>
      </c>
      <c r="C118" s="106" t="s">
        <v>183</v>
      </c>
      <c r="H118" s="129">
        <v>0.9</v>
      </c>
      <c r="I118" s="129">
        <v>0.9</v>
      </c>
      <c r="J118" s="129">
        <v>0.9</v>
      </c>
      <c r="K118" s="129">
        <v>0.9</v>
      </c>
      <c r="L118" s="129">
        <v>0.9</v>
      </c>
      <c r="M118" s="129">
        <v>0.9</v>
      </c>
      <c r="N118" s="129">
        <v>0.9</v>
      </c>
      <c r="O118" s="129">
        <v>0.9</v>
      </c>
      <c r="P118" s="129">
        <v>0.9</v>
      </c>
      <c r="Q118" s="129">
        <v>0.9</v>
      </c>
      <c r="R118" s="129">
        <v>0.9</v>
      </c>
      <c r="S118" s="129">
        <v>0.9</v>
      </c>
      <c r="T118" s="150">
        <v>0.9</v>
      </c>
      <c r="U118" s="150">
        <v>0.9</v>
      </c>
      <c r="V118" s="150">
        <v>0.9</v>
      </c>
      <c r="W118" s="150">
        <v>0.9</v>
      </c>
      <c r="X118" s="150">
        <v>0.9</v>
      </c>
      <c r="Y118" s="150">
        <v>0.9</v>
      </c>
      <c r="Z118" s="150">
        <v>0.9</v>
      </c>
      <c r="AA118" s="150">
        <v>0.9</v>
      </c>
      <c r="AB118" s="150">
        <v>0.9</v>
      </c>
      <c r="AC118" s="150">
        <v>0.9</v>
      </c>
      <c r="AD118" s="150">
        <v>0.9</v>
      </c>
      <c r="AE118" s="150">
        <v>0.9</v>
      </c>
      <c r="AF118" s="194"/>
      <c r="AH118" s="221"/>
      <c r="AI118" s="221"/>
      <c r="AJ118" s="221"/>
      <c r="AK118" s="129">
        <v>0.9</v>
      </c>
      <c r="AL118" s="129">
        <v>0.9</v>
      </c>
      <c r="AM118" s="129">
        <v>0.9</v>
      </c>
      <c r="AN118" s="129">
        <v>0.9</v>
      </c>
      <c r="AO118" s="129">
        <v>0.9</v>
      </c>
      <c r="AP118" s="129">
        <v>0.9</v>
      </c>
      <c r="AQ118" s="129">
        <v>0.9</v>
      </c>
      <c r="AR118" s="129">
        <v>0.9</v>
      </c>
      <c r="AS118" s="129">
        <v>0.9</v>
      </c>
      <c r="AT118" s="221"/>
      <c r="AU118" s="221"/>
      <c r="AV118" s="221"/>
      <c r="AW118" s="129">
        <v>0.73491165817913084</v>
      </c>
      <c r="AX118" s="129">
        <v>0.74454358497930118</v>
      </c>
      <c r="AY118" s="129">
        <v>0.7801389153173619</v>
      </c>
      <c r="AZ118" s="129">
        <v>0.46389889884922303</v>
      </c>
      <c r="BA118" s="129">
        <v>0.60127346902289536</v>
      </c>
      <c r="BB118" s="129">
        <v>0.57551716879485371</v>
      </c>
      <c r="BC118" s="129">
        <v>0.74513044596977007</v>
      </c>
      <c r="BD118" s="129">
        <v>0.78841727050933885</v>
      </c>
      <c r="BE118" s="129">
        <v>0.78568879118508006</v>
      </c>
      <c r="BG118" s="184"/>
      <c r="BH118" s="221"/>
      <c r="BI118" s="221"/>
      <c r="BJ118" s="221"/>
      <c r="BK118" s="221"/>
      <c r="BL118" s="221"/>
      <c r="BM118" s="221"/>
      <c r="BN118" s="129">
        <v>0.9</v>
      </c>
      <c r="BO118" s="129">
        <v>0.9</v>
      </c>
      <c r="BP118" s="129">
        <v>0.9</v>
      </c>
      <c r="BQ118" s="129">
        <v>0.9</v>
      </c>
      <c r="BR118" s="129">
        <v>0.9</v>
      </c>
      <c r="BS118" s="129">
        <v>0.9</v>
      </c>
      <c r="BT118" s="221"/>
      <c r="BU118" s="221"/>
      <c r="BV118" s="221"/>
      <c r="BW118" s="221"/>
      <c r="BX118" s="221"/>
      <c r="BY118" s="221"/>
      <c r="BZ118" s="129"/>
      <c r="CA118" s="129"/>
      <c r="CB118" s="129"/>
      <c r="CC118" s="129"/>
      <c r="CD118" s="129"/>
      <c r="CE118" s="129"/>
      <c r="CH118" s="221"/>
      <c r="CI118" s="221"/>
      <c r="CJ118" s="221"/>
      <c r="CK118" s="221"/>
      <c r="CL118" s="221"/>
      <c r="CM118" s="221"/>
      <c r="CN118" s="221"/>
      <c r="CO118" s="221"/>
      <c r="CP118" s="221"/>
      <c r="CQ118" s="129">
        <v>0.9</v>
      </c>
      <c r="CR118" s="129">
        <v>0.9</v>
      </c>
      <c r="CS118" s="129">
        <v>0.9</v>
      </c>
      <c r="CT118" s="221"/>
      <c r="CU118" s="221"/>
      <c r="CV118" s="221"/>
      <c r="CW118" s="221"/>
      <c r="CX118" s="221"/>
      <c r="CY118" s="221"/>
      <c r="CZ118" s="221"/>
      <c r="DA118" s="221"/>
      <c r="DB118" s="221"/>
      <c r="DC118" s="129"/>
      <c r="DD118" s="129"/>
      <c r="DE118" s="129"/>
      <c r="DG118" s="143"/>
      <c r="DH118" s="129"/>
      <c r="DI118" s="129"/>
      <c r="DJ118" s="129"/>
      <c r="DK118" s="129"/>
      <c r="DL118" s="129"/>
      <c r="DM118" s="129"/>
      <c r="DN118" s="129"/>
      <c r="DO118" s="129"/>
      <c r="DP118" s="129"/>
      <c r="DQ118" s="129"/>
      <c r="DR118" s="129"/>
      <c r="DS118" s="129"/>
      <c r="DT118" s="129"/>
      <c r="DU118" s="129"/>
      <c r="DV118" s="129"/>
      <c r="DW118" s="129"/>
      <c r="DX118" s="129"/>
      <c r="DY118" s="129"/>
      <c r="DZ118" s="129"/>
      <c r="EA118" s="129"/>
      <c r="EB118" s="129"/>
      <c r="EC118" s="129"/>
      <c r="ED118" s="129"/>
      <c r="EE118" s="129"/>
      <c r="EF118" s="129">
        <v>0.88</v>
      </c>
      <c r="EG118" s="129">
        <v>0.87</v>
      </c>
      <c r="EH118" s="129">
        <v>0.9</v>
      </c>
      <c r="EI118" s="129">
        <v>0.9</v>
      </c>
      <c r="EJ118" s="129">
        <v>0.86</v>
      </c>
      <c r="EK118" s="129">
        <v>0.9</v>
      </c>
      <c r="EL118" s="129">
        <v>0.9</v>
      </c>
      <c r="EM118" s="129">
        <v>0.9</v>
      </c>
      <c r="EN118" s="129">
        <v>0.9</v>
      </c>
      <c r="EO118" s="129">
        <v>0.9</v>
      </c>
      <c r="EP118" s="129">
        <v>0.9</v>
      </c>
      <c r="EQ118" s="129">
        <v>0.9</v>
      </c>
      <c r="ER118" s="129">
        <v>0.9</v>
      </c>
      <c r="ES118" s="129">
        <v>0.9</v>
      </c>
      <c r="ET118" s="129">
        <v>0.9</v>
      </c>
      <c r="EU118" s="129">
        <v>0.9</v>
      </c>
      <c r="EV118" s="129">
        <v>0.89</v>
      </c>
      <c r="EW118" s="129">
        <v>0.89</v>
      </c>
      <c r="EX118" s="129">
        <v>0.89</v>
      </c>
      <c r="EY118" s="129">
        <v>0.89</v>
      </c>
      <c r="EZ118" s="129">
        <v>0.89</v>
      </c>
      <c r="FA118" s="129">
        <v>0.88</v>
      </c>
      <c r="FB118" s="129">
        <v>0.87</v>
      </c>
      <c r="FC118" s="129">
        <v>0.87</v>
      </c>
      <c r="FD118" s="129">
        <v>0.87</v>
      </c>
      <c r="FE118" s="129">
        <v>0.87</v>
      </c>
      <c r="FF118" s="129">
        <v>0.87</v>
      </c>
      <c r="FG118" s="129">
        <v>0.87</v>
      </c>
      <c r="FH118" s="129">
        <v>0.87</v>
      </c>
      <c r="FI118" s="129">
        <v>0.87</v>
      </c>
      <c r="FJ118" s="129">
        <v>0.94794973544973538</v>
      </c>
      <c r="FK118" s="129">
        <v>0.88</v>
      </c>
      <c r="FL118" s="129">
        <v>0.91</v>
      </c>
      <c r="FM118" s="129">
        <v>0.9</v>
      </c>
      <c r="FN118" s="129">
        <v>0.9</v>
      </c>
      <c r="FO118" s="129">
        <v>0.9</v>
      </c>
      <c r="FP118" s="129">
        <v>0.9</v>
      </c>
      <c r="FQ118" s="129">
        <v>0.9</v>
      </c>
      <c r="FR118" s="129">
        <v>0.9</v>
      </c>
      <c r="FS118" s="129">
        <v>0.9</v>
      </c>
      <c r="FT118" s="129">
        <v>0.8</v>
      </c>
      <c r="FU118" s="129">
        <v>0.86</v>
      </c>
      <c r="FV118" s="129">
        <v>0.77</v>
      </c>
      <c r="FW118" s="129">
        <v>0.86</v>
      </c>
      <c r="FX118" s="129">
        <v>0.79625000000000001</v>
      </c>
      <c r="FY118" s="165">
        <v>0.89104166666666662</v>
      </c>
      <c r="FZ118" s="165">
        <v>0.85</v>
      </c>
      <c r="GA118" s="165">
        <v>0.85</v>
      </c>
      <c r="GB118" s="165">
        <v>0.85</v>
      </c>
      <c r="GC118" s="165">
        <v>0.85</v>
      </c>
      <c r="GD118" s="165"/>
      <c r="GE118" s="165"/>
      <c r="GF118" s="165"/>
      <c r="GG118" s="165"/>
      <c r="GH118" s="165"/>
      <c r="GI118" s="165"/>
      <c r="GJ118" s="165"/>
      <c r="GK118" s="165"/>
      <c r="GL118" s="165"/>
      <c r="GM118" s="165">
        <v>0.85</v>
      </c>
      <c r="GN118" s="165">
        <v>0.85</v>
      </c>
      <c r="GO118" s="165">
        <v>0.85</v>
      </c>
      <c r="GP118" s="165">
        <v>0.85</v>
      </c>
      <c r="GQ118" s="165">
        <v>0.85</v>
      </c>
      <c r="GR118" s="165">
        <v>0.85</v>
      </c>
      <c r="GS118" s="165">
        <v>0.85</v>
      </c>
      <c r="GT118" s="165">
        <v>0.85</v>
      </c>
      <c r="GU118" s="165">
        <v>0.85</v>
      </c>
      <c r="GV118" s="165">
        <v>0.85</v>
      </c>
      <c r="GW118" s="165">
        <v>0.85</v>
      </c>
      <c r="GX118" s="165">
        <v>0.85</v>
      </c>
      <c r="GY118" s="165">
        <v>0.85</v>
      </c>
      <c r="GZ118" s="165">
        <v>0.85</v>
      </c>
      <c r="HA118" s="165">
        <v>0.85</v>
      </c>
      <c r="HB118" s="165">
        <v>0.85</v>
      </c>
      <c r="HC118" s="165">
        <v>0.85</v>
      </c>
      <c r="HD118" s="165">
        <v>0.85</v>
      </c>
      <c r="HE118" s="165">
        <v>0.85</v>
      </c>
      <c r="HF118" s="165">
        <v>0.85</v>
      </c>
      <c r="HG118" s="165">
        <v>0.85</v>
      </c>
      <c r="HH118" s="165">
        <v>0.85</v>
      </c>
      <c r="HI118" s="143"/>
      <c r="HJ118" s="143"/>
      <c r="HK118" s="143"/>
      <c r="HL118" s="143"/>
      <c r="HM118" s="143"/>
    </row>
    <row r="119" spans="2:222" ht="15" customHeight="1">
      <c r="B119" s="104" t="s">
        <v>275</v>
      </c>
      <c r="C119" s="106" t="s">
        <v>181</v>
      </c>
      <c r="H119" s="96">
        <v>1351.8454953610469</v>
      </c>
      <c r="I119" s="96">
        <v>1267.3654528191014</v>
      </c>
      <c r="J119" s="96">
        <v>1758.2350845823141</v>
      </c>
      <c r="K119" s="96">
        <v>1301.9106426868132</v>
      </c>
      <c r="L119" s="96">
        <v>1493.1201768012756</v>
      </c>
      <c r="M119" s="96">
        <v>1213.1381885780775</v>
      </c>
      <c r="N119" s="96">
        <v>1511.4264080802086</v>
      </c>
      <c r="O119" s="96">
        <v>1338.5936757566565</v>
      </c>
      <c r="P119" s="96">
        <v>1144.3740324613161</v>
      </c>
      <c r="Q119" s="96">
        <v>1773.758684640617</v>
      </c>
      <c r="R119" s="96">
        <v>1185.6471983431991</v>
      </c>
      <c r="S119" s="96">
        <v>1352.6875368148458</v>
      </c>
      <c r="T119" s="183">
        <f>T128</f>
        <v>1605.8513824498446</v>
      </c>
      <c r="U119" s="183">
        <f t="shared" ref="U119:AE119" si="230">U128</f>
        <v>1462.6170516221114</v>
      </c>
      <c r="V119" s="183">
        <f t="shared" si="230"/>
        <v>1875.9424058929103</v>
      </c>
      <c r="W119" s="183">
        <f t="shared" si="230"/>
        <v>1542.9833490382603</v>
      </c>
      <c r="X119" s="183">
        <f t="shared" si="230"/>
        <v>1810.27257309774</v>
      </c>
      <c r="Y119" s="183">
        <f t="shared" si="230"/>
        <v>1675.9000746261081</v>
      </c>
      <c r="Z119" s="183">
        <f t="shared" si="230"/>
        <v>1448.9658816150775</v>
      </c>
      <c r="AA119" s="183">
        <f t="shared" si="230"/>
        <v>1259.242240844492</v>
      </c>
      <c r="AB119" s="183">
        <f t="shared" si="230"/>
        <v>1245.9209387651126</v>
      </c>
      <c r="AC119" s="183">
        <f t="shared" si="230"/>
        <v>1585.8899977318727</v>
      </c>
      <c r="AD119" s="183">
        <f t="shared" si="230"/>
        <v>1512.4214211994151</v>
      </c>
      <c r="AE119" s="183">
        <f t="shared" si="230"/>
        <v>1710.1080341908232</v>
      </c>
      <c r="AF119" s="182"/>
      <c r="AH119" s="225"/>
      <c r="AI119" s="225"/>
      <c r="AJ119" s="225"/>
      <c r="AK119" s="96">
        <v>1443.4346558143877</v>
      </c>
      <c r="AL119" s="96">
        <v>1494.9262932116228</v>
      </c>
      <c r="AM119" s="96">
        <v>1098.5950874615594</v>
      </c>
      <c r="AN119" s="96">
        <v>1368.2770033252809</v>
      </c>
      <c r="AO119" s="96">
        <v>1075.5344776212889</v>
      </c>
      <c r="AP119" s="96">
        <v>863.75922609108329</v>
      </c>
      <c r="AQ119" s="96">
        <v>1125.7484053196861</v>
      </c>
      <c r="AR119" s="96">
        <v>1193.854719501898</v>
      </c>
      <c r="AS119" s="96">
        <v>851.94339933309971</v>
      </c>
      <c r="AT119" s="225"/>
      <c r="AU119" s="225"/>
      <c r="AV119" s="225"/>
      <c r="AW119" s="96">
        <v>1587.4091816669231</v>
      </c>
      <c r="AX119" s="96">
        <v>1661.8212816738005</v>
      </c>
      <c r="AY119" s="96">
        <v>1685.1000570855019</v>
      </c>
      <c r="AZ119" s="96">
        <v>1035.4223422314658</v>
      </c>
      <c r="BA119" s="96">
        <v>1342.0423828591026</v>
      </c>
      <c r="BB119" s="96">
        <v>1243.1170845968841</v>
      </c>
      <c r="BC119" s="96">
        <v>1663.1311554045269</v>
      </c>
      <c r="BD119" s="96">
        <v>1702.981304300172</v>
      </c>
      <c r="BE119" s="96">
        <v>1753.6573819250989</v>
      </c>
      <c r="BG119" s="184"/>
      <c r="BH119" s="225"/>
      <c r="BI119" s="225"/>
      <c r="BJ119" s="225"/>
      <c r="BK119" s="225"/>
      <c r="BL119" s="225"/>
      <c r="BM119" s="225"/>
      <c r="BN119" s="96">
        <f t="shared" ref="BN119:BS119" si="231">+BN128</f>
        <v>1441.4654206116563</v>
      </c>
      <c r="BO119" s="96">
        <f t="shared" si="231"/>
        <v>1485.7524740337365</v>
      </c>
      <c r="BP119" s="96">
        <f t="shared" si="231"/>
        <v>1488.7647197654628</v>
      </c>
      <c r="BQ119" s="96">
        <f t="shared" si="231"/>
        <v>1520.3683755030197</v>
      </c>
      <c r="BR119" s="96">
        <f t="shared" si="231"/>
        <v>1494.7145962342527</v>
      </c>
      <c r="BS119" s="96">
        <f t="shared" si="231"/>
        <v>1566.1243932965972</v>
      </c>
      <c r="BT119" s="225"/>
      <c r="BU119" s="225"/>
      <c r="BV119" s="225"/>
      <c r="BW119" s="225"/>
      <c r="BX119" s="225"/>
      <c r="BY119" s="225"/>
      <c r="BZ119" s="96"/>
      <c r="CA119" s="96"/>
      <c r="CB119" s="96"/>
      <c r="CC119" s="96"/>
      <c r="CD119" s="96"/>
      <c r="CE119" s="96"/>
      <c r="CH119" s="225"/>
      <c r="CI119" s="225"/>
      <c r="CJ119" s="225"/>
      <c r="CK119" s="225"/>
      <c r="CL119" s="225"/>
      <c r="CM119" s="225"/>
      <c r="CN119" s="225"/>
      <c r="CO119" s="225"/>
      <c r="CP119" s="225"/>
      <c r="CQ119" s="96">
        <f t="shared" ref="CQ119:CS119" si="232">+CQ128</f>
        <v>1619.3165267188576</v>
      </c>
      <c r="CR119" s="96">
        <f t="shared" si="232"/>
        <v>1550.3401795782574</v>
      </c>
      <c r="CS119" s="96">
        <f t="shared" si="232"/>
        <v>1977.9259464314125</v>
      </c>
      <c r="CT119" s="225"/>
      <c r="CU119" s="225"/>
      <c r="CV119" s="225"/>
      <c r="CW119" s="225"/>
      <c r="CX119" s="225"/>
      <c r="CY119" s="225"/>
      <c r="CZ119" s="225"/>
      <c r="DA119" s="225"/>
      <c r="DB119" s="225"/>
      <c r="DC119" s="96"/>
      <c r="DD119" s="96"/>
      <c r="DE119" s="96"/>
      <c r="DG119" s="146"/>
      <c r="DH119" s="96"/>
      <c r="DI119" s="96"/>
      <c r="DJ119" s="96"/>
      <c r="DK119" s="96"/>
      <c r="DL119" s="96"/>
      <c r="DM119" s="96"/>
      <c r="DN119" s="96"/>
      <c r="DO119" s="96"/>
      <c r="DP119" s="96"/>
      <c r="DQ119" s="96"/>
      <c r="DR119" s="96"/>
      <c r="DS119" s="96"/>
      <c r="DT119" s="96"/>
      <c r="DU119" s="96"/>
      <c r="DV119" s="96"/>
      <c r="DW119" s="96"/>
      <c r="DX119" s="96"/>
      <c r="DY119" s="96"/>
      <c r="DZ119" s="96"/>
      <c r="EA119" s="96"/>
      <c r="EB119" s="96"/>
      <c r="EC119" s="96"/>
      <c r="ED119" s="96"/>
      <c r="EE119" s="96"/>
      <c r="EF119" s="96">
        <f>17*EF116*EF$3</f>
        <v>1530</v>
      </c>
      <c r="EG119" s="96">
        <f t="shared" ref="EG119:EO119" si="233">17*EG116*EG$3</f>
        <v>1530</v>
      </c>
      <c r="EH119" s="96">
        <f t="shared" si="233"/>
        <v>1581</v>
      </c>
      <c r="EI119" s="96">
        <f t="shared" si="233"/>
        <v>1581</v>
      </c>
      <c r="EJ119" s="96">
        <f t="shared" si="233"/>
        <v>1581</v>
      </c>
      <c r="EK119" s="96">
        <f t="shared" si="233"/>
        <v>1581</v>
      </c>
      <c r="EL119" s="96">
        <f t="shared" si="233"/>
        <v>1581</v>
      </c>
      <c r="EM119" s="96">
        <f t="shared" si="233"/>
        <v>1581</v>
      </c>
      <c r="EN119" s="96">
        <f>17*EN116*EN$3</f>
        <v>1581</v>
      </c>
      <c r="EO119" s="96">
        <f t="shared" si="233"/>
        <v>1581</v>
      </c>
      <c r="EP119" s="96">
        <f>17*EP116*EP3</f>
        <v>1581</v>
      </c>
      <c r="EQ119" s="96">
        <f>17*EQ116*EQ3</f>
        <v>1530</v>
      </c>
      <c r="ER119" s="96">
        <f>17*ER116*ER3</f>
        <v>1530</v>
      </c>
      <c r="ES119" s="96">
        <f>17*ES116*ES3</f>
        <v>1530</v>
      </c>
      <c r="ET119" s="96">
        <f>17*ET116*ET3</f>
        <v>1530</v>
      </c>
      <c r="EU119" s="96">
        <f>18*EU116*EU3</f>
        <v>1674</v>
      </c>
      <c r="EV119" s="96">
        <f>18*EV116*EV3</f>
        <v>1674</v>
      </c>
      <c r="EW119" s="96">
        <f>18*EW116*EW3</f>
        <v>1674</v>
      </c>
      <c r="EX119" s="96">
        <f>18*EX116*EX3</f>
        <v>1674</v>
      </c>
      <c r="EY119" s="96">
        <f>18*EY116*EY3</f>
        <v>1674</v>
      </c>
      <c r="EZ119" s="96">
        <v>378</v>
      </c>
      <c r="FA119" s="96">
        <v>364.07999999999993</v>
      </c>
      <c r="FB119" s="96">
        <v>378</v>
      </c>
      <c r="FC119" s="96">
        <v>378</v>
      </c>
      <c r="FD119" s="96">
        <v>378</v>
      </c>
      <c r="FE119" s="96">
        <v>378</v>
      </c>
      <c r="FF119" s="96">
        <v>378</v>
      </c>
      <c r="FG119" s="96">
        <v>378</v>
      </c>
      <c r="FH119" s="96">
        <v>270</v>
      </c>
      <c r="FI119" s="96">
        <v>378</v>
      </c>
      <c r="FJ119" s="96">
        <v>431.19999999999709</v>
      </c>
      <c r="FK119" s="96">
        <v>378</v>
      </c>
      <c r="FL119" s="96">
        <v>378</v>
      </c>
      <c r="FM119" s="96">
        <v>378</v>
      </c>
      <c r="FN119" s="96">
        <v>405</v>
      </c>
      <c r="FO119" s="96">
        <v>378</v>
      </c>
      <c r="FP119" s="96">
        <v>378</v>
      </c>
      <c r="FQ119" s="96">
        <v>378</v>
      </c>
      <c r="FR119" s="96">
        <v>432</v>
      </c>
      <c r="FS119" s="96">
        <v>378</v>
      </c>
      <c r="FT119" s="96">
        <v>114</v>
      </c>
      <c r="FU119" s="96">
        <v>122.80800000000001</v>
      </c>
      <c r="FV119" s="96">
        <v>111</v>
      </c>
      <c r="FW119" s="96">
        <v>122</v>
      </c>
      <c r="FX119" s="96">
        <f t="shared" ref="FX119:FY119" si="234">24*FX118*FX122*FX$3</f>
        <v>487.30499999999995</v>
      </c>
      <c r="FY119" s="159">
        <f t="shared" si="234"/>
        <v>563.49474999999995</v>
      </c>
      <c r="FZ119" s="159">
        <f t="shared" ref="FZ119:GC119" si="235">18*FZ116*FZ3</f>
        <v>1674</v>
      </c>
      <c r="GA119" s="159">
        <f t="shared" si="235"/>
        <v>1674</v>
      </c>
      <c r="GB119" s="159">
        <f t="shared" si="235"/>
        <v>1674</v>
      </c>
      <c r="GC119" s="159">
        <f t="shared" si="235"/>
        <v>1674</v>
      </c>
      <c r="GD119" s="159"/>
      <c r="GE119" s="159"/>
      <c r="GF119" s="159"/>
      <c r="GG119" s="159"/>
      <c r="GH119" s="159"/>
      <c r="GI119" s="159"/>
      <c r="GJ119" s="159"/>
      <c r="GK119" s="159"/>
      <c r="GL119" s="159"/>
      <c r="GM119" s="159">
        <f t="shared" ref="GM119:HH119" si="236">18*GM116*GM3</f>
        <v>1674</v>
      </c>
      <c r="GN119" s="159">
        <f t="shared" si="236"/>
        <v>1674</v>
      </c>
      <c r="GO119" s="159">
        <f t="shared" si="236"/>
        <v>1674</v>
      </c>
      <c r="GP119" s="159">
        <f t="shared" si="236"/>
        <v>1674</v>
      </c>
      <c r="GQ119" s="159">
        <f t="shared" si="236"/>
        <v>1620</v>
      </c>
      <c r="GR119" s="159">
        <f t="shared" si="236"/>
        <v>1620</v>
      </c>
      <c r="GS119" s="159">
        <f t="shared" si="236"/>
        <v>1620</v>
      </c>
      <c r="GT119" s="159">
        <f t="shared" si="236"/>
        <v>1620</v>
      </c>
      <c r="GU119" s="159">
        <f t="shared" si="236"/>
        <v>1674</v>
      </c>
      <c r="GV119" s="159">
        <f t="shared" si="236"/>
        <v>1674</v>
      </c>
      <c r="GW119" s="159">
        <f t="shared" si="236"/>
        <v>1674</v>
      </c>
      <c r="GX119" s="159">
        <f t="shared" si="236"/>
        <v>1674</v>
      </c>
      <c r="GY119" s="159">
        <f t="shared" si="236"/>
        <v>1674</v>
      </c>
      <c r="GZ119" s="159">
        <f t="shared" si="236"/>
        <v>1620</v>
      </c>
      <c r="HA119" s="159">
        <f t="shared" si="236"/>
        <v>1620</v>
      </c>
      <c r="HB119" s="159">
        <f t="shared" si="236"/>
        <v>1620</v>
      </c>
      <c r="HC119" s="159">
        <f t="shared" si="236"/>
        <v>1620</v>
      </c>
      <c r="HD119" s="159">
        <f t="shared" si="236"/>
        <v>1674</v>
      </c>
      <c r="HE119" s="159">
        <f t="shared" si="236"/>
        <v>1674</v>
      </c>
      <c r="HF119" s="159">
        <f t="shared" si="236"/>
        <v>1674</v>
      </c>
      <c r="HG119" s="159">
        <f t="shared" si="236"/>
        <v>1674</v>
      </c>
      <c r="HH119" s="159">
        <f t="shared" si="236"/>
        <v>1674</v>
      </c>
      <c r="HI119" s="145"/>
      <c r="HJ119" s="145"/>
      <c r="HK119" s="145"/>
      <c r="HL119" s="145"/>
      <c r="HM119" s="145"/>
    </row>
    <row r="120" spans="2:222" ht="15" customHeight="1">
      <c r="B120" s="104" t="s">
        <v>276</v>
      </c>
      <c r="C120" s="106" t="s">
        <v>181</v>
      </c>
      <c r="H120" s="96">
        <f>+H117*H118</f>
        <v>2008.8</v>
      </c>
      <c r="I120" s="96">
        <f t="shared" ref="I120:S120" si="237">+I117*I118</f>
        <v>1814.4</v>
      </c>
      <c r="J120" s="96">
        <f t="shared" si="237"/>
        <v>2008.8</v>
      </c>
      <c r="K120" s="96">
        <f t="shared" si="237"/>
        <v>1944</v>
      </c>
      <c r="L120" s="96">
        <f t="shared" si="237"/>
        <v>2008.8</v>
      </c>
      <c r="M120" s="96">
        <f t="shared" si="237"/>
        <v>1944</v>
      </c>
      <c r="N120" s="96">
        <f t="shared" si="237"/>
        <v>2008.8</v>
      </c>
      <c r="O120" s="96">
        <f t="shared" si="237"/>
        <v>2008.8</v>
      </c>
      <c r="P120" s="96">
        <f t="shared" si="237"/>
        <v>1296</v>
      </c>
      <c r="Q120" s="96">
        <f t="shared" si="237"/>
        <v>2008.8</v>
      </c>
      <c r="R120" s="96">
        <f t="shared" si="237"/>
        <v>1296</v>
      </c>
      <c r="S120" s="96">
        <f t="shared" si="237"/>
        <v>1339.2</v>
      </c>
      <c r="T120" s="183">
        <f>+T117*T118</f>
        <v>2008.8</v>
      </c>
      <c r="U120" s="183">
        <f>+U117*U118</f>
        <v>1814.4</v>
      </c>
      <c r="V120" s="183">
        <f>+V117*V118</f>
        <v>2008.8</v>
      </c>
      <c r="W120" s="183">
        <f t="shared" ref="W120:AE120" si="238">+W117*W118</f>
        <v>1944</v>
      </c>
      <c r="X120" s="183">
        <f t="shared" si="238"/>
        <v>2008.8</v>
      </c>
      <c r="Y120" s="183">
        <f t="shared" si="238"/>
        <v>1944</v>
      </c>
      <c r="Z120" s="183">
        <f t="shared" si="238"/>
        <v>2008.8</v>
      </c>
      <c r="AA120" s="183">
        <f t="shared" si="238"/>
        <v>2008.8</v>
      </c>
      <c r="AB120" s="183">
        <f t="shared" si="238"/>
        <v>1944</v>
      </c>
      <c r="AC120" s="183">
        <f t="shared" si="238"/>
        <v>2008.8</v>
      </c>
      <c r="AD120" s="183">
        <f t="shared" si="238"/>
        <v>1944</v>
      </c>
      <c r="AE120" s="183">
        <f t="shared" si="238"/>
        <v>2008.8</v>
      </c>
      <c r="AF120" s="182"/>
      <c r="AH120" s="225"/>
      <c r="AI120" s="225"/>
      <c r="AJ120" s="225"/>
      <c r="AK120" s="96">
        <f t="shared" ref="AK120:AS120" si="239">AK117*AK118</f>
        <v>1843.8713667822499</v>
      </c>
      <c r="AL120" s="96">
        <f t="shared" si="239"/>
        <v>1909.647781005815</v>
      </c>
      <c r="AM120" s="96">
        <f t="shared" si="239"/>
        <v>1312.2389247467104</v>
      </c>
      <c r="AN120" s="96">
        <f t="shared" si="239"/>
        <v>1902.9798141413692</v>
      </c>
      <c r="AO120" s="96">
        <f t="shared" si="239"/>
        <v>1505.5983683941781</v>
      </c>
      <c r="AP120" s="96">
        <f t="shared" si="239"/>
        <v>1188.5860547446414</v>
      </c>
      <c r="AQ120" s="96">
        <f t="shared" si="239"/>
        <v>1477.7780171489364</v>
      </c>
      <c r="AR120" s="96">
        <f t="shared" si="239"/>
        <v>1525.0531255572632</v>
      </c>
      <c r="AS120" s="96">
        <f t="shared" si="239"/>
        <v>1137.7566687867848</v>
      </c>
      <c r="AT120" s="225"/>
      <c r="AU120" s="225"/>
      <c r="AV120" s="225"/>
      <c r="AW120" s="96">
        <f>AW117*AW118</f>
        <v>1587.4091816669227</v>
      </c>
      <c r="AX120" s="96">
        <f t="shared" ref="AX120:BE120" si="240">AX117*AX118</f>
        <v>1661.8212816738003</v>
      </c>
      <c r="AY120" s="96">
        <f t="shared" si="240"/>
        <v>1685.1000570855017</v>
      </c>
      <c r="AZ120" s="96">
        <f t="shared" si="240"/>
        <v>690.2815614876439</v>
      </c>
      <c r="BA120" s="96">
        <f t="shared" si="240"/>
        <v>1342.0423828591024</v>
      </c>
      <c r="BB120" s="96">
        <f t="shared" si="240"/>
        <v>1243.1170845968841</v>
      </c>
      <c r="BC120" s="96">
        <f t="shared" si="240"/>
        <v>1663.1311554045269</v>
      </c>
      <c r="BD120" s="96">
        <f t="shared" si="240"/>
        <v>1702.9813043001718</v>
      </c>
      <c r="BE120" s="96">
        <f t="shared" si="240"/>
        <v>1753.6573819250987</v>
      </c>
      <c r="BG120" s="184"/>
      <c r="BH120" s="225"/>
      <c r="BI120" s="225"/>
      <c r="BJ120" s="225"/>
      <c r="BK120" s="225"/>
      <c r="BL120" s="225"/>
      <c r="BM120" s="225"/>
      <c r="BN120" s="96">
        <f t="shared" ref="BN120:BS120" si="241">+BN117*BN118</f>
        <v>2008.8</v>
      </c>
      <c r="BO120" s="96">
        <f t="shared" si="241"/>
        <v>2008.8</v>
      </c>
      <c r="BP120" s="96">
        <f t="shared" si="241"/>
        <v>1944</v>
      </c>
      <c r="BQ120" s="96">
        <f t="shared" si="241"/>
        <v>2008.8</v>
      </c>
      <c r="BR120" s="96">
        <f t="shared" si="241"/>
        <v>1944</v>
      </c>
      <c r="BS120" s="96">
        <f t="shared" si="241"/>
        <v>2008.8</v>
      </c>
      <c r="BT120" s="225"/>
      <c r="BU120" s="225"/>
      <c r="BV120" s="225"/>
      <c r="BW120" s="225"/>
      <c r="BX120" s="225"/>
      <c r="BY120" s="225"/>
      <c r="BZ120" s="96"/>
      <c r="CA120" s="96"/>
      <c r="CB120" s="96"/>
      <c r="CC120" s="96"/>
      <c r="CD120" s="96"/>
      <c r="CE120" s="96"/>
      <c r="CH120" s="225"/>
      <c r="CI120" s="225"/>
      <c r="CJ120" s="225"/>
      <c r="CK120" s="225"/>
      <c r="CL120" s="225"/>
      <c r="CM120" s="225"/>
      <c r="CN120" s="225"/>
      <c r="CO120" s="225"/>
      <c r="CP120" s="225"/>
      <c r="CQ120" s="96">
        <f t="shared" ref="CQ120:CS120" si="242">+CQ117*CQ118</f>
        <v>2008.8</v>
      </c>
      <c r="CR120" s="96">
        <f t="shared" si="242"/>
        <v>1944</v>
      </c>
      <c r="CS120" s="96">
        <f t="shared" si="242"/>
        <v>2008.8</v>
      </c>
      <c r="CT120" s="225"/>
      <c r="CU120" s="225"/>
      <c r="CV120" s="225"/>
      <c r="CW120" s="225"/>
      <c r="CX120" s="225"/>
      <c r="CY120" s="225"/>
      <c r="CZ120" s="225"/>
      <c r="DA120" s="225"/>
      <c r="DB120" s="225"/>
      <c r="DC120" s="96"/>
      <c r="DD120" s="96"/>
      <c r="DE120" s="96"/>
      <c r="DH120" s="96"/>
      <c r="DI120" s="96"/>
      <c r="DJ120" s="96"/>
      <c r="DK120" s="96"/>
      <c r="DL120" s="96"/>
      <c r="DM120" s="96"/>
      <c r="DN120" s="96"/>
      <c r="DO120" s="96"/>
      <c r="DP120" s="96"/>
      <c r="DQ120" s="96"/>
      <c r="DR120" s="96"/>
      <c r="DS120" s="96"/>
      <c r="DT120" s="96"/>
      <c r="DU120" s="96"/>
      <c r="DV120" s="96"/>
      <c r="DW120" s="96"/>
      <c r="DX120" s="96"/>
      <c r="DY120" s="96"/>
      <c r="DZ120" s="96"/>
      <c r="EA120" s="96"/>
      <c r="EB120" s="96"/>
      <c r="EC120" s="96"/>
      <c r="ED120" s="96"/>
      <c r="EE120" s="96"/>
      <c r="EF120" s="96">
        <f t="shared" ref="EF120:ET120" si="243">+IF(EF117-EF121&lt;0,0,EF117-EF121)</f>
        <v>443.52</v>
      </c>
      <c r="EG120" s="96">
        <f t="shared" si="243"/>
        <v>438.48</v>
      </c>
      <c r="EH120" s="96">
        <f t="shared" si="243"/>
        <v>2008.8</v>
      </c>
      <c r="EI120" s="96">
        <f t="shared" si="243"/>
        <v>2008.8</v>
      </c>
      <c r="EJ120" s="96">
        <f t="shared" si="243"/>
        <v>1919.52</v>
      </c>
      <c r="EK120" s="96">
        <f t="shared" si="243"/>
        <v>2008.8</v>
      </c>
      <c r="EL120" s="96">
        <f t="shared" si="243"/>
        <v>2008.8</v>
      </c>
      <c r="EM120" s="96">
        <f t="shared" si="243"/>
        <v>2008.8</v>
      </c>
      <c r="EN120" s="96">
        <f t="shared" si="243"/>
        <v>2008.8</v>
      </c>
      <c r="EO120" s="96">
        <f t="shared" si="243"/>
        <v>2008.8</v>
      </c>
      <c r="EP120" s="96">
        <f t="shared" si="243"/>
        <v>2008.8</v>
      </c>
      <c r="EQ120" s="96">
        <f t="shared" si="243"/>
        <v>453.6</v>
      </c>
      <c r="ER120" s="96">
        <f t="shared" si="243"/>
        <v>453.6</v>
      </c>
      <c r="ES120" s="96">
        <f t="shared" si="243"/>
        <v>453.6</v>
      </c>
      <c r="ET120" s="96">
        <f t="shared" si="243"/>
        <v>453.6</v>
      </c>
      <c r="EU120" s="96">
        <v>444</v>
      </c>
      <c r="EV120" s="96">
        <v>449</v>
      </c>
      <c r="EW120" s="96">
        <v>449</v>
      </c>
      <c r="EX120" s="96">
        <f>+IF(EX117*EX118&lt;0,0,EX117*EX118)</f>
        <v>1986.48</v>
      </c>
      <c r="EY120" s="96">
        <f>+IF(EY117*EY118&lt;0,0,EY117*EY118)</f>
        <v>1986.48</v>
      </c>
      <c r="EZ120" s="96">
        <v>448.56</v>
      </c>
      <c r="FA120" s="96">
        <f>+FA117-FA121</f>
        <v>492</v>
      </c>
      <c r="FB120" s="96">
        <v>438</v>
      </c>
      <c r="FC120" s="96">
        <v>438</v>
      </c>
      <c r="FD120" s="96">
        <v>438</v>
      </c>
      <c r="FE120" s="96">
        <v>438.48</v>
      </c>
      <c r="FF120" s="96">
        <v>438.48</v>
      </c>
      <c r="FG120" s="96">
        <v>438.48</v>
      </c>
      <c r="FH120" s="96">
        <v>313.2</v>
      </c>
      <c r="FI120" s="96">
        <v>438.48</v>
      </c>
      <c r="FJ120" s="96">
        <v>502.7166666666667</v>
      </c>
      <c r="FK120" s="96">
        <v>443.52</v>
      </c>
      <c r="FL120" s="96">
        <v>458.64</v>
      </c>
      <c r="FM120" s="96">
        <v>453.6</v>
      </c>
      <c r="FN120" s="96">
        <v>486</v>
      </c>
      <c r="FO120" s="96">
        <v>453.6</v>
      </c>
      <c r="FP120" s="96">
        <v>453.6</v>
      </c>
      <c r="FQ120" s="96">
        <v>453.6</v>
      </c>
      <c r="FR120" s="96">
        <v>518.4</v>
      </c>
      <c r="FS120" s="96">
        <v>454</v>
      </c>
      <c r="FT120" s="96">
        <v>401</v>
      </c>
      <c r="FU120" s="96">
        <v>433.44</v>
      </c>
      <c r="FV120" s="96">
        <v>390</v>
      </c>
      <c r="FW120" s="96">
        <v>431</v>
      </c>
      <c r="FX120" s="96">
        <f t="shared" ref="FX120:GC120" si="244">+FX117-FX121</f>
        <v>1719.9</v>
      </c>
      <c r="FY120" s="159">
        <f t="shared" si="244"/>
        <v>1988.8049999999998</v>
      </c>
      <c r="FZ120" s="159">
        <f t="shared" si="244"/>
        <v>1897.1999999999998</v>
      </c>
      <c r="GA120" s="159">
        <f t="shared" si="244"/>
        <v>1897.1999999999998</v>
      </c>
      <c r="GB120" s="159">
        <f t="shared" si="244"/>
        <v>1897.1999999999998</v>
      </c>
      <c r="GC120" s="159">
        <f t="shared" si="244"/>
        <v>1897.1999999999998</v>
      </c>
      <c r="GD120" s="159"/>
      <c r="GE120" s="159"/>
      <c r="GF120" s="159"/>
      <c r="GG120" s="159"/>
      <c r="GH120" s="159"/>
      <c r="GI120" s="159"/>
      <c r="GJ120" s="159"/>
      <c r="GK120" s="159"/>
      <c r="GL120" s="159"/>
      <c r="GM120" s="159">
        <f t="shared" ref="GM120:HH120" si="245">+GM117-GM121</f>
        <v>1897.1999999999998</v>
      </c>
      <c r="GN120" s="159">
        <f t="shared" si="245"/>
        <v>1897.1999999999998</v>
      </c>
      <c r="GO120" s="159">
        <f t="shared" si="245"/>
        <v>1897.1999999999998</v>
      </c>
      <c r="GP120" s="159">
        <f t="shared" si="245"/>
        <v>1897.1999999999998</v>
      </c>
      <c r="GQ120" s="159">
        <f t="shared" si="245"/>
        <v>1836</v>
      </c>
      <c r="GR120" s="159">
        <f t="shared" si="245"/>
        <v>1836</v>
      </c>
      <c r="GS120" s="159">
        <f t="shared" si="245"/>
        <v>1836</v>
      </c>
      <c r="GT120" s="159">
        <f t="shared" si="245"/>
        <v>1836</v>
      </c>
      <c r="GU120" s="159">
        <f t="shared" si="245"/>
        <v>1897.1999999999998</v>
      </c>
      <c r="GV120" s="159">
        <f t="shared" si="245"/>
        <v>1897.1999999999998</v>
      </c>
      <c r="GW120" s="159">
        <f t="shared" si="245"/>
        <v>1897.1999999999998</v>
      </c>
      <c r="GX120" s="159">
        <f t="shared" si="245"/>
        <v>1897.1999999999998</v>
      </c>
      <c r="GY120" s="159">
        <f t="shared" si="245"/>
        <v>1897.1999999999998</v>
      </c>
      <c r="GZ120" s="159">
        <f t="shared" si="245"/>
        <v>1836</v>
      </c>
      <c r="HA120" s="159">
        <f t="shared" si="245"/>
        <v>1836</v>
      </c>
      <c r="HB120" s="159">
        <f t="shared" si="245"/>
        <v>1836</v>
      </c>
      <c r="HC120" s="159">
        <f t="shared" si="245"/>
        <v>1836</v>
      </c>
      <c r="HD120" s="159">
        <f t="shared" si="245"/>
        <v>1897.1999999999998</v>
      </c>
      <c r="HE120" s="159">
        <f t="shared" si="245"/>
        <v>1897.1999999999998</v>
      </c>
      <c r="HF120" s="159">
        <f t="shared" si="245"/>
        <v>1897.1999999999998</v>
      </c>
      <c r="HG120" s="159">
        <f t="shared" si="245"/>
        <v>1897.1999999999998</v>
      </c>
      <c r="HH120" s="159">
        <f t="shared" si="245"/>
        <v>1897.1999999999998</v>
      </c>
      <c r="HI120" s="142"/>
      <c r="HJ120" s="142"/>
      <c r="HK120" s="142"/>
      <c r="HL120" s="142"/>
      <c r="HM120" s="142"/>
    </row>
    <row r="121" spans="2:222" ht="15" customHeight="1">
      <c r="B121" s="104" t="s">
        <v>277</v>
      </c>
      <c r="C121" s="106" t="s">
        <v>181</v>
      </c>
      <c r="H121" s="96">
        <f>+H117-H120</f>
        <v>223.20000000000005</v>
      </c>
      <c r="I121" s="96">
        <f t="shared" ref="I121:S121" si="246">+I117-I120</f>
        <v>201.59999999999991</v>
      </c>
      <c r="J121" s="96">
        <f t="shared" si="246"/>
        <v>223.20000000000005</v>
      </c>
      <c r="K121" s="96">
        <f t="shared" si="246"/>
        <v>216</v>
      </c>
      <c r="L121" s="96">
        <f t="shared" si="246"/>
        <v>223.20000000000005</v>
      </c>
      <c r="M121" s="96">
        <f t="shared" si="246"/>
        <v>216</v>
      </c>
      <c r="N121" s="96">
        <f t="shared" si="246"/>
        <v>223.20000000000005</v>
      </c>
      <c r="O121" s="96">
        <f t="shared" si="246"/>
        <v>223.20000000000005</v>
      </c>
      <c r="P121" s="96">
        <f t="shared" si="246"/>
        <v>144</v>
      </c>
      <c r="Q121" s="96">
        <f t="shared" si="246"/>
        <v>223.20000000000005</v>
      </c>
      <c r="R121" s="96">
        <f t="shared" si="246"/>
        <v>144</v>
      </c>
      <c r="S121" s="96">
        <f t="shared" si="246"/>
        <v>148.79999999999995</v>
      </c>
      <c r="T121" s="183">
        <f t="shared" ref="T121:AE121" si="247">+T117-T120</f>
        <v>223.20000000000005</v>
      </c>
      <c r="U121" s="183">
        <f t="shared" si="247"/>
        <v>201.59999999999991</v>
      </c>
      <c r="V121" s="183">
        <f t="shared" si="247"/>
        <v>223.20000000000005</v>
      </c>
      <c r="W121" s="183">
        <f t="shared" si="247"/>
        <v>216</v>
      </c>
      <c r="X121" s="183">
        <f t="shared" si="247"/>
        <v>223.20000000000005</v>
      </c>
      <c r="Y121" s="183">
        <f t="shared" si="247"/>
        <v>216</v>
      </c>
      <c r="Z121" s="183">
        <f t="shared" si="247"/>
        <v>223.20000000000005</v>
      </c>
      <c r="AA121" s="183">
        <f t="shared" si="247"/>
        <v>223.20000000000005</v>
      </c>
      <c r="AB121" s="183">
        <f t="shared" si="247"/>
        <v>216</v>
      </c>
      <c r="AC121" s="183">
        <f t="shared" si="247"/>
        <v>223.20000000000005</v>
      </c>
      <c r="AD121" s="183">
        <f t="shared" si="247"/>
        <v>216</v>
      </c>
      <c r="AE121" s="183">
        <f t="shared" si="247"/>
        <v>223.20000000000005</v>
      </c>
      <c r="AF121" s="182"/>
      <c r="AH121" s="225"/>
      <c r="AI121" s="225"/>
      <c r="AJ121" s="225"/>
      <c r="AK121" s="96">
        <f t="shared" ref="AK121:AS121" si="248">AK117-AK120</f>
        <v>204.87459630913872</v>
      </c>
      <c r="AL121" s="96">
        <f t="shared" si="248"/>
        <v>212.18308677842379</v>
      </c>
      <c r="AM121" s="96">
        <f t="shared" si="248"/>
        <v>145.80432497185666</v>
      </c>
      <c r="AN121" s="96">
        <f t="shared" si="248"/>
        <v>211.44220157126324</v>
      </c>
      <c r="AO121" s="96">
        <f t="shared" si="248"/>
        <v>167.28870759935307</v>
      </c>
      <c r="AP121" s="96">
        <f t="shared" si="248"/>
        <v>132.06511719384889</v>
      </c>
      <c r="AQ121" s="96">
        <f t="shared" si="248"/>
        <v>164.19755746099281</v>
      </c>
      <c r="AR121" s="96">
        <f t="shared" si="248"/>
        <v>169.45034728414043</v>
      </c>
      <c r="AS121" s="96">
        <f t="shared" si="248"/>
        <v>126.41740764297606</v>
      </c>
      <c r="AT121" s="225"/>
      <c r="AU121" s="225"/>
      <c r="AV121" s="225"/>
      <c r="AW121" s="96">
        <f>AW117-AW120</f>
        <v>572.59081833307732</v>
      </c>
      <c r="AX121" s="96">
        <f t="shared" ref="AX121:BE121" si="249">AX117-AX120</f>
        <v>570.17871832619971</v>
      </c>
      <c r="AY121" s="96">
        <f t="shared" si="249"/>
        <v>474.8999429144983</v>
      </c>
      <c r="AZ121" s="96">
        <f t="shared" si="249"/>
        <v>797.7184385123561</v>
      </c>
      <c r="BA121" s="96">
        <f t="shared" si="249"/>
        <v>889.95761714089758</v>
      </c>
      <c r="BB121" s="96">
        <f t="shared" si="249"/>
        <v>916.88291540311593</v>
      </c>
      <c r="BC121" s="96">
        <f t="shared" si="249"/>
        <v>568.86884459547309</v>
      </c>
      <c r="BD121" s="96">
        <f t="shared" si="249"/>
        <v>457.01869569982819</v>
      </c>
      <c r="BE121" s="96">
        <f t="shared" si="249"/>
        <v>478.34261807490134</v>
      </c>
      <c r="BG121" s="184"/>
      <c r="BH121" s="225"/>
      <c r="BI121" s="225"/>
      <c r="BJ121" s="225"/>
      <c r="BK121" s="225"/>
      <c r="BL121" s="225"/>
      <c r="BM121" s="225"/>
      <c r="BN121" s="96">
        <f t="shared" ref="BN121:BS121" si="250">+BN117-BN120</f>
        <v>223.20000000000005</v>
      </c>
      <c r="BO121" s="96">
        <f t="shared" si="250"/>
        <v>223.20000000000005</v>
      </c>
      <c r="BP121" s="96">
        <f t="shared" si="250"/>
        <v>216</v>
      </c>
      <c r="BQ121" s="96">
        <f t="shared" si="250"/>
        <v>223.20000000000005</v>
      </c>
      <c r="BR121" s="96">
        <f t="shared" si="250"/>
        <v>216</v>
      </c>
      <c r="BS121" s="96">
        <f t="shared" si="250"/>
        <v>223.20000000000005</v>
      </c>
      <c r="BT121" s="225"/>
      <c r="BU121" s="225"/>
      <c r="BV121" s="225"/>
      <c r="BW121" s="225"/>
      <c r="BX121" s="225"/>
      <c r="BY121" s="225"/>
      <c r="BZ121" s="96"/>
      <c r="CA121" s="96"/>
      <c r="CB121" s="96"/>
      <c r="CC121" s="96"/>
      <c r="CD121" s="96"/>
      <c r="CE121" s="96"/>
      <c r="CH121" s="225"/>
      <c r="CI121" s="225"/>
      <c r="CJ121" s="225"/>
      <c r="CK121" s="225"/>
      <c r="CL121" s="225"/>
      <c r="CM121" s="225"/>
      <c r="CN121" s="225"/>
      <c r="CO121" s="225"/>
      <c r="CP121" s="225"/>
      <c r="CQ121" s="96">
        <f t="shared" ref="CQ121:CS121" si="251">+CQ117-CQ120</f>
        <v>223.20000000000005</v>
      </c>
      <c r="CR121" s="96">
        <f t="shared" si="251"/>
        <v>216</v>
      </c>
      <c r="CS121" s="96">
        <f t="shared" si="251"/>
        <v>223.20000000000005</v>
      </c>
      <c r="CT121" s="225"/>
      <c r="CU121" s="225"/>
      <c r="CV121" s="225"/>
      <c r="CW121" s="225"/>
      <c r="CX121" s="225"/>
      <c r="CY121" s="225"/>
      <c r="CZ121" s="225"/>
      <c r="DA121" s="225"/>
      <c r="DB121" s="225"/>
      <c r="DC121" s="96"/>
      <c r="DD121" s="96"/>
      <c r="DE121" s="96"/>
      <c r="DH121" s="96"/>
      <c r="DI121" s="96"/>
      <c r="DJ121" s="96"/>
      <c r="DK121" s="96"/>
      <c r="DL121" s="96"/>
      <c r="DM121" s="96"/>
      <c r="DN121" s="96"/>
      <c r="DO121" s="96"/>
      <c r="DP121" s="96"/>
      <c r="DQ121" s="96"/>
      <c r="DR121" s="96"/>
      <c r="DS121" s="96"/>
      <c r="DT121" s="96"/>
      <c r="DU121" s="96"/>
      <c r="DV121" s="96"/>
      <c r="DW121" s="96"/>
      <c r="DX121" s="96"/>
      <c r="DY121" s="96"/>
      <c r="DZ121" s="96"/>
      <c r="EA121" s="96"/>
      <c r="EB121" s="96"/>
      <c r="EC121" s="96"/>
      <c r="ED121" s="96"/>
      <c r="EE121" s="96"/>
      <c r="EF121" s="96">
        <f t="shared" ref="EF121:EH121" si="252">+EF117*(1-EF118)</f>
        <v>60.48</v>
      </c>
      <c r="EG121" s="96">
        <f t="shared" si="252"/>
        <v>65.52</v>
      </c>
      <c r="EH121" s="96">
        <f t="shared" si="252"/>
        <v>223.19999999999996</v>
      </c>
      <c r="EI121" s="96">
        <f>+EI117*(1-EI118)</f>
        <v>223.19999999999996</v>
      </c>
      <c r="EJ121" s="96">
        <f t="shared" ref="EJ121:EV121" si="253">+EJ117*(1-EJ118)</f>
        <v>312.48</v>
      </c>
      <c r="EK121" s="96">
        <f t="shared" si="253"/>
        <v>223.19999999999996</v>
      </c>
      <c r="EL121" s="96">
        <f t="shared" si="253"/>
        <v>223.19999999999996</v>
      </c>
      <c r="EM121" s="96">
        <f t="shared" si="253"/>
        <v>223.19999999999996</v>
      </c>
      <c r="EN121" s="96">
        <f t="shared" si="253"/>
        <v>223.19999999999996</v>
      </c>
      <c r="EO121" s="96">
        <f t="shared" si="253"/>
        <v>223.19999999999996</v>
      </c>
      <c r="EP121" s="96">
        <f t="shared" si="253"/>
        <v>223.19999999999996</v>
      </c>
      <c r="EQ121" s="96">
        <f t="shared" si="253"/>
        <v>50.399999999999991</v>
      </c>
      <c r="ER121" s="96">
        <f t="shared" si="253"/>
        <v>50.399999999999991</v>
      </c>
      <c r="ES121" s="96">
        <f t="shared" si="253"/>
        <v>50.399999999999991</v>
      </c>
      <c r="ET121" s="96">
        <f t="shared" si="253"/>
        <v>50.399999999999991</v>
      </c>
      <c r="EU121" s="96">
        <f t="shared" si="253"/>
        <v>50.399999999999991</v>
      </c>
      <c r="EV121" s="96">
        <f t="shared" si="253"/>
        <v>55.439999999999991</v>
      </c>
      <c r="EW121" s="96">
        <v>55</v>
      </c>
      <c r="EX121" s="96">
        <f t="shared" ref="EX121:EY121" si="254">+EX117*(1-EX118)</f>
        <v>245.51999999999998</v>
      </c>
      <c r="EY121" s="96">
        <f t="shared" si="254"/>
        <v>245.51999999999998</v>
      </c>
      <c r="EZ121" s="96">
        <v>55.439999999999991</v>
      </c>
      <c r="FA121" s="96">
        <v>12</v>
      </c>
      <c r="FB121" s="96">
        <v>66</v>
      </c>
      <c r="FC121" s="96">
        <v>66</v>
      </c>
      <c r="FD121" s="96">
        <v>65.52</v>
      </c>
      <c r="FE121" s="96">
        <v>65.52</v>
      </c>
      <c r="FF121" s="96">
        <v>65.52</v>
      </c>
      <c r="FG121" s="96">
        <v>65.52</v>
      </c>
      <c r="FH121" s="96">
        <v>46.800000000000004</v>
      </c>
      <c r="FI121" s="96">
        <v>65.52</v>
      </c>
      <c r="FJ121" s="96">
        <v>1.2833333333333301</v>
      </c>
      <c r="FK121" s="96">
        <v>60.48</v>
      </c>
      <c r="FL121" s="96">
        <v>45.36</v>
      </c>
      <c r="FM121" s="96">
        <v>50.4</v>
      </c>
      <c r="FN121" s="96">
        <v>54</v>
      </c>
      <c r="FO121" s="96">
        <v>50.4</v>
      </c>
      <c r="FP121" s="96">
        <v>50.399999999999991</v>
      </c>
      <c r="FQ121" s="96">
        <v>50.399999999999991</v>
      </c>
      <c r="FR121" s="96">
        <v>57.599999999999987</v>
      </c>
      <c r="FS121" s="96">
        <v>50</v>
      </c>
      <c r="FT121" s="96">
        <v>103</v>
      </c>
      <c r="FU121" s="96">
        <v>70.56</v>
      </c>
      <c r="FV121" s="96">
        <v>114</v>
      </c>
      <c r="FW121" s="96">
        <v>73</v>
      </c>
      <c r="FX121" s="96">
        <f t="shared" ref="FX121:GC121" si="255">+FX117*(1-FX118)</f>
        <v>440.09999999999997</v>
      </c>
      <c r="FY121" s="159">
        <f t="shared" si="255"/>
        <v>243.19500000000011</v>
      </c>
      <c r="FZ121" s="159">
        <f t="shared" si="255"/>
        <v>334.80000000000007</v>
      </c>
      <c r="GA121" s="159">
        <f t="shared" si="255"/>
        <v>334.80000000000007</v>
      </c>
      <c r="GB121" s="159">
        <f t="shared" si="255"/>
        <v>334.80000000000007</v>
      </c>
      <c r="GC121" s="159">
        <f t="shared" si="255"/>
        <v>334.80000000000007</v>
      </c>
      <c r="GD121" s="159"/>
      <c r="GE121" s="159"/>
      <c r="GF121" s="159"/>
      <c r="GG121" s="159"/>
      <c r="GH121" s="159"/>
      <c r="GI121" s="159"/>
      <c r="GJ121" s="159"/>
      <c r="GK121" s="159"/>
      <c r="GL121" s="159"/>
      <c r="GM121" s="159">
        <f t="shared" ref="GM121:HH121" si="256">+GM117*(1-GM118)</f>
        <v>334.80000000000007</v>
      </c>
      <c r="GN121" s="159">
        <f t="shared" si="256"/>
        <v>334.80000000000007</v>
      </c>
      <c r="GO121" s="159">
        <f t="shared" si="256"/>
        <v>334.80000000000007</v>
      </c>
      <c r="GP121" s="159">
        <f t="shared" si="256"/>
        <v>334.80000000000007</v>
      </c>
      <c r="GQ121" s="159">
        <f t="shared" si="256"/>
        <v>324.00000000000006</v>
      </c>
      <c r="GR121" s="159">
        <f t="shared" si="256"/>
        <v>324.00000000000006</v>
      </c>
      <c r="GS121" s="159">
        <f t="shared" si="256"/>
        <v>324.00000000000006</v>
      </c>
      <c r="GT121" s="159">
        <f t="shared" si="256"/>
        <v>324.00000000000006</v>
      </c>
      <c r="GU121" s="159">
        <f t="shared" si="256"/>
        <v>334.80000000000007</v>
      </c>
      <c r="GV121" s="159">
        <f t="shared" si="256"/>
        <v>334.80000000000007</v>
      </c>
      <c r="GW121" s="159">
        <f t="shared" si="256"/>
        <v>334.80000000000007</v>
      </c>
      <c r="GX121" s="159">
        <f t="shared" si="256"/>
        <v>334.80000000000007</v>
      </c>
      <c r="GY121" s="159">
        <f t="shared" si="256"/>
        <v>334.80000000000007</v>
      </c>
      <c r="GZ121" s="159">
        <f t="shared" si="256"/>
        <v>324.00000000000006</v>
      </c>
      <c r="HA121" s="159">
        <f t="shared" si="256"/>
        <v>324.00000000000006</v>
      </c>
      <c r="HB121" s="159">
        <f t="shared" si="256"/>
        <v>324.00000000000006</v>
      </c>
      <c r="HC121" s="159">
        <f t="shared" si="256"/>
        <v>324.00000000000006</v>
      </c>
      <c r="HD121" s="159">
        <f t="shared" si="256"/>
        <v>334.80000000000007</v>
      </c>
      <c r="HE121" s="159">
        <f t="shared" si="256"/>
        <v>334.80000000000007</v>
      </c>
      <c r="HF121" s="159">
        <f t="shared" si="256"/>
        <v>334.80000000000007</v>
      </c>
      <c r="HG121" s="159">
        <f t="shared" si="256"/>
        <v>334.80000000000007</v>
      </c>
      <c r="HH121" s="159">
        <f t="shared" si="256"/>
        <v>334.80000000000007</v>
      </c>
      <c r="HI121" s="145"/>
      <c r="HJ121" s="145"/>
      <c r="HK121" s="145"/>
      <c r="HL121" s="145"/>
      <c r="HM121" s="145"/>
    </row>
    <row r="122" spans="2:222" ht="15" customHeight="1">
      <c r="B122" s="104" t="s">
        <v>278</v>
      </c>
      <c r="C122" s="106" t="s">
        <v>183</v>
      </c>
      <c r="H122" s="129">
        <v>0.85</v>
      </c>
      <c r="I122" s="129">
        <v>0.85</v>
      </c>
      <c r="J122" s="129">
        <v>0.85</v>
      </c>
      <c r="K122" s="129">
        <v>0.85</v>
      </c>
      <c r="L122" s="129">
        <v>0.85</v>
      </c>
      <c r="M122" s="129">
        <v>0.85</v>
      </c>
      <c r="N122" s="129">
        <v>0.85</v>
      </c>
      <c r="O122" s="129">
        <v>0.85</v>
      </c>
      <c r="P122" s="129">
        <v>0.85</v>
      </c>
      <c r="Q122" s="129">
        <v>0.85</v>
      </c>
      <c r="R122" s="129">
        <v>0.85</v>
      </c>
      <c r="S122" s="129">
        <v>0.85</v>
      </c>
      <c r="T122" s="150">
        <v>0.85</v>
      </c>
      <c r="U122" s="150">
        <v>0.85</v>
      </c>
      <c r="V122" s="150">
        <v>0.85</v>
      </c>
      <c r="W122" s="150">
        <v>0.85</v>
      </c>
      <c r="X122" s="150">
        <v>0.85</v>
      </c>
      <c r="Y122" s="150">
        <v>0.85</v>
      </c>
      <c r="Z122" s="150">
        <v>0.85</v>
      </c>
      <c r="AA122" s="150">
        <v>0.85</v>
      </c>
      <c r="AB122" s="150">
        <v>0.85</v>
      </c>
      <c r="AC122" s="150">
        <v>0.85</v>
      </c>
      <c r="AD122" s="150">
        <v>0.85</v>
      </c>
      <c r="AE122" s="150">
        <v>0.85</v>
      </c>
      <c r="AF122" s="194"/>
      <c r="AH122" s="221"/>
      <c r="AI122" s="221"/>
      <c r="AJ122" s="221"/>
      <c r="AK122" s="129">
        <v>0.90909090909090906</v>
      </c>
      <c r="AL122" s="129">
        <v>0.90909090909090917</v>
      </c>
      <c r="AM122" s="129">
        <v>1</v>
      </c>
      <c r="AN122" s="129">
        <v>0.90909090909090895</v>
      </c>
      <c r="AO122" s="129">
        <v>0.92592592592592593</v>
      </c>
      <c r="AP122" s="129">
        <v>0.90909090909090906</v>
      </c>
      <c r="AQ122" s="129">
        <v>0.90909090909090884</v>
      </c>
      <c r="AR122" s="129">
        <v>0.90909090909090906</v>
      </c>
      <c r="AS122" s="129">
        <v>0.86956521739130432</v>
      </c>
      <c r="AT122" s="221"/>
      <c r="AU122" s="221"/>
      <c r="AV122" s="221"/>
      <c r="AW122" s="129">
        <v>0.85</v>
      </c>
      <c r="AX122" s="129">
        <v>0.85</v>
      </c>
      <c r="AY122" s="129">
        <v>0.85</v>
      </c>
      <c r="AZ122" s="129">
        <v>0.85</v>
      </c>
      <c r="BA122" s="129">
        <v>0.85</v>
      </c>
      <c r="BB122" s="129">
        <v>0.85</v>
      </c>
      <c r="BC122" s="129">
        <v>0.85</v>
      </c>
      <c r="BD122" s="129">
        <v>0.85</v>
      </c>
      <c r="BE122" s="129">
        <v>0.85</v>
      </c>
      <c r="BG122" s="184"/>
      <c r="BH122" s="221"/>
      <c r="BI122" s="221"/>
      <c r="BJ122" s="221"/>
      <c r="BK122" s="221"/>
      <c r="BL122" s="221"/>
      <c r="BM122" s="221"/>
      <c r="BN122" s="129">
        <f>+BN119/BN120</f>
        <v>0.71757537863981302</v>
      </c>
      <c r="BO122" s="129">
        <f t="shared" ref="BO122:BS122" si="257">+BO119/BO120</f>
        <v>0.73962190065399069</v>
      </c>
      <c r="BP122" s="129">
        <f t="shared" si="257"/>
        <v>0.76582547313038207</v>
      </c>
      <c r="BQ122" s="129">
        <f t="shared" si="257"/>
        <v>0.75685403001942442</v>
      </c>
      <c r="BR122" s="129">
        <f t="shared" si="257"/>
        <v>0.76888610917399824</v>
      </c>
      <c r="BS122" s="129">
        <f t="shared" si="257"/>
        <v>0.77963181665501657</v>
      </c>
      <c r="BT122" s="221"/>
      <c r="BU122" s="221"/>
      <c r="BV122" s="221"/>
      <c r="BW122" s="221"/>
      <c r="BX122" s="221"/>
      <c r="BY122" s="221"/>
      <c r="BZ122" s="129"/>
      <c r="CA122" s="129"/>
      <c r="CB122" s="129"/>
      <c r="CC122" s="129"/>
      <c r="CD122" s="129"/>
      <c r="CE122" s="129"/>
      <c r="CH122" s="221"/>
      <c r="CI122" s="221"/>
      <c r="CJ122" s="221"/>
      <c r="CK122" s="221"/>
      <c r="CL122" s="221"/>
      <c r="CM122" s="221"/>
      <c r="CN122" s="221"/>
      <c r="CO122" s="221"/>
      <c r="CP122" s="221"/>
      <c r="CQ122" s="129">
        <f t="shared" ref="CQ122:CS122" si="258">+CQ119/CQ120</f>
        <v>0.8061113733168348</v>
      </c>
      <c r="CR122" s="129">
        <f t="shared" si="258"/>
        <v>0.79750009237564679</v>
      </c>
      <c r="CS122" s="129">
        <f t="shared" si="258"/>
        <v>0.98463059858194568</v>
      </c>
      <c r="CT122" s="221"/>
      <c r="CU122" s="221"/>
      <c r="CV122" s="221"/>
      <c r="CW122" s="221"/>
      <c r="CX122" s="221"/>
      <c r="CY122" s="221"/>
      <c r="CZ122" s="221"/>
      <c r="DA122" s="221"/>
      <c r="DB122" s="221"/>
      <c r="DC122" s="129"/>
      <c r="DD122" s="129"/>
      <c r="DE122" s="129"/>
      <c r="DG122" s="143"/>
      <c r="DH122" s="129"/>
      <c r="DI122" s="129"/>
      <c r="DJ122" s="129"/>
      <c r="DK122" s="129"/>
      <c r="DL122" s="129"/>
      <c r="DM122" s="129"/>
      <c r="DN122" s="129"/>
      <c r="DO122" s="129"/>
      <c r="DP122" s="129"/>
      <c r="DQ122" s="129"/>
      <c r="DR122" s="129"/>
      <c r="DS122" s="129"/>
      <c r="DT122" s="129"/>
      <c r="DU122" s="129"/>
      <c r="DV122" s="129"/>
      <c r="DW122" s="129"/>
      <c r="DX122" s="129"/>
      <c r="DY122" s="129"/>
      <c r="DZ122" s="129"/>
      <c r="EA122" s="129"/>
      <c r="EB122" s="129"/>
      <c r="EC122" s="129"/>
      <c r="ED122" s="129"/>
      <c r="EE122" s="129"/>
      <c r="EF122" s="129">
        <v>0.85</v>
      </c>
      <c r="EG122" s="129">
        <v>0.85</v>
      </c>
      <c r="EH122" s="129">
        <v>0.85</v>
      </c>
      <c r="EI122" s="129">
        <v>0.85</v>
      </c>
      <c r="EJ122" s="129">
        <v>0.85</v>
      </c>
      <c r="EK122" s="129">
        <v>0.85</v>
      </c>
      <c r="EL122" s="129">
        <v>0.85</v>
      </c>
      <c r="EM122" s="129">
        <v>0.85</v>
      </c>
      <c r="EN122" s="129">
        <v>0.85</v>
      </c>
      <c r="EO122" s="129">
        <v>0.85</v>
      </c>
      <c r="EP122" s="129">
        <v>0.85</v>
      </c>
      <c r="EQ122" s="129">
        <v>0.85</v>
      </c>
      <c r="ER122" s="129">
        <v>0.85</v>
      </c>
      <c r="ES122" s="129">
        <v>0.85</v>
      </c>
      <c r="ET122" s="129">
        <v>0.85</v>
      </c>
      <c r="EU122" s="129">
        <v>0.85</v>
      </c>
      <c r="EV122" s="129">
        <v>0.82</v>
      </c>
      <c r="EW122" s="129">
        <v>0.82</v>
      </c>
      <c r="EX122" s="129">
        <v>0.82</v>
      </c>
      <c r="EY122" s="129">
        <v>0.82</v>
      </c>
      <c r="EZ122" s="129">
        <v>0.82</v>
      </c>
      <c r="FA122" s="129">
        <f>+FA119/FA120</f>
        <v>0.73999999999999988</v>
      </c>
      <c r="FB122" s="129">
        <v>0.85</v>
      </c>
      <c r="FC122" s="129">
        <v>0.85</v>
      </c>
      <c r="FD122" s="129">
        <v>0.85</v>
      </c>
      <c r="FE122" s="129">
        <v>0.85</v>
      </c>
      <c r="FF122" s="129">
        <v>0.85</v>
      </c>
      <c r="FG122" s="129">
        <v>0.85</v>
      </c>
      <c r="FH122" s="129">
        <v>0.85</v>
      </c>
      <c r="FI122" s="129">
        <v>0.85</v>
      </c>
      <c r="FJ122" s="129">
        <v>0.85773961475979921</v>
      </c>
      <c r="FK122" s="129">
        <v>0.85</v>
      </c>
      <c r="FL122" s="129">
        <v>0.85</v>
      </c>
      <c r="FM122" s="129">
        <v>0.85</v>
      </c>
      <c r="FN122" s="129">
        <v>0.85</v>
      </c>
      <c r="FO122" s="129">
        <v>0.85</v>
      </c>
      <c r="FP122" s="129">
        <v>0.85</v>
      </c>
      <c r="FQ122" s="129">
        <v>0.85</v>
      </c>
      <c r="FR122" s="129">
        <v>0.83333333333333337</v>
      </c>
      <c r="FS122" s="129">
        <v>0.83</v>
      </c>
      <c r="FT122" s="129">
        <v>0.85</v>
      </c>
      <c r="FU122" s="129">
        <v>0.85</v>
      </c>
      <c r="FV122" s="129">
        <v>0.85</v>
      </c>
      <c r="FW122" s="129">
        <v>0.85</v>
      </c>
      <c r="FX122" s="129">
        <v>0.85</v>
      </c>
      <c r="FY122" s="165">
        <v>0.85</v>
      </c>
      <c r="FZ122" s="165">
        <f t="shared" ref="FZ122:GC122" si="259">+IFERROR(FZ119/FZ120,"-")</f>
        <v>0.88235294117647067</v>
      </c>
      <c r="GA122" s="165">
        <f t="shared" si="259"/>
        <v>0.88235294117647067</v>
      </c>
      <c r="GB122" s="165">
        <f t="shared" si="259"/>
        <v>0.88235294117647067</v>
      </c>
      <c r="GC122" s="165">
        <f t="shared" si="259"/>
        <v>0.88235294117647067</v>
      </c>
      <c r="GD122" s="165"/>
      <c r="GE122" s="165"/>
      <c r="GF122" s="165"/>
      <c r="GG122" s="165"/>
      <c r="GH122" s="165"/>
      <c r="GI122" s="165"/>
      <c r="GJ122" s="165"/>
      <c r="GK122" s="165"/>
      <c r="GL122" s="165"/>
      <c r="GM122" s="165">
        <f t="shared" ref="GM122:HH122" si="260">+IFERROR(GM119/GM120,"-")</f>
        <v>0.88235294117647067</v>
      </c>
      <c r="GN122" s="165">
        <f t="shared" si="260"/>
        <v>0.88235294117647067</v>
      </c>
      <c r="GO122" s="165">
        <f t="shared" si="260"/>
        <v>0.88235294117647067</v>
      </c>
      <c r="GP122" s="165">
        <f t="shared" si="260"/>
        <v>0.88235294117647067</v>
      </c>
      <c r="GQ122" s="165">
        <f t="shared" si="260"/>
        <v>0.88235294117647056</v>
      </c>
      <c r="GR122" s="165">
        <f t="shared" si="260"/>
        <v>0.88235294117647056</v>
      </c>
      <c r="GS122" s="165">
        <f t="shared" si="260"/>
        <v>0.88235294117647056</v>
      </c>
      <c r="GT122" s="165">
        <f t="shared" si="260"/>
        <v>0.88235294117647056</v>
      </c>
      <c r="GU122" s="165">
        <f t="shared" si="260"/>
        <v>0.88235294117647067</v>
      </c>
      <c r="GV122" s="165">
        <f t="shared" si="260"/>
        <v>0.88235294117647067</v>
      </c>
      <c r="GW122" s="165">
        <f t="shared" si="260"/>
        <v>0.88235294117647067</v>
      </c>
      <c r="GX122" s="165">
        <f t="shared" si="260"/>
        <v>0.88235294117647067</v>
      </c>
      <c r="GY122" s="165">
        <f t="shared" si="260"/>
        <v>0.88235294117647067</v>
      </c>
      <c r="GZ122" s="165">
        <f t="shared" si="260"/>
        <v>0.88235294117647056</v>
      </c>
      <c r="HA122" s="165">
        <f t="shared" si="260"/>
        <v>0.88235294117647056</v>
      </c>
      <c r="HB122" s="165">
        <f t="shared" si="260"/>
        <v>0.88235294117647056</v>
      </c>
      <c r="HC122" s="165">
        <f t="shared" si="260"/>
        <v>0.88235294117647056</v>
      </c>
      <c r="HD122" s="165">
        <f t="shared" si="260"/>
        <v>0.88235294117647067</v>
      </c>
      <c r="HE122" s="165">
        <f t="shared" si="260"/>
        <v>0.88235294117647067</v>
      </c>
      <c r="HF122" s="165">
        <f t="shared" si="260"/>
        <v>0.88235294117647067</v>
      </c>
      <c r="HG122" s="165">
        <f t="shared" si="260"/>
        <v>0.88235294117647067</v>
      </c>
      <c r="HH122" s="165">
        <f t="shared" si="260"/>
        <v>0.88235294117647067</v>
      </c>
      <c r="HI122" s="143"/>
      <c r="HJ122" s="143"/>
      <c r="HK122" s="143"/>
      <c r="HL122" s="143"/>
      <c r="HM122" s="143"/>
    </row>
    <row r="123" spans="2:222" ht="15" customHeight="1">
      <c r="B123" s="104" t="s">
        <v>279</v>
      </c>
      <c r="C123" s="106" t="s">
        <v>183</v>
      </c>
      <c r="H123" s="129">
        <f t="shared" ref="H123:S123" si="261">+H119/H117</f>
        <v>0.60566554451659804</v>
      </c>
      <c r="I123" s="129">
        <f t="shared" si="261"/>
        <v>0.62865349842217333</v>
      </c>
      <c r="J123" s="129">
        <f t="shared" si="261"/>
        <v>0.78773973323580382</v>
      </c>
      <c r="K123" s="129">
        <f t="shared" si="261"/>
        <v>0.6027364086513024</v>
      </c>
      <c r="L123" s="129">
        <f t="shared" si="261"/>
        <v>0.66896065268874361</v>
      </c>
      <c r="M123" s="129">
        <f t="shared" si="261"/>
        <v>0.56163805026762847</v>
      </c>
      <c r="N123" s="129">
        <f t="shared" si="261"/>
        <v>0.67716236921156303</v>
      </c>
      <c r="O123" s="129">
        <f t="shared" si="261"/>
        <v>0.59972834935334074</v>
      </c>
      <c r="P123" s="129">
        <f t="shared" si="261"/>
        <v>0.79470418920924735</v>
      </c>
      <c r="Q123" s="129">
        <f t="shared" si="261"/>
        <v>0.7946947511830722</v>
      </c>
      <c r="R123" s="129">
        <f t="shared" si="261"/>
        <v>0.82336610996055493</v>
      </c>
      <c r="S123" s="129">
        <f t="shared" si="261"/>
        <v>0.90906420484868666</v>
      </c>
      <c r="T123" s="150">
        <f t="shared" ref="T123:AE123" si="262">T119/T117</f>
        <v>0.71946746525530669</v>
      </c>
      <c r="U123" s="150">
        <f t="shared" si="262"/>
        <v>0.72550448989192029</v>
      </c>
      <c r="V123" s="150">
        <f t="shared" si="262"/>
        <v>0.84047598830327519</v>
      </c>
      <c r="W123" s="150">
        <f t="shared" si="262"/>
        <v>0.71434414307326866</v>
      </c>
      <c r="X123" s="150">
        <f t="shared" si="262"/>
        <v>0.81105402020508066</v>
      </c>
      <c r="Y123" s="150">
        <f t="shared" si="262"/>
        <v>0.77587966417875376</v>
      </c>
      <c r="Z123" s="150">
        <f t="shared" si="262"/>
        <v>0.64917826237234655</v>
      </c>
      <c r="AA123" s="150">
        <f t="shared" si="262"/>
        <v>0.56417663120272943</v>
      </c>
      <c r="AB123" s="150">
        <f t="shared" si="262"/>
        <v>0.57681524942829288</v>
      </c>
      <c r="AC123" s="150">
        <f t="shared" si="262"/>
        <v>0.710524192532201</v>
      </c>
      <c r="AD123" s="150">
        <f t="shared" si="262"/>
        <v>0.70019510240713667</v>
      </c>
      <c r="AE123" s="150">
        <f t="shared" si="262"/>
        <v>0.7661774346733079</v>
      </c>
      <c r="AF123" s="194"/>
      <c r="AH123" s="221"/>
      <c r="AI123" s="221"/>
      <c r="AJ123" s="221"/>
      <c r="AK123" s="129">
        <v>0.7045454545454547</v>
      </c>
      <c r="AL123" s="129">
        <v>0.70454545454545459</v>
      </c>
      <c r="AM123" s="129">
        <v>0.75347222222222232</v>
      </c>
      <c r="AN123" s="129">
        <v>0.64711632453567924</v>
      </c>
      <c r="AO123" s="129">
        <v>0.64292114695340496</v>
      </c>
      <c r="AP123" s="129">
        <v>0.65404040404040409</v>
      </c>
      <c r="AQ123" s="129">
        <v>0.68560606060606044</v>
      </c>
      <c r="AR123" s="129">
        <v>0.70454545454545447</v>
      </c>
      <c r="AS123" s="129">
        <v>0.67391304347826086</v>
      </c>
      <c r="AT123" s="221"/>
      <c r="AU123" s="221"/>
      <c r="AV123" s="221"/>
      <c r="AW123" s="129">
        <f>+IFERROR(AW119/AW117,"-")</f>
        <v>0.73491165817913107</v>
      </c>
      <c r="AX123" s="129">
        <f t="shared" ref="AX123:BE123" si="263">+IFERROR(AX119/AX117,"-")</f>
        <v>0.74454358497930129</v>
      </c>
      <c r="AY123" s="129">
        <f t="shared" si="263"/>
        <v>0.78013891531736201</v>
      </c>
      <c r="AZ123" s="129">
        <f t="shared" si="263"/>
        <v>0.69584834827383457</v>
      </c>
      <c r="BA123" s="129">
        <f t="shared" si="263"/>
        <v>0.60127346902289547</v>
      </c>
      <c r="BB123" s="129">
        <f t="shared" si="263"/>
        <v>0.57551716879485371</v>
      </c>
      <c r="BC123" s="129">
        <f t="shared" si="263"/>
        <v>0.74513044596977007</v>
      </c>
      <c r="BD123" s="129">
        <f t="shared" si="263"/>
        <v>0.78841727050933896</v>
      </c>
      <c r="BE123" s="129">
        <f t="shared" si="263"/>
        <v>0.78568879118508017</v>
      </c>
      <c r="BG123" s="184"/>
      <c r="BH123" s="221"/>
      <c r="BI123" s="221"/>
      <c r="BJ123" s="221"/>
      <c r="BK123" s="221"/>
      <c r="BL123" s="221"/>
      <c r="BM123" s="221"/>
      <c r="BN123" s="129">
        <f>+BN119/BN117</f>
        <v>0.64581784077583171</v>
      </c>
      <c r="BO123" s="129">
        <f t="shared" ref="BO123:BS123" si="264">+BO119/BO117</f>
        <v>0.66565971058859164</v>
      </c>
      <c r="BP123" s="129">
        <f t="shared" si="264"/>
        <v>0.68924292581734392</v>
      </c>
      <c r="BQ123" s="129">
        <f t="shared" si="264"/>
        <v>0.68116862701748193</v>
      </c>
      <c r="BR123" s="129">
        <f t="shared" si="264"/>
        <v>0.69199749825659851</v>
      </c>
      <c r="BS123" s="129">
        <f t="shared" si="264"/>
        <v>0.70166863498951482</v>
      </c>
      <c r="BT123" s="221"/>
      <c r="BU123" s="221"/>
      <c r="BV123" s="221"/>
      <c r="BW123" s="221"/>
      <c r="BX123" s="221"/>
      <c r="BY123" s="221"/>
      <c r="BZ123" s="129"/>
      <c r="CA123" s="129"/>
      <c r="CB123" s="129"/>
      <c r="CC123" s="129"/>
      <c r="CD123" s="129"/>
      <c r="CE123" s="129"/>
      <c r="CH123" s="221"/>
      <c r="CI123" s="221"/>
      <c r="CJ123" s="221"/>
      <c r="CK123" s="221"/>
      <c r="CL123" s="221"/>
      <c r="CM123" s="221"/>
      <c r="CN123" s="221"/>
      <c r="CO123" s="221"/>
      <c r="CP123" s="221"/>
      <c r="CQ123" s="129">
        <f t="shared" ref="CQ123:CS123" si="265">+CQ119/CQ117</f>
        <v>0.72550023598515123</v>
      </c>
      <c r="CR123" s="129">
        <f t="shared" si="265"/>
        <v>0.7177500831380822</v>
      </c>
      <c r="CS123" s="129">
        <f t="shared" si="265"/>
        <v>0.88616753872375109</v>
      </c>
      <c r="CT123" s="221"/>
      <c r="CU123" s="221"/>
      <c r="CV123" s="221"/>
      <c r="CW123" s="221"/>
      <c r="CX123" s="221"/>
      <c r="CY123" s="221"/>
      <c r="CZ123" s="221"/>
      <c r="DA123" s="221"/>
      <c r="DB123" s="221"/>
      <c r="DC123" s="129"/>
      <c r="DD123" s="129"/>
      <c r="DE123" s="129"/>
      <c r="DG123" s="143"/>
      <c r="DH123" s="129"/>
      <c r="DI123" s="129"/>
      <c r="DJ123" s="129"/>
      <c r="DK123" s="129"/>
      <c r="DL123" s="129"/>
      <c r="DM123" s="129"/>
      <c r="DN123" s="129"/>
      <c r="DO123" s="129"/>
      <c r="DP123" s="129"/>
      <c r="DQ123" s="129"/>
      <c r="DR123" s="129"/>
      <c r="DS123" s="129"/>
      <c r="DT123" s="129"/>
      <c r="DU123" s="129"/>
      <c r="DV123" s="129"/>
      <c r="DW123" s="129"/>
      <c r="DX123" s="129"/>
      <c r="DY123" s="129"/>
      <c r="DZ123" s="129"/>
      <c r="EA123" s="129"/>
      <c r="EB123" s="129"/>
      <c r="EC123" s="129"/>
      <c r="ED123" s="129"/>
      <c r="EE123" s="129"/>
      <c r="EF123" s="129">
        <f t="shared" ref="EF123:EU123" si="266">+EF119/EF117</f>
        <v>3.0357142857142856</v>
      </c>
      <c r="EG123" s="129">
        <f t="shared" si="266"/>
        <v>3.0357142857142856</v>
      </c>
      <c r="EH123" s="129">
        <f t="shared" si="266"/>
        <v>0.70833333333333337</v>
      </c>
      <c r="EI123" s="129">
        <f t="shared" si="266"/>
        <v>0.70833333333333337</v>
      </c>
      <c r="EJ123" s="129">
        <f t="shared" si="266"/>
        <v>0.70833333333333337</v>
      </c>
      <c r="EK123" s="129">
        <f t="shared" si="266"/>
        <v>0.70833333333333337</v>
      </c>
      <c r="EL123" s="129">
        <f t="shared" si="266"/>
        <v>0.70833333333333337</v>
      </c>
      <c r="EM123" s="129">
        <f t="shared" si="266"/>
        <v>0.70833333333333337</v>
      </c>
      <c r="EN123" s="129">
        <f t="shared" si="266"/>
        <v>0.70833333333333337</v>
      </c>
      <c r="EO123" s="129">
        <f t="shared" si="266"/>
        <v>0.70833333333333337</v>
      </c>
      <c r="EP123" s="129">
        <f t="shared" si="266"/>
        <v>0.70833333333333337</v>
      </c>
      <c r="EQ123" s="129">
        <f t="shared" si="266"/>
        <v>3.0357142857142856</v>
      </c>
      <c r="ER123" s="129">
        <f t="shared" si="266"/>
        <v>3.0357142857142856</v>
      </c>
      <c r="ES123" s="129">
        <f t="shared" si="266"/>
        <v>3.0357142857142856</v>
      </c>
      <c r="ET123" s="129">
        <f t="shared" si="266"/>
        <v>3.0357142857142856</v>
      </c>
      <c r="EU123" s="129">
        <f t="shared" si="266"/>
        <v>3.3214285714285716</v>
      </c>
      <c r="EV123" s="129">
        <v>0.82</v>
      </c>
      <c r="EW123" s="129">
        <v>0.82</v>
      </c>
      <c r="EX123" s="129">
        <v>0.82</v>
      </c>
      <c r="EY123" s="129">
        <v>0.82</v>
      </c>
      <c r="EZ123" s="129">
        <v>0.82</v>
      </c>
      <c r="FA123" s="129">
        <f>+FA119/FA117</f>
        <v>0.72238095238095223</v>
      </c>
      <c r="FB123" s="129">
        <v>0.75</v>
      </c>
      <c r="FC123" s="129">
        <v>0.75</v>
      </c>
      <c r="FD123" s="129">
        <v>0.75</v>
      </c>
      <c r="FE123" s="129">
        <v>0.75</v>
      </c>
      <c r="FF123" s="129">
        <v>0.75</v>
      </c>
      <c r="FG123" s="129">
        <v>0.75</v>
      </c>
      <c r="FH123" s="129">
        <v>0.75</v>
      </c>
      <c r="FI123" s="129">
        <v>0.75</v>
      </c>
      <c r="FJ123" s="129">
        <v>0.85555555555554974</v>
      </c>
      <c r="FK123" s="129">
        <v>0.8</v>
      </c>
      <c r="FL123" s="129">
        <v>0.75</v>
      </c>
      <c r="FM123" s="129">
        <v>0.75</v>
      </c>
      <c r="FN123" s="129">
        <v>0.75</v>
      </c>
      <c r="FO123" s="129">
        <v>0.75</v>
      </c>
      <c r="FP123" s="129">
        <v>0.75</v>
      </c>
      <c r="FQ123" s="129">
        <v>0.75</v>
      </c>
      <c r="FR123" s="129">
        <v>0.75</v>
      </c>
      <c r="FS123" s="129">
        <v>0.75</v>
      </c>
      <c r="FT123" s="129">
        <v>0.75</v>
      </c>
      <c r="FU123" s="129">
        <v>0.75</v>
      </c>
      <c r="FV123" s="129">
        <v>0.22</v>
      </c>
      <c r="FW123" s="129">
        <v>0.24</v>
      </c>
      <c r="FX123" s="129">
        <f t="shared" ref="FX123:GC123" si="267">+IFERROR(FX119/FX117,"-")</f>
        <v>0.22560416666666663</v>
      </c>
      <c r="FY123" s="165">
        <f t="shared" si="267"/>
        <v>0.25246180555555553</v>
      </c>
      <c r="FZ123" s="165">
        <f t="shared" si="267"/>
        <v>0.75</v>
      </c>
      <c r="GA123" s="165">
        <f t="shared" si="267"/>
        <v>0.75</v>
      </c>
      <c r="GB123" s="165">
        <f t="shared" si="267"/>
        <v>0.75</v>
      </c>
      <c r="GC123" s="165">
        <f t="shared" si="267"/>
        <v>0.75</v>
      </c>
      <c r="GD123" s="165"/>
      <c r="GE123" s="165"/>
      <c r="GF123" s="165"/>
      <c r="GG123" s="165"/>
      <c r="GH123" s="165"/>
      <c r="GI123" s="165"/>
      <c r="GJ123" s="165"/>
      <c r="GK123" s="165"/>
      <c r="GL123" s="165"/>
      <c r="GM123" s="165">
        <f t="shared" ref="GM123:HH123" si="268">+IFERROR(GM119/GM117,"-")</f>
        <v>0.75</v>
      </c>
      <c r="GN123" s="165">
        <f t="shared" si="268"/>
        <v>0.75</v>
      </c>
      <c r="GO123" s="165">
        <f t="shared" si="268"/>
        <v>0.75</v>
      </c>
      <c r="GP123" s="165">
        <f t="shared" si="268"/>
        <v>0.75</v>
      </c>
      <c r="GQ123" s="165">
        <f t="shared" si="268"/>
        <v>0.75</v>
      </c>
      <c r="GR123" s="165">
        <f t="shared" si="268"/>
        <v>0.75</v>
      </c>
      <c r="GS123" s="165">
        <f t="shared" si="268"/>
        <v>0.75</v>
      </c>
      <c r="GT123" s="165">
        <f t="shared" si="268"/>
        <v>0.75</v>
      </c>
      <c r="GU123" s="165">
        <f t="shared" si="268"/>
        <v>0.75</v>
      </c>
      <c r="GV123" s="165">
        <f t="shared" si="268"/>
        <v>0.75</v>
      </c>
      <c r="GW123" s="165">
        <f t="shared" si="268"/>
        <v>0.75</v>
      </c>
      <c r="GX123" s="165">
        <f t="shared" si="268"/>
        <v>0.75</v>
      </c>
      <c r="GY123" s="165">
        <f t="shared" si="268"/>
        <v>0.75</v>
      </c>
      <c r="GZ123" s="165">
        <f t="shared" si="268"/>
        <v>0.75</v>
      </c>
      <c r="HA123" s="165">
        <f t="shared" si="268"/>
        <v>0.75</v>
      </c>
      <c r="HB123" s="165">
        <f t="shared" si="268"/>
        <v>0.75</v>
      </c>
      <c r="HC123" s="165">
        <f t="shared" si="268"/>
        <v>0.75</v>
      </c>
      <c r="HD123" s="165">
        <f t="shared" si="268"/>
        <v>0.75</v>
      </c>
      <c r="HE123" s="165">
        <f t="shared" si="268"/>
        <v>0.75</v>
      </c>
      <c r="HF123" s="165">
        <f t="shared" si="268"/>
        <v>0.75</v>
      </c>
      <c r="HG123" s="165">
        <f t="shared" si="268"/>
        <v>0.75</v>
      </c>
      <c r="HH123" s="165">
        <f t="shared" si="268"/>
        <v>0.75</v>
      </c>
      <c r="HI123" s="143"/>
      <c r="HJ123" s="143"/>
      <c r="HK123" s="143"/>
      <c r="HL123" s="143"/>
      <c r="HM123" s="143"/>
    </row>
    <row r="124" spans="2:222" ht="15" customHeight="1">
      <c r="B124" s="104" t="s">
        <v>280</v>
      </c>
      <c r="C124" s="106" t="s">
        <v>264</v>
      </c>
      <c r="H124" s="96">
        <f>+H131/H128</f>
        <v>1127.7187203208018</v>
      </c>
      <c r="I124" s="96">
        <f t="shared" ref="I124:S124" si="269">+I131/I128</f>
        <v>1356.5223522353604</v>
      </c>
      <c r="J124" s="96">
        <f t="shared" si="269"/>
        <v>854.24155095665412</v>
      </c>
      <c r="K124" s="96">
        <f t="shared" si="269"/>
        <v>1320.4140209287284</v>
      </c>
      <c r="L124" s="96">
        <f t="shared" si="269"/>
        <v>1032.41409529567</v>
      </c>
      <c r="M124" s="96">
        <f t="shared" si="269"/>
        <v>1436.0344612858405</v>
      </c>
      <c r="N124" s="96">
        <f t="shared" si="269"/>
        <v>1038.8163338328266</v>
      </c>
      <c r="O124" s="96">
        <f t="shared" si="269"/>
        <v>977.8958586966794</v>
      </c>
      <c r="P124" s="96">
        <f t="shared" si="269"/>
        <v>1775.3076497466536</v>
      </c>
      <c r="Q124" s="96">
        <f t="shared" si="269"/>
        <v>765.61076022308373</v>
      </c>
      <c r="R124" s="96">
        <f t="shared" si="269"/>
        <v>1197.8447460463703</v>
      </c>
      <c r="S124" s="96">
        <f t="shared" si="269"/>
        <v>1394.0079671615297</v>
      </c>
      <c r="T124" s="183">
        <f>T131/T128</f>
        <v>1112.914802286082</v>
      </c>
      <c r="U124" s="183">
        <f t="shared" ref="U124:AE124" si="270">U131/U128</f>
        <v>1121.8370944604094</v>
      </c>
      <c r="V124" s="183">
        <f t="shared" si="270"/>
        <v>1136.017531991148</v>
      </c>
      <c r="W124" s="183">
        <f t="shared" si="270"/>
        <v>1152.7441030446892</v>
      </c>
      <c r="X124" s="183">
        <f t="shared" si="270"/>
        <v>1162.0274897610259</v>
      </c>
      <c r="Y124" s="183">
        <f t="shared" si="270"/>
        <v>1166.7845450966111</v>
      </c>
      <c r="Z124" s="183">
        <f t="shared" si="270"/>
        <v>1146.725122366546</v>
      </c>
      <c r="AA124" s="183">
        <f t="shared" si="270"/>
        <v>1160.7307534567551</v>
      </c>
      <c r="AB124" s="183">
        <f t="shared" si="270"/>
        <v>1136.9245115215526</v>
      </c>
      <c r="AC124" s="183">
        <f t="shared" si="270"/>
        <v>1153.3809178543372</v>
      </c>
      <c r="AD124" s="183">
        <f t="shared" si="270"/>
        <v>1173.7377511435941</v>
      </c>
      <c r="AE124" s="183">
        <f t="shared" si="270"/>
        <v>1243.8483966344813</v>
      </c>
      <c r="AF124" s="182"/>
      <c r="AH124" s="224"/>
      <c r="AI124" s="224"/>
      <c r="AJ124" s="224"/>
      <c r="AK124" s="96">
        <f t="shared" ref="AK124:AS124" si="271">AK131/AK128</f>
        <v>1159.2357258216332</v>
      </c>
      <c r="AL124" s="96">
        <f t="shared" si="271"/>
        <v>1152.4884906341229</v>
      </c>
      <c r="AM124" s="96">
        <f t="shared" si="271"/>
        <v>1268.3199032134351</v>
      </c>
      <c r="AN124" s="96">
        <f t="shared" si="271"/>
        <v>1150.7741195617073</v>
      </c>
      <c r="AO124" s="96">
        <f t="shared" si="271"/>
        <v>1160.6063480019436</v>
      </c>
      <c r="AP124" s="96">
        <f t="shared" si="271"/>
        <v>1158.7988165749014</v>
      </c>
      <c r="AQ124" s="96">
        <f t="shared" si="271"/>
        <v>1167.1347304039373</v>
      </c>
      <c r="AR124" s="96">
        <f t="shared" si="271"/>
        <v>1167.2992330557436</v>
      </c>
      <c r="AS124" s="96">
        <f t="shared" si="271"/>
        <v>1129.5678855276328</v>
      </c>
      <c r="AT124" s="224"/>
      <c r="AU124" s="224"/>
      <c r="AV124" s="224"/>
      <c r="AW124" s="96">
        <f t="shared" ref="AW124:BE124" si="272">+IFERROR(AW131/AW128,0)</f>
        <v>1160.3252549955814</v>
      </c>
      <c r="AX124" s="96">
        <f t="shared" si="272"/>
        <v>1192.501493965699</v>
      </c>
      <c r="AY124" s="96">
        <f t="shared" si="272"/>
        <v>1205.9039217021952</v>
      </c>
      <c r="AZ124" s="96">
        <f t="shared" si="272"/>
        <v>1122.1282280774521</v>
      </c>
      <c r="BA124" s="96">
        <f t="shared" si="272"/>
        <v>1153.7259679544391</v>
      </c>
      <c r="BB124" s="96">
        <f t="shared" si="272"/>
        <v>1146.2678657996876</v>
      </c>
      <c r="BC124" s="96">
        <f t="shared" si="272"/>
        <v>1157.8333653617506</v>
      </c>
      <c r="BD124" s="96">
        <f t="shared" si="272"/>
        <v>1193.9323354084308</v>
      </c>
      <c r="BE124" s="96">
        <f t="shared" si="272"/>
        <v>1234.1740730017016</v>
      </c>
      <c r="BG124" s="184"/>
      <c r="BH124" s="224"/>
      <c r="BI124" s="224"/>
      <c r="BJ124" s="224"/>
      <c r="BK124" s="224"/>
      <c r="BL124" s="224"/>
      <c r="BM124" s="224"/>
      <c r="BN124" s="96">
        <f>+BN131/BN128</f>
        <v>1166.5587466444163</v>
      </c>
      <c r="BO124" s="96">
        <f t="shared" ref="BO124:BS124" si="273">+BO131/BO128</f>
        <v>1184.8459966690436</v>
      </c>
      <c r="BP124" s="96">
        <f t="shared" si="273"/>
        <v>1167.2647957924253</v>
      </c>
      <c r="BQ124" s="96">
        <f t="shared" si="273"/>
        <v>1166.7067887498799</v>
      </c>
      <c r="BR124" s="96">
        <f t="shared" si="273"/>
        <v>1166.6855281225212</v>
      </c>
      <c r="BS124" s="96">
        <f t="shared" si="273"/>
        <v>1116.5013767644245</v>
      </c>
      <c r="BT124" s="224"/>
      <c r="BU124" s="224"/>
      <c r="BV124" s="224"/>
      <c r="BW124" s="224"/>
      <c r="BX124" s="224"/>
      <c r="BY124" s="224"/>
      <c r="BZ124" s="96"/>
      <c r="CA124" s="96"/>
      <c r="CB124" s="96"/>
      <c r="CC124" s="96"/>
      <c r="CD124" s="96"/>
      <c r="CE124" s="96"/>
      <c r="CH124" s="224"/>
      <c r="CI124" s="224"/>
      <c r="CJ124" s="224"/>
      <c r="CK124" s="224"/>
      <c r="CL124" s="224"/>
      <c r="CM124" s="224"/>
      <c r="CN124" s="224"/>
      <c r="CO124" s="224"/>
      <c r="CP124" s="224"/>
      <c r="CQ124" s="96">
        <f t="shared" ref="CQ124:CS124" si="274">+CQ131/CQ128</f>
        <v>1055.7620000730219</v>
      </c>
      <c r="CR124" s="96">
        <f t="shared" si="274"/>
        <v>1066.3027283145723</v>
      </c>
      <c r="CS124" s="96">
        <f t="shared" si="274"/>
        <v>999.85013289706455</v>
      </c>
      <c r="CT124" s="224"/>
      <c r="CU124" s="224"/>
      <c r="CV124" s="224"/>
      <c r="CW124" s="224"/>
      <c r="CX124" s="224"/>
      <c r="CY124" s="224"/>
      <c r="CZ124" s="224"/>
      <c r="DA124" s="224"/>
      <c r="DB124" s="224"/>
      <c r="DC124" s="96"/>
      <c r="DD124" s="96"/>
      <c r="DE124" s="96"/>
      <c r="DH124" s="96"/>
      <c r="DI124" s="96"/>
      <c r="DJ124" s="96"/>
      <c r="DK124" s="96"/>
      <c r="DL124" s="96"/>
      <c r="DM124" s="96"/>
      <c r="DN124" s="96"/>
      <c r="DO124" s="96"/>
      <c r="DP124" s="96"/>
      <c r="DQ124" s="96"/>
      <c r="DR124" s="96"/>
      <c r="DS124" s="96"/>
      <c r="DT124" s="96"/>
      <c r="DU124" s="96"/>
      <c r="DV124" s="96"/>
      <c r="DW124" s="96"/>
      <c r="DX124" s="96"/>
      <c r="DY124" s="96"/>
      <c r="DZ124" s="96"/>
      <c r="EA124" s="96"/>
      <c r="EB124" s="96"/>
      <c r="EC124" s="96"/>
      <c r="ED124" s="96"/>
      <c r="EE124" s="96"/>
      <c r="EF124" s="96">
        <f>+EF131/EF128</f>
        <v>724.75894894908492</v>
      </c>
      <c r="EG124" s="96">
        <f t="shared" ref="EG124:EY124" si="275">+EG131/EG128</f>
        <v>728.31515762463346</v>
      </c>
      <c r="EH124" s="96">
        <f t="shared" si="275"/>
        <v>161.15756428144309</v>
      </c>
      <c r="EI124" s="96">
        <f t="shared" si="275"/>
        <v>186.234492126769</v>
      </c>
      <c r="EJ124" s="96">
        <f t="shared" si="275"/>
        <v>189.57260701322539</v>
      </c>
      <c r="EK124" s="96">
        <f t="shared" si="275"/>
        <v>201.57265297986845</v>
      </c>
      <c r="EL124" s="96">
        <f t="shared" si="275"/>
        <v>193.32768586804863</v>
      </c>
      <c r="EM124" s="96">
        <f t="shared" si="275"/>
        <v>174.96422951963325</v>
      </c>
      <c r="EN124" s="96">
        <f t="shared" si="275"/>
        <v>202.80197099860473</v>
      </c>
      <c r="EO124" s="96">
        <f t="shared" si="275"/>
        <v>170.92896332469604</v>
      </c>
      <c r="EP124" s="96">
        <f t="shared" si="275"/>
        <v>195.90948529998005</v>
      </c>
      <c r="EQ124" s="96">
        <f t="shared" si="275"/>
        <v>840.45633414526139</v>
      </c>
      <c r="ER124" s="96">
        <f t="shared" si="275"/>
        <v>903.01824557130192</v>
      </c>
      <c r="ES124" s="96">
        <f t="shared" si="275"/>
        <v>899.4995571302037</v>
      </c>
      <c r="ET124" s="96">
        <f t="shared" si="275"/>
        <v>940.15279007971651</v>
      </c>
      <c r="EU124" s="96">
        <f t="shared" si="275"/>
        <v>1013.3484162895927</v>
      </c>
      <c r="EV124" s="96">
        <f t="shared" si="275"/>
        <v>1071.6241610738255</v>
      </c>
      <c r="EW124" s="96">
        <f t="shared" si="275"/>
        <v>981.43176733780763</v>
      </c>
      <c r="EX124" s="96">
        <f t="shared" si="275"/>
        <v>231.44254504958471</v>
      </c>
      <c r="EY124" s="96">
        <f t="shared" si="275"/>
        <v>229.12255779851648</v>
      </c>
      <c r="EZ124" s="96">
        <v>1018.2038998118953</v>
      </c>
      <c r="FA124" s="96">
        <f>+FA131/FA128</f>
        <v>1209.280651230499</v>
      </c>
      <c r="FB124" s="96">
        <v>1155</v>
      </c>
      <c r="FC124" s="96">
        <v>1039</v>
      </c>
      <c r="FD124" s="96">
        <v>987</v>
      </c>
      <c r="FE124" s="96">
        <v>940.65802923387093</v>
      </c>
      <c r="FF124" s="96">
        <v>893.15680764296212</v>
      </c>
      <c r="FG124" s="96">
        <v>945.33913947947224</v>
      </c>
      <c r="FH124" s="96">
        <v>886.54507615681223</v>
      </c>
      <c r="FI124" s="96">
        <v>880.54855869684752</v>
      </c>
      <c r="FJ124" s="96">
        <v>1008.298701298703</v>
      </c>
      <c r="FK124" s="96">
        <v>979.58542149845994</v>
      </c>
      <c r="FL124" s="96">
        <v>1198.32</v>
      </c>
      <c r="FM124" s="96">
        <v>1050.45</v>
      </c>
      <c r="FN124" s="96">
        <v>1024.9100000000001</v>
      </c>
      <c r="FO124" s="96">
        <v>1045.06</v>
      </c>
      <c r="FP124" s="96">
        <v>1065.6834695767193</v>
      </c>
      <c r="FQ124" s="96">
        <v>1158.6592349206348</v>
      </c>
      <c r="FR124" s="96">
        <v>857.32182777777757</v>
      </c>
      <c r="FS124" s="96">
        <v>1146</v>
      </c>
      <c r="FT124" s="96">
        <v>1221</v>
      </c>
      <c r="FU124" s="96">
        <v>1187.928735370117</v>
      </c>
      <c r="FV124" s="96">
        <v>1123</v>
      </c>
      <c r="FW124" s="96">
        <v>1202</v>
      </c>
      <c r="FX124" s="96">
        <f t="shared" ref="FX124:FY124" si="276">+(IFERROR(FX131/FX128,0))/FX116</f>
        <v>261.69807478546977</v>
      </c>
      <c r="FY124" s="159">
        <f t="shared" si="276"/>
        <v>254.81150824090795</v>
      </c>
      <c r="FZ124" s="159">
        <f t="shared" ref="FZ124:GC124" si="277">+IFERROR(FZ131/FZ128,0)</f>
        <v>250.87113279569891</v>
      </c>
      <c r="GA124" s="159">
        <f t="shared" si="277"/>
        <v>273.68502771804066</v>
      </c>
      <c r="GB124" s="159">
        <f t="shared" si="277"/>
        <v>275.60243345280765</v>
      </c>
      <c r="GC124" s="159">
        <f t="shared" si="277"/>
        <v>222.66056445639188</v>
      </c>
      <c r="GD124" s="159"/>
      <c r="GE124" s="159"/>
      <c r="GF124" s="159"/>
      <c r="GG124" s="159"/>
      <c r="GH124" s="159"/>
      <c r="GI124" s="159"/>
      <c r="GJ124" s="159"/>
      <c r="GK124" s="159"/>
      <c r="GL124" s="159"/>
      <c r="GM124" s="159">
        <f t="shared" ref="GM124:HH124" si="278">+IFERROR(GM131/GM128,0)</f>
        <v>0</v>
      </c>
      <c r="GN124" s="159">
        <f t="shared" si="278"/>
        <v>0</v>
      </c>
      <c r="GO124" s="159">
        <f t="shared" si="278"/>
        <v>0</v>
      </c>
      <c r="GP124" s="159">
        <f t="shared" si="278"/>
        <v>0</v>
      </c>
      <c r="GQ124" s="159">
        <f t="shared" si="278"/>
        <v>0</v>
      </c>
      <c r="GR124" s="159">
        <f t="shared" si="278"/>
        <v>0</v>
      </c>
      <c r="GS124" s="159">
        <f t="shared" si="278"/>
        <v>0</v>
      </c>
      <c r="GT124" s="159">
        <f t="shared" si="278"/>
        <v>0</v>
      </c>
      <c r="GU124" s="159">
        <f t="shared" si="278"/>
        <v>0</v>
      </c>
      <c r="GV124" s="159">
        <f t="shared" si="278"/>
        <v>0</v>
      </c>
      <c r="GW124" s="159">
        <f t="shared" si="278"/>
        <v>0</v>
      </c>
      <c r="GX124" s="159">
        <f t="shared" si="278"/>
        <v>0</v>
      </c>
      <c r="GY124" s="159">
        <f t="shared" si="278"/>
        <v>0</v>
      </c>
      <c r="GZ124" s="159">
        <f t="shared" si="278"/>
        <v>0</v>
      </c>
      <c r="HA124" s="159">
        <f t="shared" si="278"/>
        <v>0</v>
      </c>
      <c r="HB124" s="159">
        <f t="shared" si="278"/>
        <v>0</v>
      </c>
      <c r="HC124" s="159">
        <f t="shared" si="278"/>
        <v>0</v>
      </c>
      <c r="HD124" s="159">
        <f t="shared" si="278"/>
        <v>0</v>
      </c>
      <c r="HE124" s="159">
        <f t="shared" si="278"/>
        <v>0</v>
      </c>
      <c r="HF124" s="159">
        <f t="shared" si="278"/>
        <v>0</v>
      </c>
      <c r="HG124" s="159">
        <f t="shared" si="278"/>
        <v>0</v>
      </c>
      <c r="HH124" s="159">
        <f t="shared" si="278"/>
        <v>0</v>
      </c>
      <c r="HI124" s="146"/>
      <c r="HJ124" s="146"/>
      <c r="HK124" s="146"/>
      <c r="HL124" s="146"/>
      <c r="HM124" s="146"/>
      <c r="HN124" s="146"/>
    </row>
    <row r="125" spans="2:222" ht="15" customHeight="1">
      <c r="B125" s="104" t="s">
        <v>281</v>
      </c>
      <c r="C125" s="106" t="s">
        <v>264</v>
      </c>
      <c r="H125" s="96">
        <f>+H131/H129</f>
        <v>1240.490592352882</v>
      </c>
      <c r="I125" s="96">
        <f t="shared" ref="I125:S125" si="279">+I131/I129</f>
        <v>1424.3484698471286</v>
      </c>
      <c r="J125" s="96">
        <f t="shared" si="279"/>
        <v>1110.5140162436505</v>
      </c>
      <c r="K125" s="96">
        <f t="shared" si="279"/>
        <v>1452.4554230216013</v>
      </c>
      <c r="L125" s="96">
        <f t="shared" si="279"/>
        <v>1135.6555048252371</v>
      </c>
      <c r="M125" s="96">
        <f t="shared" si="279"/>
        <v>1436.0344612858405</v>
      </c>
      <c r="N125" s="96">
        <f t="shared" si="279"/>
        <v>1142.6979672161094</v>
      </c>
      <c r="O125" s="96">
        <f t="shared" si="279"/>
        <v>1056.1275273924139</v>
      </c>
      <c r="P125" s="96">
        <f t="shared" si="279"/>
        <v>1952.8384147213194</v>
      </c>
      <c r="Q125" s="96">
        <f t="shared" si="279"/>
        <v>842.17183624539223</v>
      </c>
      <c r="R125" s="96">
        <f t="shared" si="279"/>
        <v>1317.6292206510075</v>
      </c>
      <c r="S125" s="96">
        <f t="shared" si="279"/>
        <v>1672.8095605938356</v>
      </c>
      <c r="T125" s="183">
        <f>T131/T129</f>
        <v>1146.3022463546642</v>
      </c>
      <c r="U125" s="183">
        <f t="shared" ref="U125:AE125" si="280">U131/U129</f>
        <v>1155.4922072942215</v>
      </c>
      <c r="V125" s="183">
        <f t="shared" si="280"/>
        <v>1170.0980579508821</v>
      </c>
      <c r="W125" s="183">
        <f t="shared" si="280"/>
        <v>1187.32642613603</v>
      </c>
      <c r="X125" s="183">
        <f t="shared" si="280"/>
        <v>1196.8883144538568</v>
      </c>
      <c r="Y125" s="183">
        <f t="shared" si="280"/>
        <v>1201.7880814495093</v>
      </c>
      <c r="Z125" s="183">
        <f t="shared" si="280"/>
        <v>1204.0613784848733</v>
      </c>
      <c r="AA125" s="183">
        <f t="shared" si="280"/>
        <v>1218.7672911295929</v>
      </c>
      <c r="AB125" s="183">
        <f t="shared" si="280"/>
        <v>1193.7707370976304</v>
      </c>
      <c r="AC125" s="183">
        <f t="shared" si="280"/>
        <v>1211.0499637470541</v>
      </c>
      <c r="AD125" s="183">
        <f t="shared" si="280"/>
        <v>1232.4246387007738</v>
      </c>
      <c r="AE125" s="183">
        <f t="shared" si="280"/>
        <v>1243.8483966344813</v>
      </c>
      <c r="AF125" s="186"/>
      <c r="AH125" s="225"/>
      <c r="AI125" s="225"/>
      <c r="AJ125" s="225"/>
      <c r="AK125" s="96">
        <f t="shared" ref="AK125:AS125" si="281">AK131/AK129</f>
        <v>1275.1592984037966</v>
      </c>
      <c r="AL125" s="96">
        <f t="shared" si="281"/>
        <v>1267.7373396975352</v>
      </c>
      <c r="AM125" s="96">
        <f t="shared" si="281"/>
        <v>1268.3199032134351</v>
      </c>
      <c r="AN125" s="96">
        <f t="shared" si="281"/>
        <v>1265.8515315178784</v>
      </c>
      <c r="AO125" s="96">
        <f t="shared" si="281"/>
        <v>1253.4548558420991</v>
      </c>
      <c r="AP125" s="96">
        <f t="shared" si="281"/>
        <v>1274.6786982323915</v>
      </c>
      <c r="AQ125" s="96">
        <f t="shared" si="281"/>
        <v>1283.8482034443314</v>
      </c>
      <c r="AR125" s="96">
        <f t="shared" si="281"/>
        <v>1284.029156361318</v>
      </c>
      <c r="AS125" s="96">
        <f t="shared" si="281"/>
        <v>1299.0030683567779</v>
      </c>
      <c r="AT125" s="225"/>
      <c r="AU125" s="225"/>
      <c r="AV125" s="225"/>
      <c r="AW125" s="96">
        <f t="shared" ref="AW125:BE125" si="282">+IFERROR(AW131/AW129,0)</f>
        <v>1160.3252549955819</v>
      </c>
      <c r="AX125" s="96">
        <f t="shared" si="282"/>
        <v>1192.501493965699</v>
      </c>
      <c r="AY125" s="96">
        <f t="shared" si="282"/>
        <v>1205.9039217021952</v>
      </c>
      <c r="AZ125" s="96">
        <f t="shared" si="282"/>
        <v>1178.2346394813246</v>
      </c>
      <c r="BA125" s="96">
        <f t="shared" si="282"/>
        <v>1211.4122663521609</v>
      </c>
      <c r="BB125" s="96">
        <f t="shared" si="282"/>
        <v>1203.5812590896721</v>
      </c>
      <c r="BC125" s="96">
        <f t="shared" si="282"/>
        <v>1215.7250336298382</v>
      </c>
      <c r="BD125" s="96">
        <f t="shared" si="282"/>
        <v>1253.6289521788524</v>
      </c>
      <c r="BE125" s="96">
        <f t="shared" si="282"/>
        <v>1234.1740730017016</v>
      </c>
      <c r="BG125" s="184"/>
      <c r="BH125" s="225"/>
      <c r="BI125" s="225"/>
      <c r="BJ125" s="225"/>
      <c r="BK125" s="225"/>
      <c r="BL125" s="225"/>
      <c r="BM125" s="225"/>
      <c r="BN125" s="96">
        <f>+BN131/BN129</f>
        <v>1283.2146213088579</v>
      </c>
      <c r="BO125" s="96">
        <f t="shared" ref="BO125:BS125" si="283">+BO131/BO129</f>
        <v>1279.6336764025675</v>
      </c>
      <c r="BP125" s="96">
        <f t="shared" si="283"/>
        <v>1283.9912753716678</v>
      </c>
      <c r="BQ125" s="96">
        <f t="shared" si="283"/>
        <v>1283.3774676248679</v>
      </c>
      <c r="BR125" s="96">
        <f t="shared" si="283"/>
        <v>1283.3540809347733</v>
      </c>
      <c r="BS125" s="96">
        <f t="shared" si="283"/>
        <v>1283.9765832790881</v>
      </c>
      <c r="BT125" s="225"/>
      <c r="BU125" s="225"/>
      <c r="BV125" s="225"/>
      <c r="BW125" s="225"/>
      <c r="BX125" s="225"/>
      <c r="BY125" s="225"/>
      <c r="BZ125" s="96"/>
      <c r="CA125" s="96"/>
      <c r="CB125" s="96"/>
      <c r="CC125" s="96"/>
      <c r="CD125" s="96"/>
      <c r="CE125" s="96"/>
      <c r="CH125" s="225"/>
      <c r="CI125" s="225"/>
      <c r="CJ125" s="225"/>
      <c r="CK125" s="225"/>
      <c r="CL125" s="225"/>
      <c r="CM125" s="225"/>
      <c r="CN125" s="225"/>
      <c r="CO125" s="225"/>
      <c r="CP125" s="225"/>
      <c r="CQ125" s="96">
        <f t="shared" ref="CQ125:CS125" si="284">+CQ131/CQ129</f>
        <v>1161.338200080324</v>
      </c>
      <c r="CR125" s="96">
        <f t="shared" si="284"/>
        <v>1172.9330011460297</v>
      </c>
      <c r="CS125" s="96">
        <f t="shared" si="284"/>
        <v>1149.8276528316242</v>
      </c>
      <c r="CT125" s="225"/>
      <c r="CU125" s="225"/>
      <c r="CV125" s="225"/>
      <c r="CW125" s="225"/>
      <c r="CX125" s="225"/>
      <c r="CY125" s="225"/>
      <c r="CZ125" s="225"/>
      <c r="DA125" s="225"/>
      <c r="DB125" s="225"/>
      <c r="DC125" s="96"/>
      <c r="DD125" s="96"/>
      <c r="DE125" s="96"/>
      <c r="DH125" s="96"/>
      <c r="DI125" s="96"/>
      <c r="DJ125" s="96"/>
      <c r="DK125" s="96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/>
      <c r="EF125" s="96">
        <f>+IFERROR(EF131/EF129,0)</f>
        <v>209.14743211764704</v>
      </c>
      <c r="EG125" s="96">
        <f t="shared" ref="EG125:EW125" si="285">+IFERROR(EG131/EG129,0)</f>
        <v>207.77450980392157</v>
      </c>
      <c r="EH125" s="96">
        <f t="shared" si="285"/>
        <v>204.56103731815307</v>
      </c>
      <c r="EI125" s="96">
        <f t="shared" si="285"/>
        <v>236.39176394686908</v>
      </c>
      <c r="EJ125" s="96">
        <f t="shared" si="285"/>
        <v>229.9236340290955</v>
      </c>
      <c r="EK125" s="96">
        <f t="shared" si="285"/>
        <v>255.8608475648324</v>
      </c>
      <c r="EL125" s="96">
        <f t="shared" si="285"/>
        <v>245.39531941808983</v>
      </c>
      <c r="EM125" s="96">
        <f t="shared" si="285"/>
        <v>222.08615800126503</v>
      </c>
      <c r="EN125" s="96">
        <f t="shared" si="285"/>
        <v>257.42124946236555</v>
      </c>
      <c r="EO125" s="96">
        <f t="shared" si="285"/>
        <v>216.9641009487666</v>
      </c>
      <c r="EP125" s="96">
        <f t="shared" si="285"/>
        <v>248.67245736875392</v>
      </c>
      <c r="EQ125" s="96">
        <f t="shared" si="285"/>
        <v>248.07194803921573</v>
      </c>
      <c r="ER125" s="96">
        <f t="shared" si="285"/>
        <v>266.53793444444443</v>
      </c>
      <c r="ES125" s="96">
        <f t="shared" si="285"/>
        <v>265.49934640522878</v>
      </c>
      <c r="ET125" s="96">
        <f t="shared" si="285"/>
        <v>277.4986928104575</v>
      </c>
      <c r="EU125" s="96">
        <f t="shared" si="285"/>
        <v>267.56272401433694</v>
      </c>
      <c r="EV125" s="96">
        <f t="shared" si="285"/>
        <v>286.15053763440858</v>
      </c>
      <c r="EW125" s="96">
        <f t="shared" si="285"/>
        <v>262.06690561529274</v>
      </c>
      <c r="EX125" s="96">
        <f t="shared" ref="EX125:EY125" si="286">+EX131/EX129</f>
        <v>274.36863906810026</v>
      </c>
      <c r="EY125" s="96">
        <f t="shared" si="286"/>
        <v>271.6183593189964</v>
      </c>
      <c r="EZ125" s="96">
        <v>1202.8813055555556</v>
      </c>
      <c r="FA125" s="96">
        <f>+FA131/FA129</f>
        <v>1209.280651230499</v>
      </c>
      <c r="FB125" s="96">
        <v>1334</v>
      </c>
      <c r="FC125" s="96">
        <v>1200</v>
      </c>
      <c r="FD125" s="96">
        <v>1139</v>
      </c>
      <c r="FE125" s="96">
        <v>1086.1862873015873</v>
      </c>
      <c r="FF125" s="96">
        <v>1031.3361994708998</v>
      </c>
      <c r="FG125" s="96">
        <v>1091.5916074074075</v>
      </c>
      <c r="FH125" s="96">
        <v>1021.8252877777777</v>
      </c>
      <c r="FI125" s="96">
        <v>1016.7773410052911</v>
      </c>
      <c r="FJ125" s="96">
        <v>1084.4156967076767</v>
      </c>
      <c r="FK125" s="96">
        <v>1144.1972362433862</v>
      </c>
      <c r="FL125" s="96">
        <v>1198.32</v>
      </c>
      <c r="FM125" s="96">
        <v>1050.45</v>
      </c>
      <c r="FN125" s="96">
        <v>1024.9100000000001</v>
      </c>
      <c r="FO125" s="96">
        <v>1045.06</v>
      </c>
      <c r="FP125" s="96">
        <v>1065.6834695767193</v>
      </c>
      <c r="FQ125" s="96">
        <v>1158.6592349206348</v>
      </c>
      <c r="FR125" s="96">
        <v>857.32182777777757</v>
      </c>
      <c r="FS125" s="96">
        <v>1146</v>
      </c>
      <c r="FT125" s="96">
        <v>1221</v>
      </c>
      <c r="FU125" s="96">
        <v>1187.928735370117</v>
      </c>
      <c r="FV125" s="96">
        <v>1123</v>
      </c>
      <c r="FW125" s="96">
        <v>1202</v>
      </c>
      <c r="FX125" s="96">
        <f t="shared" ref="FX125:FY125" si="287">+(IFERROR(FX131/FX129,0))/FX116</f>
        <v>261.69807478546977</v>
      </c>
      <c r="FY125" s="159">
        <f t="shared" si="287"/>
        <v>254.81150824090795</v>
      </c>
      <c r="FZ125" s="159">
        <f t="shared" ref="FZ125:GC125" si="288">+IFERROR(FZ131/FZ129,0)</f>
        <v>250.87113279569891</v>
      </c>
      <c r="GA125" s="159">
        <f t="shared" si="288"/>
        <v>273.68502771804066</v>
      </c>
      <c r="GB125" s="159">
        <f t="shared" si="288"/>
        <v>275.60243345280765</v>
      </c>
      <c r="GC125" s="159">
        <f t="shared" si="288"/>
        <v>222.66056445639188</v>
      </c>
      <c r="GD125" s="159"/>
      <c r="GE125" s="159"/>
      <c r="GF125" s="159"/>
      <c r="GG125" s="159"/>
      <c r="GH125" s="159"/>
      <c r="GI125" s="159"/>
      <c r="GJ125" s="159"/>
      <c r="GK125" s="159"/>
      <c r="GL125" s="159"/>
      <c r="GM125" s="159">
        <f t="shared" ref="GM125:HH125" si="289">+IFERROR(GM131/GM129,0)</f>
        <v>0</v>
      </c>
      <c r="GN125" s="159">
        <f t="shared" si="289"/>
        <v>0</v>
      </c>
      <c r="GO125" s="159">
        <f t="shared" si="289"/>
        <v>0</v>
      </c>
      <c r="GP125" s="159">
        <f t="shared" si="289"/>
        <v>0</v>
      </c>
      <c r="GQ125" s="159">
        <f t="shared" si="289"/>
        <v>0</v>
      </c>
      <c r="GR125" s="159">
        <f t="shared" si="289"/>
        <v>0</v>
      </c>
      <c r="GS125" s="159">
        <f t="shared" si="289"/>
        <v>0</v>
      </c>
      <c r="GT125" s="159">
        <f t="shared" si="289"/>
        <v>0</v>
      </c>
      <c r="GU125" s="159">
        <f t="shared" si="289"/>
        <v>0</v>
      </c>
      <c r="GV125" s="159">
        <f t="shared" si="289"/>
        <v>0</v>
      </c>
      <c r="GW125" s="159">
        <f t="shared" si="289"/>
        <v>0</v>
      </c>
      <c r="GX125" s="159">
        <f t="shared" si="289"/>
        <v>0</v>
      </c>
      <c r="GY125" s="159">
        <f t="shared" si="289"/>
        <v>0</v>
      </c>
      <c r="GZ125" s="159">
        <f t="shared" si="289"/>
        <v>0</v>
      </c>
      <c r="HA125" s="159">
        <f t="shared" si="289"/>
        <v>0</v>
      </c>
      <c r="HB125" s="159">
        <f t="shared" si="289"/>
        <v>0</v>
      </c>
      <c r="HC125" s="159">
        <f t="shared" si="289"/>
        <v>0</v>
      </c>
      <c r="HD125" s="159">
        <f t="shared" si="289"/>
        <v>0</v>
      </c>
      <c r="HE125" s="159">
        <f t="shared" si="289"/>
        <v>0</v>
      </c>
      <c r="HF125" s="159">
        <f t="shared" si="289"/>
        <v>0</v>
      </c>
      <c r="HG125" s="159">
        <f t="shared" si="289"/>
        <v>0</v>
      </c>
      <c r="HH125" s="159">
        <f t="shared" si="289"/>
        <v>0</v>
      </c>
      <c r="HI125" s="146"/>
      <c r="HJ125" s="146"/>
      <c r="HK125" s="146"/>
      <c r="HL125" s="146"/>
      <c r="HM125" s="146"/>
      <c r="HN125" s="146"/>
    </row>
    <row r="126" spans="2:222" ht="15" customHeight="1">
      <c r="B126" s="104" t="s">
        <v>280</v>
      </c>
      <c r="C126" s="106" t="s">
        <v>266</v>
      </c>
      <c r="H126" s="96">
        <f>+H130/H128</f>
        <v>514.77989466106874</v>
      </c>
      <c r="I126" s="96">
        <f t="shared" ref="I126:S126" si="290">+I130/I128</f>
        <v>519.53134996333404</v>
      </c>
      <c r="J126" s="96">
        <f t="shared" si="290"/>
        <v>412.76908205503582</v>
      </c>
      <c r="K126" s="96">
        <f t="shared" si="290"/>
        <v>482.02892435449974</v>
      </c>
      <c r="L126" s="96">
        <f t="shared" si="290"/>
        <v>495.57881803273199</v>
      </c>
      <c r="M126" s="96">
        <f t="shared" si="290"/>
        <v>535.45351454262061</v>
      </c>
      <c r="N126" s="96">
        <f t="shared" si="290"/>
        <v>500.3019520219151</v>
      </c>
      <c r="O126" s="96">
        <f t="shared" si="290"/>
        <v>503.91946265449525</v>
      </c>
      <c r="P126" s="96">
        <f t="shared" si="290"/>
        <v>423.67650946884748</v>
      </c>
      <c r="Q126" s="96">
        <f t="shared" si="290"/>
        <v>418.82959499111359</v>
      </c>
      <c r="R126" s="96">
        <f t="shared" si="290"/>
        <v>419.0977249339951</v>
      </c>
      <c r="S126" s="96">
        <f t="shared" si="290"/>
        <v>383.48758074718944</v>
      </c>
      <c r="T126" s="183">
        <f>T130/T128</f>
        <v>534.58054716767185</v>
      </c>
      <c r="U126" s="183">
        <f t="shared" ref="U126:AE126" si="291">U130/U128</f>
        <v>536.76541089775128</v>
      </c>
      <c r="V126" s="183">
        <f t="shared" si="291"/>
        <v>521.85712041304828</v>
      </c>
      <c r="W126" s="183">
        <f t="shared" si="291"/>
        <v>498.54621929619117</v>
      </c>
      <c r="X126" s="183">
        <f t="shared" si="291"/>
        <v>491.98986320382869</v>
      </c>
      <c r="Y126" s="183">
        <f t="shared" si="291"/>
        <v>493.58266404072242</v>
      </c>
      <c r="Z126" s="183">
        <f t="shared" si="291"/>
        <v>484.17342575245618</v>
      </c>
      <c r="AA126" s="183">
        <f t="shared" si="291"/>
        <v>473.95391771463261</v>
      </c>
      <c r="AB126" s="183">
        <f t="shared" si="291"/>
        <v>492.65438664862052</v>
      </c>
      <c r="AC126" s="183">
        <f t="shared" si="291"/>
        <v>477.84122636740551</v>
      </c>
      <c r="AD126" s="183">
        <f t="shared" si="291"/>
        <v>460.90687253502489</v>
      </c>
      <c r="AE126" s="183">
        <f t="shared" si="291"/>
        <v>479.51401508268549</v>
      </c>
      <c r="AF126" s="186"/>
      <c r="AH126" s="225"/>
      <c r="AI126" s="225"/>
      <c r="AJ126" s="225"/>
      <c r="AK126" s="96">
        <f t="shared" ref="AK126:AS126" si="292">AK130/AK128</f>
        <v>550.86790831396775</v>
      </c>
      <c r="AL126" s="96">
        <f t="shared" si="292"/>
        <v>499.99589024043701</v>
      </c>
      <c r="AM126" s="96">
        <f t="shared" si="292"/>
        <v>572.60945937191025</v>
      </c>
      <c r="AN126" s="96">
        <f t="shared" si="292"/>
        <v>496.57652094476737</v>
      </c>
      <c r="AO126" s="96">
        <f t="shared" si="292"/>
        <v>445.18689196767292</v>
      </c>
      <c r="AP126" s="96">
        <f t="shared" si="292"/>
        <v>533.90731707376278</v>
      </c>
      <c r="AQ126" s="96">
        <f t="shared" si="292"/>
        <v>528.06886343336589</v>
      </c>
      <c r="AR126" s="96">
        <f t="shared" si="292"/>
        <v>543.80482865845556</v>
      </c>
      <c r="AS126" s="96">
        <f t="shared" si="292"/>
        <v>621.99232859532162</v>
      </c>
      <c r="AT126" s="225"/>
      <c r="AU126" s="225"/>
      <c r="AV126" s="225"/>
      <c r="AW126" s="96">
        <f t="shared" ref="AW126:BE126" si="293">+IFERROR(AW130/AW128,0)</f>
        <v>563.91355470175586</v>
      </c>
      <c r="AX126" s="96">
        <f t="shared" si="293"/>
        <v>542.01462379442853</v>
      </c>
      <c r="AY126" s="96">
        <f t="shared" si="293"/>
        <v>525.2666643017559</v>
      </c>
      <c r="AZ126" s="96">
        <f t="shared" si="293"/>
        <v>506.12223024916142</v>
      </c>
      <c r="BA126" s="96">
        <f t="shared" si="293"/>
        <v>486.52392237343366</v>
      </c>
      <c r="BB126" s="96">
        <f t="shared" si="293"/>
        <v>526.11928997185896</v>
      </c>
      <c r="BC126" s="96">
        <f t="shared" si="293"/>
        <v>477.99397312513128</v>
      </c>
      <c r="BD126" s="96">
        <f t="shared" si="293"/>
        <v>478.38040238191809</v>
      </c>
      <c r="BE126" s="96">
        <f t="shared" si="293"/>
        <v>484.76857073801528</v>
      </c>
      <c r="BG126" s="184"/>
      <c r="BH126" s="225"/>
      <c r="BI126" s="225"/>
      <c r="BJ126" s="225"/>
      <c r="BK126" s="225"/>
      <c r="BL126" s="225"/>
      <c r="BM126" s="225"/>
      <c r="BN126" s="96">
        <f>+BN130/BN128</f>
        <v>568.2701534750754</v>
      </c>
      <c r="BO126" s="96">
        <f t="shared" ref="BO126:BS126" si="294">+BO130/BO128</f>
        <v>565.67322531068942</v>
      </c>
      <c r="BP126" s="96">
        <f t="shared" si="294"/>
        <v>566.83660453274592</v>
      </c>
      <c r="BQ126" s="96">
        <f t="shared" si="294"/>
        <v>534.96828979417603</v>
      </c>
      <c r="BR126" s="96">
        <f t="shared" si="294"/>
        <v>554.32536986488878</v>
      </c>
      <c r="BS126" s="96">
        <f t="shared" si="294"/>
        <v>548.89220874117382</v>
      </c>
      <c r="BT126" s="225"/>
      <c r="BU126" s="225"/>
      <c r="BV126" s="225"/>
      <c r="BW126" s="225"/>
      <c r="BX126" s="225"/>
      <c r="BY126" s="225"/>
      <c r="BZ126" s="96"/>
      <c r="CA126" s="96"/>
      <c r="CB126" s="96"/>
      <c r="CC126" s="96"/>
      <c r="CD126" s="96"/>
      <c r="CE126" s="96"/>
      <c r="CH126" s="225"/>
      <c r="CI126" s="225"/>
      <c r="CJ126" s="225"/>
      <c r="CK126" s="225"/>
      <c r="CL126" s="225"/>
      <c r="CM126" s="225"/>
      <c r="CN126" s="225"/>
      <c r="CO126" s="225"/>
      <c r="CP126" s="225"/>
      <c r="CQ126" s="96">
        <f t="shared" ref="CQ126:CS126" si="295">+CQ130/CQ128</f>
        <v>491.88282837694339</v>
      </c>
      <c r="CR126" s="96">
        <f t="shared" si="295"/>
        <v>487.70281920041901</v>
      </c>
      <c r="CS126" s="96">
        <f t="shared" si="295"/>
        <v>477.86442475528526</v>
      </c>
      <c r="CT126" s="225"/>
      <c r="CU126" s="225"/>
      <c r="CV126" s="225"/>
      <c r="CW126" s="225"/>
      <c r="CX126" s="225"/>
      <c r="CY126" s="225"/>
      <c r="CZ126" s="225"/>
      <c r="DA126" s="225"/>
      <c r="DB126" s="225"/>
      <c r="DC126" s="96"/>
      <c r="DD126" s="96"/>
      <c r="DE126" s="96"/>
      <c r="DH126" s="96"/>
      <c r="DI126" s="96"/>
      <c r="DJ126" s="96"/>
      <c r="DK126" s="96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>
        <f>+IFERROR(EF130/EF128,0)</f>
        <v>383.47034335930425</v>
      </c>
      <c r="EG126" s="96">
        <f t="shared" ref="EG126:EW126" si="296">+IFERROR(EG130/EG128,0)</f>
        <v>384.73011363636363</v>
      </c>
      <c r="EH126" s="96">
        <f t="shared" si="296"/>
        <v>88.580316772971898</v>
      </c>
      <c r="EI126" s="96">
        <f t="shared" si="296"/>
        <v>88.155484303368553</v>
      </c>
      <c r="EJ126" s="96">
        <f t="shared" si="296"/>
        <v>93.840499395051935</v>
      </c>
      <c r="EK126" s="96">
        <f t="shared" si="296"/>
        <v>98.546442096870649</v>
      </c>
      <c r="EL126" s="96">
        <f t="shared" si="296"/>
        <v>88.949073151285631</v>
      </c>
      <c r="EM126" s="96">
        <f t="shared" si="296"/>
        <v>88.66731502890174</v>
      </c>
      <c r="EN126" s="96">
        <f t="shared" si="296"/>
        <v>95.577649342236398</v>
      </c>
      <c r="EO126" s="96">
        <f t="shared" si="296"/>
        <v>89.32398644608331</v>
      </c>
      <c r="EP126" s="96">
        <f t="shared" si="296"/>
        <v>91.859412647000198</v>
      </c>
      <c r="EQ126" s="96">
        <f t="shared" si="296"/>
        <v>408.11045637732497</v>
      </c>
      <c r="ER126" s="96">
        <f t="shared" si="296"/>
        <v>433.01272209920279</v>
      </c>
      <c r="ES126" s="96">
        <f t="shared" si="296"/>
        <v>434.94906997342781</v>
      </c>
      <c r="ET126" s="96">
        <f t="shared" si="296"/>
        <v>450.34543844109828</v>
      </c>
      <c r="EU126" s="96">
        <f t="shared" si="296"/>
        <v>489.33484162895928</v>
      </c>
      <c r="EV126" s="96">
        <f t="shared" si="296"/>
        <v>524.49440715883668</v>
      </c>
      <c r="EW126" s="96">
        <f t="shared" si="296"/>
        <v>487.09843400447426</v>
      </c>
      <c r="EX126" s="96">
        <f>+IFERROR(EX130/EX128,0)</f>
        <v>109.23100903007337</v>
      </c>
      <c r="EY126" s="96">
        <f>+IFERROR(EY130/EY128,0)</f>
        <v>99.299768352414731</v>
      </c>
      <c r="EZ126" s="96">
        <v>441.28091253135074</v>
      </c>
      <c r="FA126" s="96">
        <f>+FA130/FA128</f>
        <v>557.17821934739629</v>
      </c>
      <c r="FB126" s="96">
        <v>541</v>
      </c>
      <c r="FC126" s="96">
        <v>488</v>
      </c>
      <c r="FD126" s="96">
        <v>470.1</v>
      </c>
      <c r="FE126" s="96">
        <v>444.71763013196482</v>
      </c>
      <c r="FF126" s="96">
        <v>459.79743218475073</v>
      </c>
      <c r="FG126" s="96">
        <v>478.65495257514658</v>
      </c>
      <c r="FH126" s="96">
        <v>452.08649485861179</v>
      </c>
      <c r="FI126" s="96">
        <v>434.75410648826988</v>
      </c>
      <c r="FJ126" s="96">
        <v>502.42115027829658</v>
      </c>
      <c r="FK126" s="96">
        <v>471.87539567856498</v>
      </c>
      <c r="FL126" s="96">
        <v>571.62</v>
      </c>
      <c r="FM126" s="96">
        <v>488.24</v>
      </c>
      <c r="FN126" s="96">
        <v>521.97</v>
      </c>
      <c r="FO126" s="96">
        <v>558.39</v>
      </c>
      <c r="FP126" s="96">
        <v>543.07549867724879</v>
      </c>
      <c r="FQ126" s="96">
        <v>561.48721164021174</v>
      </c>
      <c r="FR126" s="96">
        <v>415.03791620370379</v>
      </c>
      <c r="FS126" s="96">
        <v>556</v>
      </c>
      <c r="FT126" s="96">
        <v>598</v>
      </c>
      <c r="FU126" s="96">
        <v>590.88667513517032</v>
      </c>
      <c r="FV126" s="96">
        <v>564</v>
      </c>
      <c r="FW126" s="96">
        <v>621</v>
      </c>
      <c r="FX126" s="96">
        <f t="shared" ref="FX126:FY126" si="297">+(IFERROR(FX130/FX128,0))/FX116</f>
        <v>126.39588471285951</v>
      </c>
      <c r="FY126" s="159">
        <f t="shared" si="297"/>
        <v>119.75180579174281</v>
      </c>
      <c r="FZ126" s="159">
        <f t="shared" ref="FZ126:GC126" si="298">+IFERROR(FZ130/FZ128,0)</f>
        <v>122.22375495818397</v>
      </c>
      <c r="GA126" s="159">
        <f t="shared" si="298"/>
        <v>127.35922807646355</v>
      </c>
      <c r="GB126" s="159">
        <f t="shared" si="298"/>
        <v>124.55268954599761</v>
      </c>
      <c r="GC126" s="159">
        <f t="shared" si="298"/>
        <v>99.194834826762261</v>
      </c>
      <c r="GD126" s="159"/>
      <c r="GE126" s="159"/>
      <c r="GF126" s="159"/>
      <c r="GG126" s="159"/>
      <c r="GH126" s="159"/>
      <c r="GI126" s="159"/>
      <c r="GJ126" s="159"/>
      <c r="GK126" s="159"/>
      <c r="GL126" s="159"/>
      <c r="GM126" s="159">
        <f t="shared" ref="GM126:HH126" si="299">+IFERROR(GM130/GM128,0)</f>
        <v>0</v>
      </c>
      <c r="GN126" s="159">
        <f t="shared" si="299"/>
        <v>0</v>
      </c>
      <c r="GO126" s="159">
        <f t="shared" si="299"/>
        <v>0</v>
      </c>
      <c r="GP126" s="159">
        <f t="shared" si="299"/>
        <v>0</v>
      </c>
      <c r="GQ126" s="159">
        <f t="shared" si="299"/>
        <v>0</v>
      </c>
      <c r="GR126" s="159">
        <f t="shared" si="299"/>
        <v>0</v>
      </c>
      <c r="GS126" s="159">
        <f t="shared" si="299"/>
        <v>0</v>
      </c>
      <c r="GT126" s="159">
        <f t="shared" si="299"/>
        <v>0</v>
      </c>
      <c r="GU126" s="159">
        <f t="shared" si="299"/>
        <v>0</v>
      </c>
      <c r="GV126" s="159">
        <f t="shared" si="299"/>
        <v>0</v>
      </c>
      <c r="GW126" s="159">
        <f t="shared" si="299"/>
        <v>0</v>
      </c>
      <c r="GX126" s="159">
        <f t="shared" si="299"/>
        <v>0</v>
      </c>
      <c r="GY126" s="159">
        <f t="shared" si="299"/>
        <v>0</v>
      </c>
      <c r="GZ126" s="159">
        <f t="shared" si="299"/>
        <v>0</v>
      </c>
      <c r="HA126" s="159">
        <f t="shared" si="299"/>
        <v>0</v>
      </c>
      <c r="HB126" s="159">
        <f t="shared" si="299"/>
        <v>0</v>
      </c>
      <c r="HC126" s="159">
        <f t="shared" si="299"/>
        <v>0</v>
      </c>
      <c r="HD126" s="159">
        <f t="shared" si="299"/>
        <v>0</v>
      </c>
      <c r="HE126" s="159">
        <f t="shared" si="299"/>
        <v>0</v>
      </c>
      <c r="HF126" s="159">
        <f t="shared" si="299"/>
        <v>0</v>
      </c>
      <c r="HG126" s="159">
        <f t="shared" si="299"/>
        <v>0</v>
      </c>
      <c r="HH126" s="159">
        <f t="shared" si="299"/>
        <v>0</v>
      </c>
    </row>
    <row r="127" spans="2:222" ht="15" customHeight="1">
      <c r="B127" s="104" t="s">
        <v>281</v>
      </c>
      <c r="C127" s="106" t="s">
        <v>266</v>
      </c>
      <c r="H127" s="96">
        <f>+H130/H129</f>
        <v>566.25788412717566</v>
      </c>
      <c r="I127" s="96">
        <f t="shared" ref="I127:S127" si="300">+I130/I129</f>
        <v>545.50791746150082</v>
      </c>
      <c r="J127" s="96">
        <f t="shared" si="300"/>
        <v>536.59980667154662</v>
      </c>
      <c r="K127" s="96">
        <f t="shared" si="300"/>
        <v>530.23181678994968</v>
      </c>
      <c r="L127" s="96">
        <f t="shared" si="300"/>
        <v>545.13669983600516</v>
      </c>
      <c r="M127" s="96">
        <f t="shared" si="300"/>
        <v>535.45351454262061</v>
      </c>
      <c r="N127" s="96">
        <f t="shared" si="300"/>
        <v>550.33214722410673</v>
      </c>
      <c r="O127" s="96">
        <f t="shared" si="300"/>
        <v>544.23301966685483</v>
      </c>
      <c r="P127" s="96">
        <f t="shared" si="300"/>
        <v>466.04416041573234</v>
      </c>
      <c r="Q127" s="96">
        <f t="shared" si="300"/>
        <v>460.71255449022499</v>
      </c>
      <c r="R127" s="96">
        <f t="shared" si="300"/>
        <v>461.00749742739464</v>
      </c>
      <c r="S127" s="96">
        <f t="shared" si="300"/>
        <v>460.18509689662733</v>
      </c>
      <c r="T127" s="183">
        <f>T130/T129</f>
        <v>550.61796358270192</v>
      </c>
      <c r="U127" s="183">
        <f t="shared" ref="U127:AE127" si="301">U130/U129</f>
        <v>552.86837322468375</v>
      </c>
      <c r="V127" s="183">
        <f t="shared" si="301"/>
        <v>537.5128340254397</v>
      </c>
      <c r="W127" s="183">
        <f t="shared" si="301"/>
        <v>513.50260587507694</v>
      </c>
      <c r="X127" s="183">
        <f t="shared" si="301"/>
        <v>506.74955909994355</v>
      </c>
      <c r="Y127" s="183">
        <f t="shared" si="301"/>
        <v>508.39014396194409</v>
      </c>
      <c r="Z127" s="183">
        <f t="shared" si="301"/>
        <v>508.38209704007909</v>
      </c>
      <c r="AA127" s="183">
        <f t="shared" si="301"/>
        <v>497.65161360036427</v>
      </c>
      <c r="AB127" s="183">
        <f t="shared" si="301"/>
        <v>517.28710598105158</v>
      </c>
      <c r="AC127" s="183">
        <f t="shared" si="301"/>
        <v>501.73328768577574</v>
      </c>
      <c r="AD127" s="183">
        <f t="shared" si="301"/>
        <v>483.95221616177616</v>
      </c>
      <c r="AE127" s="183">
        <f t="shared" si="301"/>
        <v>479.51401508268549</v>
      </c>
      <c r="AF127" s="186"/>
      <c r="AH127" s="225"/>
      <c r="AI127" s="225"/>
      <c r="AJ127" s="225"/>
      <c r="AK127" s="96">
        <f t="shared" ref="AK127:AS127" si="302">AK130/AK129</f>
        <v>605.95469914536443</v>
      </c>
      <c r="AL127" s="96">
        <f t="shared" si="302"/>
        <v>549.99547926448065</v>
      </c>
      <c r="AM127" s="96">
        <f t="shared" si="302"/>
        <v>572.60945937191025</v>
      </c>
      <c r="AN127" s="96">
        <f t="shared" si="302"/>
        <v>546.23417303924418</v>
      </c>
      <c r="AO127" s="96">
        <f t="shared" si="302"/>
        <v>480.80184332508674</v>
      </c>
      <c r="AP127" s="96">
        <f t="shared" si="302"/>
        <v>587.29804878113907</v>
      </c>
      <c r="AQ127" s="96">
        <f t="shared" si="302"/>
        <v>580.87574977670272</v>
      </c>
      <c r="AR127" s="96">
        <f t="shared" si="302"/>
        <v>598.18531152430114</v>
      </c>
      <c r="AS127" s="96">
        <f t="shared" si="302"/>
        <v>715.29117788461986</v>
      </c>
      <c r="AT127" s="225"/>
      <c r="AU127" s="225"/>
      <c r="AV127" s="225"/>
      <c r="AW127" s="96">
        <f t="shared" ref="AW127:BE127" si="303">+IFERROR(AW130/AW129,0)</f>
        <v>563.91355470175608</v>
      </c>
      <c r="AX127" s="96">
        <f t="shared" si="303"/>
        <v>542.01462379442853</v>
      </c>
      <c r="AY127" s="96">
        <f t="shared" si="303"/>
        <v>525.2666643017559</v>
      </c>
      <c r="AZ127" s="96">
        <f t="shared" si="303"/>
        <v>531.42834176161944</v>
      </c>
      <c r="BA127" s="96">
        <f t="shared" si="303"/>
        <v>510.85011849210537</v>
      </c>
      <c r="BB127" s="96">
        <f t="shared" si="303"/>
        <v>552.42525447045193</v>
      </c>
      <c r="BC127" s="96">
        <f t="shared" si="303"/>
        <v>501.89367178138781</v>
      </c>
      <c r="BD127" s="96">
        <f t="shared" si="303"/>
        <v>502.29942250101396</v>
      </c>
      <c r="BE127" s="96">
        <f t="shared" si="303"/>
        <v>484.76857073801528</v>
      </c>
      <c r="BG127" s="184"/>
      <c r="BH127" s="225"/>
      <c r="BI127" s="225"/>
      <c r="BJ127" s="225"/>
      <c r="BK127" s="225"/>
      <c r="BL127" s="225"/>
      <c r="BM127" s="225"/>
      <c r="BN127" s="96">
        <f>+BN130/BN129</f>
        <v>625.09716882258294</v>
      </c>
      <c r="BO127" s="96">
        <f t="shared" ref="BO127:BS127" si="304">+BO130/BO129</f>
        <v>610.92708333554458</v>
      </c>
      <c r="BP127" s="96">
        <f t="shared" si="304"/>
        <v>623.52026498602049</v>
      </c>
      <c r="BQ127" s="96">
        <f t="shared" si="304"/>
        <v>588.46511877359364</v>
      </c>
      <c r="BR127" s="96">
        <f t="shared" si="304"/>
        <v>609.7579068513777</v>
      </c>
      <c r="BS127" s="96">
        <f t="shared" si="304"/>
        <v>631.22604005234984</v>
      </c>
      <c r="BT127" s="225"/>
      <c r="BU127" s="225"/>
      <c r="BV127" s="225"/>
      <c r="BW127" s="225"/>
      <c r="BX127" s="225"/>
      <c r="BY127" s="225"/>
      <c r="BZ127" s="96"/>
      <c r="CA127" s="96"/>
      <c r="CB127" s="96"/>
      <c r="CC127" s="96"/>
      <c r="CD127" s="96"/>
      <c r="CE127" s="96"/>
      <c r="CH127" s="225"/>
      <c r="CI127" s="225"/>
      <c r="CJ127" s="225"/>
      <c r="CK127" s="225"/>
      <c r="CL127" s="225"/>
      <c r="CM127" s="225"/>
      <c r="CN127" s="225"/>
      <c r="CO127" s="225"/>
      <c r="CP127" s="225"/>
      <c r="CQ127" s="96">
        <f t="shared" ref="CQ127:CS127" si="305">+CQ130/CQ129</f>
        <v>541.07111121463777</v>
      </c>
      <c r="CR127" s="96">
        <f t="shared" si="305"/>
        <v>536.47310112046091</v>
      </c>
      <c r="CS127" s="96">
        <f t="shared" si="305"/>
        <v>549.54408846857802</v>
      </c>
      <c r="CT127" s="225"/>
      <c r="CU127" s="225"/>
      <c r="CV127" s="225"/>
      <c r="CW127" s="225"/>
      <c r="CX127" s="225"/>
      <c r="CY127" s="225"/>
      <c r="CZ127" s="225"/>
      <c r="DA127" s="225"/>
      <c r="DB127" s="225"/>
      <c r="DC127" s="96"/>
      <c r="DD127" s="96"/>
      <c r="DE127" s="96"/>
      <c r="DH127" s="96"/>
      <c r="DI127" s="96"/>
      <c r="DJ127" s="96"/>
      <c r="DK127" s="96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>
        <f>EF130/EF129</f>
        <v>110.66001699346405</v>
      </c>
      <c r="EG127" s="96">
        <f t="shared" ref="EG127:EW127" si="306">EG130/EG129</f>
        <v>109.7562091503268</v>
      </c>
      <c r="EH127" s="96">
        <f t="shared" si="306"/>
        <v>112.4370523086654</v>
      </c>
      <c r="EI127" s="96">
        <f t="shared" si="306"/>
        <v>111.89780259329538</v>
      </c>
      <c r="EJ127" s="96">
        <f t="shared" si="306"/>
        <v>113.81469601518025</v>
      </c>
      <c r="EK127" s="96">
        <f t="shared" si="306"/>
        <v>125.08728652751424</v>
      </c>
      <c r="EL127" s="96">
        <f t="shared" si="306"/>
        <v>112.90512333965845</v>
      </c>
      <c r="EM127" s="96">
        <f t="shared" si="306"/>
        <v>112.54748121442127</v>
      </c>
      <c r="EN127" s="96">
        <f t="shared" si="306"/>
        <v>121.31892896900696</v>
      </c>
      <c r="EO127" s="96">
        <f t="shared" si="306"/>
        <v>113.38100948766603</v>
      </c>
      <c r="EP127" s="96">
        <f t="shared" si="306"/>
        <v>116.59928481973435</v>
      </c>
      <c r="EQ127" s="96">
        <f t="shared" si="306"/>
        <v>120.45926934640521</v>
      </c>
      <c r="ER127" s="96">
        <f t="shared" si="306"/>
        <v>127.80950673202614</v>
      </c>
      <c r="ES127" s="96">
        <f t="shared" si="306"/>
        <v>128.38104575163399</v>
      </c>
      <c r="ET127" s="96">
        <f t="shared" si="306"/>
        <v>132.92549019607844</v>
      </c>
      <c r="EU127" s="96">
        <f t="shared" si="306"/>
        <v>129.20310633213859</v>
      </c>
      <c r="EV127" s="96">
        <f t="shared" si="306"/>
        <v>140.05316606929509</v>
      </c>
      <c r="EW127" s="96">
        <f t="shared" si="306"/>
        <v>130.06750298685782</v>
      </c>
      <c r="EX127" s="96">
        <f>+EX126</f>
        <v>109.23100903007337</v>
      </c>
      <c r="EY127" s="96">
        <f>+EY126</f>
        <v>99.299768352414731</v>
      </c>
      <c r="EZ127" s="96">
        <v>441.28091253135074</v>
      </c>
      <c r="FA127" s="96">
        <f>+FA130/FA129</f>
        <v>557.17821934739629</v>
      </c>
      <c r="FB127" s="96">
        <v>541</v>
      </c>
      <c r="FC127" s="96">
        <v>488</v>
      </c>
      <c r="FD127" s="96">
        <v>470.1</v>
      </c>
      <c r="FE127" s="96">
        <v>444.71763013196482</v>
      </c>
      <c r="FF127" s="96">
        <v>459.79743218475073</v>
      </c>
      <c r="FG127" s="96">
        <v>478.65495257514658</v>
      </c>
      <c r="FH127" s="96">
        <v>452.08649485861179</v>
      </c>
      <c r="FI127" s="96">
        <v>434.75410648826988</v>
      </c>
      <c r="FJ127" s="96">
        <v>540.3491852344531</v>
      </c>
      <c r="FK127" s="96">
        <v>471.87539567856498</v>
      </c>
      <c r="FL127" s="96">
        <v>571.62</v>
      </c>
      <c r="FM127" s="96">
        <v>488.24</v>
      </c>
      <c r="FN127" s="96">
        <v>521.97</v>
      </c>
      <c r="FO127" s="96">
        <v>558.39</v>
      </c>
      <c r="FP127" s="96">
        <v>543.07549867724879</v>
      </c>
      <c r="FQ127" s="96">
        <v>561.48721164021174</v>
      </c>
      <c r="FR127" s="96">
        <v>415.03791620370379</v>
      </c>
      <c r="FS127" s="96">
        <v>556</v>
      </c>
      <c r="FT127" s="96">
        <v>598</v>
      </c>
      <c r="FU127" s="96">
        <v>590.88667513517032</v>
      </c>
      <c r="FV127" s="96">
        <v>564</v>
      </c>
      <c r="FW127" s="96">
        <v>621</v>
      </c>
      <c r="FX127" s="96">
        <f t="shared" ref="FX127:FY127" si="307">+(IFERROR(FX130/FX129,0))/FX116</f>
        <v>126.39588471285951</v>
      </c>
      <c r="FY127" s="159">
        <f t="shared" si="307"/>
        <v>119.75180579174281</v>
      </c>
      <c r="FZ127" s="159">
        <f t="shared" ref="FZ127:GC127" si="308">+IFERROR(FZ130/FZ129,0)</f>
        <v>122.22375495818397</v>
      </c>
      <c r="GA127" s="159">
        <f t="shared" si="308"/>
        <v>127.35922807646355</v>
      </c>
      <c r="GB127" s="159">
        <f t="shared" si="308"/>
        <v>124.55268954599761</v>
      </c>
      <c r="GC127" s="159">
        <f t="shared" si="308"/>
        <v>99.194834826762261</v>
      </c>
      <c r="GD127" s="159"/>
      <c r="GE127" s="159"/>
      <c r="GF127" s="159"/>
      <c r="GG127" s="159"/>
      <c r="GH127" s="159"/>
      <c r="GI127" s="159"/>
      <c r="GJ127" s="159"/>
      <c r="GK127" s="159"/>
      <c r="GL127" s="159"/>
      <c r="GM127" s="159">
        <f t="shared" ref="GM127:HH127" si="309">+IFERROR(GM130/GM129,0)</f>
        <v>0</v>
      </c>
      <c r="GN127" s="159">
        <f t="shared" si="309"/>
        <v>0</v>
      </c>
      <c r="GO127" s="159">
        <f t="shared" si="309"/>
        <v>0</v>
      </c>
      <c r="GP127" s="159">
        <f t="shared" si="309"/>
        <v>0</v>
      </c>
      <c r="GQ127" s="159">
        <f t="shared" si="309"/>
        <v>0</v>
      </c>
      <c r="GR127" s="159">
        <f t="shared" si="309"/>
        <v>0</v>
      </c>
      <c r="GS127" s="159">
        <f t="shared" si="309"/>
        <v>0</v>
      </c>
      <c r="GT127" s="159">
        <f t="shared" si="309"/>
        <v>0</v>
      </c>
      <c r="GU127" s="159">
        <f t="shared" si="309"/>
        <v>0</v>
      </c>
      <c r="GV127" s="159">
        <f t="shared" si="309"/>
        <v>0</v>
      </c>
      <c r="GW127" s="159">
        <f t="shared" si="309"/>
        <v>0</v>
      </c>
      <c r="GX127" s="159">
        <f t="shared" si="309"/>
        <v>0</v>
      </c>
      <c r="GY127" s="159">
        <f t="shared" si="309"/>
        <v>0</v>
      </c>
      <c r="GZ127" s="159">
        <f t="shared" si="309"/>
        <v>0</v>
      </c>
      <c r="HA127" s="159">
        <f t="shared" si="309"/>
        <v>0</v>
      </c>
      <c r="HB127" s="159">
        <f t="shared" si="309"/>
        <v>0</v>
      </c>
      <c r="HC127" s="159">
        <f t="shared" si="309"/>
        <v>0</v>
      </c>
      <c r="HD127" s="159">
        <f t="shared" si="309"/>
        <v>0</v>
      </c>
      <c r="HE127" s="159">
        <f t="shared" si="309"/>
        <v>0</v>
      </c>
      <c r="HF127" s="159">
        <f t="shared" si="309"/>
        <v>0</v>
      </c>
      <c r="HG127" s="159">
        <f t="shared" si="309"/>
        <v>0</v>
      </c>
      <c r="HH127" s="159">
        <f t="shared" si="309"/>
        <v>0</v>
      </c>
    </row>
    <row r="128" spans="2:222" ht="15" customHeight="1">
      <c r="B128" s="84" t="s">
        <v>282</v>
      </c>
      <c r="C128" s="106" t="s">
        <v>181</v>
      </c>
      <c r="H128" s="96">
        <f>+H119</f>
        <v>1351.8454953610469</v>
      </c>
      <c r="I128" s="96">
        <f t="shared" ref="I128:S128" si="310">+I119</f>
        <v>1267.3654528191014</v>
      </c>
      <c r="J128" s="96">
        <f t="shared" si="310"/>
        <v>1758.2350845823141</v>
      </c>
      <c r="K128" s="96">
        <f t="shared" si="310"/>
        <v>1301.9106426868132</v>
      </c>
      <c r="L128" s="96">
        <f t="shared" si="310"/>
        <v>1493.1201768012756</v>
      </c>
      <c r="M128" s="96">
        <f t="shared" si="310"/>
        <v>1213.1381885780775</v>
      </c>
      <c r="N128" s="96">
        <f t="shared" si="310"/>
        <v>1511.4264080802086</v>
      </c>
      <c r="O128" s="96">
        <f t="shared" si="310"/>
        <v>1338.5936757566565</v>
      </c>
      <c r="P128" s="96">
        <f t="shared" si="310"/>
        <v>1144.3740324613161</v>
      </c>
      <c r="Q128" s="96">
        <f t="shared" si="310"/>
        <v>1773.758684640617</v>
      </c>
      <c r="R128" s="96">
        <f t="shared" si="310"/>
        <v>1185.6471983431991</v>
      </c>
      <c r="S128" s="96">
        <f t="shared" si="310"/>
        <v>1352.6875368148458</v>
      </c>
      <c r="T128" s="183">
        <v>1605.8513824498446</v>
      </c>
      <c r="U128" s="183">
        <v>1462.6170516221114</v>
      </c>
      <c r="V128" s="183">
        <v>1875.9424058929103</v>
      </c>
      <c r="W128" s="183">
        <v>1542.9833490382603</v>
      </c>
      <c r="X128" s="183">
        <v>1810.27257309774</v>
      </c>
      <c r="Y128" s="183">
        <v>1675.9000746261081</v>
      </c>
      <c r="Z128" s="183">
        <v>1448.9658816150775</v>
      </c>
      <c r="AA128" s="183">
        <v>1259.242240844492</v>
      </c>
      <c r="AB128" s="183">
        <v>1245.9209387651126</v>
      </c>
      <c r="AC128" s="183">
        <v>1585.8899977318727</v>
      </c>
      <c r="AD128" s="183">
        <v>1512.4214211994151</v>
      </c>
      <c r="AE128" s="183">
        <v>1710.1080341908232</v>
      </c>
      <c r="AF128" s="182"/>
      <c r="AH128" s="225"/>
      <c r="AI128" s="225"/>
      <c r="AJ128" s="225"/>
      <c r="AK128" s="96">
        <v>1587.7781213958265</v>
      </c>
      <c r="AL128" s="96">
        <v>1644.418922532785</v>
      </c>
      <c r="AM128" s="96">
        <v>1098.5950874615594</v>
      </c>
      <c r="AN128" s="96">
        <v>1505.1047036578093</v>
      </c>
      <c r="AO128" s="96">
        <v>1161.5772358309921</v>
      </c>
      <c r="AP128" s="96">
        <v>950.13514870019162</v>
      </c>
      <c r="AQ128" s="96">
        <v>1238.323245851655</v>
      </c>
      <c r="AR128" s="96">
        <v>1313.2401914520879</v>
      </c>
      <c r="AS128" s="96">
        <v>979.73490923306463</v>
      </c>
      <c r="AT128" s="225"/>
      <c r="AU128" s="225"/>
      <c r="AV128" s="225"/>
      <c r="AW128" s="96">
        <v>1587.4091816669231</v>
      </c>
      <c r="AX128" s="96">
        <v>1661.8212816738005</v>
      </c>
      <c r="AY128" s="96">
        <v>1685.1000570855019</v>
      </c>
      <c r="AZ128" s="96">
        <v>1035.4223422314658</v>
      </c>
      <c r="BA128" s="96">
        <v>1342.0423828591026</v>
      </c>
      <c r="BB128" s="96">
        <v>1243.1170845968841</v>
      </c>
      <c r="BC128" s="96">
        <v>1663.1311554045269</v>
      </c>
      <c r="BD128" s="96">
        <v>1702.981304300172</v>
      </c>
      <c r="BE128" s="96">
        <v>1753.6573819250989</v>
      </c>
      <c r="BG128" s="184"/>
      <c r="BH128" s="225"/>
      <c r="BI128" s="225"/>
      <c r="BJ128" s="225"/>
      <c r="BK128" s="225"/>
      <c r="BL128" s="225"/>
      <c r="BM128" s="225"/>
      <c r="BN128" s="96">
        <v>1441.4654206116563</v>
      </c>
      <c r="BO128" s="96">
        <v>1485.7524740337365</v>
      </c>
      <c r="BP128" s="96">
        <v>1488.7647197654628</v>
      </c>
      <c r="BQ128" s="96">
        <v>1520.3683755030197</v>
      </c>
      <c r="BR128" s="96">
        <v>1494.7145962342527</v>
      </c>
      <c r="BS128" s="96">
        <v>1566.1243932965972</v>
      </c>
      <c r="BT128" s="225"/>
      <c r="BU128" s="225"/>
      <c r="BV128" s="225"/>
      <c r="BW128" s="225"/>
      <c r="BX128" s="225"/>
      <c r="BY128" s="225"/>
      <c r="BZ128" s="96"/>
      <c r="CA128" s="96"/>
      <c r="CB128" s="96"/>
      <c r="CC128" s="96"/>
      <c r="CD128" s="96"/>
      <c r="CE128" s="96"/>
      <c r="CH128" s="225"/>
      <c r="CI128" s="225"/>
      <c r="CJ128" s="225"/>
      <c r="CK128" s="225"/>
      <c r="CL128" s="225"/>
      <c r="CM128" s="225"/>
      <c r="CN128" s="225"/>
      <c r="CO128" s="225"/>
      <c r="CP128" s="225"/>
      <c r="CQ128" s="96">
        <v>1619.3165267188576</v>
      </c>
      <c r="CR128" s="96">
        <v>1550.3401795782574</v>
      </c>
      <c r="CS128" s="96">
        <v>1977.9259464314125</v>
      </c>
      <c r="CT128" s="225"/>
      <c r="CU128" s="225"/>
      <c r="CV128" s="225"/>
      <c r="CW128" s="225"/>
      <c r="CX128" s="225"/>
      <c r="CY128" s="225"/>
      <c r="CZ128" s="225"/>
      <c r="DA128" s="225"/>
      <c r="DB128" s="225"/>
      <c r="DC128" s="96"/>
      <c r="DD128" s="96"/>
      <c r="DE128" s="96"/>
      <c r="DH128" s="96"/>
      <c r="DI128" s="96"/>
      <c r="DJ128" s="96"/>
      <c r="DK128" s="96"/>
      <c r="DL128" s="96"/>
      <c r="DM128" s="96"/>
      <c r="DN128" s="96"/>
      <c r="DO128" s="96"/>
      <c r="DP128" s="96"/>
      <c r="DQ128" s="96"/>
      <c r="DR128" s="96"/>
      <c r="DS128" s="96"/>
      <c r="DT128" s="96"/>
      <c r="DU128" s="96"/>
      <c r="DV128" s="96"/>
      <c r="DW128" s="96"/>
      <c r="DX128" s="96"/>
      <c r="DY128" s="96"/>
      <c r="DZ128" s="96"/>
      <c r="EA128" s="96"/>
      <c r="EB128" s="96"/>
      <c r="EC128" s="96"/>
      <c r="ED128" s="96"/>
      <c r="EE128" s="96"/>
      <c r="EF128" s="96">
        <f>EF120-2</f>
        <v>441.52</v>
      </c>
      <c r="EG128" s="96">
        <f t="shared" ref="EG128:EY128" si="311">EG120-2</f>
        <v>436.48</v>
      </c>
      <c r="EH128" s="96">
        <f t="shared" si="311"/>
        <v>2006.8</v>
      </c>
      <c r="EI128" s="96">
        <f t="shared" si="311"/>
        <v>2006.8</v>
      </c>
      <c r="EJ128" s="96">
        <f t="shared" si="311"/>
        <v>1917.52</v>
      </c>
      <c r="EK128" s="96">
        <f t="shared" si="311"/>
        <v>2006.8</v>
      </c>
      <c r="EL128" s="96">
        <f t="shared" si="311"/>
        <v>2006.8</v>
      </c>
      <c r="EM128" s="96">
        <f t="shared" si="311"/>
        <v>2006.8</v>
      </c>
      <c r="EN128" s="96">
        <f t="shared" si="311"/>
        <v>2006.8</v>
      </c>
      <c r="EO128" s="96">
        <f t="shared" si="311"/>
        <v>2006.8</v>
      </c>
      <c r="EP128" s="96">
        <f t="shared" si="311"/>
        <v>2006.8</v>
      </c>
      <c r="EQ128" s="96">
        <f t="shared" si="311"/>
        <v>451.6</v>
      </c>
      <c r="ER128" s="96">
        <f t="shared" si="311"/>
        <v>451.6</v>
      </c>
      <c r="ES128" s="96">
        <f t="shared" si="311"/>
        <v>451.6</v>
      </c>
      <c r="ET128" s="96">
        <f t="shared" si="311"/>
        <v>451.6</v>
      </c>
      <c r="EU128" s="96">
        <f t="shared" si="311"/>
        <v>442</v>
      </c>
      <c r="EV128" s="96">
        <f t="shared" si="311"/>
        <v>447</v>
      </c>
      <c r="EW128" s="96">
        <f t="shared" si="311"/>
        <v>447</v>
      </c>
      <c r="EX128" s="96">
        <f t="shared" si="311"/>
        <v>1984.48</v>
      </c>
      <c r="EY128" s="96">
        <f t="shared" si="311"/>
        <v>1984.48</v>
      </c>
      <c r="EZ128" s="96">
        <v>446.56</v>
      </c>
      <c r="FA128" s="96">
        <f>+FA119</f>
        <v>364.07999999999993</v>
      </c>
      <c r="FB128" s="96">
        <v>436</v>
      </c>
      <c r="FC128" s="96">
        <v>436</v>
      </c>
      <c r="FD128" s="96">
        <v>436</v>
      </c>
      <c r="FE128" s="96">
        <v>436.48</v>
      </c>
      <c r="FF128" s="96">
        <v>436.48</v>
      </c>
      <c r="FG128" s="96">
        <v>436.48</v>
      </c>
      <c r="FH128" s="96">
        <v>311.2</v>
      </c>
      <c r="FI128" s="96">
        <v>436.48</v>
      </c>
      <c r="FJ128" s="96">
        <v>431.19999999999709</v>
      </c>
      <c r="FK128" s="96">
        <v>441.52</v>
      </c>
      <c r="FL128" s="96">
        <v>378</v>
      </c>
      <c r="FM128" s="96">
        <v>378</v>
      </c>
      <c r="FN128" s="96">
        <v>405</v>
      </c>
      <c r="FO128" s="96">
        <v>378</v>
      </c>
      <c r="FP128" s="96">
        <v>378</v>
      </c>
      <c r="FQ128" s="96">
        <v>378</v>
      </c>
      <c r="FR128" s="96">
        <v>432</v>
      </c>
      <c r="FS128" s="96">
        <v>378</v>
      </c>
      <c r="FT128" s="96">
        <v>114</v>
      </c>
      <c r="FU128" s="96">
        <v>122.80800000000001</v>
      </c>
      <c r="FV128" s="96">
        <v>111</v>
      </c>
      <c r="FW128" s="96">
        <v>122</v>
      </c>
      <c r="FX128" s="96">
        <f t="shared" ref="FX128:GC128" si="312">+FX119</f>
        <v>487.30499999999995</v>
      </c>
      <c r="FY128" s="159">
        <f t="shared" si="312"/>
        <v>563.49474999999995</v>
      </c>
      <c r="FZ128" s="159">
        <f t="shared" si="312"/>
        <v>1674</v>
      </c>
      <c r="GA128" s="159">
        <f t="shared" si="312"/>
        <v>1674</v>
      </c>
      <c r="GB128" s="159">
        <f t="shared" si="312"/>
        <v>1674</v>
      </c>
      <c r="GC128" s="159">
        <f t="shared" si="312"/>
        <v>1674</v>
      </c>
      <c r="GD128" s="159"/>
      <c r="GE128" s="159"/>
      <c r="GF128" s="159"/>
      <c r="GG128" s="159"/>
      <c r="GH128" s="159"/>
      <c r="GI128" s="159"/>
      <c r="GJ128" s="159"/>
      <c r="GK128" s="159"/>
      <c r="GL128" s="159"/>
      <c r="GM128" s="159">
        <f t="shared" ref="GM128:HH128" si="313">+GM119</f>
        <v>1674</v>
      </c>
      <c r="GN128" s="159">
        <f t="shared" si="313"/>
        <v>1674</v>
      </c>
      <c r="GO128" s="159">
        <f t="shared" si="313"/>
        <v>1674</v>
      </c>
      <c r="GP128" s="159">
        <f t="shared" si="313"/>
        <v>1674</v>
      </c>
      <c r="GQ128" s="159">
        <f t="shared" si="313"/>
        <v>1620</v>
      </c>
      <c r="GR128" s="159">
        <f t="shared" si="313"/>
        <v>1620</v>
      </c>
      <c r="GS128" s="159">
        <f t="shared" si="313"/>
        <v>1620</v>
      </c>
      <c r="GT128" s="159">
        <f t="shared" si="313"/>
        <v>1620</v>
      </c>
      <c r="GU128" s="159">
        <f t="shared" si="313"/>
        <v>1674</v>
      </c>
      <c r="GV128" s="159">
        <f t="shared" si="313"/>
        <v>1674</v>
      </c>
      <c r="GW128" s="159">
        <f t="shared" si="313"/>
        <v>1674</v>
      </c>
      <c r="GX128" s="159">
        <f t="shared" si="313"/>
        <v>1674</v>
      </c>
      <c r="GY128" s="159">
        <f t="shared" si="313"/>
        <v>1674</v>
      </c>
      <c r="GZ128" s="159">
        <f t="shared" si="313"/>
        <v>1620</v>
      </c>
      <c r="HA128" s="159">
        <f t="shared" si="313"/>
        <v>1620</v>
      </c>
      <c r="HB128" s="159">
        <f t="shared" si="313"/>
        <v>1620</v>
      </c>
      <c r="HC128" s="159">
        <f t="shared" si="313"/>
        <v>1620</v>
      </c>
      <c r="HD128" s="159">
        <f t="shared" si="313"/>
        <v>1674</v>
      </c>
      <c r="HE128" s="159">
        <f t="shared" si="313"/>
        <v>1674</v>
      </c>
      <c r="HF128" s="159">
        <f t="shared" si="313"/>
        <v>1674</v>
      </c>
      <c r="HG128" s="159">
        <f t="shared" si="313"/>
        <v>1674</v>
      </c>
      <c r="HH128" s="159">
        <f t="shared" si="313"/>
        <v>1674</v>
      </c>
      <c r="HI128" s="142"/>
      <c r="HJ128" s="142"/>
      <c r="HK128" s="142"/>
      <c r="HL128" s="142"/>
      <c r="HM128" s="142"/>
    </row>
    <row r="129" spans="2:221" ht="15" customHeight="1">
      <c r="B129" s="85" t="s">
        <v>283</v>
      </c>
      <c r="C129" s="106" t="s">
        <v>181</v>
      </c>
      <c r="H129" s="96">
        <v>1228.9504503282244</v>
      </c>
      <c r="I129" s="96">
        <v>1207.0147169705726</v>
      </c>
      <c r="J129" s="96">
        <v>1352.48852660178</v>
      </c>
      <c r="K129" s="96">
        <v>1183.5551297152847</v>
      </c>
      <c r="L129" s="96">
        <v>1357.3819789102506</v>
      </c>
      <c r="M129" s="96">
        <v>1213.1381885780775</v>
      </c>
      <c r="N129" s="96">
        <v>1374.0240073456439</v>
      </c>
      <c r="O129" s="96">
        <v>1239.4385886635707</v>
      </c>
      <c r="P129" s="96">
        <v>1040.3400295102872</v>
      </c>
      <c r="Q129" s="96">
        <v>1612.5078951278335</v>
      </c>
      <c r="R129" s="96">
        <v>1077.8610894029082</v>
      </c>
      <c r="S129" s="96">
        <v>1127.2396140123715</v>
      </c>
      <c r="T129" s="183">
        <v>1559.079012087228</v>
      </c>
      <c r="U129" s="183">
        <v>1420.0165549729238</v>
      </c>
      <c r="V129" s="183">
        <v>1821.3033066921462</v>
      </c>
      <c r="W129" s="183">
        <v>1498.0420864449127</v>
      </c>
      <c r="X129" s="183">
        <v>1757.5461874735338</v>
      </c>
      <c r="Y129" s="183">
        <v>1627.0874510933088</v>
      </c>
      <c r="Z129" s="183">
        <v>1379.9675063000736</v>
      </c>
      <c r="AA129" s="183">
        <v>1199.2783246138019</v>
      </c>
      <c r="AB129" s="183">
        <v>1186.5913702524881</v>
      </c>
      <c r="AC129" s="183">
        <v>1510.3714264113073</v>
      </c>
      <c r="AD129" s="183">
        <v>1440.4013535232525</v>
      </c>
      <c r="AE129" s="183">
        <v>1710.1080341908232</v>
      </c>
      <c r="AF129" s="182"/>
      <c r="AH129" s="225"/>
      <c r="AI129" s="225"/>
      <c r="AJ129" s="225"/>
      <c r="AK129" s="96">
        <v>1443.4346558143877</v>
      </c>
      <c r="AL129" s="96">
        <v>1494.9262932116228</v>
      </c>
      <c r="AM129" s="96">
        <v>1098.5950874615594</v>
      </c>
      <c r="AN129" s="96">
        <v>1368.2770033252809</v>
      </c>
      <c r="AO129" s="96">
        <v>1075.5344776212889</v>
      </c>
      <c r="AP129" s="96">
        <v>863.75922609108329</v>
      </c>
      <c r="AQ129" s="96">
        <v>1125.7484053196861</v>
      </c>
      <c r="AR129" s="96">
        <v>1193.854719501898</v>
      </c>
      <c r="AS129" s="96">
        <v>851.94339933309971</v>
      </c>
      <c r="AT129" s="225"/>
      <c r="AU129" s="225"/>
      <c r="AV129" s="225"/>
      <c r="AW129" s="96">
        <v>1587.4091816669227</v>
      </c>
      <c r="AX129" s="96">
        <v>1661.8212816738005</v>
      </c>
      <c r="AY129" s="96">
        <v>1685.1000570855019</v>
      </c>
      <c r="AZ129" s="96">
        <v>986.11651641091987</v>
      </c>
      <c r="BA129" s="96">
        <v>1278.1356027229549</v>
      </c>
      <c r="BB129" s="96">
        <v>1183.9210329494133</v>
      </c>
      <c r="BC129" s="96">
        <v>1583.9344337185971</v>
      </c>
      <c r="BD129" s="96">
        <v>1621.8869564763543</v>
      </c>
      <c r="BE129" s="96">
        <v>1753.6573819250989</v>
      </c>
      <c r="BG129" s="184"/>
      <c r="BH129" s="225"/>
      <c r="BI129" s="225"/>
      <c r="BJ129" s="225"/>
      <c r="BK129" s="225"/>
      <c r="BL129" s="225"/>
      <c r="BM129" s="225"/>
      <c r="BN129" s="96">
        <v>1310.4231096469603</v>
      </c>
      <c r="BO129" s="96">
        <v>1375.6967352164224</v>
      </c>
      <c r="BP129" s="96">
        <v>1353.4224725140571</v>
      </c>
      <c r="BQ129" s="96">
        <v>1382.1530686391088</v>
      </c>
      <c r="BR129" s="96">
        <v>1358.8314511220478</v>
      </c>
      <c r="BS129" s="96">
        <v>1361.8472985187802</v>
      </c>
      <c r="BT129" s="225"/>
      <c r="BU129" s="225"/>
      <c r="BV129" s="225"/>
      <c r="BW129" s="225"/>
      <c r="BX129" s="225"/>
      <c r="BY129" s="225"/>
      <c r="BZ129" s="96"/>
      <c r="CA129" s="96"/>
      <c r="CB129" s="96"/>
      <c r="CC129" s="96"/>
      <c r="CD129" s="96"/>
      <c r="CE129" s="96"/>
      <c r="CH129" s="225"/>
      <c r="CI129" s="225"/>
      <c r="CJ129" s="225"/>
      <c r="CK129" s="225"/>
      <c r="CL129" s="225"/>
      <c r="CM129" s="225"/>
      <c r="CN129" s="225"/>
      <c r="CO129" s="225"/>
      <c r="CP129" s="225"/>
      <c r="CQ129" s="96">
        <v>1472.1059333807796</v>
      </c>
      <c r="CR129" s="96">
        <v>1409.4001632529612</v>
      </c>
      <c r="CS129" s="96">
        <v>1719.9356055925327</v>
      </c>
      <c r="CT129" s="225"/>
      <c r="CU129" s="225"/>
      <c r="CV129" s="225"/>
      <c r="CW129" s="225"/>
      <c r="CX129" s="225"/>
      <c r="CY129" s="225"/>
      <c r="CZ129" s="225"/>
      <c r="DA129" s="225"/>
      <c r="DB129" s="225"/>
      <c r="DC129" s="96"/>
      <c r="DD129" s="96"/>
      <c r="DE129" s="96"/>
      <c r="DH129" s="96"/>
      <c r="DI129" s="96"/>
      <c r="DJ129" s="96"/>
      <c r="DK129" s="96"/>
      <c r="DL129" s="96"/>
      <c r="DM129" s="96"/>
      <c r="DN129" s="96"/>
      <c r="DO129" s="96"/>
      <c r="DP129" s="96"/>
      <c r="DQ129" s="96"/>
      <c r="DR129" s="96"/>
      <c r="DS129" s="96"/>
      <c r="DT129" s="96"/>
      <c r="DU129" s="96"/>
      <c r="DV129" s="96"/>
      <c r="DW129" s="96"/>
      <c r="DX129" s="96"/>
      <c r="DY129" s="96"/>
      <c r="DZ129" s="96"/>
      <c r="EA129" s="96"/>
      <c r="EB129" s="96"/>
      <c r="EC129" s="96"/>
      <c r="ED129" s="96"/>
      <c r="EE129" s="96"/>
      <c r="EF129" s="96">
        <f>+EF119</f>
        <v>1530</v>
      </c>
      <c r="EG129" s="96">
        <f t="shared" ref="EG129:EY129" si="314">+EG119</f>
        <v>1530</v>
      </c>
      <c r="EH129" s="96">
        <f t="shared" si="314"/>
        <v>1581</v>
      </c>
      <c r="EI129" s="96">
        <f t="shared" si="314"/>
        <v>1581</v>
      </c>
      <c r="EJ129" s="96">
        <f t="shared" si="314"/>
        <v>1581</v>
      </c>
      <c r="EK129" s="96">
        <f t="shared" si="314"/>
        <v>1581</v>
      </c>
      <c r="EL129" s="96">
        <f t="shared" si="314"/>
        <v>1581</v>
      </c>
      <c r="EM129" s="96">
        <f t="shared" si="314"/>
        <v>1581</v>
      </c>
      <c r="EN129" s="96">
        <f t="shared" si="314"/>
        <v>1581</v>
      </c>
      <c r="EO129" s="96">
        <f t="shared" si="314"/>
        <v>1581</v>
      </c>
      <c r="EP129" s="96">
        <f t="shared" si="314"/>
        <v>1581</v>
      </c>
      <c r="EQ129" s="96">
        <f t="shared" si="314"/>
        <v>1530</v>
      </c>
      <c r="ER129" s="96">
        <f t="shared" si="314"/>
        <v>1530</v>
      </c>
      <c r="ES129" s="96">
        <f t="shared" si="314"/>
        <v>1530</v>
      </c>
      <c r="ET129" s="96">
        <f t="shared" si="314"/>
        <v>1530</v>
      </c>
      <c r="EU129" s="96">
        <f t="shared" si="314"/>
        <v>1674</v>
      </c>
      <c r="EV129" s="96">
        <f t="shared" si="314"/>
        <v>1674</v>
      </c>
      <c r="EW129" s="96">
        <f t="shared" si="314"/>
        <v>1674</v>
      </c>
      <c r="EX129" s="96">
        <f t="shared" si="314"/>
        <v>1674</v>
      </c>
      <c r="EY129" s="96">
        <f t="shared" si="314"/>
        <v>1674</v>
      </c>
      <c r="EZ129" s="96">
        <v>378</v>
      </c>
      <c r="FA129" s="96">
        <f>+FA119</f>
        <v>364.07999999999993</v>
      </c>
      <c r="FB129" s="96">
        <v>378</v>
      </c>
      <c r="FC129" s="96">
        <v>378</v>
      </c>
      <c r="FD129" s="96">
        <v>378</v>
      </c>
      <c r="FE129" s="96">
        <v>378</v>
      </c>
      <c r="FF129" s="96">
        <v>378</v>
      </c>
      <c r="FG129" s="96">
        <v>378</v>
      </c>
      <c r="FH129" s="96">
        <v>270</v>
      </c>
      <c r="FI129" s="96">
        <v>378</v>
      </c>
      <c r="FJ129" s="96">
        <v>400.93333333333328</v>
      </c>
      <c r="FK129" s="96">
        <v>378</v>
      </c>
      <c r="FL129" s="96">
        <v>378</v>
      </c>
      <c r="FM129" s="96">
        <v>378</v>
      </c>
      <c r="FN129" s="96">
        <v>405</v>
      </c>
      <c r="FO129" s="96">
        <v>378</v>
      </c>
      <c r="FP129" s="96">
        <v>378</v>
      </c>
      <c r="FQ129" s="96">
        <v>378</v>
      </c>
      <c r="FR129" s="96">
        <v>432</v>
      </c>
      <c r="FS129" s="96">
        <v>378</v>
      </c>
      <c r="FT129" s="96">
        <v>114</v>
      </c>
      <c r="FU129" s="96">
        <v>122.80800000000001</v>
      </c>
      <c r="FV129" s="96">
        <v>111</v>
      </c>
      <c r="FW129" s="96">
        <v>122</v>
      </c>
      <c r="FX129" s="96">
        <f t="shared" ref="FX129:GC129" si="315">FX119</f>
        <v>487.30499999999995</v>
      </c>
      <c r="FY129" s="159">
        <f t="shared" si="315"/>
        <v>563.49474999999995</v>
      </c>
      <c r="FZ129" s="159">
        <f t="shared" si="315"/>
        <v>1674</v>
      </c>
      <c r="GA129" s="159">
        <f t="shared" si="315"/>
        <v>1674</v>
      </c>
      <c r="GB129" s="159">
        <f t="shared" si="315"/>
        <v>1674</v>
      </c>
      <c r="GC129" s="159">
        <f t="shared" si="315"/>
        <v>1674</v>
      </c>
      <c r="GD129" s="159"/>
      <c r="GE129" s="159"/>
      <c r="GF129" s="159"/>
      <c r="GG129" s="159"/>
      <c r="GH129" s="159"/>
      <c r="GI129" s="159"/>
      <c r="GJ129" s="159"/>
      <c r="GK129" s="159"/>
      <c r="GL129" s="159"/>
      <c r="GM129" s="159">
        <f t="shared" ref="GM129:HH129" si="316">GM119</f>
        <v>1674</v>
      </c>
      <c r="GN129" s="159">
        <f t="shared" si="316"/>
        <v>1674</v>
      </c>
      <c r="GO129" s="159">
        <f t="shared" si="316"/>
        <v>1674</v>
      </c>
      <c r="GP129" s="159">
        <f t="shared" si="316"/>
        <v>1674</v>
      </c>
      <c r="GQ129" s="159">
        <f t="shared" si="316"/>
        <v>1620</v>
      </c>
      <c r="GR129" s="159">
        <f t="shared" si="316"/>
        <v>1620</v>
      </c>
      <c r="GS129" s="159">
        <f t="shared" si="316"/>
        <v>1620</v>
      </c>
      <c r="GT129" s="159">
        <f t="shared" si="316"/>
        <v>1620</v>
      </c>
      <c r="GU129" s="159">
        <f t="shared" si="316"/>
        <v>1674</v>
      </c>
      <c r="GV129" s="159">
        <f t="shared" si="316"/>
        <v>1674</v>
      </c>
      <c r="GW129" s="159">
        <f t="shared" si="316"/>
        <v>1674</v>
      </c>
      <c r="GX129" s="159">
        <f t="shared" si="316"/>
        <v>1674</v>
      </c>
      <c r="GY129" s="159">
        <f t="shared" si="316"/>
        <v>1674</v>
      </c>
      <c r="GZ129" s="159">
        <f t="shared" si="316"/>
        <v>1620</v>
      </c>
      <c r="HA129" s="159">
        <f t="shared" si="316"/>
        <v>1620</v>
      </c>
      <c r="HB129" s="159">
        <f t="shared" si="316"/>
        <v>1620</v>
      </c>
      <c r="HC129" s="159">
        <f t="shared" si="316"/>
        <v>1620</v>
      </c>
      <c r="HD129" s="159">
        <f t="shared" si="316"/>
        <v>1674</v>
      </c>
      <c r="HE129" s="159">
        <f t="shared" si="316"/>
        <v>1674</v>
      </c>
      <c r="HF129" s="159">
        <f t="shared" si="316"/>
        <v>1674</v>
      </c>
      <c r="HG129" s="159">
        <f t="shared" si="316"/>
        <v>1674</v>
      </c>
      <c r="HH129" s="159">
        <f t="shared" si="316"/>
        <v>1674</v>
      </c>
      <c r="HI129" s="142"/>
      <c r="HJ129" s="142"/>
      <c r="HK129" s="142"/>
      <c r="HL129" s="142"/>
      <c r="HM129" s="142"/>
    </row>
    <row r="130" spans="2:221" ht="15" customHeight="1">
      <c r="B130" s="85" t="s">
        <v>284</v>
      </c>
      <c r="C130" s="106" t="s">
        <v>152</v>
      </c>
      <c r="H130" s="96">
        <v>695902.88170000003</v>
      </c>
      <c r="I130" s="96">
        <v>658436.08459999994</v>
      </c>
      <c r="J130" s="96">
        <v>725745.08190000011</v>
      </c>
      <c r="K130" s="96">
        <v>627558.58669999999</v>
      </c>
      <c r="L130" s="96">
        <v>739958.73239999998</v>
      </c>
      <c r="M130" s="96">
        <v>649579.1067</v>
      </c>
      <c r="N130" s="96">
        <v>756169.58230000001</v>
      </c>
      <c r="O130" s="96">
        <v>674543.40579999995</v>
      </c>
      <c r="P130" s="96">
        <v>484844.39559999999</v>
      </c>
      <c r="Q130" s="96">
        <v>742902.63150000002</v>
      </c>
      <c r="R130" s="96">
        <v>496902.04339999997</v>
      </c>
      <c r="S130" s="96">
        <v>518738.87099999998</v>
      </c>
      <c r="T130" s="183">
        <v>858456.91070000012</v>
      </c>
      <c r="U130" s="183">
        <v>785082.24270000006</v>
      </c>
      <c r="V130" s="183">
        <v>978973.902</v>
      </c>
      <c r="W130" s="183">
        <v>769248.51509999996</v>
      </c>
      <c r="X130" s="183">
        <v>890635.75560000003</v>
      </c>
      <c r="Y130" s="183">
        <v>827195.22349999996</v>
      </c>
      <c r="Z130" s="183">
        <v>701550.77469999995</v>
      </c>
      <c r="AA130" s="183">
        <v>596822.79339999997</v>
      </c>
      <c r="AB130" s="183">
        <v>613808.41590000002</v>
      </c>
      <c r="AC130" s="183">
        <v>757803.62139999995</v>
      </c>
      <c r="AD130" s="183">
        <v>697085.42720000003</v>
      </c>
      <c r="AE130" s="183">
        <v>820020.76970000006</v>
      </c>
      <c r="AF130" s="186"/>
      <c r="AH130" s="225"/>
      <c r="AI130" s="225"/>
      <c r="AJ130" s="225"/>
      <c r="AK130" s="96">
        <v>874656.01260000002</v>
      </c>
      <c r="AL130" s="96">
        <v>822202.70310000004</v>
      </c>
      <c r="AM130" s="96">
        <v>629065.93909999996</v>
      </c>
      <c r="AN130" s="96">
        <v>747399.65740000003</v>
      </c>
      <c r="AO130" s="96">
        <v>517118.95939999999</v>
      </c>
      <c r="AP130" s="96">
        <v>507284.10810000001</v>
      </c>
      <c r="AQ130" s="96">
        <v>653919.94900000002</v>
      </c>
      <c r="AR130" s="96">
        <v>714146.35730000003</v>
      </c>
      <c r="AS130" s="96">
        <v>609387.59759999998</v>
      </c>
      <c r="AT130" s="225"/>
      <c r="AU130" s="225"/>
      <c r="AV130" s="225"/>
      <c r="AW130" s="96">
        <v>895161.55440000002</v>
      </c>
      <c r="AX130" s="96">
        <v>900731.43680000002</v>
      </c>
      <c r="AY130" s="96">
        <v>885126.88600000006</v>
      </c>
      <c r="AZ130" s="96">
        <v>524050.26509999996</v>
      </c>
      <c r="BA130" s="96">
        <v>652935.72409999999</v>
      </c>
      <c r="BB130" s="96">
        <v>654027.87789999996</v>
      </c>
      <c r="BC130" s="96">
        <v>794966.66879999998</v>
      </c>
      <c r="BD130" s="96">
        <v>814672.88159999996</v>
      </c>
      <c r="BE130" s="96">
        <v>850117.98259999999</v>
      </c>
      <c r="BG130" s="184"/>
      <c r="BH130" s="225"/>
      <c r="BI130" s="225"/>
      <c r="BJ130" s="225"/>
      <c r="BK130" s="225"/>
      <c r="BL130" s="225"/>
      <c r="BM130" s="225"/>
      <c r="BN130" s="96">
        <v>819141.77580000006</v>
      </c>
      <c r="BO130" s="96">
        <v>840450.39399999997</v>
      </c>
      <c r="BP130" s="96">
        <v>843886.33869999996</v>
      </c>
      <c r="BQ130" s="96">
        <v>813348.86970000004</v>
      </c>
      <c r="BR130" s="96">
        <v>828558.22140000004</v>
      </c>
      <c r="BS130" s="96">
        <v>859633.47739999997</v>
      </c>
      <c r="BT130" s="225"/>
      <c r="BU130" s="225"/>
      <c r="BV130" s="225"/>
      <c r="BW130" s="225"/>
      <c r="BX130" s="225"/>
      <c r="BY130" s="225"/>
      <c r="BZ130" s="96"/>
      <c r="CA130" s="96"/>
      <c r="CB130" s="96"/>
      <c r="CC130" s="96"/>
      <c r="CD130" s="96"/>
      <c r="CE130" s="96"/>
      <c r="CH130" s="225"/>
      <c r="CI130" s="225"/>
      <c r="CJ130" s="225"/>
      <c r="CK130" s="225"/>
      <c r="CL130" s="225"/>
      <c r="CM130" s="225"/>
      <c r="CN130" s="225"/>
      <c r="CO130" s="225"/>
      <c r="CP130" s="225"/>
      <c r="CQ130" s="96">
        <v>796513.99319999991</v>
      </c>
      <c r="CR130" s="96">
        <v>756105.27630000003</v>
      </c>
      <c r="CS130" s="96">
        <v>945180.44460000005</v>
      </c>
      <c r="CT130" s="225"/>
      <c r="CU130" s="225"/>
      <c r="CV130" s="225"/>
      <c r="CW130" s="225"/>
      <c r="CX130" s="225"/>
      <c r="CY130" s="225"/>
      <c r="CZ130" s="225"/>
      <c r="DA130" s="225"/>
      <c r="DB130" s="225"/>
      <c r="DC130" s="96"/>
      <c r="DD130" s="96"/>
      <c r="DE130" s="96"/>
      <c r="DH130" s="96"/>
      <c r="DI130" s="96"/>
      <c r="DJ130" s="96"/>
      <c r="DK130" s="96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>
        <v>169309.826</v>
      </c>
      <c r="EG130" s="96">
        <v>167927</v>
      </c>
      <c r="EH130" s="96">
        <v>177762.9797</v>
      </c>
      <c r="EI130" s="96">
        <v>176910.4259</v>
      </c>
      <c r="EJ130" s="96">
        <v>179941.03439999997</v>
      </c>
      <c r="EK130" s="96">
        <v>197763</v>
      </c>
      <c r="EL130" s="96">
        <v>178503</v>
      </c>
      <c r="EM130" s="96">
        <v>177937.56780000002</v>
      </c>
      <c r="EN130" s="96">
        <v>191805.2267</v>
      </c>
      <c r="EO130" s="96">
        <v>179255.37599999999</v>
      </c>
      <c r="EP130" s="96">
        <v>184343.4693</v>
      </c>
      <c r="EQ130" s="96">
        <v>184302.68209999998</v>
      </c>
      <c r="ER130" s="96">
        <v>195548.5453</v>
      </c>
      <c r="ES130" s="96">
        <v>196423</v>
      </c>
      <c r="ET130" s="96">
        <v>203376</v>
      </c>
      <c r="EU130" s="96">
        <v>216286</v>
      </c>
      <c r="EV130" s="96">
        <v>234449</v>
      </c>
      <c r="EW130" s="96">
        <v>217733</v>
      </c>
      <c r="EX130" s="96">
        <v>216766.75279999999</v>
      </c>
      <c r="EY130" s="96">
        <v>197058.40429999999</v>
      </c>
      <c r="EZ130" s="96">
        <v>197058.40429999999</v>
      </c>
      <c r="FA130" s="96">
        <v>202857.4461</v>
      </c>
      <c r="FB130" s="96">
        <v>236077</v>
      </c>
      <c r="FC130" s="96">
        <v>212917</v>
      </c>
      <c r="FD130" s="96">
        <v>205182</v>
      </c>
      <c r="FE130" s="96">
        <v>194110.3512</v>
      </c>
      <c r="FF130" s="96">
        <v>200692.38320000001</v>
      </c>
      <c r="FG130" s="96">
        <v>208923.3137</v>
      </c>
      <c r="FH130" s="96">
        <v>140689.31719999999</v>
      </c>
      <c r="FI130" s="96">
        <v>189761.47240000006</v>
      </c>
      <c r="FJ130" s="96">
        <v>216644.00000000003</v>
      </c>
      <c r="FK130" s="96">
        <v>208342.4247</v>
      </c>
      <c r="FL130" s="96">
        <v>216073</v>
      </c>
      <c r="FM130" s="96">
        <v>184556</v>
      </c>
      <c r="FN130" s="96">
        <v>211400</v>
      </c>
      <c r="FO130" s="96">
        <v>211072</v>
      </c>
      <c r="FP130" s="96">
        <v>205282.53850000002</v>
      </c>
      <c r="FQ130" s="96">
        <v>212242.16600000006</v>
      </c>
      <c r="FR130" s="96">
        <v>179296.37980000002</v>
      </c>
      <c r="FS130" s="96">
        <v>210251</v>
      </c>
      <c r="FT130" s="96">
        <v>203587</v>
      </c>
      <c r="FU130" s="96">
        <v>217696.83240000001</v>
      </c>
      <c r="FV130" s="96">
        <v>186970</v>
      </c>
      <c r="FW130" s="96">
        <v>227392</v>
      </c>
      <c r="FX130" s="96">
        <v>184780.0398</v>
      </c>
      <c r="FY130" s="159">
        <v>202438.5416</v>
      </c>
      <c r="FZ130" s="159">
        <v>204602.56579999998</v>
      </c>
      <c r="GA130" s="159">
        <v>213199.34779999999</v>
      </c>
      <c r="GB130" s="159">
        <v>208501.2023</v>
      </c>
      <c r="GC130" s="159">
        <v>166052.15350000001</v>
      </c>
      <c r="GD130" s="159"/>
      <c r="GE130" s="159"/>
      <c r="GF130" s="159"/>
      <c r="GG130" s="159"/>
      <c r="GH130" s="159"/>
      <c r="GI130" s="159"/>
      <c r="GJ130" s="159"/>
      <c r="GK130" s="159"/>
      <c r="GL130" s="159"/>
      <c r="GM130" s="159"/>
      <c r="GN130" s="159"/>
      <c r="GO130" s="159"/>
      <c r="GP130" s="159"/>
      <c r="GQ130" s="159"/>
      <c r="GR130" s="159"/>
      <c r="GS130" s="159"/>
      <c r="GT130" s="159"/>
      <c r="GU130" s="159"/>
      <c r="GV130" s="159"/>
      <c r="GW130" s="159"/>
      <c r="GX130" s="159"/>
      <c r="GY130" s="159"/>
      <c r="GZ130" s="159"/>
      <c r="HA130" s="159"/>
      <c r="HB130" s="159"/>
      <c r="HC130" s="159"/>
      <c r="HD130" s="159"/>
      <c r="HE130" s="159"/>
      <c r="HF130" s="159"/>
      <c r="HG130" s="159"/>
      <c r="HH130" s="159"/>
      <c r="HI130" s="142"/>
      <c r="HJ130" s="142"/>
      <c r="HK130" s="142"/>
      <c r="HL130" s="142"/>
      <c r="HM130" s="142"/>
    </row>
    <row r="131" spans="2:221" ht="15" customHeight="1">
      <c r="B131" s="85" t="s">
        <v>285</v>
      </c>
      <c r="C131" s="106" t="s">
        <v>153</v>
      </c>
      <c r="H131" s="96">
        <v>1524501.4721000001</v>
      </c>
      <c r="I131" s="96">
        <v>1719209.5652000001</v>
      </c>
      <c r="J131" s="96">
        <v>1501957.4656</v>
      </c>
      <c r="K131" s="96">
        <v>1719061.0666</v>
      </c>
      <c r="L131" s="96">
        <v>1541518.3165</v>
      </c>
      <c r="M131" s="96">
        <v>1742108.2450999999</v>
      </c>
      <c r="N131" s="96">
        <v>1570094.4401</v>
      </c>
      <c r="O131" s="96">
        <v>1309005.2120000001</v>
      </c>
      <c r="P131" s="96">
        <v>2031615.9739999999</v>
      </c>
      <c r="Q131" s="96">
        <v>1358008.7349999999</v>
      </c>
      <c r="R131" s="96">
        <v>1420221.2671999999</v>
      </c>
      <c r="S131" s="96">
        <v>1885657.2034</v>
      </c>
      <c r="T131" s="183">
        <v>1787175.7738000001</v>
      </c>
      <c r="U131" s="183">
        <v>1640818.0634999999</v>
      </c>
      <c r="V131" s="183">
        <v>2131103.4621000001</v>
      </c>
      <c r="W131" s="183">
        <v>1778664.9567</v>
      </c>
      <c r="X131" s="183">
        <v>2103586.4939000001</v>
      </c>
      <c r="Y131" s="183">
        <v>1955414.3062</v>
      </c>
      <c r="Z131" s="183">
        <v>1661565.5778999999</v>
      </c>
      <c r="AA131" s="183">
        <v>1461641.1949999998</v>
      </c>
      <c r="AB131" s="183">
        <v>1416518.0547</v>
      </c>
      <c r="AC131" s="183">
        <v>1829135.2612000001</v>
      </c>
      <c r="AD131" s="183">
        <v>1775186.1177000001</v>
      </c>
      <c r="AE131" s="183">
        <v>2127115.1364000002</v>
      </c>
      <c r="AF131" s="186"/>
      <c r="AH131" s="225"/>
      <c r="AI131" s="225"/>
      <c r="AJ131" s="225"/>
      <c r="AK131" s="96">
        <v>1840609.1230000001</v>
      </c>
      <c r="AL131" s="96">
        <v>1895173.882</v>
      </c>
      <c r="AM131" s="96">
        <v>1393370.0150000001</v>
      </c>
      <c r="AN131" s="96">
        <v>1732035.5401999999</v>
      </c>
      <c r="AO131" s="96">
        <v>1348133.9136000001</v>
      </c>
      <c r="AP131" s="96">
        <v>1101015.4859</v>
      </c>
      <c r="AQ131" s="96">
        <v>1445290.0677</v>
      </c>
      <c r="AR131" s="96">
        <v>1532944.2682999999</v>
      </c>
      <c r="AS131" s="96">
        <v>1106677.0898000002</v>
      </c>
      <c r="AT131" s="225"/>
      <c r="AU131" s="225"/>
      <c r="AV131" s="225"/>
      <c r="AW131" s="96">
        <v>1841910.9634999998</v>
      </c>
      <c r="AX131" s="96">
        <v>1981724.3610999999</v>
      </c>
      <c r="AY131" s="96">
        <v>2032068.7672999999</v>
      </c>
      <c r="AZ131" s="96">
        <v>1161876.6381999999</v>
      </c>
      <c r="BA131" s="96">
        <v>1548349.1472</v>
      </c>
      <c r="BB131" s="96">
        <v>1424945.1675</v>
      </c>
      <c r="BC131" s="96">
        <v>1925628.7427000001</v>
      </c>
      <c r="BD131" s="96">
        <v>2033244.4457999999</v>
      </c>
      <c r="BE131" s="96">
        <v>2164318.4737</v>
      </c>
      <c r="BG131" s="184"/>
      <c r="BH131" s="225"/>
      <c r="BI131" s="225"/>
      <c r="BJ131" s="225"/>
      <c r="BK131" s="225"/>
      <c r="BL131" s="225"/>
      <c r="BM131" s="225"/>
      <c r="BN131" s="96">
        <v>1681554.0944000001</v>
      </c>
      <c r="BO131" s="96">
        <v>1760387.8709</v>
      </c>
      <c r="BP131" s="96">
        <v>1737782.6466000001</v>
      </c>
      <c r="BQ131" s="96">
        <v>1773824.1050999998</v>
      </c>
      <c r="BR131" s="96">
        <v>1743861.8881000001</v>
      </c>
      <c r="BS131" s="96">
        <v>1748580.0412999999</v>
      </c>
      <c r="BT131" s="225"/>
      <c r="BU131" s="225"/>
      <c r="BV131" s="225"/>
      <c r="BW131" s="225"/>
      <c r="BX131" s="225"/>
      <c r="BY131" s="225"/>
      <c r="BZ131" s="96"/>
      <c r="CA131" s="96"/>
      <c r="CB131" s="96"/>
      <c r="CC131" s="96"/>
      <c r="CD131" s="96"/>
      <c r="CE131" s="96"/>
      <c r="CH131" s="225"/>
      <c r="CI131" s="225"/>
      <c r="CJ131" s="225"/>
      <c r="CK131" s="225"/>
      <c r="CL131" s="225"/>
      <c r="CM131" s="225"/>
      <c r="CN131" s="225"/>
      <c r="CO131" s="225"/>
      <c r="CP131" s="225"/>
      <c r="CQ131" s="96">
        <v>1709612.855</v>
      </c>
      <c r="CR131" s="96">
        <v>1653131.9632999999</v>
      </c>
      <c r="CS131" s="96">
        <v>1977629.5204</v>
      </c>
      <c r="CT131" s="225"/>
      <c r="CU131" s="225"/>
      <c r="CV131" s="225"/>
      <c r="CW131" s="225"/>
      <c r="CX131" s="225"/>
      <c r="CY131" s="225"/>
      <c r="CZ131" s="225"/>
      <c r="DA131" s="225"/>
      <c r="DB131" s="225"/>
      <c r="DC131" s="96"/>
      <c r="DD131" s="96"/>
      <c r="DE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>
        <f>EF130*1.89</f>
        <v>319995.57113999996</v>
      </c>
      <c r="EG131" s="96">
        <v>317895</v>
      </c>
      <c r="EH131" s="96">
        <v>323411</v>
      </c>
      <c r="EI131" s="96">
        <v>373735.37880000001</v>
      </c>
      <c r="EJ131" s="96">
        <v>363509.26539999997</v>
      </c>
      <c r="EK131" s="96">
        <v>404516</v>
      </c>
      <c r="EL131" s="96">
        <v>387970</v>
      </c>
      <c r="EM131" s="96">
        <v>351118.21580000001</v>
      </c>
      <c r="EN131" s="96">
        <v>406982.99539999996</v>
      </c>
      <c r="EO131" s="96">
        <v>343020.24359999999</v>
      </c>
      <c r="EP131" s="96">
        <v>393151.15509999997</v>
      </c>
      <c r="EQ131" s="96">
        <v>379550.08050000004</v>
      </c>
      <c r="ER131" s="96">
        <v>407803.03969999996</v>
      </c>
      <c r="ES131" s="96">
        <v>406214</v>
      </c>
      <c r="ET131" s="96">
        <v>424573</v>
      </c>
      <c r="EU131" s="96">
        <v>447900</v>
      </c>
      <c r="EV131" s="96">
        <v>479016</v>
      </c>
      <c r="EW131" s="96">
        <v>438700</v>
      </c>
      <c r="EX131" s="96">
        <v>459293.10179999989</v>
      </c>
      <c r="EY131" s="96">
        <v>454689.1335</v>
      </c>
      <c r="EZ131" s="96">
        <v>454689.1335</v>
      </c>
      <c r="FA131" s="96">
        <v>440274.8995</v>
      </c>
      <c r="FB131" s="96">
        <v>504071</v>
      </c>
      <c r="FC131" s="96">
        <v>453698</v>
      </c>
      <c r="FD131" s="96">
        <v>430675</v>
      </c>
      <c r="FE131" s="96">
        <v>410578.4166</v>
      </c>
      <c r="FF131" s="96">
        <v>389845.08340000012</v>
      </c>
      <c r="FG131" s="96">
        <v>412621.62760000007</v>
      </c>
      <c r="FH131" s="96">
        <v>275892.82769999997</v>
      </c>
      <c r="FI131" s="96">
        <v>384341.83490000002</v>
      </c>
      <c r="FJ131" s="96">
        <v>434778.39999999781</v>
      </c>
      <c r="FK131" s="96">
        <v>432506.55530000001</v>
      </c>
      <c r="FL131" s="96">
        <v>452964</v>
      </c>
      <c r="FM131" s="96">
        <v>397071</v>
      </c>
      <c r="FN131" s="96">
        <v>415087</v>
      </c>
      <c r="FO131" s="96">
        <v>432833</v>
      </c>
      <c r="FP131" s="96">
        <v>402828.35149999993</v>
      </c>
      <c r="FQ131" s="96">
        <v>437973.19079999998</v>
      </c>
      <c r="FR131" s="96">
        <v>370363.02959999989</v>
      </c>
      <c r="FS131" s="96">
        <v>433208</v>
      </c>
      <c r="FT131" s="96">
        <v>415878</v>
      </c>
      <c r="FU131" s="96">
        <v>437661.45640000002</v>
      </c>
      <c r="FV131" s="96">
        <v>372421</v>
      </c>
      <c r="FW131" s="96">
        <v>498343</v>
      </c>
      <c r="FX131" s="96">
        <v>382580.34100000001</v>
      </c>
      <c r="FY131" s="159">
        <v>430754.84140000003</v>
      </c>
      <c r="FZ131" s="159">
        <v>419958.27629999997</v>
      </c>
      <c r="GA131" s="159">
        <v>458148.73640000005</v>
      </c>
      <c r="GB131" s="159">
        <v>461358.47359999997</v>
      </c>
      <c r="GC131" s="159">
        <v>372733.78490000003</v>
      </c>
      <c r="GD131" s="159"/>
      <c r="GE131" s="159"/>
      <c r="GF131" s="159"/>
      <c r="GG131" s="159"/>
      <c r="GH131" s="159"/>
      <c r="GI131" s="159"/>
      <c r="GJ131" s="159"/>
      <c r="GK131" s="159"/>
      <c r="GL131" s="159"/>
      <c r="GM131" s="159"/>
      <c r="GN131" s="159"/>
      <c r="GO131" s="159"/>
      <c r="GP131" s="159"/>
      <c r="GQ131" s="159"/>
      <c r="GR131" s="159"/>
      <c r="GS131" s="159"/>
      <c r="GT131" s="159"/>
      <c r="GU131" s="159"/>
      <c r="GV131" s="159"/>
      <c r="GW131" s="159"/>
      <c r="GX131" s="159"/>
      <c r="GY131" s="159"/>
      <c r="GZ131" s="159"/>
      <c r="HA131" s="159"/>
      <c r="HB131" s="159"/>
      <c r="HC131" s="159"/>
      <c r="HD131" s="159"/>
      <c r="HE131" s="159"/>
      <c r="HF131" s="159"/>
      <c r="HG131" s="159"/>
      <c r="HH131" s="159"/>
      <c r="HI131" s="142"/>
      <c r="HJ131" s="142"/>
      <c r="HK131" s="142"/>
      <c r="HL131" s="142"/>
      <c r="HM131" s="142"/>
    </row>
    <row r="132" spans="2:221" s="264" customFormat="1" ht="15" customHeight="1">
      <c r="B132" s="252" t="s">
        <v>286</v>
      </c>
      <c r="C132" s="254"/>
      <c r="D132" s="263"/>
      <c r="E132" s="263"/>
      <c r="F132" s="263"/>
      <c r="H132" s="269"/>
      <c r="I132" s="269"/>
      <c r="J132" s="269"/>
      <c r="K132" s="269"/>
      <c r="L132" s="269"/>
      <c r="M132" s="269"/>
      <c r="N132" s="269"/>
      <c r="O132" s="269"/>
      <c r="P132" s="269"/>
      <c r="Q132" s="269"/>
      <c r="R132" s="269"/>
      <c r="S132" s="269"/>
      <c r="T132" s="269"/>
      <c r="U132" s="269"/>
      <c r="V132" s="269"/>
      <c r="W132" s="269"/>
      <c r="X132" s="269"/>
      <c r="Y132" s="269"/>
      <c r="Z132" s="269"/>
      <c r="AA132" s="269"/>
      <c r="AB132" s="269"/>
      <c r="AC132" s="269"/>
      <c r="AD132" s="269"/>
      <c r="AE132" s="269"/>
      <c r="AF132" s="268"/>
      <c r="AG132" s="265"/>
      <c r="AH132" s="269"/>
      <c r="AI132" s="269"/>
      <c r="AJ132" s="269"/>
      <c r="AK132" s="269"/>
      <c r="AL132" s="269"/>
      <c r="AM132" s="269"/>
      <c r="AN132" s="269"/>
      <c r="AO132" s="269"/>
      <c r="AP132" s="269"/>
      <c r="AQ132" s="269"/>
      <c r="AR132" s="269"/>
      <c r="AS132" s="269"/>
      <c r="AT132" s="269"/>
      <c r="AU132" s="269"/>
      <c r="AV132" s="269"/>
      <c r="AW132" s="269"/>
      <c r="AX132" s="269"/>
      <c r="AY132" s="269"/>
      <c r="AZ132" s="269"/>
      <c r="BA132" s="269"/>
      <c r="BB132" s="269"/>
      <c r="BC132" s="269"/>
      <c r="BD132" s="269"/>
      <c r="BE132" s="269"/>
      <c r="BF132" s="265"/>
      <c r="BG132" s="275"/>
      <c r="BH132" s="269"/>
      <c r="BI132" s="269"/>
      <c r="BJ132" s="269"/>
      <c r="BK132" s="269"/>
      <c r="BL132" s="269"/>
      <c r="BM132" s="269"/>
      <c r="BN132" s="269"/>
      <c r="BO132" s="269"/>
      <c r="BP132" s="269"/>
      <c r="BQ132" s="269"/>
      <c r="BR132" s="269"/>
      <c r="BS132" s="269"/>
      <c r="BT132" s="269"/>
      <c r="BU132" s="269"/>
      <c r="BV132" s="269"/>
      <c r="BW132" s="269"/>
      <c r="BX132" s="269"/>
      <c r="BY132" s="269"/>
      <c r="BZ132" s="269"/>
      <c r="CA132" s="269"/>
      <c r="CB132" s="269"/>
      <c r="CC132" s="269"/>
      <c r="CD132" s="269"/>
      <c r="CE132" s="269"/>
      <c r="CF132" s="265"/>
      <c r="CG132" s="265"/>
      <c r="CH132" s="269"/>
      <c r="CI132" s="269"/>
      <c r="CJ132" s="269"/>
      <c r="CK132" s="269"/>
      <c r="CL132" s="269"/>
      <c r="CM132" s="269"/>
      <c r="CN132" s="269"/>
      <c r="CO132" s="269"/>
      <c r="CP132" s="269"/>
      <c r="CQ132" s="269"/>
      <c r="CR132" s="269"/>
      <c r="CS132" s="269"/>
      <c r="CT132" s="269"/>
      <c r="CU132" s="269"/>
      <c r="CV132" s="269"/>
      <c r="CW132" s="269"/>
      <c r="CX132" s="269"/>
      <c r="CY132" s="269"/>
      <c r="CZ132" s="269"/>
      <c r="DA132" s="269"/>
      <c r="DB132" s="269"/>
      <c r="DC132" s="269"/>
      <c r="DD132" s="269"/>
      <c r="DE132" s="269"/>
      <c r="DH132" s="269"/>
      <c r="DI132" s="269"/>
      <c r="DJ132" s="269"/>
      <c r="DK132" s="269"/>
      <c r="DL132" s="269"/>
      <c r="DM132" s="269"/>
      <c r="DN132" s="269"/>
      <c r="DO132" s="269"/>
      <c r="DP132" s="269"/>
      <c r="DQ132" s="269"/>
      <c r="DR132" s="269"/>
      <c r="DS132" s="269"/>
      <c r="DT132" s="269"/>
      <c r="DU132" s="269"/>
      <c r="DV132" s="269"/>
      <c r="DW132" s="269"/>
      <c r="DX132" s="269"/>
      <c r="DY132" s="269"/>
      <c r="DZ132" s="269"/>
      <c r="EA132" s="269"/>
      <c r="EB132" s="269"/>
      <c r="EC132" s="269"/>
      <c r="ED132" s="269"/>
      <c r="EE132" s="269"/>
      <c r="EF132" s="269"/>
      <c r="EG132" s="269"/>
      <c r="EH132" s="269"/>
      <c r="EI132" s="269"/>
      <c r="EJ132" s="269"/>
      <c r="EK132" s="269"/>
      <c r="EL132" s="269"/>
      <c r="EM132" s="269"/>
      <c r="EN132" s="269"/>
      <c r="EO132" s="269"/>
      <c r="EP132" s="269"/>
      <c r="EQ132" s="269"/>
      <c r="ER132" s="269"/>
      <c r="ES132" s="269"/>
      <c r="ET132" s="269"/>
      <c r="EU132" s="269"/>
      <c r="EV132" s="269"/>
      <c r="EW132" s="269"/>
      <c r="EX132" s="269"/>
      <c r="EY132" s="269"/>
      <c r="EZ132" s="269"/>
      <c r="FA132" s="269"/>
      <c r="FB132" s="269"/>
      <c r="FC132" s="269"/>
      <c r="FD132" s="269"/>
      <c r="FE132" s="269"/>
      <c r="FF132" s="269"/>
      <c r="FG132" s="269"/>
      <c r="FH132" s="269"/>
      <c r="FI132" s="269"/>
      <c r="FJ132" s="269"/>
      <c r="FK132" s="269"/>
      <c r="FL132" s="269"/>
      <c r="FM132" s="269"/>
      <c r="FN132" s="269"/>
      <c r="FO132" s="269"/>
      <c r="FP132" s="269"/>
      <c r="FQ132" s="269"/>
      <c r="FR132" s="269"/>
      <c r="FS132" s="269"/>
      <c r="FT132" s="269"/>
      <c r="FU132" s="269"/>
      <c r="FV132" s="269"/>
      <c r="FW132" s="269"/>
      <c r="FX132" s="269"/>
      <c r="FY132" s="274"/>
      <c r="FZ132" s="274"/>
      <c r="GA132" s="274"/>
      <c r="GB132" s="274"/>
      <c r="GC132" s="274"/>
      <c r="GD132" s="274"/>
      <c r="GE132" s="274"/>
      <c r="GF132" s="274"/>
      <c r="GG132" s="274"/>
      <c r="GH132" s="274"/>
      <c r="GI132" s="274"/>
      <c r="GJ132" s="274"/>
      <c r="GK132" s="274"/>
      <c r="GL132" s="274"/>
      <c r="GM132" s="274"/>
      <c r="GN132" s="274"/>
      <c r="GO132" s="274"/>
      <c r="GP132" s="274"/>
      <c r="GQ132" s="274"/>
      <c r="GR132" s="274"/>
      <c r="GS132" s="274"/>
      <c r="GT132" s="274"/>
      <c r="GU132" s="274"/>
      <c r="GV132" s="274"/>
      <c r="GW132" s="274"/>
      <c r="GX132" s="274"/>
      <c r="GY132" s="274"/>
      <c r="GZ132" s="274"/>
      <c r="HA132" s="274"/>
      <c r="HB132" s="274"/>
      <c r="HC132" s="274"/>
      <c r="HD132" s="274"/>
      <c r="HE132" s="274"/>
      <c r="HF132" s="274"/>
      <c r="HG132" s="274"/>
      <c r="HH132" s="274"/>
    </row>
    <row r="133" spans="2:221" ht="15" customHeight="1">
      <c r="B133" s="105" t="s">
        <v>287</v>
      </c>
      <c r="C133" s="106" t="s">
        <v>174</v>
      </c>
      <c r="H133" s="139">
        <v>4</v>
      </c>
      <c r="I133" s="139">
        <v>4</v>
      </c>
      <c r="J133" s="139">
        <v>3</v>
      </c>
      <c r="K133" s="139">
        <v>3</v>
      </c>
      <c r="L133" s="139">
        <v>3</v>
      </c>
      <c r="M133" s="139">
        <v>3</v>
      </c>
      <c r="N133" s="139">
        <v>3</v>
      </c>
      <c r="O133" s="139">
        <v>3</v>
      </c>
      <c r="P133" s="139">
        <v>4</v>
      </c>
      <c r="Q133" s="139">
        <v>3</v>
      </c>
      <c r="R133" s="139">
        <v>4</v>
      </c>
      <c r="S133" s="139">
        <v>4</v>
      </c>
      <c r="T133" s="195">
        <v>4</v>
      </c>
      <c r="U133" s="195">
        <v>4</v>
      </c>
      <c r="V133" s="195">
        <v>4</v>
      </c>
      <c r="W133" s="195">
        <v>4</v>
      </c>
      <c r="X133" s="195">
        <v>4</v>
      </c>
      <c r="Y133" s="195">
        <v>4</v>
      </c>
      <c r="Z133" s="195">
        <v>4</v>
      </c>
      <c r="AA133" s="195">
        <v>4</v>
      </c>
      <c r="AB133" s="195">
        <v>4</v>
      </c>
      <c r="AC133" s="195">
        <v>4</v>
      </c>
      <c r="AD133" s="195">
        <v>4</v>
      </c>
      <c r="AE133" s="195">
        <v>4</v>
      </c>
      <c r="AF133" s="182"/>
      <c r="AH133" s="224"/>
      <c r="AI133" s="224"/>
      <c r="AJ133" s="224"/>
      <c r="AK133" s="139">
        <v>3.5337608546026145</v>
      </c>
      <c r="AL133" s="139">
        <v>3.2718398144445646</v>
      </c>
      <c r="AM133" s="139">
        <v>3.4120201073433787</v>
      </c>
      <c r="AN133" s="139">
        <v>2.9819165980096187</v>
      </c>
      <c r="AO133" s="139">
        <v>3.1176340948149521</v>
      </c>
      <c r="AP133" s="139">
        <v>3.5404204376631117</v>
      </c>
      <c r="AQ133" s="139">
        <v>3.5666234117475448</v>
      </c>
      <c r="AR133" s="139">
        <v>3.7803755811601674</v>
      </c>
      <c r="AS133" s="139">
        <v>4.3188529152349044</v>
      </c>
      <c r="AT133" s="224"/>
      <c r="AU133" s="224"/>
      <c r="AV133" s="224"/>
      <c r="AW133" s="139">
        <v>2</v>
      </c>
      <c r="AX133" s="139">
        <v>2</v>
      </c>
      <c r="AY133" s="139">
        <v>4</v>
      </c>
      <c r="AZ133" s="139">
        <v>4</v>
      </c>
      <c r="BA133" s="139">
        <v>4</v>
      </c>
      <c r="BB133" s="139">
        <v>4</v>
      </c>
      <c r="BC133" s="139">
        <v>4</v>
      </c>
      <c r="BD133" s="139">
        <v>4</v>
      </c>
      <c r="BE133" s="139">
        <v>4</v>
      </c>
      <c r="BG133" s="184"/>
      <c r="BH133" s="224"/>
      <c r="BI133" s="224"/>
      <c r="BJ133" s="224"/>
      <c r="BK133" s="224"/>
      <c r="BL133" s="224"/>
      <c r="BM133" s="224"/>
      <c r="BN133" s="139">
        <v>4</v>
      </c>
      <c r="BO133" s="139">
        <v>4</v>
      </c>
      <c r="BP133" s="139">
        <v>4</v>
      </c>
      <c r="BQ133" s="139">
        <v>4</v>
      </c>
      <c r="BR133" s="139">
        <v>4</v>
      </c>
      <c r="BS133" s="139">
        <v>4</v>
      </c>
      <c r="BT133" s="224"/>
      <c r="BU133" s="224"/>
      <c r="BV133" s="224"/>
      <c r="BW133" s="224"/>
      <c r="BX133" s="224"/>
      <c r="BY133" s="224"/>
      <c r="BZ133" s="139"/>
      <c r="CA133" s="139"/>
      <c r="CB133" s="139"/>
      <c r="CC133" s="139"/>
      <c r="CD133" s="139"/>
      <c r="CE133" s="139"/>
      <c r="CF133" s="196"/>
      <c r="CG133" s="196"/>
      <c r="CH133" s="224"/>
      <c r="CI133" s="224"/>
      <c r="CJ133" s="224"/>
      <c r="CK133" s="224"/>
      <c r="CL133" s="224"/>
      <c r="CM133" s="224"/>
      <c r="CN133" s="224"/>
      <c r="CO133" s="224"/>
      <c r="CP133" s="224"/>
      <c r="CQ133" s="139">
        <v>4</v>
      </c>
      <c r="CR133" s="139">
        <v>4</v>
      </c>
      <c r="CS133" s="139">
        <v>4</v>
      </c>
      <c r="CT133" s="224"/>
      <c r="CU133" s="224"/>
      <c r="CV133" s="224"/>
      <c r="CW133" s="224"/>
      <c r="CX133" s="224"/>
      <c r="CY133" s="224"/>
      <c r="CZ133" s="224"/>
      <c r="DA133" s="224"/>
      <c r="DB133" s="224"/>
      <c r="DC133" s="139"/>
      <c r="DD133" s="139"/>
      <c r="DE133" s="139"/>
      <c r="DH133" s="139"/>
      <c r="DI133" s="139"/>
      <c r="DJ133" s="139"/>
      <c r="DK133" s="139"/>
      <c r="DL133" s="139"/>
      <c r="DM133" s="139"/>
      <c r="DN133" s="139"/>
      <c r="DO133" s="139"/>
      <c r="DP133" s="139"/>
      <c r="DQ133" s="139"/>
      <c r="DR133" s="139"/>
      <c r="DS133" s="139"/>
      <c r="DT133" s="139"/>
      <c r="DU133" s="139"/>
      <c r="DV133" s="139"/>
      <c r="DW133" s="139"/>
      <c r="DX133" s="139"/>
      <c r="DY133" s="139"/>
      <c r="DZ133" s="139"/>
      <c r="EA133" s="139"/>
      <c r="EB133" s="139"/>
      <c r="EC133" s="139"/>
      <c r="ED133" s="139"/>
      <c r="EE133" s="139"/>
      <c r="EF133" s="139">
        <v>4</v>
      </c>
      <c r="EG133" s="139">
        <v>4</v>
      </c>
      <c r="EH133" s="139">
        <v>4</v>
      </c>
      <c r="EI133" s="139">
        <v>4</v>
      </c>
      <c r="EJ133" s="139">
        <v>4</v>
      </c>
      <c r="EK133" s="139">
        <v>4</v>
      </c>
      <c r="EL133" s="139">
        <v>4</v>
      </c>
      <c r="EM133" s="139">
        <v>4</v>
      </c>
      <c r="EN133" s="139">
        <v>4</v>
      </c>
      <c r="EO133" s="139">
        <v>4</v>
      </c>
      <c r="EP133" s="139">
        <v>4</v>
      </c>
      <c r="EQ133" s="139">
        <v>4</v>
      </c>
      <c r="ER133" s="139">
        <v>4</v>
      </c>
      <c r="ES133" s="139">
        <v>4</v>
      </c>
      <c r="ET133" s="139">
        <v>4</v>
      </c>
      <c r="EU133" s="139">
        <v>4</v>
      </c>
      <c r="EV133" s="139">
        <v>4</v>
      </c>
      <c r="EW133" s="139">
        <v>4</v>
      </c>
      <c r="EX133" s="139">
        <v>4</v>
      </c>
      <c r="EY133" s="139">
        <v>4</v>
      </c>
      <c r="EZ133" s="139">
        <v>4</v>
      </c>
      <c r="FA133" s="139">
        <v>4</v>
      </c>
      <c r="FB133" s="139">
        <v>4</v>
      </c>
      <c r="FC133" s="139">
        <v>4</v>
      </c>
      <c r="FD133" s="139">
        <v>4</v>
      </c>
      <c r="FE133" s="139">
        <v>4</v>
      </c>
      <c r="FF133" s="139">
        <v>4</v>
      </c>
      <c r="FG133" s="139">
        <v>4</v>
      </c>
      <c r="FH133" s="139">
        <v>4</v>
      </c>
      <c r="FI133" s="139">
        <v>4</v>
      </c>
      <c r="FJ133" s="139">
        <v>4</v>
      </c>
      <c r="FK133" s="139">
        <v>4</v>
      </c>
      <c r="FL133" s="139">
        <v>4</v>
      </c>
      <c r="FM133" s="139">
        <v>4</v>
      </c>
      <c r="FN133" s="139">
        <v>3</v>
      </c>
      <c r="FO133" s="139">
        <v>3</v>
      </c>
      <c r="FP133" s="139">
        <v>3</v>
      </c>
      <c r="FQ133" s="139">
        <v>3</v>
      </c>
      <c r="FR133" s="139">
        <v>4</v>
      </c>
      <c r="FS133" s="139">
        <v>4</v>
      </c>
      <c r="FT133" s="139">
        <v>4</v>
      </c>
      <c r="FU133" s="139">
        <v>4</v>
      </c>
      <c r="FV133" s="139">
        <v>3</v>
      </c>
      <c r="FW133" s="139">
        <v>3</v>
      </c>
      <c r="FX133" s="139">
        <v>3</v>
      </c>
      <c r="FY133" s="166">
        <v>3</v>
      </c>
      <c r="FZ133" s="166">
        <v>3</v>
      </c>
      <c r="GA133" s="166">
        <v>3</v>
      </c>
      <c r="GB133" s="166">
        <v>3</v>
      </c>
      <c r="GC133" s="166">
        <v>4</v>
      </c>
      <c r="GD133" s="166"/>
      <c r="GE133" s="166"/>
      <c r="GF133" s="166"/>
      <c r="GG133" s="166"/>
      <c r="GH133" s="166"/>
      <c r="GI133" s="166"/>
      <c r="GJ133" s="166"/>
      <c r="GK133" s="166"/>
      <c r="GL133" s="166"/>
      <c r="GM133" s="166">
        <v>4</v>
      </c>
      <c r="GN133" s="166">
        <v>4</v>
      </c>
      <c r="GO133" s="166">
        <v>4</v>
      </c>
      <c r="GP133" s="166">
        <v>4</v>
      </c>
      <c r="GQ133" s="166">
        <v>4</v>
      </c>
      <c r="GR133" s="166">
        <v>4</v>
      </c>
      <c r="GS133" s="166">
        <v>4</v>
      </c>
      <c r="GT133" s="166">
        <v>4</v>
      </c>
      <c r="GU133" s="166">
        <v>4</v>
      </c>
      <c r="GV133" s="166">
        <v>4</v>
      </c>
      <c r="GW133" s="166">
        <v>4</v>
      </c>
      <c r="GX133" s="166">
        <v>4</v>
      </c>
      <c r="GY133" s="166">
        <v>4</v>
      </c>
      <c r="GZ133" s="166">
        <v>4</v>
      </c>
      <c r="HA133" s="166">
        <v>4</v>
      </c>
      <c r="HB133" s="166">
        <v>4</v>
      </c>
      <c r="HC133" s="166">
        <v>4</v>
      </c>
      <c r="HD133" s="166">
        <v>4</v>
      </c>
      <c r="HE133" s="166">
        <v>4</v>
      </c>
      <c r="HF133" s="166">
        <v>4</v>
      </c>
      <c r="HG133" s="166">
        <v>4</v>
      </c>
      <c r="HH133" s="166">
        <v>4</v>
      </c>
    </row>
    <row r="134" spans="2:221" ht="15" customHeight="1">
      <c r="B134" s="104" t="s">
        <v>288</v>
      </c>
      <c r="C134" s="106" t="s">
        <v>181</v>
      </c>
      <c r="H134" s="96">
        <f t="shared" ref="H134:S134" si="317">+H133*24*31</f>
        <v>2976</v>
      </c>
      <c r="I134" s="96">
        <f t="shared" si="317"/>
        <v>2976</v>
      </c>
      <c r="J134" s="96">
        <f t="shared" si="317"/>
        <v>2232</v>
      </c>
      <c r="K134" s="96">
        <f t="shared" si="317"/>
        <v>2232</v>
      </c>
      <c r="L134" s="96">
        <f t="shared" si="317"/>
        <v>2232</v>
      </c>
      <c r="M134" s="96">
        <f t="shared" si="317"/>
        <v>2232</v>
      </c>
      <c r="N134" s="96">
        <f t="shared" si="317"/>
        <v>2232</v>
      </c>
      <c r="O134" s="96">
        <f t="shared" si="317"/>
        <v>2232</v>
      </c>
      <c r="P134" s="96">
        <f t="shared" si="317"/>
        <v>2976</v>
      </c>
      <c r="Q134" s="96">
        <f t="shared" si="317"/>
        <v>2232</v>
      </c>
      <c r="R134" s="96">
        <f t="shared" si="317"/>
        <v>2976</v>
      </c>
      <c r="S134" s="96">
        <f t="shared" si="317"/>
        <v>2976</v>
      </c>
      <c r="T134" s="183">
        <f>+T133*24*31</f>
        <v>2976</v>
      </c>
      <c r="U134" s="183">
        <f>+U133*24*28</f>
        <v>2688</v>
      </c>
      <c r="V134" s="183">
        <f>+V133*24*31</f>
        <v>2976</v>
      </c>
      <c r="W134" s="183">
        <f>+W133*24*30</f>
        <v>2880</v>
      </c>
      <c r="X134" s="183">
        <f>+X133*24*31</f>
        <v>2976</v>
      </c>
      <c r="Y134" s="183">
        <f>+Y133*24*30</f>
        <v>2880</v>
      </c>
      <c r="Z134" s="183">
        <f>+Z133*24*31</f>
        <v>2976</v>
      </c>
      <c r="AA134" s="183">
        <f>+AA133*24*31</f>
        <v>2976</v>
      </c>
      <c r="AB134" s="183">
        <f>+AB133*24*30</f>
        <v>2880</v>
      </c>
      <c r="AC134" s="183">
        <f>+AC133*24*31</f>
        <v>2976</v>
      </c>
      <c r="AD134" s="183">
        <f>+AD133*24*30</f>
        <v>2880</v>
      </c>
      <c r="AE134" s="183">
        <f>+AE133*24*31</f>
        <v>2976</v>
      </c>
      <c r="AF134" s="182"/>
      <c r="AH134" s="225"/>
      <c r="AI134" s="225"/>
      <c r="AJ134" s="225"/>
      <c r="AK134" s="96">
        <f t="shared" ref="AK134:AS134" si="318">24*AK133*(AK5-AK4+1)</f>
        <v>2544.3078153138822</v>
      </c>
      <c r="AL134" s="96">
        <f t="shared" si="318"/>
        <v>2434.2488219467559</v>
      </c>
      <c r="AM134" s="96">
        <f t="shared" si="318"/>
        <v>2456.6544772872326</v>
      </c>
      <c r="AN134" s="96">
        <f t="shared" si="318"/>
        <v>2218.5459489191562</v>
      </c>
      <c r="AO134" s="96">
        <f t="shared" si="318"/>
        <v>2319.5197665423243</v>
      </c>
      <c r="AP134" s="96">
        <f t="shared" si="318"/>
        <v>2549.1027151174403</v>
      </c>
      <c r="AQ134" s="96">
        <f t="shared" si="318"/>
        <v>2653.5678183401733</v>
      </c>
      <c r="AR134" s="96">
        <f t="shared" si="318"/>
        <v>2721.8704184353201</v>
      </c>
      <c r="AS134" s="96">
        <f t="shared" si="318"/>
        <v>3213.2265689347687</v>
      </c>
      <c r="AT134" s="225"/>
      <c r="AU134" s="225"/>
      <c r="AV134" s="225"/>
      <c r="AW134" s="96">
        <f>AW133*24*30</f>
        <v>1440</v>
      </c>
      <c r="AX134" s="96">
        <f>AX133*24*31</f>
        <v>1488</v>
      </c>
      <c r="AY134" s="96">
        <f>AY133*24*30</f>
        <v>2880</v>
      </c>
      <c r="AZ134" s="96">
        <f t="shared" ref="AZ134:BA134" si="319">AZ133*24*31</f>
        <v>2976</v>
      </c>
      <c r="BA134" s="96">
        <f t="shared" si="319"/>
        <v>2976</v>
      </c>
      <c r="BB134" s="96">
        <f>BB133*24*30</f>
        <v>2880</v>
      </c>
      <c r="BC134" s="96">
        <f>BC133*24*31</f>
        <v>2976</v>
      </c>
      <c r="BD134" s="96">
        <f>BD133*24*30</f>
        <v>2880</v>
      </c>
      <c r="BE134" s="96">
        <f>BE133*24*31</f>
        <v>2976</v>
      </c>
      <c r="BG134" s="184"/>
      <c r="BH134" s="225"/>
      <c r="BI134" s="225"/>
      <c r="BJ134" s="225"/>
      <c r="BK134" s="225"/>
      <c r="BL134" s="225"/>
      <c r="BM134" s="225"/>
      <c r="BN134" s="96">
        <f t="shared" ref="BN134:BS134" si="320">+BN133*24*(BN5-BN4+1)</f>
        <v>2976</v>
      </c>
      <c r="BO134" s="96">
        <f t="shared" si="320"/>
        <v>2976</v>
      </c>
      <c r="BP134" s="96">
        <f t="shared" si="320"/>
        <v>2880</v>
      </c>
      <c r="BQ134" s="96">
        <f t="shared" si="320"/>
        <v>2976</v>
      </c>
      <c r="BR134" s="96">
        <f t="shared" si="320"/>
        <v>2880</v>
      </c>
      <c r="BS134" s="96">
        <f t="shared" si="320"/>
        <v>2976</v>
      </c>
      <c r="BT134" s="225"/>
      <c r="BU134" s="225"/>
      <c r="BV134" s="225"/>
      <c r="BW134" s="225"/>
      <c r="BX134" s="225"/>
      <c r="BY134" s="225"/>
      <c r="BZ134" s="96"/>
      <c r="CA134" s="96"/>
      <c r="CB134" s="96"/>
      <c r="CC134" s="96"/>
      <c r="CD134" s="96"/>
      <c r="CE134" s="96"/>
      <c r="CH134" s="225"/>
      <c r="CI134" s="225"/>
      <c r="CJ134" s="225"/>
      <c r="CK134" s="225"/>
      <c r="CL134" s="225"/>
      <c r="CM134" s="225"/>
      <c r="CN134" s="225"/>
      <c r="CO134" s="225"/>
      <c r="CP134" s="225"/>
      <c r="CQ134" s="96">
        <f>+CQ133*24*(CQ5-CQ4+1)</f>
        <v>2976</v>
      </c>
      <c r="CR134" s="96">
        <f>+CR133*24*(CR5-CR4+1)</f>
        <v>2880</v>
      </c>
      <c r="CS134" s="96">
        <f>+CS133*24*(CS5-CS4+1)</f>
        <v>2976</v>
      </c>
      <c r="CT134" s="225"/>
      <c r="CU134" s="225"/>
      <c r="CV134" s="225"/>
      <c r="CW134" s="225"/>
      <c r="CX134" s="225"/>
      <c r="CY134" s="225"/>
      <c r="CZ134" s="225"/>
      <c r="DA134" s="225"/>
      <c r="DB134" s="225"/>
      <c r="DC134" s="96"/>
      <c r="DD134" s="96"/>
      <c r="DE134" s="96"/>
      <c r="DH134" s="96"/>
      <c r="DI134" s="96"/>
      <c r="DJ134" s="96"/>
      <c r="DK134" s="96"/>
      <c r="DL134" s="96"/>
      <c r="DM134" s="96"/>
      <c r="DN134" s="96"/>
      <c r="DO134" s="96"/>
      <c r="DP134" s="96"/>
      <c r="DQ134" s="96"/>
      <c r="DR134" s="96"/>
      <c r="DS134" s="96"/>
      <c r="DT134" s="96"/>
      <c r="DU134" s="96"/>
      <c r="DV134" s="96"/>
      <c r="DW134" s="96"/>
      <c r="DX134" s="96"/>
      <c r="DY134" s="96"/>
      <c r="DZ134" s="96"/>
      <c r="EA134" s="96"/>
      <c r="EB134" s="96"/>
      <c r="EC134" s="96"/>
      <c r="ED134" s="96"/>
      <c r="EE134" s="96"/>
      <c r="EF134" s="96">
        <f>24*7*EF133</f>
        <v>672</v>
      </c>
      <c r="EG134" s="96">
        <f>24*7*EG133</f>
        <v>672</v>
      </c>
      <c r="EH134" s="96">
        <f t="shared" ref="EH134:EP134" si="321">24*EH133*EH3</f>
        <v>2976</v>
      </c>
      <c r="EI134" s="96">
        <f t="shared" si="321"/>
        <v>2976</v>
      </c>
      <c r="EJ134" s="96">
        <f t="shared" si="321"/>
        <v>2976</v>
      </c>
      <c r="EK134" s="96">
        <f t="shared" si="321"/>
        <v>2976</v>
      </c>
      <c r="EL134" s="96">
        <f t="shared" si="321"/>
        <v>2976</v>
      </c>
      <c r="EM134" s="96">
        <f t="shared" si="321"/>
        <v>2976</v>
      </c>
      <c r="EN134" s="96">
        <f t="shared" si="321"/>
        <v>2976</v>
      </c>
      <c r="EO134" s="96">
        <f t="shared" si="321"/>
        <v>2976</v>
      </c>
      <c r="EP134" s="96">
        <f t="shared" si="321"/>
        <v>2976</v>
      </c>
      <c r="EQ134" s="96">
        <v>672</v>
      </c>
      <c r="ER134" s="96">
        <v>672</v>
      </c>
      <c r="ES134" s="96">
        <v>672</v>
      </c>
      <c r="ET134" s="96">
        <v>672</v>
      </c>
      <c r="EU134" s="96">
        <v>672</v>
      </c>
      <c r="EV134" s="96">
        <v>672</v>
      </c>
      <c r="EW134" s="96">
        <v>672</v>
      </c>
      <c r="EX134" s="96">
        <f>24*EX133*EX3</f>
        <v>2976</v>
      </c>
      <c r="EY134" s="96">
        <f>24*EY133*EY3</f>
        <v>2976</v>
      </c>
      <c r="EZ134" s="96">
        <v>672</v>
      </c>
      <c r="FA134" s="96">
        <v>672</v>
      </c>
      <c r="FB134" s="96">
        <v>672</v>
      </c>
      <c r="FC134" s="96">
        <v>672</v>
      </c>
      <c r="FD134" s="96">
        <v>672</v>
      </c>
      <c r="FE134" s="96">
        <v>672</v>
      </c>
      <c r="FF134" s="96">
        <v>672</v>
      </c>
      <c r="FG134" s="96">
        <v>672</v>
      </c>
      <c r="FH134" s="96">
        <v>480</v>
      </c>
      <c r="FI134" s="96">
        <v>672</v>
      </c>
      <c r="FJ134" s="96">
        <v>672</v>
      </c>
      <c r="FK134" s="96">
        <v>672</v>
      </c>
      <c r="FL134" s="96">
        <v>672</v>
      </c>
      <c r="FM134" s="96">
        <v>672</v>
      </c>
      <c r="FN134" s="96">
        <v>540</v>
      </c>
      <c r="FO134" s="96">
        <v>504</v>
      </c>
      <c r="FP134" s="96">
        <v>504</v>
      </c>
      <c r="FQ134" s="96">
        <v>504</v>
      </c>
      <c r="FR134" s="96">
        <v>768</v>
      </c>
      <c r="FS134" s="96">
        <v>672</v>
      </c>
      <c r="FT134" s="96">
        <v>672</v>
      </c>
      <c r="FU134" s="96">
        <v>672</v>
      </c>
      <c r="FV134" s="96">
        <v>504</v>
      </c>
      <c r="FW134" s="96">
        <v>504</v>
      </c>
      <c r="FX134" s="96">
        <f t="shared" ref="FX134:GC134" si="322">24*FX133*FX3</f>
        <v>2160</v>
      </c>
      <c r="FY134" s="159">
        <f t="shared" si="322"/>
        <v>2232</v>
      </c>
      <c r="FZ134" s="159">
        <f t="shared" si="322"/>
        <v>2232</v>
      </c>
      <c r="GA134" s="159">
        <f t="shared" si="322"/>
        <v>2232</v>
      </c>
      <c r="GB134" s="159">
        <f t="shared" si="322"/>
        <v>2232</v>
      </c>
      <c r="GC134" s="159">
        <f t="shared" si="322"/>
        <v>2976</v>
      </c>
      <c r="GD134" s="159"/>
      <c r="GE134" s="159"/>
      <c r="GF134" s="159"/>
      <c r="GG134" s="159"/>
      <c r="GH134" s="159"/>
      <c r="GI134" s="159"/>
      <c r="GJ134" s="159"/>
      <c r="GK134" s="159"/>
      <c r="GL134" s="159"/>
      <c r="GM134" s="159">
        <f t="shared" ref="GM134:HH134" si="323">24*GM133*GM3</f>
        <v>2976</v>
      </c>
      <c r="GN134" s="159">
        <f t="shared" si="323"/>
        <v>2976</v>
      </c>
      <c r="GO134" s="159">
        <f t="shared" si="323"/>
        <v>2976</v>
      </c>
      <c r="GP134" s="159">
        <f t="shared" si="323"/>
        <v>2976</v>
      </c>
      <c r="GQ134" s="159">
        <f t="shared" si="323"/>
        <v>2880</v>
      </c>
      <c r="GR134" s="159">
        <f t="shared" si="323"/>
        <v>2880</v>
      </c>
      <c r="GS134" s="159">
        <f t="shared" si="323"/>
        <v>2880</v>
      </c>
      <c r="GT134" s="159">
        <f t="shared" si="323"/>
        <v>2880</v>
      </c>
      <c r="GU134" s="159">
        <f t="shared" si="323"/>
        <v>2976</v>
      </c>
      <c r="GV134" s="159">
        <f t="shared" si="323"/>
        <v>2976</v>
      </c>
      <c r="GW134" s="159">
        <f t="shared" si="323"/>
        <v>2976</v>
      </c>
      <c r="GX134" s="159">
        <f t="shared" si="323"/>
        <v>2976</v>
      </c>
      <c r="GY134" s="159">
        <f t="shared" si="323"/>
        <v>2976</v>
      </c>
      <c r="GZ134" s="159">
        <f t="shared" si="323"/>
        <v>2880</v>
      </c>
      <c r="HA134" s="159">
        <f t="shared" si="323"/>
        <v>2880</v>
      </c>
      <c r="HB134" s="159">
        <f t="shared" si="323"/>
        <v>2880</v>
      </c>
      <c r="HC134" s="159">
        <f t="shared" si="323"/>
        <v>2880</v>
      </c>
      <c r="HD134" s="159">
        <f t="shared" si="323"/>
        <v>2976</v>
      </c>
      <c r="HE134" s="159">
        <f t="shared" si="323"/>
        <v>2976</v>
      </c>
      <c r="HF134" s="159">
        <f t="shared" si="323"/>
        <v>2976</v>
      </c>
      <c r="HG134" s="159">
        <f t="shared" si="323"/>
        <v>2976</v>
      </c>
      <c r="HH134" s="159">
        <f t="shared" si="323"/>
        <v>2976</v>
      </c>
    </row>
    <row r="135" spans="2:221" ht="15" customHeight="1">
      <c r="B135" s="104" t="s">
        <v>289</v>
      </c>
      <c r="C135" s="106" t="s">
        <v>183</v>
      </c>
      <c r="H135" s="129">
        <v>0.9</v>
      </c>
      <c r="I135" s="129">
        <v>0.9</v>
      </c>
      <c r="J135" s="129">
        <v>0.9</v>
      </c>
      <c r="K135" s="129">
        <v>0.9</v>
      </c>
      <c r="L135" s="129">
        <v>0.9</v>
      </c>
      <c r="M135" s="129">
        <v>0.9</v>
      </c>
      <c r="N135" s="129">
        <v>0.9</v>
      </c>
      <c r="O135" s="129">
        <v>0.9</v>
      </c>
      <c r="P135" s="129">
        <v>0.9</v>
      </c>
      <c r="Q135" s="129">
        <v>0.9</v>
      </c>
      <c r="R135" s="129">
        <v>0.9</v>
      </c>
      <c r="S135" s="129">
        <v>0.9</v>
      </c>
      <c r="T135" s="150">
        <v>0.9</v>
      </c>
      <c r="U135" s="150">
        <v>0.9</v>
      </c>
      <c r="V135" s="150">
        <v>0.9</v>
      </c>
      <c r="W135" s="150">
        <v>0.9</v>
      </c>
      <c r="X135" s="150">
        <v>0.9</v>
      </c>
      <c r="Y135" s="150">
        <v>0.9</v>
      </c>
      <c r="Z135" s="150">
        <v>0.9</v>
      </c>
      <c r="AA135" s="150">
        <v>0.9</v>
      </c>
      <c r="AB135" s="150">
        <v>0.9</v>
      </c>
      <c r="AC135" s="150">
        <v>0.9</v>
      </c>
      <c r="AD135" s="150">
        <v>0.9</v>
      </c>
      <c r="AE135" s="150">
        <v>0.9</v>
      </c>
      <c r="AF135" s="194"/>
      <c r="AH135" s="221"/>
      <c r="AI135" s="221"/>
      <c r="AJ135" s="221"/>
      <c r="AK135" s="129">
        <v>0.9</v>
      </c>
      <c r="AL135" s="129">
        <v>0.9</v>
      </c>
      <c r="AM135" s="129">
        <v>0.9</v>
      </c>
      <c r="AN135" s="129">
        <v>0.9</v>
      </c>
      <c r="AO135" s="129">
        <v>0.9</v>
      </c>
      <c r="AP135" s="129">
        <v>0.9</v>
      </c>
      <c r="AQ135" s="129">
        <v>0.9</v>
      </c>
      <c r="AR135" s="129">
        <v>0.9</v>
      </c>
      <c r="AS135" s="129">
        <v>0.9</v>
      </c>
      <c r="AT135" s="221"/>
      <c r="AU135" s="221"/>
      <c r="AV135" s="221"/>
      <c r="AW135" s="129">
        <v>0.52925724228429882</v>
      </c>
      <c r="AX135" s="129">
        <v>0.46473463598078091</v>
      </c>
      <c r="AY135" s="129">
        <v>0.67854542241449889</v>
      </c>
      <c r="AZ135" s="129">
        <v>0.70670252394488919</v>
      </c>
      <c r="BA135" s="129">
        <v>0.64952397828217645</v>
      </c>
      <c r="BB135" s="129">
        <v>0.64625509488558963</v>
      </c>
      <c r="BC135" s="129">
        <v>0.80984176654472007</v>
      </c>
      <c r="BD135" s="129">
        <v>0.85126522855783959</v>
      </c>
      <c r="BE135" s="129">
        <v>0.82126830101135218</v>
      </c>
      <c r="BG135" s="184"/>
      <c r="BH135" s="221"/>
      <c r="BI135" s="221"/>
      <c r="BJ135" s="221"/>
      <c r="BK135" s="221"/>
      <c r="BL135" s="221"/>
      <c r="BM135" s="221"/>
      <c r="BN135" s="129">
        <v>0.9</v>
      </c>
      <c r="BO135" s="129">
        <v>0.9</v>
      </c>
      <c r="BP135" s="129">
        <v>0.9</v>
      </c>
      <c r="BQ135" s="129">
        <v>0.9</v>
      </c>
      <c r="BR135" s="129">
        <v>0.9</v>
      </c>
      <c r="BS135" s="129">
        <v>0.9</v>
      </c>
      <c r="BT135" s="221"/>
      <c r="BU135" s="221"/>
      <c r="BV135" s="221"/>
      <c r="BW135" s="221"/>
      <c r="BX135" s="221"/>
      <c r="BY135" s="221"/>
      <c r="BZ135" s="129"/>
      <c r="CA135" s="129"/>
      <c r="CB135" s="129"/>
      <c r="CC135" s="129"/>
      <c r="CD135" s="129"/>
      <c r="CE135" s="129"/>
      <c r="CH135" s="221"/>
      <c r="CI135" s="221"/>
      <c r="CJ135" s="221"/>
      <c r="CK135" s="221"/>
      <c r="CL135" s="221"/>
      <c r="CM135" s="221"/>
      <c r="CN135" s="221"/>
      <c r="CO135" s="221"/>
      <c r="CP135" s="221"/>
      <c r="CQ135" s="129">
        <v>0.9</v>
      </c>
      <c r="CR135" s="129">
        <v>0.9</v>
      </c>
      <c r="CS135" s="129">
        <v>0.9</v>
      </c>
      <c r="CT135" s="221"/>
      <c r="CU135" s="221"/>
      <c r="CV135" s="221"/>
      <c r="CW135" s="221"/>
      <c r="CX135" s="221"/>
      <c r="CY135" s="221"/>
      <c r="CZ135" s="221"/>
      <c r="DA135" s="221"/>
      <c r="DB135" s="221"/>
      <c r="DC135" s="129"/>
      <c r="DD135" s="129"/>
      <c r="DE135" s="129"/>
      <c r="DG135" s="143"/>
      <c r="DH135" s="129"/>
      <c r="DI135" s="129"/>
      <c r="DJ135" s="129"/>
      <c r="DK135" s="129"/>
      <c r="DL135" s="129"/>
      <c r="DM135" s="129"/>
      <c r="DN135" s="129"/>
      <c r="DO135" s="129"/>
      <c r="DP135" s="129"/>
      <c r="DQ135" s="129"/>
      <c r="DR135" s="129"/>
      <c r="DS135" s="129"/>
      <c r="DT135" s="129"/>
      <c r="DU135" s="129"/>
      <c r="DV135" s="129"/>
      <c r="DW135" s="129"/>
      <c r="DX135" s="129"/>
      <c r="DY135" s="129"/>
      <c r="DZ135" s="129"/>
      <c r="EA135" s="129"/>
      <c r="EB135" s="129"/>
      <c r="EC135" s="129"/>
      <c r="ED135" s="129"/>
      <c r="EE135" s="129"/>
      <c r="EF135" s="129">
        <v>0.87</v>
      </c>
      <c r="EG135" s="129">
        <v>0.82</v>
      </c>
      <c r="EH135" s="129">
        <v>0.9</v>
      </c>
      <c r="EI135" s="129">
        <v>0.9</v>
      </c>
      <c r="EJ135" s="129">
        <v>0.74285714285714244</v>
      </c>
      <c r="EK135" s="129">
        <v>0.9</v>
      </c>
      <c r="EL135" s="129">
        <v>0.9</v>
      </c>
      <c r="EM135" s="129">
        <v>0.9</v>
      </c>
      <c r="EN135" s="129">
        <v>0.79</v>
      </c>
      <c r="EO135" s="129">
        <v>0.85</v>
      </c>
      <c r="EP135" s="129">
        <v>0.79</v>
      </c>
      <c r="EQ135" s="129">
        <v>0.79</v>
      </c>
      <c r="ER135" s="129">
        <v>0.88</v>
      </c>
      <c r="ES135" s="129">
        <v>0.88</v>
      </c>
      <c r="ET135" s="129">
        <v>0.88</v>
      </c>
      <c r="EU135" s="129">
        <v>0.88</v>
      </c>
      <c r="EV135" s="129">
        <v>0.88</v>
      </c>
      <c r="EW135" s="129">
        <v>0.88</v>
      </c>
      <c r="EX135" s="129">
        <v>0.88</v>
      </c>
      <c r="EY135" s="129">
        <v>0.88</v>
      </c>
      <c r="EZ135" s="129">
        <v>0.88</v>
      </c>
      <c r="FA135" s="129">
        <v>0.88</v>
      </c>
      <c r="FB135" s="129">
        <v>0.87</v>
      </c>
      <c r="FC135" s="129">
        <v>0.87</v>
      </c>
      <c r="FD135" s="129">
        <v>0.87</v>
      </c>
      <c r="FE135" s="129">
        <v>0.87</v>
      </c>
      <c r="FF135" s="129">
        <v>0.87</v>
      </c>
      <c r="FG135" s="129">
        <v>0.87</v>
      </c>
      <c r="FH135" s="129">
        <v>0.87</v>
      </c>
      <c r="FI135" s="129">
        <v>0.88</v>
      </c>
      <c r="FJ135" s="129">
        <v>0.89206349206349211</v>
      </c>
      <c r="FK135" s="129">
        <v>0.88</v>
      </c>
      <c r="FL135" s="129">
        <v>0.82</v>
      </c>
      <c r="FM135" s="129">
        <v>0.69</v>
      </c>
      <c r="FN135" s="129">
        <v>0.69</v>
      </c>
      <c r="FO135" s="129">
        <v>0.69</v>
      </c>
      <c r="FP135" s="129">
        <v>0.69</v>
      </c>
      <c r="FQ135" s="129">
        <v>0.69</v>
      </c>
      <c r="FR135" s="129">
        <v>0.69</v>
      </c>
      <c r="FS135" s="129">
        <v>0.83</v>
      </c>
      <c r="FT135" s="129">
        <v>0.82</v>
      </c>
      <c r="FU135" s="129">
        <v>0.81</v>
      </c>
      <c r="FV135" s="129">
        <v>0.8</v>
      </c>
      <c r="FW135" s="129">
        <v>0.78</v>
      </c>
      <c r="FX135" s="129">
        <v>0.84241071428571423</v>
      </c>
      <c r="FY135" s="165">
        <v>0.59062499999999996</v>
      </c>
      <c r="FZ135" s="165">
        <v>0.88</v>
      </c>
      <c r="GA135" s="165">
        <v>0.88</v>
      </c>
      <c r="GB135" s="165">
        <v>0.88</v>
      </c>
      <c r="GC135" s="165">
        <v>0.88</v>
      </c>
      <c r="GD135" s="165"/>
      <c r="GE135" s="165"/>
      <c r="GF135" s="165"/>
      <c r="GG135" s="165"/>
      <c r="GH135" s="165"/>
      <c r="GI135" s="165"/>
      <c r="GJ135" s="165"/>
      <c r="GK135" s="165"/>
      <c r="GL135" s="165"/>
      <c r="GM135" s="165">
        <v>0.88</v>
      </c>
      <c r="GN135" s="165">
        <v>0.88</v>
      </c>
      <c r="GO135" s="165">
        <v>0.88</v>
      </c>
      <c r="GP135" s="165">
        <v>0.88</v>
      </c>
      <c r="GQ135" s="165">
        <v>0.88</v>
      </c>
      <c r="GR135" s="165">
        <v>0.88</v>
      </c>
      <c r="GS135" s="165">
        <v>0.88</v>
      </c>
      <c r="GT135" s="165">
        <v>0.88</v>
      </c>
      <c r="GU135" s="165">
        <v>0.88</v>
      </c>
      <c r="GV135" s="165">
        <v>0.88</v>
      </c>
      <c r="GW135" s="165">
        <v>0.88</v>
      </c>
      <c r="GX135" s="165">
        <v>0.88</v>
      </c>
      <c r="GY135" s="165">
        <v>0.88</v>
      </c>
      <c r="GZ135" s="165">
        <v>0.88</v>
      </c>
      <c r="HA135" s="165">
        <v>0.88</v>
      </c>
      <c r="HB135" s="165">
        <v>0.88</v>
      </c>
      <c r="HC135" s="165">
        <v>0.88</v>
      </c>
      <c r="HD135" s="165">
        <v>0.88</v>
      </c>
      <c r="HE135" s="165">
        <v>0.88</v>
      </c>
      <c r="HF135" s="165">
        <v>0.88</v>
      </c>
      <c r="HG135" s="165">
        <v>0.88</v>
      </c>
      <c r="HH135" s="165">
        <v>0.88</v>
      </c>
      <c r="HI135" s="143"/>
      <c r="HJ135" s="143"/>
      <c r="HK135" s="143"/>
      <c r="HL135" s="143"/>
      <c r="HM135" s="143"/>
    </row>
    <row r="136" spans="2:221" ht="15" customHeight="1">
      <c r="B136" s="104" t="s">
        <v>290</v>
      </c>
      <c r="C136" s="106" t="s">
        <v>181</v>
      </c>
      <c r="H136" s="96">
        <v>2073.4136783661856</v>
      </c>
      <c r="I136" s="96">
        <v>1829.1085888335708</v>
      </c>
      <c r="J136" s="96">
        <v>2202.0423482379933</v>
      </c>
      <c r="K136" s="96">
        <v>1966.3528573769054</v>
      </c>
      <c r="L136" s="96">
        <v>1603.916029218331</v>
      </c>
      <c r="M136" s="96">
        <v>1698.4499766447379</v>
      </c>
      <c r="N136" s="96">
        <v>1553.9988960291787</v>
      </c>
      <c r="O136" s="96">
        <v>1509.1008132372349</v>
      </c>
      <c r="P136" s="96">
        <v>1763.9182537575266</v>
      </c>
      <c r="Q136" s="96">
        <v>1761.8588941529251</v>
      </c>
      <c r="R136" s="96">
        <v>2453.9079014741474</v>
      </c>
      <c r="S136" s="96">
        <v>2201.5510112708707</v>
      </c>
      <c r="T136" s="183">
        <f>T145</f>
        <v>2031.5400066027569</v>
      </c>
      <c r="U136" s="183">
        <f t="shared" ref="U136:AE136" si="324">U145</f>
        <v>1520.9263285476482</v>
      </c>
      <c r="V136" s="183">
        <f t="shared" si="324"/>
        <v>1958.6279935707114</v>
      </c>
      <c r="W136" s="183">
        <f t="shared" si="324"/>
        <v>1991.4504427370916</v>
      </c>
      <c r="X136" s="183">
        <f t="shared" si="324"/>
        <v>2216.990075672521</v>
      </c>
      <c r="Y136" s="183">
        <f t="shared" si="324"/>
        <v>2024.4851355446335</v>
      </c>
      <c r="Z136" s="183">
        <f t="shared" si="324"/>
        <v>1911.6786766078076</v>
      </c>
      <c r="AA136" s="183">
        <f t="shared" si="324"/>
        <v>1837.1877899190722</v>
      </c>
      <c r="AB136" s="183">
        <f t="shared" si="324"/>
        <v>1749.1801174606885</v>
      </c>
      <c r="AC136" s="183">
        <f t="shared" si="324"/>
        <v>2178.882145046633</v>
      </c>
      <c r="AD136" s="183">
        <f t="shared" si="324"/>
        <v>2221.422756737451</v>
      </c>
      <c r="AE136" s="183">
        <f t="shared" si="324"/>
        <v>2455.0517217730558</v>
      </c>
      <c r="AF136" s="182"/>
      <c r="AH136" s="225"/>
      <c r="AI136" s="225"/>
      <c r="AJ136" s="225"/>
      <c r="AK136" s="96">
        <f t="shared" ref="AK136:AS136" si="325">AK134*AK140</f>
        <v>1792.5805062438717</v>
      </c>
      <c r="AL136" s="96">
        <f t="shared" si="325"/>
        <v>1715.0389427352143</v>
      </c>
      <c r="AM136" s="96">
        <f t="shared" si="325"/>
        <v>1851.0209082337828</v>
      </c>
      <c r="AN136" s="96">
        <f t="shared" si="325"/>
        <v>1435.6573002780854</v>
      </c>
      <c r="AO136" s="96">
        <f t="shared" si="325"/>
        <v>1491.2683086864856</v>
      </c>
      <c r="AP136" s="96">
        <f t="shared" si="325"/>
        <v>1667.2161697359015</v>
      </c>
      <c r="AQ136" s="96">
        <f t="shared" si="325"/>
        <v>1819.3021784832251</v>
      </c>
      <c r="AR136" s="96">
        <f t="shared" si="325"/>
        <v>1917.6814311703392</v>
      </c>
      <c r="AS136" s="96">
        <f t="shared" si="325"/>
        <v>2165.4352964560399</v>
      </c>
      <c r="AT136" s="225"/>
      <c r="AU136" s="225"/>
      <c r="AV136" s="225"/>
      <c r="AW136" s="96">
        <v>1524.2608577787805</v>
      </c>
      <c r="AX136" s="96">
        <v>1383.050276678804</v>
      </c>
      <c r="AY136" s="96">
        <v>1954.2108165537566</v>
      </c>
      <c r="AZ136" s="96">
        <v>2103.1467112599903</v>
      </c>
      <c r="BA136" s="96">
        <v>1932.983359367757</v>
      </c>
      <c r="BB136" s="96">
        <v>1861.214673270498</v>
      </c>
      <c r="BC136" s="96">
        <v>2410.0890972370871</v>
      </c>
      <c r="BD136" s="96">
        <v>2451.643858246578</v>
      </c>
      <c r="BE136" s="96">
        <v>2444.094463809784</v>
      </c>
      <c r="BG136" s="184"/>
      <c r="BH136" s="225"/>
      <c r="BI136" s="225"/>
      <c r="BJ136" s="225"/>
      <c r="BK136" s="225"/>
      <c r="BL136" s="225"/>
      <c r="BM136" s="225"/>
      <c r="BN136" s="96">
        <f t="shared" ref="BN136:BS136" si="326">+BN145</f>
        <v>2051.6569940571262</v>
      </c>
      <c r="BO136" s="96">
        <f t="shared" si="326"/>
        <v>1692.7858007352697</v>
      </c>
      <c r="BP136" s="96">
        <f t="shared" si="326"/>
        <v>1516.2429476878854</v>
      </c>
      <c r="BQ136" s="96">
        <f t="shared" si="326"/>
        <v>2005.9116028352751</v>
      </c>
      <c r="BR136" s="96">
        <f t="shared" si="326"/>
        <v>2026.5201725265024</v>
      </c>
      <c r="BS136" s="96">
        <f t="shared" si="326"/>
        <v>2161.9393475889033</v>
      </c>
      <c r="BT136" s="225"/>
      <c r="BU136" s="225"/>
      <c r="BV136" s="225"/>
      <c r="BW136" s="225"/>
      <c r="BX136" s="225"/>
      <c r="BY136" s="225"/>
      <c r="BZ136" s="96"/>
      <c r="CA136" s="96"/>
      <c r="CB136" s="96"/>
      <c r="CC136" s="96"/>
      <c r="CD136" s="96"/>
      <c r="CE136" s="96"/>
      <c r="CH136" s="225"/>
      <c r="CI136" s="225"/>
      <c r="CJ136" s="225"/>
      <c r="CK136" s="225"/>
      <c r="CL136" s="225"/>
      <c r="CM136" s="225"/>
      <c r="CN136" s="225"/>
      <c r="CO136" s="225"/>
      <c r="CP136" s="225"/>
      <c r="CQ136" s="96">
        <f t="shared" ref="CQ136:CS136" si="327">+CQ145</f>
        <v>1974.567596418201</v>
      </c>
      <c r="CR136" s="96">
        <f t="shared" si="327"/>
        <v>1889.9717650296925</v>
      </c>
      <c r="CS136" s="96">
        <f t="shared" si="327"/>
        <v>2135.1455772790478</v>
      </c>
      <c r="CT136" s="225"/>
      <c r="CU136" s="225"/>
      <c r="CV136" s="225"/>
      <c r="CW136" s="225"/>
      <c r="CX136" s="225"/>
      <c r="CY136" s="225"/>
      <c r="CZ136" s="225"/>
      <c r="DA136" s="225"/>
      <c r="DB136" s="225"/>
      <c r="DC136" s="96"/>
      <c r="DD136" s="96"/>
      <c r="DE136" s="96"/>
      <c r="DH136" s="96"/>
      <c r="DI136" s="96"/>
      <c r="DJ136" s="96"/>
      <c r="DK136" s="96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>
        <f>18*EF133*EF$3</f>
        <v>2160</v>
      </c>
      <c r="EG136" s="96">
        <f t="shared" ref="EG136:EV136" si="328">18*EG133*EG$3</f>
        <v>2160</v>
      </c>
      <c r="EH136" s="96">
        <f t="shared" si="328"/>
        <v>2232</v>
      </c>
      <c r="EI136" s="96">
        <f t="shared" si="328"/>
        <v>2232</v>
      </c>
      <c r="EJ136" s="96">
        <f t="shared" si="328"/>
        <v>2232</v>
      </c>
      <c r="EK136" s="96">
        <f t="shared" si="328"/>
        <v>2232</v>
      </c>
      <c r="EL136" s="96">
        <f t="shared" si="328"/>
        <v>2232</v>
      </c>
      <c r="EM136" s="96">
        <f t="shared" si="328"/>
        <v>2232</v>
      </c>
      <c r="EN136" s="96">
        <f t="shared" si="328"/>
        <v>2232</v>
      </c>
      <c r="EO136" s="96">
        <f t="shared" si="328"/>
        <v>2232</v>
      </c>
      <c r="EP136" s="96">
        <f t="shared" si="328"/>
        <v>2232</v>
      </c>
      <c r="EQ136" s="96">
        <f t="shared" si="328"/>
        <v>2160</v>
      </c>
      <c r="ER136" s="96">
        <f t="shared" si="328"/>
        <v>2160</v>
      </c>
      <c r="ES136" s="96">
        <f t="shared" si="328"/>
        <v>2160</v>
      </c>
      <c r="ET136" s="96">
        <f t="shared" si="328"/>
        <v>2160</v>
      </c>
      <c r="EU136" s="96">
        <f t="shared" si="328"/>
        <v>2232</v>
      </c>
      <c r="EV136" s="96">
        <f t="shared" si="328"/>
        <v>2232</v>
      </c>
      <c r="EW136" s="96">
        <v>485</v>
      </c>
      <c r="EX136" s="96">
        <f>24*7*EX139*EX135*EX133</f>
        <v>484.91519999999997</v>
      </c>
      <c r="EY136" s="96">
        <f>24*7*EY139*EY135*EY133</f>
        <v>484.91519999999997</v>
      </c>
      <c r="EZ136" s="96">
        <v>484.91519999999997</v>
      </c>
      <c r="FA136" s="96">
        <v>484.78399999999999</v>
      </c>
      <c r="FB136" s="96">
        <v>432</v>
      </c>
      <c r="FC136" s="96">
        <v>497</v>
      </c>
      <c r="FD136" s="96">
        <v>497</v>
      </c>
      <c r="FE136" s="96">
        <v>496.94399999999996</v>
      </c>
      <c r="FF136" s="96">
        <v>496.94399999999996</v>
      </c>
      <c r="FG136" s="96">
        <v>496.94399999999996</v>
      </c>
      <c r="FH136" s="96">
        <v>354.96</v>
      </c>
      <c r="FI136" s="96">
        <v>359.04</v>
      </c>
      <c r="FJ136" s="96">
        <v>483.39999999999782</v>
      </c>
      <c r="FK136" s="96">
        <v>502.65599999999995</v>
      </c>
      <c r="FL136" s="96">
        <v>504</v>
      </c>
      <c r="FM136" s="96">
        <v>504</v>
      </c>
      <c r="FN136" s="96">
        <v>405</v>
      </c>
      <c r="FO136" s="96">
        <v>378</v>
      </c>
      <c r="FP136" s="96">
        <v>378</v>
      </c>
      <c r="FQ136" s="96">
        <v>378</v>
      </c>
      <c r="FR136" s="96">
        <v>576</v>
      </c>
      <c r="FS136" s="96">
        <v>504</v>
      </c>
      <c r="FT136" s="96">
        <v>504</v>
      </c>
      <c r="FU136" s="96">
        <v>504</v>
      </c>
      <c r="FV136" s="96">
        <v>378</v>
      </c>
      <c r="FW136" s="96">
        <v>378</v>
      </c>
      <c r="FX136" s="96">
        <f t="shared" ref="FX136" si="329">18*FX133*FX3</f>
        <v>1620</v>
      </c>
      <c r="FY136" s="159">
        <f>18*FY133*FY3</f>
        <v>1674</v>
      </c>
      <c r="FZ136" s="159">
        <f t="shared" ref="FZ136:GC136" si="330">18*FZ133*FZ3</f>
        <v>1674</v>
      </c>
      <c r="GA136" s="159">
        <f t="shared" si="330"/>
        <v>1674</v>
      </c>
      <c r="GB136" s="159">
        <f t="shared" si="330"/>
        <v>1674</v>
      </c>
      <c r="GC136" s="159">
        <f t="shared" si="330"/>
        <v>2232</v>
      </c>
      <c r="GD136" s="159"/>
      <c r="GE136" s="159"/>
      <c r="GF136" s="159"/>
      <c r="GG136" s="159"/>
      <c r="GH136" s="159"/>
      <c r="GI136" s="159"/>
      <c r="GJ136" s="159"/>
      <c r="GK136" s="159"/>
      <c r="GL136" s="159"/>
      <c r="GM136" s="159">
        <f t="shared" ref="GM136:HH136" si="331">18*GM133*GM3</f>
        <v>2232</v>
      </c>
      <c r="GN136" s="159">
        <f t="shared" si="331"/>
        <v>2232</v>
      </c>
      <c r="GO136" s="159">
        <f t="shared" si="331"/>
        <v>2232</v>
      </c>
      <c r="GP136" s="159">
        <f t="shared" si="331"/>
        <v>2232</v>
      </c>
      <c r="GQ136" s="159">
        <f t="shared" si="331"/>
        <v>2160</v>
      </c>
      <c r="GR136" s="159">
        <f t="shared" si="331"/>
        <v>2160</v>
      </c>
      <c r="GS136" s="159">
        <f t="shared" si="331"/>
        <v>2160</v>
      </c>
      <c r="GT136" s="159">
        <f t="shared" si="331"/>
        <v>2160</v>
      </c>
      <c r="GU136" s="159">
        <f t="shared" si="331"/>
        <v>2232</v>
      </c>
      <c r="GV136" s="159">
        <f t="shared" si="331"/>
        <v>2232</v>
      </c>
      <c r="GW136" s="159">
        <f t="shared" si="331"/>
        <v>2232</v>
      </c>
      <c r="GX136" s="159">
        <f t="shared" si="331"/>
        <v>2232</v>
      </c>
      <c r="GY136" s="159">
        <f t="shared" si="331"/>
        <v>2232</v>
      </c>
      <c r="GZ136" s="159">
        <f t="shared" si="331"/>
        <v>2160</v>
      </c>
      <c r="HA136" s="159">
        <f t="shared" si="331"/>
        <v>2160</v>
      </c>
      <c r="HB136" s="159">
        <f t="shared" si="331"/>
        <v>2160</v>
      </c>
      <c r="HC136" s="159">
        <f t="shared" si="331"/>
        <v>2160</v>
      </c>
      <c r="HD136" s="159">
        <f t="shared" si="331"/>
        <v>2232</v>
      </c>
      <c r="HE136" s="159">
        <f t="shared" si="331"/>
        <v>2232</v>
      </c>
      <c r="HF136" s="159">
        <f t="shared" si="331"/>
        <v>2232</v>
      </c>
      <c r="HG136" s="159">
        <f t="shared" si="331"/>
        <v>2232</v>
      </c>
      <c r="HH136" s="159">
        <f t="shared" si="331"/>
        <v>2232</v>
      </c>
    </row>
    <row r="137" spans="2:221" ht="15" customHeight="1">
      <c r="B137" s="104" t="s">
        <v>291</v>
      </c>
      <c r="C137" s="106" t="s">
        <v>181</v>
      </c>
      <c r="H137" s="96">
        <f>+H134*H135</f>
        <v>2678.4</v>
      </c>
      <c r="I137" s="96">
        <f t="shared" ref="I137:S137" si="332">+I134*I135</f>
        <v>2678.4</v>
      </c>
      <c r="J137" s="96">
        <f t="shared" si="332"/>
        <v>2008.8</v>
      </c>
      <c r="K137" s="96">
        <f t="shared" si="332"/>
        <v>2008.8</v>
      </c>
      <c r="L137" s="96">
        <f t="shared" si="332"/>
        <v>2008.8</v>
      </c>
      <c r="M137" s="96">
        <f t="shared" si="332"/>
        <v>2008.8</v>
      </c>
      <c r="N137" s="96">
        <f t="shared" si="332"/>
        <v>2008.8</v>
      </c>
      <c r="O137" s="96">
        <f t="shared" si="332"/>
        <v>2008.8</v>
      </c>
      <c r="P137" s="96">
        <f t="shared" si="332"/>
        <v>2678.4</v>
      </c>
      <c r="Q137" s="96">
        <f t="shared" si="332"/>
        <v>2008.8</v>
      </c>
      <c r="R137" s="96">
        <f t="shared" si="332"/>
        <v>2678.4</v>
      </c>
      <c r="S137" s="96">
        <f t="shared" si="332"/>
        <v>2678.4</v>
      </c>
      <c r="T137" s="183">
        <f>+T134*T135</f>
        <v>2678.4</v>
      </c>
      <c r="U137" s="183">
        <f>+U134*U135</f>
        <v>2419.2000000000003</v>
      </c>
      <c r="V137" s="183">
        <f>+V134*V135</f>
        <v>2678.4</v>
      </c>
      <c r="W137" s="183">
        <f t="shared" ref="W137:AE137" si="333">+W134*W135</f>
        <v>2592</v>
      </c>
      <c r="X137" s="183">
        <f t="shared" si="333"/>
        <v>2678.4</v>
      </c>
      <c r="Y137" s="183">
        <f t="shared" si="333"/>
        <v>2592</v>
      </c>
      <c r="Z137" s="183">
        <f t="shared" si="333"/>
        <v>2678.4</v>
      </c>
      <c r="AA137" s="183">
        <f t="shared" si="333"/>
        <v>2678.4</v>
      </c>
      <c r="AB137" s="183">
        <f t="shared" si="333"/>
        <v>2592</v>
      </c>
      <c r="AC137" s="183">
        <f t="shared" si="333"/>
        <v>2678.4</v>
      </c>
      <c r="AD137" s="183">
        <f t="shared" si="333"/>
        <v>2592</v>
      </c>
      <c r="AE137" s="183">
        <f t="shared" si="333"/>
        <v>2678.4</v>
      </c>
      <c r="AF137" s="182"/>
      <c r="AH137" s="225"/>
      <c r="AI137" s="225"/>
      <c r="AJ137" s="225"/>
      <c r="AK137" s="96">
        <f t="shared" ref="AK137:AS137" si="334">AK134*AK135</f>
        <v>2289.877033782494</v>
      </c>
      <c r="AL137" s="96">
        <f t="shared" si="334"/>
        <v>2190.8239397520806</v>
      </c>
      <c r="AM137" s="96">
        <f t="shared" si="334"/>
        <v>2210.9890295585092</v>
      </c>
      <c r="AN137" s="96">
        <f t="shared" si="334"/>
        <v>1996.6913540272405</v>
      </c>
      <c r="AO137" s="96">
        <f t="shared" si="334"/>
        <v>2087.5677898880917</v>
      </c>
      <c r="AP137" s="96">
        <f t="shared" si="334"/>
        <v>2294.1924436056966</v>
      </c>
      <c r="AQ137" s="96">
        <f t="shared" si="334"/>
        <v>2388.2110365061562</v>
      </c>
      <c r="AR137" s="96">
        <f t="shared" si="334"/>
        <v>2449.6833765917881</v>
      </c>
      <c r="AS137" s="96">
        <f t="shared" si="334"/>
        <v>2891.9039120412917</v>
      </c>
      <c r="AT137" s="225"/>
      <c r="AU137" s="225"/>
      <c r="AV137" s="225"/>
      <c r="AW137" s="96">
        <f>AW134*AW135</f>
        <v>762.13042888939026</v>
      </c>
      <c r="AX137" s="96">
        <f t="shared" ref="AX137:BE137" si="335">AX134*AX135</f>
        <v>691.52513833940202</v>
      </c>
      <c r="AY137" s="96">
        <f t="shared" si="335"/>
        <v>1954.2108165537568</v>
      </c>
      <c r="AZ137" s="96">
        <f t="shared" si="335"/>
        <v>2103.1467112599903</v>
      </c>
      <c r="BA137" s="96">
        <f t="shared" si="335"/>
        <v>1932.9833593677572</v>
      </c>
      <c r="BB137" s="96">
        <f t="shared" si="335"/>
        <v>1861.2146732704982</v>
      </c>
      <c r="BC137" s="96">
        <f t="shared" si="335"/>
        <v>2410.0890972370871</v>
      </c>
      <c r="BD137" s="96">
        <f t="shared" si="335"/>
        <v>2451.643858246578</v>
      </c>
      <c r="BE137" s="96">
        <f t="shared" si="335"/>
        <v>2444.094463809784</v>
      </c>
      <c r="BG137" s="184"/>
      <c r="BH137" s="225"/>
      <c r="BI137" s="225"/>
      <c r="BJ137" s="225"/>
      <c r="BK137" s="225"/>
      <c r="BL137" s="225"/>
      <c r="BM137" s="225"/>
      <c r="BN137" s="96">
        <f t="shared" ref="BN137:BS137" si="336">+BN134*BN135</f>
        <v>2678.4</v>
      </c>
      <c r="BO137" s="96">
        <f t="shared" si="336"/>
        <v>2678.4</v>
      </c>
      <c r="BP137" s="96">
        <f t="shared" si="336"/>
        <v>2592</v>
      </c>
      <c r="BQ137" s="96">
        <f t="shared" si="336"/>
        <v>2678.4</v>
      </c>
      <c r="BR137" s="96">
        <f t="shared" si="336"/>
        <v>2592</v>
      </c>
      <c r="BS137" s="96">
        <f t="shared" si="336"/>
        <v>2678.4</v>
      </c>
      <c r="BT137" s="225"/>
      <c r="BU137" s="225"/>
      <c r="BV137" s="225"/>
      <c r="BW137" s="225"/>
      <c r="BX137" s="225"/>
      <c r="BY137" s="225"/>
      <c r="BZ137" s="96"/>
      <c r="CA137" s="96"/>
      <c r="CB137" s="96"/>
      <c r="CC137" s="96"/>
      <c r="CD137" s="96"/>
      <c r="CE137" s="96"/>
      <c r="CH137" s="225"/>
      <c r="CI137" s="225"/>
      <c r="CJ137" s="225"/>
      <c r="CK137" s="225"/>
      <c r="CL137" s="225"/>
      <c r="CM137" s="225"/>
      <c r="CN137" s="225"/>
      <c r="CO137" s="225"/>
      <c r="CP137" s="225"/>
      <c r="CQ137" s="96">
        <f t="shared" ref="CQ137:CS137" si="337">+CQ134*CQ135</f>
        <v>2678.4</v>
      </c>
      <c r="CR137" s="96">
        <f t="shared" si="337"/>
        <v>2592</v>
      </c>
      <c r="CS137" s="96">
        <f t="shared" si="337"/>
        <v>2678.4</v>
      </c>
      <c r="CT137" s="225"/>
      <c r="CU137" s="225"/>
      <c r="CV137" s="225"/>
      <c r="CW137" s="225"/>
      <c r="CX137" s="225"/>
      <c r="CY137" s="225"/>
      <c r="CZ137" s="225"/>
      <c r="DA137" s="225"/>
      <c r="DB137" s="225"/>
      <c r="DC137" s="96"/>
      <c r="DD137" s="96"/>
      <c r="DE137" s="96"/>
      <c r="DH137" s="96"/>
      <c r="DI137" s="96"/>
      <c r="DJ137" s="96"/>
      <c r="DK137" s="96"/>
      <c r="DL137" s="96"/>
      <c r="DM137" s="96"/>
      <c r="DN137" s="96"/>
      <c r="DO137" s="96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>
        <f t="shared" ref="EF137:EW137" si="338">+IF(EF134-EF138&lt;0,0,EF134-EF138)</f>
        <v>584.64</v>
      </c>
      <c r="EG137" s="96">
        <f t="shared" si="338"/>
        <v>551.04</v>
      </c>
      <c r="EH137" s="96">
        <f t="shared" si="338"/>
        <v>2678.4</v>
      </c>
      <c r="EI137" s="96">
        <f t="shared" si="338"/>
        <v>2678.4</v>
      </c>
      <c r="EJ137" s="96">
        <f t="shared" si="338"/>
        <v>2210.7428571428559</v>
      </c>
      <c r="EK137" s="96">
        <f t="shared" si="338"/>
        <v>2678.4</v>
      </c>
      <c r="EL137" s="96">
        <f t="shared" si="338"/>
        <v>2678.4</v>
      </c>
      <c r="EM137" s="96">
        <f t="shared" si="338"/>
        <v>2678.4</v>
      </c>
      <c r="EN137" s="96">
        <f t="shared" si="338"/>
        <v>2351.04</v>
      </c>
      <c r="EO137" s="96">
        <f t="shared" si="338"/>
        <v>2529.6</v>
      </c>
      <c r="EP137" s="96">
        <f t="shared" si="338"/>
        <v>2351.04</v>
      </c>
      <c r="EQ137" s="96">
        <f t="shared" si="338"/>
        <v>530.88</v>
      </c>
      <c r="ER137" s="96">
        <f t="shared" si="338"/>
        <v>591.36</v>
      </c>
      <c r="ES137" s="96">
        <f t="shared" si="338"/>
        <v>591.36</v>
      </c>
      <c r="ET137" s="96">
        <f t="shared" si="338"/>
        <v>591.36</v>
      </c>
      <c r="EU137" s="96">
        <f t="shared" si="338"/>
        <v>591.36</v>
      </c>
      <c r="EV137" s="96">
        <f t="shared" si="338"/>
        <v>591.36</v>
      </c>
      <c r="EW137" s="96">
        <f t="shared" si="338"/>
        <v>591.36</v>
      </c>
      <c r="EX137" s="96">
        <f>+IF(EX134-EX138&lt;0,0,EX134-EX138)</f>
        <v>2618.88</v>
      </c>
      <c r="EY137" s="96">
        <f>+IF(EY134-EY138&lt;0,0,EY134-EY138)</f>
        <v>2618.88</v>
      </c>
      <c r="EZ137" s="96">
        <v>591.36</v>
      </c>
      <c r="FA137" s="96">
        <f>+FA134-FA138</f>
        <v>656.65440000000001</v>
      </c>
      <c r="FB137" s="96">
        <v>585</v>
      </c>
      <c r="FC137" s="96">
        <v>585</v>
      </c>
      <c r="FD137" s="96">
        <v>584.64</v>
      </c>
      <c r="FE137" s="96">
        <v>584.64</v>
      </c>
      <c r="FF137" s="96">
        <v>584.64</v>
      </c>
      <c r="FG137" s="96">
        <v>584.64</v>
      </c>
      <c r="FH137" s="96">
        <v>417.6</v>
      </c>
      <c r="FI137" s="96">
        <v>591.36</v>
      </c>
      <c r="FJ137" s="96">
        <v>621.68333333333328</v>
      </c>
      <c r="FK137" s="96">
        <v>591.36</v>
      </c>
      <c r="FL137" s="96">
        <v>551.04</v>
      </c>
      <c r="FM137" s="96">
        <v>463.68</v>
      </c>
      <c r="FN137" s="96">
        <v>372.6</v>
      </c>
      <c r="FO137" s="96">
        <v>347.76</v>
      </c>
      <c r="FP137" s="96">
        <v>347.76</v>
      </c>
      <c r="FQ137" s="96">
        <v>347.76</v>
      </c>
      <c r="FR137" s="96">
        <v>529.91999999999996</v>
      </c>
      <c r="FS137" s="96">
        <v>558</v>
      </c>
      <c r="FT137" s="96">
        <v>549</v>
      </c>
      <c r="FU137" s="96">
        <v>544.32000000000005</v>
      </c>
      <c r="FV137" s="96">
        <v>402</v>
      </c>
      <c r="FW137" s="96">
        <v>395</v>
      </c>
      <c r="FX137" s="96">
        <f t="shared" ref="FX137" si="339">+IF(FX134-FX138&lt;0,0,FX134-FX138)</f>
        <v>1819.6071428571427</v>
      </c>
      <c r="FY137" s="159">
        <f>+IF(FY134-FY138&lt;0,0,FY134-FY138)</f>
        <v>1318.2749999999999</v>
      </c>
      <c r="FZ137" s="159">
        <f t="shared" ref="FZ137:GC137" si="340">+IF(FZ134-FZ138&lt;0,0,FZ134-FZ138)</f>
        <v>1964.16</v>
      </c>
      <c r="GA137" s="159">
        <f t="shared" si="340"/>
        <v>1964.16</v>
      </c>
      <c r="GB137" s="159">
        <f t="shared" si="340"/>
        <v>1964.16</v>
      </c>
      <c r="GC137" s="159">
        <f t="shared" si="340"/>
        <v>2618.88</v>
      </c>
      <c r="GD137" s="159"/>
      <c r="GE137" s="159"/>
      <c r="GF137" s="159"/>
      <c r="GG137" s="159"/>
      <c r="GH137" s="159"/>
      <c r="GI137" s="159"/>
      <c r="GJ137" s="159"/>
      <c r="GK137" s="159"/>
      <c r="GL137" s="159"/>
      <c r="GM137" s="159">
        <f t="shared" ref="GM137:HH137" si="341">+IF(GM134-GM138&lt;0,0,GM134-GM138)</f>
        <v>2618.88</v>
      </c>
      <c r="GN137" s="159">
        <f t="shared" si="341"/>
        <v>2618.88</v>
      </c>
      <c r="GO137" s="159">
        <f t="shared" si="341"/>
        <v>2618.88</v>
      </c>
      <c r="GP137" s="159">
        <f t="shared" si="341"/>
        <v>2618.88</v>
      </c>
      <c r="GQ137" s="159">
        <f t="shared" si="341"/>
        <v>2534.4</v>
      </c>
      <c r="GR137" s="159">
        <f t="shared" si="341"/>
        <v>2534.4</v>
      </c>
      <c r="GS137" s="159">
        <f t="shared" si="341"/>
        <v>2534.4</v>
      </c>
      <c r="GT137" s="159">
        <f t="shared" si="341"/>
        <v>2534.4</v>
      </c>
      <c r="GU137" s="159">
        <f t="shared" si="341"/>
        <v>2618.88</v>
      </c>
      <c r="GV137" s="159">
        <f t="shared" si="341"/>
        <v>2618.88</v>
      </c>
      <c r="GW137" s="159">
        <f t="shared" si="341"/>
        <v>2618.88</v>
      </c>
      <c r="GX137" s="159">
        <f t="shared" si="341"/>
        <v>2618.88</v>
      </c>
      <c r="GY137" s="159">
        <f t="shared" si="341"/>
        <v>2618.88</v>
      </c>
      <c r="GZ137" s="159">
        <f t="shared" si="341"/>
        <v>2534.4</v>
      </c>
      <c r="HA137" s="159">
        <f t="shared" si="341"/>
        <v>2534.4</v>
      </c>
      <c r="HB137" s="159">
        <f t="shared" si="341"/>
        <v>2534.4</v>
      </c>
      <c r="HC137" s="159">
        <f t="shared" si="341"/>
        <v>2534.4</v>
      </c>
      <c r="HD137" s="159">
        <f t="shared" si="341"/>
        <v>2618.88</v>
      </c>
      <c r="HE137" s="159">
        <f t="shared" si="341"/>
        <v>2618.88</v>
      </c>
      <c r="HF137" s="159">
        <f t="shared" si="341"/>
        <v>2618.88</v>
      </c>
      <c r="HG137" s="159">
        <f t="shared" si="341"/>
        <v>2618.88</v>
      </c>
      <c r="HH137" s="159">
        <f t="shared" si="341"/>
        <v>2618.88</v>
      </c>
    </row>
    <row r="138" spans="2:221" ht="15" customHeight="1">
      <c r="B138" s="104" t="s">
        <v>292</v>
      </c>
      <c r="C138" s="106" t="s">
        <v>181</v>
      </c>
      <c r="H138" s="96">
        <f>+H134-H137</f>
        <v>297.59999999999991</v>
      </c>
      <c r="I138" s="96">
        <f t="shared" ref="I138:S138" si="342">+I134-I137</f>
        <v>297.59999999999991</v>
      </c>
      <c r="J138" s="96">
        <f t="shared" si="342"/>
        <v>223.20000000000005</v>
      </c>
      <c r="K138" s="96">
        <f t="shared" si="342"/>
        <v>223.20000000000005</v>
      </c>
      <c r="L138" s="96">
        <f t="shared" si="342"/>
        <v>223.20000000000005</v>
      </c>
      <c r="M138" s="96">
        <f t="shared" si="342"/>
        <v>223.20000000000005</v>
      </c>
      <c r="N138" s="96">
        <f t="shared" si="342"/>
        <v>223.20000000000005</v>
      </c>
      <c r="O138" s="96">
        <f t="shared" si="342"/>
        <v>223.20000000000005</v>
      </c>
      <c r="P138" s="96">
        <f t="shared" si="342"/>
        <v>297.59999999999991</v>
      </c>
      <c r="Q138" s="96">
        <f t="shared" si="342"/>
        <v>223.20000000000005</v>
      </c>
      <c r="R138" s="96">
        <f t="shared" si="342"/>
        <v>297.59999999999991</v>
      </c>
      <c r="S138" s="96">
        <f t="shared" si="342"/>
        <v>297.59999999999991</v>
      </c>
      <c r="T138" s="183">
        <f t="shared" ref="T138:AE138" si="343">+T134-T137</f>
        <v>297.59999999999991</v>
      </c>
      <c r="U138" s="183">
        <f t="shared" si="343"/>
        <v>268.79999999999973</v>
      </c>
      <c r="V138" s="183">
        <f t="shared" si="343"/>
        <v>297.59999999999991</v>
      </c>
      <c r="W138" s="183">
        <f t="shared" si="343"/>
        <v>288</v>
      </c>
      <c r="X138" s="183">
        <f t="shared" si="343"/>
        <v>297.59999999999991</v>
      </c>
      <c r="Y138" s="183">
        <f t="shared" si="343"/>
        <v>288</v>
      </c>
      <c r="Z138" s="183">
        <f t="shared" si="343"/>
        <v>297.59999999999991</v>
      </c>
      <c r="AA138" s="183">
        <f t="shared" si="343"/>
        <v>297.59999999999991</v>
      </c>
      <c r="AB138" s="183">
        <f t="shared" si="343"/>
        <v>288</v>
      </c>
      <c r="AC138" s="183">
        <f t="shared" si="343"/>
        <v>297.59999999999991</v>
      </c>
      <c r="AD138" s="183">
        <f t="shared" si="343"/>
        <v>288</v>
      </c>
      <c r="AE138" s="183">
        <f t="shared" si="343"/>
        <v>297.59999999999991</v>
      </c>
      <c r="AF138" s="182"/>
      <c r="AH138" s="225"/>
      <c r="AI138" s="225"/>
      <c r="AJ138" s="225"/>
      <c r="AK138" s="96">
        <f t="shared" ref="AK138:AS138" si="344">AK134-AK137</f>
        <v>254.43078153138822</v>
      </c>
      <c r="AL138" s="96">
        <f t="shared" si="344"/>
        <v>243.42488219467532</v>
      </c>
      <c r="AM138" s="96">
        <f t="shared" si="344"/>
        <v>245.66544772872339</v>
      </c>
      <c r="AN138" s="96">
        <f t="shared" si="344"/>
        <v>221.85459489191567</v>
      </c>
      <c r="AO138" s="96">
        <f t="shared" si="344"/>
        <v>231.95197665423257</v>
      </c>
      <c r="AP138" s="96">
        <f t="shared" si="344"/>
        <v>254.91027151174376</v>
      </c>
      <c r="AQ138" s="96">
        <f t="shared" si="344"/>
        <v>265.35678183401706</v>
      </c>
      <c r="AR138" s="96">
        <f t="shared" si="344"/>
        <v>272.18704184353192</v>
      </c>
      <c r="AS138" s="96">
        <f t="shared" si="344"/>
        <v>321.32265689347696</v>
      </c>
      <c r="AT138" s="225"/>
      <c r="AU138" s="225"/>
      <c r="AV138" s="225"/>
      <c r="AW138" s="96">
        <f>AW134-AW137</f>
        <v>677.86957111060974</v>
      </c>
      <c r="AX138" s="96">
        <f t="shared" ref="AX138:BE138" si="345">AX134-AX137</f>
        <v>796.47486166059798</v>
      </c>
      <c r="AY138" s="96">
        <f t="shared" si="345"/>
        <v>925.78918344624321</v>
      </c>
      <c r="AZ138" s="96">
        <f t="shared" si="345"/>
        <v>872.8532887400097</v>
      </c>
      <c r="BA138" s="96">
        <f t="shared" si="345"/>
        <v>1043.0166406322428</v>
      </c>
      <c r="BB138" s="96">
        <f t="shared" si="345"/>
        <v>1018.7853267295018</v>
      </c>
      <c r="BC138" s="96">
        <f t="shared" si="345"/>
        <v>565.91090276291288</v>
      </c>
      <c r="BD138" s="96">
        <f t="shared" si="345"/>
        <v>428.35614175342198</v>
      </c>
      <c r="BE138" s="96">
        <f t="shared" si="345"/>
        <v>531.90553619021603</v>
      </c>
      <c r="BG138" s="184"/>
      <c r="BH138" s="225"/>
      <c r="BI138" s="225"/>
      <c r="BJ138" s="225"/>
      <c r="BK138" s="225"/>
      <c r="BL138" s="225"/>
      <c r="BM138" s="225"/>
      <c r="BN138" s="96">
        <f t="shared" ref="BN138:BS138" si="346">+BN134-BN137</f>
        <v>297.59999999999991</v>
      </c>
      <c r="BO138" s="96">
        <f t="shared" si="346"/>
        <v>297.59999999999991</v>
      </c>
      <c r="BP138" s="96">
        <f t="shared" si="346"/>
        <v>288</v>
      </c>
      <c r="BQ138" s="96">
        <f t="shared" si="346"/>
        <v>297.59999999999991</v>
      </c>
      <c r="BR138" s="96">
        <f t="shared" si="346"/>
        <v>288</v>
      </c>
      <c r="BS138" s="96">
        <f t="shared" si="346"/>
        <v>297.59999999999991</v>
      </c>
      <c r="BT138" s="225"/>
      <c r="BU138" s="225"/>
      <c r="BV138" s="225"/>
      <c r="BW138" s="225"/>
      <c r="BX138" s="225"/>
      <c r="BY138" s="225"/>
      <c r="BZ138" s="96"/>
      <c r="CA138" s="96"/>
      <c r="CB138" s="96"/>
      <c r="CC138" s="96"/>
      <c r="CD138" s="96"/>
      <c r="CE138" s="96"/>
      <c r="CH138" s="225"/>
      <c r="CI138" s="225"/>
      <c r="CJ138" s="225"/>
      <c r="CK138" s="225"/>
      <c r="CL138" s="225"/>
      <c r="CM138" s="225"/>
      <c r="CN138" s="225"/>
      <c r="CO138" s="225"/>
      <c r="CP138" s="225"/>
      <c r="CQ138" s="96">
        <f t="shared" ref="CQ138:CS138" si="347">+CQ134-CQ137</f>
        <v>297.59999999999991</v>
      </c>
      <c r="CR138" s="96">
        <f t="shared" si="347"/>
        <v>288</v>
      </c>
      <c r="CS138" s="96">
        <f t="shared" si="347"/>
        <v>297.59999999999991</v>
      </c>
      <c r="CT138" s="225"/>
      <c r="CU138" s="225"/>
      <c r="CV138" s="225"/>
      <c r="CW138" s="225"/>
      <c r="CX138" s="225"/>
      <c r="CY138" s="225"/>
      <c r="CZ138" s="225"/>
      <c r="DA138" s="225"/>
      <c r="DB138" s="225"/>
      <c r="DC138" s="96"/>
      <c r="DD138" s="96"/>
      <c r="DE138" s="96"/>
      <c r="DH138" s="96"/>
      <c r="DI138" s="96"/>
      <c r="DJ138" s="96"/>
      <c r="DK138" s="96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>
        <f t="shared" ref="EF138:EY138" si="348">+EF134*(1-EF135)</f>
        <v>87.36</v>
      </c>
      <c r="EG138" s="96">
        <f t="shared" si="348"/>
        <v>120.96000000000004</v>
      </c>
      <c r="EH138" s="96">
        <f t="shared" si="348"/>
        <v>297.59999999999991</v>
      </c>
      <c r="EI138" s="96">
        <f t="shared" si="348"/>
        <v>297.59999999999991</v>
      </c>
      <c r="EJ138" s="96">
        <f t="shared" si="348"/>
        <v>765.25714285714412</v>
      </c>
      <c r="EK138" s="96">
        <f t="shared" si="348"/>
        <v>297.59999999999991</v>
      </c>
      <c r="EL138" s="96">
        <f t="shared" si="348"/>
        <v>297.59999999999991</v>
      </c>
      <c r="EM138" s="96">
        <f t="shared" si="348"/>
        <v>297.59999999999991</v>
      </c>
      <c r="EN138" s="96">
        <f t="shared" si="348"/>
        <v>624.95999999999992</v>
      </c>
      <c r="EO138" s="96">
        <f t="shared" si="348"/>
        <v>446.40000000000009</v>
      </c>
      <c r="EP138" s="96">
        <f t="shared" si="348"/>
        <v>624.95999999999992</v>
      </c>
      <c r="EQ138" s="96">
        <f t="shared" si="348"/>
        <v>141.11999999999998</v>
      </c>
      <c r="ER138" s="96">
        <f t="shared" si="348"/>
        <v>80.64</v>
      </c>
      <c r="ES138" s="96">
        <f t="shared" si="348"/>
        <v>80.64</v>
      </c>
      <c r="ET138" s="96">
        <f t="shared" si="348"/>
        <v>80.64</v>
      </c>
      <c r="EU138" s="96">
        <f t="shared" si="348"/>
        <v>80.64</v>
      </c>
      <c r="EV138" s="96">
        <f t="shared" si="348"/>
        <v>80.64</v>
      </c>
      <c r="EW138" s="96">
        <f t="shared" si="348"/>
        <v>80.64</v>
      </c>
      <c r="EX138" s="96">
        <f t="shared" si="348"/>
        <v>357.12</v>
      </c>
      <c r="EY138" s="96">
        <f t="shared" si="348"/>
        <v>357.12</v>
      </c>
      <c r="EZ138" s="96">
        <v>80.64</v>
      </c>
      <c r="FA138" s="96">
        <v>15.345600000000001</v>
      </c>
      <c r="FB138" s="96">
        <v>87</v>
      </c>
      <c r="FC138" s="96">
        <v>87</v>
      </c>
      <c r="FD138" s="96">
        <v>87.36</v>
      </c>
      <c r="FE138" s="96">
        <v>87.36</v>
      </c>
      <c r="FF138" s="96">
        <v>87.36</v>
      </c>
      <c r="FG138" s="96">
        <v>87.36</v>
      </c>
      <c r="FH138" s="96">
        <v>62.400000000000006</v>
      </c>
      <c r="FI138" s="96">
        <v>80.64</v>
      </c>
      <c r="FJ138" s="96">
        <v>50.31666666666667</v>
      </c>
      <c r="FK138" s="96">
        <v>80.64</v>
      </c>
      <c r="FL138" s="96">
        <v>120.96</v>
      </c>
      <c r="FM138" s="96">
        <v>208.32</v>
      </c>
      <c r="FN138" s="96">
        <v>167.4</v>
      </c>
      <c r="FO138" s="96">
        <v>156.24</v>
      </c>
      <c r="FP138" s="96">
        <v>156.24000000000004</v>
      </c>
      <c r="FQ138" s="96">
        <v>156.24000000000004</v>
      </c>
      <c r="FR138" s="96">
        <v>238.08000000000004</v>
      </c>
      <c r="FS138" s="96">
        <v>114</v>
      </c>
      <c r="FT138" s="96">
        <v>123</v>
      </c>
      <c r="FU138" s="96">
        <v>127.67999999999996</v>
      </c>
      <c r="FV138" s="96">
        <v>102</v>
      </c>
      <c r="FW138" s="96">
        <v>109</v>
      </c>
      <c r="FX138" s="96">
        <f t="shared" ref="FX138" si="349">+FX134*(1-FX135)</f>
        <v>340.39285714285722</v>
      </c>
      <c r="FY138" s="159">
        <f>+FY134*(1-FY135)</f>
        <v>913.72500000000014</v>
      </c>
      <c r="FZ138" s="159">
        <f t="shared" ref="FZ138:GC138" si="350">+FZ134*(1-FZ135)</f>
        <v>267.83999999999997</v>
      </c>
      <c r="GA138" s="159">
        <f t="shared" si="350"/>
        <v>267.83999999999997</v>
      </c>
      <c r="GB138" s="159">
        <f t="shared" si="350"/>
        <v>267.83999999999997</v>
      </c>
      <c r="GC138" s="159">
        <f t="shared" si="350"/>
        <v>357.12</v>
      </c>
      <c r="GD138" s="159"/>
      <c r="GE138" s="159"/>
      <c r="GF138" s="159"/>
      <c r="GG138" s="159"/>
      <c r="GH138" s="159"/>
      <c r="GI138" s="159"/>
      <c r="GJ138" s="159"/>
      <c r="GK138" s="159"/>
      <c r="GL138" s="159"/>
      <c r="GM138" s="159">
        <f t="shared" ref="GM138:HH138" si="351">+GM134*(1-GM135)</f>
        <v>357.12</v>
      </c>
      <c r="GN138" s="159">
        <f t="shared" si="351"/>
        <v>357.12</v>
      </c>
      <c r="GO138" s="159">
        <f t="shared" si="351"/>
        <v>357.12</v>
      </c>
      <c r="GP138" s="159">
        <f t="shared" si="351"/>
        <v>357.12</v>
      </c>
      <c r="GQ138" s="159">
        <f t="shared" si="351"/>
        <v>345.59999999999997</v>
      </c>
      <c r="GR138" s="159">
        <f t="shared" si="351"/>
        <v>345.59999999999997</v>
      </c>
      <c r="GS138" s="159">
        <f t="shared" si="351"/>
        <v>345.59999999999997</v>
      </c>
      <c r="GT138" s="159">
        <f t="shared" si="351"/>
        <v>345.59999999999997</v>
      </c>
      <c r="GU138" s="159">
        <f t="shared" si="351"/>
        <v>357.12</v>
      </c>
      <c r="GV138" s="159">
        <f t="shared" si="351"/>
        <v>357.12</v>
      </c>
      <c r="GW138" s="159">
        <f t="shared" si="351"/>
        <v>357.12</v>
      </c>
      <c r="GX138" s="159">
        <f t="shared" si="351"/>
        <v>357.12</v>
      </c>
      <c r="GY138" s="159">
        <f t="shared" si="351"/>
        <v>357.12</v>
      </c>
      <c r="GZ138" s="159">
        <f t="shared" si="351"/>
        <v>345.59999999999997</v>
      </c>
      <c r="HA138" s="159">
        <f t="shared" si="351"/>
        <v>345.59999999999997</v>
      </c>
      <c r="HB138" s="159">
        <f t="shared" si="351"/>
        <v>345.59999999999997</v>
      </c>
      <c r="HC138" s="159">
        <f t="shared" si="351"/>
        <v>345.59999999999997</v>
      </c>
      <c r="HD138" s="159">
        <f t="shared" si="351"/>
        <v>357.12</v>
      </c>
      <c r="HE138" s="159">
        <f t="shared" si="351"/>
        <v>357.12</v>
      </c>
      <c r="HF138" s="159">
        <f t="shared" si="351"/>
        <v>357.12</v>
      </c>
      <c r="HG138" s="159">
        <f t="shared" si="351"/>
        <v>357.12</v>
      </c>
      <c r="HH138" s="159">
        <f t="shared" si="351"/>
        <v>357.12</v>
      </c>
    </row>
    <row r="139" spans="2:221" ht="15" customHeight="1">
      <c r="B139" s="104" t="s">
        <v>293</v>
      </c>
      <c r="C139" s="106" t="s">
        <v>183</v>
      </c>
      <c r="H139" s="129">
        <v>0.77412398385834291</v>
      </c>
      <c r="I139" s="129">
        <v>0.68291091279628535</v>
      </c>
      <c r="J139" s="129">
        <v>0.82214842750821138</v>
      </c>
      <c r="K139" s="129">
        <v>0.73415205248540372</v>
      </c>
      <c r="L139" s="129">
        <v>0.59883364292799091</v>
      </c>
      <c r="M139" s="129">
        <v>0.63412857550953472</v>
      </c>
      <c r="N139" s="129">
        <v>0.58019672044100157</v>
      </c>
      <c r="O139" s="129">
        <v>0.56343369669848975</v>
      </c>
      <c r="P139" s="129">
        <v>0.65857162998712904</v>
      </c>
      <c r="Q139" s="129">
        <v>0.6578027531932964</v>
      </c>
      <c r="R139" s="129">
        <v>0.91618425234249823</v>
      </c>
      <c r="S139" s="129">
        <v>0.8219649833000563</v>
      </c>
      <c r="T139" s="150">
        <v>0.85</v>
      </c>
      <c r="U139" s="150">
        <v>0.85</v>
      </c>
      <c r="V139" s="150">
        <v>0.85</v>
      </c>
      <c r="W139" s="150">
        <v>0.85</v>
      </c>
      <c r="X139" s="150">
        <v>0.85</v>
      </c>
      <c r="Y139" s="150">
        <v>0.85</v>
      </c>
      <c r="Z139" s="150">
        <v>0.85</v>
      </c>
      <c r="AA139" s="150">
        <v>0.85</v>
      </c>
      <c r="AB139" s="150">
        <v>0.85</v>
      </c>
      <c r="AC139" s="150">
        <v>0.85</v>
      </c>
      <c r="AD139" s="150">
        <v>0.85</v>
      </c>
      <c r="AE139" s="150">
        <v>0.85</v>
      </c>
      <c r="AF139" s="194"/>
      <c r="AH139" s="221"/>
      <c r="AI139" s="221"/>
      <c r="AJ139" s="221"/>
      <c r="AK139" s="129">
        <v>0.90909090909090906</v>
      </c>
      <c r="AL139" s="129">
        <v>0.90909090909090884</v>
      </c>
      <c r="AM139" s="129">
        <v>1</v>
      </c>
      <c r="AN139" s="129">
        <v>0.90909090909090895</v>
      </c>
      <c r="AO139" s="129">
        <v>0.92592592592592604</v>
      </c>
      <c r="AP139" s="129">
        <v>0.90909090909090906</v>
      </c>
      <c r="AQ139" s="129">
        <v>0.90909090909090906</v>
      </c>
      <c r="AR139" s="129">
        <v>0.90909090909090906</v>
      </c>
      <c r="AS139" s="129">
        <v>0.86956521739130432</v>
      </c>
      <c r="AT139" s="221"/>
      <c r="AU139" s="221"/>
      <c r="AV139" s="221"/>
      <c r="AW139" s="129">
        <v>0.85</v>
      </c>
      <c r="AX139" s="129">
        <v>0.85</v>
      </c>
      <c r="AY139" s="129">
        <v>0.85</v>
      </c>
      <c r="AZ139" s="129">
        <v>0.85</v>
      </c>
      <c r="BA139" s="129">
        <v>0.85</v>
      </c>
      <c r="BB139" s="129">
        <v>0.85</v>
      </c>
      <c r="BC139" s="129">
        <v>0.85</v>
      </c>
      <c r="BD139" s="129">
        <v>0.85</v>
      </c>
      <c r="BE139" s="129">
        <v>0.85</v>
      </c>
      <c r="BG139" s="184"/>
      <c r="BH139" s="221"/>
      <c r="BI139" s="221"/>
      <c r="BJ139" s="221"/>
      <c r="BK139" s="221"/>
      <c r="BL139" s="221"/>
      <c r="BM139" s="221"/>
      <c r="BN139" s="129">
        <f>+BN136/BN137</f>
        <v>0.76600096850997845</v>
      </c>
      <c r="BO139" s="129">
        <f t="shared" ref="BO139:BS139" si="352">+BO136/BO137</f>
        <v>0.63201381449196148</v>
      </c>
      <c r="BP139" s="129">
        <f t="shared" si="352"/>
        <v>0.58497027302773352</v>
      </c>
      <c r="BQ139" s="129">
        <f t="shared" si="352"/>
        <v>0.74892159604064923</v>
      </c>
      <c r="BR139" s="129">
        <f t="shared" si="352"/>
        <v>0.78183648631423708</v>
      </c>
      <c r="BS139" s="129">
        <f t="shared" si="352"/>
        <v>0.80717568234352721</v>
      </c>
      <c r="BT139" s="221"/>
      <c r="BU139" s="221"/>
      <c r="BV139" s="221"/>
      <c r="BW139" s="221"/>
      <c r="BX139" s="221"/>
      <c r="BY139" s="221"/>
      <c r="BZ139" s="129"/>
      <c r="CA139" s="129"/>
      <c r="CB139" s="129"/>
      <c r="CC139" s="129"/>
      <c r="CD139" s="129"/>
      <c r="CE139" s="129"/>
      <c r="CH139" s="221"/>
      <c r="CI139" s="221"/>
      <c r="CJ139" s="221"/>
      <c r="CK139" s="221"/>
      <c r="CL139" s="221"/>
      <c r="CM139" s="221"/>
      <c r="CN139" s="221"/>
      <c r="CO139" s="221"/>
      <c r="CP139" s="221"/>
      <c r="CQ139" s="129">
        <f t="shared" ref="CQ139:CS139" si="353">+CQ136/CQ137</f>
        <v>0.73721908468421482</v>
      </c>
      <c r="CR139" s="129">
        <f t="shared" si="353"/>
        <v>0.72915577354540606</v>
      </c>
      <c r="CS139" s="129">
        <f t="shared" si="353"/>
        <v>0.7971720345277209</v>
      </c>
      <c r="CT139" s="221"/>
      <c r="CU139" s="221"/>
      <c r="CV139" s="221"/>
      <c r="CW139" s="221"/>
      <c r="CX139" s="221"/>
      <c r="CY139" s="221"/>
      <c r="CZ139" s="221"/>
      <c r="DA139" s="221"/>
      <c r="DB139" s="221"/>
      <c r="DC139" s="129"/>
      <c r="DD139" s="129"/>
      <c r="DE139" s="129"/>
      <c r="DG139" s="143"/>
      <c r="DH139" s="129"/>
      <c r="DI139" s="129"/>
      <c r="DJ139" s="129"/>
      <c r="DK139" s="129"/>
      <c r="DL139" s="129"/>
      <c r="DM139" s="129"/>
      <c r="DN139" s="129"/>
      <c r="DO139" s="129"/>
      <c r="DP139" s="129"/>
      <c r="DQ139" s="129"/>
      <c r="DR139" s="129"/>
      <c r="DS139" s="129"/>
      <c r="DT139" s="129"/>
      <c r="DU139" s="129"/>
      <c r="DV139" s="129"/>
      <c r="DW139" s="129"/>
      <c r="DX139" s="129"/>
      <c r="DY139" s="129"/>
      <c r="DZ139" s="129"/>
      <c r="EA139" s="129"/>
      <c r="EB139" s="129"/>
      <c r="EC139" s="129"/>
      <c r="ED139" s="129"/>
      <c r="EE139" s="129"/>
      <c r="EF139" s="129">
        <v>0.85</v>
      </c>
      <c r="EG139" s="129">
        <v>0.85</v>
      </c>
      <c r="EH139" s="129">
        <v>0.85</v>
      </c>
      <c r="EI139" s="129">
        <v>0.85</v>
      </c>
      <c r="EJ139" s="129">
        <v>0.85</v>
      </c>
      <c r="EK139" s="129">
        <v>0.85</v>
      </c>
      <c r="EL139" s="129">
        <v>0.85</v>
      </c>
      <c r="EM139" s="129">
        <v>0.85</v>
      </c>
      <c r="EN139" s="129">
        <v>0.85</v>
      </c>
      <c r="EO139" s="129">
        <v>0.85</v>
      </c>
      <c r="EP139" s="129">
        <v>0.85</v>
      </c>
      <c r="EQ139" s="129">
        <v>0.85</v>
      </c>
      <c r="ER139" s="129">
        <v>0.85</v>
      </c>
      <c r="ES139" s="129">
        <v>0.85</v>
      </c>
      <c r="ET139" s="129">
        <v>0.85</v>
      </c>
      <c r="EU139" s="129">
        <v>0.85</v>
      </c>
      <c r="EV139" s="129">
        <v>0.82</v>
      </c>
      <c r="EW139" s="129">
        <v>0.82</v>
      </c>
      <c r="EX139" s="129">
        <v>0.82</v>
      </c>
      <c r="EY139" s="129">
        <v>0.82</v>
      </c>
      <c r="EZ139" s="129">
        <v>0.82</v>
      </c>
      <c r="FA139" s="129">
        <f>+FA136/FA137</f>
        <v>0.73826353710566772</v>
      </c>
      <c r="FB139" s="129">
        <v>0.74</v>
      </c>
      <c r="FC139" s="129">
        <v>0.85</v>
      </c>
      <c r="FD139" s="129">
        <v>0.85</v>
      </c>
      <c r="FE139" s="129">
        <v>0.85</v>
      </c>
      <c r="FF139" s="129">
        <v>0.85</v>
      </c>
      <c r="FG139" s="129">
        <v>0.85</v>
      </c>
      <c r="FH139" s="129">
        <v>0.85</v>
      </c>
      <c r="FI139" s="129">
        <v>0.85</v>
      </c>
      <c r="FJ139" s="129">
        <v>0.7775662850861873</v>
      </c>
      <c r="FK139" s="129">
        <v>0.85</v>
      </c>
      <c r="FL139" s="129">
        <v>0.85</v>
      </c>
      <c r="FM139" s="129">
        <v>0.85</v>
      </c>
      <c r="FN139" s="129">
        <v>0.85</v>
      </c>
      <c r="FO139" s="129">
        <v>0.85</v>
      </c>
      <c r="FP139" s="129">
        <v>0.85</v>
      </c>
      <c r="FQ139" s="129">
        <v>0.85</v>
      </c>
      <c r="FR139" s="129">
        <v>0.85</v>
      </c>
      <c r="FS139" s="129">
        <v>0.85</v>
      </c>
      <c r="FT139" s="129">
        <v>0.85</v>
      </c>
      <c r="FU139" s="129">
        <v>0.85</v>
      </c>
      <c r="FV139" s="129">
        <v>0.85</v>
      </c>
      <c r="FW139" s="129">
        <v>0.85</v>
      </c>
      <c r="FX139" s="129">
        <v>0.85</v>
      </c>
      <c r="FY139" s="165">
        <v>0.85</v>
      </c>
      <c r="FZ139" s="165">
        <f t="shared" ref="FZ139:GC139" si="354">+IFERROR(FZ136/FZ137,"-")</f>
        <v>0.85227272727272718</v>
      </c>
      <c r="GA139" s="165">
        <f t="shared" si="354"/>
        <v>0.85227272727272718</v>
      </c>
      <c r="GB139" s="165">
        <f t="shared" si="354"/>
        <v>0.85227272727272718</v>
      </c>
      <c r="GC139" s="165">
        <f t="shared" si="354"/>
        <v>0.85227272727272718</v>
      </c>
      <c r="GD139" s="165"/>
      <c r="GE139" s="165"/>
      <c r="GF139" s="165"/>
      <c r="GG139" s="165"/>
      <c r="GH139" s="165"/>
      <c r="GI139" s="165"/>
      <c r="GJ139" s="165"/>
      <c r="GK139" s="165"/>
      <c r="GL139" s="165"/>
      <c r="GM139" s="165">
        <f t="shared" ref="GM139:HH139" si="355">+IFERROR(GM136/GM137,"-")</f>
        <v>0.85227272727272718</v>
      </c>
      <c r="GN139" s="165">
        <f t="shared" si="355"/>
        <v>0.85227272727272718</v>
      </c>
      <c r="GO139" s="165">
        <f t="shared" si="355"/>
        <v>0.85227272727272718</v>
      </c>
      <c r="GP139" s="165">
        <f t="shared" si="355"/>
        <v>0.85227272727272718</v>
      </c>
      <c r="GQ139" s="165">
        <f t="shared" si="355"/>
        <v>0.85227272727272729</v>
      </c>
      <c r="GR139" s="165">
        <f t="shared" si="355"/>
        <v>0.85227272727272729</v>
      </c>
      <c r="GS139" s="165">
        <f t="shared" si="355"/>
        <v>0.85227272727272729</v>
      </c>
      <c r="GT139" s="165">
        <f t="shared" si="355"/>
        <v>0.85227272727272729</v>
      </c>
      <c r="GU139" s="165">
        <f t="shared" si="355"/>
        <v>0.85227272727272718</v>
      </c>
      <c r="GV139" s="165">
        <f t="shared" si="355"/>
        <v>0.85227272727272718</v>
      </c>
      <c r="GW139" s="165">
        <f t="shared" si="355"/>
        <v>0.85227272727272718</v>
      </c>
      <c r="GX139" s="165">
        <f t="shared" si="355"/>
        <v>0.85227272727272718</v>
      </c>
      <c r="GY139" s="165">
        <f t="shared" si="355"/>
        <v>0.85227272727272718</v>
      </c>
      <c r="GZ139" s="165">
        <f t="shared" si="355"/>
        <v>0.85227272727272729</v>
      </c>
      <c r="HA139" s="165">
        <f t="shared" si="355"/>
        <v>0.85227272727272729</v>
      </c>
      <c r="HB139" s="165">
        <f t="shared" si="355"/>
        <v>0.85227272727272729</v>
      </c>
      <c r="HC139" s="165">
        <f t="shared" si="355"/>
        <v>0.85227272727272729</v>
      </c>
      <c r="HD139" s="165">
        <f t="shared" si="355"/>
        <v>0.85227272727272718</v>
      </c>
      <c r="HE139" s="165">
        <f t="shared" si="355"/>
        <v>0.85227272727272718</v>
      </c>
      <c r="HF139" s="165">
        <f t="shared" si="355"/>
        <v>0.85227272727272718</v>
      </c>
      <c r="HG139" s="165">
        <f t="shared" si="355"/>
        <v>0.85227272727272718</v>
      </c>
      <c r="HH139" s="165">
        <f t="shared" si="355"/>
        <v>0.85227272727272718</v>
      </c>
      <c r="HI139" s="143"/>
      <c r="HJ139" s="143"/>
      <c r="HK139" s="143"/>
      <c r="HL139" s="143"/>
      <c r="HM139" s="143"/>
    </row>
    <row r="140" spans="2:221" ht="15" customHeight="1">
      <c r="B140" s="104" t="s">
        <v>294</v>
      </c>
      <c r="C140" s="106" t="s">
        <v>183</v>
      </c>
      <c r="H140" s="129">
        <f>+H136/H134</f>
        <v>0.69671158547250867</v>
      </c>
      <c r="I140" s="129">
        <f t="shared" ref="I140:S140" si="356">+I136/I134</f>
        <v>0.61461982151665684</v>
      </c>
      <c r="J140" s="129">
        <f t="shared" si="356"/>
        <v>0.98657811300985365</v>
      </c>
      <c r="K140" s="129">
        <f t="shared" si="356"/>
        <v>0.8809824629824845</v>
      </c>
      <c r="L140" s="129">
        <f t="shared" si="356"/>
        <v>0.71860037151358913</v>
      </c>
      <c r="M140" s="129">
        <f t="shared" si="356"/>
        <v>0.76095429061144171</v>
      </c>
      <c r="N140" s="129">
        <f t="shared" si="356"/>
        <v>0.69623606452920195</v>
      </c>
      <c r="O140" s="129">
        <f t="shared" si="356"/>
        <v>0.67612043603818772</v>
      </c>
      <c r="P140" s="129">
        <f t="shared" si="356"/>
        <v>0.59271446698841623</v>
      </c>
      <c r="Q140" s="129">
        <f t="shared" si="356"/>
        <v>0.78936330383195574</v>
      </c>
      <c r="R140" s="129">
        <f t="shared" si="356"/>
        <v>0.82456582710824844</v>
      </c>
      <c r="S140" s="129">
        <f t="shared" si="356"/>
        <v>0.73976848497005065</v>
      </c>
      <c r="T140" s="150">
        <f t="shared" ref="T140:AE140" si="357">T136/T134</f>
        <v>0.6826411312509264</v>
      </c>
      <c r="U140" s="150">
        <f t="shared" si="357"/>
        <v>0.56582080675135715</v>
      </c>
      <c r="V140" s="150">
        <f t="shared" si="357"/>
        <v>0.65814112687187887</v>
      </c>
      <c r="W140" s="150">
        <f t="shared" si="357"/>
        <v>0.69147584817260122</v>
      </c>
      <c r="X140" s="150">
        <f t="shared" si="357"/>
        <v>0.74495634263189547</v>
      </c>
      <c r="Y140" s="150">
        <f t="shared" si="357"/>
        <v>0.70294622761966441</v>
      </c>
      <c r="Z140" s="150">
        <f t="shared" si="357"/>
        <v>0.64236514670961276</v>
      </c>
      <c r="AA140" s="150">
        <f t="shared" si="357"/>
        <v>0.61733460682764518</v>
      </c>
      <c r="AB140" s="150">
        <f t="shared" si="357"/>
        <v>0.60735420745162794</v>
      </c>
      <c r="AC140" s="150">
        <f t="shared" si="357"/>
        <v>0.73215125841620732</v>
      </c>
      <c r="AD140" s="150">
        <f t="shared" si="357"/>
        <v>0.77132734608939268</v>
      </c>
      <c r="AE140" s="150">
        <f t="shared" si="357"/>
        <v>0.82495017532696768</v>
      </c>
      <c r="AF140" s="194"/>
      <c r="AH140" s="221"/>
      <c r="AI140" s="221"/>
      <c r="AJ140" s="221"/>
      <c r="AK140" s="129">
        <v>0.70454545454545459</v>
      </c>
      <c r="AL140" s="129">
        <v>0.70454545454545447</v>
      </c>
      <c r="AM140" s="129">
        <v>0.75347222222222221</v>
      </c>
      <c r="AN140" s="129">
        <v>0.64711632453567935</v>
      </c>
      <c r="AO140" s="129">
        <v>0.64292114695340508</v>
      </c>
      <c r="AP140" s="129">
        <v>0.65404040404040398</v>
      </c>
      <c r="AQ140" s="129">
        <v>0.68560606060606066</v>
      </c>
      <c r="AR140" s="129">
        <v>0.70454545454545459</v>
      </c>
      <c r="AS140" s="129">
        <v>0.67391304347826086</v>
      </c>
      <c r="AT140" s="221"/>
      <c r="AU140" s="221"/>
      <c r="AV140" s="221"/>
      <c r="AW140" s="129">
        <f>+IFERROR(AW136/AW134,"-")</f>
        <v>1.0585144845685976</v>
      </c>
      <c r="AX140" s="129">
        <f t="shared" ref="AX140:BE140" si="358">+IFERROR(AX136/AX134,"-")</f>
        <v>0.92946927196156182</v>
      </c>
      <c r="AY140" s="129">
        <f t="shared" si="358"/>
        <v>0.67854542241449878</v>
      </c>
      <c r="AZ140" s="129">
        <f t="shared" si="358"/>
        <v>0.70670252394488919</v>
      </c>
      <c r="BA140" s="129">
        <f t="shared" si="358"/>
        <v>0.64952397828217645</v>
      </c>
      <c r="BB140" s="129">
        <f t="shared" si="358"/>
        <v>0.64625509488558963</v>
      </c>
      <c r="BC140" s="129">
        <f t="shared" si="358"/>
        <v>0.80984176654472018</v>
      </c>
      <c r="BD140" s="129">
        <f t="shared" si="358"/>
        <v>0.85126522855783959</v>
      </c>
      <c r="BE140" s="129">
        <f t="shared" si="358"/>
        <v>0.82126830101135218</v>
      </c>
      <c r="BG140" s="184"/>
      <c r="BH140" s="221"/>
      <c r="BI140" s="221"/>
      <c r="BJ140" s="221"/>
      <c r="BK140" s="221"/>
      <c r="BL140" s="221"/>
      <c r="BM140" s="221"/>
      <c r="BN140" s="129">
        <f>+BN136/BN134</f>
        <v>0.68940087165898056</v>
      </c>
      <c r="BO140" s="129">
        <f t="shared" ref="BO140:BS140" si="359">+BO136/BO134</f>
        <v>0.56881243304276541</v>
      </c>
      <c r="BP140" s="129">
        <f t="shared" si="359"/>
        <v>0.52647324572496024</v>
      </c>
      <c r="BQ140" s="129">
        <f t="shared" si="359"/>
        <v>0.67402943643658442</v>
      </c>
      <c r="BR140" s="129">
        <f t="shared" si="359"/>
        <v>0.70365283768281328</v>
      </c>
      <c r="BS140" s="129">
        <f t="shared" si="359"/>
        <v>0.72645811410917449</v>
      </c>
      <c r="BT140" s="221"/>
      <c r="BU140" s="221"/>
      <c r="BV140" s="221"/>
      <c r="BW140" s="221"/>
      <c r="BX140" s="221"/>
      <c r="BY140" s="221"/>
      <c r="BZ140" s="129"/>
      <c r="CA140" s="129"/>
      <c r="CB140" s="129"/>
      <c r="CC140" s="129"/>
      <c r="CD140" s="129"/>
      <c r="CE140" s="129"/>
      <c r="CH140" s="221"/>
      <c r="CI140" s="221"/>
      <c r="CJ140" s="221"/>
      <c r="CK140" s="221"/>
      <c r="CL140" s="221"/>
      <c r="CM140" s="221"/>
      <c r="CN140" s="221"/>
      <c r="CO140" s="221"/>
      <c r="CP140" s="221"/>
      <c r="CQ140" s="129">
        <f t="shared" ref="CQ140:CS140" si="360">+CQ136/CQ134</f>
        <v>0.66349717621579329</v>
      </c>
      <c r="CR140" s="129">
        <f t="shared" si="360"/>
        <v>0.65624019619086549</v>
      </c>
      <c r="CS140" s="129">
        <f t="shared" si="360"/>
        <v>0.7174548310749489</v>
      </c>
      <c r="CT140" s="221"/>
      <c r="CU140" s="221"/>
      <c r="CV140" s="221"/>
      <c r="CW140" s="221"/>
      <c r="CX140" s="221"/>
      <c r="CY140" s="221"/>
      <c r="CZ140" s="221"/>
      <c r="DA140" s="221"/>
      <c r="DB140" s="221"/>
      <c r="DC140" s="129"/>
      <c r="DD140" s="129"/>
      <c r="DE140" s="129"/>
      <c r="DG140" s="143"/>
      <c r="DH140" s="129"/>
      <c r="DI140" s="129"/>
      <c r="DJ140" s="129"/>
      <c r="DK140" s="129"/>
      <c r="DL140" s="129"/>
      <c r="DM140" s="129"/>
      <c r="DN140" s="129"/>
      <c r="DO140" s="129"/>
      <c r="DP140" s="129"/>
      <c r="DQ140" s="129"/>
      <c r="DR140" s="129"/>
      <c r="DS140" s="129"/>
      <c r="DT140" s="129"/>
      <c r="DU140" s="129"/>
      <c r="DV140" s="129"/>
      <c r="DW140" s="129"/>
      <c r="DX140" s="129"/>
      <c r="DY140" s="129"/>
      <c r="DZ140" s="129"/>
      <c r="EA140" s="129"/>
      <c r="EB140" s="129"/>
      <c r="EC140" s="129"/>
      <c r="ED140" s="129"/>
      <c r="EE140" s="129"/>
      <c r="EF140" s="129">
        <f t="shared" ref="EF140:EU140" si="361">+EF136/EF134</f>
        <v>3.2142857142857144</v>
      </c>
      <c r="EG140" s="129">
        <f t="shared" si="361"/>
        <v>3.2142857142857144</v>
      </c>
      <c r="EH140" s="129">
        <f t="shared" si="361"/>
        <v>0.75</v>
      </c>
      <c r="EI140" s="129">
        <f t="shared" si="361"/>
        <v>0.75</v>
      </c>
      <c r="EJ140" s="129">
        <f t="shared" si="361"/>
        <v>0.75</v>
      </c>
      <c r="EK140" s="129">
        <f t="shared" si="361"/>
        <v>0.75</v>
      </c>
      <c r="EL140" s="129">
        <f t="shared" si="361"/>
        <v>0.75</v>
      </c>
      <c r="EM140" s="129">
        <f t="shared" si="361"/>
        <v>0.75</v>
      </c>
      <c r="EN140" s="129">
        <f t="shared" si="361"/>
        <v>0.75</v>
      </c>
      <c r="EO140" s="129">
        <f t="shared" si="361"/>
        <v>0.75</v>
      </c>
      <c r="EP140" s="129">
        <f t="shared" si="361"/>
        <v>0.75</v>
      </c>
      <c r="EQ140" s="129">
        <f t="shared" si="361"/>
        <v>3.2142857142857144</v>
      </c>
      <c r="ER140" s="129">
        <f t="shared" si="361"/>
        <v>3.2142857142857144</v>
      </c>
      <c r="ES140" s="129">
        <f t="shared" si="361"/>
        <v>3.2142857142857144</v>
      </c>
      <c r="ET140" s="129">
        <f t="shared" si="361"/>
        <v>3.2142857142857144</v>
      </c>
      <c r="EU140" s="129">
        <f t="shared" si="361"/>
        <v>3.3214285714285716</v>
      </c>
      <c r="EV140" s="129">
        <v>0.82</v>
      </c>
      <c r="EW140" s="129">
        <v>0.82</v>
      </c>
      <c r="EX140" s="129">
        <v>0.82</v>
      </c>
      <c r="EY140" s="129">
        <v>0.82</v>
      </c>
      <c r="EZ140" s="129">
        <v>0.82</v>
      </c>
      <c r="FA140" s="129">
        <f>+FA136/FA134</f>
        <v>0.72140476190476188</v>
      </c>
      <c r="FB140" s="129">
        <v>0.64</v>
      </c>
      <c r="FC140" s="129">
        <v>0.74</v>
      </c>
      <c r="FD140" s="129">
        <v>0.74</v>
      </c>
      <c r="FE140" s="129">
        <v>0.73949999999999994</v>
      </c>
      <c r="FF140" s="129">
        <v>0.73949999999999994</v>
      </c>
      <c r="FG140" s="129">
        <v>0.73949999999999994</v>
      </c>
      <c r="FH140" s="129">
        <v>0.73949999999999994</v>
      </c>
      <c r="FI140" s="129">
        <v>0.8</v>
      </c>
      <c r="FJ140" s="129">
        <v>0.71934523809523487</v>
      </c>
      <c r="FK140" s="129">
        <v>0.8</v>
      </c>
      <c r="FL140" s="129">
        <v>0.75</v>
      </c>
      <c r="FM140" s="129">
        <v>0.75</v>
      </c>
      <c r="FN140" s="129">
        <v>0.75</v>
      </c>
      <c r="FO140" s="129">
        <v>0.75</v>
      </c>
      <c r="FP140" s="129">
        <v>0.75</v>
      </c>
      <c r="FQ140" s="129">
        <v>0.75</v>
      </c>
      <c r="FR140" s="129">
        <v>0.75</v>
      </c>
      <c r="FS140" s="129">
        <v>0.75</v>
      </c>
      <c r="FT140" s="129">
        <v>0.75</v>
      </c>
      <c r="FU140" s="129">
        <v>0.75</v>
      </c>
      <c r="FV140" s="129">
        <v>0.75</v>
      </c>
      <c r="FW140" s="129">
        <v>0.75</v>
      </c>
      <c r="FX140" s="129">
        <f t="shared" ref="FX140" si="362">+IFERROR(FX136/FX134,"-")</f>
        <v>0.75</v>
      </c>
      <c r="FY140" s="165">
        <f>+IFERROR(FY136/FY134,"-")</f>
        <v>0.75</v>
      </c>
      <c r="FZ140" s="165">
        <f t="shared" ref="FZ140:GC140" si="363">+IFERROR(FZ136/FZ134,"-")</f>
        <v>0.75</v>
      </c>
      <c r="GA140" s="165">
        <f t="shared" si="363"/>
        <v>0.75</v>
      </c>
      <c r="GB140" s="165">
        <f t="shared" si="363"/>
        <v>0.75</v>
      </c>
      <c r="GC140" s="165">
        <f t="shared" si="363"/>
        <v>0.75</v>
      </c>
      <c r="GD140" s="165"/>
      <c r="GE140" s="165"/>
      <c r="GF140" s="165"/>
      <c r="GG140" s="165"/>
      <c r="GH140" s="165"/>
      <c r="GI140" s="165"/>
      <c r="GJ140" s="165"/>
      <c r="GK140" s="165"/>
      <c r="GL140" s="165"/>
      <c r="GM140" s="165">
        <f t="shared" ref="GM140:HH140" si="364">+IFERROR(GM136/GM134,"-")</f>
        <v>0.75</v>
      </c>
      <c r="GN140" s="165">
        <f t="shared" si="364"/>
        <v>0.75</v>
      </c>
      <c r="GO140" s="165">
        <f t="shared" si="364"/>
        <v>0.75</v>
      </c>
      <c r="GP140" s="165">
        <f t="shared" si="364"/>
        <v>0.75</v>
      </c>
      <c r="GQ140" s="165">
        <f t="shared" si="364"/>
        <v>0.75</v>
      </c>
      <c r="GR140" s="165">
        <f t="shared" si="364"/>
        <v>0.75</v>
      </c>
      <c r="GS140" s="165">
        <f t="shared" si="364"/>
        <v>0.75</v>
      </c>
      <c r="GT140" s="165">
        <f t="shared" si="364"/>
        <v>0.75</v>
      </c>
      <c r="GU140" s="165">
        <f t="shared" si="364"/>
        <v>0.75</v>
      </c>
      <c r="GV140" s="165">
        <f t="shared" si="364"/>
        <v>0.75</v>
      </c>
      <c r="GW140" s="165">
        <f t="shared" si="364"/>
        <v>0.75</v>
      </c>
      <c r="GX140" s="165">
        <f t="shared" si="364"/>
        <v>0.75</v>
      </c>
      <c r="GY140" s="165">
        <f t="shared" si="364"/>
        <v>0.75</v>
      </c>
      <c r="GZ140" s="165">
        <f t="shared" si="364"/>
        <v>0.75</v>
      </c>
      <c r="HA140" s="165">
        <f t="shared" si="364"/>
        <v>0.75</v>
      </c>
      <c r="HB140" s="165">
        <f t="shared" si="364"/>
        <v>0.75</v>
      </c>
      <c r="HC140" s="165">
        <f t="shared" si="364"/>
        <v>0.75</v>
      </c>
      <c r="HD140" s="165">
        <f t="shared" si="364"/>
        <v>0.75</v>
      </c>
      <c r="HE140" s="165">
        <f t="shared" si="364"/>
        <v>0.75</v>
      </c>
      <c r="HF140" s="165">
        <f t="shared" si="364"/>
        <v>0.75</v>
      </c>
      <c r="HG140" s="165">
        <f t="shared" si="364"/>
        <v>0.75</v>
      </c>
      <c r="HH140" s="165">
        <f t="shared" si="364"/>
        <v>0.75</v>
      </c>
      <c r="HI140" s="143"/>
      <c r="HJ140" s="143"/>
      <c r="HK140" s="143"/>
      <c r="HL140" s="143"/>
      <c r="HM140" s="143"/>
    </row>
    <row r="141" spans="2:221" ht="15" customHeight="1">
      <c r="B141" s="104" t="s">
        <v>295</v>
      </c>
      <c r="C141" s="106" t="s">
        <v>264</v>
      </c>
      <c r="H141" s="96">
        <f>+H148/H145</f>
        <v>700.2746890548724</v>
      </c>
      <c r="I141" s="96">
        <f t="shared" ref="I141:S141" si="365">+I148/I145</f>
        <v>767.17495760864335</v>
      </c>
      <c r="J141" s="96">
        <f t="shared" si="365"/>
        <v>650.35551262033209</v>
      </c>
      <c r="K141" s="96">
        <f t="shared" si="365"/>
        <v>586.06515823274185</v>
      </c>
      <c r="L141" s="96">
        <f t="shared" si="365"/>
        <v>837.37639217593642</v>
      </c>
      <c r="M141" s="96">
        <f t="shared" si="365"/>
        <v>659.379272395405</v>
      </c>
      <c r="N141" s="96">
        <f t="shared" si="365"/>
        <v>719.86706654584077</v>
      </c>
      <c r="O141" s="96">
        <f t="shared" si="365"/>
        <v>851.71062001007908</v>
      </c>
      <c r="P141" s="96">
        <f t="shared" si="365"/>
        <v>723.51485454690078</v>
      </c>
      <c r="Q141" s="96">
        <f t="shared" si="365"/>
        <v>1036.3919080352355</v>
      </c>
      <c r="R141" s="96">
        <f t="shared" si="365"/>
        <v>613.28842076588217</v>
      </c>
      <c r="S141" s="96">
        <f t="shared" si="365"/>
        <v>608.9309261229098</v>
      </c>
      <c r="T141" s="183">
        <f>T148/T145</f>
        <v>781.43774980574187</v>
      </c>
      <c r="U141" s="183">
        <f t="shared" ref="U141:AE141" si="366">U148/U145</f>
        <v>789.52840256679156</v>
      </c>
      <c r="V141" s="183">
        <f t="shared" si="366"/>
        <v>787.58746074478006</v>
      </c>
      <c r="W141" s="183">
        <f t="shared" si="366"/>
        <v>787.77673480228952</v>
      </c>
      <c r="X141" s="183">
        <f t="shared" si="366"/>
        <v>793.95260863585509</v>
      </c>
      <c r="Y141" s="183">
        <f t="shared" si="366"/>
        <v>794.30882853451669</v>
      </c>
      <c r="Z141" s="183">
        <f t="shared" si="366"/>
        <v>770.14803670483479</v>
      </c>
      <c r="AA141" s="183">
        <f t="shared" si="366"/>
        <v>776.18642014968714</v>
      </c>
      <c r="AB141" s="183">
        <f t="shared" si="366"/>
        <v>771.457290264064</v>
      </c>
      <c r="AC141" s="183">
        <f t="shared" si="366"/>
        <v>787.51008281968188</v>
      </c>
      <c r="AD141" s="183">
        <f t="shared" si="366"/>
        <v>801.47008024480454</v>
      </c>
      <c r="AE141" s="183">
        <f t="shared" si="366"/>
        <v>830.6920517043676</v>
      </c>
      <c r="AF141" s="186"/>
      <c r="AH141" s="224"/>
      <c r="AI141" s="224"/>
      <c r="AJ141" s="224"/>
      <c r="AK141" s="96">
        <f t="shared" ref="AK141:AS141" si="367">AK148/AK145</f>
        <v>744.45823025767913</v>
      </c>
      <c r="AL141" s="96">
        <f t="shared" si="367"/>
        <v>730.19181487773483</v>
      </c>
      <c r="AM141" s="96">
        <f t="shared" si="367"/>
        <v>804.34396282462637</v>
      </c>
      <c r="AN141" s="96">
        <f t="shared" si="367"/>
        <v>720.06471478555909</v>
      </c>
      <c r="AO141" s="96">
        <f t="shared" si="367"/>
        <v>732.67772536331699</v>
      </c>
      <c r="AP141" s="96">
        <f t="shared" si="367"/>
        <v>725.24259919766234</v>
      </c>
      <c r="AQ141" s="96">
        <f t="shared" si="367"/>
        <v>738.9999064631304</v>
      </c>
      <c r="AR141" s="96">
        <f t="shared" si="367"/>
        <v>732.33630603465951</v>
      </c>
      <c r="AS141" s="96">
        <f t="shared" si="367"/>
        <v>700.74193222144856</v>
      </c>
      <c r="AT141" s="224"/>
      <c r="AU141" s="224"/>
      <c r="AV141" s="224"/>
      <c r="AW141" s="96">
        <f t="shared" ref="AW141:BE141" si="368">+IFERROR(AW148/AW145,0)</f>
        <v>806.66867053962676</v>
      </c>
      <c r="AX141" s="96">
        <f t="shared" si="368"/>
        <v>826.2439972494119</v>
      </c>
      <c r="AY141" s="96">
        <f t="shared" si="368"/>
        <v>822.7451091153921</v>
      </c>
      <c r="AZ141" s="96">
        <f t="shared" si="368"/>
        <v>772.68818860783153</v>
      </c>
      <c r="BA141" s="96">
        <f t="shared" si="368"/>
        <v>773.92297328897212</v>
      </c>
      <c r="BB141" s="96">
        <f t="shared" si="368"/>
        <v>778.56178688604223</v>
      </c>
      <c r="BC141" s="96">
        <f t="shared" si="368"/>
        <v>772.36744269495421</v>
      </c>
      <c r="BD141" s="96">
        <f t="shared" si="368"/>
        <v>784.09540653055956</v>
      </c>
      <c r="BE141" s="96">
        <f t="shared" si="368"/>
        <v>835.64396542037775</v>
      </c>
      <c r="BG141" s="184"/>
      <c r="BH141" s="224"/>
      <c r="BI141" s="224"/>
      <c r="BJ141" s="224"/>
      <c r="BK141" s="224"/>
      <c r="BL141" s="224"/>
      <c r="BM141" s="224"/>
      <c r="BN141" s="96">
        <f>+BN148/BN145</f>
        <v>752.1857940046242</v>
      </c>
      <c r="BO141" s="96">
        <f t="shared" ref="BO141:BS141" si="369">+BO148/BO145</f>
        <v>755.18925143673357</v>
      </c>
      <c r="BP141" s="96">
        <f t="shared" si="369"/>
        <v>724.1849956660302</v>
      </c>
      <c r="BQ141" s="96">
        <f t="shared" si="369"/>
        <v>718.60312670935377</v>
      </c>
      <c r="BR141" s="96">
        <f t="shared" si="369"/>
        <v>718.67430008568226</v>
      </c>
      <c r="BS141" s="96">
        <f t="shared" si="369"/>
        <v>687.68226003105428</v>
      </c>
      <c r="BT141" s="224"/>
      <c r="BU141" s="224"/>
      <c r="BV141" s="224"/>
      <c r="BW141" s="224"/>
      <c r="BX141" s="224"/>
      <c r="BY141" s="224"/>
      <c r="BZ141" s="96"/>
      <c r="CA141" s="96"/>
      <c r="CB141" s="96"/>
      <c r="CC141" s="96"/>
      <c r="CD141" s="96"/>
      <c r="CE141" s="96"/>
      <c r="CH141" s="224"/>
      <c r="CI141" s="224"/>
      <c r="CJ141" s="224"/>
      <c r="CK141" s="224"/>
      <c r="CL141" s="224"/>
      <c r="CM141" s="224"/>
      <c r="CN141" s="224"/>
      <c r="CO141" s="224"/>
      <c r="CP141" s="224"/>
      <c r="CQ141" s="96">
        <f t="shared" ref="CQ141:CS141" si="370">+CQ148/CQ145</f>
        <v>749.2433542329162</v>
      </c>
      <c r="CR141" s="96">
        <f t="shared" si="370"/>
        <v>720.62962452701117</v>
      </c>
      <c r="CS141" s="96">
        <f t="shared" si="370"/>
        <v>688.77643025827194</v>
      </c>
      <c r="CT141" s="224"/>
      <c r="CU141" s="224"/>
      <c r="CV141" s="224"/>
      <c r="CW141" s="224"/>
      <c r="CX141" s="224"/>
      <c r="CY141" s="224"/>
      <c r="CZ141" s="224"/>
      <c r="DA141" s="224"/>
      <c r="DB141" s="224"/>
      <c r="DC141" s="96"/>
      <c r="DD141" s="96"/>
      <c r="DE141" s="96"/>
      <c r="DH141" s="96"/>
      <c r="DI141" s="96"/>
      <c r="DJ141" s="96"/>
      <c r="DK141" s="96"/>
      <c r="DL141" s="96"/>
      <c r="DM141" s="96"/>
      <c r="DN141" s="96"/>
      <c r="DO141" s="96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/>
      <c r="EF141" s="96">
        <f>+EF148/EF145</f>
        <v>577.15017832623926</v>
      </c>
      <c r="EG141" s="96">
        <f t="shared" ref="EG141:EW141" si="371">+EG148/EG145</f>
        <v>555.4149060177765</v>
      </c>
      <c r="EH141" s="96">
        <f t="shared" si="371"/>
        <v>128.72028982962186</v>
      </c>
      <c r="EI141" s="96">
        <f t="shared" si="371"/>
        <v>126.47989781049174</v>
      </c>
      <c r="EJ141" s="96">
        <f t="shared" si="371"/>
        <v>134.34549134607929</v>
      </c>
      <c r="EK141" s="96">
        <f t="shared" si="371"/>
        <v>123.35076969062919</v>
      </c>
      <c r="EL141" s="96">
        <f t="shared" si="371"/>
        <v>124.76610372141683</v>
      </c>
      <c r="EM141" s="96">
        <f t="shared" si="371"/>
        <v>124.40735476759826</v>
      </c>
      <c r="EN141" s="96">
        <f t="shared" si="371"/>
        <v>128.59357882368968</v>
      </c>
      <c r="EO141" s="96">
        <f t="shared" si="371"/>
        <v>126.59644045735085</v>
      </c>
      <c r="EP141" s="96">
        <f t="shared" si="371"/>
        <v>119.38953691720873</v>
      </c>
      <c r="EQ141" s="96">
        <f t="shared" si="371"/>
        <v>459.11865243533504</v>
      </c>
      <c r="ER141" s="96">
        <f t="shared" si="371"/>
        <v>401.01068786480243</v>
      </c>
      <c r="ES141" s="96">
        <f t="shared" si="371"/>
        <v>565.82733812949641</v>
      </c>
      <c r="ET141" s="96">
        <f t="shared" si="371"/>
        <v>549.10750644767199</v>
      </c>
      <c r="EU141" s="96">
        <f t="shared" si="371"/>
        <v>583.69587348988728</v>
      </c>
      <c r="EV141" s="96">
        <f t="shared" si="371"/>
        <v>592.07784715623723</v>
      </c>
      <c r="EW141" s="96">
        <f t="shared" si="371"/>
        <v>528.18141713044656</v>
      </c>
      <c r="EX141" s="96">
        <f>+EX148/EX145</f>
        <v>93.221985914524154</v>
      </c>
      <c r="EY141" s="96">
        <f>+EY148/EY145</f>
        <v>95.630065612485083</v>
      </c>
      <c r="EZ141" s="96">
        <v>424.61722224107501</v>
      </c>
      <c r="FA141" s="96">
        <f>+FA148/FA145</f>
        <v>678.36264130004281</v>
      </c>
      <c r="FB141" s="96">
        <v>636</v>
      </c>
      <c r="FC141" s="96">
        <v>606</v>
      </c>
      <c r="FD141" s="96">
        <v>580</v>
      </c>
      <c r="FE141" s="96">
        <v>460.48066078539057</v>
      </c>
      <c r="FF141" s="96">
        <v>570.71542890978981</v>
      </c>
      <c r="FG141" s="96">
        <v>573.9345192571742</v>
      </c>
      <c r="FH141" s="96">
        <v>646.39106015399432</v>
      </c>
      <c r="FI141" s="96">
        <v>577.00885282340175</v>
      </c>
      <c r="FJ141" s="96">
        <v>712.20322714108841</v>
      </c>
      <c r="FK141" s="96">
        <v>560.21870961721186</v>
      </c>
      <c r="FL141" s="96">
        <v>560.51</v>
      </c>
      <c r="FM141" s="96">
        <v>568.02</v>
      </c>
      <c r="FN141" s="96">
        <v>641.54</v>
      </c>
      <c r="FO141" s="96">
        <v>543.15</v>
      </c>
      <c r="FP141" s="96">
        <v>693.20257936507937</v>
      </c>
      <c r="FQ141" s="96">
        <v>753.88015555555558</v>
      </c>
      <c r="FR141" s="96">
        <v>486.73532361111108</v>
      </c>
      <c r="FS141" s="96">
        <v>605</v>
      </c>
      <c r="FT141" s="96">
        <v>651</v>
      </c>
      <c r="FU141" s="96">
        <v>616.59828174603183</v>
      </c>
      <c r="FV141" s="96">
        <v>719</v>
      </c>
      <c r="FW141" s="96">
        <v>648.66525439255008</v>
      </c>
      <c r="FX141" s="96">
        <f t="shared" ref="FX141" si="372">+IFERROR(FX148/FX145,0)</f>
        <v>172.42893629629629</v>
      </c>
      <c r="FY141" s="159">
        <f>+IFERROR(FY148/FY145,0)</f>
        <v>101.61841236559141</v>
      </c>
      <c r="FZ141" s="159">
        <f t="shared" ref="FZ141:GC141" si="373">+IFERROR(FZ148/FZ145,0)</f>
        <v>162.05275567502986</v>
      </c>
      <c r="GA141" s="159">
        <f t="shared" si="373"/>
        <v>178.0457609916368</v>
      </c>
      <c r="GB141" s="159">
        <f t="shared" si="373"/>
        <v>181.45685035842294</v>
      </c>
      <c r="GC141" s="159">
        <f t="shared" si="373"/>
        <v>136.32565277777778</v>
      </c>
      <c r="GD141" s="159"/>
      <c r="GE141" s="159"/>
      <c r="GF141" s="159"/>
      <c r="GG141" s="159"/>
      <c r="GH141" s="159"/>
      <c r="GI141" s="159"/>
      <c r="GJ141" s="159"/>
      <c r="GK141" s="159"/>
      <c r="GL141" s="159"/>
      <c r="GM141" s="159">
        <f t="shared" ref="GM141:HH141" si="374">+IFERROR(GM148/GM145,0)</f>
        <v>0</v>
      </c>
      <c r="GN141" s="159">
        <f t="shared" si="374"/>
        <v>0</v>
      </c>
      <c r="GO141" s="159">
        <f t="shared" si="374"/>
        <v>0</v>
      </c>
      <c r="GP141" s="159">
        <f t="shared" si="374"/>
        <v>0</v>
      </c>
      <c r="GQ141" s="159">
        <f t="shared" si="374"/>
        <v>0</v>
      </c>
      <c r="GR141" s="159">
        <f t="shared" si="374"/>
        <v>0</v>
      </c>
      <c r="GS141" s="159">
        <f t="shared" si="374"/>
        <v>0</v>
      </c>
      <c r="GT141" s="159">
        <f t="shared" si="374"/>
        <v>0</v>
      </c>
      <c r="GU141" s="159">
        <f t="shared" si="374"/>
        <v>0</v>
      </c>
      <c r="GV141" s="159">
        <f t="shared" si="374"/>
        <v>0</v>
      </c>
      <c r="GW141" s="159">
        <f t="shared" si="374"/>
        <v>0</v>
      </c>
      <c r="GX141" s="159">
        <f t="shared" si="374"/>
        <v>0</v>
      </c>
      <c r="GY141" s="159">
        <f t="shared" si="374"/>
        <v>0</v>
      </c>
      <c r="GZ141" s="159">
        <f t="shared" si="374"/>
        <v>0</v>
      </c>
      <c r="HA141" s="159">
        <f t="shared" si="374"/>
        <v>0</v>
      </c>
      <c r="HB141" s="159">
        <f t="shared" si="374"/>
        <v>0</v>
      </c>
      <c r="HC141" s="159">
        <f t="shared" si="374"/>
        <v>0</v>
      </c>
      <c r="HD141" s="159">
        <f t="shared" si="374"/>
        <v>0</v>
      </c>
      <c r="HE141" s="159">
        <f t="shared" si="374"/>
        <v>0</v>
      </c>
      <c r="HF141" s="159">
        <f t="shared" si="374"/>
        <v>0</v>
      </c>
      <c r="HG141" s="159">
        <f t="shared" si="374"/>
        <v>0</v>
      </c>
      <c r="HH141" s="159">
        <f t="shared" si="374"/>
        <v>0</v>
      </c>
      <c r="HI141" s="142"/>
      <c r="HJ141" s="142"/>
      <c r="HK141" s="142"/>
      <c r="HL141" s="142"/>
      <c r="HM141" s="142"/>
    </row>
    <row r="142" spans="2:221" ht="15" customHeight="1">
      <c r="B142" s="104" t="s">
        <v>296</v>
      </c>
      <c r="C142" s="106" t="s">
        <v>264</v>
      </c>
      <c r="H142" s="96">
        <f>+H148/H146</f>
        <v>770.30215796035964</v>
      </c>
      <c r="I142" s="96">
        <f t="shared" ref="I142:S142" si="375">+I148/I146</f>
        <v>805.5337054890756</v>
      </c>
      <c r="J142" s="96">
        <f t="shared" si="375"/>
        <v>845.46216640643172</v>
      </c>
      <c r="K142" s="96">
        <f t="shared" si="375"/>
        <v>644.67167405601606</v>
      </c>
      <c r="L142" s="96">
        <f t="shared" si="375"/>
        <v>921.11403139353001</v>
      </c>
      <c r="M142" s="96">
        <f t="shared" si="375"/>
        <v>659.379272395405</v>
      </c>
      <c r="N142" s="96">
        <f t="shared" si="375"/>
        <v>791.85377320042494</v>
      </c>
      <c r="O142" s="96">
        <f t="shared" si="375"/>
        <v>919.84746961088558</v>
      </c>
      <c r="P142" s="96">
        <f t="shared" si="375"/>
        <v>795.86634000159086</v>
      </c>
      <c r="Q142" s="96">
        <f t="shared" si="375"/>
        <v>1140.0310988387591</v>
      </c>
      <c r="R142" s="96">
        <f t="shared" si="375"/>
        <v>674.6172628424705</v>
      </c>
      <c r="S142" s="96">
        <f t="shared" si="375"/>
        <v>730.71711134749182</v>
      </c>
      <c r="T142" s="183">
        <f>T148/T146</f>
        <v>804.88088229991411</v>
      </c>
      <c r="U142" s="183">
        <f t="shared" ref="U142:AE142" si="376">U148/U146</f>
        <v>813.21425464379524</v>
      </c>
      <c r="V142" s="183">
        <f t="shared" si="376"/>
        <v>811.21508456712354</v>
      </c>
      <c r="W142" s="183">
        <f t="shared" si="376"/>
        <v>811.41003684635837</v>
      </c>
      <c r="X142" s="183">
        <f t="shared" si="376"/>
        <v>817.77118689493091</v>
      </c>
      <c r="Y142" s="183">
        <f t="shared" si="376"/>
        <v>818.13809339055217</v>
      </c>
      <c r="Z142" s="183">
        <f t="shared" si="376"/>
        <v>808.6554385400766</v>
      </c>
      <c r="AA142" s="183">
        <f t="shared" si="376"/>
        <v>814.99574115717144</v>
      </c>
      <c r="AB142" s="183">
        <f t="shared" si="376"/>
        <v>810.03015477726728</v>
      </c>
      <c r="AC142" s="183">
        <f t="shared" si="376"/>
        <v>826.88558696066593</v>
      </c>
      <c r="AD142" s="183">
        <f t="shared" si="376"/>
        <v>841.54358425704493</v>
      </c>
      <c r="AE142" s="183">
        <f t="shared" si="376"/>
        <v>830.6920517043676</v>
      </c>
      <c r="AF142" s="186"/>
      <c r="AH142" s="225"/>
      <c r="AI142" s="225"/>
      <c r="AJ142" s="225"/>
      <c r="AK142" s="96">
        <f t="shared" ref="AK142:AS142" si="377">AK148/AK146</f>
        <v>818.90405328344707</v>
      </c>
      <c r="AL142" s="96">
        <f t="shared" si="377"/>
        <v>803.21099636550855</v>
      </c>
      <c r="AM142" s="96">
        <f t="shared" si="377"/>
        <v>804.34396282462637</v>
      </c>
      <c r="AN142" s="96">
        <f t="shared" si="377"/>
        <v>792.071186264115</v>
      </c>
      <c r="AO142" s="96">
        <f t="shared" si="377"/>
        <v>791.29194339238222</v>
      </c>
      <c r="AP142" s="96">
        <f t="shared" si="377"/>
        <v>797.76685911742857</v>
      </c>
      <c r="AQ142" s="96">
        <f t="shared" si="377"/>
        <v>812.8998971094436</v>
      </c>
      <c r="AR142" s="96">
        <f t="shared" si="377"/>
        <v>805.56993663812557</v>
      </c>
      <c r="AS142" s="96">
        <f t="shared" si="377"/>
        <v>805.85322205466582</v>
      </c>
      <c r="AT142" s="225"/>
      <c r="AU142" s="225"/>
      <c r="AV142" s="225"/>
      <c r="AW142" s="96">
        <f t="shared" ref="AW142:BE142" si="378">+IFERROR(AW148/AW146,0)</f>
        <v>806.66867053962676</v>
      </c>
      <c r="AX142" s="96">
        <f t="shared" si="378"/>
        <v>826.2439972494119</v>
      </c>
      <c r="AY142" s="96">
        <f t="shared" si="378"/>
        <v>822.7451091153921</v>
      </c>
      <c r="AZ142" s="96">
        <f t="shared" si="378"/>
        <v>811.32259803822308</v>
      </c>
      <c r="BA142" s="96">
        <f t="shared" si="378"/>
        <v>812.61912195342074</v>
      </c>
      <c r="BB142" s="96">
        <f t="shared" si="378"/>
        <v>817.48987623034441</v>
      </c>
      <c r="BC142" s="96">
        <f t="shared" si="378"/>
        <v>810.98581482970201</v>
      </c>
      <c r="BD142" s="96">
        <f t="shared" si="378"/>
        <v>823.30017685708742</v>
      </c>
      <c r="BE142" s="96">
        <f t="shared" si="378"/>
        <v>835.64396542037775</v>
      </c>
      <c r="BG142" s="184"/>
      <c r="BH142" s="225"/>
      <c r="BI142" s="225"/>
      <c r="BJ142" s="225"/>
      <c r="BK142" s="225"/>
      <c r="BL142" s="225"/>
      <c r="BM142" s="225"/>
      <c r="BN142" s="96">
        <f>+BN148/BN146</f>
        <v>827.40437340508652</v>
      </c>
      <c r="BO142" s="96">
        <f t="shared" ref="BO142:BS142" si="379">+BO148/BO146</f>
        <v>815.60439155167228</v>
      </c>
      <c r="BP142" s="96">
        <f t="shared" si="379"/>
        <v>796.60349523263324</v>
      </c>
      <c r="BQ142" s="96">
        <f t="shared" si="379"/>
        <v>790.46343938028929</v>
      </c>
      <c r="BR142" s="96">
        <f t="shared" si="379"/>
        <v>790.54173009425051</v>
      </c>
      <c r="BS142" s="96">
        <f t="shared" si="379"/>
        <v>790.83459903571224</v>
      </c>
      <c r="BT142" s="225"/>
      <c r="BU142" s="225"/>
      <c r="BV142" s="225"/>
      <c r="BW142" s="225"/>
      <c r="BX142" s="225"/>
      <c r="BY142" s="225"/>
      <c r="BZ142" s="96"/>
      <c r="CA142" s="96"/>
      <c r="CB142" s="96"/>
      <c r="CC142" s="96"/>
      <c r="CD142" s="96"/>
      <c r="CE142" s="96"/>
      <c r="CH142" s="225"/>
      <c r="CI142" s="225"/>
      <c r="CJ142" s="225"/>
      <c r="CK142" s="225"/>
      <c r="CL142" s="225"/>
      <c r="CM142" s="225"/>
      <c r="CN142" s="225"/>
      <c r="CO142" s="225"/>
      <c r="CP142" s="225"/>
      <c r="CQ142" s="96">
        <f t="shared" ref="CQ142:CS142" si="380">+CQ148/CQ146</f>
        <v>824.16768965620804</v>
      </c>
      <c r="CR142" s="96">
        <f t="shared" si="380"/>
        <v>792.69258697971236</v>
      </c>
      <c r="CS142" s="96">
        <f t="shared" si="380"/>
        <v>792.09289479701283</v>
      </c>
      <c r="CT142" s="225"/>
      <c r="CU142" s="225"/>
      <c r="CV142" s="225"/>
      <c r="CW142" s="225"/>
      <c r="CX142" s="225"/>
      <c r="CY142" s="225"/>
      <c r="CZ142" s="225"/>
      <c r="DA142" s="225"/>
      <c r="DB142" s="225"/>
      <c r="DC142" s="96"/>
      <c r="DD142" s="96"/>
      <c r="DE142" s="96"/>
      <c r="DH142" s="96"/>
      <c r="DI142" s="96"/>
      <c r="DJ142" s="96"/>
      <c r="DK142" s="96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>
        <f>+IFERROR(EF148/EF146,0)</f>
        <v>155.68091662037037</v>
      </c>
      <c r="EG142" s="96">
        <f t="shared" ref="EG142:EW142" si="381">+IFERROR(EG148/EG146,0)</f>
        <v>141.17824074074073</v>
      </c>
      <c r="EH142" s="96">
        <f t="shared" si="381"/>
        <v>154.34900703405017</v>
      </c>
      <c r="EI142" s="96">
        <f t="shared" si="381"/>
        <v>151.66254413082441</v>
      </c>
      <c r="EJ142" s="96">
        <f t="shared" si="381"/>
        <v>132.94562921146954</v>
      </c>
      <c r="EK142" s="96">
        <f t="shared" si="381"/>
        <v>147.91039426523298</v>
      </c>
      <c r="EL142" s="96">
        <f t="shared" si="381"/>
        <v>149.60752688172042</v>
      </c>
      <c r="EM142" s="96">
        <f t="shared" si="381"/>
        <v>149.17734959677418</v>
      </c>
      <c r="EN142" s="96">
        <f t="shared" si="381"/>
        <v>135.33667580645161</v>
      </c>
      <c r="EO142" s="96">
        <f t="shared" si="381"/>
        <v>143.36252818100357</v>
      </c>
      <c r="EP142" s="96">
        <f t="shared" si="381"/>
        <v>125.64999901433691</v>
      </c>
      <c r="EQ142" s="96">
        <f t="shared" si="381"/>
        <v>112.41605226851853</v>
      </c>
      <c r="ER142" s="96">
        <f t="shared" si="381"/>
        <v>109.41650879629628</v>
      </c>
      <c r="ES142" s="96">
        <f t="shared" si="381"/>
        <v>154.38703703703703</v>
      </c>
      <c r="ET142" s="96">
        <f t="shared" si="381"/>
        <v>149.82499999999999</v>
      </c>
      <c r="EU142" s="96">
        <f t="shared" si="381"/>
        <v>154.125</v>
      </c>
      <c r="EV142" s="96">
        <f t="shared" si="381"/>
        <v>156.33826164874552</v>
      </c>
      <c r="EW142" s="96">
        <f t="shared" si="381"/>
        <v>641.83298969072166</v>
      </c>
      <c r="EX142" s="96">
        <f t="shared" ref="EX142:EY142" si="382">+EX148/EX146</f>
        <v>503.07919920843887</v>
      </c>
      <c r="EY142" s="96">
        <f t="shared" si="382"/>
        <v>516.07457571963096</v>
      </c>
      <c r="EZ142" s="96">
        <v>516.07457571963096</v>
      </c>
      <c r="FA142" s="96">
        <f>+FA148/FA146</f>
        <v>678.36264130004281</v>
      </c>
      <c r="FB142" s="96">
        <v>859</v>
      </c>
      <c r="FC142" s="96">
        <v>711</v>
      </c>
      <c r="FD142" s="96">
        <v>680</v>
      </c>
      <c r="FE142" s="96">
        <v>539.88870415982478</v>
      </c>
      <c r="FF142" s="96">
        <v>669.13301599375382</v>
      </c>
      <c r="FG142" s="96">
        <v>672.90722556263881</v>
      </c>
      <c r="FH142" s="96">
        <v>756.81802062204213</v>
      </c>
      <c r="FI142" s="96">
        <v>947.15334642379685</v>
      </c>
      <c r="FJ142" s="96">
        <v>767.62327759197444</v>
      </c>
      <c r="FK142" s="96">
        <v>656.85180063502685</v>
      </c>
      <c r="FL142" s="96">
        <v>560.51</v>
      </c>
      <c r="FM142" s="96">
        <v>568.02</v>
      </c>
      <c r="FN142" s="96">
        <v>641.54</v>
      </c>
      <c r="FO142" s="96">
        <v>543.15</v>
      </c>
      <c r="FP142" s="96">
        <v>693.20257936507937</v>
      </c>
      <c r="FQ142" s="96">
        <v>753.88015555555558</v>
      </c>
      <c r="FR142" s="96">
        <v>486.73532361111108</v>
      </c>
      <c r="FS142" s="96">
        <v>605</v>
      </c>
      <c r="FT142" s="96">
        <v>651</v>
      </c>
      <c r="FU142" s="96">
        <v>616.59828174603183</v>
      </c>
      <c r="FV142" s="96">
        <v>719</v>
      </c>
      <c r="FW142" s="96">
        <v>648.66525439255008</v>
      </c>
      <c r="FX142" s="96">
        <f t="shared" ref="FX142" si="383">+IFERROR(FX148/FX146,0)</f>
        <v>172.42893629629629</v>
      </c>
      <c r="FY142" s="159">
        <f>+IFERROR(FY148/FY146,0)</f>
        <v>101.61841236559141</v>
      </c>
      <c r="FZ142" s="159">
        <f t="shared" ref="FZ142:GC142" si="384">+IFERROR(FZ148/FZ146,0)</f>
        <v>162.05275567502986</v>
      </c>
      <c r="GA142" s="159">
        <f t="shared" si="384"/>
        <v>178.0457609916368</v>
      </c>
      <c r="GB142" s="159">
        <f t="shared" si="384"/>
        <v>181.45685035842294</v>
      </c>
      <c r="GC142" s="159">
        <f t="shared" si="384"/>
        <v>136.32565277777778</v>
      </c>
      <c r="GD142" s="159"/>
      <c r="GE142" s="159"/>
      <c r="GF142" s="159"/>
      <c r="GG142" s="159"/>
      <c r="GH142" s="159"/>
      <c r="GI142" s="159"/>
      <c r="GJ142" s="159"/>
      <c r="GK142" s="159"/>
      <c r="GL142" s="159"/>
      <c r="GM142" s="159">
        <f t="shared" ref="GM142:HH142" si="385">+IFERROR(GM148/GM146,0)</f>
        <v>0</v>
      </c>
      <c r="GN142" s="159">
        <f t="shared" si="385"/>
        <v>0</v>
      </c>
      <c r="GO142" s="159">
        <f t="shared" si="385"/>
        <v>0</v>
      </c>
      <c r="GP142" s="159">
        <f t="shared" si="385"/>
        <v>0</v>
      </c>
      <c r="GQ142" s="159">
        <f t="shared" si="385"/>
        <v>0</v>
      </c>
      <c r="GR142" s="159">
        <f t="shared" si="385"/>
        <v>0</v>
      </c>
      <c r="GS142" s="159">
        <f t="shared" si="385"/>
        <v>0</v>
      </c>
      <c r="GT142" s="159">
        <f t="shared" si="385"/>
        <v>0</v>
      </c>
      <c r="GU142" s="159">
        <f t="shared" si="385"/>
        <v>0</v>
      </c>
      <c r="GV142" s="159">
        <f t="shared" si="385"/>
        <v>0</v>
      </c>
      <c r="GW142" s="159">
        <f t="shared" si="385"/>
        <v>0</v>
      </c>
      <c r="GX142" s="159">
        <f t="shared" si="385"/>
        <v>0</v>
      </c>
      <c r="GY142" s="159">
        <f t="shared" si="385"/>
        <v>0</v>
      </c>
      <c r="GZ142" s="159">
        <f t="shared" si="385"/>
        <v>0</v>
      </c>
      <c r="HA142" s="159">
        <f t="shared" si="385"/>
        <v>0</v>
      </c>
      <c r="HB142" s="159">
        <f t="shared" si="385"/>
        <v>0</v>
      </c>
      <c r="HC142" s="159">
        <f t="shared" si="385"/>
        <v>0</v>
      </c>
      <c r="HD142" s="159">
        <f t="shared" si="385"/>
        <v>0</v>
      </c>
      <c r="HE142" s="159">
        <f t="shared" si="385"/>
        <v>0</v>
      </c>
      <c r="HF142" s="159">
        <f t="shared" si="385"/>
        <v>0</v>
      </c>
      <c r="HG142" s="159">
        <f t="shared" si="385"/>
        <v>0</v>
      </c>
      <c r="HH142" s="159">
        <f t="shared" si="385"/>
        <v>0</v>
      </c>
      <c r="HI142" s="142"/>
      <c r="HJ142" s="142"/>
      <c r="HK142" s="142"/>
      <c r="HL142" s="142"/>
      <c r="HM142" s="142"/>
    </row>
    <row r="143" spans="2:221" ht="15" customHeight="1">
      <c r="B143" s="104" t="s">
        <v>295</v>
      </c>
      <c r="C143" s="106" t="s">
        <v>266</v>
      </c>
      <c r="H143" s="96">
        <f>+H147/H145</f>
        <v>315.47572181323159</v>
      </c>
      <c r="I143" s="96">
        <f t="shared" ref="I143:S143" si="386">+I147/I145</f>
        <v>329.34471467555534</v>
      </c>
      <c r="J143" s="96">
        <f t="shared" si="386"/>
        <v>265.93562406671259</v>
      </c>
      <c r="K143" s="96">
        <f t="shared" si="386"/>
        <v>367.65538686906621</v>
      </c>
      <c r="L143" s="96">
        <f t="shared" si="386"/>
        <v>395.45531570572007</v>
      </c>
      <c r="M143" s="96">
        <f t="shared" si="386"/>
        <v>437.53373394489978</v>
      </c>
      <c r="N143" s="96">
        <f t="shared" si="386"/>
        <v>398.47422394074408</v>
      </c>
      <c r="O143" s="96">
        <f t="shared" si="386"/>
        <v>380.56038003719351</v>
      </c>
      <c r="P143" s="96">
        <f t="shared" si="386"/>
        <v>357.94577705344858</v>
      </c>
      <c r="Q143" s="96">
        <f t="shared" si="386"/>
        <v>375.29367799792044</v>
      </c>
      <c r="R143" s="96">
        <f t="shared" si="386"/>
        <v>345.46789612223404</v>
      </c>
      <c r="S143" s="96">
        <f t="shared" si="386"/>
        <v>314.71499604273902</v>
      </c>
      <c r="T143" s="183">
        <f>T147/T145</f>
        <v>397.22818481408132</v>
      </c>
      <c r="U143" s="183">
        <f t="shared" ref="U143:AE143" si="387">U147/U145</f>
        <v>384.08126030523857</v>
      </c>
      <c r="V143" s="183">
        <f t="shared" si="387"/>
        <v>377.58668130324583</v>
      </c>
      <c r="W143" s="183">
        <f t="shared" si="387"/>
        <v>363.3093336762069</v>
      </c>
      <c r="X143" s="183">
        <f t="shared" si="387"/>
        <v>357.42917006952382</v>
      </c>
      <c r="Y143" s="183">
        <f t="shared" si="387"/>
        <v>370.19002468416846</v>
      </c>
      <c r="Z143" s="183">
        <f t="shared" si="387"/>
        <v>386.92422228223074</v>
      </c>
      <c r="AA143" s="183">
        <f t="shared" si="387"/>
        <v>373.37510088188446</v>
      </c>
      <c r="AB143" s="183">
        <f t="shared" si="387"/>
        <v>383.01986582868705</v>
      </c>
      <c r="AC143" s="183">
        <f t="shared" si="387"/>
        <v>344.78126483703039</v>
      </c>
      <c r="AD143" s="183">
        <f t="shared" si="387"/>
        <v>313.68448391309857</v>
      </c>
      <c r="AE143" s="183">
        <f t="shared" si="387"/>
        <v>351.88781777521302</v>
      </c>
      <c r="AF143" s="182"/>
      <c r="AH143" s="225"/>
      <c r="AI143" s="225"/>
      <c r="AJ143" s="225"/>
      <c r="AK143" s="96">
        <f t="shared" ref="AK143:AS143" si="388">AK147/AK145</f>
        <v>340.12071143652349</v>
      </c>
      <c r="AL143" s="96">
        <f t="shared" si="388"/>
        <v>371.63087354626202</v>
      </c>
      <c r="AM143" s="96">
        <f t="shared" si="388"/>
        <v>403.64691240193935</v>
      </c>
      <c r="AN143" s="96">
        <f t="shared" si="388"/>
        <v>381.72169549935808</v>
      </c>
      <c r="AO143" s="96">
        <f t="shared" si="388"/>
        <v>401.26829515938931</v>
      </c>
      <c r="AP143" s="96">
        <f t="shared" si="388"/>
        <v>384.95333632156195</v>
      </c>
      <c r="AQ143" s="96">
        <f t="shared" si="388"/>
        <v>349.29775881171139</v>
      </c>
      <c r="AR143" s="96">
        <f t="shared" si="388"/>
        <v>363.33491093709699</v>
      </c>
      <c r="AS143" s="96">
        <f t="shared" si="388"/>
        <v>352.98989752420056</v>
      </c>
      <c r="AT143" s="225"/>
      <c r="AU143" s="225"/>
      <c r="AV143" s="225"/>
      <c r="AW143" s="96">
        <f t="shared" ref="AW143:BE143" si="389">+IFERROR(AW147/AW145,0)</f>
        <v>412.67639963978661</v>
      </c>
      <c r="AX143" s="96">
        <f t="shared" si="389"/>
        <v>374.89585067370263</v>
      </c>
      <c r="AY143" s="96">
        <f t="shared" si="389"/>
        <v>365.59203948114424</v>
      </c>
      <c r="AZ143" s="96">
        <f t="shared" si="389"/>
        <v>378.56386986099187</v>
      </c>
      <c r="BA143" s="96">
        <f t="shared" si="389"/>
        <v>375.24917764281673</v>
      </c>
      <c r="BB143" s="96">
        <f t="shared" si="389"/>
        <v>367.15839280334558</v>
      </c>
      <c r="BC143" s="96">
        <f t="shared" si="389"/>
        <v>370.1331793179952</v>
      </c>
      <c r="BD143" s="96">
        <f t="shared" si="389"/>
        <v>352.31892678643948</v>
      </c>
      <c r="BE143" s="96">
        <f t="shared" si="389"/>
        <v>340.48903899680312</v>
      </c>
      <c r="BG143" s="184"/>
      <c r="BH143" s="225"/>
      <c r="BI143" s="225"/>
      <c r="BJ143" s="225"/>
      <c r="BK143" s="225"/>
      <c r="BL143" s="225"/>
      <c r="BM143" s="225"/>
      <c r="BN143" s="96">
        <f>+BN147/BN145</f>
        <v>331.68571207134835</v>
      </c>
      <c r="BO143" s="96">
        <f t="shared" ref="BO143:BS143" si="390">+BO147/BO145</f>
        <v>362.04175840428343</v>
      </c>
      <c r="BP143" s="96">
        <f t="shared" si="390"/>
        <v>383.9601003834905</v>
      </c>
      <c r="BQ143" s="96">
        <f t="shared" si="390"/>
        <v>388.62660458124708</v>
      </c>
      <c r="BR143" s="96">
        <f t="shared" si="390"/>
        <v>393.8590345266162</v>
      </c>
      <c r="BS143" s="96">
        <f t="shared" si="390"/>
        <v>381.59895096968006</v>
      </c>
      <c r="BT143" s="225"/>
      <c r="BU143" s="225"/>
      <c r="BV143" s="225"/>
      <c r="BW143" s="225"/>
      <c r="BX143" s="225"/>
      <c r="BY143" s="225"/>
      <c r="BZ143" s="96"/>
      <c r="CA143" s="96"/>
      <c r="CB143" s="96"/>
      <c r="CC143" s="96"/>
      <c r="CD143" s="96"/>
      <c r="CE143" s="96"/>
      <c r="CH143" s="225"/>
      <c r="CI143" s="225"/>
      <c r="CJ143" s="225"/>
      <c r="CK143" s="225"/>
      <c r="CL143" s="225"/>
      <c r="CM143" s="225"/>
      <c r="CN143" s="225"/>
      <c r="CO143" s="225"/>
      <c r="CP143" s="225"/>
      <c r="CQ143" s="96">
        <f t="shared" ref="CQ143:CS143" si="391">+CQ147/CQ145</f>
        <v>320.05243560481978</v>
      </c>
      <c r="CR143" s="96">
        <f t="shared" si="391"/>
        <v>369.89957968447044</v>
      </c>
      <c r="CS143" s="96">
        <f t="shared" si="391"/>
        <v>366.03345683621234</v>
      </c>
      <c r="CT143" s="225"/>
      <c r="CU143" s="225"/>
      <c r="CV143" s="225"/>
      <c r="CW143" s="225"/>
      <c r="CX143" s="225"/>
      <c r="CY143" s="225"/>
      <c r="CZ143" s="225"/>
      <c r="DA143" s="225"/>
      <c r="DB143" s="225"/>
      <c r="DC143" s="96"/>
      <c r="DD143" s="96"/>
      <c r="DE143" s="96"/>
      <c r="DH143" s="96"/>
      <c r="DI143" s="96"/>
      <c r="DJ143" s="96"/>
      <c r="DK143" s="96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>
        <f>+IFERROR(EF147/EF145,0)</f>
        <v>234.71169675957708</v>
      </c>
      <c r="EG143" s="96">
        <f t="shared" ref="EG143:EW143" si="392">+IFERROR(EG147/EG145,0)</f>
        <v>316.88809084948275</v>
      </c>
      <c r="EH143" s="96">
        <f t="shared" si="392"/>
        <v>66.636748692273201</v>
      </c>
      <c r="EI143" s="96">
        <f t="shared" si="392"/>
        <v>58.287094081602156</v>
      </c>
      <c r="EJ143" s="96">
        <f t="shared" si="392"/>
        <v>58.870019196440154</v>
      </c>
      <c r="EK143" s="96">
        <f t="shared" si="392"/>
        <v>43.344791510984905</v>
      </c>
      <c r="EL143" s="96">
        <f t="shared" si="392"/>
        <v>53.683679569571062</v>
      </c>
      <c r="EM143" s="96">
        <f t="shared" si="392"/>
        <v>55.242717344193693</v>
      </c>
      <c r="EN143" s="96">
        <f t="shared" si="392"/>
        <v>53.82053711303341</v>
      </c>
      <c r="EO143" s="96">
        <f t="shared" si="392"/>
        <v>52.878769821174238</v>
      </c>
      <c r="EP143" s="96">
        <f t="shared" si="392"/>
        <v>45.315210468957531</v>
      </c>
      <c r="EQ143" s="96">
        <f t="shared" si="392"/>
        <v>192.11853596278928</v>
      </c>
      <c r="ER143" s="96">
        <f t="shared" si="392"/>
        <v>185.32878189900907</v>
      </c>
      <c r="ES143" s="96">
        <f t="shared" si="392"/>
        <v>246.6794488937152</v>
      </c>
      <c r="ET143" s="96">
        <f t="shared" si="392"/>
        <v>248.90898601873218</v>
      </c>
      <c r="EU143" s="96">
        <f t="shared" si="392"/>
        <v>271.90851092710739</v>
      </c>
      <c r="EV143" s="96">
        <f t="shared" si="392"/>
        <v>252.2787430433012</v>
      </c>
      <c r="EW143" s="96">
        <f t="shared" si="392"/>
        <v>226.72220713994841</v>
      </c>
      <c r="EX143" s="96">
        <f>+IFERROR(EX147/EX145,0)</f>
        <v>40.635444957353798</v>
      </c>
      <c r="EY143" s="96">
        <f>+IFERROR(EY147/EY145,0)</f>
        <v>44.039238291400444</v>
      </c>
      <c r="EZ143" s="96">
        <v>195.54330443192615</v>
      </c>
      <c r="FA143" s="96">
        <f>+FA147/FA145</f>
        <v>330.87654996864597</v>
      </c>
      <c r="FB143" s="96">
        <v>306</v>
      </c>
      <c r="FC143" s="96">
        <v>306</v>
      </c>
      <c r="FD143" s="96">
        <v>301</v>
      </c>
      <c r="FE143" s="96">
        <v>240.71383186873544</v>
      </c>
      <c r="FF143" s="96">
        <v>303.03601554991076</v>
      </c>
      <c r="FG143" s="96">
        <v>286.78613981189073</v>
      </c>
      <c r="FH143" s="96">
        <v>317.01102309913375</v>
      </c>
      <c r="FI143" s="96">
        <v>309.18545982082253</v>
      </c>
      <c r="FJ143" s="96">
        <v>368.25449363306529</v>
      </c>
      <c r="FK143" s="96">
        <v>283.03174935523282</v>
      </c>
      <c r="FL143" s="96">
        <v>318.47000000000003</v>
      </c>
      <c r="FM143" s="96">
        <v>285.32</v>
      </c>
      <c r="FN143" s="96">
        <v>287.58</v>
      </c>
      <c r="FO143" s="96">
        <v>306</v>
      </c>
      <c r="FP143" s="96">
        <v>390.80467751322755</v>
      </c>
      <c r="FQ143" s="96">
        <v>401.98931772486765</v>
      </c>
      <c r="FR143" s="96">
        <v>256.58536041666667</v>
      </c>
      <c r="FS143" s="96">
        <v>322</v>
      </c>
      <c r="FT143" s="96">
        <v>340</v>
      </c>
      <c r="FU143" s="96">
        <v>317.54439662698411</v>
      </c>
      <c r="FV143" s="96">
        <v>396</v>
      </c>
      <c r="FW143" s="96">
        <v>350</v>
      </c>
      <c r="FX143" s="96">
        <f t="shared" ref="FX143" si="393">+IFERROR(FX147/FX145,0)</f>
        <v>69.979934259259267</v>
      </c>
      <c r="FY143" s="159">
        <f>+IFERROR(FY147/FY145,0)</f>
        <v>43.426520250896061</v>
      </c>
      <c r="FZ143" s="159">
        <f t="shared" ref="FZ143:GC143" si="394">+IFERROR(FZ147/FZ145,0)</f>
        <v>76.337712843488646</v>
      </c>
      <c r="GA143" s="159">
        <f t="shared" si="394"/>
        <v>82.323629808841105</v>
      </c>
      <c r="GB143" s="159">
        <f t="shared" si="394"/>
        <v>81.151963739546005</v>
      </c>
      <c r="GC143" s="159">
        <f t="shared" si="394"/>
        <v>59.02993651433691</v>
      </c>
      <c r="GD143" s="159"/>
      <c r="GE143" s="159"/>
      <c r="GF143" s="159"/>
      <c r="GG143" s="159"/>
      <c r="GH143" s="159"/>
      <c r="GI143" s="159"/>
      <c r="GJ143" s="159"/>
      <c r="GK143" s="159"/>
      <c r="GL143" s="159"/>
      <c r="GM143" s="159">
        <f t="shared" ref="GM143:HH143" si="395">+IFERROR(GM147/GM145,0)</f>
        <v>0</v>
      </c>
      <c r="GN143" s="159">
        <f t="shared" si="395"/>
        <v>0</v>
      </c>
      <c r="GO143" s="159">
        <f t="shared" si="395"/>
        <v>0</v>
      </c>
      <c r="GP143" s="159">
        <f t="shared" si="395"/>
        <v>0</v>
      </c>
      <c r="GQ143" s="159">
        <f t="shared" si="395"/>
        <v>0</v>
      </c>
      <c r="GR143" s="159">
        <f t="shared" si="395"/>
        <v>0</v>
      </c>
      <c r="GS143" s="159">
        <f t="shared" si="395"/>
        <v>0</v>
      </c>
      <c r="GT143" s="159">
        <f t="shared" si="395"/>
        <v>0</v>
      </c>
      <c r="GU143" s="159">
        <f t="shared" si="395"/>
        <v>0</v>
      </c>
      <c r="GV143" s="159">
        <f t="shared" si="395"/>
        <v>0</v>
      </c>
      <c r="GW143" s="159">
        <f t="shared" si="395"/>
        <v>0</v>
      </c>
      <c r="GX143" s="159">
        <f t="shared" si="395"/>
        <v>0</v>
      </c>
      <c r="GY143" s="159">
        <f t="shared" si="395"/>
        <v>0</v>
      </c>
      <c r="GZ143" s="159">
        <f t="shared" si="395"/>
        <v>0</v>
      </c>
      <c r="HA143" s="159">
        <f t="shared" si="395"/>
        <v>0</v>
      </c>
      <c r="HB143" s="159">
        <f t="shared" si="395"/>
        <v>0</v>
      </c>
      <c r="HC143" s="159">
        <f t="shared" si="395"/>
        <v>0</v>
      </c>
      <c r="HD143" s="159">
        <f t="shared" si="395"/>
        <v>0</v>
      </c>
      <c r="HE143" s="159">
        <f t="shared" si="395"/>
        <v>0</v>
      </c>
      <c r="HF143" s="159">
        <f t="shared" si="395"/>
        <v>0</v>
      </c>
      <c r="HG143" s="159">
        <f t="shared" si="395"/>
        <v>0</v>
      </c>
      <c r="HH143" s="159">
        <f t="shared" si="395"/>
        <v>0</v>
      </c>
      <c r="HI143" s="142"/>
      <c r="HJ143" s="142"/>
      <c r="HK143" s="142"/>
      <c r="HL143" s="142"/>
      <c r="HM143" s="142"/>
    </row>
    <row r="144" spans="2:221" ht="15" customHeight="1">
      <c r="B144" s="104" t="s">
        <v>296</v>
      </c>
      <c r="C144" s="106" t="s">
        <v>266</v>
      </c>
      <c r="H144" s="96">
        <f>+H147/H146</f>
        <v>347.02329399455476</v>
      </c>
      <c r="I144" s="96">
        <f t="shared" ref="I144:S144" si="396">+I147/I146</f>
        <v>345.81195040933312</v>
      </c>
      <c r="J144" s="96">
        <f t="shared" si="396"/>
        <v>345.71631128672635</v>
      </c>
      <c r="K144" s="96">
        <f t="shared" si="396"/>
        <v>404.42092555597287</v>
      </c>
      <c r="L144" s="96">
        <f t="shared" si="396"/>
        <v>435.00084727629206</v>
      </c>
      <c r="M144" s="96">
        <f t="shared" si="396"/>
        <v>437.53373394489978</v>
      </c>
      <c r="N144" s="96">
        <f t="shared" si="396"/>
        <v>438.32164633481852</v>
      </c>
      <c r="O144" s="96">
        <f t="shared" si="396"/>
        <v>411.00521044016909</v>
      </c>
      <c r="P144" s="96">
        <f t="shared" si="396"/>
        <v>393.7403547587935</v>
      </c>
      <c r="Q144" s="96">
        <f t="shared" si="396"/>
        <v>412.8230457977125</v>
      </c>
      <c r="R144" s="96">
        <f t="shared" si="396"/>
        <v>380.01468573445743</v>
      </c>
      <c r="S144" s="96">
        <f t="shared" si="396"/>
        <v>377.65799525128682</v>
      </c>
      <c r="T144" s="183">
        <f>T147/T146</f>
        <v>409.14503035850379</v>
      </c>
      <c r="U144" s="183">
        <f t="shared" ref="U144:AE144" si="397">U147/U146</f>
        <v>395.60369811439568</v>
      </c>
      <c r="V144" s="183">
        <f t="shared" si="397"/>
        <v>388.91428174234323</v>
      </c>
      <c r="W144" s="183">
        <f t="shared" si="397"/>
        <v>374.20861368649309</v>
      </c>
      <c r="X144" s="183">
        <f t="shared" si="397"/>
        <v>368.15204517160953</v>
      </c>
      <c r="Y144" s="183">
        <f t="shared" si="397"/>
        <v>381.29572542469356</v>
      </c>
      <c r="Z144" s="183">
        <f t="shared" si="397"/>
        <v>406.2704333963423</v>
      </c>
      <c r="AA144" s="183">
        <f t="shared" si="397"/>
        <v>392.04385592597868</v>
      </c>
      <c r="AB144" s="183">
        <f t="shared" si="397"/>
        <v>402.17085912012146</v>
      </c>
      <c r="AC144" s="183">
        <f t="shared" si="397"/>
        <v>362.0203280788819</v>
      </c>
      <c r="AD144" s="183">
        <f t="shared" si="397"/>
        <v>329.36870810875354</v>
      </c>
      <c r="AE144" s="183">
        <f t="shared" si="397"/>
        <v>351.88781777521302</v>
      </c>
      <c r="AF144" s="201"/>
      <c r="AH144" s="225"/>
      <c r="AI144" s="225"/>
      <c r="AJ144" s="225"/>
      <c r="AK144" s="96">
        <f t="shared" ref="AK144:AS144" si="398">AK147/AK146</f>
        <v>374.13278258017584</v>
      </c>
      <c r="AL144" s="96">
        <f t="shared" si="398"/>
        <v>408.79396090088829</v>
      </c>
      <c r="AM144" s="96">
        <f t="shared" si="398"/>
        <v>403.64691240193935</v>
      </c>
      <c r="AN144" s="96">
        <f t="shared" si="398"/>
        <v>419.89386504929394</v>
      </c>
      <c r="AO144" s="96">
        <f t="shared" si="398"/>
        <v>433.36975877214036</v>
      </c>
      <c r="AP144" s="96">
        <f t="shared" si="398"/>
        <v>423.44866995371819</v>
      </c>
      <c r="AQ144" s="96">
        <f t="shared" si="398"/>
        <v>384.22753469288256</v>
      </c>
      <c r="AR144" s="96">
        <f t="shared" si="398"/>
        <v>399.6684020308067</v>
      </c>
      <c r="AS144" s="96">
        <f t="shared" si="398"/>
        <v>405.93838215283063</v>
      </c>
      <c r="AT144" s="225"/>
      <c r="AU144" s="225"/>
      <c r="AV144" s="225"/>
      <c r="AW144" s="96">
        <f t="shared" ref="AW144:BE144" si="399">+IFERROR(AW147/AW146,0)</f>
        <v>412.67639963978661</v>
      </c>
      <c r="AX144" s="96">
        <f t="shared" si="399"/>
        <v>374.89585067370263</v>
      </c>
      <c r="AY144" s="96">
        <f t="shared" si="399"/>
        <v>365.59203948114424</v>
      </c>
      <c r="AZ144" s="96">
        <f t="shared" si="399"/>
        <v>397.49206335404148</v>
      </c>
      <c r="BA144" s="96">
        <f t="shared" si="399"/>
        <v>394.01163652495757</v>
      </c>
      <c r="BB144" s="96">
        <f t="shared" si="399"/>
        <v>385.51631244351296</v>
      </c>
      <c r="BC144" s="96">
        <f t="shared" si="399"/>
        <v>388.63983828389496</v>
      </c>
      <c r="BD144" s="96">
        <f t="shared" si="399"/>
        <v>369.93487312576138</v>
      </c>
      <c r="BE144" s="96">
        <f t="shared" si="399"/>
        <v>340.48903899680312</v>
      </c>
      <c r="BG144" s="184"/>
      <c r="BH144" s="225"/>
      <c r="BI144" s="225"/>
      <c r="BJ144" s="225"/>
      <c r="BK144" s="225"/>
      <c r="BL144" s="225"/>
      <c r="BM144" s="225"/>
      <c r="BN144" s="96">
        <f>+BN147/BN146</f>
        <v>364.85428327848314</v>
      </c>
      <c r="BO144" s="96">
        <f t="shared" ref="BO144:BS144" si="400">+BO147/BO146</f>
        <v>391.0050990766261</v>
      </c>
      <c r="BP144" s="96">
        <f t="shared" si="400"/>
        <v>422.35611042183956</v>
      </c>
      <c r="BQ144" s="96">
        <f t="shared" si="400"/>
        <v>427.48926503937184</v>
      </c>
      <c r="BR144" s="96">
        <f t="shared" si="400"/>
        <v>433.24493797927784</v>
      </c>
      <c r="BS144" s="96">
        <f t="shared" si="400"/>
        <v>438.83879361513198</v>
      </c>
      <c r="BT144" s="225"/>
      <c r="BU144" s="225"/>
      <c r="BV144" s="225"/>
      <c r="BW144" s="225"/>
      <c r="BX144" s="225"/>
      <c r="BY144" s="225"/>
      <c r="BZ144" s="96"/>
      <c r="CA144" s="96"/>
      <c r="CB144" s="96"/>
      <c r="CC144" s="96"/>
      <c r="CD144" s="96"/>
      <c r="CE144" s="96"/>
      <c r="CH144" s="225"/>
      <c r="CI144" s="225"/>
      <c r="CJ144" s="225"/>
      <c r="CK144" s="225"/>
      <c r="CL144" s="225"/>
      <c r="CM144" s="225"/>
      <c r="CN144" s="225"/>
      <c r="CO144" s="225"/>
      <c r="CP144" s="225"/>
      <c r="CQ144" s="96">
        <f t="shared" ref="CQ144:CS144" si="401">+CQ147/CQ146</f>
        <v>352.05767916530186</v>
      </c>
      <c r="CR144" s="96">
        <f t="shared" si="401"/>
        <v>406.88953765291751</v>
      </c>
      <c r="CS144" s="96">
        <f t="shared" si="401"/>
        <v>420.93847536164418</v>
      </c>
      <c r="CT144" s="225"/>
      <c r="CU144" s="225"/>
      <c r="CV144" s="225"/>
      <c r="CW144" s="225"/>
      <c r="CX144" s="225"/>
      <c r="CY144" s="225"/>
      <c r="CZ144" s="225"/>
      <c r="DA144" s="225"/>
      <c r="DB144" s="225"/>
      <c r="DC144" s="96"/>
      <c r="DD144" s="96"/>
      <c r="DE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>
        <f>EF147/EF146</f>
        <v>63.311306944444432</v>
      </c>
      <c r="EG144" s="96">
        <f t="shared" ref="EG144:EY144" si="402">EG147/EG146</f>
        <v>80.548258055555564</v>
      </c>
      <c r="EH144" s="96">
        <f t="shared" si="402"/>
        <v>79.904388082437279</v>
      </c>
      <c r="EI144" s="96">
        <f t="shared" si="402"/>
        <v>69.892284318996417</v>
      </c>
      <c r="EJ144" s="96">
        <f t="shared" si="402"/>
        <v>58.256601433691756</v>
      </c>
      <c r="EK144" s="96">
        <f t="shared" si="402"/>
        <v>51.97491039426523</v>
      </c>
      <c r="EL144" s="96">
        <f t="shared" si="402"/>
        <v>64.372311827956992</v>
      </c>
      <c r="EM144" s="96">
        <f t="shared" si="402"/>
        <v>66.241760170250899</v>
      </c>
      <c r="EN144" s="96">
        <f t="shared" si="402"/>
        <v>56.642739471326166</v>
      </c>
      <c r="EO144" s="96">
        <f t="shared" si="402"/>
        <v>59.881890053763442</v>
      </c>
      <c r="EP144" s="96">
        <f t="shared" si="402"/>
        <v>47.691416666666669</v>
      </c>
      <c r="EQ144" s="96">
        <f t="shared" si="402"/>
        <v>47.040579305555553</v>
      </c>
      <c r="ER144" s="96">
        <f t="shared" si="402"/>
        <v>50.567301342592593</v>
      </c>
      <c r="ES144" s="96">
        <f t="shared" si="402"/>
        <v>67.30694444444444</v>
      </c>
      <c r="ET144" s="96">
        <f t="shared" si="402"/>
        <v>67.915277777777774</v>
      </c>
      <c r="EU144" s="96">
        <f t="shared" si="402"/>
        <v>71.797491039426518</v>
      </c>
      <c r="EV144" s="96">
        <f t="shared" si="402"/>
        <v>66.614247311827953</v>
      </c>
      <c r="EW144" s="96">
        <f t="shared" si="402"/>
        <v>275.50721649484535</v>
      </c>
      <c r="EX144" s="96">
        <f t="shared" si="402"/>
        <v>219.29212200401227</v>
      </c>
      <c r="EY144" s="96">
        <f t="shared" si="402"/>
        <v>237.66093927350596</v>
      </c>
      <c r="EZ144" s="96">
        <v>237.66093927350596</v>
      </c>
      <c r="FA144" s="96">
        <f>+FA147/FA146</f>
        <v>330.87654996864597</v>
      </c>
      <c r="FB144" s="96">
        <v>413</v>
      </c>
      <c r="FC144" s="96">
        <v>359</v>
      </c>
      <c r="FD144" s="96">
        <v>353</v>
      </c>
      <c r="FE144" s="96">
        <v>282.22396688560485</v>
      </c>
      <c r="FF144" s="96">
        <v>355.29336122379993</v>
      </c>
      <c r="FG144" s="96">
        <v>336.24125957854415</v>
      </c>
      <c r="FH144" s="96">
        <v>371.16796596799639</v>
      </c>
      <c r="FI144" s="96">
        <v>507.52434993315501</v>
      </c>
      <c r="FJ144" s="96">
        <v>396.9101944754135</v>
      </c>
      <c r="FK144" s="96">
        <v>331.85238373758602</v>
      </c>
      <c r="FL144" s="96">
        <v>318.47000000000003</v>
      </c>
      <c r="FM144" s="96">
        <v>285.32</v>
      </c>
      <c r="FN144" s="96">
        <v>287.58</v>
      </c>
      <c r="FO144" s="96">
        <v>306</v>
      </c>
      <c r="FP144" s="96">
        <v>390.80467751322755</v>
      </c>
      <c r="FQ144" s="96">
        <v>401.98931772486765</v>
      </c>
      <c r="FR144" s="96">
        <v>256.58536041666667</v>
      </c>
      <c r="FS144" s="96">
        <v>322</v>
      </c>
      <c r="FT144" s="96">
        <v>340</v>
      </c>
      <c r="FU144" s="96">
        <v>317.54439662698411</v>
      </c>
      <c r="FV144" s="96">
        <v>396</v>
      </c>
      <c r="FW144" s="96">
        <v>350</v>
      </c>
      <c r="FX144" s="96">
        <f t="shared" ref="FX144" si="403">+IFERROR(FX147/FX146,0)</f>
        <v>69.979934259259267</v>
      </c>
      <c r="FY144" s="159">
        <f>+IFERROR(FY147/FY146,0)</f>
        <v>43.426520250896061</v>
      </c>
      <c r="FZ144" s="159">
        <f t="shared" ref="FZ144:GC144" si="404">+IFERROR(FZ147/FZ146,0)</f>
        <v>76.337712843488646</v>
      </c>
      <c r="GA144" s="159">
        <f t="shared" si="404"/>
        <v>82.323629808841105</v>
      </c>
      <c r="GB144" s="159">
        <f t="shared" si="404"/>
        <v>81.151963739546005</v>
      </c>
      <c r="GC144" s="159">
        <f t="shared" si="404"/>
        <v>59.02993651433691</v>
      </c>
      <c r="GD144" s="159"/>
      <c r="GE144" s="159"/>
      <c r="GF144" s="159"/>
      <c r="GG144" s="159"/>
      <c r="GH144" s="159"/>
      <c r="GI144" s="159"/>
      <c r="GJ144" s="159"/>
      <c r="GK144" s="159"/>
      <c r="GL144" s="159"/>
      <c r="GM144" s="159">
        <f t="shared" ref="GM144:HH144" si="405">+IFERROR(GM147/GM146,0)</f>
        <v>0</v>
      </c>
      <c r="GN144" s="159">
        <f t="shared" si="405"/>
        <v>0</v>
      </c>
      <c r="GO144" s="159">
        <f t="shared" si="405"/>
        <v>0</v>
      </c>
      <c r="GP144" s="159">
        <f t="shared" si="405"/>
        <v>0</v>
      </c>
      <c r="GQ144" s="159">
        <f t="shared" si="405"/>
        <v>0</v>
      </c>
      <c r="GR144" s="159">
        <f t="shared" si="405"/>
        <v>0</v>
      </c>
      <c r="GS144" s="159">
        <f t="shared" si="405"/>
        <v>0</v>
      </c>
      <c r="GT144" s="159">
        <f t="shared" si="405"/>
        <v>0</v>
      </c>
      <c r="GU144" s="159">
        <f t="shared" si="405"/>
        <v>0</v>
      </c>
      <c r="GV144" s="159">
        <f t="shared" si="405"/>
        <v>0</v>
      </c>
      <c r="GW144" s="159">
        <f t="shared" si="405"/>
        <v>0</v>
      </c>
      <c r="GX144" s="159">
        <f t="shared" si="405"/>
        <v>0</v>
      </c>
      <c r="GY144" s="159">
        <f t="shared" si="405"/>
        <v>0</v>
      </c>
      <c r="GZ144" s="159">
        <f t="shared" si="405"/>
        <v>0</v>
      </c>
      <c r="HA144" s="159">
        <f t="shared" si="405"/>
        <v>0</v>
      </c>
      <c r="HB144" s="159">
        <f t="shared" si="405"/>
        <v>0</v>
      </c>
      <c r="HC144" s="159">
        <f t="shared" si="405"/>
        <v>0</v>
      </c>
      <c r="HD144" s="159">
        <f t="shared" si="405"/>
        <v>0</v>
      </c>
      <c r="HE144" s="159">
        <f t="shared" si="405"/>
        <v>0</v>
      </c>
      <c r="HF144" s="159">
        <f t="shared" si="405"/>
        <v>0</v>
      </c>
      <c r="HG144" s="159">
        <f t="shared" si="405"/>
        <v>0</v>
      </c>
      <c r="HH144" s="159">
        <f t="shared" si="405"/>
        <v>0</v>
      </c>
      <c r="HI144" s="142"/>
      <c r="HJ144" s="142"/>
      <c r="HK144" s="142"/>
      <c r="HL144" s="142"/>
      <c r="HM144" s="142"/>
    </row>
    <row r="145" spans="2:216" ht="15" customHeight="1">
      <c r="B145" s="84" t="s">
        <v>297</v>
      </c>
      <c r="C145" s="106" t="s">
        <v>181</v>
      </c>
      <c r="H145" s="96">
        <f>+H136</f>
        <v>2073.4136783661856</v>
      </c>
      <c r="I145" s="96">
        <f t="shared" ref="I145:S145" si="406">+I136</f>
        <v>1829.1085888335708</v>
      </c>
      <c r="J145" s="96">
        <f t="shared" si="406"/>
        <v>2202.0423482379933</v>
      </c>
      <c r="K145" s="96">
        <f t="shared" si="406"/>
        <v>1966.3528573769054</v>
      </c>
      <c r="L145" s="96">
        <f t="shared" si="406"/>
        <v>1603.916029218331</v>
      </c>
      <c r="M145" s="96">
        <f t="shared" si="406"/>
        <v>1698.4499766447379</v>
      </c>
      <c r="N145" s="96">
        <f t="shared" si="406"/>
        <v>1553.9988960291787</v>
      </c>
      <c r="O145" s="96">
        <f t="shared" si="406"/>
        <v>1509.1008132372349</v>
      </c>
      <c r="P145" s="96">
        <f t="shared" si="406"/>
        <v>1763.9182537575266</v>
      </c>
      <c r="Q145" s="96">
        <f t="shared" si="406"/>
        <v>1761.8588941529251</v>
      </c>
      <c r="R145" s="96">
        <f t="shared" si="406"/>
        <v>2453.9079014741474</v>
      </c>
      <c r="S145" s="96">
        <f t="shared" si="406"/>
        <v>2201.5510112708707</v>
      </c>
      <c r="T145" s="183">
        <v>2031.5400066027569</v>
      </c>
      <c r="U145" s="183">
        <v>1520.9263285476482</v>
      </c>
      <c r="V145" s="183">
        <v>1958.6279935707114</v>
      </c>
      <c r="W145" s="183">
        <v>1991.4504427370916</v>
      </c>
      <c r="X145" s="183">
        <v>2216.990075672521</v>
      </c>
      <c r="Y145" s="183">
        <v>2024.4851355446335</v>
      </c>
      <c r="Z145" s="183">
        <v>1911.6786766078076</v>
      </c>
      <c r="AA145" s="183">
        <v>1837.1877899190722</v>
      </c>
      <c r="AB145" s="183">
        <v>1749.1801174606885</v>
      </c>
      <c r="AC145" s="183">
        <v>2178.882145046633</v>
      </c>
      <c r="AD145" s="183">
        <v>2221.422756737451</v>
      </c>
      <c r="AE145" s="183">
        <v>2455.0517217730558</v>
      </c>
      <c r="AF145" s="182"/>
      <c r="AH145" s="225"/>
      <c r="AI145" s="225"/>
      <c r="AJ145" s="225"/>
      <c r="AK145" s="96">
        <v>1971.838556868259</v>
      </c>
      <c r="AL145" s="96">
        <v>1886.5428370087361</v>
      </c>
      <c r="AM145" s="96">
        <v>1851.0209082337828</v>
      </c>
      <c r="AN145" s="96">
        <v>1579.2230303058941</v>
      </c>
      <c r="AO145" s="96">
        <v>1610.569773381404</v>
      </c>
      <c r="AP145" s="96">
        <v>1833.9377867094918</v>
      </c>
      <c r="AQ145" s="96">
        <v>2001.2323963315475</v>
      </c>
      <c r="AR145" s="96">
        <v>2109.4495742873733</v>
      </c>
      <c r="AS145" s="96">
        <v>2490.250590924446</v>
      </c>
      <c r="AT145" s="225"/>
      <c r="AU145" s="225"/>
      <c r="AV145" s="225"/>
      <c r="AW145" s="96">
        <v>1524.2608577787805</v>
      </c>
      <c r="AX145" s="96">
        <v>1383.050276678804</v>
      </c>
      <c r="AY145" s="96">
        <v>1954.2108165537566</v>
      </c>
      <c r="AZ145" s="96">
        <v>2103.1467112599903</v>
      </c>
      <c r="BA145" s="96">
        <v>1932.983359367757</v>
      </c>
      <c r="BB145" s="96">
        <v>1861.214673270498</v>
      </c>
      <c r="BC145" s="96">
        <v>2410.0890972370871</v>
      </c>
      <c r="BD145" s="96">
        <v>2451.643858246578</v>
      </c>
      <c r="BE145" s="96">
        <v>2444.094463809784</v>
      </c>
      <c r="BG145" s="184"/>
      <c r="BH145" s="225"/>
      <c r="BI145" s="225"/>
      <c r="BJ145" s="225"/>
      <c r="BK145" s="225"/>
      <c r="BL145" s="225"/>
      <c r="BM145" s="225"/>
      <c r="BN145" s="96">
        <v>2051.6569940571262</v>
      </c>
      <c r="BO145" s="96">
        <v>1692.7858007352697</v>
      </c>
      <c r="BP145" s="96">
        <v>1516.2429476878854</v>
      </c>
      <c r="BQ145" s="96">
        <v>2005.9116028352751</v>
      </c>
      <c r="BR145" s="96">
        <v>2026.5201725265024</v>
      </c>
      <c r="BS145" s="96">
        <v>2161.9393475889033</v>
      </c>
      <c r="BT145" s="225"/>
      <c r="BU145" s="225"/>
      <c r="BV145" s="225"/>
      <c r="BW145" s="225"/>
      <c r="BX145" s="225"/>
      <c r="BY145" s="225"/>
      <c r="BZ145" s="96"/>
      <c r="CA145" s="96"/>
      <c r="CB145" s="96"/>
      <c r="CC145" s="96"/>
      <c r="CD145" s="96"/>
      <c r="CE145" s="96"/>
      <c r="CH145" s="225"/>
      <c r="CI145" s="225"/>
      <c r="CJ145" s="225"/>
      <c r="CK145" s="225"/>
      <c r="CL145" s="225"/>
      <c r="CM145" s="225"/>
      <c r="CN145" s="225"/>
      <c r="CO145" s="225"/>
      <c r="CP145" s="225"/>
      <c r="CQ145" s="96">
        <v>1974.567596418201</v>
      </c>
      <c r="CR145" s="96">
        <v>1889.9717650296925</v>
      </c>
      <c r="CS145" s="96">
        <v>2135.1455772790478</v>
      </c>
      <c r="CT145" s="225"/>
      <c r="CU145" s="225"/>
      <c r="CV145" s="225"/>
      <c r="CW145" s="225"/>
      <c r="CX145" s="225"/>
      <c r="CY145" s="225"/>
      <c r="CZ145" s="225"/>
      <c r="DA145" s="225"/>
      <c r="DB145" s="225"/>
      <c r="DC145" s="96"/>
      <c r="DD145" s="96"/>
      <c r="DE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>
        <f>EF137-2</f>
        <v>582.64</v>
      </c>
      <c r="EG145" s="96">
        <f t="shared" ref="EG145:EY145" si="407">EG137-2</f>
        <v>549.04</v>
      </c>
      <c r="EH145" s="96">
        <f t="shared" si="407"/>
        <v>2676.4</v>
      </c>
      <c r="EI145" s="96">
        <f t="shared" si="407"/>
        <v>2676.4</v>
      </c>
      <c r="EJ145" s="96">
        <f t="shared" si="407"/>
        <v>2208.7428571428559</v>
      </c>
      <c r="EK145" s="96">
        <f t="shared" si="407"/>
        <v>2676.4</v>
      </c>
      <c r="EL145" s="96">
        <f t="shared" si="407"/>
        <v>2676.4</v>
      </c>
      <c r="EM145" s="96">
        <f t="shared" si="407"/>
        <v>2676.4</v>
      </c>
      <c r="EN145" s="96">
        <f t="shared" si="407"/>
        <v>2349.04</v>
      </c>
      <c r="EO145" s="96">
        <f t="shared" si="407"/>
        <v>2527.6</v>
      </c>
      <c r="EP145" s="96">
        <f t="shared" si="407"/>
        <v>2349.04</v>
      </c>
      <c r="EQ145" s="96">
        <f t="shared" si="407"/>
        <v>528.88</v>
      </c>
      <c r="ER145" s="96">
        <f t="shared" si="407"/>
        <v>589.36</v>
      </c>
      <c r="ES145" s="96">
        <f t="shared" si="407"/>
        <v>589.36</v>
      </c>
      <c r="ET145" s="96">
        <f t="shared" si="407"/>
        <v>589.36</v>
      </c>
      <c r="EU145" s="96">
        <f t="shared" si="407"/>
        <v>589.36</v>
      </c>
      <c r="EV145" s="96">
        <f t="shared" si="407"/>
        <v>589.36</v>
      </c>
      <c r="EW145" s="96">
        <f t="shared" si="407"/>
        <v>589.36</v>
      </c>
      <c r="EX145" s="96">
        <f t="shared" si="407"/>
        <v>2616.88</v>
      </c>
      <c r="EY145" s="96">
        <f t="shared" si="407"/>
        <v>2616.88</v>
      </c>
      <c r="EZ145" s="96">
        <v>589.36</v>
      </c>
      <c r="FA145" s="96">
        <f>+FA136</f>
        <v>484.78399999999999</v>
      </c>
      <c r="FB145" s="96">
        <v>583</v>
      </c>
      <c r="FC145" s="96">
        <v>583</v>
      </c>
      <c r="FD145" s="96">
        <v>583</v>
      </c>
      <c r="FE145" s="96">
        <v>582.64</v>
      </c>
      <c r="FF145" s="96">
        <v>582.64</v>
      </c>
      <c r="FG145" s="96">
        <v>582.64</v>
      </c>
      <c r="FH145" s="96">
        <v>415.6</v>
      </c>
      <c r="FI145" s="96">
        <v>589.36</v>
      </c>
      <c r="FJ145" s="96">
        <v>483.39999999999782</v>
      </c>
      <c r="FK145" s="96">
        <v>589.36</v>
      </c>
      <c r="FL145" s="96">
        <v>504</v>
      </c>
      <c r="FM145" s="96">
        <v>504</v>
      </c>
      <c r="FN145" s="96">
        <v>405</v>
      </c>
      <c r="FO145" s="96">
        <v>378</v>
      </c>
      <c r="FP145" s="96">
        <v>378</v>
      </c>
      <c r="FQ145" s="96">
        <v>378</v>
      </c>
      <c r="FR145" s="96">
        <v>576</v>
      </c>
      <c r="FS145" s="96">
        <v>504</v>
      </c>
      <c r="FT145" s="96">
        <v>504</v>
      </c>
      <c r="FU145" s="96">
        <v>504</v>
      </c>
      <c r="FV145" s="96">
        <v>378</v>
      </c>
      <c r="FW145" s="96">
        <v>378</v>
      </c>
      <c r="FX145" s="96">
        <f t="shared" ref="FX145" si="408">+FX136</f>
        <v>1620</v>
      </c>
      <c r="FY145" s="159">
        <f>+FY136</f>
        <v>1674</v>
      </c>
      <c r="FZ145" s="159">
        <f t="shared" ref="FZ145:GC145" si="409">+FZ136</f>
        <v>1674</v>
      </c>
      <c r="GA145" s="159">
        <f t="shared" si="409"/>
        <v>1674</v>
      </c>
      <c r="GB145" s="159">
        <f t="shared" si="409"/>
        <v>1674</v>
      </c>
      <c r="GC145" s="159">
        <f t="shared" si="409"/>
        <v>2232</v>
      </c>
      <c r="GD145" s="159"/>
      <c r="GE145" s="159"/>
      <c r="GF145" s="159"/>
      <c r="GG145" s="159"/>
      <c r="GH145" s="159"/>
      <c r="GI145" s="159"/>
      <c r="GJ145" s="159"/>
      <c r="GK145" s="159"/>
      <c r="GL145" s="159"/>
      <c r="GM145" s="159">
        <f t="shared" ref="GM145:HH145" si="410">+GM136</f>
        <v>2232</v>
      </c>
      <c r="GN145" s="159">
        <f t="shared" si="410"/>
        <v>2232</v>
      </c>
      <c r="GO145" s="159">
        <f t="shared" si="410"/>
        <v>2232</v>
      </c>
      <c r="GP145" s="159">
        <f t="shared" si="410"/>
        <v>2232</v>
      </c>
      <c r="GQ145" s="159">
        <f t="shared" si="410"/>
        <v>2160</v>
      </c>
      <c r="GR145" s="159">
        <f t="shared" si="410"/>
        <v>2160</v>
      </c>
      <c r="GS145" s="159">
        <f t="shared" si="410"/>
        <v>2160</v>
      </c>
      <c r="GT145" s="159">
        <f t="shared" si="410"/>
        <v>2160</v>
      </c>
      <c r="GU145" s="159">
        <f t="shared" si="410"/>
        <v>2232</v>
      </c>
      <c r="GV145" s="159">
        <f t="shared" si="410"/>
        <v>2232</v>
      </c>
      <c r="GW145" s="159">
        <f t="shared" si="410"/>
        <v>2232</v>
      </c>
      <c r="GX145" s="159">
        <f t="shared" si="410"/>
        <v>2232</v>
      </c>
      <c r="GY145" s="159">
        <f t="shared" si="410"/>
        <v>2232</v>
      </c>
      <c r="GZ145" s="159">
        <f t="shared" si="410"/>
        <v>2160</v>
      </c>
      <c r="HA145" s="159">
        <f t="shared" si="410"/>
        <v>2160</v>
      </c>
      <c r="HB145" s="159">
        <f t="shared" si="410"/>
        <v>2160</v>
      </c>
      <c r="HC145" s="159">
        <f t="shared" si="410"/>
        <v>2160</v>
      </c>
      <c r="HD145" s="159">
        <f t="shared" si="410"/>
        <v>2232</v>
      </c>
      <c r="HE145" s="159">
        <f t="shared" si="410"/>
        <v>2232</v>
      </c>
      <c r="HF145" s="159">
        <f t="shared" si="410"/>
        <v>2232</v>
      </c>
      <c r="HG145" s="159">
        <f t="shared" si="410"/>
        <v>2232</v>
      </c>
      <c r="HH145" s="159">
        <f t="shared" si="410"/>
        <v>2232</v>
      </c>
    </row>
    <row r="146" spans="2:216" ht="15" customHeight="1">
      <c r="B146" s="85" t="s">
        <v>298</v>
      </c>
      <c r="C146" s="106" t="s">
        <v>181</v>
      </c>
      <c r="H146" s="96">
        <v>1884.9215257874414</v>
      </c>
      <c r="I146" s="96">
        <v>1742.0081798414958</v>
      </c>
      <c r="J146" s="96">
        <v>1693.878729413841</v>
      </c>
      <c r="K146" s="96">
        <v>1787.5935067062776</v>
      </c>
      <c r="L146" s="96">
        <v>1458.1054811075737</v>
      </c>
      <c r="M146" s="96">
        <v>1698.4499766447379</v>
      </c>
      <c r="N146" s="96">
        <v>1412.7262691174351</v>
      </c>
      <c r="O146" s="96">
        <v>1397.3155678122544</v>
      </c>
      <c r="P146" s="96">
        <v>1603.5620488704785</v>
      </c>
      <c r="Q146" s="96">
        <v>1601.6899037753863</v>
      </c>
      <c r="R146" s="96">
        <v>2230.8253649764974</v>
      </c>
      <c r="S146" s="96">
        <v>1834.6258427257255</v>
      </c>
      <c r="T146" s="183">
        <v>1972.3689384492784</v>
      </c>
      <c r="U146" s="183">
        <v>1476.6275034443188</v>
      </c>
      <c r="V146" s="183">
        <v>1901.580576282244</v>
      </c>
      <c r="W146" s="183">
        <v>1933.447031783584</v>
      </c>
      <c r="X146" s="183">
        <v>2152.4175491966221</v>
      </c>
      <c r="Y146" s="183">
        <v>1965.5195490724595</v>
      </c>
      <c r="Z146" s="183">
        <v>1820.6463586741024</v>
      </c>
      <c r="AA146" s="183">
        <v>1749.7026570657831</v>
      </c>
      <c r="AB146" s="183">
        <v>1665.8858261530365</v>
      </c>
      <c r="AC146" s="183">
        <v>2075.1258524253649</v>
      </c>
      <c r="AD146" s="183">
        <v>2115.640720702334</v>
      </c>
      <c r="AE146" s="183">
        <v>2455.0517217730558</v>
      </c>
      <c r="AF146" s="182"/>
      <c r="AH146" s="225"/>
      <c r="AI146" s="225"/>
      <c r="AJ146" s="225"/>
      <c r="AK146" s="96">
        <v>1792.5805062438717</v>
      </c>
      <c r="AL146" s="96">
        <v>1715.0389427352143</v>
      </c>
      <c r="AM146" s="96">
        <v>1851.0209082337828</v>
      </c>
      <c r="AN146" s="96">
        <v>1435.6573002780854</v>
      </c>
      <c r="AO146" s="96">
        <v>1491.2683086864854</v>
      </c>
      <c r="AP146" s="96">
        <v>1667.2161697359015</v>
      </c>
      <c r="AQ146" s="96">
        <v>1819.3021784832249</v>
      </c>
      <c r="AR146" s="96">
        <v>1917.6814311703392</v>
      </c>
      <c r="AS146" s="96">
        <v>2165.4352964560399</v>
      </c>
      <c r="AT146" s="225"/>
      <c r="AU146" s="225"/>
      <c r="AV146" s="225"/>
      <c r="AW146" s="96">
        <v>1524.2608577787805</v>
      </c>
      <c r="AX146" s="96">
        <v>1383.050276678804</v>
      </c>
      <c r="AY146" s="96">
        <v>1954.2108165537566</v>
      </c>
      <c r="AZ146" s="96">
        <v>2002.9968678666573</v>
      </c>
      <c r="BA146" s="96">
        <v>1840.9365327311971</v>
      </c>
      <c r="BB146" s="96">
        <v>1772.5854031147596</v>
      </c>
      <c r="BC146" s="96">
        <v>2295.3229497496068</v>
      </c>
      <c r="BD146" s="96">
        <v>2334.898912615789</v>
      </c>
      <c r="BE146" s="96">
        <v>2444.094463809784</v>
      </c>
      <c r="BG146" s="184"/>
      <c r="BH146" s="225"/>
      <c r="BI146" s="225"/>
      <c r="BJ146" s="225"/>
      <c r="BK146" s="225"/>
      <c r="BL146" s="225"/>
      <c r="BM146" s="225"/>
      <c r="BN146" s="96">
        <v>1865.1427218701149</v>
      </c>
      <c r="BO146" s="96">
        <v>1567.3942599400646</v>
      </c>
      <c r="BP146" s="96">
        <v>1378.4026797162594</v>
      </c>
      <c r="BQ146" s="96">
        <v>1823.5560025775226</v>
      </c>
      <c r="BR146" s="96">
        <v>1842.291065933184</v>
      </c>
      <c r="BS146" s="96">
        <v>1879.9472587729597</v>
      </c>
      <c r="BT146" s="225"/>
      <c r="BU146" s="225"/>
      <c r="BV146" s="225"/>
      <c r="BW146" s="225"/>
      <c r="BX146" s="225"/>
      <c r="BY146" s="225"/>
      <c r="BZ146" s="96"/>
      <c r="CA146" s="96"/>
      <c r="CB146" s="96"/>
      <c r="CC146" s="96"/>
      <c r="CD146" s="96"/>
      <c r="CE146" s="96"/>
      <c r="CH146" s="225"/>
      <c r="CI146" s="225"/>
      <c r="CJ146" s="225"/>
      <c r="CK146" s="225"/>
      <c r="CL146" s="225"/>
      <c r="CM146" s="225"/>
      <c r="CN146" s="225"/>
      <c r="CO146" s="225"/>
      <c r="CP146" s="225"/>
      <c r="CQ146" s="96">
        <v>1795.061451289273</v>
      </c>
      <c r="CR146" s="96">
        <v>1718.1561500269931</v>
      </c>
      <c r="CS146" s="96">
        <v>1856.6483280687371</v>
      </c>
      <c r="CT146" s="225"/>
      <c r="CU146" s="225"/>
      <c r="CV146" s="225"/>
      <c r="CW146" s="225"/>
      <c r="CX146" s="225"/>
      <c r="CY146" s="225"/>
      <c r="CZ146" s="225"/>
      <c r="DA146" s="225"/>
      <c r="DB146" s="225"/>
      <c r="DC146" s="96"/>
      <c r="DD146" s="96"/>
      <c r="DE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>
        <f>+EF136</f>
        <v>2160</v>
      </c>
      <c r="EG146" s="96">
        <f t="shared" ref="EG146:EY146" si="411">+EG136</f>
        <v>2160</v>
      </c>
      <c r="EH146" s="96">
        <f t="shared" si="411"/>
        <v>2232</v>
      </c>
      <c r="EI146" s="96">
        <f t="shared" si="411"/>
        <v>2232</v>
      </c>
      <c r="EJ146" s="96">
        <f t="shared" si="411"/>
        <v>2232</v>
      </c>
      <c r="EK146" s="96">
        <f t="shared" si="411"/>
        <v>2232</v>
      </c>
      <c r="EL146" s="96">
        <f t="shared" si="411"/>
        <v>2232</v>
      </c>
      <c r="EM146" s="96">
        <f t="shared" si="411"/>
        <v>2232</v>
      </c>
      <c r="EN146" s="96">
        <f t="shared" si="411"/>
        <v>2232</v>
      </c>
      <c r="EO146" s="96">
        <f t="shared" si="411"/>
        <v>2232</v>
      </c>
      <c r="EP146" s="96">
        <f t="shared" si="411"/>
        <v>2232</v>
      </c>
      <c r="EQ146" s="96">
        <f t="shared" si="411"/>
        <v>2160</v>
      </c>
      <c r="ER146" s="96">
        <f t="shared" si="411"/>
        <v>2160</v>
      </c>
      <c r="ES146" s="96">
        <f t="shared" si="411"/>
        <v>2160</v>
      </c>
      <c r="ET146" s="96">
        <f t="shared" si="411"/>
        <v>2160</v>
      </c>
      <c r="EU146" s="96">
        <f t="shared" si="411"/>
        <v>2232</v>
      </c>
      <c r="EV146" s="96">
        <f t="shared" si="411"/>
        <v>2232</v>
      </c>
      <c r="EW146" s="96">
        <f t="shared" si="411"/>
        <v>485</v>
      </c>
      <c r="EX146" s="96">
        <f t="shared" si="411"/>
        <v>484.91519999999997</v>
      </c>
      <c r="EY146" s="96">
        <f t="shared" si="411"/>
        <v>484.91519999999997</v>
      </c>
      <c r="EZ146" s="96">
        <v>484.91519999999997</v>
      </c>
      <c r="FA146" s="96">
        <f>+FA136</f>
        <v>484.78399999999999</v>
      </c>
      <c r="FB146" s="96">
        <v>432</v>
      </c>
      <c r="FC146" s="96">
        <v>497</v>
      </c>
      <c r="FD146" s="96">
        <v>497</v>
      </c>
      <c r="FE146" s="96">
        <v>496.94399999999996</v>
      </c>
      <c r="FF146" s="96">
        <v>496.94399999999996</v>
      </c>
      <c r="FG146" s="96">
        <v>496.94399999999996</v>
      </c>
      <c r="FH146" s="96">
        <v>354.96</v>
      </c>
      <c r="FI146" s="96">
        <v>359.04</v>
      </c>
      <c r="FJ146" s="96">
        <v>448.5</v>
      </c>
      <c r="FK146" s="96">
        <v>502.65599999999995</v>
      </c>
      <c r="FL146" s="96">
        <v>504</v>
      </c>
      <c r="FM146" s="96">
        <v>504</v>
      </c>
      <c r="FN146" s="96">
        <v>405</v>
      </c>
      <c r="FO146" s="96">
        <v>378</v>
      </c>
      <c r="FP146" s="96">
        <v>378</v>
      </c>
      <c r="FQ146" s="96">
        <v>378</v>
      </c>
      <c r="FR146" s="96">
        <v>576</v>
      </c>
      <c r="FS146" s="96">
        <v>504</v>
      </c>
      <c r="FT146" s="96">
        <v>504</v>
      </c>
      <c r="FU146" s="96">
        <v>504</v>
      </c>
      <c r="FV146" s="96">
        <v>378</v>
      </c>
      <c r="FW146" s="96">
        <v>378</v>
      </c>
      <c r="FX146" s="96">
        <f t="shared" ref="FX146" si="412">+FX136</f>
        <v>1620</v>
      </c>
      <c r="FY146" s="159">
        <f>+FY136</f>
        <v>1674</v>
      </c>
      <c r="FZ146" s="159">
        <f t="shared" ref="FZ146:GC146" si="413">+FZ136</f>
        <v>1674</v>
      </c>
      <c r="GA146" s="159">
        <f t="shared" si="413"/>
        <v>1674</v>
      </c>
      <c r="GB146" s="159">
        <f t="shared" si="413"/>
        <v>1674</v>
      </c>
      <c r="GC146" s="159">
        <f t="shared" si="413"/>
        <v>2232</v>
      </c>
      <c r="GD146" s="159"/>
      <c r="GE146" s="159"/>
      <c r="GF146" s="159"/>
      <c r="GG146" s="159"/>
      <c r="GH146" s="159"/>
      <c r="GI146" s="159"/>
      <c r="GJ146" s="159"/>
      <c r="GK146" s="159"/>
      <c r="GL146" s="159"/>
      <c r="GM146" s="159">
        <f t="shared" ref="GM146:HH146" si="414">+GM136</f>
        <v>2232</v>
      </c>
      <c r="GN146" s="159">
        <f t="shared" si="414"/>
        <v>2232</v>
      </c>
      <c r="GO146" s="159">
        <f t="shared" si="414"/>
        <v>2232</v>
      </c>
      <c r="GP146" s="159">
        <f t="shared" si="414"/>
        <v>2232</v>
      </c>
      <c r="GQ146" s="159">
        <f t="shared" si="414"/>
        <v>2160</v>
      </c>
      <c r="GR146" s="159">
        <f t="shared" si="414"/>
        <v>2160</v>
      </c>
      <c r="GS146" s="159">
        <f t="shared" si="414"/>
        <v>2160</v>
      </c>
      <c r="GT146" s="159">
        <f t="shared" si="414"/>
        <v>2160</v>
      </c>
      <c r="GU146" s="159">
        <f t="shared" si="414"/>
        <v>2232</v>
      </c>
      <c r="GV146" s="159">
        <f t="shared" si="414"/>
        <v>2232</v>
      </c>
      <c r="GW146" s="159">
        <f t="shared" si="414"/>
        <v>2232</v>
      </c>
      <c r="GX146" s="159">
        <f t="shared" si="414"/>
        <v>2232</v>
      </c>
      <c r="GY146" s="159">
        <f t="shared" si="414"/>
        <v>2232</v>
      </c>
      <c r="GZ146" s="159">
        <f t="shared" si="414"/>
        <v>2160</v>
      </c>
      <c r="HA146" s="159">
        <f t="shared" si="414"/>
        <v>2160</v>
      </c>
      <c r="HB146" s="159">
        <f t="shared" si="414"/>
        <v>2160</v>
      </c>
      <c r="HC146" s="159">
        <f t="shared" si="414"/>
        <v>2160</v>
      </c>
      <c r="HD146" s="159">
        <f t="shared" si="414"/>
        <v>2232</v>
      </c>
      <c r="HE146" s="159">
        <f t="shared" si="414"/>
        <v>2232</v>
      </c>
      <c r="HF146" s="159">
        <f t="shared" si="414"/>
        <v>2232</v>
      </c>
      <c r="HG146" s="159">
        <f t="shared" si="414"/>
        <v>2232</v>
      </c>
      <c r="HH146" s="159">
        <f t="shared" si="414"/>
        <v>2232</v>
      </c>
    </row>
    <row r="147" spans="2:216" ht="15" customHeight="1">
      <c r="B147" s="85" t="s">
        <v>299</v>
      </c>
      <c r="C147" s="106" t="s">
        <v>152</v>
      </c>
      <c r="H147" s="96">
        <v>654111.67680000002</v>
      </c>
      <c r="I147" s="96">
        <v>602407.2463</v>
      </c>
      <c r="J147" s="96">
        <v>585601.5061</v>
      </c>
      <c r="K147" s="96">
        <v>722940.22049999994</v>
      </c>
      <c r="L147" s="96">
        <v>634277.11970000004</v>
      </c>
      <c r="M147" s="96">
        <v>743129.16020000004</v>
      </c>
      <c r="N147" s="96">
        <v>619228.50410000002</v>
      </c>
      <c r="O147" s="96">
        <v>574303.97899999993</v>
      </c>
      <c r="P147" s="96">
        <v>631387.09</v>
      </c>
      <c r="Q147" s="96">
        <v>661214.50450000004</v>
      </c>
      <c r="R147" s="96">
        <v>847746.4</v>
      </c>
      <c r="S147" s="96">
        <v>692861.11780000012</v>
      </c>
      <c r="T147" s="183">
        <v>806984.94919999992</v>
      </c>
      <c r="U147" s="183">
        <v>584159.30110000004</v>
      </c>
      <c r="V147" s="183">
        <v>739551.84400000004</v>
      </c>
      <c r="W147" s="183">
        <v>723512.53339999996</v>
      </c>
      <c r="X147" s="183">
        <v>792416.92279999994</v>
      </c>
      <c r="Y147" s="183">
        <v>749444.2023</v>
      </c>
      <c r="Z147" s="183">
        <v>739674.78520000004</v>
      </c>
      <c r="AA147" s="183">
        <v>685960.1764</v>
      </c>
      <c r="AB147" s="183">
        <v>669970.73389999999</v>
      </c>
      <c r="AC147" s="183">
        <v>751237.74190000002</v>
      </c>
      <c r="AD147" s="183">
        <v>696825.85100000002</v>
      </c>
      <c r="AE147" s="183">
        <v>863902.7929</v>
      </c>
      <c r="AF147" s="186"/>
      <c r="AH147" s="225"/>
      <c r="AI147" s="225"/>
      <c r="AJ147" s="225"/>
      <c r="AK147" s="96">
        <v>670663.13280000002</v>
      </c>
      <c r="AL147" s="96">
        <v>701097.5625</v>
      </c>
      <c r="AM147" s="96">
        <v>747158.87439999997</v>
      </c>
      <c r="AN147" s="96">
        <v>602823.69270000001</v>
      </c>
      <c r="AO147" s="96">
        <v>646270.58719999995</v>
      </c>
      <c r="AP147" s="96">
        <v>705980.46959999995</v>
      </c>
      <c r="AQ147" s="96">
        <v>699025.99090000009</v>
      </c>
      <c r="AR147" s="96">
        <v>766436.67319999996</v>
      </c>
      <c r="AS147" s="96">
        <v>879033.30090000003</v>
      </c>
      <c r="AT147" s="225"/>
      <c r="AU147" s="225"/>
      <c r="AV147" s="225"/>
      <c r="AW147" s="96">
        <v>629026.48289999994</v>
      </c>
      <c r="AX147" s="96">
        <v>518499.81</v>
      </c>
      <c r="AY147" s="96">
        <v>714443.91800000006</v>
      </c>
      <c r="AZ147" s="96">
        <v>796175.35790000006</v>
      </c>
      <c r="BA147" s="96">
        <v>725350.41600000008</v>
      </c>
      <c r="BB147" s="96">
        <v>683360.58810000005</v>
      </c>
      <c r="BC147" s="96">
        <v>892053.94</v>
      </c>
      <c r="BD147" s="96">
        <v>863760.53300000005</v>
      </c>
      <c r="BE147" s="96">
        <v>832187.37520000013</v>
      </c>
      <c r="BG147" s="184"/>
      <c r="BH147" s="225"/>
      <c r="BI147" s="225"/>
      <c r="BJ147" s="225"/>
      <c r="BK147" s="225"/>
      <c r="BL147" s="225"/>
      <c r="BM147" s="225"/>
      <c r="BN147" s="96">
        <v>680505.31099999999</v>
      </c>
      <c r="BO147" s="96">
        <v>612859.14789999998</v>
      </c>
      <c r="BP147" s="96">
        <v>582176.79440000001</v>
      </c>
      <c r="BQ147" s="96">
        <v>779550.61529999995</v>
      </c>
      <c r="BR147" s="96">
        <v>798163.27859999996</v>
      </c>
      <c r="BS147" s="96">
        <v>824993.78709999996</v>
      </c>
      <c r="BT147" s="225"/>
      <c r="BU147" s="225"/>
      <c r="BV147" s="225"/>
      <c r="BW147" s="225"/>
      <c r="BX147" s="225"/>
      <c r="BY147" s="225"/>
      <c r="BZ147" s="96"/>
      <c r="CA147" s="96"/>
      <c r="CB147" s="96"/>
      <c r="CC147" s="96"/>
      <c r="CD147" s="96"/>
      <c r="CE147" s="96"/>
      <c r="CH147" s="225"/>
      <c r="CI147" s="225"/>
      <c r="CJ147" s="225"/>
      <c r="CK147" s="225"/>
      <c r="CL147" s="225"/>
      <c r="CM147" s="225"/>
      <c r="CN147" s="225"/>
      <c r="CO147" s="225"/>
      <c r="CP147" s="225"/>
      <c r="CQ147" s="96">
        <v>631965.16850000003</v>
      </c>
      <c r="CR147" s="96">
        <v>699099.76150000002</v>
      </c>
      <c r="CS147" s="96">
        <v>781534.71649999998</v>
      </c>
      <c r="CT147" s="225"/>
      <c r="CU147" s="225"/>
      <c r="CV147" s="225"/>
      <c r="CW147" s="225"/>
      <c r="CX147" s="225"/>
      <c r="CY147" s="225"/>
      <c r="CZ147" s="225"/>
      <c r="DA147" s="225"/>
      <c r="DB147" s="225"/>
      <c r="DC147" s="96"/>
      <c r="DD147" s="96"/>
      <c r="DE147" s="96"/>
      <c r="DG147" s="144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>
        <v>136752.42299999998</v>
      </c>
      <c r="EG147" s="96">
        <v>173984.23740000001</v>
      </c>
      <c r="EH147" s="96">
        <v>178346.59419999999</v>
      </c>
      <c r="EI147" s="96">
        <v>155999.57860000001</v>
      </c>
      <c r="EJ147" s="96">
        <v>130028.7344</v>
      </c>
      <c r="EK147" s="96">
        <v>116008</v>
      </c>
      <c r="EL147" s="96">
        <v>143679</v>
      </c>
      <c r="EM147" s="96">
        <v>147851.60870000001</v>
      </c>
      <c r="EN147" s="96">
        <v>126426.59450000001</v>
      </c>
      <c r="EO147" s="96">
        <v>133656.3786</v>
      </c>
      <c r="EP147" s="96">
        <v>106447.242</v>
      </c>
      <c r="EQ147" s="96">
        <v>101607.6513</v>
      </c>
      <c r="ER147" s="96">
        <v>109225.37089999999</v>
      </c>
      <c r="ES147" s="96">
        <v>145383</v>
      </c>
      <c r="ET147" s="96">
        <v>146697</v>
      </c>
      <c r="EU147" s="96">
        <v>160252</v>
      </c>
      <c r="EV147" s="96">
        <v>148683</v>
      </c>
      <c r="EW147" s="96">
        <v>133621</v>
      </c>
      <c r="EX147" s="96">
        <v>106338.08320000001</v>
      </c>
      <c r="EY147" s="96">
        <v>115245.4019</v>
      </c>
      <c r="EZ147" s="96">
        <v>115245.4019</v>
      </c>
      <c r="FA147" s="96">
        <v>160403.65740000005</v>
      </c>
      <c r="FB147" s="96">
        <v>178346</v>
      </c>
      <c r="FC147" s="96">
        <v>178244</v>
      </c>
      <c r="FD147" s="96">
        <v>175521</v>
      </c>
      <c r="FE147" s="96">
        <v>140249.50700000001</v>
      </c>
      <c r="FF147" s="96">
        <v>176560.90410000001</v>
      </c>
      <c r="FG147" s="96">
        <v>167093.07650000002</v>
      </c>
      <c r="FH147" s="96">
        <v>131749.7812</v>
      </c>
      <c r="FI147" s="96">
        <v>182221.54259999999</v>
      </c>
      <c r="FJ147" s="96">
        <v>178014.22222222295</v>
      </c>
      <c r="FK147" s="96">
        <v>166807.59180000002</v>
      </c>
      <c r="FL147" s="96">
        <v>160507</v>
      </c>
      <c r="FM147" s="96">
        <v>143802</v>
      </c>
      <c r="FN147" s="96">
        <v>116472</v>
      </c>
      <c r="FO147" s="96">
        <v>115667</v>
      </c>
      <c r="FP147" s="96">
        <v>147724.16810000001</v>
      </c>
      <c r="FQ147" s="96">
        <v>151951.96209999998</v>
      </c>
      <c r="FR147" s="96">
        <v>147793.16760000002</v>
      </c>
      <c r="FS147" s="96">
        <v>162142</v>
      </c>
      <c r="FT147" s="96">
        <v>158592</v>
      </c>
      <c r="FU147" s="96">
        <v>160042.37589999998</v>
      </c>
      <c r="FV147" s="96">
        <v>149806</v>
      </c>
      <c r="FW147" s="96">
        <v>132372</v>
      </c>
      <c r="FX147" s="96">
        <v>113367.49350000001</v>
      </c>
      <c r="FY147" s="159">
        <v>72695.994900000005</v>
      </c>
      <c r="FZ147" s="159">
        <v>127789.33129999999</v>
      </c>
      <c r="GA147" s="159">
        <v>137809.75630000001</v>
      </c>
      <c r="GB147" s="159">
        <v>135848.3873</v>
      </c>
      <c r="GC147" s="159">
        <v>131754.81829999998</v>
      </c>
      <c r="GD147" s="159"/>
      <c r="GE147" s="159"/>
      <c r="GF147" s="159"/>
      <c r="GG147" s="159"/>
      <c r="GH147" s="159"/>
      <c r="GI147" s="159"/>
      <c r="GJ147" s="159"/>
      <c r="GK147" s="159"/>
      <c r="GL147" s="159"/>
      <c r="GM147" s="159"/>
      <c r="GN147" s="159"/>
      <c r="GO147" s="159"/>
      <c r="GP147" s="159"/>
      <c r="GQ147" s="159"/>
      <c r="GR147" s="159"/>
      <c r="GS147" s="159"/>
      <c r="GT147" s="159"/>
      <c r="GU147" s="159"/>
      <c r="GV147" s="159"/>
      <c r="GW147" s="159"/>
      <c r="GX147" s="159"/>
      <c r="GY147" s="159"/>
      <c r="GZ147" s="159"/>
      <c r="HA147" s="159"/>
      <c r="HB147" s="159"/>
      <c r="HC147" s="159"/>
      <c r="HD147" s="159"/>
      <c r="HE147" s="159"/>
      <c r="HF147" s="159"/>
      <c r="HG147" s="159"/>
      <c r="HH147" s="159"/>
    </row>
    <row r="148" spans="2:216" ht="15" customHeight="1">
      <c r="B148" s="85" t="s">
        <v>300</v>
      </c>
      <c r="C148" s="106" t="s">
        <v>153</v>
      </c>
      <c r="H148" s="96">
        <v>1451959.1188999999</v>
      </c>
      <c r="I148" s="96">
        <v>1403246.3041000001</v>
      </c>
      <c r="J148" s="96">
        <v>1432110.3802</v>
      </c>
      <c r="K148" s="96">
        <v>1152410.8985000001</v>
      </c>
      <c r="L148" s="96">
        <v>1343081.4178999998</v>
      </c>
      <c r="M148" s="96">
        <v>1119922.7097999998</v>
      </c>
      <c r="N148" s="96">
        <v>1118672.6266999999</v>
      </c>
      <c r="O148" s="96">
        <v>1285317.1893</v>
      </c>
      <c r="P148" s="96">
        <v>1276221.0588</v>
      </c>
      <c r="Q148" s="96">
        <v>1825976.301</v>
      </c>
      <c r="R148" s="96">
        <v>1504953.3015999999</v>
      </c>
      <c r="S148" s="96">
        <v>1340592.4961999999</v>
      </c>
      <c r="T148" s="183">
        <v>1587522.0514000002</v>
      </c>
      <c r="U148" s="183">
        <v>1200814.5345999999</v>
      </c>
      <c r="V148" s="183">
        <v>1542590.848</v>
      </c>
      <c r="W148" s="183">
        <v>1568818.3273</v>
      </c>
      <c r="X148" s="183">
        <v>1760185.0538999999</v>
      </c>
      <c r="Y148" s="183">
        <v>1608066.4164</v>
      </c>
      <c r="Z148" s="183">
        <v>1472275.5795999998</v>
      </c>
      <c r="AA148" s="183">
        <v>1426000.2138</v>
      </c>
      <c r="AB148" s="183">
        <v>1349417.7535999999</v>
      </c>
      <c r="AC148" s="183">
        <v>1715891.6585000001</v>
      </c>
      <c r="AD148" s="183">
        <v>1780403.8750999998</v>
      </c>
      <c r="AE148" s="183">
        <v>2039391.9517999999</v>
      </c>
      <c r="AF148" s="186"/>
      <c r="AH148" s="225"/>
      <c r="AI148" s="225"/>
      <c r="AJ148" s="225"/>
      <c r="AK148" s="96">
        <v>1467951.4424000001</v>
      </c>
      <c r="AL148" s="96">
        <v>1377538.1379999998</v>
      </c>
      <c r="AM148" s="96">
        <v>1488857.4926</v>
      </c>
      <c r="AN148" s="96">
        <v>1137142.7808999999</v>
      </c>
      <c r="AO148" s="96">
        <v>1180028.5981000001</v>
      </c>
      <c r="AP148" s="96">
        <v>1330049.8071999999</v>
      </c>
      <c r="AQ148" s="96">
        <v>1478910.5537</v>
      </c>
      <c r="AR148" s="96">
        <v>1544826.5090000001</v>
      </c>
      <c r="AS148" s="96">
        <v>1745023.0108000003</v>
      </c>
      <c r="AT148" s="225"/>
      <c r="AU148" s="225"/>
      <c r="AV148" s="225"/>
      <c r="AW148" s="96">
        <v>1229573.4797</v>
      </c>
      <c r="AX148" s="96">
        <v>1142736.9890000001</v>
      </c>
      <c r="AY148" s="96">
        <v>1607817.3914999999</v>
      </c>
      <c r="AZ148" s="96">
        <v>1625076.6226999999</v>
      </c>
      <c r="BA148" s="96">
        <v>1495980.2288000002</v>
      </c>
      <c r="BB148" s="96">
        <v>1449070.6218000001</v>
      </c>
      <c r="BC148" s="96">
        <v>1861474.3526999999</v>
      </c>
      <c r="BD148" s="96">
        <v>1922322.6877000001</v>
      </c>
      <c r="BE148" s="96">
        <v>2042392.7895999998</v>
      </c>
      <c r="BG148" s="184"/>
      <c r="BH148" s="225"/>
      <c r="BI148" s="225"/>
      <c r="BJ148" s="225"/>
      <c r="BK148" s="225"/>
      <c r="BL148" s="225"/>
      <c r="BM148" s="225"/>
      <c r="BN148" s="96">
        <v>1543227.2450999999</v>
      </c>
      <c r="BO148" s="96">
        <v>1278373.6417</v>
      </c>
      <c r="BP148" s="96">
        <v>1098040.3925000001</v>
      </c>
      <c r="BQ148" s="96">
        <v>1441454.3497000001</v>
      </c>
      <c r="BR148" s="96">
        <v>1456407.9666000002</v>
      </c>
      <c r="BS148" s="96">
        <v>1486727.3366</v>
      </c>
      <c r="BT148" s="225"/>
      <c r="BU148" s="225"/>
      <c r="BV148" s="225"/>
      <c r="BW148" s="225"/>
      <c r="BX148" s="225"/>
      <c r="BY148" s="225"/>
      <c r="BZ148" s="96"/>
      <c r="CA148" s="96"/>
      <c r="CB148" s="96"/>
      <c r="CC148" s="96"/>
      <c r="CD148" s="96"/>
      <c r="CE148" s="96"/>
      <c r="CH148" s="225"/>
      <c r="CI148" s="225"/>
      <c r="CJ148" s="225"/>
      <c r="CK148" s="225"/>
      <c r="CL148" s="225"/>
      <c r="CM148" s="225"/>
      <c r="CN148" s="225"/>
      <c r="CO148" s="225"/>
      <c r="CP148" s="225"/>
      <c r="CQ148" s="96">
        <v>1479431.6491</v>
      </c>
      <c r="CR148" s="96">
        <v>1361969.6433999999</v>
      </c>
      <c r="CS148" s="96">
        <v>1470637.9487999999</v>
      </c>
      <c r="CT148" s="225"/>
      <c r="CU148" s="225"/>
      <c r="CV148" s="225"/>
      <c r="CW148" s="225"/>
      <c r="CX148" s="225"/>
      <c r="CY148" s="225"/>
      <c r="CZ148" s="225"/>
      <c r="DA148" s="225"/>
      <c r="DB148" s="225"/>
      <c r="DC148" s="96"/>
      <c r="DD148" s="96"/>
      <c r="DE148" s="96"/>
      <c r="DG148" s="144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>
        <v>336270.77990000002</v>
      </c>
      <c r="EG148" s="96">
        <v>304945</v>
      </c>
      <c r="EH148" s="96">
        <v>344506.98369999998</v>
      </c>
      <c r="EI148" s="96">
        <v>338510.79850000009</v>
      </c>
      <c r="EJ148" s="96">
        <v>296734.64439999999</v>
      </c>
      <c r="EK148" s="96">
        <v>330136</v>
      </c>
      <c r="EL148" s="96">
        <v>333924</v>
      </c>
      <c r="EM148" s="96">
        <v>332963.8443</v>
      </c>
      <c r="EN148" s="96">
        <v>302071.46039999998</v>
      </c>
      <c r="EO148" s="96">
        <v>319985.1629</v>
      </c>
      <c r="EP148" s="96">
        <v>280450.7978</v>
      </c>
      <c r="EQ148" s="96">
        <v>242818.67290000001</v>
      </c>
      <c r="ER148" s="96">
        <v>236339.65899999999</v>
      </c>
      <c r="ES148" s="96">
        <v>333476</v>
      </c>
      <c r="ET148" s="96">
        <v>323622</v>
      </c>
      <c r="EU148" s="96">
        <v>344007</v>
      </c>
      <c r="EV148" s="96">
        <v>348947</v>
      </c>
      <c r="EW148" s="96">
        <v>311289</v>
      </c>
      <c r="EX148" s="96">
        <v>243950.75049999997</v>
      </c>
      <c r="EY148" s="96">
        <v>250252.40609999996</v>
      </c>
      <c r="EZ148" s="96">
        <v>250252.40609999996</v>
      </c>
      <c r="FA148" s="96">
        <v>328859.35469999997</v>
      </c>
      <c r="FB148" s="96">
        <v>370782</v>
      </c>
      <c r="FC148" s="96">
        <v>353136</v>
      </c>
      <c r="FD148" s="96">
        <v>337970</v>
      </c>
      <c r="FE148" s="96">
        <v>268294.45219999994</v>
      </c>
      <c r="FF148" s="96">
        <v>332521.63749999995</v>
      </c>
      <c r="FG148" s="96">
        <v>334397.20829999994</v>
      </c>
      <c r="FH148" s="96">
        <v>268640.12460000004</v>
      </c>
      <c r="FI148" s="96">
        <v>340065.93750000006</v>
      </c>
      <c r="FJ148" s="96">
        <v>344279.04000000056</v>
      </c>
      <c r="FK148" s="96">
        <v>330170.4987</v>
      </c>
      <c r="FL148" s="96">
        <v>282499</v>
      </c>
      <c r="FM148" s="96">
        <v>286281</v>
      </c>
      <c r="FN148" s="96">
        <v>259826</v>
      </c>
      <c r="FO148" s="96">
        <v>205310</v>
      </c>
      <c r="FP148" s="96">
        <v>262030.57499999998</v>
      </c>
      <c r="FQ148" s="96">
        <v>284966.69880000001</v>
      </c>
      <c r="FR148" s="96">
        <v>280359.54639999999</v>
      </c>
      <c r="FS148" s="96">
        <v>304681</v>
      </c>
      <c r="FT148" s="96">
        <v>304007</v>
      </c>
      <c r="FU148" s="96">
        <v>310765.53400000004</v>
      </c>
      <c r="FV148" s="96">
        <v>271854</v>
      </c>
      <c r="FW148" s="96">
        <v>290327</v>
      </c>
      <c r="FX148" s="96">
        <v>279334.87679999997</v>
      </c>
      <c r="FY148" s="159">
        <v>170109.22230000002</v>
      </c>
      <c r="FZ148" s="159">
        <v>271276.31299999997</v>
      </c>
      <c r="GA148" s="159">
        <v>298048.60389999999</v>
      </c>
      <c r="GB148" s="159">
        <v>303758.76750000002</v>
      </c>
      <c r="GC148" s="159">
        <v>304278.85700000002</v>
      </c>
      <c r="GD148" s="159"/>
      <c r="GE148" s="159"/>
      <c r="GF148" s="159"/>
      <c r="GG148" s="159"/>
      <c r="GH148" s="159"/>
      <c r="GI148" s="159"/>
      <c r="GJ148" s="159"/>
      <c r="GK148" s="159"/>
      <c r="GL148" s="159"/>
      <c r="GM148" s="159"/>
      <c r="GN148" s="159"/>
      <c r="GO148" s="159"/>
      <c r="GP148" s="159"/>
      <c r="GQ148" s="159"/>
      <c r="GR148" s="159"/>
      <c r="GS148" s="159"/>
      <c r="GT148" s="159"/>
      <c r="GU148" s="159"/>
      <c r="GV148" s="159"/>
      <c r="GW148" s="159"/>
      <c r="GX148" s="159"/>
      <c r="GY148" s="159"/>
      <c r="GZ148" s="159"/>
      <c r="HA148" s="159"/>
      <c r="HB148" s="159"/>
      <c r="HC148" s="159"/>
      <c r="HD148" s="159"/>
      <c r="HE148" s="159"/>
      <c r="HF148" s="159"/>
      <c r="HG148" s="159"/>
      <c r="HH148" s="159"/>
    </row>
    <row r="149" spans="2:216" s="264" customFormat="1" ht="15" customHeight="1">
      <c r="B149" s="252" t="s">
        <v>301</v>
      </c>
      <c r="C149" s="254"/>
      <c r="D149" s="263"/>
      <c r="E149" s="263"/>
      <c r="F149" s="263"/>
      <c r="AF149" s="268"/>
      <c r="AG149" s="265"/>
      <c r="BF149" s="265"/>
      <c r="BG149" s="275"/>
      <c r="CF149" s="265"/>
      <c r="CG149" s="265"/>
      <c r="FY149" s="278"/>
      <c r="FZ149" s="278"/>
      <c r="GA149" s="278"/>
      <c r="GB149" s="278"/>
      <c r="GC149" s="278"/>
      <c r="GD149" s="278"/>
      <c r="GE149" s="278"/>
      <c r="GF149" s="278"/>
      <c r="GG149" s="278"/>
      <c r="GH149" s="278"/>
      <c r="GI149" s="278"/>
      <c r="GJ149" s="278"/>
      <c r="GK149" s="278"/>
      <c r="GL149" s="278"/>
      <c r="GM149" s="278"/>
      <c r="GN149" s="278"/>
      <c r="GO149" s="278"/>
      <c r="GP149" s="278"/>
      <c r="GQ149" s="278"/>
      <c r="GR149" s="278"/>
      <c r="GS149" s="278"/>
      <c r="GT149" s="278"/>
      <c r="GU149" s="278"/>
      <c r="GV149" s="278"/>
      <c r="GW149" s="278"/>
      <c r="GX149" s="278"/>
      <c r="GY149" s="278"/>
      <c r="GZ149" s="278"/>
      <c r="HA149" s="278"/>
      <c r="HB149" s="278"/>
      <c r="HC149" s="278"/>
      <c r="HD149" s="278"/>
      <c r="HE149" s="278"/>
      <c r="HF149" s="278"/>
      <c r="HG149" s="278"/>
      <c r="HH149" s="278"/>
    </row>
    <row r="150" spans="2:216" ht="15" customHeight="1">
      <c r="B150" s="105" t="s">
        <v>302</v>
      </c>
      <c r="C150" s="106" t="s">
        <v>174</v>
      </c>
      <c r="H150" s="132"/>
      <c r="I150" s="132"/>
      <c r="J150" s="132"/>
      <c r="K150" s="132"/>
      <c r="L150" s="132"/>
      <c r="M150" s="132"/>
      <c r="N150" s="132"/>
      <c r="O150" s="132"/>
      <c r="P150" s="132"/>
      <c r="Q150" s="132"/>
      <c r="R150" s="132"/>
      <c r="S150" s="132"/>
      <c r="T150" s="132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182"/>
      <c r="AH150" s="226"/>
      <c r="AI150" s="226"/>
      <c r="AJ150" s="226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226"/>
      <c r="AU150" s="226"/>
      <c r="AV150" s="226"/>
      <c r="AW150" s="139"/>
      <c r="AX150" s="139"/>
      <c r="AY150" s="139"/>
      <c r="AZ150" s="139"/>
      <c r="BA150" s="139"/>
      <c r="BB150" s="139"/>
      <c r="BC150" s="139"/>
      <c r="BD150" s="139"/>
      <c r="BE150" s="139"/>
      <c r="BG150" s="184"/>
      <c r="BH150" s="226"/>
      <c r="BI150" s="226"/>
      <c r="BJ150" s="226"/>
      <c r="BK150" s="226"/>
      <c r="BL150" s="226"/>
      <c r="BM150" s="226"/>
      <c r="BN150" s="139"/>
      <c r="BO150" s="139"/>
      <c r="BP150" s="139"/>
      <c r="BQ150" s="139"/>
      <c r="BR150" s="139"/>
      <c r="BS150" s="139"/>
      <c r="BT150" s="226"/>
      <c r="BU150" s="226"/>
      <c r="BV150" s="226"/>
      <c r="BW150" s="226"/>
      <c r="BX150" s="226"/>
      <c r="BY150" s="226"/>
      <c r="BZ150" s="139"/>
      <c r="CA150" s="139"/>
      <c r="CB150" s="139"/>
      <c r="CC150" s="139"/>
      <c r="CD150" s="139"/>
      <c r="CE150" s="139"/>
      <c r="CH150" s="226"/>
      <c r="CI150" s="226"/>
      <c r="CJ150" s="226"/>
      <c r="CK150" s="226"/>
      <c r="CL150" s="226"/>
      <c r="CM150" s="226"/>
      <c r="CN150" s="226"/>
      <c r="CO150" s="226"/>
      <c r="CP150" s="226"/>
      <c r="CQ150" s="139"/>
      <c r="CR150" s="139"/>
      <c r="CS150" s="139"/>
      <c r="CT150" s="226"/>
      <c r="CU150" s="226"/>
      <c r="CV150" s="226"/>
      <c r="CW150" s="226"/>
      <c r="CX150" s="226"/>
      <c r="CY150" s="226"/>
      <c r="CZ150" s="226"/>
      <c r="DA150" s="226"/>
      <c r="DB150" s="226"/>
      <c r="DC150" s="139"/>
      <c r="DD150" s="139"/>
      <c r="DE150" s="139"/>
      <c r="DH150" s="139"/>
      <c r="DI150" s="139"/>
      <c r="DJ150" s="139"/>
      <c r="DK150" s="139"/>
      <c r="DL150" s="139"/>
      <c r="DM150" s="139"/>
      <c r="DN150" s="139"/>
      <c r="DO150" s="139"/>
      <c r="DP150" s="139"/>
      <c r="DQ150" s="139"/>
      <c r="DR150" s="139"/>
      <c r="DS150" s="139"/>
      <c r="DT150" s="139"/>
      <c r="DU150" s="139"/>
      <c r="DV150" s="139"/>
      <c r="DW150" s="139"/>
      <c r="DX150" s="139"/>
      <c r="DY150" s="139"/>
      <c r="DZ150" s="139"/>
      <c r="EA150" s="139"/>
      <c r="EB150" s="139"/>
      <c r="EC150" s="139"/>
      <c r="ED150" s="139"/>
      <c r="EE150" s="139"/>
      <c r="EF150" s="139"/>
      <c r="EG150" s="139"/>
      <c r="EH150" s="139"/>
      <c r="EI150" s="139"/>
      <c r="EJ150" s="139"/>
      <c r="EK150" s="139"/>
      <c r="EL150" s="139"/>
      <c r="EM150" s="139"/>
      <c r="EN150" s="139"/>
      <c r="EO150" s="139"/>
      <c r="EP150" s="139"/>
      <c r="EQ150" s="139"/>
      <c r="ER150" s="139"/>
      <c r="ES150" s="139"/>
      <c r="ET150" s="139"/>
      <c r="EU150" s="139"/>
      <c r="EV150" s="139"/>
      <c r="EW150" s="139"/>
      <c r="EX150" s="139"/>
      <c r="EY150" s="139"/>
      <c r="EZ150" s="139"/>
      <c r="FA150" s="139"/>
      <c r="FB150" s="139"/>
      <c r="FC150" s="139"/>
      <c r="FD150" s="139"/>
      <c r="FE150" s="139"/>
      <c r="FF150" s="139"/>
      <c r="FG150" s="139"/>
      <c r="FH150" s="139"/>
      <c r="FI150" s="139"/>
      <c r="FJ150" s="139"/>
      <c r="FK150" s="139"/>
      <c r="FL150" s="139"/>
      <c r="FM150" s="139"/>
      <c r="FN150" s="139"/>
      <c r="FO150" s="139"/>
      <c r="FP150" s="139"/>
      <c r="FQ150" s="139"/>
      <c r="FR150" s="139"/>
      <c r="FS150" s="139"/>
      <c r="FT150" s="139"/>
      <c r="FU150" s="139"/>
      <c r="FV150" s="139"/>
      <c r="FW150" s="139"/>
      <c r="FX150" s="139"/>
      <c r="FY150" s="166"/>
      <c r="FZ150" s="166"/>
      <c r="GA150" s="166"/>
      <c r="GB150" s="166"/>
      <c r="GC150" s="166"/>
      <c r="GD150" s="166"/>
      <c r="GE150" s="166"/>
      <c r="GF150" s="166"/>
      <c r="GG150" s="166"/>
      <c r="GH150" s="166"/>
      <c r="GI150" s="166"/>
      <c r="GJ150" s="166"/>
      <c r="GK150" s="166"/>
      <c r="GL150" s="166"/>
      <c r="GM150" s="166"/>
      <c r="GN150" s="166"/>
      <c r="GO150" s="166"/>
      <c r="GP150" s="166"/>
      <c r="GQ150" s="166"/>
      <c r="GR150" s="166"/>
      <c r="GS150" s="166"/>
      <c r="GT150" s="166"/>
      <c r="GU150" s="166"/>
      <c r="GV150" s="166"/>
      <c r="GW150" s="166"/>
      <c r="GX150" s="166"/>
      <c r="GY150" s="166"/>
      <c r="GZ150" s="166"/>
      <c r="HA150" s="166"/>
      <c r="HB150" s="166"/>
      <c r="HC150" s="166"/>
      <c r="HD150" s="166"/>
      <c r="HE150" s="166"/>
      <c r="HF150" s="166"/>
      <c r="HG150" s="166"/>
      <c r="HH150" s="166"/>
    </row>
    <row r="151" spans="2:216" ht="15" customHeight="1">
      <c r="B151" s="104" t="s">
        <v>303</v>
      </c>
      <c r="C151" s="106" t="s">
        <v>181</v>
      </c>
      <c r="H151" s="132"/>
      <c r="I151" s="132"/>
      <c r="J151" s="132"/>
      <c r="K151" s="132"/>
      <c r="L151" s="132"/>
      <c r="M151" s="132"/>
      <c r="N151" s="132"/>
      <c r="O151" s="132"/>
      <c r="P151" s="132"/>
      <c r="Q151" s="132"/>
      <c r="R151" s="132"/>
      <c r="S151" s="132"/>
      <c r="T151" s="132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182"/>
      <c r="AH151" s="226"/>
      <c r="AI151" s="226"/>
      <c r="AJ151" s="226"/>
      <c r="AK151" s="96"/>
      <c r="AL151" s="96"/>
      <c r="AM151" s="96"/>
      <c r="AN151" s="96"/>
      <c r="AO151" s="96"/>
      <c r="AP151" s="96"/>
      <c r="AQ151" s="96"/>
      <c r="AR151" s="96"/>
      <c r="AS151" s="96"/>
      <c r="AT151" s="226"/>
      <c r="AU151" s="226"/>
      <c r="AV151" s="226"/>
      <c r="AW151" s="96"/>
      <c r="AX151" s="96"/>
      <c r="AY151" s="96"/>
      <c r="AZ151" s="96"/>
      <c r="BA151" s="96"/>
      <c r="BB151" s="96"/>
      <c r="BC151" s="96"/>
      <c r="BD151" s="96"/>
      <c r="BE151" s="96"/>
      <c r="BG151" s="184"/>
      <c r="BH151" s="226"/>
      <c r="BI151" s="226"/>
      <c r="BJ151" s="226"/>
      <c r="BK151" s="226"/>
      <c r="BL151" s="226"/>
      <c r="BM151" s="226"/>
      <c r="BN151" s="96"/>
      <c r="BO151" s="96"/>
      <c r="BP151" s="96"/>
      <c r="BQ151" s="96"/>
      <c r="BR151" s="96"/>
      <c r="BS151" s="96"/>
      <c r="BT151" s="226"/>
      <c r="BU151" s="226"/>
      <c r="BV151" s="226"/>
      <c r="BW151" s="226"/>
      <c r="BX151" s="226"/>
      <c r="BY151" s="226"/>
      <c r="BZ151" s="96"/>
      <c r="CA151" s="96"/>
      <c r="CB151" s="96"/>
      <c r="CC151" s="96"/>
      <c r="CD151" s="96"/>
      <c r="CE151" s="96"/>
      <c r="CH151" s="226"/>
      <c r="CI151" s="226"/>
      <c r="CJ151" s="226"/>
      <c r="CK151" s="226"/>
      <c r="CL151" s="226"/>
      <c r="CM151" s="226"/>
      <c r="CN151" s="226"/>
      <c r="CO151" s="226"/>
      <c r="CP151" s="226"/>
      <c r="CQ151" s="96"/>
      <c r="CR151" s="96"/>
      <c r="CS151" s="96"/>
      <c r="CT151" s="226"/>
      <c r="CU151" s="226"/>
      <c r="CV151" s="226"/>
      <c r="CW151" s="226"/>
      <c r="CX151" s="226"/>
      <c r="CY151" s="226"/>
      <c r="CZ151" s="226"/>
      <c r="DA151" s="226"/>
      <c r="DB151" s="226"/>
      <c r="DC151" s="96"/>
      <c r="DD151" s="96"/>
      <c r="DE151" s="96"/>
      <c r="DH151" s="96"/>
      <c r="DI151" s="96"/>
      <c r="DJ151" s="96"/>
      <c r="DK151" s="96"/>
      <c r="DL151" s="96"/>
      <c r="DM151" s="96"/>
      <c r="DN151" s="96"/>
      <c r="DO151" s="96"/>
      <c r="DP151" s="96"/>
      <c r="DQ151" s="96"/>
      <c r="DR151" s="96"/>
      <c r="DS151" s="96"/>
      <c r="DT151" s="96"/>
      <c r="DU151" s="96"/>
      <c r="DV151" s="96"/>
      <c r="DW151" s="96"/>
      <c r="DX151" s="96"/>
      <c r="DY151" s="96"/>
      <c r="DZ151" s="96"/>
      <c r="EA151" s="96"/>
      <c r="EB151" s="96"/>
      <c r="EC151" s="96"/>
      <c r="ED151" s="96"/>
      <c r="EE151" s="96"/>
      <c r="EF151" s="96"/>
      <c r="EG151" s="96"/>
      <c r="EH151" s="96"/>
      <c r="EI151" s="96"/>
      <c r="EJ151" s="96"/>
      <c r="EK151" s="96"/>
      <c r="EL151" s="96"/>
      <c r="EM151" s="96"/>
      <c r="EN151" s="96"/>
      <c r="EO151" s="96"/>
      <c r="EP151" s="96"/>
      <c r="EQ151" s="96"/>
      <c r="ER151" s="96"/>
      <c r="ES151" s="96"/>
      <c r="ET151" s="96"/>
      <c r="EU151" s="96"/>
      <c r="EV151" s="96"/>
      <c r="EW151" s="96"/>
      <c r="EX151" s="96"/>
      <c r="EY151" s="96"/>
      <c r="EZ151" s="96"/>
      <c r="FA151" s="96"/>
      <c r="FB151" s="96"/>
      <c r="FC151" s="96"/>
      <c r="FD151" s="96"/>
      <c r="FE151" s="96"/>
      <c r="FF151" s="96"/>
      <c r="FG151" s="96"/>
      <c r="FH151" s="96"/>
      <c r="FI151" s="96"/>
      <c r="FJ151" s="96"/>
      <c r="FK151" s="96"/>
      <c r="FL151" s="96"/>
      <c r="FM151" s="96"/>
      <c r="FN151" s="96"/>
      <c r="FO151" s="96"/>
      <c r="FP151" s="96"/>
      <c r="FQ151" s="96"/>
      <c r="FR151" s="96"/>
      <c r="FS151" s="96"/>
      <c r="FT151" s="96"/>
      <c r="FU151" s="96"/>
      <c r="FV151" s="96"/>
      <c r="FW151" s="96"/>
      <c r="FX151" s="96"/>
      <c r="FY151" s="159"/>
      <c r="FZ151" s="159"/>
      <c r="GA151" s="159"/>
      <c r="GB151" s="159"/>
      <c r="GC151" s="159"/>
      <c r="GD151" s="159"/>
      <c r="GE151" s="159"/>
      <c r="GF151" s="159"/>
      <c r="GG151" s="159"/>
      <c r="GH151" s="159"/>
      <c r="GI151" s="159"/>
      <c r="GJ151" s="159"/>
      <c r="GK151" s="159"/>
      <c r="GL151" s="159"/>
      <c r="GM151" s="159"/>
      <c r="GN151" s="159"/>
      <c r="GO151" s="159"/>
      <c r="GP151" s="159"/>
      <c r="GQ151" s="159"/>
      <c r="GR151" s="159"/>
      <c r="GS151" s="159"/>
      <c r="GT151" s="159"/>
      <c r="GU151" s="159"/>
      <c r="GV151" s="159"/>
      <c r="GW151" s="159"/>
      <c r="GX151" s="159"/>
      <c r="GY151" s="159"/>
      <c r="GZ151" s="159"/>
      <c r="HA151" s="159"/>
      <c r="HB151" s="159"/>
      <c r="HC151" s="159"/>
      <c r="HD151" s="159"/>
      <c r="HE151" s="159"/>
      <c r="HF151" s="159"/>
      <c r="HG151" s="159"/>
      <c r="HH151" s="159"/>
    </row>
    <row r="152" spans="2:216" ht="15" customHeight="1">
      <c r="B152" s="104" t="s">
        <v>304</v>
      </c>
      <c r="C152" s="106" t="s">
        <v>183</v>
      </c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94"/>
      <c r="AH152" s="226"/>
      <c r="AI152" s="226"/>
      <c r="AJ152" s="226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226"/>
      <c r="AU152" s="226"/>
      <c r="AV152" s="226"/>
      <c r="AW152" s="129"/>
      <c r="AX152" s="129"/>
      <c r="AY152" s="129"/>
      <c r="AZ152" s="129"/>
      <c r="BA152" s="129"/>
      <c r="BB152" s="129"/>
      <c r="BC152" s="129"/>
      <c r="BD152" s="129"/>
      <c r="BE152" s="129"/>
      <c r="BG152" s="184"/>
      <c r="BH152" s="226"/>
      <c r="BI152" s="226"/>
      <c r="BJ152" s="226"/>
      <c r="BK152" s="226"/>
      <c r="BL152" s="226"/>
      <c r="BM152" s="226"/>
      <c r="BN152" s="129"/>
      <c r="BO152" s="129"/>
      <c r="BP152" s="129"/>
      <c r="BQ152" s="129"/>
      <c r="BR152" s="129"/>
      <c r="BS152" s="129"/>
      <c r="BT152" s="226"/>
      <c r="BU152" s="226"/>
      <c r="BV152" s="226"/>
      <c r="BW152" s="226"/>
      <c r="BX152" s="226"/>
      <c r="BY152" s="226"/>
      <c r="BZ152" s="129"/>
      <c r="CA152" s="129"/>
      <c r="CB152" s="129"/>
      <c r="CC152" s="129"/>
      <c r="CD152" s="129"/>
      <c r="CE152" s="129"/>
      <c r="CH152" s="226"/>
      <c r="CI152" s="226"/>
      <c r="CJ152" s="226"/>
      <c r="CK152" s="226"/>
      <c r="CL152" s="226"/>
      <c r="CM152" s="226"/>
      <c r="CN152" s="226"/>
      <c r="CO152" s="226"/>
      <c r="CP152" s="226"/>
      <c r="CQ152" s="129"/>
      <c r="CR152" s="129"/>
      <c r="CS152" s="129"/>
      <c r="CT152" s="226"/>
      <c r="CU152" s="226"/>
      <c r="CV152" s="226"/>
      <c r="CW152" s="226"/>
      <c r="CX152" s="226"/>
      <c r="CY152" s="226"/>
      <c r="CZ152" s="226"/>
      <c r="DA152" s="226"/>
      <c r="DB152" s="226"/>
      <c r="DC152" s="129"/>
      <c r="DD152" s="129"/>
      <c r="DE152" s="129"/>
      <c r="DH152" s="129"/>
      <c r="DI152" s="129"/>
      <c r="DJ152" s="129"/>
      <c r="DK152" s="129"/>
      <c r="DL152" s="129"/>
      <c r="DM152" s="129"/>
      <c r="DN152" s="129"/>
      <c r="DO152" s="129"/>
      <c r="DP152" s="129"/>
      <c r="DQ152" s="129"/>
      <c r="DR152" s="129"/>
      <c r="DS152" s="129"/>
      <c r="DT152" s="129"/>
      <c r="DU152" s="129"/>
      <c r="DV152" s="129"/>
      <c r="DW152" s="129"/>
      <c r="DX152" s="129"/>
      <c r="DY152" s="129"/>
      <c r="DZ152" s="129"/>
      <c r="EA152" s="129"/>
      <c r="EB152" s="129"/>
      <c r="EC152" s="129"/>
      <c r="ED152" s="129"/>
      <c r="EE152" s="129"/>
      <c r="EF152" s="129"/>
      <c r="EG152" s="129"/>
      <c r="EH152" s="129"/>
      <c r="EI152" s="129"/>
      <c r="EJ152" s="129"/>
      <c r="EK152" s="129"/>
      <c r="EL152" s="129"/>
      <c r="EM152" s="129"/>
      <c r="EN152" s="129"/>
      <c r="EO152" s="129"/>
      <c r="EP152" s="129"/>
      <c r="EQ152" s="129"/>
      <c r="ER152" s="129"/>
      <c r="ES152" s="129"/>
      <c r="ET152" s="129"/>
      <c r="EU152" s="129"/>
      <c r="EV152" s="129"/>
      <c r="EW152" s="129"/>
      <c r="EX152" s="129"/>
      <c r="EY152" s="129"/>
      <c r="EZ152" s="129"/>
      <c r="FA152" s="129"/>
      <c r="FB152" s="129"/>
      <c r="FC152" s="129"/>
      <c r="FD152" s="129"/>
      <c r="FE152" s="129"/>
      <c r="FF152" s="129"/>
      <c r="FG152" s="129"/>
      <c r="FH152" s="129"/>
      <c r="FI152" s="129"/>
      <c r="FJ152" s="129"/>
      <c r="FK152" s="129"/>
      <c r="FL152" s="129"/>
      <c r="FM152" s="129"/>
      <c r="FN152" s="129"/>
      <c r="FO152" s="129"/>
      <c r="FP152" s="129"/>
      <c r="FQ152" s="129"/>
      <c r="FR152" s="129"/>
      <c r="FS152" s="129"/>
      <c r="FT152" s="129"/>
      <c r="FU152" s="129"/>
      <c r="FV152" s="129"/>
      <c r="FW152" s="129"/>
      <c r="FX152" s="129"/>
      <c r="FY152" s="165"/>
      <c r="FZ152" s="165"/>
      <c r="GA152" s="165"/>
      <c r="GB152" s="165"/>
      <c r="GC152" s="165"/>
      <c r="GD152" s="165"/>
      <c r="GE152" s="165"/>
      <c r="GF152" s="165"/>
      <c r="GG152" s="165"/>
      <c r="GH152" s="165"/>
      <c r="GI152" s="165"/>
      <c r="GJ152" s="165"/>
      <c r="GK152" s="165"/>
      <c r="GL152" s="165"/>
      <c r="GM152" s="165"/>
      <c r="GN152" s="165"/>
      <c r="GO152" s="165"/>
      <c r="GP152" s="165"/>
      <c r="GQ152" s="165"/>
      <c r="GR152" s="165"/>
      <c r="GS152" s="165"/>
      <c r="GT152" s="165"/>
      <c r="GU152" s="165"/>
      <c r="GV152" s="165"/>
      <c r="GW152" s="165"/>
      <c r="GX152" s="165"/>
      <c r="GY152" s="165"/>
      <c r="GZ152" s="165"/>
      <c r="HA152" s="165"/>
      <c r="HB152" s="165"/>
      <c r="HC152" s="165"/>
      <c r="HD152" s="165"/>
      <c r="HE152" s="165"/>
      <c r="HF152" s="165"/>
      <c r="HG152" s="165"/>
      <c r="HH152" s="165"/>
    </row>
    <row r="153" spans="2:216" ht="15" customHeight="1">
      <c r="B153" s="104" t="s">
        <v>305</v>
      </c>
      <c r="C153" s="106" t="s">
        <v>181</v>
      </c>
      <c r="H153" s="132"/>
      <c r="I153" s="132"/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182"/>
      <c r="AH153" s="226"/>
      <c r="AI153" s="226"/>
      <c r="AJ153" s="226"/>
      <c r="AK153" s="96"/>
      <c r="AL153" s="96"/>
      <c r="AM153" s="96"/>
      <c r="AN153" s="96"/>
      <c r="AO153" s="96"/>
      <c r="AP153" s="96"/>
      <c r="AQ153" s="96"/>
      <c r="AR153" s="96"/>
      <c r="AS153" s="96"/>
      <c r="AT153" s="226"/>
      <c r="AU153" s="226"/>
      <c r="AV153" s="226"/>
      <c r="AW153" s="96"/>
      <c r="AX153" s="96"/>
      <c r="AY153" s="96"/>
      <c r="AZ153" s="96"/>
      <c r="BA153" s="96"/>
      <c r="BB153" s="96"/>
      <c r="BC153" s="96"/>
      <c r="BD153" s="96"/>
      <c r="BE153" s="96"/>
      <c r="BG153" s="184"/>
      <c r="BH153" s="226"/>
      <c r="BI153" s="226"/>
      <c r="BJ153" s="226"/>
      <c r="BK153" s="226"/>
      <c r="BL153" s="226"/>
      <c r="BM153" s="226"/>
      <c r="BN153" s="96"/>
      <c r="BO153" s="96"/>
      <c r="BP153" s="96"/>
      <c r="BQ153" s="96"/>
      <c r="BR153" s="96"/>
      <c r="BS153" s="96"/>
      <c r="BT153" s="226"/>
      <c r="BU153" s="226"/>
      <c r="BV153" s="226"/>
      <c r="BW153" s="226"/>
      <c r="BX153" s="226"/>
      <c r="BY153" s="226"/>
      <c r="BZ153" s="96"/>
      <c r="CA153" s="96"/>
      <c r="CB153" s="96"/>
      <c r="CC153" s="96"/>
      <c r="CD153" s="96"/>
      <c r="CE153" s="96"/>
      <c r="CH153" s="226"/>
      <c r="CI153" s="226"/>
      <c r="CJ153" s="226"/>
      <c r="CK153" s="226"/>
      <c r="CL153" s="226"/>
      <c r="CM153" s="226"/>
      <c r="CN153" s="226"/>
      <c r="CO153" s="226"/>
      <c r="CP153" s="226"/>
      <c r="CQ153" s="96"/>
      <c r="CR153" s="96"/>
      <c r="CS153" s="96"/>
      <c r="CT153" s="226"/>
      <c r="CU153" s="226"/>
      <c r="CV153" s="226"/>
      <c r="CW153" s="226"/>
      <c r="CX153" s="226"/>
      <c r="CY153" s="226"/>
      <c r="CZ153" s="226"/>
      <c r="DA153" s="226"/>
      <c r="DB153" s="226"/>
      <c r="DC153" s="96"/>
      <c r="DD153" s="96"/>
      <c r="DE153" s="96"/>
      <c r="DH153" s="96"/>
      <c r="DI153" s="96"/>
      <c r="DJ153" s="96"/>
      <c r="DK153" s="96"/>
      <c r="DL153" s="96"/>
      <c r="DM153" s="96"/>
      <c r="DN153" s="96"/>
      <c r="DO153" s="96"/>
      <c r="DP153" s="96"/>
      <c r="DQ153" s="96"/>
      <c r="DR153" s="96"/>
      <c r="DS153" s="96"/>
      <c r="DT153" s="96"/>
      <c r="DU153" s="96"/>
      <c r="DV153" s="96"/>
      <c r="DW153" s="96"/>
      <c r="DX153" s="96"/>
      <c r="DY153" s="96"/>
      <c r="DZ153" s="96"/>
      <c r="EA153" s="96"/>
      <c r="EB153" s="96"/>
      <c r="EC153" s="96"/>
      <c r="ED153" s="96"/>
      <c r="EE153" s="96"/>
      <c r="EF153" s="96"/>
      <c r="EG153" s="96"/>
      <c r="EH153" s="96"/>
      <c r="EI153" s="96"/>
      <c r="EJ153" s="96"/>
      <c r="EK153" s="96"/>
      <c r="EL153" s="96"/>
      <c r="EM153" s="96"/>
      <c r="EN153" s="96"/>
      <c r="EO153" s="96"/>
      <c r="EP153" s="96"/>
      <c r="EQ153" s="96"/>
      <c r="ER153" s="96"/>
      <c r="ES153" s="96"/>
      <c r="ET153" s="96"/>
      <c r="EU153" s="96"/>
      <c r="EV153" s="96"/>
      <c r="EW153" s="96"/>
      <c r="EX153" s="96"/>
      <c r="EY153" s="96"/>
      <c r="EZ153" s="96"/>
      <c r="FA153" s="96"/>
      <c r="FB153" s="96"/>
      <c r="FC153" s="96"/>
      <c r="FD153" s="96"/>
      <c r="FE153" s="96"/>
      <c r="FF153" s="96"/>
      <c r="FG153" s="96"/>
      <c r="FH153" s="96"/>
      <c r="FI153" s="96"/>
      <c r="FJ153" s="96"/>
      <c r="FK153" s="96"/>
      <c r="FL153" s="96"/>
      <c r="FM153" s="96"/>
      <c r="FN153" s="96"/>
      <c r="FO153" s="96"/>
      <c r="FP153" s="96"/>
      <c r="FQ153" s="96"/>
      <c r="FR153" s="96"/>
      <c r="FS153" s="96"/>
      <c r="FT153" s="96"/>
      <c r="FU153" s="96"/>
      <c r="FV153" s="96"/>
      <c r="FW153" s="96"/>
      <c r="FX153" s="96"/>
      <c r="FY153" s="159"/>
      <c r="FZ153" s="159"/>
      <c r="GA153" s="159"/>
      <c r="GB153" s="159"/>
      <c r="GC153" s="159"/>
      <c r="GD153" s="159"/>
      <c r="GE153" s="159"/>
      <c r="GF153" s="159"/>
      <c r="GG153" s="159"/>
      <c r="GH153" s="159"/>
      <c r="GI153" s="159"/>
      <c r="GJ153" s="159"/>
      <c r="GK153" s="159"/>
      <c r="GL153" s="159"/>
      <c r="GM153" s="159"/>
      <c r="GN153" s="159"/>
      <c r="GO153" s="159"/>
      <c r="GP153" s="159"/>
      <c r="GQ153" s="159"/>
      <c r="GR153" s="159"/>
      <c r="GS153" s="159"/>
      <c r="GT153" s="159"/>
      <c r="GU153" s="159"/>
      <c r="GV153" s="159"/>
      <c r="GW153" s="159"/>
      <c r="GX153" s="159"/>
      <c r="GY153" s="159"/>
      <c r="GZ153" s="159"/>
      <c r="HA153" s="159"/>
      <c r="HB153" s="159"/>
      <c r="HC153" s="159"/>
      <c r="HD153" s="159"/>
      <c r="HE153" s="159"/>
      <c r="HF153" s="159"/>
      <c r="HG153" s="159"/>
      <c r="HH153" s="159"/>
    </row>
    <row r="154" spans="2:216" ht="15" customHeight="1">
      <c r="B154" s="104" t="s">
        <v>306</v>
      </c>
      <c r="C154" s="106" t="s">
        <v>181</v>
      </c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182"/>
      <c r="AH154" s="226"/>
      <c r="AI154" s="226"/>
      <c r="AJ154" s="226"/>
      <c r="AK154" s="96"/>
      <c r="AL154" s="96"/>
      <c r="AM154" s="96"/>
      <c r="AN154" s="96"/>
      <c r="AO154" s="96"/>
      <c r="AP154" s="96"/>
      <c r="AQ154" s="96"/>
      <c r="AR154" s="96"/>
      <c r="AS154" s="96"/>
      <c r="AT154" s="226"/>
      <c r="AU154" s="226"/>
      <c r="AV154" s="226"/>
      <c r="AW154" s="96"/>
      <c r="AX154" s="96"/>
      <c r="AY154" s="96"/>
      <c r="AZ154" s="96"/>
      <c r="BA154" s="96"/>
      <c r="BB154" s="96"/>
      <c r="BC154" s="96"/>
      <c r="BD154" s="96"/>
      <c r="BE154" s="96"/>
      <c r="BG154" s="184"/>
      <c r="BH154" s="226"/>
      <c r="BI154" s="226"/>
      <c r="BJ154" s="226"/>
      <c r="BK154" s="226"/>
      <c r="BL154" s="226"/>
      <c r="BM154" s="226"/>
      <c r="BN154" s="96"/>
      <c r="BO154" s="96"/>
      <c r="BP154" s="96"/>
      <c r="BQ154" s="96"/>
      <c r="BR154" s="96"/>
      <c r="BS154" s="96"/>
      <c r="BT154" s="226"/>
      <c r="BU154" s="226"/>
      <c r="BV154" s="226"/>
      <c r="BW154" s="226"/>
      <c r="BX154" s="226"/>
      <c r="BY154" s="226"/>
      <c r="BZ154" s="96"/>
      <c r="CA154" s="96"/>
      <c r="CB154" s="96"/>
      <c r="CC154" s="96"/>
      <c r="CD154" s="96"/>
      <c r="CE154" s="96"/>
      <c r="CH154" s="226"/>
      <c r="CI154" s="226"/>
      <c r="CJ154" s="226"/>
      <c r="CK154" s="226"/>
      <c r="CL154" s="226"/>
      <c r="CM154" s="226"/>
      <c r="CN154" s="226"/>
      <c r="CO154" s="226"/>
      <c r="CP154" s="226"/>
      <c r="CQ154" s="96"/>
      <c r="CR154" s="96"/>
      <c r="CS154" s="96"/>
      <c r="CT154" s="226"/>
      <c r="CU154" s="226"/>
      <c r="CV154" s="226"/>
      <c r="CW154" s="226"/>
      <c r="CX154" s="226"/>
      <c r="CY154" s="226"/>
      <c r="CZ154" s="226"/>
      <c r="DA154" s="226"/>
      <c r="DB154" s="226"/>
      <c r="DC154" s="96"/>
      <c r="DD154" s="96"/>
      <c r="DE154" s="96"/>
      <c r="DH154" s="96"/>
      <c r="DI154" s="96"/>
      <c r="DJ154" s="96"/>
      <c r="DK154" s="96"/>
      <c r="DL154" s="96"/>
      <c r="DM154" s="96"/>
      <c r="DN154" s="96"/>
      <c r="DO154" s="96"/>
      <c r="DP154" s="96"/>
      <c r="DQ154" s="96"/>
      <c r="DR154" s="96"/>
      <c r="DS154" s="96"/>
      <c r="DT154" s="96"/>
      <c r="DU154" s="96"/>
      <c r="DV154" s="96"/>
      <c r="DW154" s="96"/>
      <c r="DX154" s="96"/>
      <c r="DY154" s="96"/>
      <c r="DZ154" s="96"/>
      <c r="EA154" s="96"/>
      <c r="EB154" s="96"/>
      <c r="EC154" s="96"/>
      <c r="ED154" s="96"/>
      <c r="EE154" s="96"/>
      <c r="EF154" s="96"/>
      <c r="EG154" s="96"/>
      <c r="EH154" s="96"/>
      <c r="EI154" s="96"/>
      <c r="EJ154" s="96"/>
      <c r="EK154" s="96"/>
      <c r="EL154" s="96"/>
      <c r="EM154" s="96"/>
      <c r="EN154" s="96"/>
      <c r="EO154" s="96"/>
      <c r="EP154" s="96"/>
      <c r="EQ154" s="96"/>
      <c r="ER154" s="96"/>
      <c r="ES154" s="96"/>
      <c r="ET154" s="96"/>
      <c r="EU154" s="96"/>
      <c r="EV154" s="96"/>
      <c r="EW154" s="96"/>
      <c r="EX154" s="96"/>
      <c r="EY154" s="96"/>
      <c r="EZ154" s="96"/>
      <c r="FA154" s="96"/>
      <c r="FB154" s="96"/>
      <c r="FC154" s="96"/>
      <c r="FD154" s="96"/>
      <c r="FE154" s="96"/>
      <c r="FF154" s="96"/>
      <c r="FG154" s="96"/>
      <c r="FH154" s="96"/>
      <c r="FI154" s="96"/>
      <c r="FJ154" s="96"/>
      <c r="FK154" s="96"/>
      <c r="FL154" s="96"/>
      <c r="FM154" s="96"/>
      <c r="FN154" s="96"/>
      <c r="FO154" s="96"/>
      <c r="FP154" s="96"/>
      <c r="FQ154" s="96"/>
      <c r="FR154" s="96"/>
      <c r="FS154" s="96"/>
      <c r="FT154" s="96"/>
      <c r="FU154" s="96"/>
      <c r="FV154" s="96"/>
      <c r="FW154" s="96"/>
      <c r="FX154" s="96"/>
      <c r="FY154" s="159"/>
      <c r="FZ154" s="159"/>
      <c r="GA154" s="159"/>
      <c r="GB154" s="159"/>
      <c r="GC154" s="159"/>
      <c r="GD154" s="159"/>
      <c r="GE154" s="159"/>
      <c r="GF154" s="159"/>
      <c r="GG154" s="159"/>
      <c r="GH154" s="159"/>
      <c r="GI154" s="159"/>
      <c r="GJ154" s="159"/>
      <c r="GK154" s="159"/>
      <c r="GL154" s="159"/>
      <c r="GM154" s="159"/>
      <c r="GN154" s="159"/>
      <c r="GO154" s="159"/>
      <c r="GP154" s="159"/>
      <c r="GQ154" s="159"/>
      <c r="GR154" s="159"/>
      <c r="GS154" s="159"/>
      <c r="GT154" s="159"/>
      <c r="GU154" s="159"/>
      <c r="GV154" s="159"/>
      <c r="GW154" s="159"/>
      <c r="GX154" s="159"/>
      <c r="GY154" s="159"/>
      <c r="GZ154" s="159"/>
      <c r="HA154" s="159"/>
      <c r="HB154" s="159"/>
      <c r="HC154" s="159"/>
      <c r="HD154" s="159"/>
      <c r="HE154" s="159"/>
      <c r="HF154" s="159"/>
      <c r="HG154" s="159"/>
      <c r="HH154" s="159"/>
    </row>
    <row r="155" spans="2:216" ht="15" customHeight="1">
      <c r="B155" s="104" t="s">
        <v>307</v>
      </c>
      <c r="C155" s="106" t="s">
        <v>181</v>
      </c>
      <c r="H155" s="132"/>
      <c r="I155" s="132"/>
      <c r="J155" s="132"/>
      <c r="K155" s="132"/>
      <c r="L155" s="132"/>
      <c r="M155" s="132"/>
      <c r="N155" s="132"/>
      <c r="O155" s="132"/>
      <c r="P155" s="132"/>
      <c r="Q155" s="132"/>
      <c r="R155" s="132"/>
      <c r="S155" s="132"/>
      <c r="T155" s="132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182"/>
      <c r="AH155" s="226"/>
      <c r="AI155" s="226"/>
      <c r="AJ155" s="226"/>
      <c r="AK155" s="96"/>
      <c r="AL155" s="96"/>
      <c r="AM155" s="96"/>
      <c r="AN155" s="96"/>
      <c r="AO155" s="96"/>
      <c r="AP155" s="96"/>
      <c r="AQ155" s="96"/>
      <c r="AR155" s="96"/>
      <c r="AS155" s="96"/>
      <c r="AT155" s="226"/>
      <c r="AU155" s="226"/>
      <c r="AV155" s="226"/>
      <c r="AW155" s="96"/>
      <c r="AX155" s="96"/>
      <c r="AY155" s="96"/>
      <c r="AZ155" s="96"/>
      <c r="BA155" s="96"/>
      <c r="BB155" s="96"/>
      <c r="BC155" s="96"/>
      <c r="BD155" s="96"/>
      <c r="BE155" s="96"/>
      <c r="BG155" s="184"/>
      <c r="BH155" s="226"/>
      <c r="BI155" s="226"/>
      <c r="BJ155" s="226"/>
      <c r="BK155" s="226"/>
      <c r="BL155" s="226"/>
      <c r="BM155" s="226"/>
      <c r="BN155" s="96"/>
      <c r="BO155" s="96"/>
      <c r="BP155" s="96"/>
      <c r="BQ155" s="96"/>
      <c r="BR155" s="96"/>
      <c r="BS155" s="96"/>
      <c r="BT155" s="226"/>
      <c r="BU155" s="226"/>
      <c r="BV155" s="226"/>
      <c r="BW155" s="226"/>
      <c r="BX155" s="226"/>
      <c r="BY155" s="226"/>
      <c r="BZ155" s="96"/>
      <c r="CA155" s="96"/>
      <c r="CB155" s="96"/>
      <c r="CC155" s="96"/>
      <c r="CD155" s="96"/>
      <c r="CE155" s="96"/>
      <c r="CH155" s="226"/>
      <c r="CI155" s="226"/>
      <c r="CJ155" s="226"/>
      <c r="CK155" s="226"/>
      <c r="CL155" s="226"/>
      <c r="CM155" s="226"/>
      <c r="CN155" s="226"/>
      <c r="CO155" s="226"/>
      <c r="CP155" s="226"/>
      <c r="CQ155" s="96"/>
      <c r="CR155" s="96"/>
      <c r="CS155" s="96"/>
      <c r="CT155" s="226"/>
      <c r="CU155" s="226"/>
      <c r="CV155" s="226"/>
      <c r="CW155" s="226"/>
      <c r="CX155" s="226"/>
      <c r="CY155" s="226"/>
      <c r="CZ155" s="226"/>
      <c r="DA155" s="226"/>
      <c r="DB155" s="226"/>
      <c r="DC155" s="96"/>
      <c r="DD155" s="96"/>
      <c r="DE155" s="96"/>
      <c r="DH155" s="96"/>
      <c r="DI155" s="96"/>
      <c r="DJ155" s="96"/>
      <c r="DK155" s="96"/>
      <c r="DL155" s="96"/>
      <c r="DM155" s="96"/>
      <c r="DN155" s="96"/>
      <c r="DO155" s="96"/>
      <c r="DP155" s="96"/>
      <c r="DQ155" s="96"/>
      <c r="DR155" s="96"/>
      <c r="DS155" s="96"/>
      <c r="DT155" s="96"/>
      <c r="DU155" s="96"/>
      <c r="DV155" s="96"/>
      <c r="DW155" s="96"/>
      <c r="DX155" s="96"/>
      <c r="DY155" s="96"/>
      <c r="DZ155" s="96"/>
      <c r="EA155" s="96"/>
      <c r="EB155" s="96"/>
      <c r="EC155" s="96"/>
      <c r="ED155" s="96"/>
      <c r="EE155" s="96"/>
      <c r="EF155" s="96"/>
      <c r="EG155" s="96"/>
      <c r="EH155" s="96"/>
      <c r="EI155" s="96"/>
      <c r="EJ155" s="96"/>
      <c r="EK155" s="96"/>
      <c r="EL155" s="96"/>
      <c r="EM155" s="96"/>
      <c r="EN155" s="96"/>
      <c r="EO155" s="96"/>
      <c r="EP155" s="96"/>
      <c r="EQ155" s="96"/>
      <c r="ER155" s="96"/>
      <c r="ES155" s="96"/>
      <c r="ET155" s="96"/>
      <c r="EU155" s="96"/>
      <c r="EV155" s="96"/>
      <c r="EW155" s="96"/>
      <c r="EX155" s="96"/>
      <c r="EY155" s="96"/>
      <c r="EZ155" s="96"/>
      <c r="FA155" s="96"/>
      <c r="FB155" s="96"/>
      <c r="FC155" s="96"/>
      <c r="FD155" s="96"/>
      <c r="FE155" s="96"/>
      <c r="FF155" s="96"/>
      <c r="FG155" s="96"/>
      <c r="FH155" s="96"/>
      <c r="FI155" s="96"/>
      <c r="FJ155" s="96"/>
      <c r="FK155" s="96"/>
      <c r="FL155" s="96"/>
      <c r="FM155" s="96"/>
      <c r="FN155" s="96"/>
      <c r="FO155" s="96"/>
      <c r="FP155" s="96"/>
      <c r="FQ155" s="96"/>
      <c r="FR155" s="96"/>
      <c r="FS155" s="96"/>
      <c r="FT155" s="96"/>
      <c r="FU155" s="96"/>
      <c r="FV155" s="96"/>
      <c r="FW155" s="96"/>
      <c r="FX155" s="96"/>
      <c r="FY155" s="159"/>
      <c r="FZ155" s="159"/>
      <c r="GA155" s="159"/>
      <c r="GB155" s="159"/>
      <c r="GC155" s="159"/>
      <c r="GD155" s="159"/>
      <c r="GE155" s="159"/>
      <c r="GF155" s="159"/>
      <c r="GG155" s="159"/>
      <c r="GH155" s="159"/>
      <c r="GI155" s="159"/>
      <c r="GJ155" s="159"/>
      <c r="GK155" s="159"/>
      <c r="GL155" s="159"/>
      <c r="GM155" s="159"/>
      <c r="GN155" s="159"/>
      <c r="GO155" s="159"/>
      <c r="GP155" s="159"/>
      <c r="GQ155" s="159"/>
      <c r="GR155" s="159"/>
      <c r="GS155" s="159"/>
      <c r="GT155" s="159"/>
      <c r="GU155" s="159"/>
      <c r="GV155" s="159"/>
      <c r="GW155" s="159"/>
      <c r="GX155" s="159"/>
      <c r="GY155" s="159"/>
      <c r="GZ155" s="159"/>
      <c r="HA155" s="159"/>
      <c r="HB155" s="159"/>
      <c r="HC155" s="159"/>
      <c r="HD155" s="159"/>
      <c r="HE155" s="159"/>
      <c r="HF155" s="159"/>
      <c r="HG155" s="159"/>
      <c r="HH155" s="159"/>
    </row>
    <row r="156" spans="2:216" ht="15" customHeight="1">
      <c r="B156" s="104" t="s">
        <v>308</v>
      </c>
      <c r="C156" s="106" t="s">
        <v>183</v>
      </c>
      <c r="H156" s="132"/>
      <c r="I156" s="132"/>
      <c r="J156" s="132"/>
      <c r="K156" s="132"/>
      <c r="L156" s="132"/>
      <c r="M156" s="132"/>
      <c r="N156" s="132"/>
      <c r="O156" s="132"/>
      <c r="P156" s="132"/>
      <c r="Q156" s="132"/>
      <c r="R156" s="132"/>
      <c r="S156" s="132"/>
      <c r="T156" s="132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94"/>
      <c r="AH156" s="226"/>
      <c r="AI156" s="226"/>
      <c r="AJ156" s="226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226"/>
      <c r="AU156" s="226"/>
      <c r="AV156" s="226"/>
      <c r="AW156" s="129"/>
      <c r="AX156" s="129"/>
      <c r="AY156" s="129"/>
      <c r="AZ156" s="129"/>
      <c r="BA156" s="129"/>
      <c r="BB156" s="129"/>
      <c r="BC156" s="129"/>
      <c r="BD156" s="129"/>
      <c r="BE156" s="129"/>
      <c r="BG156" s="184"/>
      <c r="BH156" s="226"/>
      <c r="BI156" s="226"/>
      <c r="BJ156" s="226"/>
      <c r="BK156" s="226"/>
      <c r="BL156" s="226"/>
      <c r="BM156" s="226"/>
      <c r="BN156" s="129"/>
      <c r="BO156" s="129"/>
      <c r="BP156" s="129"/>
      <c r="BQ156" s="129"/>
      <c r="BR156" s="129"/>
      <c r="BS156" s="129"/>
      <c r="BT156" s="226"/>
      <c r="BU156" s="226"/>
      <c r="BV156" s="226"/>
      <c r="BW156" s="226"/>
      <c r="BX156" s="226"/>
      <c r="BY156" s="226"/>
      <c r="BZ156" s="129"/>
      <c r="CA156" s="129"/>
      <c r="CB156" s="129"/>
      <c r="CC156" s="129"/>
      <c r="CD156" s="129"/>
      <c r="CE156" s="129"/>
      <c r="CH156" s="226"/>
      <c r="CI156" s="226"/>
      <c r="CJ156" s="226"/>
      <c r="CK156" s="226"/>
      <c r="CL156" s="226"/>
      <c r="CM156" s="226"/>
      <c r="CN156" s="226"/>
      <c r="CO156" s="226"/>
      <c r="CP156" s="226"/>
      <c r="CQ156" s="129"/>
      <c r="CR156" s="129"/>
      <c r="CS156" s="129"/>
      <c r="CT156" s="226"/>
      <c r="CU156" s="226"/>
      <c r="CV156" s="226"/>
      <c r="CW156" s="226"/>
      <c r="CX156" s="226"/>
      <c r="CY156" s="226"/>
      <c r="CZ156" s="226"/>
      <c r="DA156" s="226"/>
      <c r="DB156" s="226"/>
      <c r="DC156" s="129"/>
      <c r="DD156" s="129"/>
      <c r="DE156" s="129"/>
      <c r="DH156" s="129"/>
      <c r="DI156" s="129"/>
      <c r="DJ156" s="129"/>
      <c r="DK156" s="129"/>
      <c r="DL156" s="129"/>
      <c r="DM156" s="129"/>
      <c r="DN156" s="129"/>
      <c r="DO156" s="129"/>
      <c r="DP156" s="129"/>
      <c r="DQ156" s="129"/>
      <c r="DR156" s="129"/>
      <c r="DS156" s="129"/>
      <c r="DT156" s="129"/>
      <c r="DU156" s="129"/>
      <c r="DV156" s="129"/>
      <c r="DW156" s="129"/>
      <c r="DX156" s="129"/>
      <c r="DY156" s="129"/>
      <c r="DZ156" s="129"/>
      <c r="EA156" s="129"/>
      <c r="EB156" s="129"/>
      <c r="EC156" s="129"/>
      <c r="ED156" s="129"/>
      <c r="EE156" s="129"/>
      <c r="EF156" s="129"/>
      <c r="EG156" s="129"/>
      <c r="EH156" s="129"/>
      <c r="EI156" s="129"/>
      <c r="EJ156" s="129"/>
      <c r="EK156" s="129"/>
      <c r="EL156" s="129"/>
      <c r="EM156" s="129"/>
      <c r="EN156" s="129"/>
      <c r="EO156" s="129"/>
      <c r="EP156" s="129"/>
      <c r="EQ156" s="129"/>
      <c r="ER156" s="129"/>
      <c r="ES156" s="129"/>
      <c r="ET156" s="129"/>
      <c r="EU156" s="129"/>
      <c r="EV156" s="129"/>
      <c r="EW156" s="129"/>
      <c r="EX156" s="129"/>
      <c r="EY156" s="129"/>
      <c r="EZ156" s="129"/>
      <c r="FA156" s="129"/>
      <c r="FB156" s="129"/>
      <c r="FC156" s="129"/>
      <c r="FD156" s="129"/>
      <c r="FE156" s="129"/>
      <c r="FF156" s="129"/>
      <c r="FG156" s="129"/>
      <c r="FH156" s="129"/>
      <c r="FI156" s="129"/>
      <c r="FJ156" s="129"/>
      <c r="FK156" s="129"/>
      <c r="FL156" s="129"/>
      <c r="FM156" s="129"/>
      <c r="FN156" s="129"/>
      <c r="FO156" s="129"/>
      <c r="FP156" s="129"/>
      <c r="FQ156" s="129"/>
      <c r="FR156" s="129"/>
      <c r="FS156" s="129"/>
      <c r="FT156" s="129"/>
      <c r="FU156" s="129"/>
      <c r="FV156" s="129"/>
      <c r="FW156" s="129"/>
      <c r="FX156" s="129"/>
      <c r="FY156" s="165"/>
      <c r="FZ156" s="165"/>
      <c r="GA156" s="165"/>
      <c r="GB156" s="165"/>
      <c r="GC156" s="165"/>
      <c r="GD156" s="165"/>
      <c r="GE156" s="165"/>
      <c r="GF156" s="165"/>
      <c r="GG156" s="165"/>
      <c r="GH156" s="165"/>
      <c r="GI156" s="165"/>
      <c r="GJ156" s="165"/>
      <c r="GK156" s="165"/>
      <c r="GL156" s="165"/>
      <c r="GM156" s="165"/>
      <c r="GN156" s="165"/>
      <c r="GO156" s="165"/>
      <c r="GP156" s="165"/>
      <c r="GQ156" s="165"/>
      <c r="GR156" s="165"/>
      <c r="GS156" s="165"/>
      <c r="GT156" s="165"/>
      <c r="GU156" s="165"/>
      <c r="GV156" s="165"/>
      <c r="GW156" s="165"/>
      <c r="GX156" s="165"/>
      <c r="GY156" s="165"/>
      <c r="GZ156" s="165"/>
      <c r="HA156" s="165"/>
      <c r="HB156" s="165"/>
      <c r="HC156" s="165"/>
      <c r="HD156" s="165"/>
      <c r="HE156" s="165"/>
      <c r="HF156" s="165"/>
      <c r="HG156" s="165"/>
      <c r="HH156" s="165"/>
    </row>
    <row r="157" spans="2:216" ht="15" customHeight="1">
      <c r="B157" s="104" t="s">
        <v>309</v>
      </c>
      <c r="C157" s="106" t="s">
        <v>183</v>
      </c>
      <c r="H157" s="132"/>
      <c r="I157" s="132"/>
      <c r="J157" s="132"/>
      <c r="K157" s="132"/>
      <c r="L157" s="132"/>
      <c r="M157" s="132"/>
      <c r="N157" s="132"/>
      <c r="O157" s="132"/>
      <c r="P157" s="132"/>
      <c r="Q157" s="132"/>
      <c r="R157" s="132"/>
      <c r="S157" s="132"/>
      <c r="T157" s="132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94"/>
      <c r="AH157" s="226"/>
      <c r="AI157" s="226"/>
      <c r="AJ157" s="226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226"/>
      <c r="AU157" s="226"/>
      <c r="AV157" s="226"/>
      <c r="AW157" s="129"/>
      <c r="AX157" s="129"/>
      <c r="AY157" s="129"/>
      <c r="AZ157" s="129"/>
      <c r="BA157" s="129"/>
      <c r="BB157" s="129"/>
      <c r="BC157" s="129"/>
      <c r="BD157" s="129"/>
      <c r="BE157" s="129"/>
      <c r="BG157" s="184"/>
      <c r="BH157" s="226"/>
      <c r="BI157" s="226"/>
      <c r="BJ157" s="226"/>
      <c r="BK157" s="226"/>
      <c r="BL157" s="226"/>
      <c r="BM157" s="226"/>
      <c r="BN157" s="129"/>
      <c r="BO157" s="129"/>
      <c r="BP157" s="129"/>
      <c r="BQ157" s="129"/>
      <c r="BR157" s="129"/>
      <c r="BS157" s="129"/>
      <c r="BT157" s="226"/>
      <c r="BU157" s="226"/>
      <c r="BV157" s="226"/>
      <c r="BW157" s="226"/>
      <c r="BX157" s="226"/>
      <c r="BY157" s="226"/>
      <c r="BZ157" s="129"/>
      <c r="CA157" s="129"/>
      <c r="CB157" s="129"/>
      <c r="CC157" s="129"/>
      <c r="CD157" s="129"/>
      <c r="CE157" s="129"/>
      <c r="CH157" s="226"/>
      <c r="CI157" s="226"/>
      <c r="CJ157" s="226"/>
      <c r="CK157" s="226"/>
      <c r="CL157" s="226"/>
      <c r="CM157" s="226"/>
      <c r="CN157" s="226"/>
      <c r="CO157" s="226"/>
      <c r="CP157" s="226"/>
      <c r="CQ157" s="129"/>
      <c r="CR157" s="129"/>
      <c r="CS157" s="129"/>
      <c r="CT157" s="226"/>
      <c r="CU157" s="226"/>
      <c r="CV157" s="226"/>
      <c r="CW157" s="226"/>
      <c r="CX157" s="226"/>
      <c r="CY157" s="226"/>
      <c r="CZ157" s="226"/>
      <c r="DA157" s="226"/>
      <c r="DB157" s="226"/>
      <c r="DC157" s="129"/>
      <c r="DD157" s="129"/>
      <c r="DE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/>
      <c r="EY157" s="129"/>
      <c r="EZ157" s="129"/>
      <c r="FA157" s="129"/>
      <c r="FB157" s="129"/>
      <c r="FC157" s="129"/>
      <c r="FD157" s="129"/>
      <c r="FE157" s="129"/>
      <c r="FF157" s="129"/>
      <c r="FG157" s="129"/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65"/>
      <c r="FZ157" s="165"/>
      <c r="GA157" s="165"/>
      <c r="GB157" s="165"/>
      <c r="GC157" s="165"/>
      <c r="GD157" s="165"/>
      <c r="GE157" s="165"/>
      <c r="GF157" s="165"/>
      <c r="GG157" s="165"/>
      <c r="GH157" s="165"/>
      <c r="GI157" s="165"/>
      <c r="GJ157" s="165"/>
      <c r="GK157" s="165"/>
      <c r="GL157" s="165"/>
      <c r="GM157" s="165"/>
      <c r="GN157" s="165"/>
      <c r="GO157" s="165"/>
      <c r="GP157" s="165"/>
      <c r="GQ157" s="165"/>
      <c r="GR157" s="165"/>
      <c r="GS157" s="165"/>
      <c r="GT157" s="165"/>
      <c r="GU157" s="165"/>
      <c r="GV157" s="165"/>
      <c r="GW157" s="165"/>
      <c r="GX157" s="165"/>
      <c r="GY157" s="165"/>
      <c r="GZ157" s="165"/>
      <c r="HA157" s="165"/>
      <c r="HB157" s="165"/>
      <c r="HC157" s="165"/>
      <c r="HD157" s="165"/>
      <c r="HE157" s="165"/>
      <c r="HF157" s="165"/>
      <c r="HG157" s="165"/>
      <c r="HH157" s="165"/>
    </row>
    <row r="158" spans="2:216" ht="15" customHeight="1">
      <c r="B158" s="104" t="s">
        <v>310</v>
      </c>
      <c r="C158" s="106" t="s">
        <v>264</v>
      </c>
      <c r="H158" s="132"/>
      <c r="I158" s="132"/>
      <c r="J158" s="132"/>
      <c r="K158" s="132"/>
      <c r="L158" s="132"/>
      <c r="M158" s="132"/>
      <c r="N158" s="132"/>
      <c r="O158" s="132"/>
      <c r="P158" s="132"/>
      <c r="Q158" s="132"/>
      <c r="R158" s="132"/>
      <c r="S158" s="132"/>
      <c r="T158" s="132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182"/>
      <c r="AH158" s="226"/>
      <c r="AI158" s="226"/>
      <c r="AJ158" s="226"/>
      <c r="AK158" s="96"/>
      <c r="AL158" s="96"/>
      <c r="AM158" s="96"/>
      <c r="AN158" s="96"/>
      <c r="AO158" s="96"/>
      <c r="AP158" s="96"/>
      <c r="AQ158" s="96"/>
      <c r="AR158" s="96"/>
      <c r="AS158" s="96"/>
      <c r="AT158" s="226"/>
      <c r="AU158" s="226"/>
      <c r="AV158" s="226"/>
      <c r="AW158" s="96"/>
      <c r="AX158" s="96"/>
      <c r="AY158" s="96"/>
      <c r="AZ158" s="96"/>
      <c r="BA158" s="96"/>
      <c r="BB158" s="96"/>
      <c r="BC158" s="96"/>
      <c r="BD158" s="96"/>
      <c r="BE158" s="96"/>
      <c r="BG158" s="184"/>
      <c r="BH158" s="226"/>
      <c r="BI158" s="226"/>
      <c r="BJ158" s="226"/>
      <c r="BK158" s="226"/>
      <c r="BL158" s="226"/>
      <c r="BM158" s="226"/>
      <c r="BN158" s="96"/>
      <c r="BO158" s="96"/>
      <c r="BP158" s="96"/>
      <c r="BQ158" s="96"/>
      <c r="BR158" s="96"/>
      <c r="BS158" s="96"/>
      <c r="BT158" s="226"/>
      <c r="BU158" s="226"/>
      <c r="BV158" s="226"/>
      <c r="BW158" s="226"/>
      <c r="BX158" s="226"/>
      <c r="BY158" s="226"/>
      <c r="BZ158" s="96"/>
      <c r="CA158" s="96"/>
      <c r="CB158" s="96"/>
      <c r="CC158" s="96"/>
      <c r="CD158" s="96"/>
      <c r="CE158" s="96"/>
      <c r="CH158" s="226"/>
      <c r="CI158" s="226"/>
      <c r="CJ158" s="226"/>
      <c r="CK158" s="226"/>
      <c r="CL158" s="226"/>
      <c r="CM158" s="226"/>
      <c r="CN158" s="226"/>
      <c r="CO158" s="226"/>
      <c r="CP158" s="226"/>
      <c r="CQ158" s="96"/>
      <c r="CR158" s="96"/>
      <c r="CS158" s="96"/>
      <c r="CT158" s="226"/>
      <c r="CU158" s="226"/>
      <c r="CV158" s="226"/>
      <c r="CW158" s="226"/>
      <c r="CX158" s="226"/>
      <c r="CY158" s="226"/>
      <c r="CZ158" s="226"/>
      <c r="DA158" s="226"/>
      <c r="DB158" s="226"/>
      <c r="DC158" s="96"/>
      <c r="DD158" s="96"/>
      <c r="DE158" s="96"/>
      <c r="DH158" s="96"/>
      <c r="DI158" s="96"/>
      <c r="DJ158" s="96"/>
      <c r="DK158" s="96"/>
      <c r="DL158" s="96"/>
      <c r="DM158" s="96"/>
      <c r="DN158" s="96"/>
      <c r="DO158" s="96"/>
      <c r="DP158" s="96"/>
      <c r="DQ158" s="96"/>
      <c r="DR158" s="96"/>
      <c r="DS158" s="96"/>
      <c r="DT158" s="96"/>
      <c r="DU158" s="96"/>
      <c r="DV158" s="96"/>
      <c r="DW158" s="96"/>
      <c r="DX158" s="96"/>
      <c r="DY158" s="96"/>
      <c r="DZ158" s="96"/>
      <c r="EA158" s="96"/>
      <c r="EB158" s="96"/>
      <c r="EC158" s="96"/>
      <c r="ED158" s="96"/>
      <c r="EE158" s="96"/>
      <c r="EF158" s="96"/>
      <c r="EG158" s="96"/>
      <c r="EH158" s="96"/>
      <c r="EI158" s="96"/>
      <c r="EJ158" s="96"/>
      <c r="EK158" s="96"/>
      <c r="EL158" s="96"/>
      <c r="EM158" s="96"/>
      <c r="EN158" s="96"/>
      <c r="EO158" s="96"/>
      <c r="EP158" s="96"/>
      <c r="EQ158" s="96"/>
      <c r="ER158" s="96"/>
      <c r="ES158" s="96"/>
      <c r="ET158" s="96"/>
      <c r="EU158" s="96"/>
      <c r="EV158" s="96"/>
      <c r="EW158" s="96"/>
      <c r="EX158" s="96"/>
      <c r="EY158" s="96"/>
      <c r="EZ158" s="96"/>
      <c r="FA158" s="96"/>
      <c r="FB158" s="96"/>
      <c r="FC158" s="96"/>
      <c r="FD158" s="96"/>
      <c r="FE158" s="96"/>
      <c r="FF158" s="96"/>
      <c r="FG158" s="96"/>
      <c r="FH158" s="96"/>
      <c r="FI158" s="96"/>
      <c r="FJ158" s="96"/>
      <c r="FK158" s="96"/>
      <c r="FL158" s="96"/>
      <c r="FM158" s="96"/>
      <c r="FN158" s="96"/>
      <c r="FO158" s="96"/>
      <c r="FP158" s="96"/>
      <c r="FQ158" s="96"/>
      <c r="FR158" s="96"/>
      <c r="FS158" s="96"/>
      <c r="FT158" s="96"/>
      <c r="FU158" s="96"/>
      <c r="FV158" s="96"/>
      <c r="FW158" s="96"/>
      <c r="FX158" s="96"/>
      <c r="FY158" s="159"/>
      <c r="FZ158" s="159"/>
      <c r="GA158" s="159"/>
      <c r="GB158" s="159"/>
      <c r="GC158" s="159"/>
      <c r="GD158" s="159"/>
      <c r="GE158" s="159"/>
      <c r="GF158" s="159"/>
      <c r="GG158" s="159"/>
      <c r="GH158" s="159"/>
      <c r="GI158" s="159"/>
      <c r="GJ158" s="159"/>
      <c r="GK158" s="159"/>
      <c r="GL158" s="159"/>
      <c r="GM158" s="159"/>
      <c r="GN158" s="159"/>
      <c r="GO158" s="159"/>
      <c r="GP158" s="159"/>
      <c r="GQ158" s="159"/>
      <c r="GR158" s="159"/>
      <c r="GS158" s="159"/>
      <c r="GT158" s="159"/>
      <c r="GU158" s="159"/>
      <c r="GV158" s="159"/>
      <c r="GW158" s="159"/>
      <c r="GX158" s="159"/>
      <c r="GY158" s="159"/>
      <c r="GZ158" s="159"/>
      <c r="HA158" s="159"/>
      <c r="HB158" s="159"/>
      <c r="HC158" s="159"/>
      <c r="HD158" s="159"/>
      <c r="HE158" s="159"/>
      <c r="HF158" s="159"/>
      <c r="HG158" s="159"/>
      <c r="HH158" s="159"/>
    </row>
    <row r="159" spans="2:216" ht="15" customHeight="1">
      <c r="B159" s="104" t="s">
        <v>311</v>
      </c>
      <c r="C159" s="106" t="s">
        <v>264</v>
      </c>
      <c r="H159" s="132"/>
      <c r="I159" s="132"/>
      <c r="J159" s="132"/>
      <c r="K159" s="132"/>
      <c r="L159" s="132"/>
      <c r="M159" s="132"/>
      <c r="N159" s="132"/>
      <c r="O159" s="132"/>
      <c r="P159" s="132"/>
      <c r="Q159" s="132"/>
      <c r="R159" s="132"/>
      <c r="S159" s="132"/>
      <c r="T159" s="132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186"/>
      <c r="AH159" s="226"/>
      <c r="AI159" s="226"/>
      <c r="AJ159" s="226"/>
      <c r="AK159" s="96"/>
      <c r="AL159" s="96"/>
      <c r="AM159" s="96"/>
      <c r="AN159" s="96"/>
      <c r="AO159" s="96"/>
      <c r="AP159" s="96"/>
      <c r="AQ159" s="96"/>
      <c r="AR159" s="96"/>
      <c r="AS159" s="96"/>
      <c r="AT159" s="226"/>
      <c r="AU159" s="226"/>
      <c r="AV159" s="226"/>
      <c r="AW159" s="96"/>
      <c r="AX159" s="96"/>
      <c r="AY159" s="96"/>
      <c r="AZ159" s="96"/>
      <c r="BA159" s="96"/>
      <c r="BB159" s="96"/>
      <c r="BC159" s="96"/>
      <c r="BD159" s="96"/>
      <c r="BE159" s="96"/>
      <c r="BG159" s="184"/>
      <c r="BH159" s="226"/>
      <c r="BI159" s="226"/>
      <c r="BJ159" s="226"/>
      <c r="BK159" s="226"/>
      <c r="BL159" s="226"/>
      <c r="BM159" s="226"/>
      <c r="BN159" s="96"/>
      <c r="BO159" s="96"/>
      <c r="BP159" s="96"/>
      <c r="BQ159" s="96"/>
      <c r="BR159" s="96"/>
      <c r="BS159" s="96"/>
      <c r="BT159" s="226"/>
      <c r="BU159" s="226"/>
      <c r="BV159" s="226"/>
      <c r="BW159" s="226"/>
      <c r="BX159" s="226"/>
      <c r="BY159" s="226"/>
      <c r="BZ159" s="96"/>
      <c r="CA159" s="96"/>
      <c r="CB159" s="96"/>
      <c r="CC159" s="96"/>
      <c r="CD159" s="96"/>
      <c r="CE159" s="96"/>
      <c r="CH159" s="226"/>
      <c r="CI159" s="226"/>
      <c r="CJ159" s="226"/>
      <c r="CK159" s="226"/>
      <c r="CL159" s="226"/>
      <c r="CM159" s="226"/>
      <c r="CN159" s="226"/>
      <c r="CO159" s="226"/>
      <c r="CP159" s="226"/>
      <c r="CQ159" s="96"/>
      <c r="CR159" s="96"/>
      <c r="CS159" s="96"/>
      <c r="CT159" s="226"/>
      <c r="CU159" s="226"/>
      <c r="CV159" s="226"/>
      <c r="CW159" s="226"/>
      <c r="CX159" s="226"/>
      <c r="CY159" s="226"/>
      <c r="CZ159" s="226"/>
      <c r="DA159" s="226"/>
      <c r="DB159" s="226"/>
      <c r="DC159" s="96"/>
      <c r="DD159" s="96"/>
      <c r="DE159" s="96"/>
      <c r="DH159" s="96"/>
      <c r="DI159" s="96"/>
      <c r="DJ159" s="96"/>
      <c r="DK159" s="96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  <c r="EI159" s="96"/>
      <c r="EJ159" s="96"/>
      <c r="EK159" s="96"/>
      <c r="EL159" s="96"/>
      <c r="EM159" s="96"/>
      <c r="EN159" s="96"/>
      <c r="EO159" s="96"/>
      <c r="EP159" s="96"/>
      <c r="EQ159" s="96"/>
      <c r="ER159" s="96"/>
      <c r="ES159" s="96"/>
      <c r="ET159" s="96"/>
      <c r="EU159" s="96"/>
      <c r="EV159" s="96"/>
      <c r="EW159" s="96"/>
      <c r="EX159" s="96"/>
      <c r="EY159" s="96"/>
      <c r="EZ159" s="96"/>
      <c r="FA159" s="96"/>
      <c r="FB159" s="96"/>
      <c r="FC159" s="96"/>
      <c r="FD159" s="96"/>
      <c r="FE159" s="96"/>
      <c r="FF159" s="96"/>
      <c r="FG159" s="96"/>
      <c r="FH159" s="96"/>
      <c r="FI159" s="96"/>
      <c r="FJ159" s="96"/>
      <c r="FK159" s="96"/>
      <c r="FL159" s="96"/>
      <c r="FM159" s="96"/>
      <c r="FN159" s="96"/>
      <c r="FO159" s="96"/>
      <c r="FP159" s="96"/>
      <c r="FQ159" s="96"/>
      <c r="FR159" s="96"/>
      <c r="FS159" s="96"/>
      <c r="FT159" s="96"/>
      <c r="FU159" s="96"/>
      <c r="FV159" s="96"/>
      <c r="FW159" s="96"/>
      <c r="FX159" s="96"/>
      <c r="FY159" s="159"/>
      <c r="FZ159" s="159"/>
      <c r="GA159" s="159"/>
      <c r="GB159" s="159"/>
      <c r="GC159" s="159"/>
      <c r="GD159" s="159"/>
      <c r="GE159" s="159"/>
      <c r="GF159" s="159"/>
      <c r="GG159" s="159"/>
      <c r="GH159" s="159"/>
      <c r="GI159" s="159"/>
      <c r="GJ159" s="159"/>
      <c r="GK159" s="159"/>
      <c r="GL159" s="159"/>
      <c r="GM159" s="159"/>
      <c r="GN159" s="159"/>
      <c r="GO159" s="159"/>
      <c r="GP159" s="159"/>
      <c r="GQ159" s="159"/>
      <c r="GR159" s="159"/>
      <c r="GS159" s="159"/>
      <c r="GT159" s="159"/>
      <c r="GU159" s="159"/>
      <c r="GV159" s="159"/>
      <c r="GW159" s="159"/>
      <c r="GX159" s="159"/>
      <c r="GY159" s="159"/>
      <c r="GZ159" s="159"/>
      <c r="HA159" s="159"/>
      <c r="HB159" s="159"/>
      <c r="HC159" s="159"/>
      <c r="HD159" s="159"/>
      <c r="HE159" s="159"/>
      <c r="HF159" s="159"/>
      <c r="HG159" s="159"/>
      <c r="HH159" s="159"/>
    </row>
    <row r="160" spans="2:216" ht="15" customHeight="1">
      <c r="B160" s="104" t="s">
        <v>310</v>
      </c>
      <c r="C160" s="106" t="s">
        <v>266</v>
      </c>
      <c r="H160" s="132"/>
      <c r="I160" s="132"/>
      <c r="J160" s="132"/>
      <c r="K160" s="132"/>
      <c r="L160" s="132"/>
      <c r="M160" s="132"/>
      <c r="N160" s="132"/>
      <c r="O160" s="132"/>
      <c r="P160" s="132"/>
      <c r="Q160" s="132"/>
      <c r="R160" s="132"/>
      <c r="S160" s="132"/>
      <c r="T160" s="132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186"/>
      <c r="AH160" s="226"/>
      <c r="AI160" s="226"/>
      <c r="AJ160" s="226"/>
      <c r="AK160" s="96"/>
      <c r="AL160" s="96"/>
      <c r="AM160" s="96"/>
      <c r="AN160" s="96"/>
      <c r="AO160" s="96"/>
      <c r="AP160" s="96"/>
      <c r="AQ160" s="96"/>
      <c r="AR160" s="96"/>
      <c r="AS160" s="96"/>
      <c r="AT160" s="226"/>
      <c r="AU160" s="226"/>
      <c r="AV160" s="226"/>
      <c r="AW160" s="96"/>
      <c r="AX160" s="96"/>
      <c r="AY160" s="96"/>
      <c r="AZ160" s="96"/>
      <c r="BA160" s="96"/>
      <c r="BB160" s="96"/>
      <c r="BC160" s="96"/>
      <c r="BD160" s="96"/>
      <c r="BE160" s="96"/>
      <c r="BG160" s="184"/>
      <c r="BH160" s="226"/>
      <c r="BI160" s="226"/>
      <c r="BJ160" s="226"/>
      <c r="BK160" s="226"/>
      <c r="BL160" s="226"/>
      <c r="BM160" s="226"/>
      <c r="BN160" s="96"/>
      <c r="BO160" s="96"/>
      <c r="BP160" s="96"/>
      <c r="BQ160" s="96"/>
      <c r="BR160" s="96"/>
      <c r="BS160" s="96"/>
      <c r="BT160" s="226"/>
      <c r="BU160" s="226"/>
      <c r="BV160" s="226"/>
      <c r="BW160" s="226"/>
      <c r="BX160" s="226"/>
      <c r="BY160" s="226"/>
      <c r="BZ160" s="96"/>
      <c r="CA160" s="96"/>
      <c r="CB160" s="96"/>
      <c r="CC160" s="96"/>
      <c r="CD160" s="96"/>
      <c r="CE160" s="96"/>
      <c r="CH160" s="226"/>
      <c r="CI160" s="226"/>
      <c r="CJ160" s="226"/>
      <c r="CK160" s="226"/>
      <c r="CL160" s="226"/>
      <c r="CM160" s="226"/>
      <c r="CN160" s="226"/>
      <c r="CO160" s="226"/>
      <c r="CP160" s="226"/>
      <c r="CQ160" s="96"/>
      <c r="CR160" s="96"/>
      <c r="CS160" s="96"/>
      <c r="CT160" s="226"/>
      <c r="CU160" s="226"/>
      <c r="CV160" s="226"/>
      <c r="CW160" s="226"/>
      <c r="CX160" s="226"/>
      <c r="CY160" s="226"/>
      <c r="CZ160" s="226"/>
      <c r="DA160" s="226"/>
      <c r="DB160" s="226"/>
      <c r="DC160" s="96"/>
      <c r="DD160" s="96"/>
      <c r="DE160" s="96"/>
      <c r="DH160" s="96"/>
      <c r="DI160" s="96"/>
      <c r="DJ160" s="96"/>
      <c r="DK160" s="96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  <c r="EI160" s="96"/>
      <c r="EJ160" s="96"/>
      <c r="EK160" s="96"/>
      <c r="EL160" s="96"/>
      <c r="EM160" s="96"/>
      <c r="EN160" s="96"/>
      <c r="EO160" s="96"/>
      <c r="EP160" s="96"/>
      <c r="EQ160" s="96"/>
      <c r="ER160" s="96"/>
      <c r="ES160" s="96"/>
      <c r="ET160" s="96"/>
      <c r="EU160" s="96"/>
      <c r="EV160" s="96"/>
      <c r="EW160" s="96"/>
      <c r="EX160" s="96"/>
      <c r="EY160" s="96"/>
      <c r="EZ160" s="96"/>
      <c r="FA160" s="96"/>
      <c r="FB160" s="96"/>
      <c r="FC160" s="96"/>
      <c r="FD160" s="96"/>
      <c r="FE160" s="96"/>
      <c r="FF160" s="96"/>
      <c r="FG160" s="96"/>
      <c r="FH160" s="96"/>
      <c r="FI160" s="96"/>
      <c r="FJ160" s="96"/>
      <c r="FK160" s="96"/>
      <c r="FL160" s="96"/>
      <c r="FM160" s="96"/>
      <c r="FN160" s="96"/>
      <c r="FO160" s="96"/>
      <c r="FP160" s="96"/>
      <c r="FQ160" s="96"/>
      <c r="FR160" s="96"/>
      <c r="FS160" s="96"/>
      <c r="FT160" s="96"/>
      <c r="FU160" s="96"/>
      <c r="FV160" s="96"/>
      <c r="FW160" s="96"/>
      <c r="FX160" s="96"/>
      <c r="FY160" s="159"/>
      <c r="FZ160" s="159"/>
      <c r="GA160" s="159"/>
      <c r="GB160" s="159"/>
      <c r="GC160" s="159"/>
      <c r="GD160" s="159"/>
      <c r="GE160" s="159"/>
      <c r="GF160" s="159"/>
      <c r="GG160" s="159"/>
      <c r="GH160" s="159"/>
      <c r="GI160" s="159"/>
      <c r="GJ160" s="159"/>
      <c r="GK160" s="159"/>
      <c r="GL160" s="159"/>
      <c r="GM160" s="159"/>
      <c r="GN160" s="159"/>
      <c r="GO160" s="159"/>
      <c r="GP160" s="159"/>
      <c r="GQ160" s="159"/>
      <c r="GR160" s="159"/>
      <c r="GS160" s="159"/>
      <c r="GT160" s="159"/>
      <c r="GU160" s="159"/>
      <c r="GV160" s="159"/>
      <c r="GW160" s="159"/>
      <c r="GX160" s="159"/>
      <c r="GY160" s="159"/>
      <c r="GZ160" s="159"/>
      <c r="HA160" s="159"/>
      <c r="HB160" s="159"/>
      <c r="HC160" s="159"/>
      <c r="HD160" s="159"/>
      <c r="HE160" s="159"/>
      <c r="HF160" s="159"/>
      <c r="HG160" s="159"/>
      <c r="HH160" s="159"/>
    </row>
    <row r="161" spans="2:216" ht="15" customHeight="1">
      <c r="B161" s="104" t="s">
        <v>311</v>
      </c>
      <c r="C161" s="106" t="s">
        <v>266</v>
      </c>
      <c r="H161" s="132"/>
      <c r="I161" s="132"/>
      <c r="J161" s="132"/>
      <c r="K161" s="132"/>
      <c r="L161" s="132"/>
      <c r="M161" s="132"/>
      <c r="N161" s="132"/>
      <c r="O161" s="132"/>
      <c r="P161" s="132"/>
      <c r="Q161" s="132"/>
      <c r="R161" s="132"/>
      <c r="S161" s="132"/>
      <c r="T161" s="132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186"/>
      <c r="AH161" s="226"/>
      <c r="AI161" s="226"/>
      <c r="AJ161" s="226"/>
      <c r="AK161" s="96"/>
      <c r="AL161" s="96"/>
      <c r="AM161" s="96"/>
      <c r="AN161" s="96"/>
      <c r="AO161" s="96"/>
      <c r="AP161" s="96"/>
      <c r="AQ161" s="96"/>
      <c r="AR161" s="96"/>
      <c r="AS161" s="96"/>
      <c r="AT161" s="226"/>
      <c r="AU161" s="226"/>
      <c r="AV161" s="226"/>
      <c r="AW161" s="96"/>
      <c r="AX161" s="96"/>
      <c r="AY161" s="96"/>
      <c r="AZ161" s="96"/>
      <c r="BA161" s="96"/>
      <c r="BB161" s="96"/>
      <c r="BC161" s="96"/>
      <c r="BD161" s="96"/>
      <c r="BE161" s="96"/>
      <c r="BG161" s="184"/>
      <c r="BH161" s="226"/>
      <c r="BI161" s="226"/>
      <c r="BJ161" s="226"/>
      <c r="BK161" s="226"/>
      <c r="BL161" s="226"/>
      <c r="BM161" s="226"/>
      <c r="BN161" s="96"/>
      <c r="BO161" s="96"/>
      <c r="BP161" s="96"/>
      <c r="BQ161" s="96"/>
      <c r="BR161" s="96"/>
      <c r="BS161" s="96"/>
      <c r="BT161" s="226"/>
      <c r="BU161" s="226"/>
      <c r="BV161" s="226"/>
      <c r="BW161" s="226"/>
      <c r="BX161" s="226"/>
      <c r="BY161" s="226"/>
      <c r="BZ161" s="96"/>
      <c r="CA161" s="96"/>
      <c r="CB161" s="96"/>
      <c r="CC161" s="96"/>
      <c r="CD161" s="96"/>
      <c r="CE161" s="96"/>
      <c r="CH161" s="226"/>
      <c r="CI161" s="226"/>
      <c r="CJ161" s="226"/>
      <c r="CK161" s="226"/>
      <c r="CL161" s="226"/>
      <c r="CM161" s="226"/>
      <c r="CN161" s="226"/>
      <c r="CO161" s="226"/>
      <c r="CP161" s="226"/>
      <c r="CQ161" s="96"/>
      <c r="CR161" s="96"/>
      <c r="CS161" s="96"/>
      <c r="CT161" s="226"/>
      <c r="CU161" s="226"/>
      <c r="CV161" s="226"/>
      <c r="CW161" s="226"/>
      <c r="CX161" s="226"/>
      <c r="CY161" s="226"/>
      <c r="CZ161" s="226"/>
      <c r="DA161" s="226"/>
      <c r="DB161" s="226"/>
      <c r="DC161" s="96"/>
      <c r="DD161" s="96"/>
      <c r="DE161" s="96"/>
      <c r="DH161" s="96"/>
      <c r="DI161" s="96"/>
      <c r="DJ161" s="96"/>
      <c r="DK161" s="96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  <c r="EI161" s="96"/>
      <c r="EJ161" s="96"/>
      <c r="EK161" s="96"/>
      <c r="EL161" s="96"/>
      <c r="EM161" s="96"/>
      <c r="EN161" s="96"/>
      <c r="EO161" s="96"/>
      <c r="EP161" s="96"/>
      <c r="EQ161" s="96"/>
      <c r="ER161" s="96"/>
      <c r="ES161" s="96"/>
      <c r="ET161" s="96"/>
      <c r="EU161" s="96"/>
      <c r="EV161" s="96"/>
      <c r="EW161" s="96"/>
      <c r="EX161" s="96"/>
      <c r="EY161" s="96"/>
      <c r="EZ161" s="96"/>
      <c r="FA161" s="96"/>
      <c r="FB161" s="96"/>
      <c r="FC161" s="96"/>
      <c r="FD161" s="96"/>
      <c r="FE161" s="96"/>
      <c r="FF161" s="96"/>
      <c r="FG161" s="96"/>
      <c r="FH161" s="96"/>
      <c r="FI161" s="96"/>
      <c r="FJ161" s="96"/>
      <c r="FK161" s="96"/>
      <c r="FL161" s="96"/>
      <c r="FM161" s="96"/>
      <c r="FN161" s="96"/>
      <c r="FO161" s="96"/>
      <c r="FP161" s="96"/>
      <c r="FQ161" s="96"/>
      <c r="FR161" s="96"/>
      <c r="FS161" s="96"/>
      <c r="FT161" s="96"/>
      <c r="FU161" s="96"/>
      <c r="FV161" s="96"/>
      <c r="FW161" s="96"/>
      <c r="FX161" s="96"/>
      <c r="FY161" s="159"/>
      <c r="FZ161" s="159"/>
      <c r="GA161" s="159"/>
      <c r="GB161" s="159"/>
      <c r="GC161" s="159"/>
      <c r="GD161" s="159"/>
      <c r="GE161" s="159"/>
      <c r="GF161" s="159"/>
      <c r="GG161" s="159"/>
      <c r="GH161" s="159"/>
      <c r="GI161" s="159"/>
      <c r="GJ161" s="159"/>
      <c r="GK161" s="159"/>
      <c r="GL161" s="159"/>
      <c r="GM161" s="159"/>
      <c r="GN161" s="159"/>
      <c r="GO161" s="159"/>
      <c r="GP161" s="159"/>
      <c r="GQ161" s="159"/>
      <c r="GR161" s="159"/>
      <c r="GS161" s="159"/>
      <c r="GT161" s="159"/>
      <c r="GU161" s="159"/>
      <c r="GV161" s="159"/>
      <c r="GW161" s="159"/>
      <c r="GX161" s="159"/>
      <c r="GY161" s="159"/>
      <c r="GZ161" s="159"/>
      <c r="HA161" s="159"/>
      <c r="HB161" s="159"/>
      <c r="HC161" s="159"/>
      <c r="HD161" s="159"/>
      <c r="HE161" s="159"/>
      <c r="HF161" s="159"/>
      <c r="HG161" s="159"/>
      <c r="HH161" s="159"/>
    </row>
    <row r="162" spans="2:216" ht="15" customHeight="1">
      <c r="B162" s="84" t="s">
        <v>312</v>
      </c>
      <c r="C162" s="106" t="s">
        <v>181</v>
      </c>
      <c r="H162" s="132"/>
      <c r="I162" s="132"/>
      <c r="J162" s="132"/>
      <c r="K162" s="132"/>
      <c r="L162" s="132"/>
      <c r="M162" s="132"/>
      <c r="N162" s="132"/>
      <c r="O162" s="132"/>
      <c r="P162" s="132"/>
      <c r="Q162" s="132"/>
      <c r="R162" s="132"/>
      <c r="S162" s="132"/>
      <c r="T162" s="132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82"/>
      <c r="AH162" s="226"/>
      <c r="AI162" s="226"/>
      <c r="AJ162" s="226"/>
      <c r="AK162" s="96"/>
      <c r="AL162" s="96"/>
      <c r="AM162" s="96"/>
      <c r="AN162" s="96"/>
      <c r="AO162" s="96"/>
      <c r="AP162" s="96"/>
      <c r="AQ162" s="96"/>
      <c r="AR162" s="96"/>
      <c r="AS162" s="96"/>
      <c r="AT162" s="226"/>
      <c r="AU162" s="226"/>
      <c r="AV162" s="226"/>
      <c r="AW162" s="96"/>
      <c r="AX162" s="96"/>
      <c r="AY162" s="96"/>
      <c r="AZ162" s="96"/>
      <c r="BA162" s="96"/>
      <c r="BB162" s="96"/>
      <c r="BC162" s="96"/>
      <c r="BD162" s="96"/>
      <c r="BE162" s="96"/>
      <c r="BG162" s="184"/>
      <c r="BH162" s="226"/>
      <c r="BI162" s="226"/>
      <c r="BJ162" s="226"/>
      <c r="BK162" s="226"/>
      <c r="BL162" s="226"/>
      <c r="BM162" s="226"/>
      <c r="BN162" s="96"/>
      <c r="BO162" s="96"/>
      <c r="BP162" s="96"/>
      <c r="BQ162" s="96"/>
      <c r="BR162" s="96"/>
      <c r="BS162" s="96"/>
      <c r="BT162" s="226"/>
      <c r="BU162" s="226"/>
      <c r="BV162" s="226"/>
      <c r="BW162" s="226"/>
      <c r="BX162" s="226"/>
      <c r="BY162" s="226"/>
      <c r="BZ162" s="96"/>
      <c r="CA162" s="96"/>
      <c r="CB162" s="96"/>
      <c r="CC162" s="96"/>
      <c r="CD162" s="96"/>
      <c r="CE162" s="96"/>
      <c r="CH162" s="226"/>
      <c r="CI162" s="226"/>
      <c r="CJ162" s="226"/>
      <c r="CK162" s="226"/>
      <c r="CL162" s="226"/>
      <c r="CM162" s="226"/>
      <c r="CN162" s="226"/>
      <c r="CO162" s="226"/>
      <c r="CP162" s="226"/>
      <c r="CQ162" s="96"/>
      <c r="CR162" s="96"/>
      <c r="CS162" s="96"/>
      <c r="CT162" s="226"/>
      <c r="CU162" s="226"/>
      <c r="CV162" s="226"/>
      <c r="CW162" s="226"/>
      <c r="CX162" s="226"/>
      <c r="CY162" s="226"/>
      <c r="CZ162" s="226"/>
      <c r="DA162" s="226"/>
      <c r="DB162" s="226"/>
      <c r="DC162" s="96"/>
      <c r="DD162" s="96"/>
      <c r="DE162" s="96"/>
      <c r="DH162" s="96"/>
      <c r="DI162" s="96"/>
      <c r="DJ162" s="96"/>
      <c r="DK162" s="96"/>
      <c r="DL162" s="96"/>
      <c r="DM162" s="96"/>
      <c r="DN162" s="96"/>
      <c r="DO162" s="96"/>
      <c r="DP162" s="96"/>
      <c r="DQ162" s="96"/>
      <c r="DR162" s="96"/>
      <c r="DS162" s="96"/>
      <c r="DT162" s="96"/>
      <c r="DU162" s="96"/>
      <c r="DV162" s="96"/>
      <c r="DW162" s="96"/>
      <c r="DX162" s="96"/>
      <c r="DY162" s="96"/>
      <c r="DZ162" s="96"/>
      <c r="EA162" s="96"/>
      <c r="EB162" s="96"/>
      <c r="EC162" s="96"/>
      <c r="ED162" s="96"/>
      <c r="EE162" s="96"/>
      <c r="EF162" s="96"/>
      <c r="EG162" s="96"/>
      <c r="EH162" s="96"/>
      <c r="EI162" s="96"/>
      <c r="EJ162" s="96"/>
      <c r="EK162" s="96"/>
      <c r="EL162" s="96"/>
      <c r="EM162" s="96"/>
      <c r="EN162" s="96"/>
      <c r="EO162" s="96"/>
      <c r="EP162" s="96"/>
      <c r="EQ162" s="96"/>
      <c r="ER162" s="96"/>
      <c r="ES162" s="96"/>
      <c r="ET162" s="96"/>
      <c r="EU162" s="96"/>
      <c r="EV162" s="96"/>
      <c r="EW162" s="96"/>
      <c r="EX162" s="96"/>
      <c r="EY162" s="96"/>
      <c r="EZ162" s="96"/>
      <c r="FA162" s="96"/>
      <c r="FB162" s="96"/>
      <c r="FC162" s="96"/>
      <c r="FD162" s="96"/>
      <c r="FE162" s="96"/>
      <c r="FF162" s="96"/>
      <c r="FG162" s="96"/>
      <c r="FH162" s="96"/>
      <c r="FI162" s="96"/>
      <c r="FJ162" s="96"/>
      <c r="FK162" s="96"/>
      <c r="FL162" s="96"/>
      <c r="FM162" s="96"/>
      <c r="FN162" s="96"/>
      <c r="FO162" s="96"/>
      <c r="FP162" s="96"/>
      <c r="FQ162" s="96"/>
      <c r="FR162" s="96"/>
      <c r="FS162" s="96"/>
      <c r="FT162" s="96"/>
      <c r="FU162" s="96"/>
      <c r="FV162" s="96"/>
      <c r="FW162" s="96"/>
      <c r="FX162" s="96"/>
      <c r="FY162" s="159"/>
      <c r="FZ162" s="159"/>
      <c r="GA162" s="159"/>
      <c r="GB162" s="159"/>
      <c r="GC162" s="159"/>
      <c r="GD162" s="159"/>
      <c r="GE162" s="159"/>
      <c r="GF162" s="159"/>
      <c r="GG162" s="159"/>
      <c r="GH162" s="159"/>
      <c r="GI162" s="159"/>
      <c r="GJ162" s="159"/>
      <c r="GK162" s="159"/>
      <c r="GL162" s="159"/>
      <c r="GM162" s="159"/>
      <c r="GN162" s="159"/>
      <c r="GO162" s="159"/>
      <c r="GP162" s="159"/>
      <c r="GQ162" s="159"/>
      <c r="GR162" s="159"/>
      <c r="GS162" s="159"/>
      <c r="GT162" s="159"/>
      <c r="GU162" s="159"/>
      <c r="GV162" s="159"/>
      <c r="GW162" s="159"/>
      <c r="GX162" s="159"/>
      <c r="GY162" s="159"/>
      <c r="GZ162" s="159"/>
      <c r="HA162" s="159"/>
      <c r="HB162" s="159"/>
      <c r="HC162" s="159"/>
      <c r="HD162" s="159"/>
      <c r="HE162" s="159"/>
      <c r="HF162" s="159"/>
      <c r="HG162" s="159"/>
      <c r="HH162" s="159"/>
    </row>
    <row r="163" spans="2:216" ht="15" customHeight="1">
      <c r="B163" s="85" t="s">
        <v>313</v>
      </c>
      <c r="C163" s="106" t="s">
        <v>181</v>
      </c>
      <c r="H163" s="132"/>
      <c r="I163" s="132"/>
      <c r="J163" s="132"/>
      <c r="K163" s="132"/>
      <c r="L163" s="132"/>
      <c r="M163" s="132"/>
      <c r="N163" s="132"/>
      <c r="O163" s="132"/>
      <c r="P163" s="132"/>
      <c r="Q163" s="132"/>
      <c r="R163" s="132"/>
      <c r="S163" s="132"/>
      <c r="T163" s="132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182"/>
      <c r="AH163" s="226"/>
      <c r="AI163" s="226"/>
      <c r="AJ163" s="226"/>
      <c r="AK163" s="96"/>
      <c r="AL163" s="96"/>
      <c r="AM163" s="96"/>
      <c r="AN163" s="96"/>
      <c r="AO163" s="96"/>
      <c r="AP163" s="96"/>
      <c r="AQ163" s="96"/>
      <c r="AR163" s="96"/>
      <c r="AS163" s="96"/>
      <c r="AT163" s="226"/>
      <c r="AU163" s="226"/>
      <c r="AV163" s="226"/>
      <c r="AW163" s="96"/>
      <c r="AX163" s="96"/>
      <c r="AY163" s="96"/>
      <c r="AZ163" s="96"/>
      <c r="BA163" s="96"/>
      <c r="BB163" s="96"/>
      <c r="BC163" s="96"/>
      <c r="BD163" s="96"/>
      <c r="BE163" s="96"/>
      <c r="BG163" s="184"/>
      <c r="BH163" s="226"/>
      <c r="BI163" s="226"/>
      <c r="BJ163" s="226"/>
      <c r="BK163" s="226"/>
      <c r="BL163" s="226"/>
      <c r="BM163" s="226"/>
      <c r="BN163" s="96"/>
      <c r="BO163" s="96"/>
      <c r="BP163" s="96"/>
      <c r="BQ163" s="96"/>
      <c r="BR163" s="96"/>
      <c r="BS163" s="96"/>
      <c r="BT163" s="226"/>
      <c r="BU163" s="226"/>
      <c r="BV163" s="226"/>
      <c r="BW163" s="226"/>
      <c r="BX163" s="226"/>
      <c r="BY163" s="226"/>
      <c r="BZ163" s="96"/>
      <c r="CA163" s="96"/>
      <c r="CB163" s="96"/>
      <c r="CC163" s="96"/>
      <c r="CD163" s="96"/>
      <c r="CE163" s="96"/>
      <c r="CH163" s="226"/>
      <c r="CI163" s="226"/>
      <c r="CJ163" s="226"/>
      <c r="CK163" s="226"/>
      <c r="CL163" s="226"/>
      <c r="CM163" s="226"/>
      <c r="CN163" s="226"/>
      <c r="CO163" s="226"/>
      <c r="CP163" s="226"/>
      <c r="CQ163" s="96"/>
      <c r="CR163" s="96"/>
      <c r="CS163" s="96"/>
      <c r="CT163" s="226"/>
      <c r="CU163" s="226"/>
      <c r="CV163" s="226"/>
      <c r="CW163" s="226"/>
      <c r="CX163" s="226"/>
      <c r="CY163" s="226"/>
      <c r="CZ163" s="226"/>
      <c r="DA163" s="226"/>
      <c r="DB163" s="226"/>
      <c r="DC163" s="96"/>
      <c r="DD163" s="96"/>
      <c r="DE163" s="96"/>
      <c r="DH163" s="96"/>
      <c r="DI163" s="96"/>
      <c r="DJ163" s="96"/>
      <c r="DK163" s="96"/>
      <c r="DL163" s="96"/>
      <c r="DM163" s="96"/>
      <c r="DN163" s="96"/>
      <c r="DO163" s="96"/>
      <c r="DP163" s="96"/>
      <c r="DQ163" s="96"/>
      <c r="DR163" s="96"/>
      <c r="DS163" s="96"/>
      <c r="DT163" s="96"/>
      <c r="DU163" s="96"/>
      <c r="DV163" s="96"/>
      <c r="DW163" s="96"/>
      <c r="DX163" s="96"/>
      <c r="DY163" s="96"/>
      <c r="DZ163" s="96"/>
      <c r="EA163" s="96"/>
      <c r="EB163" s="96"/>
      <c r="EC163" s="96"/>
      <c r="ED163" s="96"/>
      <c r="EE163" s="96"/>
      <c r="EF163" s="96"/>
      <c r="EG163" s="96"/>
      <c r="EH163" s="96"/>
      <c r="EI163" s="96"/>
      <c r="EJ163" s="96"/>
      <c r="EK163" s="96"/>
      <c r="EL163" s="96"/>
      <c r="EM163" s="96"/>
      <c r="EN163" s="96"/>
      <c r="EO163" s="96"/>
      <c r="EP163" s="96"/>
      <c r="EQ163" s="96"/>
      <c r="ER163" s="96"/>
      <c r="ES163" s="96"/>
      <c r="ET163" s="96"/>
      <c r="EU163" s="96"/>
      <c r="EV163" s="96"/>
      <c r="EW163" s="96"/>
      <c r="EX163" s="96"/>
      <c r="EY163" s="96"/>
      <c r="EZ163" s="96"/>
      <c r="FA163" s="96"/>
      <c r="FB163" s="96"/>
      <c r="FC163" s="96"/>
      <c r="FD163" s="96"/>
      <c r="FE163" s="96"/>
      <c r="FF163" s="96"/>
      <c r="FG163" s="96"/>
      <c r="FH163" s="96"/>
      <c r="FI163" s="96"/>
      <c r="FJ163" s="96"/>
      <c r="FK163" s="96"/>
      <c r="FL163" s="96"/>
      <c r="FM163" s="96"/>
      <c r="FN163" s="96"/>
      <c r="FO163" s="96"/>
      <c r="FP163" s="96"/>
      <c r="FQ163" s="96"/>
      <c r="FR163" s="96"/>
      <c r="FS163" s="96"/>
      <c r="FT163" s="96"/>
      <c r="FU163" s="96"/>
      <c r="FV163" s="96"/>
      <c r="FW163" s="96"/>
      <c r="FX163" s="96"/>
      <c r="FY163" s="159"/>
      <c r="FZ163" s="159"/>
      <c r="GA163" s="159"/>
      <c r="GB163" s="159"/>
      <c r="GC163" s="159"/>
      <c r="GD163" s="159"/>
      <c r="GE163" s="159"/>
      <c r="GF163" s="159"/>
      <c r="GG163" s="159"/>
      <c r="GH163" s="159"/>
      <c r="GI163" s="159"/>
      <c r="GJ163" s="159"/>
      <c r="GK163" s="159"/>
      <c r="GL163" s="159"/>
      <c r="GM163" s="159"/>
      <c r="GN163" s="159"/>
      <c r="GO163" s="159"/>
      <c r="GP163" s="159"/>
      <c r="GQ163" s="159"/>
      <c r="GR163" s="159"/>
      <c r="GS163" s="159"/>
      <c r="GT163" s="159"/>
      <c r="GU163" s="159"/>
      <c r="GV163" s="159"/>
      <c r="GW163" s="159"/>
      <c r="GX163" s="159"/>
      <c r="GY163" s="159"/>
      <c r="GZ163" s="159"/>
      <c r="HA163" s="159"/>
      <c r="HB163" s="159"/>
      <c r="HC163" s="159"/>
      <c r="HD163" s="159"/>
      <c r="HE163" s="159"/>
      <c r="HF163" s="159"/>
      <c r="HG163" s="159"/>
      <c r="HH163" s="159"/>
    </row>
    <row r="164" spans="2:216" ht="15" customHeight="1">
      <c r="B164" s="85" t="s">
        <v>314</v>
      </c>
      <c r="C164" s="106" t="s">
        <v>152</v>
      </c>
      <c r="H164" s="132"/>
      <c r="I164" s="132"/>
      <c r="J164" s="132"/>
      <c r="K164" s="132"/>
      <c r="L164" s="132"/>
      <c r="M164" s="132"/>
      <c r="N164" s="132"/>
      <c r="O164" s="132"/>
      <c r="P164" s="132"/>
      <c r="Q164" s="132"/>
      <c r="R164" s="132"/>
      <c r="S164" s="132"/>
      <c r="T164" s="132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186"/>
      <c r="AH164" s="226"/>
      <c r="AI164" s="226"/>
      <c r="AJ164" s="226"/>
      <c r="AK164" s="96"/>
      <c r="AL164" s="96"/>
      <c r="AM164" s="96"/>
      <c r="AN164" s="96"/>
      <c r="AO164" s="96"/>
      <c r="AP164" s="96"/>
      <c r="AQ164" s="96"/>
      <c r="AR164" s="96"/>
      <c r="AS164" s="96"/>
      <c r="AT164" s="226"/>
      <c r="AU164" s="226"/>
      <c r="AV164" s="226"/>
      <c r="AW164" s="96"/>
      <c r="AX164" s="96"/>
      <c r="AY164" s="96"/>
      <c r="AZ164" s="96"/>
      <c r="BA164" s="96"/>
      <c r="BB164" s="96"/>
      <c r="BC164" s="96"/>
      <c r="BD164" s="96"/>
      <c r="BE164" s="96"/>
      <c r="BG164" s="184"/>
      <c r="BH164" s="226"/>
      <c r="BI164" s="226"/>
      <c r="BJ164" s="226"/>
      <c r="BK164" s="226"/>
      <c r="BL164" s="226"/>
      <c r="BM164" s="226"/>
      <c r="BN164" s="96"/>
      <c r="BO164" s="96"/>
      <c r="BP164" s="96"/>
      <c r="BQ164" s="96"/>
      <c r="BR164" s="96"/>
      <c r="BS164" s="96"/>
      <c r="BT164" s="226"/>
      <c r="BU164" s="226"/>
      <c r="BV164" s="226"/>
      <c r="BW164" s="226"/>
      <c r="BX164" s="226"/>
      <c r="BY164" s="226"/>
      <c r="BZ164" s="96"/>
      <c r="CA164" s="96"/>
      <c r="CB164" s="96"/>
      <c r="CC164" s="96"/>
      <c r="CD164" s="96"/>
      <c r="CE164" s="96"/>
      <c r="CH164" s="226"/>
      <c r="CI164" s="226"/>
      <c r="CJ164" s="226"/>
      <c r="CK164" s="226"/>
      <c r="CL164" s="226"/>
      <c r="CM164" s="226"/>
      <c r="CN164" s="226"/>
      <c r="CO164" s="226"/>
      <c r="CP164" s="226"/>
      <c r="CQ164" s="96"/>
      <c r="CR164" s="96"/>
      <c r="CS164" s="96"/>
      <c r="CT164" s="226"/>
      <c r="CU164" s="226"/>
      <c r="CV164" s="226"/>
      <c r="CW164" s="226"/>
      <c r="CX164" s="226"/>
      <c r="CY164" s="226"/>
      <c r="CZ164" s="226"/>
      <c r="DA164" s="226"/>
      <c r="DB164" s="226"/>
      <c r="DC164" s="96"/>
      <c r="DD164" s="96"/>
      <c r="DE164" s="96"/>
      <c r="DH164" s="96"/>
      <c r="DI164" s="96"/>
      <c r="DJ164" s="96"/>
      <c r="DK164" s="96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  <c r="EI164" s="96"/>
      <c r="EJ164" s="96"/>
      <c r="EK164" s="96"/>
      <c r="EL164" s="96"/>
      <c r="EM164" s="96"/>
      <c r="EN164" s="96"/>
      <c r="EO164" s="96"/>
      <c r="EP164" s="96"/>
      <c r="EQ164" s="96"/>
      <c r="ER164" s="96"/>
      <c r="ES164" s="96"/>
      <c r="ET164" s="96"/>
      <c r="EU164" s="96"/>
      <c r="EV164" s="96"/>
      <c r="EW164" s="96"/>
      <c r="EX164" s="96"/>
      <c r="EY164" s="96"/>
      <c r="EZ164" s="96"/>
      <c r="FA164" s="96"/>
      <c r="FB164" s="96"/>
      <c r="FC164" s="96"/>
      <c r="FD164" s="96"/>
      <c r="FE164" s="96"/>
      <c r="FF164" s="96"/>
      <c r="FG164" s="96"/>
      <c r="FH164" s="96"/>
      <c r="FI164" s="96"/>
      <c r="FJ164" s="96"/>
      <c r="FK164" s="96"/>
      <c r="FL164" s="96"/>
      <c r="FM164" s="96"/>
      <c r="FN164" s="96"/>
      <c r="FO164" s="96"/>
      <c r="FP164" s="96"/>
      <c r="FQ164" s="96"/>
      <c r="FR164" s="96"/>
      <c r="FS164" s="96"/>
      <c r="FT164" s="96"/>
      <c r="FU164" s="96"/>
      <c r="FV164" s="96"/>
      <c r="FW164" s="96"/>
      <c r="FX164" s="96"/>
      <c r="FY164" s="159"/>
      <c r="FZ164" s="159"/>
      <c r="GA164" s="159"/>
      <c r="GB164" s="159"/>
      <c r="GC164" s="159"/>
      <c r="GD164" s="159"/>
      <c r="GE164" s="159"/>
      <c r="GF164" s="159"/>
      <c r="GG164" s="159"/>
      <c r="GH164" s="159"/>
      <c r="GI164" s="159"/>
      <c r="GJ164" s="159"/>
      <c r="GK164" s="159"/>
      <c r="GL164" s="159"/>
      <c r="GM164" s="159"/>
      <c r="GN164" s="159"/>
      <c r="GO164" s="159"/>
      <c r="GP164" s="159"/>
      <c r="GQ164" s="159"/>
      <c r="GR164" s="159"/>
      <c r="GS164" s="159"/>
      <c r="GT164" s="159"/>
      <c r="GU164" s="159"/>
      <c r="GV164" s="159"/>
      <c r="GW164" s="159"/>
      <c r="GX164" s="159"/>
      <c r="GY164" s="159"/>
      <c r="GZ164" s="159"/>
      <c r="HA164" s="159"/>
      <c r="HB164" s="159"/>
      <c r="HC164" s="159"/>
      <c r="HD164" s="159"/>
      <c r="HE164" s="159"/>
      <c r="HF164" s="159"/>
      <c r="HG164" s="159"/>
      <c r="HH164" s="159"/>
    </row>
    <row r="165" spans="2:216" ht="15" customHeight="1">
      <c r="B165" s="85" t="s">
        <v>315</v>
      </c>
      <c r="C165" s="106" t="s">
        <v>153</v>
      </c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86"/>
      <c r="AH165" s="226"/>
      <c r="AI165" s="226"/>
      <c r="AJ165" s="226"/>
      <c r="AK165" s="96"/>
      <c r="AL165" s="96"/>
      <c r="AM165" s="96"/>
      <c r="AN165" s="96"/>
      <c r="AO165" s="96"/>
      <c r="AP165" s="96"/>
      <c r="AQ165" s="96"/>
      <c r="AR165" s="96"/>
      <c r="AS165" s="96"/>
      <c r="AT165" s="226"/>
      <c r="AU165" s="226"/>
      <c r="AV165" s="226"/>
      <c r="AW165" s="96"/>
      <c r="AX165" s="96"/>
      <c r="AY165" s="96"/>
      <c r="AZ165" s="96"/>
      <c r="BA165" s="96"/>
      <c r="BB165" s="96"/>
      <c r="BC165" s="96"/>
      <c r="BD165" s="96"/>
      <c r="BE165" s="96"/>
      <c r="BG165" s="184"/>
      <c r="BH165" s="226"/>
      <c r="BI165" s="226"/>
      <c r="BJ165" s="226"/>
      <c r="BK165" s="226"/>
      <c r="BL165" s="226"/>
      <c r="BM165" s="226"/>
      <c r="BN165" s="96"/>
      <c r="BO165" s="96"/>
      <c r="BP165" s="96"/>
      <c r="BQ165" s="96"/>
      <c r="BR165" s="96"/>
      <c r="BS165" s="96"/>
      <c r="BT165" s="226"/>
      <c r="BU165" s="226"/>
      <c r="BV165" s="226"/>
      <c r="BW165" s="226"/>
      <c r="BX165" s="226"/>
      <c r="BY165" s="226"/>
      <c r="BZ165" s="96"/>
      <c r="CA165" s="96"/>
      <c r="CB165" s="96"/>
      <c r="CC165" s="96"/>
      <c r="CD165" s="96"/>
      <c r="CE165" s="96"/>
      <c r="CH165" s="226"/>
      <c r="CI165" s="226"/>
      <c r="CJ165" s="226"/>
      <c r="CK165" s="226"/>
      <c r="CL165" s="226"/>
      <c r="CM165" s="226"/>
      <c r="CN165" s="226"/>
      <c r="CO165" s="226"/>
      <c r="CP165" s="226"/>
      <c r="CQ165" s="96"/>
      <c r="CR165" s="96"/>
      <c r="CS165" s="96"/>
      <c r="CT165" s="226"/>
      <c r="CU165" s="226"/>
      <c r="CV165" s="226"/>
      <c r="CW165" s="226"/>
      <c r="CX165" s="226"/>
      <c r="CY165" s="226"/>
      <c r="CZ165" s="226"/>
      <c r="DA165" s="226"/>
      <c r="DB165" s="226"/>
      <c r="DC165" s="96"/>
      <c r="DD165" s="96"/>
      <c r="DE165" s="96"/>
      <c r="DH165" s="96"/>
      <c r="DI165" s="96"/>
      <c r="DJ165" s="96"/>
      <c r="DK165" s="96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  <c r="EI165" s="96"/>
      <c r="EJ165" s="96"/>
      <c r="EK165" s="96"/>
      <c r="EL165" s="96"/>
      <c r="EM165" s="96"/>
      <c r="EN165" s="96"/>
      <c r="EO165" s="96"/>
      <c r="EP165" s="96"/>
      <c r="EQ165" s="96"/>
      <c r="ER165" s="96"/>
      <c r="ES165" s="96"/>
      <c r="ET165" s="96"/>
      <c r="EU165" s="96"/>
      <c r="EV165" s="96"/>
      <c r="EW165" s="96"/>
      <c r="EX165" s="96"/>
      <c r="EY165" s="96"/>
      <c r="EZ165" s="96"/>
      <c r="FA165" s="96"/>
      <c r="FB165" s="96"/>
      <c r="FC165" s="96"/>
      <c r="FD165" s="96"/>
      <c r="FE165" s="96"/>
      <c r="FF165" s="96"/>
      <c r="FG165" s="96"/>
      <c r="FH165" s="96"/>
      <c r="FI165" s="96"/>
      <c r="FJ165" s="96"/>
      <c r="FK165" s="96"/>
      <c r="FL165" s="96"/>
      <c r="FM165" s="96"/>
      <c r="FN165" s="96"/>
      <c r="FO165" s="96"/>
      <c r="FP165" s="96"/>
      <c r="FQ165" s="96"/>
      <c r="FR165" s="96"/>
      <c r="FS165" s="96"/>
      <c r="FT165" s="96"/>
      <c r="FU165" s="96"/>
      <c r="FV165" s="96"/>
      <c r="FW165" s="96"/>
      <c r="FX165" s="96"/>
      <c r="FY165" s="159"/>
      <c r="FZ165" s="159"/>
      <c r="GA165" s="159"/>
      <c r="GB165" s="159"/>
      <c r="GC165" s="159"/>
      <c r="GD165" s="159"/>
      <c r="GE165" s="159"/>
      <c r="GF165" s="159"/>
      <c r="GG165" s="159"/>
      <c r="GH165" s="159"/>
      <c r="GI165" s="159"/>
      <c r="GJ165" s="159"/>
      <c r="GK165" s="159"/>
      <c r="GL165" s="159"/>
      <c r="GM165" s="159"/>
      <c r="GN165" s="159"/>
      <c r="GO165" s="159"/>
      <c r="GP165" s="159"/>
      <c r="GQ165" s="159"/>
      <c r="GR165" s="159"/>
      <c r="GS165" s="159"/>
      <c r="GT165" s="159"/>
      <c r="GU165" s="159"/>
      <c r="GV165" s="159"/>
      <c r="GW165" s="159"/>
      <c r="GX165" s="159"/>
      <c r="GY165" s="159"/>
      <c r="GZ165" s="159"/>
      <c r="HA165" s="159"/>
      <c r="HB165" s="159"/>
      <c r="HC165" s="159"/>
      <c r="HD165" s="159"/>
      <c r="HE165" s="159"/>
      <c r="HF165" s="159"/>
      <c r="HG165" s="159"/>
      <c r="HH165" s="159"/>
    </row>
    <row r="166" spans="2:216" s="264" customFormat="1" ht="15" customHeight="1">
      <c r="B166" s="252" t="s">
        <v>316</v>
      </c>
      <c r="C166" s="253"/>
      <c r="D166" s="263"/>
      <c r="E166" s="263"/>
      <c r="F166" s="263"/>
      <c r="AF166" s="268"/>
      <c r="AG166" s="265"/>
      <c r="BF166" s="265"/>
      <c r="BG166" s="265"/>
      <c r="CF166" s="265"/>
      <c r="CG166" s="265"/>
      <c r="FY166" s="278"/>
      <c r="FZ166" s="278"/>
      <c r="GA166" s="278"/>
      <c r="GB166" s="278"/>
      <c r="GC166" s="278"/>
      <c r="GD166" s="278"/>
      <c r="GE166" s="278"/>
      <c r="GF166" s="278"/>
      <c r="GG166" s="278"/>
      <c r="GH166" s="278"/>
      <c r="GI166" s="278"/>
      <c r="GJ166" s="278"/>
      <c r="GK166" s="278"/>
      <c r="GL166" s="278"/>
      <c r="GM166" s="278"/>
      <c r="GN166" s="278"/>
      <c r="GO166" s="278"/>
      <c r="GP166" s="278"/>
      <c r="GQ166" s="278"/>
      <c r="GR166" s="278"/>
      <c r="GS166" s="278"/>
      <c r="GT166" s="278"/>
      <c r="GU166" s="278"/>
      <c r="GV166" s="278"/>
      <c r="GW166" s="278"/>
      <c r="GX166" s="278"/>
      <c r="GY166" s="278"/>
      <c r="GZ166" s="278"/>
      <c r="HA166" s="278"/>
      <c r="HB166" s="278"/>
      <c r="HC166" s="278"/>
      <c r="HD166" s="278"/>
      <c r="HE166" s="278"/>
      <c r="HF166" s="278"/>
      <c r="HG166" s="278"/>
      <c r="HH166" s="278"/>
    </row>
    <row r="167" spans="2:216" ht="15" customHeight="1">
      <c r="B167" s="105" t="s">
        <v>317</v>
      </c>
      <c r="C167" s="106" t="s">
        <v>174</v>
      </c>
      <c r="H167" s="139">
        <v>2.2401435219377648</v>
      </c>
      <c r="I167" s="139">
        <v>1.5711792326146203</v>
      </c>
      <c r="J167" s="139">
        <v>1.3754997231194674</v>
      </c>
      <c r="K167" s="139">
        <v>0.91888255897260274</v>
      </c>
      <c r="L167" s="139">
        <v>1.6528774086200038</v>
      </c>
      <c r="M167" s="139">
        <v>2.5575136107213932</v>
      </c>
      <c r="N167" s="139">
        <v>2.7743356002961663</v>
      </c>
      <c r="O167" s="139">
        <v>3.2995012155432835</v>
      </c>
      <c r="P167" s="139">
        <v>3.9152260861021495</v>
      </c>
      <c r="Q167" s="139">
        <v>3.147193635069168</v>
      </c>
      <c r="R167" s="139">
        <v>2.9351312938812786</v>
      </c>
      <c r="S167" s="139">
        <v>1.0981330842586916</v>
      </c>
      <c r="T167" s="139"/>
      <c r="U167" s="139"/>
      <c r="V167" s="139"/>
      <c r="W167" s="139"/>
      <c r="X167" s="139"/>
      <c r="Y167" s="139"/>
      <c r="Z167" s="139"/>
      <c r="AA167" s="139"/>
      <c r="AB167" s="139"/>
      <c r="AC167" s="139"/>
      <c r="AD167" s="139"/>
      <c r="AE167" s="139"/>
      <c r="AF167" s="182"/>
      <c r="AH167" s="226"/>
      <c r="AI167" s="226"/>
      <c r="AJ167" s="226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226"/>
      <c r="AU167" s="226"/>
      <c r="AV167" s="226"/>
      <c r="AW167" s="139"/>
      <c r="AX167" s="139"/>
      <c r="AY167" s="139"/>
      <c r="AZ167" s="139"/>
      <c r="BA167" s="139"/>
      <c r="BB167" s="139"/>
      <c r="BC167" s="139"/>
      <c r="BD167" s="139"/>
      <c r="BE167" s="139"/>
      <c r="BH167" s="226"/>
      <c r="BI167" s="226"/>
      <c r="BJ167" s="226"/>
      <c r="BK167" s="226"/>
      <c r="BL167" s="226"/>
      <c r="BM167" s="226"/>
      <c r="BN167" s="139"/>
      <c r="BO167" s="139"/>
      <c r="BP167" s="139"/>
      <c r="BQ167" s="139"/>
      <c r="BR167" s="139"/>
      <c r="BS167" s="139"/>
      <c r="BT167" s="226"/>
      <c r="BU167" s="226"/>
      <c r="BV167" s="226"/>
      <c r="BW167" s="226"/>
      <c r="BX167" s="226"/>
      <c r="BY167" s="226"/>
      <c r="BZ167" s="139"/>
      <c r="CA167" s="139"/>
      <c r="CB167" s="139"/>
      <c r="CC167" s="139"/>
      <c r="CD167" s="139"/>
      <c r="CE167" s="139"/>
      <c r="CH167" s="226"/>
      <c r="CI167" s="226"/>
      <c r="CJ167" s="226"/>
      <c r="CK167" s="226"/>
      <c r="CL167" s="226"/>
      <c r="CM167" s="226"/>
      <c r="CN167" s="226"/>
      <c r="CO167" s="226"/>
      <c r="CP167" s="226"/>
      <c r="CQ167" s="139"/>
      <c r="CR167" s="139"/>
      <c r="CS167" s="139"/>
      <c r="CT167" s="226"/>
      <c r="CU167" s="226"/>
      <c r="CV167" s="226"/>
      <c r="CW167" s="226"/>
      <c r="CX167" s="226"/>
      <c r="CY167" s="226"/>
      <c r="CZ167" s="226"/>
      <c r="DA167" s="226"/>
      <c r="DB167" s="226"/>
      <c r="DC167" s="139"/>
      <c r="DD167" s="139"/>
      <c r="DE167" s="139"/>
      <c r="DH167" s="139"/>
      <c r="DI167" s="139"/>
      <c r="DJ167" s="139"/>
      <c r="DK167" s="139"/>
      <c r="DL167" s="139"/>
      <c r="DM167" s="139"/>
      <c r="DN167" s="139"/>
      <c r="DO167" s="139"/>
      <c r="DP167" s="139"/>
      <c r="DQ167" s="139"/>
      <c r="DR167" s="139"/>
      <c r="DS167" s="139"/>
      <c r="DT167" s="139"/>
      <c r="DU167" s="139"/>
      <c r="DV167" s="139"/>
      <c r="DW167" s="139"/>
      <c r="DX167" s="139"/>
      <c r="DY167" s="139"/>
      <c r="DZ167" s="139"/>
      <c r="EA167" s="139"/>
      <c r="EB167" s="139"/>
      <c r="EC167" s="139"/>
      <c r="ED167" s="139"/>
      <c r="EE167" s="139"/>
      <c r="EF167" s="139"/>
      <c r="EG167" s="139"/>
      <c r="EH167" s="139"/>
      <c r="EI167" s="139"/>
      <c r="EJ167" s="139"/>
      <c r="EK167" s="139"/>
      <c r="EL167" s="139"/>
      <c r="EM167" s="139"/>
      <c r="EN167" s="139"/>
      <c r="EO167" s="139"/>
      <c r="EP167" s="139"/>
      <c r="EQ167" s="139"/>
      <c r="ER167" s="139"/>
      <c r="ES167" s="139"/>
      <c r="ET167" s="139"/>
      <c r="EU167" s="139"/>
      <c r="EV167" s="139"/>
      <c r="EW167" s="139"/>
      <c r="EX167" s="139"/>
      <c r="EY167" s="139"/>
      <c r="EZ167" s="139"/>
      <c r="FA167" s="139"/>
      <c r="FB167" s="139"/>
      <c r="FC167" s="139"/>
      <c r="FD167" s="139"/>
      <c r="FE167" s="139"/>
      <c r="FF167" s="139"/>
      <c r="FG167" s="139"/>
      <c r="FH167" s="139"/>
      <c r="FI167" s="139"/>
      <c r="FJ167" s="139"/>
      <c r="FK167" s="139"/>
      <c r="FL167" s="139"/>
      <c r="FM167" s="139"/>
      <c r="FN167" s="139"/>
      <c r="FO167" s="139"/>
      <c r="FP167" s="139"/>
      <c r="FQ167" s="139"/>
      <c r="FR167" s="139"/>
      <c r="FS167" s="139"/>
      <c r="FT167" s="139"/>
      <c r="FU167" s="139"/>
      <c r="FV167" s="139"/>
      <c r="FW167" s="139"/>
      <c r="FX167" s="139"/>
      <c r="FY167" s="166"/>
      <c r="FZ167" s="166"/>
      <c r="GA167" s="166"/>
      <c r="GB167" s="166"/>
      <c r="GC167" s="166"/>
      <c r="GD167" s="166"/>
      <c r="GE167" s="166"/>
      <c r="GF167" s="166"/>
      <c r="GG167" s="166"/>
      <c r="GH167" s="166"/>
      <c r="GI167" s="166"/>
      <c r="GJ167" s="166"/>
      <c r="GK167" s="166"/>
      <c r="GL167" s="166"/>
      <c r="GM167" s="166"/>
      <c r="GN167" s="166"/>
      <c r="GO167" s="166"/>
      <c r="GP167" s="166"/>
      <c r="GQ167" s="166"/>
      <c r="GR167" s="166"/>
      <c r="GS167" s="166"/>
      <c r="GT167" s="166"/>
      <c r="GU167" s="166"/>
      <c r="GV167" s="166"/>
      <c r="GW167" s="166"/>
      <c r="GX167" s="166"/>
      <c r="GY167" s="166"/>
      <c r="GZ167" s="166"/>
      <c r="HA167" s="166"/>
      <c r="HB167" s="166"/>
      <c r="HC167" s="166"/>
      <c r="HD167" s="166"/>
      <c r="HE167" s="166"/>
      <c r="HF167" s="166"/>
      <c r="HG167" s="166"/>
      <c r="HH167" s="166"/>
    </row>
    <row r="168" spans="2:216" ht="15" customHeight="1">
      <c r="B168" s="104" t="s">
        <v>318</v>
      </c>
      <c r="C168" s="106" t="s">
        <v>181</v>
      </c>
      <c r="H168" s="96">
        <v>1666.6667803216969</v>
      </c>
      <c r="I168" s="96">
        <v>1168.9573490652776</v>
      </c>
      <c r="J168" s="96">
        <v>1023.3717940008837</v>
      </c>
      <c r="K168" s="96">
        <v>683.64862387561641</v>
      </c>
      <c r="L168" s="96">
        <v>1229.7407920132828</v>
      </c>
      <c r="M168" s="96">
        <v>1902.7901263767164</v>
      </c>
      <c r="N168" s="96">
        <v>2064.105686620348</v>
      </c>
      <c r="O168" s="96">
        <v>2454.8289043642026</v>
      </c>
      <c r="P168" s="96">
        <v>2912.9282080599992</v>
      </c>
      <c r="Q168" s="96">
        <v>2341.5120644914609</v>
      </c>
      <c r="R168" s="96">
        <v>2183.7376826476711</v>
      </c>
      <c r="S168" s="96">
        <v>817.01101468846662</v>
      </c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182"/>
      <c r="AH168" s="226"/>
      <c r="AI168" s="226"/>
      <c r="AJ168" s="226"/>
      <c r="AK168" s="96"/>
      <c r="AL168" s="96"/>
      <c r="AM168" s="96"/>
      <c r="AN168" s="96"/>
      <c r="AO168" s="96"/>
      <c r="AP168" s="96"/>
      <c r="AQ168" s="96"/>
      <c r="AR168" s="96"/>
      <c r="AS168" s="96"/>
      <c r="AT168" s="226"/>
      <c r="AU168" s="226"/>
      <c r="AV168" s="226"/>
      <c r="AW168" s="96"/>
      <c r="AX168" s="96"/>
      <c r="AY168" s="96"/>
      <c r="AZ168" s="96"/>
      <c r="BA168" s="96"/>
      <c r="BB168" s="96"/>
      <c r="BC168" s="96"/>
      <c r="BD168" s="96"/>
      <c r="BE168" s="96"/>
      <c r="BH168" s="226"/>
      <c r="BI168" s="226"/>
      <c r="BJ168" s="226"/>
      <c r="BK168" s="226"/>
      <c r="BL168" s="226"/>
      <c r="BM168" s="226"/>
      <c r="BN168" s="96"/>
      <c r="BO168" s="96"/>
      <c r="BP168" s="96"/>
      <c r="BQ168" s="96"/>
      <c r="BR168" s="96"/>
      <c r="BS168" s="96"/>
      <c r="BT168" s="226"/>
      <c r="BU168" s="226"/>
      <c r="BV168" s="226"/>
      <c r="BW168" s="226"/>
      <c r="BX168" s="226"/>
      <c r="BY168" s="226"/>
      <c r="BZ168" s="96"/>
      <c r="CA168" s="96"/>
      <c r="CB168" s="96"/>
      <c r="CC168" s="96"/>
      <c r="CD168" s="96"/>
      <c r="CE168" s="96"/>
      <c r="CH168" s="226"/>
      <c r="CI168" s="226"/>
      <c r="CJ168" s="226"/>
      <c r="CK168" s="226"/>
      <c r="CL168" s="226"/>
      <c r="CM168" s="226"/>
      <c r="CN168" s="226"/>
      <c r="CO168" s="226"/>
      <c r="CP168" s="226"/>
      <c r="CQ168" s="96"/>
      <c r="CR168" s="96"/>
      <c r="CS168" s="96"/>
      <c r="CT168" s="226"/>
      <c r="CU168" s="226"/>
      <c r="CV168" s="226"/>
      <c r="CW168" s="226"/>
      <c r="CX168" s="226"/>
      <c r="CY168" s="226"/>
      <c r="CZ168" s="226"/>
      <c r="DA168" s="226"/>
      <c r="DB168" s="226"/>
      <c r="DC168" s="96"/>
      <c r="DD168" s="96"/>
      <c r="DE168" s="96"/>
      <c r="DH168" s="96"/>
      <c r="DI168" s="96"/>
      <c r="DJ168" s="96"/>
      <c r="DK168" s="96"/>
      <c r="DL168" s="96"/>
      <c r="DM168" s="96"/>
      <c r="DN168" s="96"/>
      <c r="DO168" s="96"/>
      <c r="DP168" s="96"/>
      <c r="DQ168" s="96"/>
      <c r="DR168" s="96"/>
      <c r="DS168" s="96"/>
      <c r="DT168" s="96"/>
      <c r="DU168" s="96"/>
      <c r="DV168" s="96"/>
      <c r="DW168" s="96"/>
      <c r="DX168" s="96"/>
      <c r="DY168" s="96"/>
      <c r="DZ168" s="96"/>
      <c r="EA168" s="96"/>
      <c r="EB168" s="96"/>
      <c r="EC168" s="96"/>
      <c r="ED168" s="96"/>
      <c r="EE168" s="96"/>
      <c r="EF168" s="96"/>
      <c r="EG168" s="96"/>
      <c r="EH168" s="96"/>
      <c r="EI168" s="96"/>
      <c r="EJ168" s="96"/>
      <c r="EK168" s="96"/>
      <c r="EL168" s="96"/>
      <c r="EM168" s="96"/>
      <c r="EN168" s="96"/>
      <c r="EO168" s="96"/>
      <c r="EP168" s="96"/>
      <c r="EQ168" s="96"/>
      <c r="ER168" s="96"/>
      <c r="ES168" s="96"/>
      <c r="ET168" s="96"/>
      <c r="EU168" s="96"/>
      <c r="EV168" s="96"/>
      <c r="EW168" s="96"/>
      <c r="EX168" s="96"/>
      <c r="EY168" s="96"/>
      <c r="EZ168" s="96"/>
      <c r="FA168" s="96"/>
      <c r="FB168" s="96"/>
      <c r="FC168" s="96"/>
      <c r="FD168" s="96"/>
      <c r="FE168" s="96"/>
      <c r="FF168" s="96"/>
      <c r="FG168" s="96"/>
      <c r="FH168" s="96"/>
      <c r="FI168" s="96"/>
      <c r="FJ168" s="96"/>
      <c r="FK168" s="96"/>
      <c r="FL168" s="96"/>
      <c r="FM168" s="96"/>
      <c r="FN168" s="96"/>
      <c r="FO168" s="96"/>
      <c r="FP168" s="96"/>
      <c r="FQ168" s="96"/>
      <c r="FR168" s="96"/>
      <c r="FS168" s="96"/>
      <c r="FT168" s="96"/>
      <c r="FU168" s="96"/>
      <c r="FV168" s="96"/>
      <c r="FW168" s="96"/>
      <c r="FX168" s="96"/>
      <c r="FY168" s="159"/>
      <c r="FZ168" s="159"/>
      <c r="GA168" s="159"/>
      <c r="GB168" s="159"/>
      <c r="GC168" s="159"/>
      <c r="GD168" s="159"/>
      <c r="GE168" s="159"/>
      <c r="GF168" s="159"/>
      <c r="GG168" s="159"/>
      <c r="GH168" s="159"/>
      <c r="GI168" s="159"/>
      <c r="GJ168" s="159"/>
      <c r="GK168" s="159"/>
      <c r="GL168" s="159"/>
      <c r="GM168" s="159"/>
      <c r="GN168" s="159"/>
      <c r="GO168" s="159"/>
      <c r="GP168" s="159"/>
      <c r="GQ168" s="159"/>
      <c r="GR168" s="159"/>
      <c r="GS168" s="159"/>
      <c r="GT168" s="159"/>
      <c r="GU168" s="159"/>
      <c r="GV168" s="159"/>
      <c r="GW168" s="159"/>
      <c r="GX168" s="159"/>
      <c r="GY168" s="159"/>
      <c r="GZ168" s="159"/>
      <c r="HA168" s="159"/>
      <c r="HB168" s="159"/>
      <c r="HC168" s="159"/>
      <c r="HD168" s="159"/>
      <c r="HE168" s="159"/>
      <c r="HF168" s="159"/>
      <c r="HG168" s="159"/>
      <c r="HH168" s="159"/>
    </row>
    <row r="169" spans="2:216" ht="15" customHeight="1">
      <c r="B169" s="104" t="s">
        <v>319</v>
      </c>
      <c r="C169" s="106" t="s">
        <v>183</v>
      </c>
      <c r="H169" s="129">
        <v>0.9</v>
      </c>
      <c r="I169" s="129">
        <v>0.9</v>
      </c>
      <c r="J169" s="129">
        <v>0.9</v>
      </c>
      <c r="K169" s="129">
        <v>0.9</v>
      </c>
      <c r="L169" s="129">
        <v>0.9</v>
      </c>
      <c r="M169" s="129">
        <v>0.9</v>
      </c>
      <c r="N169" s="129">
        <v>0.9</v>
      </c>
      <c r="O169" s="129">
        <v>0.9</v>
      </c>
      <c r="P169" s="129">
        <v>0.9</v>
      </c>
      <c r="Q169" s="129">
        <v>0.9</v>
      </c>
      <c r="R169" s="129">
        <v>0.9</v>
      </c>
      <c r="S169" s="129">
        <v>0.9</v>
      </c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94"/>
      <c r="AH169" s="226"/>
      <c r="AI169" s="226"/>
      <c r="AJ169" s="226"/>
      <c r="AK169" s="129"/>
      <c r="AL169" s="129"/>
      <c r="AM169" s="129"/>
      <c r="AN169" s="129"/>
      <c r="AO169" s="129"/>
      <c r="AP169" s="129"/>
      <c r="AQ169" s="129"/>
      <c r="AR169" s="129"/>
      <c r="AS169" s="129"/>
      <c r="AT169" s="226"/>
      <c r="AU169" s="226"/>
      <c r="AV169" s="226"/>
      <c r="AW169" s="129"/>
      <c r="AX169" s="129"/>
      <c r="AY169" s="129"/>
      <c r="AZ169" s="129"/>
      <c r="BA169" s="129"/>
      <c r="BB169" s="129"/>
      <c r="BC169" s="129"/>
      <c r="BD169" s="129"/>
      <c r="BE169" s="129"/>
      <c r="BH169" s="226"/>
      <c r="BI169" s="226"/>
      <c r="BJ169" s="226"/>
      <c r="BK169" s="226"/>
      <c r="BL169" s="226"/>
      <c r="BM169" s="226"/>
      <c r="BN169" s="129"/>
      <c r="BO169" s="129"/>
      <c r="BP169" s="129"/>
      <c r="BQ169" s="129"/>
      <c r="BR169" s="129"/>
      <c r="BS169" s="129"/>
      <c r="BT169" s="226"/>
      <c r="BU169" s="226"/>
      <c r="BV169" s="226"/>
      <c r="BW169" s="226"/>
      <c r="BX169" s="226"/>
      <c r="BY169" s="226"/>
      <c r="BZ169" s="129"/>
      <c r="CA169" s="129"/>
      <c r="CB169" s="129"/>
      <c r="CC169" s="129"/>
      <c r="CD169" s="129"/>
      <c r="CE169" s="129"/>
      <c r="CH169" s="226"/>
      <c r="CI169" s="226"/>
      <c r="CJ169" s="226"/>
      <c r="CK169" s="226"/>
      <c r="CL169" s="226"/>
      <c r="CM169" s="226"/>
      <c r="CN169" s="226"/>
      <c r="CO169" s="226"/>
      <c r="CP169" s="226"/>
      <c r="CQ169" s="129"/>
      <c r="CR169" s="129"/>
      <c r="CS169" s="129"/>
      <c r="CT169" s="226"/>
      <c r="CU169" s="226"/>
      <c r="CV169" s="226"/>
      <c r="CW169" s="226"/>
      <c r="CX169" s="226"/>
      <c r="CY169" s="226"/>
      <c r="CZ169" s="226"/>
      <c r="DA169" s="226"/>
      <c r="DB169" s="226"/>
      <c r="DC169" s="129"/>
      <c r="DD169" s="129"/>
      <c r="DE169" s="129"/>
      <c r="DH169" s="129"/>
      <c r="DI169" s="129"/>
      <c r="DJ169" s="129"/>
      <c r="DK169" s="129"/>
      <c r="DL169" s="129"/>
      <c r="DM169" s="129"/>
      <c r="DN169" s="129"/>
      <c r="DO169" s="129"/>
      <c r="DP169" s="129"/>
      <c r="DQ169" s="129"/>
      <c r="DR169" s="129"/>
      <c r="DS169" s="129"/>
      <c r="DT169" s="129"/>
      <c r="DU169" s="129"/>
      <c r="DV169" s="129"/>
      <c r="DW169" s="129"/>
      <c r="DX169" s="129"/>
      <c r="DY169" s="129"/>
      <c r="DZ169" s="129"/>
      <c r="EA169" s="129"/>
      <c r="EB169" s="129"/>
      <c r="EC169" s="129"/>
      <c r="ED169" s="129"/>
      <c r="EE169" s="129"/>
      <c r="EF169" s="129"/>
      <c r="EG169" s="129"/>
      <c r="EH169" s="129"/>
      <c r="EI169" s="129"/>
      <c r="EJ169" s="129"/>
      <c r="EK169" s="129"/>
      <c r="EL169" s="129"/>
      <c r="EM169" s="129"/>
      <c r="EN169" s="129"/>
      <c r="EO169" s="129"/>
      <c r="EP169" s="129"/>
      <c r="EQ169" s="129"/>
      <c r="ER169" s="129"/>
      <c r="ES169" s="129"/>
      <c r="ET169" s="129"/>
      <c r="EU169" s="129"/>
      <c r="EV169" s="129"/>
      <c r="EW169" s="129"/>
      <c r="EX169" s="129"/>
      <c r="EY169" s="129"/>
      <c r="EZ169" s="129"/>
      <c r="FA169" s="129"/>
      <c r="FB169" s="129"/>
      <c r="FC169" s="129"/>
      <c r="FD169" s="129"/>
      <c r="FE169" s="129"/>
      <c r="FF169" s="129"/>
      <c r="FG169" s="129"/>
      <c r="FH169" s="129"/>
      <c r="FI169" s="129"/>
      <c r="FJ169" s="129"/>
      <c r="FK169" s="129"/>
      <c r="FL169" s="129"/>
      <c r="FM169" s="129"/>
      <c r="FN169" s="129"/>
      <c r="FO169" s="129"/>
      <c r="FP169" s="129"/>
      <c r="FQ169" s="129"/>
      <c r="FR169" s="129"/>
      <c r="FS169" s="129"/>
      <c r="FT169" s="129"/>
      <c r="FU169" s="129"/>
      <c r="FV169" s="129"/>
      <c r="FW169" s="129"/>
      <c r="FX169" s="129"/>
      <c r="FY169" s="165"/>
      <c r="FZ169" s="165"/>
      <c r="GA169" s="165"/>
      <c r="GB169" s="165"/>
      <c r="GC169" s="165"/>
      <c r="GD169" s="165"/>
      <c r="GE169" s="165"/>
      <c r="GF169" s="165"/>
      <c r="GG169" s="165"/>
      <c r="GH169" s="165"/>
      <c r="GI169" s="165"/>
      <c r="GJ169" s="165"/>
      <c r="GK169" s="165"/>
      <c r="GL169" s="165"/>
      <c r="GM169" s="165"/>
      <c r="GN169" s="165"/>
      <c r="GO169" s="165"/>
      <c r="GP169" s="165"/>
      <c r="GQ169" s="165"/>
      <c r="GR169" s="165"/>
      <c r="GS169" s="165"/>
      <c r="GT169" s="165"/>
      <c r="GU169" s="165"/>
      <c r="GV169" s="165"/>
      <c r="GW169" s="165"/>
      <c r="GX169" s="165"/>
      <c r="GY169" s="165"/>
      <c r="GZ169" s="165"/>
      <c r="HA169" s="165"/>
      <c r="HB169" s="165"/>
      <c r="HC169" s="165"/>
      <c r="HD169" s="165"/>
      <c r="HE169" s="165"/>
      <c r="HF169" s="165"/>
      <c r="HG169" s="165"/>
      <c r="HH169" s="165"/>
    </row>
    <row r="170" spans="2:216" ht="15" customHeight="1">
      <c r="B170" s="104" t="s">
        <v>320</v>
      </c>
      <c r="C170" s="106" t="s">
        <v>181</v>
      </c>
      <c r="H170" s="96">
        <v>934.35379408300923</v>
      </c>
      <c r="I170" s="96">
        <v>707.19615843409974</v>
      </c>
      <c r="J170" s="96">
        <v>738.68490241042855</v>
      </c>
      <c r="K170" s="96">
        <v>614.85719822321914</v>
      </c>
      <c r="L170" s="96">
        <v>775.83587280558993</v>
      </c>
      <c r="M170" s="96">
        <v>927.68215356321912</v>
      </c>
      <c r="N170" s="96">
        <v>986.43793852817066</v>
      </c>
      <c r="O170" s="96">
        <v>1061.5734486959122</v>
      </c>
      <c r="P170" s="96">
        <v>1141.8539698232189</v>
      </c>
      <c r="Q170" s="96">
        <v>1090.8377333410738</v>
      </c>
      <c r="R170" s="96">
        <v>1056.4156711682192</v>
      </c>
      <c r="S170" s="96">
        <v>675.91683203623506</v>
      </c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182"/>
      <c r="AH170" s="226"/>
      <c r="AI170" s="226"/>
      <c r="AJ170" s="226"/>
      <c r="AK170" s="96"/>
      <c r="AL170" s="96"/>
      <c r="AM170" s="96"/>
      <c r="AN170" s="96"/>
      <c r="AO170" s="96"/>
      <c r="AP170" s="96"/>
      <c r="AQ170" s="96"/>
      <c r="AR170" s="96"/>
      <c r="AS170" s="96"/>
      <c r="AT170" s="226"/>
      <c r="AU170" s="226"/>
      <c r="AV170" s="226"/>
      <c r="AW170" s="96"/>
      <c r="AX170" s="96"/>
      <c r="AY170" s="96"/>
      <c r="AZ170" s="96"/>
      <c r="BA170" s="96"/>
      <c r="BB170" s="96"/>
      <c r="BC170" s="96"/>
      <c r="BD170" s="96"/>
      <c r="BE170" s="96"/>
      <c r="BH170" s="226"/>
      <c r="BI170" s="226"/>
      <c r="BJ170" s="226"/>
      <c r="BK170" s="226"/>
      <c r="BL170" s="226"/>
      <c r="BM170" s="226"/>
      <c r="BN170" s="96"/>
      <c r="BO170" s="96"/>
      <c r="BP170" s="96"/>
      <c r="BQ170" s="96"/>
      <c r="BR170" s="96"/>
      <c r="BS170" s="96"/>
      <c r="BT170" s="226"/>
      <c r="BU170" s="226"/>
      <c r="BV170" s="226"/>
      <c r="BW170" s="226"/>
      <c r="BX170" s="226"/>
      <c r="BY170" s="226"/>
      <c r="BZ170" s="96"/>
      <c r="CA170" s="96"/>
      <c r="CB170" s="96"/>
      <c r="CC170" s="96"/>
      <c r="CD170" s="96"/>
      <c r="CE170" s="96"/>
      <c r="CH170" s="226"/>
      <c r="CI170" s="226"/>
      <c r="CJ170" s="226"/>
      <c r="CK170" s="226"/>
      <c r="CL170" s="226"/>
      <c r="CM170" s="226"/>
      <c r="CN170" s="226"/>
      <c r="CO170" s="226"/>
      <c r="CP170" s="226"/>
      <c r="CQ170" s="96"/>
      <c r="CR170" s="96"/>
      <c r="CS170" s="96"/>
      <c r="CT170" s="226"/>
      <c r="CU170" s="226"/>
      <c r="CV170" s="226"/>
      <c r="CW170" s="226"/>
      <c r="CX170" s="226"/>
      <c r="CY170" s="226"/>
      <c r="CZ170" s="226"/>
      <c r="DA170" s="226"/>
      <c r="DB170" s="226"/>
      <c r="DC170" s="96"/>
      <c r="DD170" s="96"/>
      <c r="DE170" s="96"/>
      <c r="DH170" s="96"/>
      <c r="DI170" s="96"/>
      <c r="DJ170" s="96"/>
      <c r="DK170" s="96"/>
      <c r="DL170" s="96"/>
      <c r="DM170" s="96"/>
      <c r="DN170" s="96"/>
      <c r="DO170" s="96"/>
      <c r="DP170" s="96"/>
      <c r="DQ170" s="96"/>
      <c r="DR170" s="96"/>
      <c r="DS170" s="96"/>
      <c r="DT170" s="96"/>
      <c r="DU170" s="96"/>
      <c r="DV170" s="96"/>
      <c r="DW170" s="96"/>
      <c r="DX170" s="96"/>
      <c r="DY170" s="96"/>
      <c r="DZ170" s="96"/>
      <c r="EA170" s="96"/>
      <c r="EB170" s="96"/>
      <c r="EC170" s="96"/>
      <c r="ED170" s="96"/>
      <c r="EE170" s="96"/>
      <c r="EF170" s="96"/>
      <c r="EG170" s="96"/>
      <c r="EH170" s="96"/>
      <c r="EI170" s="96"/>
      <c r="EJ170" s="96"/>
      <c r="EK170" s="96"/>
      <c r="EL170" s="96"/>
      <c r="EM170" s="96"/>
      <c r="EN170" s="96"/>
      <c r="EO170" s="96"/>
      <c r="EP170" s="96"/>
      <c r="EQ170" s="96"/>
      <c r="ER170" s="96"/>
      <c r="ES170" s="96"/>
      <c r="ET170" s="96"/>
      <c r="EU170" s="96"/>
      <c r="EV170" s="96"/>
      <c r="EW170" s="96"/>
      <c r="EX170" s="96"/>
      <c r="EY170" s="96"/>
      <c r="EZ170" s="96"/>
      <c r="FA170" s="96"/>
      <c r="FB170" s="96"/>
      <c r="FC170" s="96"/>
      <c r="FD170" s="96"/>
      <c r="FE170" s="96"/>
      <c r="FF170" s="96"/>
      <c r="FG170" s="96"/>
      <c r="FH170" s="96"/>
      <c r="FI170" s="96"/>
      <c r="FJ170" s="96"/>
      <c r="FK170" s="96"/>
      <c r="FL170" s="96"/>
      <c r="FM170" s="96"/>
      <c r="FN170" s="96"/>
      <c r="FO170" s="96"/>
      <c r="FP170" s="96"/>
      <c r="FQ170" s="96"/>
      <c r="FR170" s="96"/>
      <c r="FS170" s="96"/>
      <c r="FT170" s="96"/>
      <c r="FU170" s="96"/>
      <c r="FV170" s="96"/>
      <c r="FW170" s="96"/>
      <c r="FX170" s="96"/>
      <c r="FY170" s="159"/>
      <c r="FZ170" s="159"/>
      <c r="GA170" s="159"/>
      <c r="GB170" s="159"/>
      <c r="GC170" s="159"/>
      <c r="GD170" s="159"/>
      <c r="GE170" s="159"/>
      <c r="GF170" s="159"/>
      <c r="GG170" s="159"/>
      <c r="GH170" s="159"/>
      <c r="GI170" s="159"/>
      <c r="GJ170" s="159"/>
      <c r="GK170" s="159"/>
      <c r="GL170" s="159"/>
      <c r="GM170" s="159"/>
      <c r="GN170" s="159"/>
      <c r="GO170" s="159"/>
      <c r="GP170" s="159"/>
      <c r="GQ170" s="159"/>
      <c r="GR170" s="159"/>
      <c r="GS170" s="159"/>
      <c r="GT170" s="159"/>
      <c r="GU170" s="159"/>
      <c r="GV170" s="159"/>
      <c r="GW170" s="159"/>
      <c r="GX170" s="159"/>
      <c r="GY170" s="159"/>
      <c r="GZ170" s="159"/>
      <c r="HA170" s="159"/>
      <c r="HB170" s="159"/>
      <c r="HC170" s="159"/>
      <c r="HD170" s="159"/>
      <c r="HE170" s="159"/>
      <c r="HF170" s="159"/>
      <c r="HG170" s="159"/>
      <c r="HH170" s="159"/>
    </row>
    <row r="171" spans="2:216" ht="15" customHeight="1">
      <c r="B171" s="104" t="s">
        <v>321</v>
      </c>
      <c r="C171" s="106" t="s">
        <v>181</v>
      </c>
      <c r="H171" s="96">
        <v>1500.0001022895274</v>
      </c>
      <c r="I171" s="96">
        <v>950.24919988532247</v>
      </c>
      <c r="J171" s="96">
        <v>921.03461460079541</v>
      </c>
      <c r="K171" s="96">
        <v>595.43589821424655</v>
      </c>
      <c r="L171" s="96">
        <v>1106.7667128119544</v>
      </c>
      <c r="M171" s="96">
        <v>1657.2688197474629</v>
      </c>
      <c r="N171" s="96">
        <v>1857.6951179583132</v>
      </c>
      <c r="O171" s="96">
        <v>2209.3460139277822</v>
      </c>
      <c r="P171" s="96">
        <v>2537.0665037941931</v>
      </c>
      <c r="Q171" s="96">
        <v>2107.3608580423147</v>
      </c>
      <c r="R171" s="96">
        <v>1901.9650784350688</v>
      </c>
      <c r="S171" s="96">
        <v>735.30991321961994</v>
      </c>
      <c r="T171" s="96"/>
      <c r="U171" s="96"/>
      <c r="V171" s="96"/>
      <c r="W171" s="96"/>
      <c r="X171" s="96"/>
      <c r="Y171" s="96"/>
      <c r="Z171" s="96"/>
      <c r="AA171" s="96"/>
      <c r="AB171" s="96"/>
      <c r="AC171" s="96"/>
      <c r="AD171" s="96"/>
      <c r="AE171" s="96"/>
      <c r="AF171" s="182"/>
      <c r="AH171" s="226"/>
      <c r="AI171" s="226"/>
      <c r="AJ171" s="226"/>
      <c r="AK171" s="96"/>
      <c r="AL171" s="96"/>
      <c r="AM171" s="96"/>
      <c r="AN171" s="96"/>
      <c r="AO171" s="96"/>
      <c r="AP171" s="96"/>
      <c r="AQ171" s="96"/>
      <c r="AR171" s="96"/>
      <c r="AS171" s="96"/>
      <c r="AT171" s="226"/>
      <c r="AU171" s="226"/>
      <c r="AV171" s="226"/>
      <c r="AW171" s="96"/>
      <c r="AX171" s="96"/>
      <c r="AY171" s="96"/>
      <c r="AZ171" s="96"/>
      <c r="BA171" s="96"/>
      <c r="BB171" s="96"/>
      <c r="BC171" s="96"/>
      <c r="BD171" s="96"/>
      <c r="BE171" s="96"/>
      <c r="BH171" s="226"/>
      <c r="BI171" s="226"/>
      <c r="BJ171" s="226"/>
      <c r="BK171" s="226"/>
      <c r="BL171" s="226"/>
      <c r="BM171" s="226"/>
      <c r="BN171" s="96"/>
      <c r="BO171" s="96"/>
      <c r="BP171" s="96"/>
      <c r="BQ171" s="96"/>
      <c r="BR171" s="96"/>
      <c r="BS171" s="96"/>
      <c r="BT171" s="226"/>
      <c r="BU171" s="226"/>
      <c r="BV171" s="226"/>
      <c r="BW171" s="226"/>
      <c r="BX171" s="226"/>
      <c r="BY171" s="226"/>
      <c r="BZ171" s="96"/>
      <c r="CA171" s="96"/>
      <c r="CB171" s="96"/>
      <c r="CC171" s="96"/>
      <c r="CD171" s="96"/>
      <c r="CE171" s="96"/>
      <c r="CH171" s="226"/>
      <c r="CI171" s="226"/>
      <c r="CJ171" s="226"/>
      <c r="CK171" s="226"/>
      <c r="CL171" s="226"/>
      <c r="CM171" s="226"/>
      <c r="CN171" s="226"/>
      <c r="CO171" s="226"/>
      <c r="CP171" s="226"/>
      <c r="CQ171" s="96"/>
      <c r="CR171" s="96"/>
      <c r="CS171" s="96"/>
      <c r="CT171" s="226"/>
      <c r="CU171" s="226"/>
      <c r="CV171" s="226"/>
      <c r="CW171" s="226"/>
      <c r="CX171" s="226"/>
      <c r="CY171" s="226"/>
      <c r="CZ171" s="226"/>
      <c r="DA171" s="226"/>
      <c r="DB171" s="226"/>
      <c r="DC171" s="96"/>
      <c r="DD171" s="96"/>
      <c r="DE171" s="96"/>
      <c r="DH171" s="96"/>
      <c r="DI171" s="96"/>
      <c r="DJ171" s="96"/>
      <c r="DK171" s="96"/>
      <c r="DL171" s="96"/>
      <c r="DM171" s="96"/>
      <c r="DN171" s="96"/>
      <c r="DO171" s="96"/>
      <c r="DP171" s="96"/>
      <c r="DQ171" s="96"/>
      <c r="DR171" s="96"/>
      <c r="DS171" s="96"/>
      <c r="DT171" s="96"/>
      <c r="DU171" s="96"/>
      <c r="DV171" s="96"/>
      <c r="DW171" s="96"/>
      <c r="DX171" s="96"/>
      <c r="DY171" s="96"/>
      <c r="DZ171" s="96"/>
      <c r="EA171" s="96"/>
      <c r="EB171" s="96"/>
      <c r="EC171" s="96"/>
      <c r="ED171" s="96"/>
      <c r="EE171" s="96"/>
      <c r="EF171" s="96"/>
      <c r="EG171" s="96"/>
      <c r="EH171" s="96"/>
      <c r="EI171" s="96"/>
      <c r="EJ171" s="96"/>
      <c r="EK171" s="96"/>
      <c r="EL171" s="96"/>
      <c r="EM171" s="96"/>
      <c r="EN171" s="96"/>
      <c r="EO171" s="96"/>
      <c r="EP171" s="96"/>
      <c r="EQ171" s="96"/>
      <c r="ER171" s="96"/>
      <c r="ES171" s="96"/>
      <c r="ET171" s="96"/>
      <c r="EU171" s="96"/>
      <c r="EV171" s="96"/>
      <c r="EW171" s="96"/>
      <c r="EX171" s="96"/>
      <c r="EY171" s="96"/>
      <c r="EZ171" s="96"/>
      <c r="FA171" s="96"/>
      <c r="FB171" s="96"/>
      <c r="FC171" s="96"/>
      <c r="FD171" s="96"/>
      <c r="FE171" s="96"/>
      <c r="FF171" s="96"/>
      <c r="FG171" s="96"/>
      <c r="FH171" s="96"/>
      <c r="FI171" s="96"/>
      <c r="FJ171" s="96"/>
      <c r="FK171" s="96"/>
      <c r="FL171" s="96"/>
      <c r="FM171" s="96"/>
      <c r="FN171" s="96"/>
      <c r="FO171" s="96"/>
      <c r="FP171" s="96"/>
      <c r="FQ171" s="96"/>
      <c r="FR171" s="96"/>
      <c r="FS171" s="96"/>
      <c r="FT171" s="96"/>
      <c r="FU171" s="96"/>
      <c r="FV171" s="96"/>
      <c r="FW171" s="96"/>
      <c r="FX171" s="96"/>
      <c r="FY171" s="159"/>
      <c r="FZ171" s="159"/>
      <c r="GA171" s="159"/>
      <c r="GB171" s="159"/>
      <c r="GC171" s="159"/>
      <c r="GD171" s="159"/>
      <c r="GE171" s="159"/>
      <c r="GF171" s="159"/>
      <c r="GG171" s="159"/>
      <c r="GH171" s="159"/>
      <c r="GI171" s="159"/>
      <c r="GJ171" s="159"/>
      <c r="GK171" s="159"/>
      <c r="GL171" s="159"/>
      <c r="GM171" s="159"/>
      <c r="GN171" s="159"/>
      <c r="GO171" s="159"/>
      <c r="GP171" s="159"/>
      <c r="GQ171" s="159"/>
      <c r="GR171" s="159"/>
      <c r="GS171" s="159"/>
      <c r="GT171" s="159"/>
      <c r="GU171" s="159"/>
      <c r="GV171" s="159"/>
      <c r="GW171" s="159"/>
      <c r="GX171" s="159"/>
      <c r="GY171" s="159"/>
      <c r="GZ171" s="159"/>
      <c r="HA171" s="159"/>
      <c r="HB171" s="159"/>
      <c r="HC171" s="159"/>
      <c r="HD171" s="159"/>
      <c r="HE171" s="159"/>
      <c r="HF171" s="159"/>
      <c r="HG171" s="159"/>
      <c r="HH171" s="159"/>
    </row>
    <row r="172" spans="2:216" ht="15" customHeight="1">
      <c r="B172" s="104" t="s">
        <v>322</v>
      </c>
      <c r="C172" s="106" t="s">
        <v>181</v>
      </c>
      <c r="H172" s="96">
        <v>166.66667803216956</v>
      </c>
      <c r="I172" s="96">
        <v>218.70814917995517</v>
      </c>
      <c r="J172" s="96">
        <v>102.3371794000883</v>
      </c>
      <c r="K172" s="96">
        <v>88.212725661369859</v>
      </c>
      <c r="L172" s="96">
        <v>122.97407920132832</v>
      </c>
      <c r="M172" s="96">
        <v>245.52130662925356</v>
      </c>
      <c r="N172" s="96">
        <v>206.41056866203485</v>
      </c>
      <c r="O172" s="96">
        <v>245.48289043642035</v>
      </c>
      <c r="P172" s="96">
        <v>375.86170426580611</v>
      </c>
      <c r="Q172" s="96">
        <v>234.15120644914623</v>
      </c>
      <c r="R172" s="96">
        <v>281.77260421260235</v>
      </c>
      <c r="S172" s="96">
        <v>81.701101468846673</v>
      </c>
      <c r="T172" s="96"/>
      <c r="U172" s="96"/>
      <c r="V172" s="96"/>
      <c r="W172" s="96"/>
      <c r="X172" s="96"/>
      <c r="Y172" s="96"/>
      <c r="Z172" s="96"/>
      <c r="AA172" s="96"/>
      <c r="AB172" s="96"/>
      <c r="AC172" s="96"/>
      <c r="AD172" s="96"/>
      <c r="AE172" s="96"/>
      <c r="AF172" s="182"/>
      <c r="AH172" s="226"/>
      <c r="AI172" s="226"/>
      <c r="AJ172" s="226"/>
      <c r="AK172" s="96"/>
      <c r="AL172" s="96"/>
      <c r="AM172" s="96"/>
      <c r="AN172" s="96"/>
      <c r="AO172" s="96"/>
      <c r="AP172" s="96"/>
      <c r="AQ172" s="96"/>
      <c r="AR172" s="96"/>
      <c r="AS172" s="96"/>
      <c r="AT172" s="226"/>
      <c r="AU172" s="226"/>
      <c r="AV172" s="226"/>
      <c r="AW172" s="96"/>
      <c r="AX172" s="96"/>
      <c r="AY172" s="96"/>
      <c r="AZ172" s="96"/>
      <c r="BA172" s="96"/>
      <c r="BB172" s="96"/>
      <c r="BC172" s="96"/>
      <c r="BD172" s="96"/>
      <c r="BE172" s="96"/>
      <c r="BH172" s="226"/>
      <c r="BI172" s="226"/>
      <c r="BJ172" s="226"/>
      <c r="BK172" s="226"/>
      <c r="BL172" s="226"/>
      <c r="BM172" s="226"/>
      <c r="BN172" s="96"/>
      <c r="BO172" s="96"/>
      <c r="BP172" s="96"/>
      <c r="BQ172" s="96"/>
      <c r="BR172" s="96"/>
      <c r="BS172" s="96"/>
      <c r="BT172" s="226"/>
      <c r="BU172" s="226"/>
      <c r="BV172" s="226"/>
      <c r="BW172" s="226"/>
      <c r="BX172" s="226"/>
      <c r="BY172" s="226"/>
      <c r="BZ172" s="96"/>
      <c r="CA172" s="96"/>
      <c r="CB172" s="96"/>
      <c r="CC172" s="96"/>
      <c r="CD172" s="96"/>
      <c r="CE172" s="96"/>
      <c r="CH172" s="226"/>
      <c r="CI172" s="226"/>
      <c r="CJ172" s="226"/>
      <c r="CK172" s="226"/>
      <c r="CL172" s="226"/>
      <c r="CM172" s="226"/>
      <c r="CN172" s="226"/>
      <c r="CO172" s="226"/>
      <c r="CP172" s="226"/>
      <c r="CQ172" s="96"/>
      <c r="CR172" s="96"/>
      <c r="CS172" s="96"/>
      <c r="CT172" s="226"/>
      <c r="CU172" s="226"/>
      <c r="CV172" s="226"/>
      <c r="CW172" s="226"/>
      <c r="CX172" s="226"/>
      <c r="CY172" s="226"/>
      <c r="CZ172" s="226"/>
      <c r="DA172" s="226"/>
      <c r="DB172" s="226"/>
      <c r="DC172" s="96"/>
      <c r="DD172" s="96"/>
      <c r="DE172" s="96"/>
      <c r="DH172" s="96"/>
      <c r="DI172" s="96"/>
      <c r="DJ172" s="96"/>
      <c r="DK172" s="96"/>
      <c r="DL172" s="96"/>
      <c r="DM172" s="96"/>
      <c r="DN172" s="96"/>
      <c r="DO172" s="96"/>
      <c r="DP172" s="96"/>
      <c r="DQ172" s="96"/>
      <c r="DR172" s="96"/>
      <c r="DS172" s="96"/>
      <c r="DT172" s="96"/>
      <c r="DU172" s="96"/>
      <c r="DV172" s="96"/>
      <c r="DW172" s="96"/>
      <c r="DX172" s="96"/>
      <c r="DY172" s="96"/>
      <c r="DZ172" s="96"/>
      <c r="EA172" s="96"/>
      <c r="EB172" s="96"/>
      <c r="EC172" s="96"/>
      <c r="ED172" s="96"/>
      <c r="EE172" s="96"/>
      <c r="EF172" s="96"/>
      <c r="EG172" s="96"/>
      <c r="EH172" s="96"/>
      <c r="EI172" s="96"/>
      <c r="EJ172" s="96"/>
      <c r="EK172" s="96"/>
      <c r="EL172" s="96"/>
      <c r="EM172" s="96"/>
      <c r="EN172" s="96"/>
      <c r="EO172" s="96"/>
      <c r="EP172" s="96"/>
      <c r="EQ172" s="96"/>
      <c r="ER172" s="96"/>
      <c r="ES172" s="96"/>
      <c r="ET172" s="96"/>
      <c r="EU172" s="96"/>
      <c r="EV172" s="96"/>
      <c r="EW172" s="96"/>
      <c r="EX172" s="96"/>
      <c r="EY172" s="96"/>
      <c r="EZ172" s="96"/>
      <c r="FA172" s="96"/>
      <c r="FB172" s="96"/>
      <c r="FC172" s="96"/>
      <c r="FD172" s="96"/>
      <c r="FE172" s="96"/>
      <c r="FF172" s="96"/>
      <c r="FG172" s="96"/>
      <c r="FH172" s="96"/>
      <c r="FI172" s="96"/>
      <c r="FJ172" s="96"/>
      <c r="FK172" s="96"/>
      <c r="FL172" s="96"/>
      <c r="FM172" s="96"/>
      <c r="FN172" s="96"/>
      <c r="FO172" s="96"/>
      <c r="FP172" s="96"/>
      <c r="FQ172" s="96"/>
      <c r="FR172" s="96"/>
      <c r="FS172" s="96"/>
      <c r="FT172" s="96"/>
      <c r="FU172" s="96"/>
      <c r="FV172" s="96"/>
      <c r="FW172" s="96"/>
      <c r="FX172" s="96"/>
      <c r="FY172" s="159"/>
      <c r="FZ172" s="159"/>
      <c r="GA172" s="159"/>
      <c r="GB172" s="159"/>
      <c r="GC172" s="159"/>
      <c r="GD172" s="159"/>
      <c r="GE172" s="159"/>
      <c r="GF172" s="159"/>
      <c r="GG172" s="159"/>
      <c r="GH172" s="159"/>
      <c r="GI172" s="159"/>
      <c r="GJ172" s="159"/>
      <c r="GK172" s="159"/>
      <c r="GL172" s="159"/>
      <c r="GM172" s="159"/>
      <c r="GN172" s="159"/>
      <c r="GO172" s="159"/>
      <c r="GP172" s="159"/>
      <c r="GQ172" s="159"/>
      <c r="GR172" s="159"/>
      <c r="GS172" s="159"/>
      <c r="GT172" s="159"/>
      <c r="GU172" s="159"/>
      <c r="GV172" s="159"/>
      <c r="GW172" s="159"/>
      <c r="GX172" s="159"/>
      <c r="GY172" s="159"/>
      <c r="GZ172" s="159"/>
      <c r="HA172" s="159"/>
      <c r="HB172" s="159"/>
      <c r="HC172" s="159"/>
      <c r="HD172" s="159"/>
      <c r="HE172" s="159"/>
      <c r="HF172" s="159"/>
      <c r="HG172" s="159"/>
      <c r="HH172" s="159"/>
    </row>
    <row r="173" spans="2:216" ht="15" customHeight="1">
      <c r="B173" s="104" t="s">
        <v>323</v>
      </c>
      <c r="C173" s="106" t="s">
        <v>183</v>
      </c>
      <c r="H173" s="129">
        <v>0.6229024869110722</v>
      </c>
      <c r="I173" s="129">
        <v>0.74422178784201587</v>
      </c>
      <c r="J173" s="129">
        <v>0.80201643966507952</v>
      </c>
      <c r="K173" s="129">
        <v>1.0326169451106633</v>
      </c>
      <c r="L173" s="129">
        <v>0.70099313958804299</v>
      </c>
      <c r="M173" s="129">
        <v>0.55976564725605638</v>
      </c>
      <c r="N173" s="129">
        <v>0.53100098557200726</v>
      </c>
      <c r="O173" s="129">
        <v>0.480492164651314</v>
      </c>
      <c r="P173" s="129">
        <v>0.45006860013940186</v>
      </c>
      <c r="Q173" s="129">
        <v>0.51763215074348234</v>
      </c>
      <c r="R173" s="129">
        <v>0.5554337895822119</v>
      </c>
      <c r="S173" s="129">
        <v>0.91922714475135114</v>
      </c>
      <c r="T173" s="129"/>
      <c r="U173" s="129"/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94"/>
      <c r="AH173" s="226"/>
      <c r="AI173" s="226"/>
      <c r="AJ173" s="226"/>
      <c r="AK173" s="129"/>
      <c r="AL173" s="129"/>
      <c r="AM173" s="129"/>
      <c r="AN173" s="129"/>
      <c r="AO173" s="129"/>
      <c r="AP173" s="129"/>
      <c r="AQ173" s="129"/>
      <c r="AR173" s="129"/>
      <c r="AS173" s="129"/>
      <c r="AT173" s="226"/>
      <c r="AU173" s="226"/>
      <c r="AV173" s="226"/>
      <c r="AW173" s="129"/>
      <c r="AX173" s="129"/>
      <c r="AY173" s="129"/>
      <c r="AZ173" s="129"/>
      <c r="BA173" s="129"/>
      <c r="BB173" s="129"/>
      <c r="BC173" s="129"/>
      <c r="BD173" s="129"/>
      <c r="BE173" s="129"/>
      <c r="BH173" s="226"/>
      <c r="BI173" s="226"/>
      <c r="BJ173" s="226"/>
      <c r="BK173" s="226"/>
      <c r="BL173" s="226"/>
      <c r="BM173" s="226"/>
      <c r="BN173" s="129"/>
      <c r="BO173" s="129"/>
      <c r="BP173" s="129"/>
      <c r="BQ173" s="129"/>
      <c r="BR173" s="129"/>
      <c r="BS173" s="129"/>
      <c r="BT173" s="226"/>
      <c r="BU173" s="226"/>
      <c r="BV173" s="226"/>
      <c r="BW173" s="226"/>
      <c r="BX173" s="226"/>
      <c r="BY173" s="226"/>
      <c r="BZ173" s="129"/>
      <c r="CA173" s="129"/>
      <c r="CB173" s="129"/>
      <c r="CC173" s="129"/>
      <c r="CD173" s="129"/>
      <c r="CE173" s="129"/>
      <c r="CH173" s="226"/>
      <c r="CI173" s="226"/>
      <c r="CJ173" s="226"/>
      <c r="CK173" s="226"/>
      <c r="CL173" s="226"/>
      <c r="CM173" s="226"/>
      <c r="CN173" s="226"/>
      <c r="CO173" s="226"/>
      <c r="CP173" s="226"/>
      <c r="CQ173" s="129"/>
      <c r="CR173" s="129"/>
      <c r="CS173" s="129"/>
      <c r="CT173" s="226"/>
      <c r="CU173" s="226"/>
      <c r="CV173" s="226"/>
      <c r="CW173" s="226"/>
      <c r="CX173" s="226"/>
      <c r="CY173" s="226"/>
      <c r="CZ173" s="226"/>
      <c r="DA173" s="226"/>
      <c r="DB173" s="226"/>
      <c r="DC173" s="129"/>
      <c r="DD173" s="129"/>
      <c r="DE173" s="129"/>
      <c r="DH173" s="129"/>
      <c r="DI173" s="129"/>
      <c r="DJ173" s="129"/>
      <c r="DK173" s="129"/>
      <c r="DL173" s="129"/>
      <c r="DM173" s="129"/>
      <c r="DN173" s="129"/>
      <c r="DO173" s="129"/>
      <c r="DP173" s="129"/>
      <c r="DQ173" s="129"/>
      <c r="DR173" s="129"/>
      <c r="DS173" s="129"/>
      <c r="DT173" s="129"/>
      <c r="DU173" s="129"/>
      <c r="DV173" s="129"/>
      <c r="DW173" s="129"/>
      <c r="DX173" s="129"/>
      <c r="DY173" s="129"/>
      <c r="DZ173" s="129"/>
      <c r="EA173" s="129"/>
      <c r="EB173" s="129"/>
      <c r="EC173" s="129"/>
      <c r="ED173" s="129"/>
      <c r="EE173" s="129"/>
      <c r="EF173" s="129"/>
      <c r="EG173" s="129"/>
      <c r="EH173" s="129"/>
      <c r="EI173" s="129"/>
      <c r="EJ173" s="129"/>
      <c r="EK173" s="129"/>
      <c r="EL173" s="129"/>
      <c r="EM173" s="129"/>
      <c r="EN173" s="129"/>
      <c r="EO173" s="129"/>
      <c r="EP173" s="129"/>
      <c r="EQ173" s="129"/>
      <c r="ER173" s="129"/>
      <c r="ES173" s="129"/>
      <c r="ET173" s="129"/>
      <c r="EU173" s="129"/>
      <c r="EV173" s="129"/>
      <c r="EW173" s="129"/>
      <c r="EX173" s="129"/>
      <c r="EY173" s="129"/>
      <c r="EZ173" s="129"/>
      <c r="FA173" s="129"/>
      <c r="FB173" s="129"/>
      <c r="FC173" s="129"/>
      <c r="FD173" s="129"/>
      <c r="FE173" s="129"/>
      <c r="FF173" s="129"/>
      <c r="FG173" s="129"/>
      <c r="FH173" s="129"/>
      <c r="FI173" s="129"/>
      <c r="FJ173" s="129"/>
      <c r="FK173" s="129"/>
      <c r="FL173" s="129"/>
      <c r="FM173" s="129"/>
      <c r="FN173" s="129"/>
      <c r="FO173" s="129"/>
      <c r="FP173" s="129"/>
      <c r="FQ173" s="129"/>
      <c r="FR173" s="129"/>
      <c r="FS173" s="129"/>
      <c r="FT173" s="129"/>
      <c r="FU173" s="129"/>
      <c r="FV173" s="129"/>
      <c r="FW173" s="129"/>
      <c r="FX173" s="129"/>
      <c r="FY173" s="165"/>
      <c r="FZ173" s="165"/>
      <c r="GA173" s="165"/>
      <c r="GB173" s="165"/>
      <c r="GC173" s="165"/>
      <c r="GD173" s="165"/>
      <c r="GE173" s="165"/>
      <c r="GF173" s="165"/>
      <c r="GG173" s="165"/>
      <c r="GH173" s="165"/>
      <c r="GI173" s="165"/>
      <c r="GJ173" s="165"/>
      <c r="GK173" s="165"/>
      <c r="GL173" s="165"/>
      <c r="GM173" s="165"/>
      <c r="GN173" s="165"/>
      <c r="GO173" s="165"/>
      <c r="GP173" s="165"/>
      <c r="GQ173" s="165"/>
      <c r="GR173" s="165"/>
      <c r="GS173" s="165"/>
      <c r="GT173" s="165"/>
      <c r="GU173" s="165"/>
      <c r="GV173" s="165"/>
      <c r="GW173" s="165"/>
      <c r="GX173" s="165"/>
      <c r="GY173" s="165"/>
      <c r="GZ173" s="165"/>
      <c r="HA173" s="165"/>
      <c r="HB173" s="165"/>
      <c r="HC173" s="165"/>
      <c r="HD173" s="165"/>
      <c r="HE173" s="165"/>
      <c r="HF173" s="165"/>
      <c r="HG173" s="165"/>
      <c r="HH173" s="165"/>
    </row>
    <row r="174" spans="2:216" ht="15" customHeight="1">
      <c r="B174" s="104" t="s">
        <v>324</v>
      </c>
      <c r="C174" s="106" t="s">
        <v>183</v>
      </c>
      <c r="H174" s="129">
        <v>0.56061223821996498</v>
      </c>
      <c r="I174" s="129">
        <v>0.66979960905781422</v>
      </c>
      <c r="J174" s="129">
        <v>0.72181479569857154</v>
      </c>
      <c r="K174" s="129">
        <v>0.929355250599597</v>
      </c>
      <c r="L174" s="129">
        <v>0.63089382562923868</v>
      </c>
      <c r="M174" s="129">
        <v>0.50378908253045074</v>
      </c>
      <c r="N174" s="129">
        <v>0.47790088701480654</v>
      </c>
      <c r="O174" s="129">
        <v>0.43244294818618262</v>
      </c>
      <c r="P174" s="129">
        <v>0.4050617401254617</v>
      </c>
      <c r="Q174" s="129">
        <v>0.46586893566913407</v>
      </c>
      <c r="R174" s="129">
        <v>0.49989041062399076</v>
      </c>
      <c r="S174" s="129">
        <v>0.82730443027621603</v>
      </c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94"/>
      <c r="AH174" s="226"/>
      <c r="AI174" s="226"/>
      <c r="AJ174" s="226"/>
      <c r="AK174" s="129"/>
      <c r="AL174" s="129"/>
      <c r="AM174" s="129"/>
      <c r="AN174" s="129"/>
      <c r="AO174" s="129"/>
      <c r="AP174" s="129"/>
      <c r="AQ174" s="129"/>
      <c r="AR174" s="129"/>
      <c r="AS174" s="129"/>
      <c r="AT174" s="226"/>
      <c r="AU174" s="226"/>
      <c r="AV174" s="226"/>
      <c r="AW174" s="129"/>
      <c r="AX174" s="129"/>
      <c r="AY174" s="129"/>
      <c r="AZ174" s="129"/>
      <c r="BA174" s="129"/>
      <c r="BB174" s="129"/>
      <c r="BC174" s="129"/>
      <c r="BD174" s="129"/>
      <c r="BE174" s="129"/>
      <c r="BH174" s="226"/>
      <c r="BI174" s="226"/>
      <c r="BJ174" s="226"/>
      <c r="BK174" s="226"/>
      <c r="BL174" s="226"/>
      <c r="BM174" s="226"/>
      <c r="BN174" s="129"/>
      <c r="BO174" s="129"/>
      <c r="BP174" s="129"/>
      <c r="BQ174" s="129"/>
      <c r="BR174" s="129"/>
      <c r="BS174" s="129"/>
      <c r="BT174" s="226"/>
      <c r="BU174" s="226"/>
      <c r="BV174" s="226"/>
      <c r="BW174" s="226"/>
      <c r="BX174" s="226"/>
      <c r="BY174" s="226"/>
      <c r="BZ174" s="129"/>
      <c r="CA174" s="129"/>
      <c r="CB174" s="129"/>
      <c r="CC174" s="129"/>
      <c r="CD174" s="129"/>
      <c r="CE174" s="129"/>
      <c r="CH174" s="226"/>
      <c r="CI174" s="226"/>
      <c r="CJ174" s="226"/>
      <c r="CK174" s="226"/>
      <c r="CL174" s="226"/>
      <c r="CM174" s="226"/>
      <c r="CN174" s="226"/>
      <c r="CO174" s="226"/>
      <c r="CP174" s="226"/>
      <c r="CQ174" s="129"/>
      <c r="CR174" s="129"/>
      <c r="CS174" s="129"/>
      <c r="CT174" s="226"/>
      <c r="CU174" s="226"/>
      <c r="CV174" s="226"/>
      <c r="CW174" s="226"/>
      <c r="CX174" s="226"/>
      <c r="CY174" s="226"/>
      <c r="CZ174" s="226"/>
      <c r="DA174" s="226"/>
      <c r="DB174" s="226"/>
      <c r="DC174" s="129"/>
      <c r="DD174" s="129"/>
      <c r="DE174" s="129"/>
      <c r="DH174" s="129"/>
      <c r="DI174" s="129"/>
      <c r="DJ174" s="129"/>
      <c r="DK174" s="129"/>
      <c r="DL174" s="129"/>
      <c r="DM174" s="129"/>
      <c r="DN174" s="129"/>
      <c r="DO174" s="129"/>
      <c r="DP174" s="129"/>
      <c r="DQ174" s="129"/>
      <c r="DR174" s="129"/>
      <c r="DS174" s="129"/>
      <c r="DT174" s="129"/>
      <c r="DU174" s="129"/>
      <c r="DV174" s="129"/>
      <c r="DW174" s="129"/>
      <c r="DX174" s="129"/>
      <c r="DY174" s="129"/>
      <c r="DZ174" s="129"/>
      <c r="EA174" s="129"/>
      <c r="EB174" s="129"/>
      <c r="EC174" s="129"/>
      <c r="ED174" s="129"/>
      <c r="EE174" s="129"/>
      <c r="EF174" s="129"/>
      <c r="EG174" s="129"/>
      <c r="EH174" s="129"/>
      <c r="EI174" s="129"/>
      <c r="EJ174" s="129"/>
      <c r="EK174" s="129"/>
      <c r="EL174" s="129"/>
      <c r="EM174" s="129"/>
      <c r="EN174" s="129"/>
      <c r="EO174" s="129"/>
      <c r="EP174" s="129"/>
      <c r="EQ174" s="129"/>
      <c r="ER174" s="129"/>
      <c r="ES174" s="129"/>
      <c r="ET174" s="129"/>
      <c r="EU174" s="129"/>
      <c r="EV174" s="129"/>
      <c r="EW174" s="129"/>
      <c r="EX174" s="129"/>
      <c r="EY174" s="129"/>
      <c r="EZ174" s="129"/>
      <c r="FA174" s="129"/>
      <c r="FB174" s="129"/>
      <c r="FC174" s="129"/>
      <c r="FD174" s="129"/>
      <c r="FE174" s="129"/>
      <c r="FF174" s="129"/>
      <c r="FG174" s="129"/>
      <c r="FH174" s="129"/>
      <c r="FI174" s="129"/>
      <c r="FJ174" s="129"/>
      <c r="FK174" s="129"/>
      <c r="FL174" s="129"/>
      <c r="FM174" s="129"/>
      <c r="FN174" s="129"/>
      <c r="FO174" s="129"/>
      <c r="FP174" s="129"/>
      <c r="FQ174" s="129"/>
      <c r="FR174" s="129"/>
      <c r="FS174" s="129"/>
      <c r="FT174" s="129"/>
      <c r="FU174" s="129"/>
      <c r="FV174" s="129"/>
      <c r="FW174" s="129"/>
      <c r="FX174" s="129"/>
      <c r="FY174" s="165"/>
      <c r="FZ174" s="165"/>
      <c r="GA174" s="165"/>
      <c r="GB174" s="165"/>
      <c r="GC174" s="165"/>
      <c r="GD174" s="165"/>
      <c r="GE174" s="165"/>
      <c r="GF174" s="165"/>
      <c r="GG174" s="165"/>
      <c r="GH174" s="165"/>
      <c r="GI174" s="165"/>
      <c r="GJ174" s="165"/>
      <c r="GK174" s="165"/>
      <c r="GL174" s="165"/>
      <c r="GM174" s="165"/>
      <c r="GN174" s="165"/>
      <c r="GO174" s="165"/>
      <c r="GP174" s="165"/>
      <c r="GQ174" s="165"/>
      <c r="GR174" s="165"/>
      <c r="GS174" s="165"/>
      <c r="GT174" s="165"/>
      <c r="GU174" s="165"/>
      <c r="GV174" s="165"/>
      <c r="GW174" s="165"/>
      <c r="GX174" s="165"/>
      <c r="GY174" s="165"/>
      <c r="GZ174" s="165"/>
      <c r="HA174" s="165"/>
      <c r="HB174" s="165"/>
      <c r="HC174" s="165"/>
      <c r="HD174" s="165"/>
      <c r="HE174" s="165"/>
      <c r="HF174" s="165"/>
      <c r="HG174" s="165"/>
      <c r="HH174" s="165"/>
    </row>
    <row r="175" spans="2:216" ht="15" customHeight="1">
      <c r="B175" s="104" t="s">
        <v>325</v>
      </c>
      <c r="C175" s="106" t="s">
        <v>264</v>
      </c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96"/>
      <c r="AD175" s="96"/>
      <c r="AE175" s="96"/>
      <c r="AF175" s="182"/>
      <c r="AH175" s="226"/>
      <c r="AI175" s="226"/>
      <c r="AJ175" s="226"/>
      <c r="AK175" s="96"/>
      <c r="AL175" s="96"/>
      <c r="AM175" s="96"/>
      <c r="AN175" s="96"/>
      <c r="AO175" s="96"/>
      <c r="AP175" s="96"/>
      <c r="AQ175" s="96"/>
      <c r="AR175" s="96"/>
      <c r="AS175" s="96"/>
      <c r="AT175" s="226"/>
      <c r="AU175" s="226"/>
      <c r="AV175" s="226"/>
      <c r="AW175" s="96"/>
      <c r="AX175" s="96"/>
      <c r="AY175" s="96"/>
      <c r="AZ175" s="96"/>
      <c r="BA175" s="96"/>
      <c r="BB175" s="96"/>
      <c r="BC175" s="96"/>
      <c r="BD175" s="96"/>
      <c r="BE175" s="96"/>
      <c r="BH175" s="226"/>
      <c r="BI175" s="226"/>
      <c r="BJ175" s="226"/>
      <c r="BK175" s="226"/>
      <c r="BL175" s="226"/>
      <c r="BM175" s="226"/>
      <c r="BN175" s="96"/>
      <c r="BO175" s="96"/>
      <c r="BP175" s="96"/>
      <c r="BQ175" s="96"/>
      <c r="BR175" s="96"/>
      <c r="BS175" s="96"/>
      <c r="BT175" s="226"/>
      <c r="BU175" s="226"/>
      <c r="BV175" s="226"/>
      <c r="BW175" s="226"/>
      <c r="BX175" s="226"/>
      <c r="BY175" s="226"/>
      <c r="BZ175" s="96"/>
      <c r="CA175" s="96"/>
      <c r="CB175" s="96"/>
      <c r="CC175" s="96"/>
      <c r="CD175" s="96"/>
      <c r="CE175" s="96"/>
      <c r="CH175" s="226"/>
      <c r="CI175" s="226"/>
      <c r="CJ175" s="226"/>
      <c r="CK175" s="226"/>
      <c r="CL175" s="226"/>
      <c r="CM175" s="226"/>
      <c r="CN175" s="226"/>
      <c r="CO175" s="226"/>
      <c r="CP175" s="226"/>
      <c r="CQ175" s="96"/>
      <c r="CR175" s="96"/>
      <c r="CS175" s="96"/>
      <c r="CT175" s="226"/>
      <c r="CU175" s="226"/>
      <c r="CV175" s="226"/>
      <c r="CW175" s="226"/>
      <c r="CX175" s="226"/>
      <c r="CY175" s="226"/>
      <c r="CZ175" s="226"/>
      <c r="DA175" s="226"/>
      <c r="DB175" s="226"/>
      <c r="DC175" s="96"/>
      <c r="DD175" s="96"/>
      <c r="DE175" s="96"/>
      <c r="DH175" s="96"/>
      <c r="DI175" s="96"/>
      <c r="DJ175" s="96"/>
      <c r="DK175" s="96"/>
      <c r="DL175" s="96"/>
      <c r="DM175" s="96"/>
      <c r="DN175" s="96"/>
      <c r="DO175" s="96"/>
      <c r="DP175" s="96"/>
      <c r="DQ175" s="96"/>
      <c r="DR175" s="96"/>
      <c r="DS175" s="96"/>
      <c r="DT175" s="96"/>
      <c r="DU175" s="96"/>
      <c r="DV175" s="96"/>
      <c r="DW175" s="96"/>
      <c r="DX175" s="96"/>
      <c r="DY175" s="96"/>
      <c r="DZ175" s="96"/>
      <c r="EA175" s="96"/>
      <c r="EB175" s="96"/>
      <c r="EC175" s="96"/>
      <c r="ED175" s="96"/>
      <c r="EE175" s="96"/>
      <c r="EF175" s="96"/>
      <c r="EG175" s="96"/>
      <c r="EH175" s="96"/>
      <c r="EI175" s="96"/>
      <c r="EJ175" s="96"/>
      <c r="EK175" s="96"/>
      <c r="EL175" s="96"/>
      <c r="EM175" s="96"/>
      <c r="EN175" s="96"/>
      <c r="EO175" s="96"/>
      <c r="EP175" s="96"/>
      <c r="EQ175" s="96"/>
      <c r="ER175" s="96"/>
      <c r="ES175" s="96"/>
      <c r="ET175" s="96"/>
      <c r="EU175" s="96"/>
      <c r="EV175" s="96"/>
      <c r="EW175" s="96"/>
      <c r="EX175" s="96"/>
      <c r="EY175" s="96"/>
      <c r="EZ175" s="96"/>
      <c r="FA175" s="96"/>
      <c r="FB175" s="96"/>
      <c r="FC175" s="96"/>
      <c r="FD175" s="96"/>
      <c r="FE175" s="96"/>
      <c r="FF175" s="96"/>
      <c r="FG175" s="96"/>
      <c r="FH175" s="96"/>
      <c r="FI175" s="96"/>
      <c r="FJ175" s="96"/>
      <c r="FK175" s="96"/>
      <c r="FL175" s="96"/>
      <c r="FM175" s="96"/>
      <c r="FN175" s="96"/>
      <c r="FO175" s="96"/>
      <c r="FP175" s="96"/>
      <c r="FQ175" s="96"/>
      <c r="FR175" s="96"/>
      <c r="FS175" s="96"/>
      <c r="FT175" s="96"/>
      <c r="FU175" s="96"/>
      <c r="FV175" s="96"/>
      <c r="FW175" s="96"/>
      <c r="FX175" s="96"/>
      <c r="FY175" s="159"/>
      <c r="FZ175" s="159"/>
      <c r="GA175" s="159"/>
      <c r="GB175" s="159"/>
      <c r="GC175" s="159"/>
      <c r="GD175" s="159"/>
      <c r="GE175" s="159"/>
      <c r="GF175" s="159"/>
      <c r="GG175" s="159"/>
      <c r="GH175" s="159"/>
      <c r="GI175" s="159"/>
      <c r="GJ175" s="159"/>
      <c r="GK175" s="159"/>
      <c r="GL175" s="159"/>
      <c r="GM175" s="159"/>
      <c r="GN175" s="159"/>
      <c r="GO175" s="159"/>
      <c r="GP175" s="159"/>
      <c r="GQ175" s="159"/>
      <c r="GR175" s="159"/>
      <c r="GS175" s="159"/>
      <c r="GT175" s="159"/>
      <c r="GU175" s="159"/>
      <c r="GV175" s="159"/>
      <c r="GW175" s="159"/>
      <c r="GX175" s="159"/>
      <c r="GY175" s="159"/>
      <c r="GZ175" s="159"/>
      <c r="HA175" s="159"/>
      <c r="HB175" s="159"/>
      <c r="HC175" s="159"/>
      <c r="HD175" s="159"/>
      <c r="HE175" s="159"/>
      <c r="HF175" s="159"/>
      <c r="HG175" s="159"/>
      <c r="HH175" s="159"/>
    </row>
    <row r="176" spans="2:216" ht="15" customHeight="1">
      <c r="B176" s="104" t="s">
        <v>326</v>
      </c>
      <c r="C176" s="106" t="s">
        <v>264</v>
      </c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  <c r="AB176" s="96"/>
      <c r="AC176" s="96"/>
      <c r="AD176" s="96"/>
      <c r="AE176" s="96"/>
      <c r="AF176" s="186"/>
      <c r="AH176" s="226"/>
      <c r="AI176" s="226"/>
      <c r="AJ176" s="226"/>
      <c r="AK176" s="96"/>
      <c r="AL176" s="96"/>
      <c r="AM176" s="96"/>
      <c r="AN176" s="96"/>
      <c r="AO176" s="96"/>
      <c r="AP176" s="96"/>
      <c r="AQ176" s="96"/>
      <c r="AR176" s="96"/>
      <c r="AS176" s="96"/>
      <c r="AT176" s="226"/>
      <c r="AU176" s="226"/>
      <c r="AV176" s="226"/>
      <c r="AW176" s="96"/>
      <c r="AX176" s="96"/>
      <c r="AY176" s="96"/>
      <c r="AZ176" s="96"/>
      <c r="BA176" s="96"/>
      <c r="BB176" s="96"/>
      <c r="BC176" s="96"/>
      <c r="BD176" s="96"/>
      <c r="BE176" s="96"/>
      <c r="BH176" s="226"/>
      <c r="BI176" s="226"/>
      <c r="BJ176" s="226"/>
      <c r="BK176" s="226"/>
      <c r="BL176" s="226"/>
      <c r="BM176" s="226"/>
      <c r="BN176" s="96"/>
      <c r="BO176" s="96"/>
      <c r="BP176" s="96"/>
      <c r="BQ176" s="96"/>
      <c r="BR176" s="96"/>
      <c r="BS176" s="96"/>
      <c r="BT176" s="226"/>
      <c r="BU176" s="226"/>
      <c r="BV176" s="226"/>
      <c r="BW176" s="226"/>
      <c r="BX176" s="226"/>
      <c r="BY176" s="226"/>
      <c r="BZ176" s="96"/>
      <c r="CA176" s="96"/>
      <c r="CB176" s="96"/>
      <c r="CC176" s="96"/>
      <c r="CD176" s="96"/>
      <c r="CE176" s="96"/>
      <c r="CH176" s="226"/>
      <c r="CI176" s="226"/>
      <c r="CJ176" s="226"/>
      <c r="CK176" s="226"/>
      <c r="CL176" s="226"/>
      <c r="CM176" s="226"/>
      <c r="CN176" s="226"/>
      <c r="CO176" s="226"/>
      <c r="CP176" s="226"/>
      <c r="CQ176" s="96"/>
      <c r="CR176" s="96"/>
      <c r="CS176" s="96"/>
      <c r="CT176" s="226"/>
      <c r="CU176" s="226"/>
      <c r="CV176" s="226"/>
      <c r="CW176" s="226"/>
      <c r="CX176" s="226"/>
      <c r="CY176" s="226"/>
      <c r="CZ176" s="226"/>
      <c r="DA176" s="226"/>
      <c r="DB176" s="226"/>
      <c r="DC176" s="96"/>
      <c r="DD176" s="96"/>
      <c r="DE176" s="96"/>
      <c r="DH176" s="96"/>
      <c r="DI176" s="96"/>
      <c r="DJ176" s="96"/>
      <c r="DK176" s="96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  <c r="EI176" s="96"/>
      <c r="EJ176" s="96"/>
      <c r="EK176" s="96"/>
      <c r="EL176" s="96"/>
      <c r="EM176" s="96"/>
      <c r="EN176" s="96"/>
      <c r="EO176" s="96"/>
      <c r="EP176" s="96"/>
      <c r="EQ176" s="96"/>
      <c r="ER176" s="96"/>
      <c r="ES176" s="96"/>
      <c r="ET176" s="96"/>
      <c r="EU176" s="96"/>
      <c r="EV176" s="96"/>
      <c r="EW176" s="96"/>
      <c r="EX176" s="96"/>
      <c r="EY176" s="96"/>
      <c r="EZ176" s="96"/>
      <c r="FA176" s="96"/>
      <c r="FB176" s="96"/>
      <c r="FC176" s="96"/>
      <c r="FD176" s="96"/>
      <c r="FE176" s="96"/>
      <c r="FF176" s="96"/>
      <c r="FG176" s="96"/>
      <c r="FH176" s="96"/>
      <c r="FI176" s="96"/>
      <c r="FJ176" s="96"/>
      <c r="FK176" s="96"/>
      <c r="FL176" s="96"/>
      <c r="FM176" s="96"/>
      <c r="FN176" s="96"/>
      <c r="FO176" s="96"/>
      <c r="FP176" s="96"/>
      <c r="FQ176" s="96"/>
      <c r="FR176" s="96"/>
      <c r="FS176" s="96"/>
      <c r="FT176" s="96"/>
      <c r="FU176" s="96"/>
      <c r="FV176" s="96"/>
      <c r="FW176" s="96"/>
      <c r="FX176" s="96"/>
      <c r="FY176" s="159"/>
      <c r="FZ176" s="159"/>
      <c r="GA176" s="159"/>
      <c r="GB176" s="159"/>
      <c r="GC176" s="159"/>
      <c r="GD176" s="159"/>
      <c r="GE176" s="159"/>
      <c r="GF176" s="159"/>
      <c r="GG176" s="159"/>
      <c r="GH176" s="159"/>
      <c r="GI176" s="159"/>
      <c r="GJ176" s="159"/>
      <c r="GK176" s="159"/>
      <c r="GL176" s="159"/>
      <c r="GM176" s="159"/>
      <c r="GN176" s="159"/>
      <c r="GO176" s="159"/>
      <c r="GP176" s="159"/>
      <c r="GQ176" s="159"/>
      <c r="GR176" s="159"/>
      <c r="GS176" s="159"/>
      <c r="GT176" s="159"/>
      <c r="GU176" s="159"/>
      <c r="GV176" s="159"/>
      <c r="GW176" s="159"/>
      <c r="GX176" s="159"/>
      <c r="GY176" s="159"/>
      <c r="GZ176" s="159"/>
      <c r="HA176" s="159"/>
      <c r="HB176" s="159"/>
      <c r="HC176" s="159"/>
      <c r="HD176" s="159"/>
      <c r="HE176" s="159"/>
      <c r="HF176" s="159"/>
      <c r="HG176" s="159"/>
      <c r="HH176" s="159"/>
    </row>
    <row r="177" spans="2:216" ht="15" customHeight="1">
      <c r="B177" s="104" t="s">
        <v>325</v>
      </c>
      <c r="C177" s="106" t="s">
        <v>266</v>
      </c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96"/>
      <c r="AD177" s="96"/>
      <c r="AE177" s="96"/>
      <c r="AF177" s="186"/>
      <c r="AH177" s="226"/>
      <c r="AI177" s="226"/>
      <c r="AJ177" s="226"/>
      <c r="AK177" s="96"/>
      <c r="AL177" s="96"/>
      <c r="AM177" s="96"/>
      <c r="AN177" s="96"/>
      <c r="AO177" s="96"/>
      <c r="AP177" s="96"/>
      <c r="AQ177" s="96"/>
      <c r="AR177" s="96"/>
      <c r="AS177" s="96"/>
      <c r="AT177" s="226"/>
      <c r="AU177" s="226"/>
      <c r="AV177" s="226"/>
      <c r="AW177" s="96"/>
      <c r="AX177" s="96"/>
      <c r="AY177" s="96"/>
      <c r="AZ177" s="96"/>
      <c r="BA177" s="96"/>
      <c r="BB177" s="96"/>
      <c r="BC177" s="96"/>
      <c r="BD177" s="96"/>
      <c r="BE177" s="96"/>
      <c r="BH177" s="226"/>
      <c r="BI177" s="226"/>
      <c r="BJ177" s="226"/>
      <c r="BK177" s="226"/>
      <c r="BL177" s="226"/>
      <c r="BM177" s="226"/>
      <c r="BN177" s="96"/>
      <c r="BO177" s="96"/>
      <c r="BP177" s="96"/>
      <c r="BQ177" s="96"/>
      <c r="BR177" s="96"/>
      <c r="BS177" s="96"/>
      <c r="BT177" s="226"/>
      <c r="BU177" s="226"/>
      <c r="BV177" s="226"/>
      <c r="BW177" s="226"/>
      <c r="BX177" s="226"/>
      <c r="BY177" s="226"/>
      <c r="BZ177" s="96"/>
      <c r="CA177" s="96"/>
      <c r="CB177" s="96"/>
      <c r="CC177" s="96"/>
      <c r="CD177" s="96"/>
      <c r="CE177" s="96"/>
      <c r="CH177" s="226"/>
      <c r="CI177" s="226"/>
      <c r="CJ177" s="226"/>
      <c r="CK177" s="226"/>
      <c r="CL177" s="226"/>
      <c r="CM177" s="226"/>
      <c r="CN177" s="226"/>
      <c r="CO177" s="226"/>
      <c r="CP177" s="226"/>
      <c r="CQ177" s="96"/>
      <c r="CR177" s="96"/>
      <c r="CS177" s="96"/>
      <c r="CT177" s="226"/>
      <c r="CU177" s="226"/>
      <c r="CV177" s="226"/>
      <c r="CW177" s="226"/>
      <c r="CX177" s="226"/>
      <c r="CY177" s="226"/>
      <c r="CZ177" s="226"/>
      <c r="DA177" s="226"/>
      <c r="DB177" s="226"/>
      <c r="DC177" s="96"/>
      <c r="DD177" s="96"/>
      <c r="DE177" s="96"/>
      <c r="DH177" s="96"/>
      <c r="DI177" s="96"/>
      <c r="DJ177" s="96"/>
      <c r="DK177" s="96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  <c r="EI177" s="96"/>
      <c r="EJ177" s="96"/>
      <c r="EK177" s="96"/>
      <c r="EL177" s="96"/>
      <c r="EM177" s="96"/>
      <c r="EN177" s="96"/>
      <c r="EO177" s="96"/>
      <c r="EP177" s="96"/>
      <c r="EQ177" s="96"/>
      <c r="ER177" s="96"/>
      <c r="ES177" s="96"/>
      <c r="ET177" s="96"/>
      <c r="EU177" s="96"/>
      <c r="EV177" s="96"/>
      <c r="EW177" s="96"/>
      <c r="EX177" s="96"/>
      <c r="EY177" s="96"/>
      <c r="EZ177" s="96"/>
      <c r="FA177" s="96"/>
      <c r="FB177" s="96"/>
      <c r="FC177" s="96"/>
      <c r="FD177" s="96"/>
      <c r="FE177" s="96"/>
      <c r="FF177" s="96"/>
      <c r="FG177" s="96"/>
      <c r="FH177" s="96"/>
      <c r="FI177" s="96"/>
      <c r="FJ177" s="96"/>
      <c r="FK177" s="96"/>
      <c r="FL177" s="96"/>
      <c r="FM177" s="96"/>
      <c r="FN177" s="96"/>
      <c r="FO177" s="96"/>
      <c r="FP177" s="96"/>
      <c r="FQ177" s="96"/>
      <c r="FR177" s="96"/>
      <c r="FS177" s="96"/>
      <c r="FT177" s="96"/>
      <c r="FU177" s="96"/>
      <c r="FV177" s="96"/>
      <c r="FW177" s="96"/>
      <c r="FX177" s="96"/>
      <c r="FY177" s="159"/>
      <c r="FZ177" s="159"/>
      <c r="GA177" s="159"/>
      <c r="GB177" s="159"/>
      <c r="GC177" s="159"/>
      <c r="GD177" s="159"/>
      <c r="GE177" s="159"/>
      <c r="GF177" s="159"/>
      <c r="GG177" s="159"/>
      <c r="GH177" s="159"/>
      <c r="GI177" s="159"/>
      <c r="GJ177" s="159"/>
      <c r="GK177" s="159"/>
      <c r="GL177" s="159"/>
      <c r="GM177" s="159"/>
      <c r="GN177" s="159"/>
      <c r="GO177" s="159"/>
      <c r="GP177" s="159"/>
      <c r="GQ177" s="159"/>
      <c r="GR177" s="159"/>
      <c r="GS177" s="159"/>
      <c r="GT177" s="159"/>
      <c r="GU177" s="159"/>
      <c r="GV177" s="159"/>
      <c r="GW177" s="159"/>
      <c r="GX177" s="159"/>
      <c r="GY177" s="159"/>
      <c r="GZ177" s="159"/>
      <c r="HA177" s="159"/>
      <c r="HB177" s="159"/>
      <c r="HC177" s="159"/>
      <c r="HD177" s="159"/>
      <c r="HE177" s="159"/>
      <c r="HF177" s="159"/>
      <c r="HG177" s="159"/>
      <c r="HH177" s="159"/>
    </row>
    <row r="178" spans="2:216" ht="15" customHeight="1">
      <c r="B178" s="104" t="s">
        <v>326</v>
      </c>
      <c r="C178" s="106" t="s">
        <v>266</v>
      </c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  <c r="AB178" s="96"/>
      <c r="AC178" s="96"/>
      <c r="AD178" s="96"/>
      <c r="AE178" s="96"/>
      <c r="AF178" s="186"/>
      <c r="AH178" s="226"/>
      <c r="AI178" s="226"/>
      <c r="AJ178" s="226"/>
      <c r="AK178" s="96"/>
      <c r="AL178" s="96"/>
      <c r="AM178" s="96"/>
      <c r="AN178" s="96"/>
      <c r="AO178" s="96"/>
      <c r="AP178" s="96"/>
      <c r="AQ178" s="96"/>
      <c r="AR178" s="96"/>
      <c r="AS178" s="96"/>
      <c r="AT178" s="226"/>
      <c r="AU178" s="226"/>
      <c r="AV178" s="226"/>
      <c r="AW178" s="96"/>
      <c r="AX178" s="96"/>
      <c r="AY178" s="96"/>
      <c r="AZ178" s="96"/>
      <c r="BA178" s="96"/>
      <c r="BB178" s="96"/>
      <c r="BC178" s="96"/>
      <c r="BD178" s="96"/>
      <c r="BE178" s="96"/>
      <c r="BH178" s="226"/>
      <c r="BI178" s="226"/>
      <c r="BJ178" s="226"/>
      <c r="BK178" s="226"/>
      <c r="BL178" s="226"/>
      <c r="BM178" s="226"/>
      <c r="BN178" s="96"/>
      <c r="BO178" s="96"/>
      <c r="BP178" s="96"/>
      <c r="BQ178" s="96"/>
      <c r="BR178" s="96"/>
      <c r="BS178" s="96"/>
      <c r="BT178" s="226"/>
      <c r="BU178" s="226"/>
      <c r="BV178" s="226"/>
      <c r="BW178" s="226"/>
      <c r="BX178" s="226"/>
      <c r="BY178" s="226"/>
      <c r="BZ178" s="96"/>
      <c r="CA178" s="96"/>
      <c r="CB178" s="96"/>
      <c r="CC178" s="96"/>
      <c r="CD178" s="96"/>
      <c r="CE178" s="96"/>
      <c r="CH178" s="226"/>
      <c r="CI178" s="226"/>
      <c r="CJ178" s="226"/>
      <c r="CK178" s="226"/>
      <c r="CL178" s="226"/>
      <c r="CM178" s="226"/>
      <c r="CN178" s="226"/>
      <c r="CO178" s="226"/>
      <c r="CP178" s="226"/>
      <c r="CQ178" s="96"/>
      <c r="CR178" s="96"/>
      <c r="CS178" s="96"/>
      <c r="CT178" s="226"/>
      <c r="CU178" s="226"/>
      <c r="CV178" s="226"/>
      <c r="CW178" s="226"/>
      <c r="CX178" s="226"/>
      <c r="CY178" s="226"/>
      <c r="CZ178" s="226"/>
      <c r="DA178" s="226"/>
      <c r="DB178" s="226"/>
      <c r="DC178" s="96"/>
      <c r="DD178" s="96"/>
      <c r="DE178" s="96"/>
      <c r="DH178" s="96"/>
      <c r="DI178" s="96"/>
      <c r="DJ178" s="96"/>
      <c r="DK178" s="96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  <c r="EI178" s="96"/>
      <c r="EJ178" s="96"/>
      <c r="EK178" s="96"/>
      <c r="EL178" s="96"/>
      <c r="EM178" s="96"/>
      <c r="EN178" s="96"/>
      <c r="EO178" s="96"/>
      <c r="EP178" s="96"/>
      <c r="EQ178" s="96"/>
      <c r="ER178" s="96"/>
      <c r="ES178" s="96"/>
      <c r="ET178" s="96"/>
      <c r="EU178" s="96"/>
      <c r="EV178" s="96"/>
      <c r="EW178" s="96"/>
      <c r="EX178" s="96"/>
      <c r="EY178" s="96"/>
      <c r="EZ178" s="96"/>
      <c r="FA178" s="96"/>
      <c r="FB178" s="96"/>
      <c r="FC178" s="96"/>
      <c r="FD178" s="96"/>
      <c r="FE178" s="96"/>
      <c r="FF178" s="96"/>
      <c r="FG178" s="96"/>
      <c r="FH178" s="96"/>
      <c r="FI178" s="96"/>
      <c r="FJ178" s="96"/>
      <c r="FK178" s="96"/>
      <c r="FL178" s="96"/>
      <c r="FM178" s="96"/>
      <c r="FN178" s="96"/>
      <c r="FO178" s="96"/>
      <c r="FP178" s="96"/>
      <c r="FQ178" s="96"/>
      <c r="FR178" s="96"/>
      <c r="FS178" s="96"/>
      <c r="FT178" s="96"/>
      <c r="FU178" s="96"/>
      <c r="FV178" s="96"/>
      <c r="FW178" s="96"/>
      <c r="FX178" s="96"/>
      <c r="FY178" s="159"/>
      <c r="FZ178" s="159"/>
      <c r="GA178" s="159"/>
      <c r="GB178" s="159"/>
      <c r="GC178" s="159"/>
      <c r="GD178" s="159"/>
      <c r="GE178" s="159"/>
      <c r="GF178" s="159"/>
      <c r="GG178" s="159"/>
      <c r="GH178" s="159"/>
      <c r="GI178" s="159"/>
      <c r="GJ178" s="159"/>
      <c r="GK178" s="159"/>
      <c r="GL178" s="159"/>
      <c r="GM178" s="159"/>
      <c r="GN178" s="159"/>
      <c r="GO178" s="159"/>
      <c r="GP178" s="159"/>
      <c r="GQ178" s="159"/>
      <c r="GR178" s="159"/>
      <c r="GS178" s="159"/>
      <c r="GT178" s="159"/>
      <c r="GU178" s="159"/>
      <c r="GV178" s="159"/>
      <c r="GW178" s="159"/>
      <c r="GX178" s="159"/>
      <c r="GY178" s="159"/>
      <c r="GZ178" s="159"/>
      <c r="HA178" s="159"/>
      <c r="HB178" s="159"/>
      <c r="HC178" s="159"/>
      <c r="HD178" s="159"/>
      <c r="HE178" s="159"/>
      <c r="HF178" s="159"/>
      <c r="HG178" s="159"/>
      <c r="HH178" s="159"/>
    </row>
    <row r="179" spans="2:216" ht="15" customHeight="1">
      <c r="B179" s="84" t="s">
        <v>327</v>
      </c>
      <c r="C179" s="106" t="s">
        <v>181</v>
      </c>
      <c r="H179" s="96">
        <v>934.35379408300923</v>
      </c>
      <c r="I179" s="96">
        <v>707.19615843409974</v>
      </c>
      <c r="J179" s="96">
        <v>738.68490241042855</v>
      </c>
      <c r="K179" s="96">
        <v>614.85719822321914</v>
      </c>
      <c r="L179" s="96">
        <v>775.83587280558993</v>
      </c>
      <c r="M179" s="96">
        <v>927.68215356321912</v>
      </c>
      <c r="N179" s="96">
        <v>986.43793852817066</v>
      </c>
      <c r="O179" s="96">
        <v>1061.5734486959122</v>
      </c>
      <c r="P179" s="96">
        <v>1141.8539698232189</v>
      </c>
      <c r="Q179" s="96">
        <v>1090.8377333410738</v>
      </c>
      <c r="R179" s="96">
        <v>1056.4156711682192</v>
      </c>
      <c r="S179" s="96">
        <v>675.91683203623506</v>
      </c>
      <c r="T179" s="96"/>
      <c r="U179" s="96"/>
      <c r="V179" s="96"/>
      <c r="W179" s="96"/>
      <c r="X179" s="96"/>
      <c r="Y179" s="96"/>
      <c r="Z179" s="96"/>
      <c r="AA179" s="96"/>
      <c r="AB179" s="96"/>
      <c r="AC179" s="96"/>
      <c r="AD179" s="96"/>
      <c r="AE179" s="96"/>
      <c r="AF179" s="182"/>
      <c r="AH179" s="226"/>
      <c r="AI179" s="226"/>
      <c r="AJ179" s="226"/>
      <c r="AK179" s="96"/>
      <c r="AL179" s="96"/>
      <c r="AM179" s="96"/>
      <c r="AN179" s="96"/>
      <c r="AO179" s="96"/>
      <c r="AP179" s="96"/>
      <c r="AQ179" s="96"/>
      <c r="AR179" s="96"/>
      <c r="AS179" s="96"/>
      <c r="AT179" s="226"/>
      <c r="AU179" s="226"/>
      <c r="AV179" s="226"/>
      <c r="AW179" s="96"/>
      <c r="AX179" s="96"/>
      <c r="AY179" s="96"/>
      <c r="AZ179" s="96"/>
      <c r="BA179" s="96"/>
      <c r="BB179" s="96"/>
      <c r="BC179" s="96"/>
      <c r="BD179" s="96"/>
      <c r="BE179" s="96"/>
      <c r="BH179" s="226"/>
      <c r="BI179" s="226"/>
      <c r="BJ179" s="226"/>
      <c r="BK179" s="226"/>
      <c r="BL179" s="226"/>
      <c r="BM179" s="226"/>
      <c r="BN179" s="96"/>
      <c r="BO179" s="96"/>
      <c r="BP179" s="96"/>
      <c r="BQ179" s="96"/>
      <c r="BR179" s="96"/>
      <c r="BS179" s="96"/>
      <c r="BT179" s="226"/>
      <c r="BU179" s="226"/>
      <c r="BV179" s="226"/>
      <c r="BW179" s="226"/>
      <c r="BX179" s="226"/>
      <c r="BY179" s="226"/>
      <c r="BZ179" s="96"/>
      <c r="CA179" s="96"/>
      <c r="CB179" s="96"/>
      <c r="CC179" s="96"/>
      <c r="CD179" s="96"/>
      <c r="CE179" s="96"/>
      <c r="CH179" s="226"/>
      <c r="CI179" s="226"/>
      <c r="CJ179" s="226"/>
      <c r="CK179" s="226"/>
      <c r="CL179" s="226"/>
      <c r="CM179" s="226"/>
      <c r="CN179" s="226"/>
      <c r="CO179" s="226"/>
      <c r="CP179" s="226"/>
      <c r="CQ179" s="96"/>
      <c r="CR179" s="96"/>
      <c r="CS179" s="96"/>
      <c r="CT179" s="226"/>
      <c r="CU179" s="226"/>
      <c r="CV179" s="226"/>
      <c r="CW179" s="226"/>
      <c r="CX179" s="226"/>
      <c r="CY179" s="226"/>
      <c r="CZ179" s="226"/>
      <c r="DA179" s="226"/>
      <c r="DB179" s="226"/>
      <c r="DC179" s="96"/>
      <c r="DD179" s="96"/>
      <c r="DE179" s="96"/>
      <c r="DH179" s="96"/>
      <c r="DI179" s="96"/>
      <c r="DJ179" s="96"/>
      <c r="DK179" s="96"/>
      <c r="DL179" s="96"/>
      <c r="DM179" s="96"/>
      <c r="DN179" s="96"/>
      <c r="DO179" s="96"/>
      <c r="DP179" s="96"/>
      <c r="DQ179" s="96"/>
      <c r="DR179" s="96"/>
      <c r="DS179" s="96"/>
      <c r="DT179" s="96"/>
      <c r="DU179" s="96"/>
      <c r="DV179" s="96"/>
      <c r="DW179" s="96"/>
      <c r="DX179" s="96"/>
      <c r="DY179" s="96"/>
      <c r="DZ179" s="96"/>
      <c r="EA179" s="96"/>
      <c r="EB179" s="96"/>
      <c r="EC179" s="96"/>
      <c r="ED179" s="96"/>
      <c r="EE179" s="96"/>
      <c r="EF179" s="96"/>
      <c r="EG179" s="96"/>
      <c r="EH179" s="96"/>
      <c r="EI179" s="96"/>
      <c r="EJ179" s="96"/>
      <c r="EK179" s="96"/>
      <c r="EL179" s="96"/>
      <c r="EM179" s="96"/>
      <c r="EN179" s="96"/>
      <c r="EO179" s="96"/>
      <c r="EP179" s="96"/>
      <c r="EQ179" s="96"/>
      <c r="ER179" s="96"/>
      <c r="ES179" s="96"/>
      <c r="ET179" s="96"/>
      <c r="EU179" s="96"/>
      <c r="EV179" s="96"/>
      <c r="EW179" s="96"/>
      <c r="EX179" s="96"/>
      <c r="EY179" s="96"/>
      <c r="EZ179" s="96"/>
      <c r="FA179" s="96"/>
      <c r="FB179" s="96"/>
      <c r="FC179" s="96"/>
      <c r="FD179" s="96"/>
      <c r="FE179" s="96"/>
      <c r="FF179" s="96"/>
      <c r="FG179" s="96"/>
      <c r="FH179" s="96"/>
      <c r="FI179" s="96"/>
      <c r="FJ179" s="96"/>
      <c r="FK179" s="96"/>
      <c r="FL179" s="96"/>
      <c r="FM179" s="96"/>
      <c r="FN179" s="96"/>
      <c r="FO179" s="96"/>
      <c r="FP179" s="96"/>
      <c r="FQ179" s="96"/>
      <c r="FR179" s="96"/>
      <c r="FS179" s="96"/>
      <c r="FT179" s="96"/>
      <c r="FU179" s="96"/>
      <c r="FV179" s="96"/>
      <c r="FW179" s="96"/>
      <c r="FX179" s="96"/>
      <c r="FY179" s="159"/>
      <c r="FZ179" s="159"/>
      <c r="GA179" s="159"/>
      <c r="GB179" s="159"/>
      <c r="GC179" s="159"/>
      <c r="GD179" s="159"/>
      <c r="GE179" s="159"/>
      <c r="GF179" s="159"/>
      <c r="GG179" s="159"/>
      <c r="GH179" s="159"/>
      <c r="GI179" s="159"/>
      <c r="GJ179" s="159"/>
      <c r="GK179" s="159"/>
      <c r="GL179" s="159"/>
      <c r="GM179" s="159"/>
      <c r="GN179" s="159"/>
      <c r="GO179" s="159"/>
      <c r="GP179" s="159"/>
      <c r="GQ179" s="159"/>
      <c r="GR179" s="159"/>
      <c r="GS179" s="159"/>
      <c r="GT179" s="159"/>
      <c r="GU179" s="159"/>
      <c r="GV179" s="159"/>
      <c r="GW179" s="159"/>
      <c r="GX179" s="159"/>
      <c r="GY179" s="159"/>
      <c r="GZ179" s="159"/>
      <c r="HA179" s="159"/>
      <c r="HB179" s="159"/>
      <c r="HC179" s="159"/>
      <c r="HD179" s="159"/>
      <c r="HE179" s="159"/>
      <c r="HF179" s="159"/>
      <c r="HG179" s="159"/>
      <c r="HH179" s="159"/>
    </row>
    <row r="180" spans="2:216" ht="15" customHeight="1">
      <c r="B180" s="85" t="s">
        <v>328</v>
      </c>
      <c r="C180" s="106" t="s">
        <v>181</v>
      </c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  <c r="AB180" s="96"/>
      <c r="AC180" s="96"/>
      <c r="AD180" s="96"/>
      <c r="AE180" s="96"/>
      <c r="AF180" s="182"/>
      <c r="AH180" s="226"/>
      <c r="AI180" s="226"/>
      <c r="AJ180" s="226"/>
      <c r="AK180" s="96"/>
      <c r="AL180" s="96"/>
      <c r="AM180" s="96"/>
      <c r="AN180" s="96"/>
      <c r="AO180" s="96"/>
      <c r="AP180" s="96"/>
      <c r="AQ180" s="96"/>
      <c r="AR180" s="96"/>
      <c r="AS180" s="96"/>
      <c r="AT180" s="226"/>
      <c r="AU180" s="226"/>
      <c r="AV180" s="226"/>
      <c r="AW180" s="96"/>
      <c r="AX180" s="96"/>
      <c r="AY180" s="96"/>
      <c r="AZ180" s="96"/>
      <c r="BA180" s="96"/>
      <c r="BB180" s="96"/>
      <c r="BC180" s="96"/>
      <c r="BD180" s="96"/>
      <c r="BE180" s="96"/>
      <c r="BH180" s="226"/>
      <c r="BI180" s="226"/>
      <c r="BJ180" s="226"/>
      <c r="BK180" s="226"/>
      <c r="BL180" s="226"/>
      <c r="BM180" s="226"/>
      <c r="BN180" s="96"/>
      <c r="BO180" s="96"/>
      <c r="BP180" s="96"/>
      <c r="BQ180" s="96"/>
      <c r="BR180" s="96"/>
      <c r="BS180" s="96"/>
      <c r="BT180" s="226"/>
      <c r="BU180" s="226"/>
      <c r="BV180" s="226"/>
      <c r="BW180" s="226"/>
      <c r="BX180" s="226"/>
      <c r="BY180" s="226"/>
      <c r="BZ180" s="96"/>
      <c r="CA180" s="96"/>
      <c r="CB180" s="96"/>
      <c r="CC180" s="96"/>
      <c r="CD180" s="96"/>
      <c r="CE180" s="96"/>
      <c r="CH180" s="226"/>
      <c r="CI180" s="226"/>
      <c r="CJ180" s="226"/>
      <c r="CK180" s="226"/>
      <c r="CL180" s="226"/>
      <c r="CM180" s="226"/>
      <c r="CN180" s="226"/>
      <c r="CO180" s="226"/>
      <c r="CP180" s="226"/>
      <c r="CQ180" s="96"/>
      <c r="CR180" s="96"/>
      <c r="CS180" s="96"/>
      <c r="CT180" s="226"/>
      <c r="CU180" s="226"/>
      <c r="CV180" s="226"/>
      <c r="CW180" s="226"/>
      <c r="CX180" s="226"/>
      <c r="CY180" s="226"/>
      <c r="CZ180" s="226"/>
      <c r="DA180" s="226"/>
      <c r="DB180" s="226"/>
      <c r="DC180" s="96"/>
      <c r="DD180" s="96"/>
      <c r="DE180" s="96"/>
      <c r="DH180" s="96"/>
      <c r="DI180" s="96"/>
      <c r="DJ180" s="96"/>
      <c r="DK180" s="96"/>
      <c r="DL180" s="96"/>
      <c r="DM180" s="96"/>
      <c r="DN180" s="96"/>
      <c r="DO180" s="96"/>
      <c r="DP180" s="96"/>
      <c r="DQ180" s="96"/>
      <c r="DR180" s="96"/>
      <c r="DS180" s="96"/>
      <c r="DT180" s="96"/>
      <c r="DU180" s="96"/>
      <c r="DV180" s="96"/>
      <c r="DW180" s="96"/>
      <c r="DX180" s="96"/>
      <c r="DY180" s="96"/>
      <c r="DZ180" s="96"/>
      <c r="EA180" s="96"/>
      <c r="EB180" s="96"/>
      <c r="EC180" s="96"/>
      <c r="ED180" s="96"/>
      <c r="EE180" s="96"/>
      <c r="EF180" s="96"/>
      <c r="EG180" s="96"/>
      <c r="EH180" s="96"/>
      <c r="EI180" s="96"/>
      <c r="EJ180" s="96"/>
      <c r="EK180" s="96"/>
      <c r="EL180" s="96"/>
      <c r="EM180" s="96"/>
      <c r="EN180" s="96"/>
      <c r="EO180" s="96"/>
      <c r="EP180" s="96"/>
      <c r="EQ180" s="96"/>
      <c r="ER180" s="96"/>
      <c r="ES180" s="96"/>
      <c r="ET180" s="96"/>
      <c r="EU180" s="96"/>
      <c r="EV180" s="96"/>
      <c r="EW180" s="96"/>
      <c r="EX180" s="96"/>
      <c r="EY180" s="96"/>
      <c r="EZ180" s="96"/>
      <c r="FA180" s="96"/>
      <c r="FB180" s="96"/>
      <c r="FC180" s="96"/>
      <c r="FD180" s="96"/>
      <c r="FE180" s="96"/>
      <c r="FF180" s="96"/>
      <c r="FG180" s="96"/>
      <c r="FH180" s="96"/>
      <c r="FI180" s="96"/>
      <c r="FJ180" s="96"/>
      <c r="FK180" s="96"/>
      <c r="FL180" s="96"/>
      <c r="FM180" s="96"/>
      <c r="FN180" s="96"/>
      <c r="FO180" s="96"/>
      <c r="FP180" s="96"/>
      <c r="FQ180" s="96"/>
      <c r="FR180" s="96"/>
      <c r="FS180" s="96"/>
      <c r="FT180" s="96"/>
      <c r="FU180" s="96"/>
      <c r="FV180" s="96"/>
      <c r="FW180" s="96"/>
      <c r="FX180" s="96"/>
      <c r="FY180" s="159"/>
      <c r="FZ180" s="159"/>
      <c r="GA180" s="159"/>
      <c r="GB180" s="159"/>
      <c r="GC180" s="159"/>
      <c r="GD180" s="159"/>
      <c r="GE180" s="159"/>
      <c r="GF180" s="159"/>
      <c r="GG180" s="159"/>
      <c r="GH180" s="159"/>
      <c r="GI180" s="159"/>
      <c r="GJ180" s="159"/>
      <c r="GK180" s="159"/>
      <c r="GL180" s="159"/>
      <c r="GM180" s="159"/>
      <c r="GN180" s="159"/>
      <c r="GO180" s="159"/>
      <c r="GP180" s="159"/>
      <c r="GQ180" s="159"/>
      <c r="GR180" s="159"/>
      <c r="GS180" s="159"/>
      <c r="GT180" s="159"/>
      <c r="GU180" s="159"/>
      <c r="GV180" s="159"/>
      <c r="GW180" s="159"/>
      <c r="GX180" s="159"/>
      <c r="GY180" s="159"/>
      <c r="GZ180" s="159"/>
      <c r="HA180" s="159"/>
      <c r="HB180" s="159"/>
      <c r="HC180" s="159"/>
      <c r="HD180" s="159"/>
      <c r="HE180" s="159"/>
      <c r="HF180" s="159"/>
      <c r="HG180" s="159"/>
      <c r="HH180" s="159"/>
    </row>
    <row r="181" spans="2:216" ht="15" customHeight="1">
      <c r="B181" s="85" t="s">
        <v>329</v>
      </c>
      <c r="C181" s="106" t="s">
        <v>152</v>
      </c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96"/>
      <c r="AD181" s="96"/>
      <c r="AE181" s="96"/>
      <c r="AF181" s="186"/>
      <c r="AH181" s="226"/>
      <c r="AI181" s="226"/>
      <c r="AJ181" s="226"/>
      <c r="AK181" s="96"/>
      <c r="AL181" s="96"/>
      <c r="AM181" s="96"/>
      <c r="AN181" s="96"/>
      <c r="AO181" s="96"/>
      <c r="AP181" s="96"/>
      <c r="AQ181" s="96"/>
      <c r="AR181" s="96"/>
      <c r="AS181" s="96"/>
      <c r="AT181" s="226"/>
      <c r="AU181" s="226"/>
      <c r="AV181" s="226"/>
      <c r="AW181" s="96"/>
      <c r="AX181" s="96"/>
      <c r="AY181" s="96"/>
      <c r="AZ181" s="96"/>
      <c r="BA181" s="96"/>
      <c r="BB181" s="96"/>
      <c r="BC181" s="96"/>
      <c r="BD181" s="96"/>
      <c r="BE181" s="96"/>
      <c r="BH181" s="226"/>
      <c r="BI181" s="226"/>
      <c r="BJ181" s="226"/>
      <c r="BK181" s="226"/>
      <c r="BL181" s="226"/>
      <c r="BM181" s="226"/>
      <c r="BN181" s="96"/>
      <c r="BO181" s="96"/>
      <c r="BP181" s="96"/>
      <c r="BQ181" s="96"/>
      <c r="BR181" s="96"/>
      <c r="BS181" s="96"/>
      <c r="BT181" s="226"/>
      <c r="BU181" s="226"/>
      <c r="BV181" s="226"/>
      <c r="BW181" s="226"/>
      <c r="BX181" s="226"/>
      <c r="BY181" s="226"/>
      <c r="BZ181" s="96"/>
      <c r="CA181" s="96"/>
      <c r="CB181" s="96"/>
      <c r="CC181" s="96"/>
      <c r="CD181" s="96"/>
      <c r="CE181" s="96"/>
      <c r="CH181" s="226"/>
      <c r="CI181" s="226"/>
      <c r="CJ181" s="226"/>
      <c r="CK181" s="226"/>
      <c r="CL181" s="226"/>
      <c r="CM181" s="226"/>
      <c r="CN181" s="226"/>
      <c r="CO181" s="226"/>
      <c r="CP181" s="226"/>
      <c r="CQ181" s="96"/>
      <c r="CR181" s="96"/>
      <c r="CS181" s="96"/>
      <c r="CT181" s="226"/>
      <c r="CU181" s="226"/>
      <c r="CV181" s="226"/>
      <c r="CW181" s="226"/>
      <c r="CX181" s="226"/>
      <c r="CY181" s="226"/>
      <c r="CZ181" s="226"/>
      <c r="DA181" s="226"/>
      <c r="DB181" s="226"/>
      <c r="DC181" s="96"/>
      <c r="DD181" s="96"/>
      <c r="DE181" s="96"/>
      <c r="DH181" s="96"/>
      <c r="DI181" s="96"/>
      <c r="DJ181" s="96"/>
      <c r="DK181" s="96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  <c r="EI181" s="96"/>
      <c r="EJ181" s="96"/>
      <c r="EK181" s="96"/>
      <c r="EL181" s="96"/>
      <c r="EM181" s="96"/>
      <c r="EN181" s="96"/>
      <c r="EO181" s="96"/>
      <c r="EP181" s="96"/>
      <c r="EQ181" s="96"/>
      <c r="ER181" s="96"/>
      <c r="ES181" s="96"/>
      <c r="ET181" s="96"/>
      <c r="EU181" s="96"/>
      <c r="EV181" s="96"/>
      <c r="EW181" s="96"/>
      <c r="EX181" s="96"/>
      <c r="EY181" s="96"/>
      <c r="EZ181" s="96"/>
      <c r="FA181" s="96"/>
      <c r="FB181" s="96"/>
      <c r="FC181" s="96"/>
      <c r="FD181" s="96"/>
      <c r="FE181" s="96"/>
      <c r="FF181" s="96"/>
      <c r="FG181" s="96"/>
      <c r="FH181" s="96"/>
      <c r="FI181" s="96"/>
      <c r="FJ181" s="96"/>
      <c r="FK181" s="96"/>
      <c r="FL181" s="96"/>
      <c r="FM181" s="96"/>
      <c r="FN181" s="96"/>
      <c r="FO181" s="96"/>
      <c r="FP181" s="96"/>
      <c r="FQ181" s="96"/>
      <c r="FR181" s="96"/>
      <c r="FS181" s="96"/>
      <c r="FT181" s="96"/>
      <c r="FU181" s="96"/>
      <c r="FV181" s="96"/>
      <c r="FW181" s="96"/>
      <c r="FX181" s="96"/>
      <c r="FY181" s="159"/>
      <c r="FZ181" s="159"/>
      <c r="GA181" s="159"/>
      <c r="GB181" s="159"/>
      <c r="GC181" s="159"/>
      <c r="GD181" s="159"/>
      <c r="GE181" s="159"/>
      <c r="GF181" s="159"/>
      <c r="GG181" s="159"/>
      <c r="GH181" s="159"/>
      <c r="GI181" s="159"/>
      <c r="GJ181" s="159"/>
      <c r="GK181" s="159"/>
      <c r="GL181" s="159"/>
      <c r="GM181" s="159"/>
      <c r="GN181" s="159"/>
      <c r="GO181" s="159"/>
      <c r="GP181" s="159"/>
      <c r="GQ181" s="159"/>
      <c r="GR181" s="159"/>
      <c r="GS181" s="159"/>
      <c r="GT181" s="159"/>
      <c r="GU181" s="159"/>
      <c r="GV181" s="159"/>
      <c r="GW181" s="159"/>
      <c r="GX181" s="159"/>
      <c r="GY181" s="159"/>
      <c r="GZ181" s="159"/>
      <c r="HA181" s="159"/>
      <c r="HB181" s="159"/>
      <c r="HC181" s="159"/>
      <c r="HD181" s="159"/>
      <c r="HE181" s="159"/>
      <c r="HF181" s="159"/>
      <c r="HG181" s="159"/>
      <c r="HH181" s="159"/>
    </row>
    <row r="182" spans="2:216" ht="15" customHeight="1">
      <c r="B182" s="85" t="s">
        <v>330</v>
      </c>
      <c r="C182" s="106" t="s">
        <v>153</v>
      </c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  <c r="AB182" s="96"/>
      <c r="AC182" s="96"/>
      <c r="AD182" s="96"/>
      <c r="AE182" s="96"/>
      <c r="AF182" s="186"/>
      <c r="AH182" s="226"/>
      <c r="AI182" s="226"/>
      <c r="AJ182" s="226"/>
      <c r="AK182" s="96"/>
      <c r="AL182" s="96"/>
      <c r="AM182" s="96"/>
      <c r="AN182" s="96"/>
      <c r="AO182" s="96"/>
      <c r="AP182" s="96"/>
      <c r="AQ182" s="96"/>
      <c r="AR182" s="96"/>
      <c r="AS182" s="96"/>
      <c r="AT182" s="226"/>
      <c r="AU182" s="226"/>
      <c r="AV182" s="226"/>
      <c r="AW182" s="96"/>
      <c r="AX182" s="96"/>
      <c r="AY182" s="96"/>
      <c r="AZ182" s="96"/>
      <c r="BA182" s="96"/>
      <c r="BB182" s="96"/>
      <c r="BC182" s="96"/>
      <c r="BD182" s="96"/>
      <c r="BE182" s="96"/>
      <c r="BH182" s="226"/>
      <c r="BI182" s="226"/>
      <c r="BJ182" s="226"/>
      <c r="BK182" s="226"/>
      <c r="BL182" s="226"/>
      <c r="BM182" s="226"/>
      <c r="BN182" s="96"/>
      <c r="BO182" s="96"/>
      <c r="BP182" s="96"/>
      <c r="BQ182" s="96"/>
      <c r="BR182" s="96"/>
      <c r="BS182" s="96"/>
      <c r="BT182" s="226"/>
      <c r="BU182" s="226"/>
      <c r="BV182" s="226"/>
      <c r="BW182" s="226"/>
      <c r="BX182" s="226"/>
      <c r="BY182" s="226"/>
      <c r="BZ182" s="96"/>
      <c r="CA182" s="96"/>
      <c r="CB182" s="96"/>
      <c r="CC182" s="96"/>
      <c r="CD182" s="96"/>
      <c r="CE182" s="96"/>
      <c r="CH182" s="226"/>
      <c r="CI182" s="226"/>
      <c r="CJ182" s="226"/>
      <c r="CK182" s="226"/>
      <c r="CL182" s="226"/>
      <c r="CM182" s="226"/>
      <c r="CN182" s="226"/>
      <c r="CO182" s="226"/>
      <c r="CP182" s="226"/>
      <c r="CQ182" s="96"/>
      <c r="CR182" s="96"/>
      <c r="CS182" s="96"/>
      <c r="CT182" s="226"/>
      <c r="CU182" s="226"/>
      <c r="CV182" s="226"/>
      <c r="CW182" s="226"/>
      <c r="CX182" s="226"/>
      <c r="CY182" s="226"/>
      <c r="CZ182" s="226"/>
      <c r="DA182" s="226"/>
      <c r="DB182" s="226"/>
      <c r="DC182" s="96"/>
      <c r="DD182" s="96"/>
      <c r="DE182" s="96"/>
      <c r="DH182" s="96"/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  <c r="EI182" s="96"/>
      <c r="EJ182" s="96"/>
      <c r="EK182" s="96"/>
      <c r="EL182" s="96"/>
      <c r="EM182" s="96"/>
      <c r="EN182" s="96"/>
      <c r="EO182" s="96"/>
      <c r="EP182" s="96"/>
      <c r="EQ182" s="96"/>
      <c r="ER182" s="96"/>
      <c r="ES182" s="96"/>
      <c r="ET182" s="96"/>
      <c r="EU182" s="96"/>
      <c r="EV182" s="96"/>
      <c r="EW182" s="96"/>
      <c r="EX182" s="96"/>
      <c r="EY182" s="96"/>
      <c r="EZ182" s="96"/>
      <c r="FA182" s="96"/>
      <c r="FB182" s="96"/>
      <c r="FC182" s="96"/>
      <c r="FD182" s="96"/>
      <c r="FE182" s="96"/>
      <c r="FF182" s="96"/>
      <c r="FG182" s="96"/>
      <c r="FH182" s="96"/>
      <c r="FI182" s="96"/>
      <c r="FJ182" s="96"/>
      <c r="FK182" s="96"/>
      <c r="FL182" s="96"/>
      <c r="FM182" s="96"/>
      <c r="FN182" s="96"/>
      <c r="FO182" s="96"/>
      <c r="FP182" s="96"/>
      <c r="FQ182" s="96"/>
      <c r="FR182" s="96"/>
      <c r="FS182" s="96"/>
      <c r="FT182" s="96"/>
      <c r="FU182" s="96"/>
      <c r="FV182" s="96"/>
      <c r="FW182" s="96"/>
      <c r="FX182" s="96"/>
      <c r="FY182" s="159"/>
      <c r="FZ182" s="159"/>
      <c r="GA182" s="159"/>
      <c r="GB182" s="159"/>
      <c r="GC182" s="159"/>
      <c r="GD182" s="159"/>
      <c r="GE182" s="159"/>
      <c r="GF182" s="159"/>
      <c r="GG182" s="159"/>
      <c r="GH182" s="159"/>
      <c r="GI182" s="159"/>
      <c r="GJ182" s="159"/>
      <c r="GK182" s="159"/>
      <c r="GL182" s="159"/>
      <c r="GM182" s="159"/>
      <c r="GN182" s="159"/>
      <c r="GO182" s="159"/>
      <c r="GP182" s="159"/>
      <c r="GQ182" s="159"/>
      <c r="GR182" s="159"/>
      <c r="GS182" s="159"/>
      <c r="GT182" s="159"/>
      <c r="GU182" s="159"/>
      <c r="GV182" s="159"/>
      <c r="GW182" s="159"/>
      <c r="GX182" s="159"/>
      <c r="GY182" s="159"/>
      <c r="GZ182" s="159"/>
      <c r="HA182" s="159"/>
      <c r="HB182" s="159"/>
      <c r="HC182" s="159"/>
      <c r="HD182" s="159"/>
      <c r="HE182" s="159"/>
      <c r="HF182" s="159"/>
      <c r="HG182" s="159"/>
      <c r="HH182" s="159"/>
    </row>
    <row r="183" spans="2:216" s="264" customFormat="1" ht="15" customHeight="1">
      <c r="B183" s="252" t="s">
        <v>331</v>
      </c>
      <c r="C183" s="254"/>
      <c r="D183" s="263"/>
      <c r="E183" s="263"/>
      <c r="F183" s="263"/>
      <c r="AF183" s="267"/>
      <c r="AG183" s="265"/>
      <c r="BF183" s="265"/>
      <c r="BG183" s="265"/>
      <c r="CF183" s="265"/>
      <c r="CG183" s="265"/>
      <c r="FY183" s="278"/>
      <c r="FZ183" s="278"/>
      <c r="GA183" s="278"/>
      <c r="GB183" s="278"/>
      <c r="GC183" s="278"/>
      <c r="GD183" s="278"/>
      <c r="GE183" s="278"/>
      <c r="GF183" s="278"/>
      <c r="GG183" s="278"/>
      <c r="GH183" s="278"/>
      <c r="GI183" s="278"/>
      <c r="GJ183" s="278"/>
      <c r="GK183" s="278"/>
      <c r="GL183" s="278"/>
      <c r="GM183" s="278"/>
      <c r="GN183" s="278"/>
      <c r="GO183" s="278"/>
      <c r="GP183" s="278"/>
      <c r="GQ183" s="278"/>
      <c r="GR183" s="278"/>
      <c r="GS183" s="278"/>
      <c r="GT183" s="278"/>
      <c r="GU183" s="278"/>
      <c r="GV183" s="278"/>
      <c r="GW183" s="278"/>
      <c r="GX183" s="278"/>
      <c r="GY183" s="278"/>
      <c r="GZ183" s="278"/>
      <c r="HA183" s="278"/>
      <c r="HB183" s="278"/>
      <c r="HC183" s="278"/>
      <c r="HD183" s="278"/>
      <c r="HE183" s="278"/>
      <c r="HF183" s="278"/>
      <c r="HG183" s="278"/>
      <c r="HH183" s="278"/>
    </row>
    <row r="184" spans="2:216" ht="15" customHeight="1">
      <c r="B184" s="105" t="s">
        <v>332</v>
      </c>
      <c r="C184" s="106" t="s">
        <v>174</v>
      </c>
      <c r="H184" s="132"/>
      <c r="I184" s="132"/>
      <c r="J184" s="132"/>
      <c r="K184" s="132"/>
      <c r="L184" s="132"/>
      <c r="M184" s="132"/>
      <c r="N184" s="132"/>
      <c r="O184" s="132"/>
      <c r="P184" s="132"/>
      <c r="Q184" s="132"/>
      <c r="R184" s="132"/>
      <c r="S184" s="132"/>
      <c r="T184" s="132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186"/>
      <c r="AH184" s="226"/>
      <c r="AI184" s="226"/>
      <c r="AJ184" s="226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226"/>
      <c r="AU184" s="226"/>
      <c r="AV184" s="226"/>
      <c r="AW184" s="139"/>
      <c r="AX184" s="139"/>
      <c r="AY184" s="139"/>
      <c r="AZ184" s="139"/>
      <c r="BA184" s="139"/>
      <c r="BB184" s="139"/>
      <c r="BC184" s="139"/>
      <c r="BD184" s="139"/>
      <c r="BE184" s="139"/>
      <c r="BH184" s="226"/>
      <c r="BI184" s="226"/>
      <c r="BJ184" s="226"/>
      <c r="BK184" s="226"/>
      <c r="BL184" s="226"/>
      <c r="BM184" s="226"/>
      <c r="BN184" s="139"/>
      <c r="BO184" s="139"/>
      <c r="BP184" s="139"/>
      <c r="BQ184" s="139"/>
      <c r="BR184" s="139"/>
      <c r="BS184" s="139"/>
      <c r="BT184" s="226"/>
      <c r="BU184" s="226"/>
      <c r="BV184" s="226"/>
      <c r="BW184" s="226"/>
      <c r="BX184" s="226"/>
      <c r="BY184" s="226"/>
      <c r="BZ184" s="139"/>
      <c r="CA184" s="139"/>
      <c r="CB184" s="139"/>
      <c r="CC184" s="139"/>
      <c r="CD184" s="139"/>
      <c r="CE184" s="139"/>
      <c r="CH184" s="226"/>
      <c r="CI184" s="226"/>
      <c r="CJ184" s="226"/>
      <c r="CK184" s="226"/>
      <c r="CL184" s="226"/>
      <c r="CM184" s="226"/>
      <c r="CN184" s="226"/>
      <c r="CO184" s="226"/>
      <c r="CP184" s="226"/>
      <c r="CQ184" s="139"/>
      <c r="CR184" s="139"/>
      <c r="CS184" s="139"/>
      <c r="CT184" s="226"/>
      <c r="CU184" s="226"/>
      <c r="CV184" s="226"/>
      <c r="CW184" s="226"/>
      <c r="CX184" s="226"/>
      <c r="CY184" s="226"/>
      <c r="CZ184" s="226"/>
      <c r="DA184" s="226"/>
      <c r="DB184" s="226"/>
      <c r="DC184" s="139"/>
      <c r="DD184" s="139"/>
      <c r="DE184" s="139"/>
      <c r="DH184" s="139"/>
      <c r="DI184" s="139"/>
      <c r="DJ184" s="139"/>
      <c r="DK184" s="139"/>
      <c r="DL184" s="139"/>
      <c r="DM184" s="139"/>
      <c r="DN184" s="139"/>
      <c r="DO184" s="139"/>
      <c r="DP184" s="139"/>
      <c r="DQ184" s="139"/>
      <c r="DR184" s="139"/>
      <c r="DS184" s="139"/>
      <c r="DT184" s="139"/>
      <c r="DU184" s="139"/>
      <c r="DV184" s="139"/>
      <c r="DW184" s="139"/>
      <c r="DX184" s="139"/>
      <c r="DY184" s="139"/>
      <c r="DZ184" s="139"/>
      <c r="EA184" s="139"/>
      <c r="EB184" s="139"/>
      <c r="EC184" s="139"/>
      <c r="ED184" s="139"/>
      <c r="EE184" s="139"/>
      <c r="EF184" s="139"/>
      <c r="EG184" s="139"/>
      <c r="EH184" s="139"/>
      <c r="EI184" s="139"/>
      <c r="EJ184" s="139"/>
      <c r="EK184" s="139"/>
      <c r="EL184" s="139"/>
      <c r="EM184" s="139"/>
      <c r="EN184" s="139"/>
      <c r="EO184" s="139"/>
      <c r="EP184" s="139"/>
      <c r="EQ184" s="139"/>
      <c r="ER184" s="139"/>
      <c r="ES184" s="139"/>
      <c r="ET184" s="139"/>
      <c r="EU184" s="139"/>
      <c r="EV184" s="139"/>
      <c r="EW184" s="139"/>
      <c r="EX184" s="139"/>
      <c r="EY184" s="139"/>
      <c r="EZ184" s="139"/>
      <c r="FA184" s="139"/>
      <c r="FB184" s="139"/>
      <c r="FC184" s="139"/>
      <c r="FD184" s="139"/>
      <c r="FE184" s="139"/>
      <c r="FF184" s="139"/>
      <c r="FG184" s="139"/>
      <c r="FH184" s="139"/>
      <c r="FI184" s="139"/>
      <c r="FJ184" s="139"/>
      <c r="FK184" s="139"/>
      <c r="FL184" s="139"/>
      <c r="FM184" s="139"/>
      <c r="FN184" s="139"/>
      <c r="FO184" s="139"/>
      <c r="FP184" s="139"/>
      <c r="FQ184" s="139"/>
      <c r="FR184" s="139"/>
      <c r="FS184" s="139"/>
      <c r="FT184" s="139"/>
      <c r="FU184" s="139"/>
      <c r="FV184" s="139"/>
      <c r="FW184" s="139"/>
      <c r="FX184" s="139"/>
      <c r="FY184" s="166"/>
      <c r="FZ184" s="166"/>
      <c r="GA184" s="166"/>
      <c r="GB184" s="166"/>
      <c r="GC184" s="166"/>
      <c r="GD184" s="166"/>
      <c r="GE184" s="166"/>
      <c r="GF184" s="166"/>
      <c r="GG184" s="166"/>
      <c r="GH184" s="166"/>
      <c r="GI184" s="166"/>
      <c r="GJ184" s="166"/>
      <c r="GK184" s="166"/>
      <c r="GL184" s="166"/>
      <c r="GM184" s="166"/>
      <c r="GN184" s="166"/>
      <c r="GO184" s="166"/>
      <c r="GP184" s="166"/>
      <c r="GQ184" s="166"/>
      <c r="GR184" s="166"/>
      <c r="GS184" s="166"/>
      <c r="GT184" s="166"/>
      <c r="GU184" s="166"/>
      <c r="GV184" s="166"/>
      <c r="GW184" s="166"/>
      <c r="GX184" s="166"/>
      <c r="GY184" s="166"/>
      <c r="GZ184" s="166"/>
      <c r="HA184" s="166"/>
      <c r="HB184" s="166"/>
      <c r="HC184" s="166"/>
      <c r="HD184" s="166"/>
      <c r="HE184" s="166"/>
      <c r="HF184" s="166"/>
      <c r="HG184" s="166"/>
      <c r="HH184" s="166"/>
    </row>
    <row r="185" spans="2:216" ht="15" customHeight="1">
      <c r="B185" s="104" t="s">
        <v>333</v>
      </c>
      <c r="C185" s="106" t="s">
        <v>181</v>
      </c>
      <c r="H185" s="132"/>
      <c r="I185" s="132"/>
      <c r="J185" s="132"/>
      <c r="K185" s="132"/>
      <c r="L185" s="132"/>
      <c r="M185" s="132"/>
      <c r="N185" s="132"/>
      <c r="O185" s="132"/>
      <c r="P185" s="132"/>
      <c r="Q185" s="132"/>
      <c r="R185" s="132"/>
      <c r="S185" s="132"/>
      <c r="T185" s="132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186"/>
      <c r="AH185" s="226"/>
      <c r="AI185" s="226"/>
      <c r="AJ185" s="226"/>
      <c r="AK185" s="96"/>
      <c r="AL185" s="96"/>
      <c r="AM185" s="96"/>
      <c r="AN185" s="96"/>
      <c r="AO185" s="96"/>
      <c r="AP185" s="96"/>
      <c r="AQ185" s="96"/>
      <c r="AR185" s="96"/>
      <c r="AS185" s="96"/>
      <c r="AT185" s="226"/>
      <c r="AU185" s="226"/>
      <c r="AV185" s="226"/>
      <c r="AW185" s="96"/>
      <c r="AX185" s="96"/>
      <c r="AY185" s="96"/>
      <c r="AZ185" s="96"/>
      <c r="BA185" s="96"/>
      <c r="BB185" s="96"/>
      <c r="BC185" s="96"/>
      <c r="BD185" s="96"/>
      <c r="BE185" s="96"/>
      <c r="BH185" s="226"/>
      <c r="BI185" s="226"/>
      <c r="BJ185" s="226"/>
      <c r="BK185" s="226"/>
      <c r="BL185" s="226"/>
      <c r="BM185" s="226"/>
      <c r="BN185" s="96"/>
      <c r="BO185" s="96"/>
      <c r="BP185" s="96"/>
      <c r="BQ185" s="96"/>
      <c r="BR185" s="96"/>
      <c r="BS185" s="96"/>
      <c r="BT185" s="226"/>
      <c r="BU185" s="226"/>
      <c r="BV185" s="226"/>
      <c r="BW185" s="226"/>
      <c r="BX185" s="226"/>
      <c r="BY185" s="226"/>
      <c r="BZ185" s="96"/>
      <c r="CA185" s="96"/>
      <c r="CB185" s="96"/>
      <c r="CC185" s="96"/>
      <c r="CD185" s="96"/>
      <c r="CE185" s="96"/>
      <c r="CH185" s="226"/>
      <c r="CI185" s="226"/>
      <c r="CJ185" s="226"/>
      <c r="CK185" s="226"/>
      <c r="CL185" s="226"/>
      <c r="CM185" s="226"/>
      <c r="CN185" s="226"/>
      <c r="CO185" s="226"/>
      <c r="CP185" s="226"/>
      <c r="CQ185" s="96"/>
      <c r="CR185" s="96"/>
      <c r="CS185" s="96"/>
      <c r="CT185" s="226"/>
      <c r="CU185" s="226"/>
      <c r="CV185" s="226"/>
      <c r="CW185" s="226"/>
      <c r="CX185" s="226"/>
      <c r="CY185" s="226"/>
      <c r="CZ185" s="226"/>
      <c r="DA185" s="226"/>
      <c r="DB185" s="226"/>
      <c r="DC185" s="96"/>
      <c r="DD185" s="96"/>
      <c r="DE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  <c r="EI185" s="96"/>
      <c r="EJ185" s="96"/>
      <c r="EK185" s="96"/>
      <c r="EL185" s="96"/>
      <c r="EM185" s="96"/>
      <c r="EN185" s="96"/>
      <c r="EO185" s="96"/>
      <c r="EP185" s="96"/>
      <c r="EQ185" s="96"/>
      <c r="ER185" s="96"/>
      <c r="ES185" s="96"/>
      <c r="ET185" s="96"/>
      <c r="EU185" s="96"/>
      <c r="EV185" s="96"/>
      <c r="EW185" s="96"/>
      <c r="EX185" s="96"/>
      <c r="EY185" s="96"/>
      <c r="EZ185" s="96"/>
      <c r="FA185" s="96"/>
      <c r="FB185" s="96"/>
      <c r="FC185" s="96"/>
      <c r="FD185" s="96"/>
      <c r="FE185" s="96"/>
      <c r="FF185" s="96"/>
      <c r="FG185" s="96"/>
      <c r="FH185" s="96"/>
      <c r="FI185" s="96"/>
      <c r="FJ185" s="96"/>
      <c r="FK185" s="96"/>
      <c r="FL185" s="96"/>
      <c r="FM185" s="96"/>
      <c r="FN185" s="96"/>
      <c r="FO185" s="96"/>
      <c r="FP185" s="96"/>
      <c r="FQ185" s="96"/>
      <c r="FR185" s="96"/>
      <c r="FS185" s="96"/>
      <c r="FT185" s="96"/>
      <c r="FU185" s="96"/>
      <c r="FV185" s="96"/>
      <c r="FW185" s="96"/>
      <c r="FX185" s="96"/>
      <c r="FY185" s="159"/>
      <c r="FZ185" s="159"/>
      <c r="GA185" s="159"/>
      <c r="GB185" s="159"/>
      <c r="GC185" s="159"/>
      <c r="GD185" s="159"/>
      <c r="GE185" s="159"/>
      <c r="GF185" s="159"/>
      <c r="GG185" s="159"/>
      <c r="GH185" s="159"/>
      <c r="GI185" s="159"/>
      <c r="GJ185" s="159"/>
      <c r="GK185" s="159"/>
      <c r="GL185" s="159"/>
      <c r="GM185" s="159"/>
      <c r="GN185" s="159"/>
      <c r="GO185" s="159"/>
      <c r="GP185" s="159"/>
      <c r="GQ185" s="159"/>
      <c r="GR185" s="159"/>
      <c r="GS185" s="159"/>
      <c r="GT185" s="159"/>
      <c r="GU185" s="159"/>
      <c r="GV185" s="159"/>
      <c r="GW185" s="159"/>
      <c r="GX185" s="159"/>
      <c r="GY185" s="159"/>
      <c r="GZ185" s="159"/>
      <c r="HA185" s="159"/>
      <c r="HB185" s="159"/>
      <c r="HC185" s="159"/>
      <c r="HD185" s="159"/>
      <c r="HE185" s="159"/>
      <c r="HF185" s="159"/>
      <c r="HG185" s="159"/>
      <c r="HH185" s="159"/>
    </row>
    <row r="186" spans="2:216" ht="15" customHeight="1">
      <c r="B186" s="104" t="s">
        <v>334</v>
      </c>
      <c r="C186" s="106" t="s">
        <v>183</v>
      </c>
      <c r="H186" s="132"/>
      <c r="I186" s="132"/>
      <c r="J186" s="132"/>
      <c r="K186" s="132"/>
      <c r="L186" s="132"/>
      <c r="M186" s="132"/>
      <c r="N186" s="132"/>
      <c r="O186" s="132"/>
      <c r="P186" s="132"/>
      <c r="Q186" s="132"/>
      <c r="R186" s="132"/>
      <c r="S186" s="132"/>
      <c r="T186" s="132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186"/>
      <c r="AH186" s="226"/>
      <c r="AI186" s="226"/>
      <c r="AJ186" s="226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226"/>
      <c r="AU186" s="226"/>
      <c r="AV186" s="226"/>
      <c r="AW186" s="129"/>
      <c r="AX186" s="129"/>
      <c r="AY186" s="129"/>
      <c r="AZ186" s="129"/>
      <c r="BA186" s="129"/>
      <c r="BB186" s="129"/>
      <c r="BC186" s="129"/>
      <c r="BD186" s="129"/>
      <c r="BE186" s="129"/>
      <c r="BH186" s="226"/>
      <c r="BI186" s="226"/>
      <c r="BJ186" s="226"/>
      <c r="BK186" s="226"/>
      <c r="BL186" s="226"/>
      <c r="BM186" s="226"/>
      <c r="BN186" s="129"/>
      <c r="BO186" s="129"/>
      <c r="BP186" s="129"/>
      <c r="BQ186" s="129"/>
      <c r="BR186" s="129"/>
      <c r="BS186" s="129"/>
      <c r="BT186" s="226"/>
      <c r="BU186" s="226"/>
      <c r="BV186" s="226"/>
      <c r="BW186" s="226"/>
      <c r="BX186" s="226"/>
      <c r="BY186" s="226"/>
      <c r="BZ186" s="129"/>
      <c r="CA186" s="129"/>
      <c r="CB186" s="129"/>
      <c r="CC186" s="129"/>
      <c r="CD186" s="129"/>
      <c r="CE186" s="129"/>
      <c r="CH186" s="226"/>
      <c r="CI186" s="226"/>
      <c r="CJ186" s="226"/>
      <c r="CK186" s="226"/>
      <c r="CL186" s="226"/>
      <c r="CM186" s="226"/>
      <c r="CN186" s="226"/>
      <c r="CO186" s="226"/>
      <c r="CP186" s="226"/>
      <c r="CQ186" s="129"/>
      <c r="CR186" s="129"/>
      <c r="CS186" s="129"/>
      <c r="CT186" s="226"/>
      <c r="CU186" s="226"/>
      <c r="CV186" s="226"/>
      <c r="CW186" s="226"/>
      <c r="CX186" s="226"/>
      <c r="CY186" s="226"/>
      <c r="CZ186" s="226"/>
      <c r="DA186" s="226"/>
      <c r="DB186" s="226"/>
      <c r="DC186" s="129"/>
      <c r="DD186" s="129"/>
      <c r="DE186" s="129"/>
      <c r="DH186" s="129"/>
      <c r="DI186" s="129"/>
      <c r="DJ186" s="129"/>
      <c r="DK186" s="129"/>
      <c r="DL186" s="129"/>
      <c r="DM186" s="129"/>
      <c r="DN186" s="129"/>
      <c r="DO186" s="129"/>
      <c r="DP186" s="129"/>
      <c r="DQ186" s="129"/>
      <c r="DR186" s="129"/>
      <c r="DS186" s="129"/>
      <c r="DT186" s="129"/>
      <c r="DU186" s="129"/>
      <c r="DV186" s="129"/>
      <c r="DW186" s="129"/>
      <c r="DX186" s="129"/>
      <c r="DY186" s="129"/>
      <c r="DZ186" s="129"/>
      <c r="EA186" s="129"/>
      <c r="EB186" s="129"/>
      <c r="EC186" s="129"/>
      <c r="ED186" s="129"/>
      <c r="EE186" s="129"/>
      <c r="EF186" s="129"/>
      <c r="EG186" s="129"/>
      <c r="EH186" s="129"/>
      <c r="EI186" s="129"/>
      <c r="EJ186" s="129"/>
      <c r="EK186" s="129"/>
      <c r="EL186" s="129"/>
      <c r="EM186" s="129"/>
      <c r="EN186" s="129"/>
      <c r="EO186" s="129"/>
      <c r="EP186" s="129"/>
      <c r="EQ186" s="129"/>
      <c r="ER186" s="129"/>
      <c r="ES186" s="129"/>
      <c r="ET186" s="129"/>
      <c r="EU186" s="129"/>
      <c r="EV186" s="129"/>
      <c r="EW186" s="129"/>
      <c r="EX186" s="129"/>
      <c r="EY186" s="129"/>
      <c r="EZ186" s="129"/>
      <c r="FA186" s="129"/>
      <c r="FB186" s="129"/>
      <c r="FC186" s="129"/>
      <c r="FD186" s="129"/>
      <c r="FE186" s="129"/>
      <c r="FF186" s="129"/>
      <c r="FG186" s="129"/>
      <c r="FH186" s="129"/>
      <c r="FI186" s="129"/>
      <c r="FJ186" s="129"/>
      <c r="FK186" s="129"/>
      <c r="FL186" s="129"/>
      <c r="FM186" s="129"/>
      <c r="FN186" s="129"/>
      <c r="FO186" s="129"/>
      <c r="FP186" s="129"/>
      <c r="FQ186" s="129"/>
      <c r="FR186" s="129"/>
      <c r="FS186" s="129"/>
      <c r="FT186" s="129"/>
      <c r="FU186" s="129"/>
      <c r="FV186" s="129"/>
      <c r="FW186" s="129"/>
      <c r="FX186" s="129"/>
      <c r="FY186" s="165"/>
      <c r="FZ186" s="165"/>
      <c r="GA186" s="165"/>
      <c r="GB186" s="165"/>
      <c r="GC186" s="165"/>
      <c r="GD186" s="165"/>
      <c r="GE186" s="165"/>
      <c r="GF186" s="165"/>
      <c r="GG186" s="165"/>
      <c r="GH186" s="165"/>
      <c r="GI186" s="165"/>
      <c r="GJ186" s="165"/>
      <c r="GK186" s="165"/>
      <c r="GL186" s="165"/>
      <c r="GM186" s="165"/>
      <c r="GN186" s="165"/>
      <c r="GO186" s="165"/>
      <c r="GP186" s="165"/>
      <c r="GQ186" s="165"/>
      <c r="GR186" s="165"/>
      <c r="GS186" s="165"/>
      <c r="GT186" s="165"/>
      <c r="GU186" s="165"/>
      <c r="GV186" s="165"/>
      <c r="GW186" s="165"/>
      <c r="GX186" s="165"/>
      <c r="GY186" s="165"/>
      <c r="GZ186" s="165"/>
      <c r="HA186" s="165"/>
      <c r="HB186" s="165"/>
      <c r="HC186" s="165"/>
      <c r="HD186" s="165"/>
      <c r="HE186" s="165"/>
      <c r="HF186" s="165"/>
      <c r="HG186" s="165"/>
      <c r="HH186" s="165"/>
    </row>
    <row r="187" spans="2:216" ht="15" customHeight="1">
      <c r="B187" s="104" t="s">
        <v>335</v>
      </c>
      <c r="C187" s="106" t="s">
        <v>181</v>
      </c>
      <c r="H187" s="132"/>
      <c r="I187" s="132"/>
      <c r="J187" s="132"/>
      <c r="K187" s="132"/>
      <c r="L187" s="132"/>
      <c r="M187" s="132"/>
      <c r="N187" s="132"/>
      <c r="O187" s="132"/>
      <c r="P187" s="132"/>
      <c r="Q187" s="132"/>
      <c r="R187" s="132"/>
      <c r="S187" s="132"/>
      <c r="T187" s="132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186"/>
      <c r="AH187" s="226"/>
      <c r="AI187" s="226"/>
      <c r="AJ187" s="226"/>
      <c r="AK187" s="96"/>
      <c r="AL187" s="96"/>
      <c r="AM187" s="96"/>
      <c r="AN187" s="96"/>
      <c r="AO187" s="96"/>
      <c r="AP187" s="96"/>
      <c r="AQ187" s="96"/>
      <c r="AR187" s="96"/>
      <c r="AS187" s="96"/>
      <c r="AT187" s="226"/>
      <c r="AU187" s="226"/>
      <c r="AV187" s="226"/>
      <c r="AW187" s="96"/>
      <c r="AX187" s="96"/>
      <c r="AY187" s="96"/>
      <c r="AZ187" s="96"/>
      <c r="BA187" s="96"/>
      <c r="BB187" s="96"/>
      <c r="BC187" s="96"/>
      <c r="BD187" s="96"/>
      <c r="BE187" s="96"/>
      <c r="BH187" s="226"/>
      <c r="BI187" s="226"/>
      <c r="BJ187" s="226"/>
      <c r="BK187" s="226"/>
      <c r="BL187" s="226"/>
      <c r="BM187" s="226"/>
      <c r="BN187" s="96"/>
      <c r="BO187" s="96"/>
      <c r="BP187" s="96"/>
      <c r="BQ187" s="96"/>
      <c r="BR187" s="96"/>
      <c r="BS187" s="96"/>
      <c r="BT187" s="226"/>
      <c r="BU187" s="226"/>
      <c r="BV187" s="226"/>
      <c r="BW187" s="226"/>
      <c r="BX187" s="226"/>
      <c r="BY187" s="226"/>
      <c r="BZ187" s="96"/>
      <c r="CA187" s="96"/>
      <c r="CB187" s="96"/>
      <c r="CC187" s="96"/>
      <c r="CD187" s="96"/>
      <c r="CE187" s="96"/>
      <c r="CH187" s="226"/>
      <c r="CI187" s="226"/>
      <c r="CJ187" s="226"/>
      <c r="CK187" s="226"/>
      <c r="CL187" s="226"/>
      <c r="CM187" s="226"/>
      <c r="CN187" s="226"/>
      <c r="CO187" s="226"/>
      <c r="CP187" s="226"/>
      <c r="CQ187" s="96"/>
      <c r="CR187" s="96"/>
      <c r="CS187" s="96"/>
      <c r="CT187" s="226"/>
      <c r="CU187" s="226"/>
      <c r="CV187" s="226"/>
      <c r="CW187" s="226"/>
      <c r="CX187" s="226"/>
      <c r="CY187" s="226"/>
      <c r="CZ187" s="226"/>
      <c r="DA187" s="226"/>
      <c r="DB187" s="226"/>
      <c r="DC187" s="96"/>
      <c r="DD187" s="96"/>
      <c r="DE187" s="96"/>
      <c r="DH187" s="96"/>
      <c r="DI187" s="96"/>
      <c r="DJ187" s="96"/>
      <c r="DK187" s="96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  <c r="EI187" s="96"/>
      <c r="EJ187" s="96"/>
      <c r="EK187" s="96"/>
      <c r="EL187" s="96"/>
      <c r="EM187" s="96"/>
      <c r="EN187" s="96"/>
      <c r="EO187" s="96"/>
      <c r="EP187" s="96"/>
      <c r="EQ187" s="96"/>
      <c r="ER187" s="96"/>
      <c r="ES187" s="96"/>
      <c r="ET187" s="96"/>
      <c r="EU187" s="96"/>
      <c r="EV187" s="96"/>
      <c r="EW187" s="96"/>
      <c r="EX187" s="96"/>
      <c r="EY187" s="96"/>
      <c r="EZ187" s="96"/>
      <c r="FA187" s="96"/>
      <c r="FB187" s="96"/>
      <c r="FC187" s="96"/>
      <c r="FD187" s="96"/>
      <c r="FE187" s="96"/>
      <c r="FF187" s="96"/>
      <c r="FG187" s="96"/>
      <c r="FH187" s="96"/>
      <c r="FI187" s="96"/>
      <c r="FJ187" s="96"/>
      <c r="FK187" s="96"/>
      <c r="FL187" s="96"/>
      <c r="FM187" s="96"/>
      <c r="FN187" s="96"/>
      <c r="FO187" s="96"/>
      <c r="FP187" s="96"/>
      <c r="FQ187" s="96"/>
      <c r="FR187" s="96"/>
      <c r="FS187" s="96"/>
      <c r="FT187" s="96"/>
      <c r="FU187" s="96"/>
      <c r="FV187" s="96"/>
      <c r="FW187" s="96"/>
      <c r="FX187" s="96"/>
      <c r="FY187" s="159"/>
      <c r="FZ187" s="159"/>
      <c r="GA187" s="159"/>
      <c r="GB187" s="159"/>
      <c r="GC187" s="159"/>
      <c r="GD187" s="159"/>
      <c r="GE187" s="159"/>
      <c r="GF187" s="159"/>
      <c r="GG187" s="159"/>
      <c r="GH187" s="159"/>
      <c r="GI187" s="159"/>
      <c r="GJ187" s="159"/>
      <c r="GK187" s="159"/>
      <c r="GL187" s="159"/>
      <c r="GM187" s="159"/>
      <c r="GN187" s="159"/>
      <c r="GO187" s="159"/>
      <c r="GP187" s="159"/>
      <c r="GQ187" s="159"/>
      <c r="GR187" s="159"/>
      <c r="GS187" s="159"/>
      <c r="GT187" s="159"/>
      <c r="GU187" s="159"/>
      <c r="GV187" s="159"/>
      <c r="GW187" s="159"/>
      <c r="GX187" s="159"/>
      <c r="GY187" s="159"/>
      <c r="GZ187" s="159"/>
      <c r="HA187" s="159"/>
      <c r="HB187" s="159"/>
      <c r="HC187" s="159"/>
      <c r="HD187" s="159"/>
      <c r="HE187" s="159"/>
      <c r="HF187" s="159"/>
      <c r="HG187" s="159"/>
      <c r="HH187" s="159"/>
    </row>
    <row r="188" spans="2:216" ht="15" customHeight="1">
      <c r="B188" s="104" t="s">
        <v>336</v>
      </c>
      <c r="C188" s="106" t="s">
        <v>181</v>
      </c>
      <c r="H188" s="132"/>
      <c r="I188" s="132"/>
      <c r="J188" s="132"/>
      <c r="K188" s="132"/>
      <c r="L188" s="132"/>
      <c r="M188" s="132"/>
      <c r="N188" s="132"/>
      <c r="O188" s="132"/>
      <c r="P188" s="132"/>
      <c r="Q188" s="132"/>
      <c r="R188" s="132"/>
      <c r="S188" s="132"/>
      <c r="T188" s="132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186"/>
      <c r="AH188" s="226"/>
      <c r="AI188" s="226"/>
      <c r="AJ188" s="226"/>
      <c r="AK188" s="96"/>
      <c r="AL188" s="96"/>
      <c r="AM188" s="96"/>
      <c r="AN188" s="96"/>
      <c r="AO188" s="96"/>
      <c r="AP188" s="96"/>
      <c r="AQ188" s="96"/>
      <c r="AR188" s="96"/>
      <c r="AS188" s="96"/>
      <c r="AT188" s="226"/>
      <c r="AU188" s="226"/>
      <c r="AV188" s="226"/>
      <c r="AW188" s="96"/>
      <c r="AX188" s="96"/>
      <c r="AY188" s="96"/>
      <c r="AZ188" s="96"/>
      <c r="BA188" s="96"/>
      <c r="BB188" s="96"/>
      <c r="BC188" s="96"/>
      <c r="BD188" s="96"/>
      <c r="BE188" s="96"/>
      <c r="BH188" s="226"/>
      <c r="BI188" s="226"/>
      <c r="BJ188" s="226"/>
      <c r="BK188" s="226"/>
      <c r="BL188" s="226"/>
      <c r="BM188" s="226"/>
      <c r="BN188" s="96"/>
      <c r="BO188" s="96"/>
      <c r="BP188" s="96"/>
      <c r="BQ188" s="96"/>
      <c r="BR188" s="96"/>
      <c r="BS188" s="96"/>
      <c r="BT188" s="226"/>
      <c r="BU188" s="226"/>
      <c r="BV188" s="226"/>
      <c r="BW188" s="226"/>
      <c r="BX188" s="226"/>
      <c r="BY188" s="226"/>
      <c r="BZ188" s="96"/>
      <c r="CA188" s="96"/>
      <c r="CB188" s="96"/>
      <c r="CC188" s="96"/>
      <c r="CD188" s="96"/>
      <c r="CE188" s="96"/>
      <c r="CH188" s="226"/>
      <c r="CI188" s="226"/>
      <c r="CJ188" s="226"/>
      <c r="CK188" s="226"/>
      <c r="CL188" s="226"/>
      <c r="CM188" s="226"/>
      <c r="CN188" s="226"/>
      <c r="CO188" s="226"/>
      <c r="CP188" s="226"/>
      <c r="CQ188" s="96"/>
      <c r="CR188" s="96"/>
      <c r="CS188" s="96"/>
      <c r="CT188" s="226"/>
      <c r="CU188" s="226"/>
      <c r="CV188" s="226"/>
      <c r="CW188" s="226"/>
      <c r="CX188" s="226"/>
      <c r="CY188" s="226"/>
      <c r="CZ188" s="226"/>
      <c r="DA188" s="226"/>
      <c r="DB188" s="226"/>
      <c r="DC188" s="96"/>
      <c r="DD188" s="96"/>
      <c r="DE188" s="96"/>
      <c r="DH188" s="96"/>
      <c r="DI188" s="96"/>
      <c r="DJ188" s="96"/>
      <c r="DK188" s="96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  <c r="EI188" s="96"/>
      <c r="EJ188" s="96"/>
      <c r="EK188" s="96"/>
      <c r="EL188" s="96"/>
      <c r="EM188" s="96"/>
      <c r="EN188" s="96"/>
      <c r="EO188" s="96"/>
      <c r="EP188" s="96"/>
      <c r="EQ188" s="96"/>
      <c r="ER188" s="96"/>
      <c r="ES188" s="96"/>
      <c r="ET188" s="96"/>
      <c r="EU188" s="96"/>
      <c r="EV188" s="96"/>
      <c r="EW188" s="96"/>
      <c r="EX188" s="96"/>
      <c r="EY188" s="96"/>
      <c r="EZ188" s="96"/>
      <c r="FA188" s="96"/>
      <c r="FB188" s="96"/>
      <c r="FC188" s="96"/>
      <c r="FD188" s="96"/>
      <c r="FE188" s="96"/>
      <c r="FF188" s="96"/>
      <c r="FG188" s="96"/>
      <c r="FH188" s="96"/>
      <c r="FI188" s="96"/>
      <c r="FJ188" s="96"/>
      <c r="FK188" s="96"/>
      <c r="FL188" s="96"/>
      <c r="FM188" s="96"/>
      <c r="FN188" s="96"/>
      <c r="FO188" s="96"/>
      <c r="FP188" s="96"/>
      <c r="FQ188" s="96"/>
      <c r="FR188" s="96"/>
      <c r="FS188" s="96"/>
      <c r="FT188" s="96"/>
      <c r="FU188" s="96"/>
      <c r="FV188" s="96"/>
      <c r="FW188" s="96"/>
      <c r="FX188" s="96"/>
      <c r="FY188" s="159"/>
      <c r="FZ188" s="159"/>
      <c r="GA188" s="159"/>
      <c r="GB188" s="159"/>
      <c r="GC188" s="159"/>
      <c r="GD188" s="159"/>
      <c r="GE188" s="159"/>
      <c r="GF188" s="159"/>
      <c r="GG188" s="159"/>
      <c r="GH188" s="159"/>
      <c r="GI188" s="159"/>
      <c r="GJ188" s="159"/>
      <c r="GK188" s="159"/>
      <c r="GL188" s="159"/>
      <c r="GM188" s="159"/>
      <c r="GN188" s="159"/>
      <c r="GO188" s="159"/>
      <c r="GP188" s="159"/>
      <c r="GQ188" s="159"/>
      <c r="GR188" s="159"/>
      <c r="GS188" s="159"/>
      <c r="GT188" s="159"/>
      <c r="GU188" s="159"/>
      <c r="GV188" s="159"/>
      <c r="GW188" s="159"/>
      <c r="GX188" s="159"/>
      <c r="GY188" s="159"/>
      <c r="GZ188" s="159"/>
      <c r="HA188" s="159"/>
      <c r="HB188" s="159"/>
      <c r="HC188" s="159"/>
      <c r="HD188" s="159"/>
      <c r="HE188" s="159"/>
      <c r="HF188" s="159"/>
      <c r="HG188" s="159"/>
      <c r="HH188" s="159"/>
    </row>
    <row r="189" spans="2:216" ht="15" customHeight="1">
      <c r="B189" s="104" t="s">
        <v>337</v>
      </c>
      <c r="C189" s="106" t="s">
        <v>181</v>
      </c>
      <c r="H189" s="132"/>
      <c r="I189" s="132"/>
      <c r="J189" s="132"/>
      <c r="K189" s="132"/>
      <c r="L189" s="132"/>
      <c r="M189" s="132"/>
      <c r="N189" s="132"/>
      <c r="O189" s="132"/>
      <c r="P189" s="132"/>
      <c r="Q189" s="132"/>
      <c r="R189" s="132"/>
      <c r="S189" s="132"/>
      <c r="T189" s="132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186"/>
      <c r="AH189" s="226"/>
      <c r="AI189" s="226"/>
      <c r="AJ189" s="226"/>
      <c r="AK189" s="96"/>
      <c r="AL189" s="96"/>
      <c r="AM189" s="96"/>
      <c r="AN189" s="96"/>
      <c r="AO189" s="96"/>
      <c r="AP189" s="96"/>
      <c r="AQ189" s="96"/>
      <c r="AR189" s="96"/>
      <c r="AS189" s="96"/>
      <c r="AT189" s="226"/>
      <c r="AU189" s="226"/>
      <c r="AV189" s="226"/>
      <c r="AW189" s="96"/>
      <c r="AX189" s="96"/>
      <c r="AY189" s="96"/>
      <c r="AZ189" s="96"/>
      <c r="BA189" s="96"/>
      <c r="BB189" s="96"/>
      <c r="BC189" s="96"/>
      <c r="BD189" s="96"/>
      <c r="BE189" s="96"/>
      <c r="BH189" s="226"/>
      <c r="BI189" s="226"/>
      <c r="BJ189" s="226"/>
      <c r="BK189" s="226"/>
      <c r="BL189" s="226"/>
      <c r="BM189" s="226"/>
      <c r="BN189" s="96"/>
      <c r="BO189" s="96"/>
      <c r="BP189" s="96"/>
      <c r="BQ189" s="96"/>
      <c r="BR189" s="96"/>
      <c r="BS189" s="96"/>
      <c r="BT189" s="226"/>
      <c r="BU189" s="226"/>
      <c r="BV189" s="226"/>
      <c r="BW189" s="226"/>
      <c r="BX189" s="226"/>
      <c r="BY189" s="226"/>
      <c r="BZ189" s="96"/>
      <c r="CA189" s="96"/>
      <c r="CB189" s="96"/>
      <c r="CC189" s="96"/>
      <c r="CD189" s="96"/>
      <c r="CE189" s="96"/>
      <c r="CH189" s="226"/>
      <c r="CI189" s="226"/>
      <c r="CJ189" s="226"/>
      <c r="CK189" s="226"/>
      <c r="CL189" s="226"/>
      <c r="CM189" s="226"/>
      <c r="CN189" s="226"/>
      <c r="CO189" s="226"/>
      <c r="CP189" s="226"/>
      <c r="CQ189" s="96"/>
      <c r="CR189" s="96"/>
      <c r="CS189" s="96"/>
      <c r="CT189" s="226"/>
      <c r="CU189" s="226"/>
      <c r="CV189" s="226"/>
      <c r="CW189" s="226"/>
      <c r="CX189" s="226"/>
      <c r="CY189" s="226"/>
      <c r="CZ189" s="226"/>
      <c r="DA189" s="226"/>
      <c r="DB189" s="226"/>
      <c r="DC189" s="96"/>
      <c r="DD189" s="96"/>
      <c r="DE189" s="96"/>
      <c r="DH189" s="96"/>
      <c r="DI189" s="96"/>
      <c r="DJ189" s="96"/>
      <c r="DK189" s="96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  <c r="EI189" s="96"/>
      <c r="EJ189" s="96"/>
      <c r="EK189" s="96"/>
      <c r="EL189" s="96"/>
      <c r="EM189" s="96"/>
      <c r="EN189" s="96"/>
      <c r="EO189" s="96"/>
      <c r="EP189" s="96"/>
      <c r="EQ189" s="96"/>
      <c r="ER189" s="96"/>
      <c r="ES189" s="96"/>
      <c r="ET189" s="96"/>
      <c r="EU189" s="96"/>
      <c r="EV189" s="96"/>
      <c r="EW189" s="96"/>
      <c r="EX189" s="96"/>
      <c r="EY189" s="96"/>
      <c r="EZ189" s="96"/>
      <c r="FA189" s="96"/>
      <c r="FB189" s="96"/>
      <c r="FC189" s="96"/>
      <c r="FD189" s="96"/>
      <c r="FE189" s="96"/>
      <c r="FF189" s="96"/>
      <c r="FG189" s="96"/>
      <c r="FH189" s="96"/>
      <c r="FI189" s="96"/>
      <c r="FJ189" s="96"/>
      <c r="FK189" s="96"/>
      <c r="FL189" s="96"/>
      <c r="FM189" s="96"/>
      <c r="FN189" s="96"/>
      <c r="FO189" s="96"/>
      <c r="FP189" s="96"/>
      <c r="FQ189" s="96"/>
      <c r="FR189" s="96"/>
      <c r="FS189" s="96"/>
      <c r="FT189" s="96"/>
      <c r="FU189" s="96"/>
      <c r="FV189" s="96"/>
      <c r="FW189" s="96"/>
      <c r="FX189" s="96"/>
      <c r="FY189" s="159"/>
      <c r="FZ189" s="159"/>
      <c r="GA189" s="159"/>
      <c r="GB189" s="159"/>
      <c r="GC189" s="159"/>
      <c r="GD189" s="159"/>
      <c r="GE189" s="159"/>
      <c r="GF189" s="159"/>
      <c r="GG189" s="159"/>
      <c r="GH189" s="159"/>
      <c r="GI189" s="159"/>
      <c r="GJ189" s="159"/>
      <c r="GK189" s="159"/>
      <c r="GL189" s="159"/>
      <c r="GM189" s="159"/>
      <c r="GN189" s="159"/>
      <c r="GO189" s="159"/>
      <c r="GP189" s="159"/>
      <c r="GQ189" s="159"/>
      <c r="GR189" s="159"/>
      <c r="GS189" s="159"/>
      <c r="GT189" s="159"/>
      <c r="GU189" s="159"/>
      <c r="GV189" s="159"/>
      <c r="GW189" s="159"/>
      <c r="GX189" s="159"/>
      <c r="GY189" s="159"/>
      <c r="GZ189" s="159"/>
      <c r="HA189" s="159"/>
      <c r="HB189" s="159"/>
      <c r="HC189" s="159"/>
      <c r="HD189" s="159"/>
      <c r="HE189" s="159"/>
      <c r="HF189" s="159"/>
      <c r="HG189" s="159"/>
      <c r="HH189" s="159"/>
    </row>
    <row r="190" spans="2:216" ht="15" customHeight="1">
      <c r="B190" s="104" t="s">
        <v>338</v>
      </c>
      <c r="C190" s="106" t="s">
        <v>183</v>
      </c>
      <c r="H190" s="132"/>
      <c r="I190" s="132"/>
      <c r="J190" s="132"/>
      <c r="K190" s="132"/>
      <c r="L190" s="132"/>
      <c r="M190" s="132"/>
      <c r="N190" s="132"/>
      <c r="O190" s="132"/>
      <c r="P190" s="132"/>
      <c r="Q190" s="132"/>
      <c r="R190" s="132"/>
      <c r="S190" s="132"/>
      <c r="T190" s="132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186"/>
      <c r="AH190" s="226"/>
      <c r="AI190" s="226"/>
      <c r="AJ190" s="226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226"/>
      <c r="AU190" s="226"/>
      <c r="AV190" s="226"/>
      <c r="AW190" s="129"/>
      <c r="AX190" s="129"/>
      <c r="AY190" s="129"/>
      <c r="AZ190" s="129"/>
      <c r="BA190" s="129"/>
      <c r="BB190" s="129"/>
      <c r="BC190" s="129"/>
      <c r="BD190" s="129"/>
      <c r="BE190" s="129"/>
      <c r="BH190" s="226"/>
      <c r="BI190" s="226"/>
      <c r="BJ190" s="226"/>
      <c r="BK190" s="226"/>
      <c r="BL190" s="226"/>
      <c r="BM190" s="226"/>
      <c r="BN190" s="129"/>
      <c r="BO190" s="129"/>
      <c r="BP190" s="129"/>
      <c r="BQ190" s="129"/>
      <c r="BR190" s="129"/>
      <c r="BS190" s="129"/>
      <c r="BT190" s="226"/>
      <c r="BU190" s="226"/>
      <c r="BV190" s="226"/>
      <c r="BW190" s="226"/>
      <c r="BX190" s="226"/>
      <c r="BY190" s="226"/>
      <c r="BZ190" s="129"/>
      <c r="CA190" s="129"/>
      <c r="CB190" s="129"/>
      <c r="CC190" s="129"/>
      <c r="CD190" s="129"/>
      <c r="CE190" s="129"/>
      <c r="CH190" s="226"/>
      <c r="CI190" s="226"/>
      <c r="CJ190" s="226"/>
      <c r="CK190" s="226"/>
      <c r="CL190" s="226"/>
      <c r="CM190" s="226"/>
      <c r="CN190" s="226"/>
      <c r="CO190" s="226"/>
      <c r="CP190" s="226"/>
      <c r="CQ190" s="129"/>
      <c r="CR190" s="129"/>
      <c r="CS190" s="129"/>
      <c r="CT190" s="226"/>
      <c r="CU190" s="226"/>
      <c r="CV190" s="226"/>
      <c r="CW190" s="226"/>
      <c r="CX190" s="226"/>
      <c r="CY190" s="226"/>
      <c r="CZ190" s="226"/>
      <c r="DA190" s="226"/>
      <c r="DB190" s="226"/>
      <c r="DC190" s="129"/>
      <c r="DD190" s="129"/>
      <c r="DE190" s="129"/>
      <c r="DH190" s="129"/>
      <c r="DI190" s="129"/>
      <c r="DJ190" s="129"/>
      <c r="DK190" s="129"/>
      <c r="DL190" s="129"/>
      <c r="DM190" s="129"/>
      <c r="DN190" s="129"/>
      <c r="DO190" s="129"/>
      <c r="DP190" s="129"/>
      <c r="DQ190" s="129"/>
      <c r="DR190" s="129"/>
      <c r="DS190" s="129"/>
      <c r="DT190" s="129"/>
      <c r="DU190" s="129"/>
      <c r="DV190" s="129"/>
      <c r="DW190" s="129"/>
      <c r="DX190" s="129"/>
      <c r="DY190" s="129"/>
      <c r="DZ190" s="129"/>
      <c r="EA190" s="129"/>
      <c r="EB190" s="129"/>
      <c r="EC190" s="129"/>
      <c r="ED190" s="129"/>
      <c r="EE190" s="129"/>
      <c r="EF190" s="129"/>
      <c r="EG190" s="129"/>
      <c r="EH190" s="129"/>
      <c r="EI190" s="129"/>
      <c r="EJ190" s="129"/>
      <c r="EK190" s="129"/>
      <c r="EL190" s="129"/>
      <c r="EM190" s="129"/>
      <c r="EN190" s="129"/>
      <c r="EO190" s="129"/>
      <c r="EP190" s="129"/>
      <c r="EQ190" s="129"/>
      <c r="ER190" s="129"/>
      <c r="ES190" s="129"/>
      <c r="ET190" s="129"/>
      <c r="EU190" s="129"/>
      <c r="EV190" s="129"/>
      <c r="EW190" s="129"/>
      <c r="EX190" s="129"/>
      <c r="EY190" s="129"/>
      <c r="EZ190" s="129"/>
      <c r="FA190" s="129"/>
      <c r="FB190" s="129"/>
      <c r="FC190" s="129"/>
      <c r="FD190" s="129"/>
      <c r="FE190" s="129"/>
      <c r="FF190" s="129"/>
      <c r="FG190" s="129"/>
      <c r="FH190" s="129"/>
      <c r="FI190" s="129"/>
      <c r="FJ190" s="129"/>
      <c r="FK190" s="129"/>
      <c r="FL190" s="129"/>
      <c r="FM190" s="129"/>
      <c r="FN190" s="129"/>
      <c r="FO190" s="129"/>
      <c r="FP190" s="129"/>
      <c r="FQ190" s="129"/>
      <c r="FR190" s="129"/>
      <c r="FS190" s="129"/>
      <c r="FT190" s="129"/>
      <c r="FU190" s="129"/>
      <c r="FV190" s="129"/>
      <c r="FW190" s="129"/>
      <c r="FX190" s="129"/>
      <c r="FY190" s="165"/>
      <c r="FZ190" s="165"/>
      <c r="GA190" s="165"/>
      <c r="GB190" s="165"/>
      <c r="GC190" s="165"/>
      <c r="GD190" s="165"/>
      <c r="GE190" s="165"/>
      <c r="GF190" s="165"/>
      <c r="GG190" s="165"/>
      <c r="GH190" s="165"/>
      <c r="GI190" s="165"/>
      <c r="GJ190" s="165"/>
      <c r="GK190" s="165"/>
      <c r="GL190" s="165"/>
      <c r="GM190" s="165"/>
      <c r="GN190" s="165"/>
      <c r="GO190" s="165"/>
      <c r="GP190" s="165"/>
      <c r="GQ190" s="165"/>
      <c r="GR190" s="165"/>
      <c r="GS190" s="165"/>
      <c r="GT190" s="165"/>
      <c r="GU190" s="165"/>
      <c r="GV190" s="165"/>
      <c r="GW190" s="165"/>
      <c r="GX190" s="165"/>
      <c r="GY190" s="165"/>
      <c r="GZ190" s="165"/>
      <c r="HA190" s="165"/>
      <c r="HB190" s="165"/>
      <c r="HC190" s="165"/>
      <c r="HD190" s="165"/>
      <c r="HE190" s="165"/>
      <c r="HF190" s="165"/>
      <c r="HG190" s="165"/>
      <c r="HH190" s="165"/>
    </row>
    <row r="191" spans="2:216" ht="15" customHeight="1">
      <c r="B191" s="104" t="s">
        <v>339</v>
      </c>
      <c r="C191" s="106" t="s">
        <v>183</v>
      </c>
      <c r="H191" s="132"/>
      <c r="I191" s="132"/>
      <c r="J191" s="132"/>
      <c r="K191" s="132"/>
      <c r="L191" s="132"/>
      <c r="M191" s="132"/>
      <c r="N191" s="132"/>
      <c r="O191" s="132"/>
      <c r="P191" s="132"/>
      <c r="Q191" s="132"/>
      <c r="R191" s="132"/>
      <c r="S191" s="132"/>
      <c r="T191" s="132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186"/>
      <c r="AH191" s="226"/>
      <c r="AI191" s="226"/>
      <c r="AJ191" s="226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226"/>
      <c r="AU191" s="226"/>
      <c r="AV191" s="226"/>
      <c r="AW191" s="129"/>
      <c r="AX191" s="129"/>
      <c r="AY191" s="129"/>
      <c r="AZ191" s="129"/>
      <c r="BA191" s="129"/>
      <c r="BB191" s="129"/>
      <c r="BC191" s="129"/>
      <c r="BD191" s="129"/>
      <c r="BE191" s="129"/>
      <c r="BH191" s="226"/>
      <c r="BI191" s="226"/>
      <c r="BJ191" s="226"/>
      <c r="BK191" s="226"/>
      <c r="BL191" s="226"/>
      <c r="BM191" s="226"/>
      <c r="BN191" s="129"/>
      <c r="BO191" s="129"/>
      <c r="BP191" s="129"/>
      <c r="BQ191" s="129"/>
      <c r="BR191" s="129"/>
      <c r="BS191" s="129"/>
      <c r="BT191" s="226"/>
      <c r="BU191" s="226"/>
      <c r="BV191" s="226"/>
      <c r="BW191" s="226"/>
      <c r="BX191" s="226"/>
      <c r="BY191" s="226"/>
      <c r="BZ191" s="129"/>
      <c r="CA191" s="129"/>
      <c r="CB191" s="129"/>
      <c r="CC191" s="129"/>
      <c r="CD191" s="129"/>
      <c r="CE191" s="129"/>
      <c r="CH191" s="226"/>
      <c r="CI191" s="226"/>
      <c r="CJ191" s="226"/>
      <c r="CK191" s="226"/>
      <c r="CL191" s="226"/>
      <c r="CM191" s="226"/>
      <c r="CN191" s="226"/>
      <c r="CO191" s="226"/>
      <c r="CP191" s="226"/>
      <c r="CQ191" s="129"/>
      <c r="CR191" s="129"/>
      <c r="CS191" s="129"/>
      <c r="CT191" s="226"/>
      <c r="CU191" s="226"/>
      <c r="CV191" s="226"/>
      <c r="CW191" s="226"/>
      <c r="CX191" s="226"/>
      <c r="CY191" s="226"/>
      <c r="CZ191" s="226"/>
      <c r="DA191" s="226"/>
      <c r="DB191" s="226"/>
      <c r="DC191" s="129"/>
      <c r="DD191" s="129"/>
      <c r="DE191" s="129"/>
      <c r="DH191" s="129"/>
      <c r="DI191" s="129"/>
      <c r="DJ191" s="129"/>
      <c r="DK191" s="129"/>
      <c r="DL191" s="129"/>
      <c r="DM191" s="129"/>
      <c r="DN191" s="129"/>
      <c r="DO191" s="129"/>
      <c r="DP191" s="129"/>
      <c r="DQ191" s="129"/>
      <c r="DR191" s="129"/>
      <c r="DS191" s="129"/>
      <c r="DT191" s="129"/>
      <c r="DU191" s="129"/>
      <c r="DV191" s="129"/>
      <c r="DW191" s="129"/>
      <c r="DX191" s="129"/>
      <c r="DY191" s="129"/>
      <c r="DZ191" s="129"/>
      <c r="EA191" s="129"/>
      <c r="EB191" s="129"/>
      <c r="EC191" s="129"/>
      <c r="ED191" s="129"/>
      <c r="EE191" s="129"/>
      <c r="EF191" s="129"/>
      <c r="EG191" s="129"/>
      <c r="EH191" s="129"/>
      <c r="EI191" s="129"/>
      <c r="EJ191" s="129"/>
      <c r="EK191" s="129"/>
      <c r="EL191" s="129"/>
      <c r="EM191" s="129"/>
      <c r="EN191" s="129"/>
      <c r="EO191" s="129"/>
      <c r="EP191" s="129"/>
      <c r="EQ191" s="129"/>
      <c r="ER191" s="129"/>
      <c r="ES191" s="129"/>
      <c r="ET191" s="129"/>
      <c r="EU191" s="129"/>
      <c r="EV191" s="129"/>
      <c r="EW191" s="129"/>
      <c r="EX191" s="129"/>
      <c r="EY191" s="129"/>
      <c r="EZ191" s="129"/>
      <c r="FA191" s="129"/>
      <c r="FB191" s="129"/>
      <c r="FC191" s="129"/>
      <c r="FD191" s="129"/>
      <c r="FE191" s="129"/>
      <c r="FF191" s="129"/>
      <c r="FG191" s="129"/>
      <c r="FH191" s="129"/>
      <c r="FI191" s="129"/>
      <c r="FJ191" s="129"/>
      <c r="FK191" s="129"/>
      <c r="FL191" s="129"/>
      <c r="FM191" s="129"/>
      <c r="FN191" s="129"/>
      <c r="FO191" s="129"/>
      <c r="FP191" s="129"/>
      <c r="FQ191" s="129"/>
      <c r="FR191" s="129"/>
      <c r="FS191" s="129"/>
      <c r="FT191" s="129"/>
      <c r="FU191" s="129"/>
      <c r="FV191" s="129"/>
      <c r="FW191" s="129"/>
      <c r="FX191" s="129"/>
      <c r="FY191" s="165"/>
      <c r="FZ191" s="165"/>
      <c r="GA191" s="165"/>
      <c r="GB191" s="165"/>
      <c r="GC191" s="165"/>
      <c r="GD191" s="165"/>
      <c r="GE191" s="165"/>
      <c r="GF191" s="165"/>
      <c r="GG191" s="165"/>
      <c r="GH191" s="165"/>
      <c r="GI191" s="165"/>
      <c r="GJ191" s="165"/>
      <c r="GK191" s="165"/>
      <c r="GL191" s="165"/>
      <c r="GM191" s="165"/>
      <c r="GN191" s="165"/>
      <c r="GO191" s="165"/>
      <c r="GP191" s="165"/>
      <c r="GQ191" s="165"/>
      <c r="GR191" s="165"/>
      <c r="GS191" s="165"/>
      <c r="GT191" s="165"/>
      <c r="GU191" s="165"/>
      <c r="GV191" s="165"/>
      <c r="GW191" s="165"/>
      <c r="GX191" s="165"/>
      <c r="GY191" s="165"/>
      <c r="GZ191" s="165"/>
      <c r="HA191" s="165"/>
      <c r="HB191" s="165"/>
      <c r="HC191" s="165"/>
      <c r="HD191" s="165"/>
      <c r="HE191" s="165"/>
      <c r="HF191" s="165"/>
      <c r="HG191" s="165"/>
      <c r="HH191" s="165"/>
    </row>
    <row r="192" spans="2:216" ht="15" customHeight="1">
      <c r="B192" s="104" t="s">
        <v>340</v>
      </c>
      <c r="C192" s="106" t="s">
        <v>264</v>
      </c>
      <c r="H192" s="132"/>
      <c r="I192" s="132"/>
      <c r="J192" s="132"/>
      <c r="K192" s="132"/>
      <c r="L192" s="132"/>
      <c r="M192" s="132"/>
      <c r="N192" s="132"/>
      <c r="O192" s="132"/>
      <c r="P192" s="132"/>
      <c r="Q192" s="132"/>
      <c r="R192" s="132"/>
      <c r="S192" s="132"/>
      <c r="T192" s="132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186"/>
      <c r="AH192" s="226"/>
      <c r="AI192" s="226"/>
      <c r="AJ192" s="226"/>
      <c r="AK192" s="96"/>
      <c r="AL192" s="96"/>
      <c r="AM192" s="96"/>
      <c r="AN192" s="96"/>
      <c r="AO192" s="96"/>
      <c r="AP192" s="96"/>
      <c r="AQ192" s="96"/>
      <c r="AR192" s="96"/>
      <c r="AS192" s="96"/>
      <c r="AT192" s="226"/>
      <c r="AU192" s="226"/>
      <c r="AV192" s="226"/>
      <c r="AW192" s="96"/>
      <c r="AX192" s="96"/>
      <c r="AY192" s="96"/>
      <c r="AZ192" s="96"/>
      <c r="BA192" s="96"/>
      <c r="BB192" s="96"/>
      <c r="BC192" s="96"/>
      <c r="BD192" s="96"/>
      <c r="BE192" s="96"/>
      <c r="BH192" s="226"/>
      <c r="BI192" s="226"/>
      <c r="BJ192" s="226"/>
      <c r="BK192" s="226"/>
      <c r="BL192" s="226"/>
      <c r="BM192" s="226"/>
      <c r="BN192" s="96"/>
      <c r="BO192" s="96"/>
      <c r="BP192" s="96"/>
      <c r="BQ192" s="96"/>
      <c r="BR192" s="96"/>
      <c r="BS192" s="96"/>
      <c r="BT192" s="226"/>
      <c r="BU192" s="226"/>
      <c r="BV192" s="226"/>
      <c r="BW192" s="226"/>
      <c r="BX192" s="226"/>
      <c r="BY192" s="226"/>
      <c r="BZ192" s="96"/>
      <c r="CA192" s="96"/>
      <c r="CB192" s="96"/>
      <c r="CC192" s="96"/>
      <c r="CD192" s="96"/>
      <c r="CE192" s="96"/>
      <c r="CH192" s="226"/>
      <c r="CI192" s="226"/>
      <c r="CJ192" s="226"/>
      <c r="CK192" s="226"/>
      <c r="CL192" s="226"/>
      <c r="CM192" s="226"/>
      <c r="CN192" s="226"/>
      <c r="CO192" s="226"/>
      <c r="CP192" s="226"/>
      <c r="CQ192" s="96"/>
      <c r="CR192" s="96"/>
      <c r="CS192" s="96"/>
      <c r="CT192" s="226"/>
      <c r="CU192" s="226"/>
      <c r="CV192" s="226"/>
      <c r="CW192" s="226"/>
      <c r="CX192" s="226"/>
      <c r="CY192" s="226"/>
      <c r="CZ192" s="226"/>
      <c r="DA192" s="226"/>
      <c r="DB192" s="226"/>
      <c r="DC192" s="96"/>
      <c r="DD192" s="96"/>
      <c r="DE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  <c r="EI192" s="96"/>
      <c r="EJ192" s="96"/>
      <c r="EK192" s="96"/>
      <c r="EL192" s="96"/>
      <c r="EM192" s="96"/>
      <c r="EN192" s="96"/>
      <c r="EO192" s="96"/>
      <c r="EP192" s="96"/>
      <c r="EQ192" s="96"/>
      <c r="ER192" s="96"/>
      <c r="ES192" s="96"/>
      <c r="ET192" s="96"/>
      <c r="EU192" s="96"/>
      <c r="EV192" s="96"/>
      <c r="EW192" s="96"/>
      <c r="EX192" s="96"/>
      <c r="EY192" s="96"/>
      <c r="EZ192" s="96"/>
      <c r="FA192" s="96"/>
      <c r="FB192" s="96"/>
      <c r="FC192" s="96"/>
      <c r="FD192" s="96"/>
      <c r="FE192" s="96"/>
      <c r="FF192" s="96"/>
      <c r="FG192" s="96"/>
      <c r="FH192" s="96"/>
      <c r="FI192" s="96"/>
      <c r="FJ192" s="96"/>
      <c r="FK192" s="96"/>
      <c r="FL192" s="96"/>
      <c r="FM192" s="96"/>
      <c r="FN192" s="96"/>
      <c r="FO192" s="96"/>
      <c r="FP192" s="96"/>
      <c r="FQ192" s="96"/>
      <c r="FR192" s="96"/>
      <c r="FS192" s="96"/>
      <c r="FT192" s="96"/>
      <c r="FU192" s="96"/>
      <c r="FV192" s="96"/>
      <c r="FW192" s="96"/>
      <c r="FX192" s="96"/>
      <c r="FY192" s="159"/>
      <c r="FZ192" s="159"/>
      <c r="GA192" s="159"/>
      <c r="GB192" s="159"/>
      <c r="GC192" s="159"/>
      <c r="GD192" s="159"/>
      <c r="GE192" s="159"/>
      <c r="GF192" s="159"/>
      <c r="GG192" s="159"/>
      <c r="GH192" s="159"/>
      <c r="GI192" s="159"/>
      <c r="GJ192" s="159"/>
      <c r="GK192" s="159"/>
      <c r="GL192" s="159"/>
      <c r="GM192" s="159"/>
      <c r="GN192" s="159"/>
      <c r="GO192" s="159"/>
      <c r="GP192" s="159"/>
      <c r="GQ192" s="159"/>
      <c r="GR192" s="159"/>
      <c r="GS192" s="159"/>
      <c r="GT192" s="159"/>
      <c r="GU192" s="159"/>
      <c r="GV192" s="159"/>
      <c r="GW192" s="159"/>
      <c r="GX192" s="159"/>
      <c r="GY192" s="159"/>
      <c r="GZ192" s="159"/>
      <c r="HA192" s="159"/>
      <c r="HB192" s="159"/>
      <c r="HC192" s="159"/>
      <c r="HD192" s="159"/>
      <c r="HE192" s="159"/>
      <c r="HF192" s="159"/>
      <c r="HG192" s="159"/>
      <c r="HH192" s="159"/>
    </row>
    <row r="193" spans="2:216" ht="15" customHeight="1">
      <c r="B193" s="104" t="s">
        <v>341</v>
      </c>
      <c r="C193" s="106" t="s">
        <v>264</v>
      </c>
      <c r="H193" s="132"/>
      <c r="I193" s="132"/>
      <c r="J193" s="132"/>
      <c r="K193" s="132"/>
      <c r="L193" s="132"/>
      <c r="M193" s="132"/>
      <c r="N193" s="132"/>
      <c r="O193" s="132"/>
      <c r="P193" s="132"/>
      <c r="Q193" s="132"/>
      <c r="R193" s="132"/>
      <c r="S193" s="132"/>
      <c r="T193" s="132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186"/>
      <c r="AH193" s="226"/>
      <c r="AI193" s="226"/>
      <c r="AJ193" s="226"/>
      <c r="AK193" s="96"/>
      <c r="AL193" s="96"/>
      <c r="AM193" s="96"/>
      <c r="AN193" s="96"/>
      <c r="AO193" s="96"/>
      <c r="AP193" s="96"/>
      <c r="AQ193" s="96"/>
      <c r="AR193" s="96"/>
      <c r="AS193" s="96"/>
      <c r="AT193" s="226"/>
      <c r="AU193" s="226"/>
      <c r="AV193" s="226"/>
      <c r="AW193" s="96"/>
      <c r="AX193" s="96"/>
      <c r="AY193" s="96"/>
      <c r="AZ193" s="96"/>
      <c r="BA193" s="96"/>
      <c r="BB193" s="96"/>
      <c r="BC193" s="96"/>
      <c r="BD193" s="96"/>
      <c r="BE193" s="96"/>
      <c r="BH193" s="226"/>
      <c r="BI193" s="226"/>
      <c r="BJ193" s="226"/>
      <c r="BK193" s="226"/>
      <c r="BL193" s="226"/>
      <c r="BM193" s="226"/>
      <c r="BN193" s="96"/>
      <c r="BO193" s="96"/>
      <c r="BP193" s="96"/>
      <c r="BQ193" s="96"/>
      <c r="BR193" s="96"/>
      <c r="BS193" s="96"/>
      <c r="BT193" s="226"/>
      <c r="BU193" s="226"/>
      <c r="BV193" s="226"/>
      <c r="BW193" s="226"/>
      <c r="BX193" s="226"/>
      <c r="BY193" s="226"/>
      <c r="BZ193" s="96"/>
      <c r="CA193" s="96"/>
      <c r="CB193" s="96"/>
      <c r="CC193" s="96"/>
      <c r="CD193" s="96"/>
      <c r="CE193" s="96"/>
      <c r="CH193" s="226"/>
      <c r="CI193" s="226"/>
      <c r="CJ193" s="226"/>
      <c r="CK193" s="226"/>
      <c r="CL193" s="226"/>
      <c r="CM193" s="226"/>
      <c r="CN193" s="226"/>
      <c r="CO193" s="226"/>
      <c r="CP193" s="226"/>
      <c r="CQ193" s="96"/>
      <c r="CR193" s="96"/>
      <c r="CS193" s="96"/>
      <c r="CT193" s="226"/>
      <c r="CU193" s="226"/>
      <c r="CV193" s="226"/>
      <c r="CW193" s="226"/>
      <c r="CX193" s="226"/>
      <c r="CY193" s="226"/>
      <c r="CZ193" s="226"/>
      <c r="DA193" s="226"/>
      <c r="DB193" s="226"/>
      <c r="DC193" s="96"/>
      <c r="DD193" s="96"/>
      <c r="DE193" s="96"/>
      <c r="DH193" s="96"/>
      <c r="DI193" s="96"/>
      <c r="DJ193" s="96"/>
      <c r="DK193" s="96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  <c r="EI193" s="96"/>
      <c r="EJ193" s="96"/>
      <c r="EK193" s="96"/>
      <c r="EL193" s="96"/>
      <c r="EM193" s="96"/>
      <c r="EN193" s="96"/>
      <c r="EO193" s="96"/>
      <c r="EP193" s="96"/>
      <c r="EQ193" s="96"/>
      <c r="ER193" s="96"/>
      <c r="ES193" s="96"/>
      <c r="ET193" s="96"/>
      <c r="EU193" s="96"/>
      <c r="EV193" s="96"/>
      <c r="EW193" s="96"/>
      <c r="EX193" s="96"/>
      <c r="EY193" s="96"/>
      <c r="EZ193" s="96"/>
      <c r="FA193" s="96"/>
      <c r="FB193" s="96"/>
      <c r="FC193" s="96"/>
      <c r="FD193" s="96"/>
      <c r="FE193" s="96"/>
      <c r="FF193" s="96"/>
      <c r="FG193" s="96"/>
      <c r="FH193" s="96"/>
      <c r="FI193" s="96"/>
      <c r="FJ193" s="96"/>
      <c r="FK193" s="96"/>
      <c r="FL193" s="96"/>
      <c r="FM193" s="96"/>
      <c r="FN193" s="96"/>
      <c r="FO193" s="96"/>
      <c r="FP193" s="96"/>
      <c r="FQ193" s="96"/>
      <c r="FR193" s="96"/>
      <c r="FS193" s="96"/>
      <c r="FT193" s="96"/>
      <c r="FU193" s="96"/>
      <c r="FV193" s="96"/>
      <c r="FW193" s="96"/>
      <c r="FX193" s="96"/>
      <c r="FY193" s="159"/>
      <c r="FZ193" s="159"/>
      <c r="GA193" s="159"/>
      <c r="GB193" s="159"/>
      <c r="GC193" s="159"/>
      <c r="GD193" s="159"/>
      <c r="GE193" s="159"/>
      <c r="GF193" s="159"/>
      <c r="GG193" s="159"/>
      <c r="GH193" s="159"/>
      <c r="GI193" s="159"/>
      <c r="GJ193" s="159"/>
      <c r="GK193" s="159"/>
      <c r="GL193" s="159"/>
      <c r="GM193" s="159"/>
      <c r="GN193" s="159"/>
      <c r="GO193" s="159"/>
      <c r="GP193" s="159"/>
      <c r="GQ193" s="159"/>
      <c r="GR193" s="159"/>
      <c r="GS193" s="159"/>
      <c r="GT193" s="159"/>
      <c r="GU193" s="159"/>
      <c r="GV193" s="159"/>
      <c r="GW193" s="159"/>
      <c r="GX193" s="159"/>
      <c r="GY193" s="159"/>
      <c r="GZ193" s="159"/>
      <c r="HA193" s="159"/>
      <c r="HB193" s="159"/>
      <c r="HC193" s="159"/>
      <c r="HD193" s="159"/>
      <c r="HE193" s="159"/>
      <c r="HF193" s="159"/>
      <c r="HG193" s="159"/>
      <c r="HH193" s="159"/>
    </row>
    <row r="194" spans="2:216" ht="15" customHeight="1">
      <c r="B194" s="104" t="s">
        <v>340</v>
      </c>
      <c r="C194" s="106" t="s">
        <v>266</v>
      </c>
      <c r="H194" s="132"/>
      <c r="I194" s="132"/>
      <c r="J194" s="132"/>
      <c r="K194" s="132"/>
      <c r="L194" s="132"/>
      <c r="M194" s="132"/>
      <c r="N194" s="132"/>
      <c r="O194" s="132"/>
      <c r="P194" s="132"/>
      <c r="Q194" s="132"/>
      <c r="R194" s="132"/>
      <c r="S194" s="132"/>
      <c r="T194" s="132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186"/>
      <c r="AH194" s="226"/>
      <c r="AI194" s="226"/>
      <c r="AJ194" s="226"/>
      <c r="AK194" s="96"/>
      <c r="AL194" s="96"/>
      <c r="AM194" s="96"/>
      <c r="AN194" s="96"/>
      <c r="AO194" s="96"/>
      <c r="AP194" s="96"/>
      <c r="AQ194" s="96"/>
      <c r="AR194" s="96"/>
      <c r="AS194" s="96"/>
      <c r="AT194" s="226"/>
      <c r="AU194" s="226"/>
      <c r="AV194" s="226"/>
      <c r="AW194" s="96"/>
      <c r="AX194" s="96"/>
      <c r="AY194" s="96"/>
      <c r="AZ194" s="96"/>
      <c r="BA194" s="96"/>
      <c r="BB194" s="96"/>
      <c r="BC194" s="96"/>
      <c r="BD194" s="96"/>
      <c r="BE194" s="96"/>
      <c r="BH194" s="226"/>
      <c r="BI194" s="226"/>
      <c r="BJ194" s="226"/>
      <c r="BK194" s="226"/>
      <c r="BL194" s="226"/>
      <c r="BM194" s="226"/>
      <c r="BN194" s="96"/>
      <c r="BO194" s="96"/>
      <c r="BP194" s="96"/>
      <c r="BQ194" s="96"/>
      <c r="BR194" s="96"/>
      <c r="BS194" s="96"/>
      <c r="BT194" s="226"/>
      <c r="BU194" s="226"/>
      <c r="BV194" s="226"/>
      <c r="BW194" s="226"/>
      <c r="BX194" s="226"/>
      <c r="BY194" s="226"/>
      <c r="BZ194" s="96"/>
      <c r="CA194" s="96"/>
      <c r="CB194" s="96"/>
      <c r="CC194" s="96"/>
      <c r="CD194" s="96"/>
      <c r="CE194" s="96"/>
      <c r="CH194" s="226"/>
      <c r="CI194" s="226"/>
      <c r="CJ194" s="226"/>
      <c r="CK194" s="226"/>
      <c r="CL194" s="226"/>
      <c r="CM194" s="226"/>
      <c r="CN194" s="226"/>
      <c r="CO194" s="226"/>
      <c r="CP194" s="226"/>
      <c r="CQ194" s="96"/>
      <c r="CR194" s="96"/>
      <c r="CS194" s="96"/>
      <c r="CT194" s="226"/>
      <c r="CU194" s="226"/>
      <c r="CV194" s="226"/>
      <c r="CW194" s="226"/>
      <c r="CX194" s="226"/>
      <c r="CY194" s="226"/>
      <c r="CZ194" s="226"/>
      <c r="DA194" s="226"/>
      <c r="DB194" s="226"/>
      <c r="DC194" s="96"/>
      <c r="DD194" s="96"/>
      <c r="DE194" s="96"/>
      <c r="DH194" s="96"/>
      <c r="DI194" s="96"/>
      <c r="DJ194" s="96"/>
      <c r="DK194" s="96"/>
      <c r="DL194" s="96"/>
      <c r="DM194" s="96"/>
      <c r="DN194" s="96"/>
      <c r="DO194" s="96"/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96"/>
      <c r="EC194" s="96"/>
      <c r="ED194" s="96"/>
      <c r="EE194" s="96"/>
      <c r="EF194" s="96"/>
      <c r="EG194" s="96"/>
      <c r="EH194" s="96"/>
      <c r="EI194" s="96"/>
      <c r="EJ194" s="96"/>
      <c r="EK194" s="96"/>
      <c r="EL194" s="96"/>
      <c r="EM194" s="96"/>
      <c r="EN194" s="96"/>
      <c r="EO194" s="96"/>
      <c r="EP194" s="96"/>
      <c r="EQ194" s="96"/>
      <c r="ER194" s="96"/>
      <c r="ES194" s="96"/>
      <c r="ET194" s="96"/>
      <c r="EU194" s="96"/>
      <c r="EV194" s="96"/>
      <c r="EW194" s="96"/>
      <c r="EX194" s="96"/>
      <c r="EY194" s="96"/>
      <c r="EZ194" s="96"/>
      <c r="FA194" s="96"/>
      <c r="FB194" s="96"/>
      <c r="FC194" s="96"/>
      <c r="FD194" s="96"/>
      <c r="FE194" s="96"/>
      <c r="FF194" s="96"/>
      <c r="FG194" s="96"/>
      <c r="FH194" s="96"/>
      <c r="FI194" s="96"/>
      <c r="FJ194" s="96"/>
      <c r="FK194" s="96"/>
      <c r="FL194" s="96"/>
      <c r="FM194" s="96"/>
      <c r="FN194" s="96"/>
      <c r="FO194" s="96"/>
      <c r="FP194" s="96"/>
      <c r="FQ194" s="96"/>
      <c r="FR194" s="96"/>
      <c r="FS194" s="96"/>
      <c r="FT194" s="96"/>
      <c r="FU194" s="96"/>
      <c r="FV194" s="96"/>
      <c r="FW194" s="96"/>
      <c r="FX194" s="96"/>
      <c r="FY194" s="159"/>
      <c r="FZ194" s="159"/>
      <c r="GA194" s="159"/>
      <c r="GB194" s="159"/>
      <c r="GC194" s="159"/>
      <c r="GD194" s="159"/>
      <c r="GE194" s="159"/>
      <c r="GF194" s="159"/>
      <c r="GG194" s="159"/>
      <c r="GH194" s="159"/>
      <c r="GI194" s="159"/>
      <c r="GJ194" s="159"/>
      <c r="GK194" s="159"/>
      <c r="GL194" s="159"/>
      <c r="GM194" s="159"/>
      <c r="GN194" s="159"/>
      <c r="GO194" s="159"/>
      <c r="GP194" s="159"/>
      <c r="GQ194" s="159"/>
      <c r="GR194" s="159"/>
      <c r="GS194" s="159"/>
      <c r="GT194" s="159"/>
      <c r="GU194" s="159"/>
      <c r="GV194" s="159"/>
      <c r="GW194" s="159"/>
      <c r="GX194" s="159"/>
      <c r="GY194" s="159"/>
      <c r="GZ194" s="159"/>
      <c r="HA194" s="159"/>
      <c r="HB194" s="159"/>
      <c r="HC194" s="159"/>
      <c r="HD194" s="159"/>
      <c r="HE194" s="159"/>
      <c r="HF194" s="159"/>
      <c r="HG194" s="159"/>
      <c r="HH194" s="159"/>
    </row>
    <row r="195" spans="2:216" ht="15" customHeight="1">
      <c r="B195" s="104" t="s">
        <v>341</v>
      </c>
      <c r="C195" s="106" t="s">
        <v>266</v>
      </c>
      <c r="H195" s="132"/>
      <c r="I195" s="132"/>
      <c r="J195" s="132"/>
      <c r="K195" s="132"/>
      <c r="L195" s="132"/>
      <c r="M195" s="132"/>
      <c r="N195" s="132"/>
      <c r="O195" s="132"/>
      <c r="P195" s="132"/>
      <c r="Q195" s="132"/>
      <c r="R195" s="132"/>
      <c r="S195" s="132"/>
      <c r="T195" s="132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186"/>
      <c r="AH195" s="226"/>
      <c r="AI195" s="226"/>
      <c r="AJ195" s="226"/>
      <c r="AK195" s="96"/>
      <c r="AL195" s="96"/>
      <c r="AM195" s="96"/>
      <c r="AN195" s="96"/>
      <c r="AO195" s="96"/>
      <c r="AP195" s="96"/>
      <c r="AQ195" s="96"/>
      <c r="AR195" s="96"/>
      <c r="AS195" s="96"/>
      <c r="AT195" s="226"/>
      <c r="AU195" s="226"/>
      <c r="AV195" s="226"/>
      <c r="AW195" s="96"/>
      <c r="AX195" s="96"/>
      <c r="AY195" s="96"/>
      <c r="AZ195" s="96"/>
      <c r="BA195" s="96"/>
      <c r="BB195" s="96"/>
      <c r="BC195" s="96"/>
      <c r="BD195" s="96"/>
      <c r="BE195" s="96"/>
      <c r="BH195" s="226"/>
      <c r="BI195" s="226"/>
      <c r="BJ195" s="226"/>
      <c r="BK195" s="226"/>
      <c r="BL195" s="226"/>
      <c r="BM195" s="226"/>
      <c r="BN195" s="96"/>
      <c r="BO195" s="96"/>
      <c r="BP195" s="96"/>
      <c r="BQ195" s="96"/>
      <c r="BR195" s="96"/>
      <c r="BS195" s="96"/>
      <c r="BT195" s="226"/>
      <c r="BU195" s="226"/>
      <c r="BV195" s="226"/>
      <c r="BW195" s="226"/>
      <c r="BX195" s="226"/>
      <c r="BY195" s="226"/>
      <c r="BZ195" s="96"/>
      <c r="CA195" s="96"/>
      <c r="CB195" s="96"/>
      <c r="CC195" s="96"/>
      <c r="CD195" s="96"/>
      <c r="CE195" s="96"/>
      <c r="CH195" s="226"/>
      <c r="CI195" s="226"/>
      <c r="CJ195" s="226"/>
      <c r="CK195" s="226"/>
      <c r="CL195" s="226"/>
      <c r="CM195" s="226"/>
      <c r="CN195" s="226"/>
      <c r="CO195" s="226"/>
      <c r="CP195" s="226"/>
      <c r="CQ195" s="96"/>
      <c r="CR195" s="96"/>
      <c r="CS195" s="96"/>
      <c r="CT195" s="226"/>
      <c r="CU195" s="226"/>
      <c r="CV195" s="226"/>
      <c r="CW195" s="226"/>
      <c r="CX195" s="226"/>
      <c r="CY195" s="226"/>
      <c r="CZ195" s="226"/>
      <c r="DA195" s="226"/>
      <c r="DB195" s="226"/>
      <c r="DC195" s="96"/>
      <c r="DD195" s="96"/>
      <c r="DE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  <c r="EI195" s="96"/>
      <c r="EJ195" s="96"/>
      <c r="EK195" s="96"/>
      <c r="EL195" s="96"/>
      <c r="EM195" s="96"/>
      <c r="EN195" s="96"/>
      <c r="EO195" s="96"/>
      <c r="EP195" s="96"/>
      <c r="EQ195" s="96"/>
      <c r="ER195" s="96"/>
      <c r="ES195" s="96"/>
      <c r="ET195" s="96"/>
      <c r="EU195" s="96"/>
      <c r="EV195" s="96"/>
      <c r="EW195" s="96"/>
      <c r="EX195" s="96"/>
      <c r="EY195" s="96"/>
      <c r="EZ195" s="96"/>
      <c r="FA195" s="96"/>
      <c r="FB195" s="96"/>
      <c r="FC195" s="96"/>
      <c r="FD195" s="96"/>
      <c r="FE195" s="96"/>
      <c r="FF195" s="96"/>
      <c r="FG195" s="96"/>
      <c r="FH195" s="96"/>
      <c r="FI195" s="96"/>
      <c r="FJ195" s="96"/>
      <c r="FK195" s="96"/>
      <c r="FL195" s="96"/>
      <c r="FM195" s="96"/>
      <c r="FN195" s="96"/>
      <c r="FO195" s="96"/>
      <c r="FP195" s="96"/>
      <c r="FQ195" s="96"/>
      <c r="FR195" s="96"/>
      <c r="FS195" s="96"/>
      <c r="FT195" s="96"/>
      <c r="FU195" s="96"/>
      <c r="FV195" s="96"/>
      <c r="FW195" s="96"/>
      <c r="FX195" s="96"/>
      <c r="FY195" s="159"/>
      <c r="FZ195" s="159"/>
      <c r="GA195" s="159"/>
      <c r="GB195" s="159"/>
      <c r="GC195" s="159"/>
      <c r="GD195" s="159"/>
      <c r="GE195" s="159"/>
      <c r="GF195" s="159"/>
      <c r="GG195" s="159"/>
      <c r="GH195" s="159"/>
      <c r="GI195" s="159"/>
      <c r="GJ195" s="159"/>
      <c r="GK195" s="159"/>
      <c r="GL195" s="159"/>
      <c r="GM195" s="159"/>
      <c r="GN195" s="159"/>
      <c r="GO195" s="159"/>
      <c r="GP195" s="159"/>
      <c r="GQ195" s="159"/>
      <c r="GR195" s="159"/>
      <c r="GS195" s="159"/>
      <c r="GT195" s="159"/>
      <c r="GU195" s="159"/>
      <c r="GV195" s="159"/>
      <c r="GW195" s="159"/>
      <c r="GX195" s="159"/>
      <c r="GY195" s="159"/>
      <c r="GZ195" s="159"/>
      <c r="HA195" s="159"/>
      <c r="HB195" s="159"/>
      <c r="HC195" s="159"/>
      <c r="HD195" s="159"/>
      <c r="HE195" s="159"/>
      <c r="HF195" s="159"/>
      <c r="HG195" s="159"/>
      <c r="HH195" s="159"/>
    </row>
    <row r="196" spans="2:216" ht="15" customHeight="1">
      <c r="B196" s="84" t="s">
        <v>342</v>
      </c>
      <c r="C196" s="106" t="s">
        <v>181</v>
      </c>
      <c r="H196" s="132"/>
      <c r="I196" s="132"/>
      <c r="J196" s="132"/>
      <c r="K196" s="132"/>
      <c r="L196" s="132"/>
      <c r="M196" s="132"/>
      <c r="N196" s="132"/>
      <c r="O196" s="132"/>
      <c r="P196" s="132"/>
      <c r="Q196" s="132"/>
      <c r="R196" s="132"/>
      <c r="S196" s="132"/>
      <c r="T196" s="132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186"/>
      <c r="AH196" s="226"/>
      <c r="AI196" s="226"/>
      <c r="AJ196" s="226"/>
      <c r="AK196" s="96"/>
      <c r="AL196" s="96"/>
      <c r="AM196" s="96"/>
      <c r="AN196" s="96"/>
      <c r="AO196" s="96"/>
      <c r="AP196" s="96"/>
      <c r="AQ196" s="96"/>
      <c r="AR196" s="96"/>
      <c r="AS196" s="96"/>
      <c r="AT196" s="226"/>
      <c r="AU196" s="226"/>
      <c r="AV196" s="226"/>
      <c r="AW196" s="96"/>
      <c r="AX196" s="96"/>
      <c r="AY196" s="96"/>
      <c r="AZ196" s="96"/>
      <c r="BA196" s="96"/>
      <c r="BB196" s="96"/>
      <c r="BC196" s="96"/>
      <c r="BD196" s="96"/>
      <c r="BE196" s="96"/>
      <c r="BH196" s="226"/>
      <c r="BI196" s="226"/>
      <c r="BJ196" s="226"/>
      <c r="BK196" s="226"/>
      <c r="BL196" s="226"/>
      <c r="BM196" s="226"/>
      <c r="BN196" s="96"/>
      <c r="BO196" s="96"/>
      <c r="BP196" s="96"/>
      <c r="BQ196" s="96"/>
      <c r="BR196" s="96"/>
      <c r="BS196" s="96"/>
      <c r="BT196" s="226"/>
      <c r="BU196" s="226"/>
      <c r="BV196" s="226"/>
      <c r="BW196" s="226"/>
      <c r="BX196" s="226"/>
      <c r="BY196" s="226"/>
      <c r="BZ196" s="96"/>
      <c r="CA196" s="96"/>
      <c r="CB196" s="96"/>
      <c r="CC196" s="96"/>
      <c r="CD196" s="96"/>
      <c r="CE196" s="96"/>
      <c r="CH196" s="226"/>
      <c r="CI196" s="226"/>
      <c r="CJ196" s="226"/>
      <c r="CK196" s="226"/>
      <c r="CL196" s="226"/>
      <c r="CM196" s="226"/>
      <c r="CN196" s="226"/>
      <c r="CO196" s="226"/>
      <c r="CP196" s="226"/>
      <c r="CQ196" s="96"/>
      <c r="CR196" s="96"/>
      <c r="CS196" s="96"/>
      <c r="CT196" s="226"/>
      <c r="CU196" s="226"/>
      <c r="CV196" s="226"/>
      <c r="CW196" s="226"/>
      <c r="CX196" s="226"/>
      <c r="CY196" s="226"/>
      <c r="CZ196" s="226"/>
      <c r="DA196" s="226"/>
      <c r="DB196" s="226"/>
      <c r="DC196" s="96"/>
      <c r="DD196" s="96"/>
      <c r="DE196" s="96"/>
      <c r="DH196" s="96"/>
      <c r="DI196" s="96"/>
      <c r="DJ196" s="96"/>
      <c r="DK196" s="96"/>
      <c r="DL196" s="96"/>
      <c r="DM196" s="96"/>
      <c r="DN196" s="96"/>
      <c r="DO196" s="96"/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96"/>
      <c r="EC196" s="96"/>
      <c r="ED196" s="96"/>
      <c r="EE196" s="96"/>
      <c r="EF196" s="96"/>
      <c r="EG196" s="96"/>
      <c r="EH196" s="96"/>
      <c r="EI196" s="96"/>
      <c r="EJ196" s="96"/>
      <c r="EK196" s="96"/>
      <c r="EL196" s="96"/>
      <c r="EM196" s="96"/>
      <c r="EN196" s="96"/>
      <c r="EO196" s="96"/>
      <c r="EP196" s="96"/>
      <c r="EQ196" s="96"/>
      <c r="ER196" s="96"/>
      <c r="ES196" s="96"/>
      <c r="ET196" s="96"/>
      <c r="EU196" s="96"/>
      <c r="EV196" s="96"/>
      <c r="EW196" s="96"/>
      <c r="EX196" s="96"/>
      <c r="EY196" s="96"/>
      <c r="EZ196" s="96"/>
      <c r="FA196" s="96"/>
      <c r="FB196" s="96"/>
      <c r="FC196" s="96"/>
      <c r="FD196" s="96"/>
      <c r="FE196" s="96"/>
      <c r="FF196" s="96"/>
      <c r="FG196" s="96"/>
      <c r="FH196" s="96"/>
      <c r="FI196" s="96"/>
      <c r="FJ196" s="96"/>
      <c r="FK196" s="96"/>
      <c r="FL196" s="96"/>
      <c r="FM196" s="96"/>
      <c r="FN196" s="96"/>
      <c r="FO196" s="96"/>
      <c r="FP196" s="96"/>
      <c r="FQ196" s="96"/>
      <c r="FR196" s="96"/>
      <c r="FS196" s="96"/>
      <c r="FT196" s="96"/>
      <c r="FU196" s="96"/>
      <c r="FV196" s="96"/>
      <c r="FW196" s="96"/>
      <c r="FX196" s="96"/>
      <c r="FY196" s="159"/>
      <c r="FZ196" s="159"/>
      <c r="GA196" s="159"/>
      <c r="GB196" s="159"/>
      <c r="GC196" s="159"/>
      <c r="GD196" s="159"/>
      <c r="GE196" s="159"/>
      <c r="GF196" s="159"/>
      <c r="GG196" s="159"/>
      <c r="GH196" s="159"/>
      <c r="GI196" s="159"/>
      <c r="GJ196" s="159"/>
      <c r="GK196" s="159"/>
      <c r="GL196" s="159"/>
      <c r="GM196" s="159"/>
      <c r="GN196" s="159"/>
      <c r="GO196" s="159"/>
      <c r="GP196" s="159"/>
      <c r="GQ196" s="159"/>
      <c r="GR196" s="159"/>
      <c r="GS196" s="159"/>
      <c r="GT196" s="159"/>
      <c r="GU196" s="159"/>
      <c r="GV196" s="159"/>
      <c r="GW196" s="159"/>
      <c r="GX196" s="159"/>
      <c r="GY196" s="159"/>
      <c r="GZ196" s="159"/>
      <c r="HA196" s="159"/>
      <c r="HB196" s="159"/>
      <c r="HC196" s="159"/>
      <c r="HD196" s="159"/>
      <c r="HE196" s="159"/>
      <c r="HF196" s="159"/>
      <c r="HG196" s="159"/>
      <c r="HH196" s="159"/>
    </row>
    <row r="197" spans="2:216" ht="15" customHeight="1">
      <c r="B197" s="85" t="s">
        <v>343</v>
      </c>
      <c r="C197" s="106" t="s">
        <v>181</v>
      </c>
      <c r="H197" s="132"/>
      <c r="I197" s="132"/>
      <c r="J197" s="132"/>
      <c r="K197" s="132"/>
      <c r="L197" s="132"/>
      <c r="M197" s="132"/>
      <c r="N197" s="132"/>
      <c r="O197" s="132"/>
      <c r="P197" s="132"/>
      <c r="Q197" s="132"/>
      <c r="R197" s="132"/>
      <c r="S197" s="132"/>
      <c r="T197" s="132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186"/>
      <c r="AH197" s="226"/>
      <c r="AI197" s="226"/>
      <c r="AJ197" s="226"/>
      <c r="AK197" s="96"/>
      <c r="AL197" s="96"/>
      <c r="AM197" s="96"/>
      <c r="AN197" s="96"/>
      <c r="AO197" s="96"/>
      <c r="AP197" s="96"/>
      <c r="AQ197" s="96"/>
      <c r="AR197" s="96"/>
      <c r="AS197" s="96"/>
      <c r="AT197" s="226"/>
      <c r="AU197" s="226"/>
      <c r="AV197" s="226"/>
      <c r="AW197" s="96"/>
      <c r="AX197" s="96"/>
      <c r="AY197" s="96"/>
      <c r="AZ197" s="96"/>
      <c r="BA197" s="96"/>
      <c r="BB197" s="96"/>
      <c r="BC197" s="96"/>
      <c r="BD197" s="96"/>
      <c r="BE197" s="96"/>
      <c r="BH197" s="226"/>
      <c r="BI197" s="226"/>
      <c r="BJ197" s="226"/>
      <c r="BK197" s="226"/>
      <c r="BL197" s="226"/>
      <c r="BM197" s="226"/>
      <c r="BN197" s="96"/>
      <c r="BO197" s="96"/>
      <c r="BP197" s="96"/>
      <c r="BQ197" s="96"/>
      <c r="BR197" s="96"/>
      <c r="BS197" s="96"/>
      <c r="BT197" s="226"/>
      <c r="BU197" s="226"/>
      <c r="BV197" s="226"/>
      <c r="BW197" s="226"/>
      <c r="BX197" s="226"/>
      <c r="BY197" s="226"/>
      <c r="BZ197" s="96"/>
      <c r="CA197" s="96"/>
      <c r="CB197" s="96"/>
      <c r="CC197" s="96"/>
      <c r="CD197" s="96"/>
      <c r="CE197" s="96"/>
      <c r="CH197" s="226"/>
      <c r="CI197" s="226"/>
      <c r="CJ197" s="226"/>
      <c r="CK197" s="226"/>
      <c r="CL197" s="226"/>
      <c r="CM197" s="226"/>
      <c r="CN197" s="226"/>
      <c r="CO197" s="226"/>
      <c r="CP197" s="226"/>
      <c r="CQ197" s="96"/>
      <c r="CR197" s="96"/>
      <c r="CS197" s="96"/>
      <c r="CT197" s="226"/>
      <c r="CU197" s="226"/>
      <c r="CV197" s="226"/>
      <c r="CW197" s="226"/>
      <c r="CX197" s="226"/>
      <c r="CY197" s="226"/>
      <c r="CZ197" s="226"/>
      <c r="DA197" s="226"/>
      <c r="DB197" s="226"/>
      <c r="DC197" s="96"/>
      <c r="DD197" s="96"/>
      <c r="DE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  <c r="EI197" s="96"/>
      <c r="EJ197" s="96"/>
      <c r="EK197" s="96"/>
      <c r="EL197" s="96"/>
      <c r="EM197" s="96"/>
      <c r="EN197" s="96"/>
      <c r="EO197" s="96"/>
      <c r="EP197" s="96"/>
      <c r="EQ197" s="96"/>
      <c r="ER197" s="96"/>
      <c r="ES197" s="96"/>
      <c r="ET197" s="96"/>
      <c r="EU197" s="96"/>
      <c r="EV197" s="96"/>
      <c r="EW197" s="96"/>
      <c r="EX197" s="96"/>
      <c r="EY197" s="96"/>
      <c r="EZ197" s="96"/>
      <c r="FA197" s="96"/>
      <c r="FB197" s="96"/>
      <c r="FC197" s="96"/>
      <c r="FD197" s="96"/>
      <c r="FE197" s="96"/>
      <c r="FF197" s="96"/>
      <c r="FG197" s="96"/>
      <c r="FH197" s="96"/>
      <c r="FI197" s="96"/>
      <c r="FJ197" s="96"/>
      <c r="FK197" s="96"/>
      <c r="FL197" s="96"/>
      <c r="FM197" s="96"/>
      <c r="FN197" s="96"/>
      <c r="FO197" s="96"/>
      <c r="FP197" s="96"/>
      <c r="FQ197" s="96"/>
      <c r="FR197" s="96"/>
      <c r="FS197" s="96"/>
      <c r="FT197" s="96"/>
      <c r="FU197" s="96"/>
      <c r="FV197" s="96"/>
      <c r="FW197" s="96"/>
      <c r="FX197" s="96"/>
      <c r="FY197" s="159"/>
      <c r="FZ197" s="159"/>
      <c r="GA197" s="159"/>
      <c r="GB197" s="159"/>
      <c r="GC197" s="159"/>
      <c r="GD197" s="159"/>
      <c r="GE197" s="159"/>
      <c r="GF197" s="159"/>
      <c r="GG197" s="159"/>
      <c r="GH197" s="159"/>
      <c r="GI197" s="159"/>
      <c r="GJ197" s="159"/>
      <c r="GK197" s="159"/>
      <c r="GL197" s="159"/>
      <c r="GM197" s="159"/>
      <c r="GN197" s="159"/>
      <c r="GO197" s="159"/>
      <c r="GP197" s="159"/>
      <c r="GQ197" s="159"/>
      <c r="GR197" s="159"/>
      <c r="GS197" s="159"/>
      <c r="GT197" s="159"/>
      <c r="GU197" s="159"/>
      <c r="GV197" s="159"/>
      <c r="GW197" s="159"/>
      <c r="GX197" s="159"/>
      <c r="GY197" s="159"/>
      <c r="GZ197" s="159"/>
      <c r="HA197" s="159"/>
      <c r="HB197" s="159"/>
      <c r="HC197" s="159"/>
      <c r="HD197" s="159"/>
      <c r="HE197" s="159"/>
      <c r="HF197" s="159"/>
      <c r="HG197" s="159"/>
      <c r="HH197" s="159"/>
    </row>
    <row r="198" spans="2:216" ht="15" customHeight="1">
      <c r="B198" s="85" t="s">
        <v>344</v>
      </c>
      <c r="C198" s="106" t="s">
        <v>152</v>
      </c>
      <c r="H198" s="132"/>
      <c r="I198" s="132"/>
      <c r="J198" s="132"/>
      <c r="K198" s="132"/>
      <c r="L198" s="132"/>
      <c r="M198" s="132"/>
      <c r="N198" s="132"/>
      <c r="O198" s="132"/>
      <c r="P198" s="132"/>
      <c r="Q198" s="132"/>
      <c r="R198" s="132"/>
      <c r="S198" s="132"/>
      <c r="T198" s="132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186"/>
      <c r="AH198" s="226"/>
      <c r="AI198" s="226"/>
      <c r="AJ198" s="226"/>
      <c r="AK198" s="96"/>
      <c r="AL198" s="96"/>
      <c r="AM198" s="96"/>
      <c r="AN198" s="96"/>
      <c r="AO198" s="96"/>
      <c r="AP198" s="96"/>
      <c r="AQ198" s="96"/>
      <c r="AR198" s="96"/>
      <c r="AS198" s="96"/>
      <c r="AT198" s="226"/>
      <c r="AU198" s="226"/>
      <c r="AV198" s="226"/>
      <c r="AW198" s="96"/>
      <c r="AX198" s="96"/>
      <c r="AY198" s="96"/>
      <c r="AZ198" s="96"/>
      <c r="BA198" s="96"/>
      <c r="BB198" s="96"/>
      <c r="BC198" s="96"/>
      <c r="BD198" s="96"/>
      <c r="BE198" s="96"/>
      <c r="BH198" s="226"/>
      <c r="BI198" s="226"/>
      <c r="BJ198" s="226"/>
      <c r="BK198" s="226"/>
      <c r="BL198" s="226"/>
      <c r="BM198" s="226"/>
      <c r="BN198" s="96"/>
      <c r="BO198" s="96"/>
      <c r="BP198" s="96"/>
      <c r="BQ198" s="96"/>
      <c r="BR198" s="96"/>
      <c r="BS198" s="96"/>
      <c r="BT198" s="226"/>
      <c r="BU198" s="226"/>
      <c r="BV198" s="226"/>
      <c r="BW198" s="226"/>
      <c r="BX198" s="226"/>
      <c r="BY198" s="226"/>
      <c r="BZ198" s="96"/>
      <c r="CA198" s="96"/>
      <c r="CB198" s="96"/>
      <c r="CC198" s="96"/>
      <c r="CD198" s="96"/>
      <c r="CE198" s="96"/>
      <c r="CH198" s="226"/>
      <c r="CI198" s="226"/>
      <c r="CJ198" s="226"/>
      <c r="CK198" s="226"/>
      <c r="CL198" s="226"/>
      <c r="CM198" s="226"/>
      <c r="CN198" s="226"/>
      <c r="CO198" s="226"/>
      <c r="CP198" s="226"/>
      <c r="CQ198" s="96"/>
      <c r="CR198" s="96"/>
      <c r="CS198" s="96"/>
      <c r="CT198" s="226"/>
      <c r="CU198" s="226"/>
      <c r="CV198" s="226"/>
      <c r="CW198" s="226"/>
      <c r="CX198" s="226"/>
      <c r="CY198" s="226"/>
      <c r="CZ198" s="226"/>
      <c r="DA198" s="226"/>
      <c r="DB198" s="226"/>
      <c r="DC198" s="96"/>
      <c r="DD198" s="96"/>
      <c r="DE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  <c r="EI198" s="96"/>
      <c r="EJ198" s="96"/>
      <c r="EK198" s="96"/>
      <c r="EL198" s="96"/>
      <c r="EM198" s="96"/>
      <c r="EN198" s="96"/>
      <c r="EO198" s="96"/>
      <c r="EP198" s="96"/>
      <c r="EQ198" s="96"/>
      <c r="ER198" s="96"/>
      <c r="ES198" s="96"/>
      <c r="ET198" s="96"/>
      <c r="EU198" s="96"/>
      <c r="EV198" s="96"/>
      <c r="EW198" s="96"/>
      <c r="EX198" s="96"/>
      <c r="EY198" s="96"/>
      <c r="EZ198" s="96"/>
      <c r="FA198" s="96"/>
      <c r="FB198" s="96"/>
      <c r="FC198" s="96"/>
      <c r="FD198" s="96"/>
      <c r="FE198" s="96"/>
      <c r="FF198" s="96"/>
      <c r="FG198" s="96"/>
      <c r="FH198" s="96"/>
      <c r="FI198" s="96"/>
      <c r="FJ198" s="96"/>
      <c r="FK198" s="96"/>
      <c r="FL198" s="96"/>
      <c r="FM198" s="96"/>
      <c r="FN198" s="96"/>
      <c r="FO198" s="96"/>
      <c r="FP198" s="96"/>
      <c r="FQ198" s="96"/>
      <c r="FR198" s="96"/>
      <c r="FS198" s="96"/>
      <c r="FT198" s="96"/>
      <c r="FU198" s="96"/>
      <c r="FV198" s="96"/>
      <c r="FW198" s="96"/>
      <c r="FX198" s="96"/>
      <c r="FY198" s="159"/>
      <c r="FZ198" s="159"/>
      <c r="GA198" s="159"/>
      <c r="GB198" s="159"/>
      <c r="GC198" s="159"/>
      <c r="GD198" s="159"/>
      <c r="GE198" s="159"/>
      <c r="GF198" s="159"/>
      <c r="GG198" s="159"/>
      <c r="GH198" s="159"/>
      <c r="GI198" s="159"/>
      <c r="GJ198" s="159"/>
      <c r="GK198" s="159"/>
      <c r="GL198" s="159"/>
      <c r="GM198" s="159"/>
      <c r="GN198" s="159"/>
      <c r="GO198" s="159"/>
      <c r="GP198" s="159"/>
      <c r="GQ198" s="159"/>
      <c r="GR198" s="159"/>
      <c r="GS198" s="159"/>
      <c r="GT198" s="159"/>
      <c r="GU198" s="159"/>
      <c r="GV198" s="159"/>
      <c r="GW198" s="159"/>
      <c r="GX198" s="159"/>
      <c r="GY198" s="159"/>
      <c r="GZ198" s="159"/>
      <c r="HA198" s="159"/>
      <c r="HB198" s="159"/>
      <c r="HC198" s="159"/>
      <c r="HD198" s="159"/>
      <c r="HE198" s="159"/>
      <c r="HF198" s="159"/>
      <c r="HG198" s="159"/>
      <c r="HH198" s="159"/>
    </row>
    <row r="199" spans="2:216" ht="15" customHeight="1">
      <c r="B199" s="85" t="s">
        <v>345</v>
      </c>
      <c r="C199" s="106" t="s">
        <v>153</v>
      </c>
      <c r="H199" s="132"/>
      <c r="I199" s="132"/>
      <c r="J199" s="132"/>
      <c r="K199" s="132"/>
      <c r="L199" s="132"/>
      <c r="M199" s="132"/>
      <c r="N199" s="132"/>
      <c r="O199" s="132"/>
      <c r="P199" s="132"/>
      <c r="Q199" s="132"/>
      <c r="R199" s="132"/>
      <c r="S199" s="132"/>
      <c r="T199" s="132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186"/>
      <c r="AH199" s="226"/>
      <c r="AI199" s="226"/>
      <c r="AJ199" s="226"/>
      <c r="AK199" s="96"/>
      <c r="AL199" s="96"/>
      <c r="AM199" s="96"/>
      <c r="AN199" s="96"/>
      <c r="AO199" s="96"/>
      <c r="AP199" s="96"/>
      <c r="AQ199" s="96"/>
      <c r="AR199" s="96"/>
      <c r="AS199" s="96"/>
      <c r="AT199" s="226"/>
      <c r="AU199" s="226"/>
      <c r="AV199" s="226"/>
      <c r="AW199" s="96"/>
      <c r="AX199" s="96"/>
      <c r="AY199" s="96"/>
      <c r="AZ199" s="96"/>
      <c r="BA199" s="96"/>
      <c r="BB199" s="96"/>
      <c r="BC199" s="96"/>
      <c r="BD199" s="96"/>
      <c r="BE199" s="96"/>
      <c r="BH199" s="226"/>
      <c r="BI199" s="226"/>
      <c r="BJ199" s="226"/>
      <c r="BK199" s="226"/>
      <c r="BL199" s="226"/>
      <c r="BM199" s="226"/>
      <c r="BN199" s="96"/>
      <c r="BO199" s="96"/>
      <c r="BP199" s="96"/>
      <c r="BQ199" s="96"/>
      <c r="BR199" s="96"/>
      <c r="BS199" s="96"/>
      <c r="BT199" s="226"/>
      <c r="BU199" s="226"/>
      <c r="BV199" s="226"/>
      <c r="BW199" s="226"/>
      <c r="BX199" s="226"/>
      <c r="BY199" s="226"/>
      <c r="BZ199" s="96"/>
      <c r="CA199" s="96"/>
      <c r="CB199" s="96"/>
      <c r="CC199" s="96"/>
      <c r="CD199" s="96"/>
      <c r="CE199" s="96"/>
      <c r="CH199" s="226"/>
      <c r="CI199" s="226"/>
      <c r="CJ199" s="226"/>
      <c r="CK199" s="226"/>
      <c r="CL199" s="226"/>
      <c r="CM199" s="226"/>
      <c r="CN199" s="226"/>
      <c r="CO199" s="226"/>
      <c r="CP199" s="226"/>
      <c r="CQ199" s="96"/>
      <c r="CR199" s="96"/>
      <c r="CS199" s="96"/>
      <c r="CT199" s="226"/>
      <c r="CU199" s="226"/>
      <c r="CV199" s="226"/>
      <c r="CW199" s="226"/>
      <c r="CX199" s="226"/>
      <c r="CY199" s="226"/>
      <c r="CZ199" s="226"/>
      <c r="DA199" s="226"/>
      <c r="DB199" s="226"/>
      <c r="DC199" s="96"/>
      <c r="DD199" s="96"/>
      <c r="DE199" s="96"/>
      <c r="DH199" s="96"/>
      <c r="DI199" s="96"/>
      <c r="DJ199" s="96"/>
      <c r="DK199" s="96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  <c r="EI199" s="96"/>
      <c r="EJ199" s="96"/>
      <c r="EK199" s="96"/>
      <c r="EL199" s="96"/>
      <c r="EM199" s="96"/>
      <c r="EN199" s="96"/>
      <c r="EO199" s="96"/>
      <c r="EP199" s="96"/>
      <c r="EQ199" s="96"/>
      <c r="ER199" s="96"/>
      <c r="ES199" s="96"/>
      <c r="ET199" s="96"/>
      <c r="EU199" s="96"/>
      <c r="EV199" s="96"/>
      <c r="EW199" s="96"/>
      <c r="EX199" s="96"/>
      <c r="EY199" s="96"/>
      <c r="EZ199" s="96"/>
      <c r="FA199" s="96"/>
      <c r="FB199" s="96"/>
      <c r="FC199" s="96"/>
      <c r="FD199" s="96"/>
      <c r="FE199" s="96"/>
      <c r="FF199" s="96"/>
      <c r="FG199" s="96"/>
      <c r="FH199" s="96"/>
      <c r="FI199" s="96"/>
      <c r="FJ199" s="96"/>
      <c r="FK199" s="96"/>
      <c r="FL199" s="96"/>
      <c r="FM199" s="96"/>
      <c r="FN199" s="96"/>
      <c r="FO199" s="96"/>
      <c r="FP199" s="96"/>
      <c r="FQ199" s="96"/>
      <c r="FR199" s="96"/>
      <c r="FS199" s="96"/>
      <c r="FT199" s="96"/>
      <c r="FU199" s="96"/>
      <c r="FV199" s="96"/>
      <c r="FW199" s="96"/>
      <c r="FX199" s="96"/>
      <c r="FY199" s="159"/>
      <c r="FZ199" s="159"/>
      <c r="GA199" s="159"/>
      <c r="GB199" s="159"/>
      <c r="GC199" s="159"/>
      <c r="GD199" s="159"/>
      <c r="GE199" s="159"/>
      <c r="GF199" s="159"/>
      <c r="GG199" s="159"/>
      <c r="GH199" s="159"/>
      <c r="GI199" s="159"/>
      <c r="GJ199" s="159"/>
      <c r="GK199" s="159"/>
      <c r="GL199" s="159"/>
      <c r="GM199" s="159"/>
      <c r="GN199" s="159"/>
      <c r="GO199" s="159"/>
      <c r="GP199" s="159"/>
      <c r="GQ199" s="159"/>
      <c r="GR199" s="159"/>
      <c r="GS199" s="159"/>
      <c r="GT199" s="159"/>
      <c r="GU199" s="159"/>
      <c r="GV199" s="159"/>
      <c r="GW199" s="159"/>
      <c r="GX199" s="159"/>
      <c r="GY199" s="159"/>
      <c r="GZ199" s="159"/>
      <c r="HA199" s="159"/>
      <c r="HB199" s="159"/>
      <c r="HC199" s="159"/>
      <c r="HD199" s="159"/>
      <c r="HE199" s="159"/>
      <c r="HF199" s="159"/>
      <c r="HG199" s="159"/>
      <c r="HH199" s="159"/>
    </row>
    <row r="200" spans="2:216" s="264" customFormat="1" ht="15" customHeight="1">
      <c r="B200" s="252" t="s">
        <v>346</v>
      </c>
      <c r="C200" s="254"/>
      <c r="D200" s="263"/>
      <c r="E200" s="263"/>
      <c r="F200" s="263"/>
      <c r="AF200" s="268"/>
      <c r="AG200" s="265"/>
      <c r="BF200" s="265"/>
      <c r="BG200" s="265"/>
      <c r="CF200" s="265"/>
      <c r="CG200" s="265"/>
      <c r="FY200" s="278"/>
      <c r="FZ200" s="278"/>
      <c r="GA200" s="278"/>
      <c r="GB200" s="278"/>
      <c r="GC200" s="278"/>
      <c r="GD200" s="278"/>
      <c r="GE200" s="278"/>
      <c r="GF200" s="278"/>
      <c r="GG200" s="278"/>
      <c r="GH200" s="278"/>
      <c r="GI200" s="278"/>
      <c r="GJ200" s="278"/>
      <c r="GK200" s="278"/>
      <c r="GL200" s="278"/>
      <c r="GM200" s="278"/>
      <c r="GN200" s="278"/>
      <c r="GO200" s="278"/>
      <c r="GP200" s="278"/>
      <c r="GQ200" s="278"/>
      <c r="GR200" s="278"/>
      <c r="GS200" s="278"/>
      <c r="GT200" s="278"/>
      <c r="GU200" s="278"/>
      <c r="GV200" s="278"/>
      <c r="GW200" s="278"/>
      <c r="GX200" s="278"/>
      <c r="GY200" s="278"/>
      <c r="GZ200" s="278"/>
      <c r="HA200" s="278"/>
      <c r="HB200" s="278"/>
      <c r="HC200" s="278"/>
      <c r="HD200" s="278"/>
      <c r="HE200" s="278"/>
      <c r="HF200" s="278"/>
      <c r="HG200" s="278"/>
      <c r="HH200" s="278"/>
    </row>
    <row r="201" spans="2:216" ht="15" customHeight="1">
      <c r="B201" s="105" t="s">
        <v>347</v>
      </c>
      <c r="C201" s="106" t="s">
        <v>174</v>
      </c>
      <c r="H201" s="132"/>
      <c r="I201" s="132"/>
      <c r="J201" s="132"/>
      <c r="K201" s="132"/>
      <c r="L201" s="132"/>
      <c r="M201" s="132"/>
      <c r="N201" s="132"/>
      <c r="O201" s="132"/>
      <c r="P201" s="132"/>
      <c r="Q201" s="132"/>
      <c r="R201" s="132"/>
      <c r="S201" s="132"/>
      <c r="T201" s="132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182"/>
      <c r="AH201" s="226"/>
      <c r="AI201" s="226"/>
      <c r="AJ201" s="226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226"/>
      <c r="AU201" s="226"/>
      <c r="AV201" s="226"/>
      <c r="AW201" s="139"/>
      <c r="AX201" s="139"/>
      <c r="AY201" s="139"/>
      <c r="AZ201" s="139"/>
      <c r="BA201" s="139"/>
      <c r="BB201" s="139"/>
      <c r="BC201" s="139"/>
      <c r="BD201" s="139"/>
      <c r="BE201" s="139"/>
      <c r="BH201" s="226"/>
      <c r="BI201" s="226"/>
      <c r="BJ201" s="226"/>
      <c r="BK201" s="226"/>
      <c r="BL201" s="226"/>
      <c r="BM201" s="226"/>
      <c r="BN201" s="139"/>
      <c r="BO201" s="139"/>
      <c r="BP201" s="139"/>
      <c r="BQ201" s="139"/>
      <c r="BR201" s="139"/>
      <c r="BS201" s="139"/>
      <c r="BT201" s="226"/>
      <c r="BU201" s="226"/>
      <c r="BV201" s="226"/>
      <c r="BW201" s="226"/>
      <c r="BX201" s="226"/>
      <c r="BY201" s="226"/>
      <c r="BZ201" s="139"/>
      <c r="CA201" s="139"/>
      <c r="CB201" s="139"/>
      <c r="CC201" s="139"/>
      <c r="CD201" s="139"/>
      <c r="CE201" s="139"/>
      <c r="CH201" s="226"/>
      <c r="CI201" s="226"/>
      <c r="CJ201" s="226"/>
      <c r="CK201" s="226"/>
      <c r="CL201" s="226"/>
      <c r="CM201" s="226"/>
      <c r="CN201" s="226"/>
      <c r="CO201" s="226"/>
      <c r="CP201" s="226"/>
      <c r="CQ201" s="139"/>
      <c r="CR201" s="139"/>
      <c r="CS201" s="139"/>
      <c r="CT201" s="226"/>
      <c r="CU201" s="226"/>
      <c r="CV201" s="226"/>
      <c r="CW201" s="226"/>
      <c r="CX201" s="226"/>
      <c r="CY201" s="226"/>
      <c r="CZ201" s="226"/>
      <c r="DA201" s="226"/>
      <c r="DB201" s="226"/>
      <c r="DC201" s="139"/>
      <c r="DD201" s="139"/>
      <c r="DE201" s="139"/>
      <c r="DH201" s="139"/>
      <c r="DI201" s="139"/>
      <c r="DJ201" s="139"/>
      <c r="DK201" s="139"/>
      <c r="DL201" s="139"/>
      <c r="DM201" s="139"/>
      <c r="DN201" s="139"/>
      <c r="DO201" s="139"/>
      <c r="DP201" s="139"/>
      <c r="DQ201" s="139"/>
      <c r="DR201" s="139"/>
      <c r="DS201" s="139"/>
      <c r="DT201" s="139"/>
      <c r="DU201" s="139"/>
      <c r="DV201" s="139"/>
      <c r="DW201" s="139"/>
      <c r="DX201" s="139"/>
      <c r="DY201" s="139"/>
      <c r="DZ201" s="139"/>
      <c r="EA201" s="139"/>
      <c r="EB201" s="139"/>
      <c r="EC201" s="139"/>
      <c r="ED201" s="139"/>
      <c r="EE201" s="139"/>
      <c r="EF201" s="139"/>
      <c r="EG201" s="139"/>
      <c r="EH201" s="139"/>
      <c r="EI201" s="139"/>
      <c r="EJ201" s="139"/>
      <c r="EK201" s="139"/>
      <c r="EL201" s="139"/>
      <c r="EM201" s="139"/>
      <c r="EN201" s="139"/>
      <c r="EO201" s="139"/>
      <c r="EP201" s="139"/>
      <c r="EQ201" s="139"/>
      <c r="ER201" s="139"/>
      <c r="ES201" s="139"/>
      <c r="ET201" s="139"/>
      <c r="EU201" s="139"/>
      <c r="EV201" s="139"/>
      <c r="EW201" s="139"/>
      <c r="EX201" s="139"/>
      <c r="EY201" s="139"/>
      <c r="EZ201" s="139"/>
      <c r="FA201" s="139"/>
      <c r="FB201" s="139"/>
      <c r="FC201" s="139"/>
      <c r="FD201" s="139"/>
      <c r="FE201" s="139"/>
      <c r="FF201" s="139"/>
      <c r="FG201" s="139"/>
      <c r="FH201" s="139"/>
      <c r="FI201" s="139"/>
      <c r="FJ201" s="139"/>
      <c r="FK201" s="139"/>
      <c r="FL201" s="139"/>
      <c r="FM201" s="139"/>
      <c r="FN201" s="139"/>
      <c r="FO201" s="139"/>
      <c r="FP201" s="139"/>
      <c r="FQ201" s="139"/>
      <c r="FR201" s="139"/>
      <c r="FS201" s="139"/>
      <c r="FT201" s="139"/>
      <c r="FU201" s="139"/>
      <c r="FV201" s="139"/>
      <c r="FW201" s="139"/>
      <c r="FX201" s="139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  <c r="GK201" s="166"/>
      <c r="GL201" s="166"/>
      <c r="GM201" s="166"/>
      <c r="GN201" s="166"/>
      <c r="GO201" s="166"/>
      <c r="GP201" s="166"/>
      <c r="GQ201" s="166"/>
      <c r="GR201" s="166"/>
      <c r="GS201" s="166"/>
      <c r="GT201" s="166"/>
      <c r="GU201" s="166"/>
      <c r="GV201" s="166"/>
      <c r="GW201" s="166"/>
      <c r="GX201" s="166"/>
      <c r="GY201" s="166"/>
      <c r="GZ201" s="166"/>
      <c r="HA201" s="166"/>
      <c r="HB201" s="166"/>
      <c r="HC201" s="166"/>
      <c r="HD201" s="166"/>
      <c r="HE201" s="166"/>
      <c r="HF201" s="166"/>
      <c r="HG201" s="166"/>
      <c r="HH201" s="166"/>
    </row>
    <row r="202" spans="2:216" ht="15" customHeight="1">
      <c r="B202" s="104" t="s">
        <v>348</v>
      </c>
      <c r="C202" s="106" t="s">
        <v>181</v>
      </c>
      <c r="H202" s="132"/>
      <c r="I202" s="132"/>
      <c r="J202" s="132"/>
      <c r="K202" s="132"/>
      <c r="L202" s="132"/>
      <c r="M202" s="132"/>
      <c r="N202" s="132"/>
      <c r="O202" s="132"/>
      <c r="P202" s="132"/>
      <c r="Q202" s="132"/>
      <c r="R202" s="132"/>
      <c r="S202" s="132"/>
      <c r="T202" s="132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182"/>
      <c r="AH202" s="226"/>
      <c r="AI202" s="226"/>
      <c r="AJ202" s="226"/>
      <c r="AK202" s="96"/>
      <c r="AL202" s="96"/>
      <c r="AM202" s="96"/>
      <c r="AN202" s="96"/>
      <c r="AO202" s="96"/>
      <c r="AP202" s="96"/>
      <c r="AQ202" s="96"/>
      <c r="AR202" s="96"/>
      <c r="AS202" s="96"/>
      <c r="AT202" s="226"/>
      <c r="AU202" s="226"/>
      <c r="AV202" s="226"/>
      <c r="AW202" s="96"/>
      <c r="AX202" s="96"/>
      <c r="AY202" s="96"/>
      <c r="AZ202" s="96"/>
      <c r="BA202" s="96"/>
      <c r="BB202" s="96"/>
      <c r="BC202" s="96"/>
      <c r="BD202" s="96"/>
      <c r="BE202" s="96"/>
      <c r="BH202" s="226"/>
      <c r="BI202" s="226"/>
      <c r="BJ202" s="226"/>
      <c r="BK202" s="226"/>
      <c r="BL202" s="226"/>
      <c r="BM202" s="226"/>
      <c r="BN202" s="96"/>
      <c r="BO202" s="96"/>
      <c r="BP202" s="96"/>
      <c r="BQ202" s="96"/>
      <c r="BR202" s="96"/>
      <c r="BS202" s="96"/>
      <c r="BT202" s="226"/>
      <c r="BU202" s="226"/>
      <c r="BV202" s="226"/>
      <c r="BW202" s="226"/>
      <c r="BX202" s="226"/>
      <c r="BY202" s="226"/>
      <c r="BZ202" s="96"/>
      <c r="CA202" s="96"/>
      <c r="CB202" s="96"/>
      <c r="CC202" s="96"/>
      <c r="CD202" s="96"/>
      <c r="CE202" s="96"/>
      <c r="CH202" s="226"/>
      <c r="CI202" s="226"/>
      <c r="CJ202" s="226"/>
      <c r="CK202" s="226"/>
      <c r="CL202" s="226"/>
      <c r="CM202" s="226"/>
      <c r="CN202" s="226"/>
      <c r="CO202" s="226"/>
      <c r="CP202" s="226"/>
      <c r="CQ202" s="96"/>
      <c r="CR202" s="96"/>
      <c r="CS202" s="96"/>
      <c r="CT202" s="226"/>
      <c r="CU202" s="226"/>
      <c r="CV202" s="226"/>
      <c r="CW202" s="226"/>
      <c r="CX202" s="226"/>
      <c r="CY202" s="226"/>
      <c r="CZ202" s="226"/>
      <c r="DA202" s="226"/>
      <c r="DB202" s="226"/>
      <c r="DC202" s="96"/>
      <c r="DD202" s="96"/>
      <c r="DE202" s="96"/>
      <c r="DH202" s="96"/>
      <c r="DI202" s="96"/>
      <c r="DJ202" s="96"/>
      <c r="DK202" s="96"/>
      <c r="DL202" s="96"/>
      <c r="DM202" s="96"/>
      <c r="DN202" s="96"/>
      <c r="DO202" s="96"/>
      <c r="DP202" s="96"/>
      <c r="DQ202" s="96"/>
      <c r="DR202" s="96"/>
      <c r="DS202" s="96"/>
      <c r="DT202" s="96"/>
      <c r="DU202" s="96"/>
      <c r="DV202" s="96"/>
      <c r="DW202" s="96"/>
      <c r="DX202" s="96"/>
      <c r="DY202" s="96"/>
      <c r="DZ202" s="96"/>
      <c r="EA202" s="96"/>
      <c r="EB202" s="96"/>
      <c r="EC202" s="96"/>
      <c r="ED202" s="96"/>
      <c r="EE202" s="96"/>
      <c r="EF202" s="96"/>
      <c r="EG202" s="96"/>
      <c r="EH202" s="96"/>
      <c r="EI202" s="96"/>
      <c r="EJ202" s="96"/>
      <c r="EK202" s="96"/>
      <c r="EL202" s="96"/>
      <c r="EM202" s="96"/>
      <c r="EN202" s="96"/>
      <c r="EO202" s="96"/>
      <c r="EP202" s="96"/>
      <c r="EQ202" s="96"/>
      <c r="ER202" s="96"/>
      <c r="ES202" s="96"/>
      <c r="ET202" s="96"/>
      <c r="EU202" s="96"/>
      <c r="EV202" s="96"/>
      <c r="EW202" s="96"/>
      <c r="EX202" s="96"/>
      <c r="EY202" s="96"/>
      <c r="EZ202" s="96"/>
      <c r="FA202" s="96"/>
      <c r="FB202" s="96"/>
      <c r="FC202" s="96"/>
      <c r="FD202" s="96"/>
      <c r="FE202" s="96"/>
      <c r="FF202" s="96"/>
      <c r="FG202" s="96"/>
      <c r="FH202" s="96"/>
      <c r="FI202" s="96"/>
      <c r="FJ202" s="96"/>
      <c r="FK202" s="96"/>
      <c r="FL202" s="96"/>
      <c r="FM202" s="96"/>
      <c r="FN202" s="96"/>
      <c r="FO202" s="96"/>
      <c r="FP202" s="96"/>
      <c r="FQ202" s="96"/>
      <c r="FR202" s="96"/>
      <c r="FS202" s="96"/>
      <c r="FT202" s="96"/>
      <c r="FU202" s="96"/>
      <c r="FV202" s="96"/>
      <c r="FW202" s="96"/>
      <c r="FX202" s="96"/>
      <c r="FY202" s="159"/>
      <c r="FZ202" s="159"/>
      <c r="GA202" s="159"/>
      <c r="GB202" s="159"/>
      <c r="GC202" s="159"/>
      <c r="GD202" s="159"/>
      <c r="GE202" s="159"/>
      <c r="GF202" s="159"/>
      <c r="GG202" s="159"/>
      <c r="GH202" s="159"/>
      <c r="GI202" s="159"/>
      <c r="GJ202" s="159"/>
      <c r="GK202" s="159"/>
      <c r="GL202" s="159"/>
      <c r="GM202" s="159"/>
      <c r="GN202" s="159"/>
      <c r="GO202" s="159"/>
      <c r="GP202" s="159"/>
      <c r="GQ202" s="159"/>
      <c r="GR202" s="159"/>
      <c r="GS202" s="159"/>
      <c r="GT202" s="159"/>
      <c r="GU202" s="159"/>
      <c r="GV202" s="159"/>
      <c r="GW202" s="159"/>
      <c r="GX202" s="159"/>
      <c r="GY202" s="159"/>
      <c r="GZ202" s="159"/>
      <c r="HA202" s="159"/>
      <c r="HB202" s="159"/>
      <c r="HC202" s="159"/>
      <c r="HD202" s="159"/>
      <c r="HE202" s="159"/>
      <c r="HF202" s="159"/>
      <c r="HG202" s="159"/>
      <c r="HH202" s="159"/>
    </row>
    <row r="203" spans="2:216" ht="15" customHeight="1">
      <c r="B203" s="104" t="s">
        <v>349</v>
      </c>
      <c r="C203" s="106" t="s">
        <v>183</v>
      </c>
      <c r="H203" s="132"/>
      <c r="I203" s="132"/>
      <c r="J203" s="132"/>
      <c r="K203" s="132"/>
      <c r="L203" s="132"/>
      <c r="M203" s="132"/>
      <c r="N203" s="132"/>
      <c r="O203" s="132"/>
      <c r="P203" s="132"/>
      <c r="Q203" s="132"/>
      <c r="R203" s="132"/>
      <c r="S203" s="132"/>
      <c r="T203" s="132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94"/>
      <c r="AH203" s="226"/>
      <c r="AI203" s="226"/>
      <c r="AJ203" s="226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226"/>
      <c r="AU203" s="226"/>
      <c r="AV203" s="226"/>
      <c r="AW203" s="129"/>
      <c r="AX203" s="129"/>
      <c r="AY203" s="129"/>
      <c r="AZ203" s="129"/>
      <c r="BA203" s="129"/>
      <c r="BB203" s="129"/>
      <c r="BC203" s="129"/>
      <c r="BD203" s="129"/>
      <c r="BE203" s="129"/>
      <c r="BH203" s="226"/>
      <c r="BI203" s="226"/>
      <c r="BJ203" s="226"/>
      <c r="BK203" s="226"/>
      <c r="BL203" s="226"/>
      <c r="BM203" s="226"/>
      <c r="BN203" s="129"/>
      <c r="BO203" s="129"/>
      <c r="BP203" s="129"/>
      <c r="BQ203" s="129"/>
      <c r="BR203" s="129"/>
      <c r="BS203" s="129"/>
      <c r="BT203" s="226"/>
      <c r="BU203" s="226"/>
      <c r="BV203" s="226"/>
      <c r="BW203" s="226"/>
      <c r="BX203" s="226"/>
      <c r="BY203" s="226"/>
      <c r="BZ203" s="129"/>
      <c r="CA203" s="129"/>
      <c r="CB203" s="129"/>
      <c r="CC203" s="129"/>
      <c r="CD203" s="129"/>
      <c r="CE203" s="129"/>
      <c r="CH203" s="226"/>
      <c r="CI203" s="226"/>
      <c r="CJ203" s="226"/>
      <c r="CK203" s="226"/>
      <c r="CL203" s="226"/>
      <c r="CM203" s="226"/>
      <c r="CN203" s="226"/>
      <c r="CO203" s="226"/>
      <c r="CP203" s="226"/>
      <c r="CQ203" s="129"/>
      <c r="CR203" s="129"/>
      <c r="CS203" s="129"/>
      <c r="CT203" s="226"/>
      <c r="CU203" s="226"/>
      <c r="CV203" s="226"/>
      <c r="CW203" s="226"/>
      <c r="CX203" s="226"/>
      <c r="CY203" s="226"/>
      <c r="CZ203" s="226"/>
      <c r="DA203" s="226"/>
      <c r="DB203" s="226"/>
      <c r="DC203" s="129"/>
      <c r="DD203" s="129"/>
      <c r="DE203" s="129"/>
      <c r="DH203" s="129"/>
      <c r="DI203" s="129"/>
      <c r="DJ203" s="129"/>
      <c r="DK203" s="129"/>
      <c r="DL203" s="129"/>
      <c r="DM203" s="129"/>
      <c r="DN203" s="129"/>
      <c r="DO203" s="129"/>
      <c r="DP203" s="129"/>
      <c r="DQ203" s="129"/>
      <c r="DR203" s="129"/>
      <c r="DS203" s="129"/>
      <c r="DT203" s="129"/>
      <c r="DU203" s="129"/>
      <c r="DV203" s="129"/>
      <c r="DW203" s="129"/>
      <c r="DX203" s="129"/>
      <c r="DY203" s="129"/>
      <c r="DZ203" s="129"/>
      <c r="EA203" s="129"/>
      <c r="EB203" s="129"/>
      <c r="EC203" s="129"/>
      <c r="ED203" s="129"/>
      <c r="EE203" s="129"/>
      <c r="EF203" s="129"/>
      <c r="EG203" s="129"/>
      <c r="EH203" s="129"/>
      <c r="EI203" s="129"/>
      <c r="EJ203" s="129"/>
      <c r="EK203" s="129"/>
      <c r="EL203" s="129"/>
      <c r="EM203" s="129"/>
      <c r="EN203" s="129"/>
      <c r="EO203" s="129"/>
      <c r="EP203" s="129"/>
      <c r="EQ203" s="129"/>
      <c r="ER203" s="129"/>
      <c r="ES203" s="129"/>
      <c r="ET203" s="129"/>
      <c r="EU203" s="129"/>
      <c r="EV203" s="129"/>
      <c r="EW203" s="129"/>
      <c r="EX203" s="129"/>
      <c r="EY203" s="129"/>
      <c r="EZ203" s="129"/>
      <c r="FA203" s="129"/>
      <c r="FB203" s="129"/>
      <c r="FC203" s="129"/>
      <c r="FD203" s="129"/>
      <c r="FE203" s="129"/>
      <c r="FF203" s="129"/>
      <c r="FG203" s="129"/>
      <c r="FH203" s="129"/>
      <c r="FI203" s="129"/>
      <c r="FJ203" s="129"/>
      <c r="FK203" s="129"/>
      <c r="FL203" s="129"/>
      <c r="FM203" s="129"/>
      <c r="FN203" s="129"/>
      <c r="FO203" s="129"/>
      <c r="FP203" s="129"/>
      <c r="FQ203" s="129"/>
      <c r="FR203" s="129"/>
      <c r="FS203" s="129"/>
      <c r="FT203" s="129"/>
      <c r="FU203" s="129"/>
      <c r="FV203" s="129"/>
      <c r="FW203" s="129"/>
      <c r="FX203" s="129"/>
      <c r="FY203" s="165"/>
      <c r="FZ203" s="165"/>
      <c r="GA203" s="165"/>
      <c r="GB203" s="165"/>
      <c r="GC203" s="165"/>
      <c r="GD203" s="165"/>
      <c r="GE203" s="165"/>
      <c r="GF203" s="165"/>
      <c r="GG203" s="165"/>
      <c r="GH203" s="165"/>
      <c r="GI203" s="165"/>
      <c r="GJ203" s="165"/>
      <c r="GK203" s="165"/>
      <c r="GL203" s="165"/>
      <c r="GM203" s="165"/>
      <c r="GN203" s="165"/>
      <c r="GO203" s="165"/>
      <c r="GP203" s="165"/>
      <c r="GQ203" s="165"/>
      <c r="GR203" s="165"/>
      <c r="GS203" s="165"/>
      <c r="GT203" s="165"/>
      <c r="GU203" s="165"/>
      <c r="GV203" s="165"/>
      <c r="GW203" s="165"/>
      <c r="GX203" s="165"/>
      <c r="GY203" s="165"/>
      <c r="GZ203" s="165"/>
      <c r="HA203" s="165"/>
      <c r="HB203" s="165"/>
      <c r="HC203" s="165"/>
      <c r="HD203" s="165"/>
      <c r="HE203" s="165"/>
      <c r="HF203" s="165"/>
      <c r="HG203" s="165"/>
      <c r="HH203" s="165"/>
    </row>
    <row r="204" spans="2:216" ht="15" customHeight="1">
      <c r="B204" s="104" t="s">
        <v>350</v>
      </c>
      <c r="C204" s="106" t="s">
        <v>181</v>
      </c>
      <c r="H204" s="132"/>
      <c r="I204" s="132"/>
      <c r="J204" s="132"/>
      <c r="K204" s="132"/>
      <c r="L204" s="132"/>
      <c r="M204" s="132"/>
      <c r="N204" s="132"/>
      <c r="O204" s="132"/>
      <c r="P204" s="132"/>
      <c r="Q204" s="132"/>
      <c r="R204" s="132"/>
      <c r="S204" s="132"/>
      <c r="T204" s="132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182"/>
      <c r="AH204" s="226"/>
      <c r="AI204" s="226"/>
      <c r="AJ204" s="226"/>
      <c r="AK204" s="96"/>
      <c r="AL204" s="96"/>
      <c r="AM204" s="96"/>
      <c r="AN204" s="96"/>
      <c r="AO204" s="96"/>
      <c r="AP204" s="96"/>
      <c r="AQ204" s="96"/>
      <c r="AR204" s="96"/>
      <c r="AS204" s="96"/>
      <c r="AT204" s="226"/>
      <c r="AU204" s="226"/>
      <c r="AV204" s="226"/>
      <c r="AW204" s="96"/>
      <c r="AX204" s="96"/>
      <c r="AY204" s="96"/>
      <c r="AZ204" s="96"/>
      <c r="BA204" s="96"/>
      <c r="BB204" s="96"/>
      <c r="BC204" s="96"/>
      <c r="BD204" s="96"/>
      <c r="BE204" s="96"/>
      <c r="BH204" s="226"/>
      <c r="BI204" s="226"/>
      <c r="BJ204" s="226"/>
      <c r="BK204" s="226"/>
      <c r="BL204" s="226"/>
      <c r="BM204" s="226"/>
      <c r="BN204" s="96"/>
      <c r="BO204" s="96"/>
      <c r="BP204" s="96"/>
      <c r="BQ204" s="96"/>
      <c r="BR204" s="96"/>
      <c r="BS204" s="96"/>
      <c r="BT204" s="226"/>
      <c r="BU204" s="226"/>
      <c r="BV204" s="226"/>
      <c r="BW204" s="226"/>
      <c r="BX204" s="226"/>
      <c r="BY204" s="226"/>
      <c r="BZ204" s="96"/>
      <c r="CA204" s="96"/>
      <c r="CB204" s="96"/>
      <c r="CC204" s="96"/>
      <c r="CD204" s="96"/>
      <c r="CE204" s="96"/>
      <c r="CH204" s="226"/>
      <c r="CI204" s="226"/>
      <c r="CJ204" s="226"/>
      <c r="CK204" s="226"/>
      <c r="CL204" s="226"/>
      <c r="CM204" s="226"/>
      <c r="CN204" s="226"/>
      <c r="CO204" s="226"/>
      <c r="CP204" s="226"/>
      <c r="CQ204" s="96"/>
      <c r="CR204" s="96"/>
      <c r="CS204" s="96"/>
      <c r="CT204" s="226"/>
      <c r="CU204" s="226"/>
      <c r="CV204" s="226"/>
      <c r="CW204" s="226"/>
      <c r="CX204" s="226"/>
      <c r="CY204" s="226"/>
      <c r="CZ204" s="226"/>
      <c r="DA204" s="226"/>
      <c r="DB204" s="226"/>
      <c r="DC204" s="96"/>
      <c r="DD204" s="96"/>
      <c r="DE204" s="96"/>
      <c r="DH204" s="96"/>
      <c r="DI204" s="96"/>
      <c r="DJ204" s="96"/>
      <c r="DK204" s="96"/>
      <c r="DL204" s="96"/>
      <c r="DM204" s="96"/>
      <c r="DN204" s="96"/>
      <c r="DO204" s="96"/>
      <c r="DP204" s="96"/>
      <c r="DQ204" s="96"/>
      <c r="DR204" s="96"/>
      <c r="DS204" s="96"/>
      <c r="DT204" s="96"/>
      <c r="DU204" s="96"/>
      <c r="DV204" s="96"/>
      <c r="DW204" s="96"/>
      <c r="DX204" s="96"/>
      <c r="DY204" s="96"/>
      <c r="DZ204" s="96"/>
      <c r="EA204" s="96"/>
      <c r="EB204" s="96"/>
      <c r="EC204" s="96"/>
      <c r="ED204" s="96"/>
      <c r="EE204" s="96"/>
      <c r="EF204" s="96"/>
      <c r="EG204" s="96"/>
      <c r="EH204" s="96"/>
      <c r="EI204" s="96"/>
      <c r="EJ204" s="96"/>
      <c r="EK204" s="96"/>
      <c r="EL204" s="96"/>
      <c r="EM204" s="96"/>
      <c r="EN204" s="96"/>
      <c r="EO204" s="96"/>
      <c r="EP204" s="96"/>
      <c r="EQ204" s="96"/>
      <c r="ER204" s="96"/>
      <c r="ES204" s="96"/>
      <c r="ET204" s="96"/>
      <c r="EU204" s="96"/>
      <c r="EV204" s="96"/>
      <c r="EW204" s="96"/>
      <c r="EX204" s="96"/>
      <c r="EY204" s="96"/>
      <c r="EZ204" s="96"/>
      <c r="FA204" s="96"/>
      <c r="FB204" s="96"/>
      <c r="FC204" s="96"/>
      <c r="FD204" s="96"/>
      <c r="FE204" s="96"/>
      <c r="FF204" s="96"/>
      <c r="FG204" s="96"/>
      <c r="FH204" s="96"/>
      <c r="FI204" s="96"/>
      <c r="FJ204" s="96"/>
      <c r="FK204" s="96"/>
      <c r="FL204" s="96"/>
      <c r="FM204" s="96"/>
      <c r="FN204" s="96"/>
      <c r="FO204" s="96"/>
      <c r="FP204" s="96"/>
      <c r="FQ204" s="96"/>
      <c r="FR204" s="96"/>
      <c r="FS204" s="96"/>
      <c r="FT204" s="96"/>
      <c r="FU204" s="96"/>
      <c r="FV204" s="96"/>
      <c r="FW204" s="96"/>
      <c r="FX204" s="96"/>
      <c r="FY204" s="159"/>
      <c r="FZ204" s="159"/>
      <c r="GA204" s="159"/>
      <c r="GB204" s="159"/>
      <c r="GC204" s="159"/>
      <c r="GD204" s="159"/>
      <c r="GE204" s="159"/>
      <c r="GF204" s="159"/>
      <c r="GG204" s="159"/>
      <c r="GH204" s="159"/>
      <c r="GI204" s="159"/>
      <c r="GJ204" s="159"/>
      <c r="GK204" s="159"/>
      <c r="GL204" s="159"/>
      <c r="GM204" s="159"/>
      <c r="GN204" s="159"/>
      <c r="GO204" s="159"/>
      <c r="GP204" s="159"/>
      <c r="GQ204" s="159"/>
      <c r="GR204" s="159"/>
      <c r="GS204" s="159"/>
      <c r="GT204" s="159"/>
      <c r="GU204" s="159"/>
      <c r="GV204" s="159"/>
      <c r="GW204" s="159"/>
      <c r="GX204" s="159"/>
      <c r="GY204" s="159"/>
      <c r="GZ204" s="159"/>
      <c r="HA204" s="159"/>
      <c r="HB204" s="159"/>
      <c r="HC204" s="159"/>
      <c r="HD204" s="159"/>
      <c r="HE204" s="159"/>
      <c r="HF204" s="159"/>
      <c r="HG204" s="159"/>
      <c r="HH204" s="159"/>
    </row>
    <row r="205" spans="2:216" ht="15" customHeight="1">
      <c r="B205" s="104" t="s">
        <v>351</v>
      </c>
      <c r="C205" s="106" t="s">
        <v>181</v>
      </c>
      <c r="H205" s="132"/>
      <c r="I205" s="132"/>
      <c r="J205" s="132"/>
      <c r="K205" s="132"/>
      <c r="L205" s="132"/>
      <c r="M205" s="132"/>
      <c r="N205" s="132"/>
      <c r="O205" s="132"/>
      <c r="P205" s="132"/>
      <c r="Q205" s="132"/>
      <c r="R205" s="132"/>
      <c r="S205" s="132"/>
      <c r="T205" s="132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182"/>
      <c r="AH205" s="226"/>
      <c r="AI205" s="226"/>
      <c r="AJ205" s="226"/>
      <c r="AK205" s="96"/>
      <c r="AL205" s="96"/>
      <c r="AM205" s="96"/>
      <c r="AN205" s="96"/>
      <c r="AO205" s="96"/>
      <c r="AP205" s="96"/>
      <c r="AQ205" s="96"/>
      <c r="AR205" s="96"/>
      <c r="AS205" s="96"/>
      <c r="AT205" s="226"/>
      <c r="AU205" s="226"/>
      <c r="AV205" s="226"/>
      <c r="AW205" s="96"/>
      <c r="AX205" s="96"/>
      <c r="AY205" s="96"/>
      <c r="AZ205" s="96"/>
      <c r="BA205" s="96"/>
      <c r="BB205" s="96"/>
      <c r="BC205" s="96"/>
      <c r="BD205" s="96"/>
      <c r="BE205" s="96"/>
      <c r="BH205" s="226"/>
      <c r="BI205" s="226"/>
      <c r="BJ205" s="226"/>
      <c r="BK205" s="226"/>
      <c r="BL205" s="226"/>
      <c r="BM205" s="226"/>
      <c r="BN205" s="96"/>
      <c r="BO205" s="96"/>
      <c r="BP205" s="96"/>
      <c r="BQ205" s="96"/>
      <c r="BR205" s="96"/>
      <c r="BS205" s="96"/>
      <c r="BT205" s="226"/>
      <c r="BU205" s="226"/>
      <c r="BV205" s="226"/>
      <c r="BW205" s="226"/>
      <c r="BX205" s="226"/>
      <c r="BY205" s="226"/>
      <c r="BZ205" s="96"/>
      <c r="CA205" s="96"/>
      <c r="CB205" s="96"/>
      <c r="CC205" s="96"/>
      <c r="CD205" s="96"/>
      <c r="CE205" s="96"/>
      <c r="CH205" s="226"/>
      <c r="CI205" s="226"/>
      <c r="CJ205" s="226"/>
      <c r="CK205" s="226"/>
      <c r="CL205" s="226"/>
      <c r="CM205" s="226"/>
      <c r="CN205" s="226"/>
      <c r="CO205" s="226"/>
      <c r="CP205" s="226"/>
      <c r="CQ205" s="96"/>
      <c r="CR205" s="96"/>
      <c r="CS205" s="96"/>
      <c r="CT205" s="226"/>
      <c r="CU205" s="226"/>
      <c r="CV205" s="226"/>
      <c r="CW205" s="226"/>
      <c r="CX205" s="226"/>
      <c r="CY205" s="226"/>
      <c r="CZ205" s="226"/>
      <c r="DA205" s="226"/>
      <c r="DB205" s="226"/>
      <c r="DC205" s="96"/>
      <c r="DD205" s="96"/>
      <c r="DE205" s="96"/>
      <c r="DH205" s="96"/>
      <c r="DI205" s="96"/>
      <c r="DJ205" s="96"/>
      <c r="DK205" s="96"/>
      <c r="DL205" s="96"/>
      <c r="DM205" s="96"/>
      <c r="DN205" s="96"/>
      <c r="DO205" s="96"/>
      <c r="DP205" s="96"/>
      <c r="DQ205" s="96"/>
      <c r="DR205" s="96"/>
      <c r="DS205" s="96"/>
      <c r="DT205" s="96"/>
      <c r="DU205" s="96"/>
      <c r="DV205" s="96"/>
      <c r="DW205" s="96"/>
      <c r="DX205" s="96"/>
      <c r="DY205" s="96"/>
      <c r="DZ205" s="96"/>
      <c r="EA205" s="96"/>
      <c r="EB205" s="96"/>
      <c r="EC205" s="96"/>
      <c r="ED205" s="96"/>
      <c r="EE205" s="96"/>
      <c r="EF205" s="96"/>
      <c r="EG205" s="96"/>
      <c r="EH205" s="96"/>
      <c r="EI205" s="96"/>
      <c r="EJ205" s="96"/>
      <c r="EK205" s="96"/>
      <c r="EL205" s="96"/>
      <c r="EM205" s="96"/>
      <c r="EN205" s="96"/>
      <c r="EO205" s="96"/>
      <c r="EP205" s="96"/>
      <c r="EQ205" s="96"/>
      <c r="ER205" s="96"/>
      <c r="ES205" s="96"/>
      <c r="ET205" s="96"/>
      <c r="EU205" s="96"/>
      <c r="EV205" s="96"/>
      <c r="EW205" s="96"/>
      <c r="EX205" s="96"/>
      <c r="EY205" s="96"/>
      <c r="EZ205" s="96"/>
      <c r="FA205" s="96"/>
      <c r="FB205" s="96"/>
      <c r="FC205" s="96"/>
      <c r="FD205" s="96"/>
      <c r="FE205" s="96"/>
      <c r="FF205" s="96"/>
      <c r="FG205" s="96"/>
      <c r="FH205" s="96"/>
      <c r="FI205" s="96"/>
      <c r="FJ205" s="96"/>
      <c r="FK205" s="96"/>
      <c r="FL205" s="96"/>
      <c r="FM205" s="96"/>
      <c r="FN205" s="96"/>
      <c r="FO205" s="96"/>
      <c r="FP205" s="96"/>
      <c r="FQ205" s="96"/>
      <c r="FR205" s="96"/>
      <c r="FS205" s="96"/>
      <c r="FT205" s="96"/>
      <c r="FU205" s="96"/>
      <c r="FV205" s="96"/>
      <c r="FW205" s="96"/>
      <c r="FX205" s="96"/>
      <c r="FY205" s="159"/>
      <c r="FZ205" s="159"/>
      <c r="GA205" s="159"/>
      <c r="GB205" s="159"/>
      <c r="GC205" s="159"/>
      <c r="GD205" s="159"/>
      <c r="GE205" s="159"/>
      <c r="GF205" s="159"/>
      <c r="GG205" s="159"/>
      <c r="GH205" s="159"/>
      <c r="GI205" s="159"/>
      <c r="GJ205" s="159"/>
      <c r="GK205" s="159"/>
      <c r="GL205" s="159"/>
      <c r="GM205" s="159"/>
      <c r="GN205" s="159"/>
      <c r="GO205" s="159"/>
      <c r="GP205" s="159"/>
      <c r="GQ205" s="159"/>
      <c r="GR205" s="159"/>
      <c r="GS205" s="159"/>
      <c r="GT205" s="159"/>
      <c r="GU205" s="159"/>
      <c r="GV205" s="159"/>
      <c r="GW205" s="159"/>
      <c r="GX205" s="159"/>
      <c r="GY205" s="159"/>
      <c r="GZ205" s="159"/>
      <c r="HA205" s="159"/>
      <c r="HB205" s="159"/>
      <c r="HC205" s="159"/>
      <c r="HD205" s="159"/>
      <c r="HE205" s="159"/>
      <c r="HF205" s="159"/>
      <c r="HG205" s="159"/>
      <c r="HH205" s="159"/>
    </row>
    <row r="206" spans="2:216" ht="15" customHeight="1">
      <c r="B206" s="104" t="s">
        <v>352</v>
      </c>
      <c r="C206" s="106" t="s">
        <v>181</v>
      </c>
      <c r="H206" s="132"/>
      <c r="I206" s="132"/>
      <c r="J206" s="132"/>
      <c r="K206" s="132"/>
      <c r="L206" s="132"/>
      <c r="M206" s="132"/>
      <c r="N206" s="132"/>
      <c r="O206" s="132"/>
      <c r="P206" s="132"/>
      <c r="Q206" s="132"/>
      <c r="R206" s="132"/>
      <c r="S206" s="132"/>
      <c r="T206" s="132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182"/>
      <c r="AH206" s="226"/>
      <c r="AI206" s="226"/>
      <c r="AJ206" s="226"/>
      <c r="AK206" s="96"/>
      <c r="AL206" s="96"/>
      <c r="AM206" s="96"/>
      <c r="AN206" s="96"/>
      <c r="AO206" s="96"/>
      <c r="AP206" s="96"/>
      <c r="AQ206" s="96"/>
      <c r="AR206" s="96"/>
      <c r="AS206" s="96"/>
      <c r="AT206" s="226"/>
      <c r="AU206" s="226"/>
      <c r="AV206" s="226"/>
      <c r="AW206" s="96"/>
      <c r="AX206" s="96"/>
      <c r="AY206" s="96"/>
      <c r="AZ206" s="96"/>
      <c r="BA206" s="96"/>
      <c r="BB206" s="96"/>
      <c r="BC206" s="96"/>
      <c r="BD206" s="96"/>
      <c r="BE206" s="96"/>
      <c r="BH206" s="226"/>
      <c r="BI206" s="226"/>
      <c r="BJ206" s="226"/>
      <c r="BK206" s="226"/>
      <c r="BL206" s="226"/>
      <c r="BM206" s="226"/>
      <c r="BN206" s="96"/>
      <c r="BO206" s="96"/>
      <c r="BP206" s="96"/>
      <c r="BQ206" s="96"/>
      <c r="BR206" s="96"/>
      <c r="BS206" s="96"/>
      <c r="BT206" s="226"/>
      <c r="BU206" s="226"/>
      <c r="BV206" s="226"/>
      <c r="BW206" s="226"/>
      <c r="BX206" s="226"/>
      <c r="BY206" s="226"/>
      <c r="BZ206" s="96"/>
      <c r="CA206" s="96"/>
      <c r="CB206" s="96"/>
      <c r="CC206" s="96"/>
      <c r="CD206" s="96"/>
      <c r="CE206" s="96"/>
      <c r="CH206" s="226"/>
      <c r="CI206" s="226"/>
      <c r="CJ206" s="226"/>
      <c r="CK206" s="226"/>
      <c r="CL206" s="226"/>
      <c r="CM206" s="226"/>
      <c r="CN206" s="226"/>
      <c r="CO206" s="226"/>
      <c r="CP206" s="226"/>
      <c r="CQ206" s="96"/>
      <c r="CR206" s="96"/>
      <c r="CS206" s="96"/>
      <c r="CT206" s="226"/>
      <c r="CU206" s="226"/>
      <c r="CV206" s="226"/>
      <c r="CW206" s="226"/>
      <c r="CX206" s="226"/>
      <c r="CY206" s="226"/>
      <c r="CZ206" s="226"/>
      <c r="DA206" s="226"/>
      <c r="DB206" s="226"/>
      <c r="DC206" s="96"/>
      <c r="DD206" s="96"/>
      <c r="DE206" s="96"/>
      <c r="DH206" s="96"/>
      <c r="DI206" s="96"/>
      <c r="DJ206" s="96"/>
      <c r="DK206" s="96"/>
      <c r="DL206" s="96"/>
      <c r="DM206" s="96"/>
      <c r="DN206" s="96"/>
      <c r="DO206" s="96"/>
      <c r="DP206" s="96"/>
      <c r="DQ206" s="96"/>
      <c r="DR206" s="96"/>
      <c r="DS206" s="96"/>
      <c r="DT206" s="96"/>
      <c r="DU206" s="96"/>
      <c r="DV206" s="96"/>
      <c r="DW206" s="96"/>
      <c r="DX206" s="96"/>
      <c r="DY206" s="96"/>
      <c r="DZ206" s="96"/>
      <c r="EA206" s="96"/>
      <c r="EB206" s="96"/>
      <c r="EC206" s="96"/>
      <c r="ED206" s="96"/>
      <c r="EE206" s="96"/>
      <c r="EF206" s="96"/>
      <c r="EG206" s="96"/>
      <c r="EH206" s="96"/>
      <c r="EI206" s="96"/>
      <c r="EJ206" s="96"/>
      <c r="EK206" s="96"/>
      <c r="EL206" s="96"/>
      <c r="EM206" s="96"/>
      <c r="EN206" s="96"/>
      <c r="EO206" s="96"/>
      <c r="EP206" s="96"/>
      <c r="EQ206" s="96"/>
      <c r="ER206" s="96"/>
      <c r="ES206" s="96"/>
      <c r="ET206" s="96"/>
      <c r="EU206" s="96"/>
      <c r="EV206" s="96"/>
      <c r="EW206" s="96"/>
      <c r="EX206" s="96"/>
      <c r="EY206" s="96"/>
      <c r="EZ206" s="96"/>
      <c r="FA206" s="96"/>
      <c r="FB206" s="96"/>
      <c r="FC206" s="96"/>
      <c r="FD206" s="96"/>
      <c r="FE206" s="96"/>
      <c r="FF206" s="96"/>
      <c r="FG206" s="96"/>
      <c r="FH206" s="96"/>
      <c r="FI206" s="96"/>
      <c r="FJ206" s="96"/>
      <c r="FK206" s="96"/>
      <c r="FL206" s="96"/>
      <c r="FM206" s="96"/>
      <c r="FN206" s="96"/>
      <c r="FO206" s="96"/>
      <c r="FP206" s="96"/>
      <c r="FQ206" s="96"/>
      <c r="FR206" s="96"/>
      <c r="FS206" s="96"/>
      <c r="FT206" s="96"/>
      <c r="FU206" s="96"/>
      <c r="FV206" s="96"/>
      <c r="FW206" s="96"/>
      <c r="FX206" s="96"/>
      <c r="FY206" s="159"/>
      <c r="FZ206" s="159"/>
      <c r="GA206" s="159"/>
      <c r="GB206" s="159"/>
      <c r="GC206" s="159"/>
      <c r="GD206" s="159"/>
      <c r="GE206" s="159"/>
      <c r="GF206" s="159"/>
      <c r="GG206" s="159"/>
      <c r="GH206" s="159"/>
      <c r="GI206" s="159"/>
      <c r="GJ206" s="159"/>
      <c r="GK206" s="159"/>
      <c r="GL206" s="159"/>
      <c r="GM206" s="159"/>
      <c r="GN206" s="159"/>
      <c r="GO206" s="159"/>
      <c r="GP206" s="159"/>
      <c r="GQ206" s="159"/>
      <c r="GR206" s="159"/>
      <c r="GS206" s="159"/>
      <c r="GT206" s="159"/>
      <c r="GU206" s="159"/>
      <c r="GV206" s="159"/>
      <c r="GW206" s="159"/>
      <c r="GX206" s="159"/>
      <c r="GY206" s="159"/>
      <c r="GZ206" s="159"/>
      <c r="HA206" s="159"/>
      <c r="HB206" s="159"/>
      <c r="HC206" s="159"/>
      <c r="HD206" s="159"/>
      <c r="HE206" s="159"/>
      <c r="HF206" s="159"/>
      <c r="HG206" s="159"/>
      <c r="HH206" s="159"/>
    </row>
    <row r="207" spans="2:216" ht="15" customHeight="1">
      <c r="B207" s="104" t="s">
        <v>353</v>
      </c>
      <c r="C207" s="106" t="s">
        <v>183</v>
      </c>
      <c r="H207" s="132"/>
      <c r="I207" s="132"/>
      <c r="J207" s="132"/>
      <c r="K207" s="132"/>
      <c r="L207" s="132"/>
      <c r="M207" s="132"/>
      <c r="N207" s="132"/>
      <c r="O207" s="132"/>
      <c r="P207" s="132"/>
      <c r="Q207" s="132"/>
      <c r="R207" s="132"/>
      <c r="S207" s="132"/>
      <c r="T207" s="132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94"/>
      <c r="AH207" s="226"/>
      <c r="AI207" s="226"/>
      <c r="AJ207" s="226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226"/>
      <c r="AU207" s="226"/>
      <c r="AV207" s="226"/>
      <c r="AW207" s="129"/>
      <c r="AX207" s="129"/>
      <c r="AY207" s="129"/>
      <c r="AZ207" s="129"/>
      <c r="BA207" s="129"/>
      <c r="BB207" s="129"/>
      <c r="BC207" s="129"/>
      <c r="BD207" s="129"/>
      <c r="BE207" s="129"/>
      <c r="BH207" s="226"/>
      <c r="BI207" s="226"/>
      <c r="BJ207" s="226"/>
      <c r="BK207" s="226"/>
      <c r="BL207" s="226"/>
      <c r="BM207" s="226"/>
      <c r="BN207" s="129"/>
      <c r="BO207" s="129"/>
      <c r="BP207" s="129"/>
      <c r="BQ207" s="129"/>
      <c r="BR207" s="129"/>
      <c r="BS207" s="129"/>
      <c r="BT207" s="226"/>
      <c r="BU207" s="226"/>
      <c r="BV207" s="226"/>
      <c r="BW207" s="226"/>
      <c r="BX207" s="226"/>
      <c r="BY207" s="226"/>
      <c r="BZ207" s="129"/>
      <c r="CA207" s="129"/>
      <c r="CB207" s="129"/>
      <c r="CC207" s="129"/>
      <c r="CD207" s="129"/>
      <c r="CE207" s="129"/>
      <c r="CH207" s="226"/>
      <c r="CI207" s="226"/>
      <c r="CJ207" s="226"/>
      <c r="CK207" s="226"/>
      <c r="CL207" s="226"/>
      <c r="CM207" s="226"/>
      <c r="CN207" s="226"/>
      <c r="CO207" s="226"/>
      <c r="CP207" s="226"/>
      <c r="CQ207" s="129"/>
      <c r="CR207" s="129"/>
      <c r="CS207" s="129"/>
      <c r="CT207" s="226"/>
      <c r="CU207" s="226"/>
      <c r="CV207" s="226"/>
      <c r="CW207" s="226"/>
      <c r="CX207" s="226"/>
      <c r="CY207" s="226"/>
      <c r="CZ207" s="226"/>
      <c r="DA207" s="226"/>
      <c r="DB207" s="226"/>
      <c r="DC207" s="129"/>
      <c r="DD207" s="129"/>
      <c r="DE207" s="129"/>
      <c r="DH207" s="129"/>
      <c r="DI207" s="129"/>
      <c r="DJ207" s="129"/>
      <c r="DK207" s="129"/>
      <c r="DL207" s="129"/>
      <c r="DM207" s="129"/>
      <c r="DN207" s="129"/>
      <c r="DO207" s="129"/>
      <c r="DP207" s="129"/>
      <c r="DQ207" s="129"/>
      <c r="DR207" s="129"/>
      <c r="DS207" s="129"/>
      <c r="DT207" s="129"/>
      <c r="DU207" s="129"/>
      <c r="DV207" s="129"/>
      <c r="DW207" s="129"/>
      <c r="DX207" s="129"/>
      <c r="DY207" s="129"/>
      <c r="DZ207" s="129"/>
      <c r="EA207" s="129"/>
      <c r="EB207" s="129"/>
      <c r="EC207" s="129"/>
      <c r="ED207" s="129"/>
      <c r="EE207" s="129"/>
      <c r="EF207" s="129"/>
      <c r="EG207" s="129"/>
      <c r="EH207" s="129"/>
      <c r="EI207" s="129"/>
      <c r="EJ207" s="129"/>
      <c r="EK207" s="129"/>
      <c r="EL207" s="129"/>
      <c r="EM207" s="129"/>
      <c r="EN207" s="129"/>
      <c r="EO207" s="129"/>
      <c r="EP207" s="129"/>
      <c r="EQ207" s="129"/>
      <c r="ER207" s="129"/>
      <c r="ES207" s="129"/>
      <c r="ET207" s="129"/>
      <c r="EU207" s="129"/>
      <c r="EV207" s="129"/>
      <c r="EW207" s="129"/>
      <c r="EX207" s="129"/>
      <c r="EY207" s="129"/>
      <c r="EZ207" s="129"/>
      <c r="FA207" s="129"/>
      <c r="FB207" s="129"/>
      <c r="FC207" s="129"/>
      <c r="FD207" s="129"/>
      <c r="FE207" s="129"/>
      <c r="FF207" s="129"/>
      <c r="FG207" s="129"/>
      <c r="FH207" s="129"/>
      <c r="FI207" s="129"/>
      <c r="FJ207" s="129"/>
      <c r="FK207" s="129"/>
      <c r="FL207" s="129"/>
      <c r="FM207" s="129"/>
      <c r="FN207" s="129"/>
      <c r="FO207" s="129"/>
      <c r="FP207" s="129"/>
      <c r="FQ207" s="129"/>
      <c r="FR207" s="129"/>
      <c r="FS207" s="129"/>
      <c r="FT207" s="129"/>
      <c r="FU207" s="129"/>
      <c r="FV207" s="129"/>
      <c r="FW207" s="129"/>
      <c r="FX207" s="129"/>
      <c r="FY207" s="165"/>
      <c r="FZ207" s="165"/>
      <c r="GA207" s="165"/>
      <c r="GB207" s="165"/>
      <c r="GC207" s="165"/>
      <c r="GD207" s="165"/>
      <c r="GE207" s="165"/>
      <c r="GF207" s="165"/>
      <c r="GG207" s="165"/>
      <c r="GH207" s="165"/>
      <c r="GI207" s="165"/>
      <c r="GJ207" s="165"/>
      <c r="GK207" s="165"/>
      <c r="GL207" s="165"/>
      <c r="GM207" s="165"/>
      <c r="GN207" s="165"/>
      <c r="GO207" s="165"/>
      <c r="GP207" s="165"/>
      <c r="GQ207" s="165"/>
      <c r="GR207" s="165"/>
      <c r="GS207" s="165"/>
      <c r="GT207" s="165"/>
      <c r="GU207" s="165"/>
      <c r="GV207" s="165"/>
      <c r="GW207" s="165"/>
      <c r="GX207" s="165"/>
      <c r="GY207" s="165"/>
      <c r="GZ207" s="165"/>
      <c r="HA207" s="165"/>
      <c r="HB207" s="165"/>
      <c r="HC207" s="165"/>
      <c r="HD207" s="165"/>
      <c r="HE207" s="165"/>
      <c r="HF207" s="165"/>
      <c r="HG207" s="165"/>
      <c r="HH207" s="165"/>
    </row>
    <row r="208" spans="2:216" ht="15" customHeight="1">
      <c r="B208" s="104" t="s">
        <v>354</v>
      </c>
      <c r="C208" s="106" t="s">
        <v>183</v>
      </c>
      <c r="H208" s="132"/>
      <c r="I208" s="132"/>
      <c r="J208" s="132"/>
      <c r="K208" s="132"/>
      <c r="L208" s="132"/>
      <c r="M208" s="132"/>
      <c r="N208" s="132"/>
      <c r="O208" s="132"/>
      <c r="P208" s="132"/>
      <c r="Q208" s="132"/>
      <c r="R208" s="132"/>
      <c r="S208" s="132"/>
      <c r="T208" s="132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94"/>
      <c r="AH208" s="226"/>
      <c r="AI208" s="226"/>
      <c r="AJ208" s="226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226"/>
      <c r="AU208" s="226"/>
      <c r="AV208" s="226"/>
      <c r="AW208" s="129"/>
      <c r="AX208" s="129"/>
      <c r="AY208" s="129"/>
      <c r="AZ208" s="129"/>
      <c r="BA208" s="129"/>
      <c r="BB208" s="129"/>
      <c r="BC208" s="129"/>
      <c r="BD208" s="129"/>
      <c r="BE208" s="129"/>
      <c r="BH208" s="226"/>
      <c r="BI208" s="226"/>
      <c r="BJ208" s="226"/>
      <c r="BK208" s="226"/>
      <c r="BL208" s="226"/>
      <c r="BM208" s="226"/>
      <c r="BN208" s="129"/>
      <c r="BO208" s="129"/>
      <c r="BP208" s="129"/>
      <c r="BQ208" s="129"/>
      <c r="BR208" s="129"/>
      <c r="BS208" s="129"/>
      <c r="BT208" s="226"/>
      <c r="BU208" s="226"/>
      <c r="BV208" s="226"/>
      <c r="BW208" s="226"/>
      <c r="BX208" s="226"/>
      <c r="BY208" s="226"/>
      <c r="BZ208" s="129"/>
      <c r="CA208" s="129"/>
      <c r="CB208" s="129"/>
      <c r="CC208" s="129"/>
      <c r="CD208" s="129"/>
      <c r="CE208" s="129"/>
      <c r="CH208" s="226"/>
      <c r="CI208" s="226"/>
      <c r="CJ208" s="226"/>
      <c r="CK208" s="226"/>
      <c r="CL208" s="226"/>
      <c r="CM208" s="226"/>
      <c r="CN208" s="226"/>
      <c r="CO208" s="226"/>
      <c r="CP208" s="226"/>
      <c r="CQ208" s="129"/>
      <c r="CR208" s="129"/>
      <c r="CS208" s="129"/>
      <c r="CT208" s="226"/>
      <c r="CU208" s="226"/>
      <c r="CV208" s="226"/>
      <c r="CW208" s="226"/>
      <c r="CX208" s="226"/>
      <c r="CY208" s="226"/>
      <c r="CZ208" s="226"/>
      <c r="DA208" s="226"/>
      <c r="DB208" s="226"/>
      <c r="DC208" s="129"/>
      <c r="DD208" s="129"/>
      <c r="DE208" s="129"/>
      <c r="DH208" s="129"/>
      <c r="DI208" s="129"/>
      <c r="DJ208" s="129"/>
      <c r="DK208" s="129"/>
      <c r="DL208" s="129"/>
      <c r="DM208" s="129"/>
      <c r="DN208" s="129"/>
      <c r="DO208" s="129"/>
      <c r="DP208" s="129"/>
      <c r="DQ208" s="129"/>
      <c r="DR208" s="129"/>
      <c r="DS208" s="129"/>
      <c r="DT208" s="129"/>
      <c r="DU208" s="129"/>
      <c r="DV208" s="129"/>
      <c r="DW208" s="129"/>
      <c r="DX208" s="129"/>
      <c r="DY208" s="129"/>
      <c r="DZ208" s="129"/>
      <c r="EA208" s="129"/>
      <c r="EB208" s="129"/>
      <c r="EC208" s="129"/>
      <c r="ED208" s="129"/>
      <c r="EE208" s="129"/>
      <c r="EF208" s="129"/>
      <c r="EG208" s="129"/>
      <c r="EH208" s="129"/>
      <c r="EI208" s="129"/>
      <c r="EJ208" s="129"/>
      <c r="EK208" s="129"/>
      <c r="EL208" s="129"/>
      <c r="EM208" s="129"/>
      <c r="EN208" s="129"/>
      <c r="EO208" s="129"/>
      <c r="EP208" s="129"/>
      <c r="EQ208" s="129"/>
      <c r="ER208" s="129"/>
      <c r="ES208" s="129"/>
      <c r="ET208" s="129"/>
      <c r="EU208" s="129"/>
      <c r="EV208" s="129"/>
      <c r="EW208" s="129"/>
      <c r="EX208" s="129"/>
      <c r="EY208" s="129"/>
      <c r="EZ208" s="129"/>
      <c r="FA208" s="129"/>
      <c r="FB208" s="129"/>
      <c r="FC208" s="129"/>
      <c r="FD208" s="129"/>
      <c r="FE208" s="129"/>
      <c r="FF208" s="129"/>
      <c r="FG208" s="129"/>
      <c r="FH208" s="129"/>
      <c r="FI208" s="129"/>
      <c r="FJ208" s="129"/>
      <c r="FK208" s="129"/>
      <c r="FL208" s="129"/>
      <c r="FM208" s="129"/>
      <c r="FN208" s="129"/>
      <c r="FO208" s="129"/>
      <c r="FP208" s="129"/>
      <c r="FQ208" s="129"/>
      <c r="FR208" s="129"/>
      <c r="FS208" s="129"/>
      <c r="FT208" s="129"/>
      <c r="FU208" s="129"/>
      <c r="FV208" s="129"/>
      <c r="FW208" s="129"/>
      <c r="FX208" s="129"/>
      <c r="FY208" s="165"/>
      <c r="FZ208" s="165"/>
      <c r="GA208" s="165"/>
      <c r="GB208" s="165"/>
      <c r="GC208" s="165"/>
      <c r="GD208" s="165"/>
      <c r="GE208" s="165"/>
      <c r="GF208" s="165"/>
      <c r="GG208" s="165"/>
      <c r="GH208" s="165"/>
      <c r="GI208" s="165"/>
      <c r="GJ208" s="165"/>
      <c r="GK208" s="165"/>
      <c r="GL208" s="165"/>
      <c r="GM208" s="165"/>
      <c r="GN208" s="165"/>
      <c r="GO208" s="165"/>
      <c r="GP208" s="165"/>
      <c r="GQ208" s="165"/>
      <c r="GR208" s="165"/>
      <c r="GS208" s="165"/>
      <c r="GT208" s="165"/>
      <c r="GU208" s="165"/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</row>
    <row r="209" spans="2:216" ht="15" customHeight="1">
      <c r="B209" s="104" t="s">
        <v>355</v>
      </c>
      <c r="C209" s="106" t="s">
        <v>264</v>
      </c>
      <c r="H209" s="132"/>
      <c r="I209" s="132"/>
      <c r="J209" s="132"/>
      <c r="K209" s="132"/>
      <c r="L209" s="132"/>
      <c r="M209" s="132"/>
      <c r="N209" s="132"/>
      <c r="O209" s="132"/>
      <c r="P209" s="132"/>
      <c r="Q209" s="132"/>
      <c r="R209" s="132"/>
      <c r="S209" s="132"/>
      <c r="T209" s="132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182"/>
      <c r="AH209" s="226"/>
      <c r="AI209" s="226"/>
      <c r="AJ209" s="226"/>
      <c r="AK209" s="96"/>
      <c r="AL209" s="96"/>
      <c r="AM209" s="96"/>
      <c r="AN209" s="96"/>
      <c r="AO209" s="96"/>
      <c r="AP209" s="96"/>
      <c r="AQ209" s="96"/>
      <c r="AR209" s="96"/>
      <c r="AS209" s="96"/>
      <c r="AT209" s="226"/>
      <c r="AU209" s="226"/>
      <c r="AV209" s="226"/>
      <c r="AW209" s="96"/>
      <c r="AX209" s="96"/>
      <c r="AY209" s="96"/>
      <c r="AZ209" s="96"/>
      <c r="BA209" s="96"/>
      <c r="BB209" s="96"/>
      <c r="BC209" s="96"/>
      <c r="BD209" s="96"/>
      <c r="BE209" s="96"/>
      <c r="BH209" s="226"/>
      <c r="BI209" s="226"/>
      <c r="BJ209" s="226"/>
      <c r="BK209" s="226"/>
      <c r="BL209" s="226"/>
      <c r="BM209" s="226"/>
      <c r="BN209" s="96"/>
      <c r="BO209" s="96"/>
      <c r="BP209" s="96"/>
      <c r="BQ209" s="96"/>
      <c r="BR209" s="96"/>
      <c r="BS209" s="96"/>
      <c r="BT209" s="226"/>
      <c r="BU209" s="226"/>
      <c r="BV209" s="226"/>
      <c r="BW209" s="226"/>
      <c r="BX209" s="226"/>
      <c r="BY209" s="226"/>
      <c r="BZ209" s="96"/>
      <c r="CA209" s="96"/>
      <c r="CB209" s="96"/>
      <c r="CC209" s="96"/>
      <c r="CD209" s="96"/>
      <c r="CE209" s="96"/>
      <c r="CH209" s="226"/>
      <c r="CI209" s="226"/>
      <c r="CJ209" s="226"/>
      <c r="CK209" s="226"/>
      <c r="CL209" s="226"/>
      <c r="CM209" s="226"/>
      <c r="CN209" s="226"/>
      <c r="CO209" s="226"/>
      <c r="CP209" s="226"/>
      <c r="CQ209" s="96"/>
      <c r="CR209" s="96"/>
      <c r="CS209" s="96"/>
      <c r="CT209" s="226"/>
      <c r="CU209" s="226"/>
      <c r="CV209" s="226"/>
      <c r="CW209" s="226"/>
      <c r="CX209" s="226"/>
      <c r="CY209" s="226"/>
      <c r="CZ209" s="226"/>
      <c r="DA209" s="226"/>
      <c r="DB209" s="226"/>
      <c r="DC209" s="96"/>
      <c r="DD209" s="96"/>
      <c r="DE209" s="96"/>
      <c r="DH209" s="96"/>
      <c r="DI209" s="96"/>
      <c r="DJ209" s="96"/>
      <c r="DK209" s="96"/>
      <c r="DL209" s="96"/>
      <c r="DM209" s="96"/>
      <c r="DN209" s="96"/>
      <c r="DO209" s="96"/>
      <c r="DP209" s="96"/>
      <c r="DQ209" s="96"/>
      <c r="DR209" s="96"/>
      <c r="DS209" s="96"/>
      <c r="DT209" s="96"/>
      <c r="DU209" s="96"/>
      <c r="DV209" s="96"/>
      <c r="DW209" s="96"/>
      <c r="DX209" s="96"/>
      <c r="DY209" s="96"/>
      <c r="DZ209" s="96"/>
      <c r="EA209" s="96"/>
      <c r="EB209" s="96"/>
      <c r="EC209" s="96"/>
      <c r="ED209" s="96"/>
      <c r="EE209" s="96"/>
      <c r="EF209" s="96"/>
      <c r="EG209" s="96"/>
      <c r="EH209" s="96"/>
      <c r="EI209" s="96"/>
      <c r="EJ209" s="96"/>
      <c r="EK209" s="96"/>
      <c r="EL209" s="96"/>
      <c r="EM209" s="96"/>
      <c r="EN209" s="96"/>
      <c r="EO209" s="96"/>
      <c r="EP209" s="96"/>
      <c r="EQ209" s="96"/>
      <c r="ER209" s="96"/>
      <c r="ES209" s="96"/>
      <c r="ET209" s="96"/>
      <c r="EU209" s="96"/>
      <c r="EV209" s="96"/>
      <c r="EW209" s="96"/>
      <c r="EX209" s="96"/>
      <c r="EY209" s="96"/>
      <c r="EZ209" s="96"/>
      <c r="FA209" s="96"/>
      <c r="FB209" s="96"/>
      <c r="FC209" s="96"/>
      <c r="FD209" s="96"/>
      <c r="FE209" s="96"/>
      <c r="FF209" s="96"/>
      <c r="FG209" s="96"/>
      <c r="FH209" s="96"/>
      <c r="FI209" s="96"/>
      <c r="FJ209" s="96"/>
      <c r="FK209" s="96"/>
      <c r="FL209" s="96"/>
      <c r="FM209" s="96"/>
      <c r="FN209" s="96"/>
      <c r="FO209" s="96"/>
      <c r="FP209" s="96"/>
      <c r="FQ209" s="96"/>
      <c r="FR209" s="96"/>
      <c r="FS209" s="96"/>
      <c r="FT209" s="96"/>
      <c r="FU209" s="96"/>
      <c r="FV209" s="96"/>
      <c r="FW209" s="96"/>
      <c r="FX209" s="96"/>
      <c r="FY209" s="159"/>
      <c r="FZ209" s="159"/>
      <c r="GA209" s="159"/>
      <c r="GB209" s="159"/>
      <c r="GC209" s="159"/>
      <c r="GD209" s="159"/>
      <c r="GE209" s="159"/>
      <c r="GF209" s="159"/>
      <c r="GG209" s="159"/>
      <c r="GH209" s="159"/>
      <c r="GI209" s="159"/>
      <c r="GJ209" s="159"/>
      <c r="GK209" s="159"/>
      <c r="GL209" s="159"/>
      <c r="GM209" s="159"/>
      <c r="GN209" s="159"/>
      <c r="GO209" s="159"/>
      <c r="GP209" s="159"/>
      <c r="GQ209" s="159"/>
      <c r="GR209" s="159"/>
      <c r="GS209" s="159"/>
      <c r="GT209" s="159"/>
      <c r="GU209" s="159"/>
      <c r="GV209" s="159"/>
      <c r="GW209" s="159"/>
      <c r="GX209" s="159"/>
      <c r="GY209" s="159"/>
      <c r="GZ209" s="159"/>
      <c r="HA209" s="159"/>
      <c r="HB209" s="159"/>
      <c r="HC209" s="159"/>
      <c r="HD209" s="159"/>
      <c r="HE209" s="159"/>
      <c r="HF209" s="159"/>
      <c r="HG209" s="159"/>
      <c r="HH209" s="159"/>
    </row>
    <row r="210" spans="2:216" ht="15" customHeight="1">
      <c r="B210" s="104" t="s">
        <v>356</v>
      </c>
      <c r="C210" s="106" t="s">
        <v>264</v>
      </c>
      <c r="H210" s="132"/>
      <c r="I210" s="132"/>
      <c r="J210" s="132"/>
      <c r="K210" s="132"/>
      <c r="L210" s="132"/>
      <c r="M210" s="132"/>
      <c r="N210" s="132"/>
      <c r="O210" s="132"/>
      <c r="P210" s="132"/>
      <c r="Q210" s="132"/>
      <c r="R210" s="132"/>
      <c r="S210" s="132"/>
      <c r="T210" s="132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186"/>
      <c r="AH210" s="226"/>
      <c r="AI210" s="226"/>
      <c r="AJ210" s="226"/>
      <c r="AK210" s="96"/>
      <c r="AL210" s="96"/>
      <c r="AM210" s="96"/>
      <c r="AN210" s="96"/>
      <c r="AO210" s="96"/>
      <c r="AP210" s="96"/>
      <c r="AQ210" s="96"/>
      <c r="AR210" s="96"/>
      <c r="AS210" s="96"/>
      <c r="AT210" s="226"/>
      <c r="AU210" s="226"/>
      <c r="AV210" s="226"/>
      <c r="AW210" s="96"/>
      <c r="AX210" s="96"/>
      <c r="AY210" s="96"/>
      <c r="AZ210" s="96"/>
      <c r="BA210" s="96"/>
      <c r="BB210" s="96"/>
      <c r="BC210" s="96"/>
      <c r="BD210" s="96"/>
      <c r="BE210" s="96"/>
      <c r="BH210" s="226"/>
      <c r="BI210" s="226"/>
      <c r="BJ210" s="226"/>
      <c r="BK210" s="226"/>
      <c r="BL210" s="226"/>
      <c r="BM210" s="226"/>
      <c r="BN210" s="96"/>
      <c r="BO210" s="96"/>
      <c r="BP210" s="96"/>
      <c r="BQ210" s="96"/>
      <c r="BR210" s="96"/>
      <c r="BS210" s="96"/>
      <c r="BT210" s="226"/>
      <c r="BU210" s="226"/>
      <c r="BV210" s="226"/>
      <c r="BW210" s="226"/>
      <c r="BX210" s="226"/>
      <c r="BY210" s="226"/>
      <c r="BZ210" s="96"/>
      <c r="CA210" s="96"/>
      <c r="CB210" s="96"/>
      <c r="CC210" s="96"/>
      <c r="CD210" s="96"/>
      <c r="CE210" s="96"/>
      <c r="CH210" s="226"/>
      <c r="CI210" s="226"/>
      <c r="CJ210" s="226"/>
      <c r="CK210" s="226"/>
      <c r="CL210" s="226"/>
      <c r="CM210" s="226"/>
      <c r="CN210" s="226"/>
      <c r="CO210" s="226"/>
      <c r="CP210" s="226"/>
      <c r="CQ210" s="96"/>
      <c r="CR210" s="96"/>
      <c r="CS210" s="96"/>
      <c r="CT210" s="226"/>
      <c r="CU210" s="226"/>
      <c r="CV210" s="226"/>
      <c r="CW210" s="226"/>
      <c r="CX210" s="226"/>
      <c r="CY210" s="226"/>
      <c r="CZ210" s="226"/>
      <c r="DA210" s="226"/>
      <c r="DB210" s="226"/>
      <c r="DC210" s="96"/>
      <c r="DD210" s="96"/>
      <c r="DE210" s="96"/>
      <c r="DH210" s="96"/>
      <c r="DI210" s="96"/>
      <c r="DJ210" s="96"/>
      <c r="DK210" s="96"/>
      <c r="DL210" s="96"/>
      <c r="DM210" s="96"/>
      <c r="DN210" s="96"/>
      <c r="DO210" s="96"/>
      <c r="DP210" s="96"/>
      <c r="DQ210" s="96"/>
      <c r="DR210" s="96"/>
      <c r="DS210" s="96"/>
      <c r="DT210" s="96"/>
      <c r="DU210" s="96"/>
      <c r="DV210" s="96"/>
      <c r="DW210" s="96"/>
      <c r="DX210" s="96"/>
      <c r="DY210" s="96"/>
      <c r="DZ210" s="96"/>
      <c r="EA210" s="96"/>
      <c r="EB210" s="96"/>
      <c r="EC210" s="96"/>
      <c r="ED210" s="96"/>
      <c r="EE210" s="96"/>
      <c r="EF210" s="96"/>
      <c r="EG210" s="96"/>
      <c r="EH210" s="96"/>
      <c r="EI210" s="96"/>
      <c r="EJ210" s="96"/>
      <c r="EK210" s="96"/>
      <c r="EL210" s="96"/>
      <c r="EM210" s="96"/>
      <c r="EN210" s="96"/>
      <c r="EO210" s="96"/>
      <c r="EP210" s="96"/>
      <c r="EQ210" s="96"/>
      <c r="ER210" s="96"/>
      <c r="ES210" s="96"/>
      <c r="ET210" s="96"/>
      <c r="EU210" s="96"/>
      <c r="EV210" s="96"/>
      <c r="EW210" s="96"/>
      <c r="EX210" s="96"/>
      <c r="EY210" s="96"/>
      <c r="EZ210" s="96"/>
      <c r="FA210" s="96"/>
      <c r="FB210" s="96"/>
      <c r="FC210" s="96"/>
      <c r="FD210" s="96"/>
      <c r="FE210" s="96"/>
      <c r="FF210" s="96"/>
      <c r="FG210" s="96"/>
      <c r="FH210" s="96"/>
      <c r="FI210" s="96"/>
      <c r="FJ210" s="96"/>
      <c r="FK210" s="96"/>
      <c r="FL210" s="96"/>
      <c r="FM210" s="96"/>
      <c r="FN210" s="96"/>
      <c r="FO210" s="96"/>
      <c r="FP210" s="96"/>
      <c r="FQ210" s="96"/>
      <c r="FR210" s="96"/>
      <c r="FS210" s="96"/>
      <c r="FT210" s="96"/>
      <c r="FU210" s="96"/>
      <c r="FV210" s="96"/>
      <c r="FW210" s="96"/>
      <c r="FX210" s="96"/>
      <c r="FY210" s="159"/>
      <c r="FZ210" s="159"/>
      <c r="GA210" s="159"/>
      <c r="GB210" s="159"/>
      <c r="GC210" s="159"/>
      <c r="GD210" s="159"/>
      <c r="GE210" s="159"/>
      <c r="GF210" s="159"/>
      <c r="GG210" s="159"/>
      <c r="GH210" s="159"/>
      <c r="GI210" s="159"/>
      <c r="GJ210" s="159"/>
      <c r="GK210" s="159"/>
      <c r="GL210" s="159"/>
      <c r="GM210" s="159"/>
      <c r="GN210" s="159"/>
      <c r="GO210" s="159"/>
      <c r="GP210" s="159"/>
      <c r="GQ210" s="159"/>
      <c r="GR210" s="159"/>
      <c r="GS210" s="159"/>
      <c r="GT210" s="159"/>
      <c r="GU210" s="159"/>
      <c r="GV210" s="159"/>
      <c r="GW210" s="159"/>
      <c r="GX210" s="159"/>
      <c r="GY210" s="159"/>
      <c r="GZ210" s="159"/>
      <c r="HA210" s="159"/>
      <c r="HB210" s="159"/>
      <c r="HC210" s="159"/>
      <c r="HD210" s="159"/>
      <c r="HE210" s="159"/>
      <c r="HF210" s="159"/>
      <c r="HG210" s="159"/>
      <c r="HH210" s="159"/>
    </row>
    <row r="211" spans="2:216" ht="15" customHeight="1">
      <c r="B211" s="104" t="s">
        <v>355</v>
      </c>
      <c r="C211" s="106" t="s">
        <v>266</v>
      </c>
      <c r="H211" s="132"/>
      <c r="I211" s="132"/>
      <c r="J211" s="132"/>
      <c r="K211" s="132"/>
      <c r="L211" s="132"/>
      <c r="M211" s="132"/>
      <c r="N211" s="132"/>
      <c r="O211" s="132"/>
      <c r="P211" s="132"/>
      <c r="Q211" s="132"/>
      <c r="R211" s="132"/>
      <c r="S211" s="132"/>
      <c r="T211" s="132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186"/>
      <c r="AH211" s="226"/>
      <c r="AI211" s="226"/>
      <c r="AJ211" s="226"/>
      <c r="AK211" s="96"/>
      <c r="AL211" s="96"/>
      <c r="AM211" s="96"/>
      <c r="AN211" s="96"/>
      <c r="AO211" s="96"/>
      <c r="AP211" s="96"/>
      <c r="AQ211" s="96"/>
      <c r="AR211" s="96"/>
      <c r="AS211" s="96"/>
      <c r="AT211" s="226"/>
      <c r="AU211" s="226"/>
      <c r="AV211" s="226"/>
      <c r="AW211" s="96"/>
      <c r="AX211" s="96"/>
      <c r="AY211" s="96"/>
      <c r="AZ211" s="96"/>
      <c r="BA211" s="96"/>
      <c r="BB211" s="96"/>
      <c r="BC211" s="96"/>
      <c r="BD211" s="96"/>
      <c r="BE211" s="96"/>
      <c r="BH211" s="226"/>
      <c r="BI211" s="226"/>
      <c r="BJ211" s="226"/>
      <c r="BK211" s="226"/>
      <c r="BL211" s="226"/>
      <c r="BM211" s="226"/>
      <c r="BN211" s="96"/>
      <c r="BO211" s="96"/>
      <c r="BP211" s="96"/>
      <c r="BQ211" s="96"/>
      <c r="BR211" s="96"/>
      <c r="BS211" s="96"/>
      <c r="BT211" s="226"/>
      <c r="BU211" s="226"/>
      <c r="BV211" s="226"/>
      <c r="BW211" s="226"/>
      <c r="BX211" s="226"/>
      <c r="BY211" s="226"/>
      <c r="BZ211" s="96"/>
      <c r="CA211" s="96"/>
      <c r="CB211" s="96"/>
      <c r="CC211" s="96"/>
      <c r="CD211" s="96"/>
      <c r="CE211" s="96"/>
      <c r="CH211" s="226"/>
      <c r="CI211" s="226"/>
      <c r="CJ211" s="226"/>
      <c r="CK211" s="226"/>
      <c r="CL211" s="226"/>
      <c r="CM211" s="226"/>
      <c r="CN211" s="226"/>
      <c r="CO211" s="226"/>
      <c r="CP211" s="226"/>
      <c r="CQ211" s="96"/>
      <c r="CR211" s="96"/>
      <c r="CS211" s="96"/>
      <c r="CT211" s="226"/>
      <c r="CU211" s="226"/>
      <c r="CV211" s="226"/>
      <c r="CW211" s="226"/>
      <c r="CX211" s="226"/>
      <c r="CY211" s="226"/>
      <c r="CZ211" s="226"/>
      <c r="DA211" s="226"/>
      <c r="DB211" s="226"/>
      <c r="DC211" s="96"/>
      <c r="DD211" s="96"/>
      <c r="DE211" s="96"/>
      <c r="DH211" s="96"/>
      <c r="DI211" s="96"/>
      <c r="DJ211" s="96"/>
      <c r="DK211" s="96"/>
      <c r="DL211" s="96"/>
      <c r="DM211" s="96"/>
      <c r="DN211" s="96"/>
      <c r="DO211" s="96"/>
      <c r="DP211" s="96"/>
      <c r="DQ211" s="96"/>
      <c r="DR211" s="96"/>
      <c r="DS211" s="96"/>
      <c r="DT211" s="96"/>
      <c r="DU211" s="96"/>
      <c r="DV211" s="96"/>
      <c r="DW211" s="96"/>
      <c r="DX211" s="96"/>
      <c r="DY211" s="96"/>
      <c r="DZ211" s="96"/>
      <c r="EA211" s="96"/>
      <c r="EB211" s="96"/>
      <c r="EC211" s="96"/>
      <c r="ED211" s="96"/>
      <c r="EE211" s="96"/>
      <c r="EF211" s="96"/>
      <c r="EG211" s="96"/>
      <c r="EH211" s="96"/>
      <c r="EI211" s="96"/>
      <c r="EJ211" s="96"/>
      <c r="EK211" s="96"/>
      <c r="EL211" s="96"/>
      <c r="EM211" s="96"/>
      <c r="EN211" s="96"/>
      <c r="EO211" s="96"/>
      <c r="EP211" s="96"/>
      <c r="EQ211" s="96"/>
      <c r="ER211" s="96"/>
      <c r="ES211" s="96"/>
      <c r="ET211" s="96"/>
      <c r="EU211" s="96"/>
      <c r="EV211" s="96"/>
      <c r="EW211" s="96"/>
      <c r="EX211" s="96"/>
      <c r="EY211" s="96"/>
      <c r="EZ211" s="96"/>
      <c r="FA211" s="96"/>
      <c r="FB211" s="96"/>
      <c r="FC211" s="96"/>
      <c r="FD211" s="96"/>
      <c r="FE211" s="96"/>
      <c r="FF211" s="96"/>
      <c r="FG211" s="96"/>
      <c r="FH211" s="96"/>
      <c r="FI211" s="96"/>
      <c r="FJ211" s="96"/>
      <c r="FK211" s="96"/>
      <c r="FL211" s="96"/>
      <c r="FM211" s="96"/>
      <c r="FN211" s="96"/>
      <c r="FO211" s="96"/>
      <c r="FP211" s="96"/>
      <c r="FQ211" s="96"/>
      <c r="FR211" s="96"/>
      <c r="FS211" s="96"/>
      <c r="FT211" s="96"/>
      <c r="FU211" s="96"/>
      <c r="FV211" s="96"/>
      <c r="FW211" s="96"/>
      <c r="FX211" s="96"/>
      <c r="FY211" s="159"/>
      <c r="FZ211" s="159"/>
      <c r="GA211" s="159"/>
      <c r="GB211" s="159"/>
      <c r="GC211" s="159"/>
      <c r="GD211" s="159"/>
      <c r="GE211" s="159"/>
      <c r="GF211" s="159"/>
      <c r="GG211" s="159"/>
      <c r="GH211" s="159"/>
      <c r="GI211" s="159"/>
      <c r="GJ211" s="159"/>
      <c r="GK211" s="159"/>
      <c r="GL211" s="159"/>
      <c r="GM211" s="159"/>
      <c r="GN211" s="159"/>
      <c r="GO211" s="159"/>
      <c r="GP211" s="159"/>
      <c r="GQ211" s="159"/>
      <c r="GR211" s="159"/>
      <c r="GS211" s="159"/>
      <c r="GT211" s="159"/>
      <c r="GU211" s="159"/>
      <c r="GV211" s="159"/>
      <c r="GW211" s="159"/>
      <c r="GX211" s="159"/>
      <c r="GY211" s="159"/>
      <c r="GZ211" s="159"/>
      <c r="HA211" s="159"/>
      <c r="HB211" s="159"/>
      <c r="HC211" s="159"/>
      <c r="HD211" s="159"/>
      <c r="HE211" s="159"/>
      <c r="HF211" s="159"/>
      <c r="HG211" s="159"/>
      <c r="HH211" s="159"/>
    </row>
    <row r="212" spans="2:216" ht="15" customHeight="1">
      <c r="B212" s="104" t="s">
        <v>356</v>
      </c>
      <c r="C212" s="106" t="s">
        <v>266</v>
      </c>
      <c r="H212" s="132"/>
      <c r="I212" s="132"/>
      <c r="J212" s="132"/>
      <c r="K212" s="132"/>
      <c r="L212" s="132"/>
      <c r="M212" s="132"/>
      <c r="N212" s="132"/>
      <c r="O212" s="132"/>
      <c r="P212" s="132"/>
      <c r="Q212" s="132"/>
      <c r="R212" s="132"/>
      <c r="S212" s="132"/>
      <c r="T212" s="132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186"/>
      <c r="AH212" s="226"/>
      <c r="AI212" s="226"/>
      <c r="AJ212" s="226"/>
      <c r="AK212" s="96"/>
      <c r="AL212" s="96"/>
      <c r="AM212" s="96"/>
      <c r="AN212" s="96"/>
      <c r="AO212" s="96"/>
      <c r="AP212" s="96"/>
      <c r="AQ212" s="96"/>
      <c r="AR212" s="96"/>
      <c r="AS212" s="96"/>
      <c r="AT212" s="226"/>
      <c r="AU212" s="226"/>
      <c r="AV212" s="226"/>
      <c r="AW212" s="96"/>
      <c r="AX212" s="96"/>
      <c r="AY212" s="96"/>
      <c r="AZ212" s="96"/>
      <c r="BA212" s="96"/>
      <c r="BB212" s="96"/>
      <c r="BC212" s="96"/>
      <c r="BD212" s="96"/>
      <c r="BE212" s="96"/>
      <c r="BH212" s="226"/>
      <c r="BI212" s="226"/>
      <c r="BJ212" s="226"/>
      <c r="BK212" s="226"/>
      <c r="BL212" s="226"/>
      <c r="BM212" s="226"/>
      <c r="BN212" s="96"/>
      <c r="BO212" s="96"/>
      <c r="BP212" s="96"/>
      <c r="BQ212" s="96"/>
      <c r="BR212" s="96"/>
      <c r="BS212" s="96"/>
      <c r="BT212" s="226"/>
      <c r="BU212" s="226"/>
      <c r="BV212" s="226"/>
      <c r="BW212" s="226"/>
      <c r="BX212" s="226"/>
      <c r="BY212" s="226"/>
      <c r="BZ212" s="96"/>
      <c r="CA212" s="96"/>
      <c r="CB212" s="96"/>
      <c r="CC212" s="96"/>
      <c r="CD212" s="96"/>
      <c r="CE212" s="96"/>
      <c r="CH212" s="226"/>
      <c r="CI212" s="226"/>
      <c r="CJ212" s="226"/>
      <c r="CK212" s="226"/>
      <c r="CL212" s="226"/>
      <c r="CM212" s="226"/>
      <c r="CN212" s="226"/>
      <c r="CO212" s="226"/>
      <c r="CP212" s="226"/>
      <c r="CQ212" s="96"/>
      <c r="CR212" s="96"/>
      <c r="CS212" s="96"/>
      <c r="CT212" s="226"/>
      <c r="CU212" s="226"/>
      <c r="CV212" s="226"/>
      <c r="CW212" s="226"/>
      <c r="CX212" s="226"/>
      <c r="CY212" s="226"/>
      <c r="CZ212" s="226"/>
      <c r="DA212" s="226"/>
      <c r="DB212" s="226"/>
      <c r="DC212" s="96"/>
      <c r="DD212" s="96"/>
      <c r="DE212" s="96"/>
      <c r="DH212" s="96"/>
      <c r="DI212" s="96"/>
      <c r="DJ212" s="96"/>
      <c r="DK212" s="96"/>
      <c r="DL212" s="96"/>
      <c r="DM212" s="96"/>
      <c r="DN212" s="96"/>
      <c r="DO212" s="96"/>
      <c r="DP212" s="96"/>
      <c r="DQ212" s="96"/>
      <c r="DR212" s="96"/>
      <c r="DS212" s="96"/>
      <c r="DT212" s="96"/>
      <c r="DU212" s="96"/>
      <c r="DV212" s="96"/>
      <c r="DW212" s="96"/>
      <c r="DX212" s="96"/>
      <c r="DY212" s="96"/>
      <c r="DZ212" s="96"/>
      <c r="EA212" s="96"/>
      <c r="EB212" s="96"/>
      <c r="EC212" s="96"/>
      <c r="ED212" s="96"/>
      <c r="EE212" s="96"/>
      <c r="EF212" s="96"/>
      <c r="EG212" s="96"/>
      <c r="EH212" s="96"/>
      <c r="EI212" s="96"/>
      <c r="EJ212" s="96"/>
      <c r="EK212" s="96"/>
      <c r="EL212" s="96"/>
      <c r="EM212" s="96"/>
      <c r="EN212" s="96"/>
      <c r="EO212" s="96"/>
      <c r="EP212" s="96"/>
      <c r="EQ212" s="96"/>
      <c r="ER212" s="96"/>
      <c r="ES212" s="96"/>
      <c r="ET212" s="96"/>
      <c r="EU212" s="96"/>
      <c r="EV212" s="96"/>
      <c r="EW212" s="96"/>
      <c r="EX212" s="96"/>
      <c r="EY212" s="96"/>
      <c r="EZ212" s="96"/>
      <c r="FA212" s="96"/>
      <c r="FB212" s="96"/>
      <c r="FC212" s="96"/>
      <c r="FD212" s="96"/>
      <c r="FE212" s="96"/>
      <c r="FF212" s="96"/>
      <c r="FG212" s="96"/>
      <c r="FH212" s="96"/>
      <c r="FI212" s="96"/>
      <c r="FJ212" s="96"/>
      <c r="FK212" s="96"/>
      <c r="FL212" s="96"/>
      <c r="FM212" s="96"/>
      <c r="FN212" s="96"/>
      <c r="FO212" s="96"/>
      <c r="FP212" s="96"/>
      <c r="FQ212" s="96"/>
      <c r="FR212" s="96"/>
      <c r="FS212" s="96"/>
      <c r="FT212" s="96"/>
      <c r="FU212" s="96"/>
      <c r="FV212" s="96"/>
      <c r="FW212" s="96"/>
      <c r="FX212" s="96"/>
      <c r="FY212" s="159"/>
      <c r="FZ212" s="159"/>
      <c r="GA212" s="159"/>
      <c r="GB212" s="159"/>
      <c r="GC212" s="159"/>
      <c r="GD212" s="159"/>
      <c r="GE212" s="159"/>
      <c r="GF212" s="159"/>
      <c r="GG212" s="159"/>
      <c r="GH212" s="159"/>
      <c r="GI212" s="159"/>
      <c r="GJ212" s="159"/>
      <c r="GK212" s="159"/>
      <c r="GL212" s="159"/>
      <c r="GM212" s="159"/>
      <c r="GN212" s="159"/>
      <c r="GO212" s="159"/>
      <c r="GP212" s="159"/>
      <c r="GQ212" s="159"/>
      <c r="GR212" s="159"/>
      <c r="GS212" s="159"/>
      <c r="GT212" s="159"/>
      <c r="GU212" s="159"/>
      <c r="GV212" s="159"/>
      <c r="GW212" s="159"/>
      <c r="GX212" s="159"/>
      <c r="GY212" s="159"/>
      <c r="GZ212" s="159"/>
      <c r="HA212" s="159"/>
      <c r="HB212" s="159"/>
      <c r="HC212" s="159"/>
      <c r="HD212" s="159"/>
      <c r="HE212" s="159"/>
      <c r="HF212" s="159"/>
      <c r="HG212" s="159"/>
      <c r="HH212" s="159"/>
    </row>
    <row r="213" spans="2:216" ht="15" customHeight="1">
      <c r="B213" s="84" t="s">
        <v>357</v>
      </c>
      <c r="C213" s="106" t="s">
        <v>181</v>
      </c>
      <c r="H213" s="132"/>
      <c r="I213" s="132"/>
      <c r="J213" s="132"/>
      <c r="K213" s="132"/>
      <c r="L213" s="132"/>
      <c r="M213" s="132"/>
      <c r="N213" s="132"/>
      <c r="O213" s="132"/>
      <c r="P213" s="132"/>
      <c r="Q213" s="132"/>
      <c r="R213" s="132"/>
      <c r="S213" s="132"/>
      <c r="T213" s="132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182"/>
      <c r="AH213" s="226"/>
      <c r="AI213" s="226"/>
      <c r="AJ213" s="226"/>
      <c r="AK213" s="96"/>
      <c r="AL213" s="96"/>
      <c r="AM213" s="96"/>
      <c r="AN213" s="96"/>
      <c r="AO213" s="96"/>
      <c r="AP213" s="96"/>
      <c r="AQ213" s="96"/>
      <c r="AR213" s="96"/>
      <c r="AS213" s="96"/>
      <c r="AT213" s="226"/>
      <c r="AU213" s="226"/>
      <c r="AV213" s="226"/>
      <c r="AW213" s="96"/>
      <c r="AX213" s="96"/>
      <c r="AY213" s="96"/>
      <c r="AZ213" s="96"/>
      <c r="BA213" s="96"/>
      <c r="BB213" s="96"/>
      <c r="BC213" s="96"/>
      <c r="BD213" s="96"/>
      <c r="BE213" s="96"/>
      <c r="BH213" s="226"/>
      <c r="BI213" s="226"/>
      <c r="BJ213" s="226"/>
      <c r="BK213" s="226"/>
      <c r="BL213" s="226"/>
      <c r="BM213" s="226"/>
      <c r="BN213" s="96"/>
      <c r="BO213" s="96"/>
      <c r="BP213" s="96"/>
      <c r="BQ213" s="96"/>
      <c r="BR213" s="96"/>
      <c r="BS213" s="96"/>
      <c r="BT213" s="226"/>
      <c r="BU213" s="226"/>
      <c r="BV213" s="226"/>
      <c r="BW213" s="226"/>
      <c r="BX213" s="226"/>
      <c r="BY213" s="226"/>
      <c r="BZ213" s="96"/>
      <c r="CA213" s="96"/>
      <c r="CB213" s="96"/>
      <c r="CC213" s="96"/>
      <c r="CD213" s="96"/>
      <c r="CE213" s="96"/>
      <c r="CH213" s="226"/>
      <c r="CI213" s="226"/>
      <c r="CJ213" s="226"/>
      <c r="CK213" s="226"/>
      <c r="CL213" s="226"/>
      <c r="CM213" s="226"/>
      <c r="CN213" s="226"/>
      <c r="CO213" s="226"/>
      <c r="CP213" s="226"/>
      <c r="CQ213" s="96"/>
      <c r="CR213" s="96"/>
      <c r="CS213" s="96"/>
      <c r="CT213" s="226"/>
      <c r="CU213" s="226"/>
      <c r="CV213" s="226"/>
      <c r="CW213" s="226"/>
      <c r="CX213" s="226"/>
      <c r="CY213" s="226"/>
      <c r="CZ213" s="226"/>
      <c r="DA213" s="226"/>
      <c r="DB213" s="226"/>
      <c r="DC213" s="96"/>
      <c r="DD213" s="96"/>
      <c r="DE213" s="96"/>
      <c r="DH213" s="96"/>
      <c r="DI213" s="96"/>
      <c r="DJ213" s="96"/>
      <c r="DK213" s="96"/>
      <c r="DL213" s="96"/>
      <c r="DM213" s="96"/>
      <c r="DN213" s="96"/>
      <c r="DO213" s="96"/>
      <c r="DP213" s="96"/>
      <c r="DQ213" s="96"/>
      <c r="DR213" s="96"/>
      <c r="DS213" s="96"/>
      <c r="DT213" s="96"/>
      <c r="DU213" s="96"/>
      <c r="DV213" s="96"/>
      <c r="DW213" s="96"/>
      <c r="DX213" s="96"/>
      <c r="DY213" s="96"/>
      <c r="DZ213" s="96"/>
      <c r="EA213" s="96"/>
      <c r="EB213" s="96"/>
      <c r="EC213" s="96"/>
      <c r="ED213" s="96"/>
      <c r="EE213" s="96"/>
      <c r="EF213" s="96"/>
      <c r="EG213" s="96"/>
      <c r="EH213" s="96"/>
      <c r="EI213" s="96"/>
      <c r="EJ213" s="96"/>
      <c r="EK213" s="96"/>
      <c r="EL213" s="96"/>
      <c r="EM213" s="96"/>
      <c r="EN213" s="96"/>
      <c r="EO213" s="96"/>
      <c r="EP213" s="96"/>
      <c r="EQ213" s="96"/>
      <c r="ER213" s="96"/>
      <c r="ES213" s="96"/>
      <c r="ET213" s="96"/>
      <c r="EU213" s="96"/>
      <c r="EV213" s="96"/>
      <c r="EW213" s="96"/>
      <c r="EX213" s="96"/>
      <c r="EY213" s="96"/>
      <c r="EZ213" s="96"/>
      <c r="FA213" s="96"/>
      <c r="FB213" s="96"/>
      <c r="FC213" s="96"/>
      <c r="FD213" s="96"/>
      <c r="FE213" s="96"/>
      <c r="FF213" s="96"/>
      <c r="FG213" s="96"/>
      <c r="FH213" s="96"/>
      <c r="FI213" s="96"/>
      <c r="FJ213" s="96"/>
      <c r="FK213" s="96"/>
      <c r="FL213" s="96"/>
      <c r="FM213" s="96"/>
      <c r="FN213" s="96"/>
      <c r="FO213" s="96"/>
      <c r="FP213" s="96"/>
      <c r="FQ213" s="96"/>
      <c r="FR213" s="96"/>
      <c r="FS213" s="96"/>
      <c r="FT213" s="96"/>
      <c r="FU213" s="96"/>
      <c r="FV213" s="96"/>
      <c r="FW213" s="96"/>
      <c r="FX213" s="96"/>
      <c r="FY213" s="159"/>
      <c r="FZ213" s="159"/>
      <c r="GA213" s="159"/>
      <c r="GB213" s="159"/>
      <c r="GC213" s="159"/>
      <c r="GD213" s="159"/>
      <c r="GE213" s="159"/>
      <c r="GF213" s="159"/>
      <c r="GG213" s="159"/>
      <c r="GH213" s="159"/>
      <c r="GI213" s="159"/>
      <c r="GJ213" s="159"/>
      <c r="GK213" s="159"/>
      <c r="GL213" s="159"/>
      <c r="GM213" s="159"/>
      <c r="GN213" s="159"/>
      <c r="GO213" s="159"/>
      <c r="GP213" s="159"/>
      <c r="GQ213" s="159"/>
      <c r="GR213" s="159"/>
      <c r="GS213" s="159"/>
      <c r="GT213" s="159"/>
      <c r="GU213" s="159"/>
      <c r="GV213" s="159"/>
      <c r="GW213" s="159"/>
      <c r="GX213" s="159"/>
      <c r="GY213" s="159"/>
      <c r="GZ213" s="159"/>
      <c r="HA213" s="159"/>
      <c r="HB213" s="159"/>
      <c r="HC213" s="159"/>
      <c r="HD213" s="159"/>
      <c r="HE213" s="159"/>
      <c r="HF213" s="159"/>
      <c r="HG213" s="159"/>
      <c r="HH213" s="159"/>
    </row>
    <row r="214" spans="2:216" ht="15" customHeight="1">
      <c r="B214" s="85" t="s">
        <v>358</v>
      </c>
      <c r="C214" s="106" t="s">
        <v>181</v>
      </c>
      <c r="H214" s="132"/>
      <c r="I214" s="132"/>
      <c r="J214" s="132"/>
      <c r="K214" s="132"/>
      <c r="L214" s="132"/>
      <c r="M214" s="132"/>
      <c r="N214" s="132"/>
      <c r="O214" s="132"/>
      <c r="P214" s="132"/>
      <c r="Q214" s="132"/>
      <c r="R214" s="132"/>
      <c r="S214" s="132"/>
      <c r="T214" s="132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182"/>
      <c r="AH214" s="226"/>
      <c r="AI214" s="226"/>
      <c r="AJ214" s="226"/>
      <c r="AK214" s="96"/>
      <c r="AL214" s="96"/>
      <c r="AM214" s="96"/>
      <c r="AN214" s="96"/>
      <c r="AO214" s="96"/>
      <c r="AP214" s="96"/>
      <c r="AQ214" s="96"/>
      <c r="AR214" s="96"/>
      <c r="AS214" s="96"/>
      <c r="AT214" s="226"/>
      <c r="AU214" s="226"/>
      <c r="AV214" s="226"/>
      <c r="AW214" s="96"/>
      <c r="AX214" s="96"/>
      <c r="AY214" s="96"/>
      <c r="AZ214" s="96"/>
      <c r="BA214" s="96"/>
      <c r="BB214" s="96"/>
      <c r="BC214" s="96"/>
      <c r="BD214" s="96"/>
      <c r="BE214" s="96"/>
      <c r="BH214" s="226"/>
      <c r="BI214" s="226"/>
      <c r="BJ214" s="226"/>
      <c r="BK214" s="226"/>
      <c r="BL214" s="226"/>
      <c r="BM214" s="226"/>
      <c r="BN214" s="96"/>
      <c r="BO214" s="96"/>
      <c r="BP214" s="96"/>
      <c r="BQ214" s="96"/>
      <c r="BR214" s="96"/>
      <c r="BS214" s="96"/>
      <c r="BT214" s="226"/>
      <c r="BU214" s="226"/>
      <c r="BV214" s="226"/>
      <c r="BW214" s="226"/>
      <c r="BX214" s="226"/>
      <c r="BY214" s="226"/>
      <c r="BZ214" s="96"/>
      <c r="CA214" s="96"/>
      <c r="CB214" s="96"/>
      <c r="CC214" s="96"/>
      <c r="CD214" s="96"/>
      <c r="CE214" s="96"/>
      <c r="CH214" s="226"/>
      <c r="CI214" s="226"/>
      <c r="CJ214" s="226"/>
      <c r="CK214" s="226"/>
      <c r="CL214" s="226"/>
      <c r="CM214" s="226"/>
      <c r="CN214" s="226"/>
      <c r="CO214" s="226"/>
      <c r="CP214" s="226"/>
      <c r="CQ214" s="96"/>
      <c r="CR214" s="96"/>
      <c r="CS214" s="96"/>
      <c r="CT214" s="226"/>
      <c r="CU214" s="226"/>
      <c r="CV214" s="226"/>
      <c r="CW214" s="226"/>
      <c r="CX214" s="226"/>
      <c r="CY214" s="226"/>
      <c r="CZ214" s="226"/>
      <c r="DA214" s="226"/>
      <c r="DB214" s="226"/>
      <c r="DC214" s="96"/>
      <c r="DD214" s="96"/>
      <c r="DE214" s="96"/>
      <c r="DH214" s="96"/>
      <c r="DI214" s="96"/>
      <c r="DJ214" s="96"/>
      <c r="DK214" s="96"/>
      <c r="DL214" s="96"/>
      <c r="DM214" s="96"/>
      <c r="DN214" s="96"/>
      <c r="DO214" s="96"/>
      <c r="DP214" s="96"/>
      <c r="DQ214" s="96"/>
      <c r="DR214" s="96"/>
      <c r="DS214" s="96"/>
      <c r="DT214" s="96"/>
      <c r="DU214" s="96"/>
      <c r="DV214" s="96"/>
      <c r="DW214" s="96"/>
      <c r="DX214" s="96"/>
      <c r="DY214" s="96"/>
      <c r="DZ214" s="96"/>
      <c r="EA214" s="96"/>
      <c r="EB214" s="96"/>
      <c r="EC214" s="96"/>
      <c r="ED214" s="96"/>
      <c r="EE214" s="96"/>
      <c r="EF214" s="96"/>
      <c r="EG214" s="96"/>
      <c r="EH214" s="96"/>
      <c r="EI214" s="96"/>
      <c r="EJ214" s="96"/>
      <c r="EK214" s="96"/>
      <c r="EL214" s="96"/>
      <c r="EM214" s="96"/>
      <c r="EN214" s="96"/>
      <c r="EO214" s="96"/>
      <c r="EP214" s="96"/>
      <c r="EQ214" s="96"/>
      <c r="ER214" s="96"/>
      <c r="ES214" s="96"/>
      <c r="ET214" s="96"/>
      <c r="EU214" s="96"/>
      <c r="EV214" s="96"/>
      <c r="EW214" s="96"/>
      <c r="EX214" s="96"/>
      <c r="EY214" s="96"/>
      <c r="EZ214" s="96"/>
      <c r="FA214" s="96"/>
      <c r="FB214" s="96"/>
      <c r="FC214" s="96"/>
      <c r="FD214" s="96"/>
      <c r="FE214" s="96"/>
      <c r="FF214" s="96"/>
      <c r="FG214" s="96"/>
      <c r="FH214" s="96"/>
      <c r="FI214" s="96"/>
      <c r="FJ214" s="96"/>
      <c r="FK214" s="96"/>
      <c r="FL214" s="96"/>
      <c r="FM214" s="96"/>
      <c r="FN214" s="96"/>
      <c r="FO214" s="96"/>
      <c r="FP214" s="96"/>
      <c r="FQ214" s="96"/>
      <c r="FR214" s="96"/>
      <c r="FS214" s="96"/>
      <c r="FT214" s="96"/>
      <c r="FU214" s="96"/>
      <c r="FV214" s="96"/>
      <c r="FW214" s="96"/>
      <c r="FX214" s="96"/>
      <c r="FY214" s="159"/>
      <c r="FZ214" s="159"/>
      <c r="GA214" s="159"/>
      <c r="GB214" s="159"/>
      <c r="GC214" s="159"/>
      <c r="GD214" s="159"/>
      <c r="GE214" s="159"/>
      <c r="GF214" s="159"/>
      <c r="GG214" s="159"/>
      <c r="GH214" s="159"/>
      <c r="GI214" s="159"/>
      <c r="GJ214" s="159"/>
      <c r="GK214" s="159"/>
      <c r="GL214" s="159"/>
      <c r="GM214" s="159"/>
      <c r="GN214" s="159"/>
      <c r="GO214" s="159"/>
      <c r="GP214" s="159"/>
      <c r="GQ214" s="159"/>
      <c r="GR214" s="159"/>
      <c r="GS214" s="159"/>
      <c r="GT214" s="159"/>
      <c r="GU214" s="159"/>
      <c r="GV214" s="159"/>
      <c r="GW214" s="159"/>
      <c r="GX214" s="159"/>
      <c r="GY214" s="159"/>
      <c r="GZ214" s="159"/>
      <c r="HA214" s="159"/>
      <c r="HB214" s="159"/>
      <c r="HC214" s="159"/>
      <c r="HD214" s="159"/>
      <c r="HE214" s="159"/>
      <c r="HF214" s="159"/>
      <c r="HG214" s="159"/>
      <c r="HH214" s="159"/>
    </row>
    <row r="215" spans="2:216" ht="15" customHeight="1">
      <c r="B215" s="85" t="s">
        <v>359</v>
      </c>
      <c r="C215" s="106" t="s">
        <v>152</v>
      </c>
      <c r="H215" s="132"/>
      <c r="I215" s="132"/>
      <c r="J215" s="132"/>
      <c r="K215" s="132"/>
      <c r="L215" s="132"/>
      <c r="M215" s="132"/>
      <c r="N215" s="132"/>
      <c r="O215" s="132"/>
      <c r="P215" s="132"/>
      <c r="Q215" s="132"/>
      <c r="R215" s="132"/>
      <c r="S215" s="132"/>
      <c r="T215" s="132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186"/>
      <c r="AH215" s="226"/>
      <c r="AI215" s="226"/>
      <c r="AJ215" s="226"/>
      <c r="AK215" s="96"/>
      <c r="AL215" s="96"/>
      <c r="AM215" s="96"/>
      <c r="AN215" s="96"/>
      <c r="AO215" s="96"/>
      <c r="AP215" s="96"/>
      <c r="AQ215" s="96"/>
      <c r="AR215" s="96"/>
      <c r="AS215" s="96"/>
      <c r="AT215" s="226"/>
      <c r="AU215" s="226"/>
      <c r="AV215" s="226"/>
      <c r="AW215" s="96"/>
      <c r="AX215" s="96"/>
      <c r="AY215" s="96"/>
      <c r="AZ215" s="96"/>
      <c r="BA215" s="96"/>
      <c r="BB215" s="96"/>
      <c r="BC215" s="96"/>
      <c r="BD215" s="96"/>
      <c r="BE215" s="96"/>
      <c r="BH215" s="226"/>
      <c r="BI215" s="226"/>
      <c r="BJ215" s="226"/>
      <c r="BK215" s="226"/>
      <c r="BL215" s="226"/>
      <c r="BM215" s="226"/>
      <c r="BN215" s="96"/>
      <c r="BO215" s="96"/>
      <c r="BP215" s="96"/>
      <c r="BQ215" s="96"/>
      <c r="BR215" s="96"/>
      <c r="BS215" s="96"/>
      <c r="BT215" s="226"/>
      <c r="BU215" s="226"/>
      <c r="BV215" s="226"/>
      <c r="BW215" s="226"/>
      <c r="BX215" s="226"/>
      <c r="BY215" s="226"/>
      <c r="BZ215" s="96"/>
      <c r="CA215" s="96"/>
      <c r="CB215" s="96"/>
      <c r="CC215" s="96"/>
      <c r="CD215" s="96"/>
      <c r="CE215" s="96"/>
      <c r="CH215" s="226"/>
      <c r="CI215" s="226"/>
      <c r="CJ215" s="226"/>
      <c r="CK215" s="226"/>
      <c r="CL215" s="226"/>
      <c r="CM215" s="226"/>
      <c r="CN215" s="226"/>
      <c r="CO215" s="226"/>
      <c r="CP215" s="226"/>
      <c r="CQ215" s="96"/>
      <c r="CR215" s="96"/>
      <c r="CS215" s="96"/>
      <c r="CT215" s="226"/>
      <c r="CU215" s="226"/>
      <c r="CV215" s="226"/>
      <c r="CW215" s="226"/>
      <c r="CX215" s="226"/>
      <c r="CY215" s="226"/>
      <c r="CZ215" s="226"/>
      <c r="DA215" s="226"/>
      <c r="DB215" s="226"/>
      <c r="DC215" s="96"/>
      <c r="DD215" s="96"/>
      <c r="DE215" s="96"/>
      <c r="DH215" s="96"/>
      <c r="DI215" s="96"/>
      <c r="DJ215" s="96"/>
      <c r="DK215" s="96"/>
      <c r="DL215" s="96"/>
      <c r="DM215" s="96"/>
      <c r="DN215" s="96"/>
      <c r="DO215" s="96"/>
      <c r="DP215" s="96"/>
      <c r="DQ215" s="96"/>
      <c r="DR215" s="96"/>
      <c r="DS215" s="96"/>
      <c r="DT215" s="96"/>
      <c r="DU215" s="96"/>
      <c r="DV215" s="96"/>
      <c r="DW215" s="96"/>
      <c r="DX215" s="96"/>
      <c r="DY215" s="96"/>
      <c r="DZ215" s="96"/>
      <c r="EA215" s="96"/>
      <c r="EB215" s="96"/>
      <c r="EC215" s="96"/>
      <c r="ED215" s="96"/>
      <c r="EE215" s="96"/>
      <c r="EF215" s="96"/>
      <c r="EG215" s="96"/>
      <c r="EH215" s="96"/>
      <c r="EI215" s="96"/>
      <c r="EJ215" s="96"/>
      <c r="EK215" s="96"/>
      <c r="EL215" s="96"/>
      <c r="EM215" s="96"/>
      <c r="EN215" s="96"/>
      <c r="EO215" s="96"/>
      <c r="EP215" s="96"/>
      <c r="EQ215" s="96"/>
      <c r="ER215" s="96"/>
      <c r="ES215" s="96"/>
      <c r="ET215" s="96"/>
      <c r="EU215" s="96"/>
      <c r="EV215" s="96"/>
      <c r="EW215" s="96"/>
      <c r="EX215" s="96"/>
      <c r="EY215" s="96"/>
      <c r="EZ215" s="96"/>
      <c r="FA215" s="96"/>
      <c r="FB215" s="96"/>
      <c r="FC215" s="96"/>
      <c r="FD215" s="96"/>
      <c r="FE215" s="96"/>
      <c r="FF215" s="96"/>
      <c r="FG215" s="96"/>
      <c r="FH215" s="96"/>
      <c r="FI215" s="96"/>
      <c r="FJ215" s="96"/>
      <c r="FK215" s="96"/>
      <c r="FL215" s="96"/>
      <c r="FM215" s="96"/>
      <c r="FN215" s="96"/>
      <c r="FO215" s="96"/>
      <c r="FP215" s="96"/>
      <c r="FQ215" s="96"/>
      <c r="FR215" s="96"/>
      <c r="FS215" s="96"/>
      <c r="FT215" s="96"/>
      <c r="FU215" s="96"/>
      <c r="FV215" s="96"/>
      <c r="FW215" s="96"/>
      <c r="FX215" s="96"/>
      <c r="FY215" s="159"/>
      <c r="FZ215" s="159"/>
      <c r="GA215" s="159"/>
      <c r="GB215" s="159"/>
      <c r="GC215" s="159"/>
      <c r="GD215" s="159"/>
      <c r="GE215" s="159"/>
      <c r="GF215" s="159"/>
      <c r="GG215" s="159"/>
      <c r="GH215" s="159"/>
      <c r="GI215" s="159"/>
      <c r="GJ215" s="159"/>
      <c r="GK215" s="159"/>
      <c r="GL215" s="159"/>
      <c r="GM215" s="159"/>
      <c r="GN215" s="159"/>
      <c r="GO215" s="159"/>
      <c r="GP215" s="159"/>
      <c r="GQ215" s="159"/>
      <c r="GR215" s="159"/>
      <c r="GS215" s="159"/>
      <c r="GT215" s="159"/>
      <c r="GU215" s="159"/>
      <c r="GV215" s="159"/>
      <c r="GW215" s="159"/>
      <c r="GX215" s="159"/>
      <c r="GY215" s="159"/>
      <c r="GZ215" s="159"/>
      <c r="HA215" s="159"/>
      <c r="HB215" s="159"/>
      <c r="HC215" s="159"/>
      <c r="HD215" s="159"/>
      <c r="HE215" s="159"/>
      <c r="HF215" s="159"/>
      <c r="HG215" s="159"/>
      <c r="HH215" s="159"/>
    </row>
    <row r="216" spans="2:216" ht="15" customHeight="1">
      <c r="B216" s="85" t="s">
        <v>360</v>
      </c>
      <c r="C216" s="106" t="s">
        <v>153</v>
      </c>
      <c r="H216" s="132"/>
      <c r="I216" s="132"/>
      <c r="J216" s="132"/>
      <c r="K216" s="132"/>
      <c r="L216" s="132"/>
      <c r="M216" s="132"/>
      <c r="N216" s="132"/>
      <c r="O216" s="132"/>
      <c r="P216" s="132"/>
      <c r="Q216" s="132"/>
      <c r="R216" s="132"/>
      <c r="S216" s="132"/>
      <c r="T216" s="132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186"/>
      <c r="AH216" s="226"/>
      <c r="AI216" s="226"/>
      <c r="AJ216" s="226"/>
      <c r="AK216" s="96"/>
      <c r="AL216" s="96"/>
      <c r="AM216" s="96"/>
      <c r="AN216" s="96"/>
      <c r="AO216" s="96"/>
      <c r="AP216" s="96"/>
      <c r="AQ216" s="96"/>
      <c r="AR216" s="96"/>
      <c r="AS216" s="96"/>
      <c r="AT216" s="226"/>
      <c r="AU216" s="226"/>
      <c r="AV216" s="226"/>
      <c r="AW216" s="96"/>
      <c r="AX216" s="96"/>
      <c r="AY216" s="96"/>
      <c r="AZ216" s="96"/>
      <c r="BA216" s="96"/>
      <c r="BB216" s="96"/>
      <c r="BC216" s="96"/>
      <c r="BD216" s="96"/>
      <c r="BE216" s="96"/>
      <c r="BH216" s="226"/>
      <c r="BI216" s="226"/>
      <c r="BJ216" s="226"/>
      <c r="BK216" s="226"/>
      <c r="BL216" s="226"/>
      <c r="BM216" s="226"/>
      <c r="BN216" s="96"/>
      <c r="BO216" s="96"/>
      <c r="BP216" s="96"/>
      <c r="BQ216" s="96"/>
      <c r="BR216" s="96"/>
      <c r="BS216" s="96"/>
      <c r="BT216" s="226"/>
      <c r="BU216" s="226"/>
      <c r="BV216" s="226"/>
      <c r="BW216" s="226"/>
      <c r="BX216" s="226"/>
      <c r="BY216" s="226"/>
      <c r="BZ216" s="96"/>
      <c r="CA216" s="96"/>
      <c r="CB216" s="96"/>
      <c r="CC216" s="96"/>
      <c r="CD216" s="96"/>
      <c r="CE216" s="96"/>
      <c r="CH216" s="226"/>
      <c r="CI216" s="226"/>
      <c r="CJ216" s="226"/>
      <c r="CK216" s="226"/>
      <c r="CL216" s="226"/>
      <c r="CM216" s="226"/>
      <c r="CN216" s="226"/>
      <c r="CO216" s="226"/>
      <c r="CP216" s="226"/>
      <c r="CQ216" s="96"/>
      <c r="CR216" s="96"/>
      <c r="CS216" s="96"/>
      <c r="CT216" s="226"/>
      <c r="CU216" s="226"/>
      <c r="CV216" s="226"/>
      <c r="CW216" s="226"/>
      <c r="CX216" s="226"/>
      <c r="CY216" s="226"/>
      <c r="CZ216" s="226"/>
      <c r="DA216" s="226"/>
      <c r="DB216" s="226"/>
      <c r="DC216" s="96"/>
      <c r="DD216" s="96"/>
      <c r="DE216" s="96"/>
      <c r="DH216" s="96"/>
      <c r="DI216" s="96"/>
      <c r="DJ216" s="96"/>
      <c r="DK216" s="96"/>
      <c r="DL216" s="96"/>
      <c r="DM216" s="96"/>
      <c r="DN216" s="96"/>
      <c r="DO216" s="96"/>
      <c r="DP216" s="96"/>
      <c r="DQ216" s="96"/>
      <c r="DR216" s="96"/>
      <c r="DS216" s="96"/>
      <c r="DT216" s="96"/>
      <c r="DU216" s="96"/>
      <c r="DV216" s="96"/>
      <c r="DW216" s="96"/>
      <c r="DX216" s="96"/>
      <c r="DY216" s="96"/>
      <c r="DZ216" s="96"/>
      <c r="EA216" s="96"/>
      <c r="EB216" s="96"/>
      <c r="EC216" s="96"/>
      <c r="ED216" s="96"/>
      <c r="EE216" s="96"/>
      <c r="EF216" s="96"/>
      <c r="EG216" s="96"/>
      <c r="EH216" s="96"/>
      <c r="EI216" s="96"/>
      <c r="EJ216" s="96"/>
      <c r="EK216" s="96"/>
      <c r="EL216" s="96"/>
      <c r="EM216" s="96"/>
      <c r="EN216" s="96"/>
      <c r="EO216" s="96"/>
      <c r="EP216" s="96"/>
      <c r="EQ216" s="96"/>
      <c r="ER216" s="96"/>
      <c r="ES216" s="96"/>
      <c r="ET216" s="96"/>
      <c r="EU216" s="96"/>
      <c r="EV216" s="96"/>
      <c r="EW216" s="96"/>
      <c r="EX216" s="96"/>
      <c r="EY216" s="96"/>
      <c r="EZ216" s="96"/>
      <c r="FA216" s="96"/>
      <c r="FB216" s="96"/>
      <c r="FC216" s="96"/>
      <c r="FD216" s="96"/>
      <c r="FE216" s="96"/>
      <c r="FF216" s="96"/>
      <c r="FG216" s="96"/>
      <c r="FH216" s="96"/>
      <c r="FI216" s="96"/>
      <c r="FJ216" s="96"/>
      <c r="FK216" s="96"/>
      <c r="FL216" s="96"/>
      <c r="FM216" s="96"/>
      <c r="FN216" s="96"/>
      <c r="FO216" s="96"/>
      <c r="FP216" s="96"/>
      <c r="FQ216" s="96"/>
      <c r="FR216" s="96"/>
      <c r="FS216" s="96"/>
      <c r="FT216" s="96"/>
      <c r="FU216" s="96"/>
      <c r="FV216" s="96"/>
      <c r="FW216" s="96"/>
      <c r="FX216" s="96"/>
      <c r="FY216" s="159"/>
      <c r="FZ216" s="159"/>
      <c r="GA216" s="159"/>
      <c r="GB216" s="159"/>
      <c r="GC216" s="159"/>
      <c r="GD216" s="159"/>
      <c r="GE216" s="159"/>
      <c r="GF216" s="159"/>
      <c r="GG216" s="159"/>
      <c r="GH216" s="159"/>
      <c r="GI216" s="159"/>
      <c r="GJ216" s="159"/>
      <c r="GK216" s="159"/>
      <c r="GL216" s="159"/>
      <c r="GM216" s="159"/>
      <c r="GN216" s="159"/>
      <c r="GO216" s="159"/>
      <c r="GP216" s="159"/>
      <c r="GQ216" s="159"/>
      <c r="GR216" s="159"/>
      <c r="GS216" s="159"/>
      <c r="GT216" s="159"/>
      <c r="GU216" s="159"/>
      <c r="GV216" s="159"/>
      <c r="GW216" s="159"/>
      <c r="GX216" s="159"/>
      <c r="GY216" s="159"/>
      <c r="GZ216" s="159"/>
      <c r="HA216" s="159"/>
      <c r="HB216" s="159"/>
      <c r="HC216" s="159"/>
      <c r="HD216" s="159"/>
      <c r="HE216" s="159"/>
      <c r="HF216" s="159"/>
      <c r="HG216" s="159"/>
      <c r="HH216" s="159"/>
    </row>
    <row r="217" spans="2:216" s="264" customFormat="1" ht="15" customHeight="1">
      <c r="B217" s="252" t="s">
        <v>361</v>
      </c>
      <c r="C217" s="254"/>
      <c r="D217" s="263"/>
      <c r="E217" s="263"/>
      <c r="F217" s="263"/>
      <c r="AF217" s="267"/>
      <c r="AG217" s="265"/>
      <c r="BF217" s="265"/>
      <c r="BG217" s="265"/>
      <c r="CF217" s="265"/>
      <c r="CG217" s="265"/>
      <c r="FY217" s="278"/>
      <c r="FZ217" s="278"/>
      <c r="GA217" s="278"/>
      <c r="GB217" s="278"/>
      <c r="GC217" s="278"/>
      <c r="GD217" s="278"/>
      <c r="GE217" s="278"/>
      <c r="GF217" s="278"/>
      <c r="GG217" s="278"/>
      <c r="GH217" s="278"/>
      <c r="GI217" s="278"/>
      <c r="GJ217" s="278"/>
      <c r="GK217" s="278"/>
      <c r="GL217" s="278"/>
      <c r="GM217" s="278"/>
      <c r="GN217" s="278"/>
      <c r="GO217" s="278"/>
      <c r="GP217" s="278"/>
      <c r="GQ217" s="278"/>
      <c r="GR217" s="278"/>
      <c r="GS217" s="278"/>
      <c r="GT217" s="278"/>
      <c r="GU217" s="278"/>
      <c r="GV217" s="278"/>
      <c r="GW217" s="278"/>
      <c r="GX217" s="278"/>
      <c r="GY217" s="278"/>
      <c r="GZ217" s="278"/>
      <c r="HA217" s="278"/>
      <c r="HB217" s="278"/>
      <c r="HC217" s="278"/>
      <c r="HD217" s="278"/>
      <c r="HE217" s="278"/>
      <c r="HF217" s="278"/>
      <c r="HG217" s="278"/>
      <c r="HH217" s="278"/>
    </row>
    <row r="218" spans="2:216" ht="15" customHeight="1">
      <c r="B218" s="105" t="s">
        <v>362</v>
      </c>
      <c r="C218" s="106" t="s">
        <v>174</v>
      </c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86"/>
      <c r="AH218" s="226"/>
      <c r="AI218" s="226"/>
      <c r="AJ218" s="226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226"/>
      <c r="AU218" s="226"/>
      <c r="AV218" s="226"/>
      <c r="AW218" s="139"/>
      <c r="AX218" s="139"/>
      <c r="AY218" s="139"/>
      <c r="AZ218" s="139"/>
      <c r="BA218" s="139"/>
      <c r="BB218" s="139"/>
      <c r="BC218" s="139"/>
      <c r="BD218" s="139"/>
      <c r="BE218" s="139"/>
      <c r="BH218" s="226"/>
      <c r="BI218" s="226"/>
      <c r="BJ218" s="226"/>
      <c r="BK218" s="226"/>
      <c r="BL218" s="226"/>
      <c r="BM218" s="226"/>
      <c r="BN218" s="139"/>
      <c r="BO218" s="139"/>
      <c r="BP218" s="139"/>
      <c r="BQ218" s="139"/>
      <c r="BR218" s="139"/>
      <c r="BS218" s="139"/>
      <c r="BT218" s="226"/>
      <c r="BU218" s="226"/>
      <c r="BV218" s="226"/>
      <c r="BW218" s="226"/>
      <c r="BX218" s="226"/>
      <c r="BY218" s="226"/>
      <c r="BZ218" s="139"/>
      <c r="CA218" s="139"/>
      <c r="CB218" s="139"/>
      <c r="CC218" s="139"/>
      <c r="CD218" s="139"/>
      <c r="CE218" s="139"/>
      <c r="CH218" s="226"/>
      <c r="CI218" s="226"/>
      <c r="CJ218" s="226"/>
      <c r="CK218" s="226"/>
      <c r="CL218" s="226"/>
      <c r="CM218" s="226"/>
      <c r="CN218" s="226"/>
      <c r="CO218" s="226"/>
      <c r="CP218" s="226"/>
      <c r="CQ218" s="139"/>
      <c r="CR218" s="139"/>
      <c r="CS218" s="139"/>
      <c r="CT218" s="226"/>
      <c r="CU218" s="226"/>
      <c r="CV218" s="226"/>
      <c r="CW218" s="226"/>
      <c r="CX218" s="226"/>
      <c r="CY218" s="226"/>
      <c r="CZ218" s="226"/>
      <c r="DA218" s="226"/>
      <c r="DB218" s="226"/>
      <c r="DC218" s="139"/>
      <c r="DD218" s="139"/>
      <c r="DE218" s="139"/>
      <c r="DH218" s="139"/>
      <c r="DI218" s="139"/>
      <c r="DJ218" s="139"/>
      <c r="DK218" s="139"/>
      <c r="DL218" s="139"/>
      <c r="DM218" s="139"/>
      <c r="DN218" s="139"/>
      <c r="DO218" s="139"/>
      <c r="DP218" s="139"/>
      <c r="DQ218" s="139"/>
      <c r="DR218" s="139"/>
      <c r="DS218" s="139"/>
      <c r="DT218" s="139"/>
      <c r="DU218" s="139"/>
      <c r="DV218" s="139"/>
      <c r="DW218" s="139"/>
      <c r="DX218" s="139"/>
      <c r="DY218" s="139"/>
      <c r="DZ218" s="139"/>
      <c r="EA218" s="139"/>
      <c r="EB218" s="139"/>
      <c r="EC218" s="139"/>
      <c r="ED218" s="139"/>
      <c r="EE218" s="139"/>
      <c r="EF218" s="139"/>
      <c r="EG218" s="139"/>
      <c r="EH218" s="139"/>
      <c r="EI218" s="139"/>
      <c r="EJ218" s="139"/>
      <c r="EK218" s="139"/>
      <c r="EL218" s="139"/>
      <c r="EM218" s="139"/>
      <c r="EN218" s="139"/>
      <c r="EO218" s="139"/>
      <c r="EP218" s="139"/>
      <c r="EQ218" s="139"/>
      <c r="ER218" s="139"/>
      <c r="ES218" s="139"/>
      <c r="ET218" s="139"/>
      <c r="EU218" s="139"/>
      <c r="EV218" s="139"/>
      <c r="EW218" s="139"/>
      <c r="EX218" s="139"/>
      <c r="EY218" s="139"/>
      <c r="EZ218" s="139"/>
      <c r="FA218" s="139"/>
      <c r="FB218" s="139"/>
      <c r="FC218" s="139"/>
      <c r="FD218" s="139"/>
      <c r="FE218" s="139"/>
      <c r="FF218" s="139"/>
      <c r="FG218" s="139"/>
      <c r="FH218" s="139"/>
      <c r="FI218" s="139"/>
      <c r="FJ218" s="139"/>
      <c r="FK218" s="139"/>
      <c r="FL218" s="139"/>
      <c r="FM218" s="139"/>
      <c r="FN218" s="139"/>
      <c r="FO218" s="139"/>
      <c r="FP218" s="139"/>
      <c r="FQ218" s="139"/>
      <c r="FR218" s="139"/>
      <c r="FS218" s="139"/>
      <c r="FT218" s="139"/>
      <c r="FU218" s="139"/>
      <c r="FV218" s="139"/>
      <c r="FW218" s="139"/>
      <c r="FX218" s="139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  <c r="GK218" s="166"/>
      <c r="GL218" s="166"/>
      <c r="GM218" s="166"/>
      <c r="GN218" s="166"/>
      <c r="GO218" s="166"/>
      <c r="GP218" s="166"/>
      <c r="GQ218" s="166"/>
      <c r="GR218" s="166"/>
      <c r="GS218" s="166"/>
      <c r="GT218" s="166"/>
      <c r="GU218" s="166"/>
      <c r="GV218" s="166"/>
      <c r="GW218" s="166"/>
      <c r="GX218" s="166"/>
      <c r="GY218" s="166"/>
      <c r="GZ218" s="166"/>
      <c r="HA218" s="166"/>
      <c r="HB218" s="166"/>
      <c r="HC218" s="166"/>
      <c r="HD218" s="166"/>
      <c r="HE218" s="166"/>
      <c r="HF218" s="166"/>
      <c r="HG218" s="166"/>
      <c r="HH218" s="166"/>
    </row>
    <row r="219" spans="2:216" ht="15" customHeight="1">
      <c r="B219" s="104" t="s">
        <v>363</v>
      </c>
      <c r="C219" s="106" t="s">
        <v>181</v>
      </c>
      <c r="H219" s="132"/>
      <c r="I219" s="132"/>
      <c r="J219" s="132"/>
      <c r="K219" s="132"/>
      <c r="L219" s="132"/>
      <c r="M219" s="132"/>
      <c r="N219" s="132"/>
      <c r="O219" s="132"/>
      <c r="P219" s="132"/>
      <c r="Q219" s="132"/>
      <c r="R219" s="132"/>
      <c r="S219" s="132"/>
      <c r="T219" s="132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186"/>
      <c r="AH219" s="226"/>
      <c r="AI219" s="226"/>
      <c r="AJ219" s="226"/>
      <c r="AK219" s="96"/>
      <c r="AL219" s="96"/>
      <c r="AM219" s="96"/>
      <c r="AN219" s="96"/>
      <c r="AO219" s="96"/>
      <c r="AP219" s="96"/>
      <c r="AQ219" s="96"/>
      <c r="AR219" s="96"/>
      <c r="AS219" s="96"/>
      <c r="AT219" s="226"/>
      <c r="AU219" s="226"/>
      <c r="AV219" s="226"/>
      <c r="AW219" s="96"/>
      <c r="AX219" s="96"/>
      <c r="AY219" s="96"/>
      <c r="AZ219" s="96"/>
      <c r="BA219" s="96"/>
      <c r="BB219" s="96"/>
      <c r="BC219" s="96"/>
      <c r="BD219" s="96"/>
      <c r="BE219" s="96"/>
      <c r="BH219" s="226"/>
      <c r="BI219" s="226"/>
      <c r="BJ219" s="226"/>
      <c r="BK219" s="226"/>
      <c r="BL219" s="226"/>
      <c r="BM219" s="226"/>
      <c r="BN219" s="96"/>
      <c r="BO219" s="96"/>
      <c r="BP219" s="96"/>
      <c r="BQ219" s="96"/>
      <c r="BR219" s="96"/>
      <c r="BS219" s="96"/>
      <c r="BT219" s="226"/>
      <c r="BU219" s="226"/>
      <c r="BV219" s="226"/>
      <c r="BW219" s="226"/>
      <c r="BX219" s="226"/>
      <c r="BY219" s="226"/>
      <c r="BZ219" s="96"/>
      <c r="CA219" s="96"/>
      <c r="CB219" s="96"/>
      <c r="CC219" s="96"/>
      <c r="CD219" s="96"/>
      <c r="CE219" s="96"/>
      <c r="CH219" s="226"/>
      <c r="CI219" s="226"/>
      <c r="CJ219" s="226"/>
      <c r="CK219" s="226"/>
      <c r="CL219" s="226"/>
      <c r="CM219" s="226"/>
      <c r="CN219" s="226"/>
      <c r="CO219" s="226"/>
      <c r="CP219" s="226"/>
      <c r="CQ219" s="96"/>
      <c r="CR219" s="96"/>
      <c r="CS219" s="96"/>
      <c r="CT219" s="226"/>
      <c r="CU219" s="226"/>
      <c r="CV219" s="226"/>
      <c r="CW219" s="226"/>
      <c r="CX219" s="226"/>
      <c r="CY219" s="226"/>
      <c r="CZ219" s="226"/>
      <c r="DA219" s="226"/>
      <c r="DB219" s="226"/>
      <c r="DC219" s="96"/>
      <c r="DD219" s="96"/>
      <c r="DE219" s="96"/>
      <c r="DH219" s="96"/>
      <c r="DI219" s="96"/>
      <c r="DJ219" s="96"/>
      <c r="DK219" s="96"/>
      <c r="DL219" s="96"/>
      <c r="DM219" s="96"/>
      <c r="DN219" s="96"/>
      <c r="DO219" s="96"/>
      <c r="DP219" s="96"/>
      <c r="DQ219" s="96"/>
      <c r="DR219" s="96"/>
      <c r="DS219" s="96"/>
      <c r="DT219" s="96"/>
      <c r="DU219" s="96"/>
      <c r="DV219" s="96"/>
      <c r="DW219" s="96"/>
      <c r="DX219" s="96"/>
      <c r="DY219" s="96"/>
      <c r="DZ219" s="96"/>
      <c r="EA219" s="96"/>
      <c r="EB219" s="96"/>
      <c r="EC219" s="96"/>
      <c r="ED219" s="96"/>
      <c r="EE219" s="96"/>
      <c r="EF219" s="96"/>
      <c r="EG219" s="96"/>
      <c r="EH219" s="96"/>
      <c r="EI219" s="96"/>
      <c r="EJ219" s="96"/>
      <c r="EK219" s="96"/>
      <c r="EL219" s="96"/>
      <c r="EM219" s="96"/>
      <c r="EN219" s="96"/>
      <c r="EO219" s="96"/>
      <c r="EP219" s="96"/>
      <c r="EQ219" s="96"/>
      <c r="ER219" s="96"/>
      <c r="ES219" s="96"/>
      <c r="ET219" s="96"/>
      <c r="EU219" s="96"/>
      <c r="EV219" s="96"/>
      <c r="EW219" s="96"/>
      <c r="EX219" s="96"/>
      <c r="EY219" s="96"/>
      <c r="EZ219" s="96"/>
      <c r="FA219" s="96"/>
      <c r="FB219" s="96"/>
      <c r="FC219" s="96"/>
      <c r="FD219" s="96"/>
      <c r="FE219" s="96"/>
      <c r="FF219" s="96"/>
      <c r="FG219" s="96"/>
      <c r="FH219" s="96"/>
      <c r="FI219" s="96"/>
      <c r="FJ219" s="96"/>
      <c r="FK219" s="96"/>
      <c r="FL219" s="96"/>
      <c r="FM219" s="96"/>
      <c r="FN219" s="96"/>
      <c r="FO219" s="96"/>
      <c r="FP219" s="96"/>
      <c r="FQ219" s="96"/>
      <c r="FR219" s="96"/>
      <c r="FS219" s="96"/>
      <c r="FT219" s="96"/>
      <c r="FU219" s="96"/>
      <c r="FV219" s="96"/>
      <c r="FW219" s="96"/>
      <c r="FX219" s="96"/>
      <c r="FY219" s="159"/>
      <c r="FZ219" s="159"/>
      <c r="GA219" s="159"/>
      <c r="GB219" s="159"/>
      <c r="GC219" s="159"/>
      <c r="GD219" s="159"/>
      <c r="GE219" s="159"/>
      <c r="GF219" s="159"/>
      <c r="GG219" s="159"/>
      <c r="GH219" s="159"/>
      <c r="GI219" s="159"/>
      <c r="GJ219" s="159"/>
      <c r="GK219" s="159"/>
      <c r="GL219" s="159"/>
      <c r="GM219" s="159"/>
      <c r="GN219" s="159"/>
      <c r="GO219" s="159"/>
      <c r="GP219" s="159"/>
      <c r="GQ219" s="159"/>
      <c r="GR219" s="159"/>
      <c r="GS219" s="159"/>
      <c r="GT219" s="159"/>
      <c r="GU219" s="159"/>
      <c r="GV219" s="159"/>
      <c r="GW219" s="159"/>
      <c r="GX219" s="159"/>
      <c r="GY219" s="159"/>
      <c r="GZ219" s="159"/>
      <c r="HA219" s="159"/>
      <c r="HB219" s="159"/>
      <c r="HC219" s="159"/>
      <c r="HD219" s="159"/>
      <c r="HE219" s="159"/>
      <c r="HF219" s="159"/>
      <c r="HG219" s="159"/>
      <c r="HH219" s="159"/>
    </row>
    <row r="220" spans="2:216" ht="15" customHeight="1">
      <c r="B220" s="104" t="s">
        <v>364</v>
      </c>
      <c r="C220" s="106" t="s">
        <v>183</v>
      </c>
      <c r="H220" s="132"/>
      <c r="I220" s="132"/>
      <c r="J220" s="132"/>
      <c r="K220" s="132"/>
      <c r="L220" s="132"/>
      <c r="M220" s="132"/>
      <c r="N220" s="132"/>
      <c r="O220" s="132"/>
      <c r="P220" s="132"/>
      <c r="Q220" s="132"/>
      <c r="R220" s="132"/>
      <c r="S220" s="132"/>
      <c r="T220" s="132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186"/>
      <c r="AH220" s="226"/>
      <c r="AI220" s="226"/>
      <c r="AJ220" s="226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226"/>
      <c r="AU220" s="226"/>
      <c r="AV220" s="226"/>
      <c r="AW220" s="129"/>
      <c r="AX220" s="129"/>
      <c r="AY220" s="129"/>
      <c r="AZ220" s="129"/>
      <c r="BA220" s="129"/>
      <c r="BB220" s="129"/>
      <c r="BC220" s="129"/>
      <c r="BD220" s="129"/>
      <c r="BE220" s="129"/>
      <c r="BH220" s="226"/>
      <c r="BI220" s="226"/>
      <c r="BJ220" s="226"/>
      <c r="BK220" s="226"/>
      <c r="BL220" s="226"/>
      <c r="BM220" s="226"/>
      <c r="BN220" s="129"/>
      <c r="BO220" s="129"/>
      <c r="BP220" s="129"/>
      <c r="BQ220" s="129"/>
      <c r="BR220" s="129"/>
      <c r="BS220" s="129"/>
      <c r="BT220" s="226"/>
      <c r="BU220" s="226"/>
      <c r="BV220" s="226"/>
      <c r="BW220" s="226"/>
      <c r="BX220" s="226"/>
      <c r="BY220" s="226"/>
      <c r="BZ220" s="129"/>
      <c r="CA220" s="129"/>
      <c r="CB220" s="129"/>
      <c r="CC220" s="129"/>
      <c r="CD220" s="129"/>
      <c r="CE220" s="129"/>
      <c r="CH220" s="226"/>
      <c r="CI220" s="226"/>
      <c r="CJ220" s="226"/>
      <c r="CK220" s="226"/>
      <c r="CL220" s="226"/>
      <c r="CM220" s="226"/>
      <c r="CN220" s="226"/>
      <c r="CO220" s="226"/>
      <c r="CP220" s="226"/>
      <c r="CQ220" s="129"/>
      <c r="CR220" s="129"/>
      <c r="CS220" s="129"/>
      <c r="CT220" s="226"/>
      <c r="CU220" s="226"/>
      <c r="CV220" s="226"/>
      <c r="CW220" s="226"/>
      <c r="CX220" s="226"/>
      <c r="CY220" s="226"/>
      <c r="CZ220" s="226"/>
      <c r="DA220" s="226"/>
      <c r="DB220" s="226"/>
      <c r="DC220" s="129"/>
      <c r="DD220" s="129"/>
      <c r="DE220" s="129"/>
      <c r="DH220" s="129"/>
      <c r="DI220" s="129"/>
      <c r="DJ220" s="129"/>
      <c r="DK220" s="129"/>
      <c r="DL220" s="129"/>
      <c r="DM220" s="129"/>
      <c r="DN220" s="129"/>
      <c r="DO220" s="129"/>
      <c r="DP220" s="129"/>
      <c r="DQ220" s="129"/>
      <c r="DR220" s="129"/>
      <c r="DS220" s="129"/>
      <c r="DT220" s="129"/>
      <c r="DU220" s="129"/>
      <c r="DV220" s="129"/>
      <c r="DW220" s="129"/>
      <c r="DX220" s="129"/>
      <c r="DY220" s="129"/>
      <c r="DZ220" s="129"/>
      <c r="EA220" s="129"/>
      <c r="EB220" s="129"/>
      <c r="EC220" s="129"/>
      <c r="ED220" s="129"/>
      <c r="EE220" s="129"/>
      <c r="EF220" s="129"/>
      <c r="EG220" s="129"/>
      <c r="EH220" s="129"/>
      <c r="EI220" s="129"/>
      <c r="EJ220" s="129"/>
      <c r="EK220" s="129"/>
      <c r="EL220" s="129"/>
      <c r="EM220" s="129"/>
      <c r="EN220" s="129"/>
      <c r="EO220" s="129"/>
      <c r="EP220" s="129"/>
      <c r="EQ220" s="129"/>
      <c r="ER220" s="129"/>
      <c r="ES220" s="129"/>
      <c r="ET220" s="129"/>
      <c r="EU220" s="129"/>
      <c r="EV220" s="129"/>
      <c r="EW220" s="129"/>
      <c r="EX220" s="129"/>
      <c r="EY220" s="129"/>
      <c r="EZ220" s="129"/>
      <c r="FA220" s="129"/>
      <c r="FB220" s="129"/>
      <c r="FC220" s="129"/>
      <c r="FD220" s="129"/>
      <c r="FE220" s="129"/>
      <c r="FF220" s="129"/>
      <c r="FG220" s="129"/>
      <c r="FH220" s="129"/>
      <c r="FI220" s="129"/>
      <c r="FJ220" s="129"/>
      <c r="FK220" s="129"/>
      <c r="FL220" s="129"/>
      <c r="FM220" s="129"/>
      <c r="FN220" s="129"/>
      <c r="FO220" s="129"/>
      <c r="FP220" s="129"/>
      <c r="FQ220" s="129"/>
      <c r="FR220" s="129"/>
      <c r="FS220" s="129"/>
      <c r="FT220" s="129"/>
      <c r="FU220" s="129"/>
      <c r="FV220" s="129"/>
      <c r="FW220" s="129"/>
      <c r="FX220" s="129"/>
      <c r="FY220" s="165"/>
      <c r="FZ220" s="165"/>
      <c r="GA220" s="165"/>
      <c r="GB220" s="165"/>
      <c r="GC220" s="165"/>
      <c r="GD220" s="165"/>
      <c r="GE220" s="165"/>
      <c r="GF220" s="165"/>
      <c r="GG220" s="165"/>
      <c r="GH220" s="165"/>
      <c r="GI220" s="165"/>
      <c r="GJ220" s="165"/>
      <c r="GK220" s="165"/>
      <c r="GL220" s="165"/>
      <c r="GM220" s="165"/>
      <c r="GN220" s="165"/>
      <c r="GO220" s="165"/>
      <c r="GP220" s="165"/>
      <c r="GQ220" s="165"/>
      <c r="GR220" s="165"/>
      <c r="GS220" s="165"/>
      <c r="GT220" s="165"/>
      <c r="GU220" s="165"/>
      <c r="GV220" s="165"/>
      <c r="GW220" s="165"/>
      <c r="GX220" s="165"/>
      <c r="GY220" s="165"/>
      <c r="GZ220" s="165"/>
      <c r="HA220" s="165"/>
      <c r="HB220" s="165"/>
      <c r="HC220" s="165"/>
      <c r="HD220" s="165"/>
      <c r="HE220" s="165"/>
      <c r="HF220" s="165"/>
      <c r="HG220" s="165"/>
      <c r="HH220" s="165"/>
    </row>
    <row r="221" spans="2:216" ht="15" customHeight="1">
      <c r="B221" s="104" t="s">
        <v>365</v>
      </c>
      <c r="C221" s="106" t="s">
        <v>181</v>
      </c>
      <c r="H221" s="132"/>
      <c r="I221" s="132"/>
      <c r="J221" s="132"/>
      <c r="K221" s="132"/>
      <c r="L221" s="132"/>
      <c r="M221" s="132"/>
      <c r="N221" s="132"/>
      <c r="O221" s="132"/>
      <c r="P221" s="132"/>
      <c r="Q221" s="132"/>
      <c r="R221" s="132"/>
      <c r="S221" s="132"/>
      <c r="T221" s="132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186"/>
      <c r="AH221" s="226"/>
      <c r="AI221" s="226"/>
      <c r="AJ221" s="226"/>
      <c r="AK221" s="96"/>
      <c r="AL221" s="96"/>
      <c r="AM221" s="96"/>
      <c r="AN221" s="96"/>
      <c r="AO221" s="96"/>
      <c r="AP221" s="96"/>
      <c r="AQ221" s="96"/>
      <c r="AR221" s="96"/>
      <c r="AS221" s="96"/>
      <c r="AT221" s="226"/>
      <c r="AU221" s="226"/>
      <c r="AV221" s="226"/>
      <c r="AW221" s="96"/>
      <c r="AX221" s="96"/>
      <c r="AY221" s="96"/>
      <c r="AZ221" s="96"/>
      <c r="BA221" s="96"/>
      <c r="BB221" s="96"/>
      <c r="BC221" s="96"/>
      <c r="BD221" s="96"/>
      <c r="BE221" s="96"/>
      <c r="BH221" s="226"/>
      <c r="BI221" s="226"/>
      <c r="BJ221" s="226"/>
      <c r="BK221" s="226"/>
      <c r="BL221" s="226"/>
      <c r="BM221" s="226"/>
      <c r="BN221" s="96"/>
      <c r="BO221" s="96"/>
      <c r="BP221" s="96"/>
      <c r="BQ221" s="96"/>
      <c r="BR221" s="96"/>
      <c r="BS221" s="96"/>
      <c r="BT221" s="226"/>
      <c r="BU221" s="226"/>
      <c r="BV221" s="226"/>
      <c r="BW221" s="226"/>
      <c r="BX221" s="226"/>
      <c r="BY221" s="226"/>
      <c r="BZ221" s="96"/>
      <c r="CA221" s="96"/>
      <c r="CB221" s="96"/>
      <c r="CC221" s="96"/>
      <c r="CD221" s="96"/>
      <c r="CE221" s="96"/>
      <c r="CH221" s="226"/>
      <c r="CI221" s="226"/>
      <c r="CJ221" s="226"/>
      <c r="CK221" s="226"/>
      <c r="CL221" s="226"/>
      <c r="CM221" s="226"/>
      <c r="CN221" s="226"/>
      <c r="CO221" s="226"/>
      <c r="CP221" s="226"/>
      <c r="CQ221" s="96"/>
      <c r="CR221" s="96"/>
      <c r="CS221" s="96"/>
      <c r="CT221" s="226"/>
      <c r="CU221" s="226"/>
      <c r="CV221" s="226"/>
      <c r="CW221" s="226"/>
      <c r="CX221" s="226"/>
      <c r="CY221" s="226"/>
      <c r="CZ221" s="226"/>
      <c r="DA221" s="226"/>
      <c r="DB221" s="226"/>
      <c r="DC221" s="96"/>
      <c r="DD221" s="96"/>
      <c r="DE221" s="96"/>
      <c r="DH221" s="96"/>
      <c r="DI221" s="96"/>
      <c r="DJ221" s="96"/>
      <c r="DK221" s="96"/>
      <c r="DL221" s="96"/>
      <c r="DM221" s="96"/>
      <c r="DN221" s="96"/>
      <c r="DO221" s="96"/>
      <c r="DP221" s="96"/>
      <c r="DQ221" s="96"/>
      <c r="DR221" s="96"/>
      <c r="DS221" s="96"/>
      <c r="DT221" s="96"/>
      <c r="DU221" s="96"/>
      <c r="DV221" s="96"/>
      <c r="DW221" s="96"/>
      <c r="DX221" s="96"/>
      <c r="DY221" s="96"/>
      <c r="DZ221" s="96"/>
      <c r="EA221" s="96"/>
      <c r="EB221" s="96"/>
      <c r="EC221" s="96"/>
      <c r="ED221" s="96"/>
      <c r="EE221" s="96"/>
      <c r="EF221" s="96"/>
      <c r="EG221" s="96"/>
      <c r="EH221" s="96"/>
      <c r="EI221" s="96"/>
      <c r="EJ221" s="96"/>
      <c r="EK221" s="96"/>
      <c r="EL221" s="96"/>
      <c r="EM221" s="96"/>
      <c r="EN221" s="96"/>
      <c r="EO221" s="96"/>
      <c r="EP221" s="96"/>
      <c r="EQ221" s="96"/>
      <c r="ER221" s="96"/>
      <c r="ES221" s="96"/>
      <c r="ET221" s="96"/>
      <c r="EU221" s="96"/>
      <c r="EV221" s="96"/>
      <c r="EW221" s="96"/>
      <c r="EX221" s="96"/>
      <c r="EY221" s="96"/>
      <c r="EZ221" s="96"/>
      <c r="FA221" s="96"/>
      <c r="FB221" s="96"/>
      <c r="FC221" s="96"/>
      <c r="FD221" s="96"/>
      <c r="FE221" s="96"/>
      <c r="FF221" s="96"/>
      <c r="FG221" s="96"/>
      <c r="FH221" s="96"/>
      <c r="FI221" s="96"/>
      <c r="FJ221" s="96"/>
      <c r="FK221" s="96"/>
      <c r="FL221" s="96"/>
      <c r="FM221" s="96"/>
      <c r="FN221" s="96"/>
      <c r="FO221" s="96"/>
      <c r="FP221" s="96"/>
      <c r="FQ221" s="96"/>
      <c r="FR221" s="96"/>
      <c r="FS221" s="96"/>
      <c r="FT221" s="96"/>
      <c r="FU221" s="96"/>
      <c r="FV221" s="96"/>
      <c r="FW221" s="96"/>
      <c r="FX221" s="96"/>
      <c r="FY221" s="159"/>
      <c r="FZ221" s="159"/>
      <c r="GA221" s="159"/>
      <c r="GB221" s="159"/>
      <c r="GC221" s="159"/>
      <c r="GD221" s="159"/>
      <c r="GE221" s="159"/>
      <c r="GF221" s="159"/>
      <c r="GG221" s="159"/>
      <c r="GH221" s="159"/>
      <c r="GI221" s="159"/>
      <c r="GJ221" s="159"/>
      <c r="GK221" s="159"/>
      <c r="GL221" s="159"/>
      <c r="GM221" s="159"/>
      <c r="GN221" s="159"/>
      <c r="GO221" s="159"/>
      <c r="GP221" s="159"/>
      <c r="GQ221" s="159"/>
      <c r="GR221" s="159"/>
      <c r="GS221" s="159"/>
      <c r="GT221" s="159"/>
      <c r="GU221" s="159"/>
      <c r="GV221" s="159"/>
      <c r="GW221" s="159"/>
      <c r="GX221" s="159"/>
      <c r="GY221" s="159"/>
      <c r="GZ221" s="159"/>
      <c r="HA221" s="159"/>
      <c r="HB221" s="159"/>
      <c r="HC221" s="159"/>
      <c r="HD221" s="159"/>
      <c r="HE221" s="159"/>
      <c r="HF221" s="159"/>
      <c r="HG221" s="159"/>
      <c r="HH221" s="159"/>
    </row>
    <row r="222" spans="2:216" ht="15" customHeight="1">
      <c r="B222" s="104" t="s">
        <v>366</v>
      </c>
      <c r="C222" s="106" t="s">
        <v>181</v>
      </c>
      <c r="H222" s="132"/>
      <c r="I222" s="132"/>
      <c r="J222" s="132"/>
      <c r="K222" s="132"/>
      <c r="L222" s="132"/>
      <c r="M222" s="132"/>
      <c r="N222" s="132"/>
      <c r="O222" s="132"/>
      <c r="P222" s="132"/>
      <c r="Q222" s="132"/>
      <c r="R222" s="132"/>
      <c r="S222" s="132"/>
      <c r="T222" s="132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186"/>
      <c r="AH222" s="226"/>
      <c r="AI222" s="226"/>
      <c r="AJ222" s="226"/>
      <c r="AK222" s="96"/>
      <c r="AL222" s="96"/>
      <c r="AM222" s="96"/>
      <c r="AN222" s="96"/>
      <c r="AO222" s="96"/>
      <c r="AP222" s="96"/>
      <c r="AQ222" s="96"/>
      <c r="AR222" s="96"/>
      <c r="AS222" s="96"/>
      <c r="AT222" s="226"/>
      <c r="AU222" s="226"/>
      <c r="AV222" s="226"/>
      <c r="AW222" s="96"/>
      <c r="AX222" s="96"/>
      <c r="AY222" s="96"/>
      <c r="AZ222" s="96"/>
      <c r="BA222" s="96"/>
      <c r="BB222" s="96"/>
      <c r="BC222" s="96"/>
      <c r="BD222" s="96"/>
      <c r="BE222" s="96"/>
      <c r="BH222" s="226"/>
      <c r="BI222" s="226"/>
      <c r="BJ222" s="226"/>
      <c r="BK222" s="226"/>
      <c r="BL222" s="226"/>
      <c r="BM222" s="226"/>
      <c r="BN222" s="96"/>
      <c r="BO222" s="96"/>
      <c r="BP222" s="96"/>
      <c r="BQ222" s="96"/>
      <c r="BR222" s="96"/>
      <c r="BS222" s="96"/>
      <c r="BT222" s="226"/>
      <c r="BU222" s="226"/>
      <c r="BV222" s="226"/>
      <c r="BW222" s="226"/>
      <c r="BX222" s="226"/>
      <c r="BY222" s="226"/>
      <c r="BZ222" s="96"/>
      <c r="CA222" s="96"/>
      <c r="CB222" s="96"/>
      <c r="CC222" s="96"/>
      <c r="CD222" s="96"/>
      <c r="CE222" s="96"/>
      <c r="CH222" s="226"/>
      <c r="CI222" s="226"/>
      <c r="CJ222" s="226"/>
      <c r="CK222" s="226"/>
      <c r="CL222" s="226"/>
      <c r="CM222" s="226"/>
      <c r="CN222" s="226"/>
      <c r="CO222" s="226"/>
      <c r="CP222" s="226"/>
      <c r="CQ222" s="96"/>
      <c r="CR222" s="96"/>
      <c r="CS222" s="96"/>
      <c r="CT222" s="226"/>
      <c r="CU222" s="226"/>
      <c r="CV222" s="226"/>
      <c r="CW222" s="226"/>
      <c r="CX222" s="226"/>
      <c r="CY222" s="226"/>
      <c r="CZ222" s="226"/>
      <c r="DA222" s="226"/>
      <c r="DB222" s="226"/>
      <c r="DC222" s="96"/>
      <c r="DD222" s="96"/>
      <c r="DE222" s="96"/>
      <c r="DH222" s="96"/>
      <c r="DI222" s="96"/>
      <c r="DJ222" s="96"/>
      <c r="DK222" s="96"/>
      <c r="DL222" s="96"/>
      <c r="DM222" s="96"/>
      <c r="DN222" s="96"/>
      <c r="DO222" s="96"/>
      <c r="DP222" s="96"/>
      <c r="DQ222" s="96"/>
      <c r="DR222" s="96"/>
      <c r="DS222" s="96"/>
      <c r="DT222" s="96"/>
      <c r="DU222" s="96"/>
      <c r="DV222" s="96"/>
      <c r="DW222" s="96"/>
      <c r="DX222" s="96"/>
      <c r="DY222" s="96"/>
      <c r="DZ222" s="96"/>
      <c r="EA222" s="96"/>
      <c r="EB222" s="96"/>
      <c r="EC222" s="96"/>
      <c r="ED222" s="96"/>
      <c r="EE222" s="96"/>
      <c r="EF222" s="96"/>
      <c r="EG222" s="96"/>
      <c r="EH222" s="96"/>
      <c r="EI222" s="96"/>
      <c r="EJ222" s="96"/>
      <c r="EK222" s="96"/>
      <c r="EL222" s="96"/>
      <c r="EM222" s="96"/>
      <c r="EN222" s="96"/>
      <c r="EO222" s="96"/>
      <c r="EP222" s="96"/>
      <c r="EQ222" s="96"/>
      <c r="ER222" s="96"/>
      <c r="ES222" s="96"/>
      <c r="ET222" s="96"/>
      <c r="EU222" s="96"/>
      <c r="EV222" s="96"/>
      <c r="EW222" s="96"/>
      <c r="EX222" s="96"/>
      <c r="EY222" s="96"/>
      <c r="EZ222" s="96"/>
      <c r="FA222" s="96"/>
      <c r="FB222" s="96"/>
      <c r="FC222" s="96"/>
      <c r="FD222" s="96"/>
      <c r="FE222" s="96"/>
      <c r="FF222" s="96"/>
      <c r="FG222" s="96"/>
      <c r="FH222" s="96"/>
      <c r="FI222" s="96"/>
      <c r="FJ222" s="96"/>
      <c r="FK222" s="96"/>
      <c r="FL222" s="96"/>
      <c r="FM222" s="96"/>
      <c r="FN222" s="96"/>
      <c r="FO222" s="96"/>
      <c r="FP222" s="96"/>
      <c r="FQ222" s="96"/>
      <c r="FR222" s="96"/>
      <c r="FS222" s="96"/>
      <c r="FT222" s="96"/>
      <c r="FU222" s="96"/>
      <c r="FV222" s="96"/>
      <c r="FW222" s="96"/>
      <c r="FX222" s="96"/>
      <c r="FY222" s="159"/>
      <c r="FZ222" s="159"/>
      <c r="GA222" s="159"/>
      <c r="GB222" s="159"/>
      <c r="GC222" s="159"/>
      <c r="GD222" s="159"/>
      <c r="GE222" s="159"/>
      <c r="GF222" s="159"/>
      <c r="GG222" s="159"/>
      <c r="GH222" s="159"/>
      <c r="GI222" s="159"/>
      <c r="GJ222" s="159"/>
      <c r="GK222" s="159"/>
      <c r="GL222" s="159"/>
      <c r="GM222" s="159"/>
      <c r="GN222" s="159"/>
      <c r="GO222" s="159"/>
      <c r="GP222" s="159"/>
      <c r="GQ222" s="159"/>
      <c r="GR222" s="159"/>
      <c r="GS222" s="159"/>
      <c r="GT222" s="159"/>
      <c r="GU222" s="159"/>
      <c r="GV222" s="159"/>
      <c r="GW222" s="159"/>
      <c r="GX222" s="159"/>
      <c r="GY222" s="159"/>
      <c r="GZ222" s="159"/>
      <c r="HA222" s="159"/>
      <c r="HB222" s="159"/>
      <c r="HC222" s="159"/>
      <c r="HD222" s="159"/>
      <c r="HE222" s="159"/>
      <c r="HF222" s="159"/>
      <c r="HG222" s="159"/>
      <c r="HH222" s="159"/>
    </row>
    <row r="223" spans="2:216" ht="15" customHeight="1">
      <c r="B223" s="104" t="s">
        <v>367</v>
      </c>
      <c r="C223" s="106" t="s">
        <v>181</v>
      </c>
      <c r="H223" s="132"/>
      <c r="I223" s="132"/>
      <c r="J223" s="132"/>
      <c r="K223" s="132"/>
      <c r="L223" s="132"/>
      <c r="M223" s="132"/>
      <c r="N223" s="132"/>
      <c r="O223" s="132"/>
      <c r="P223" s="132"/>
      <c r="Q223" s="132"/>
      <c r="R223" s="132"/>
      <c r="S223" s="132"/>
      <c r="T223" s="132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186"/>
      <c r="AH223" s="226"/>
      <c r="AI223" s="226"/>
      <c r="AJ223" s="226"/>
      <c r="AK223" s="96"/>
      <c r="AL223" s="96"/>
      <c r="AM223" s="96"/>
      <c r="AN223" s="96"/>
      <c r="AO223" s="96"/>
      <c r="AP223" s="96"/>
      <c r="AQ223" s="96"/>
      <c r="AR223" s="96"/>
      <c r="AS223" s="96"/>
      <c r="AT223" s="226"/>
      <c r="AU223" s="226"/>
      <c r="AV223" s="226"/>
      <c r="AW223" s="96"/>
      <c r="AX223" s="96"/>
      <c r="AY223" s="96"/>
      <c r="AZ223" s="96"/>
      <c r="BA223" s="96"/>
      <c r="BB223" s="96"/>
      <c r="BC223" s="96"/>
      <c r="BD223" s="96"/>
      <c r="BE223" s="96"/>
      <c r="BH223" s="226"/>
      <c r="BI223" s="226"/>
      <c r="BJ223" s="226"/>
      <c r="BK223" s="226"/>
      <c r="BL223" s="226"/>
      <c r="BM223" s="226"/>
      <c r="BN223" s="96"/>
      <c r="BO223" s="96"/>
      <c r="BP223" s="96"/>
      <c r="BQ223" s="96"/>
      <c r="BR223" s="96"/>
      <c r="BS223" s="96"/>
      <c r="BT223" s="226"/>
      <c r="BU223" s="226"/>
      <c r="BV223" s="226"/>
      <c r="BW223" s="226"/>
      <c r="BX223" s="226"/>
      <c r="BY223" s="226"/>
      <c r="BZ223" s="96"/>
      <c r="CA223" s="96"/>
      <c r="CB223" s="96"/>
      <c r="CC223" s="96"/>
      <c r="CD223" s="96"/>
      <c r="CE223" s="96"/>
      <c r="CH223" s="226"/>
      <c r="CI223" s="226"/>
      <c r="CJ223" s="226"/>
      <c r="CK223" s="226"/>
      <c r="CL223" s="226"/>
      <c r="CM223" s="226"/>
      <c r="CN223" s="226"/>
      <c r="CO223" s="226"/>
      <c r="CP223" s="226"/>
      <c r="CQ223" s="96"/>
      <c r="CR223" s="96"/>
      <c r="CS223" s="96"/>
      <c r="CT223" s="226"/>
      <c r="CU223" s="226"/>
      <c r="CV223" s="226"/>
      <c r="CW223" s="226"/>
      <c r="CX223" s="226"/>
      <c r="CY223" s="226"/>
      <c r="CZ223" s="226"/>
      <c r="DA223" s="226"/>
      <c r="DB223" s="226"/>
      <c r="DC223" s="96"/>
      <c r="DD223" s="96"/>
      <c r="DE223" s="96"/>
      <c r="DH223" s="96"/>
      <c r="DI223" s="96"/>
      <c r="DJ223" s="96"/>
      <c r="DK223" s="96"/>
      <c r="DL223" s="96"/>
      <c r="DM223" s="96"/>
      <c r="DN223" s="96"/>
      <c r="DO223" s="96"/>
      <c r="DP223" s="96"/>
      <c r="DQ223" s="96"/>
      <c r="DR223" s="96"/>
      <c r="DS223" s="96"/>
      <c r="DT223" s="96"/>
      <c r="DU223" s="96"/>
      <c r="DV223" s="96"/>
      <c r="DW223" s="96"/>
      <c r="DX223" s="96"/>
      <c r="DY223" s="96"/>
      <c r="DZ223" s="96"/>
      <c r="EA223" s="96"/>
      <c r="EB223" s="96"/>
      <c r="EC223" s="96"/>
      <c r="ED223" s="96"/>
      <c r="EE223" s="96"/>
      <c r="EF223" s="96"/>
      <c r="EG223" s="96"/>
      <c r="EH223" s="96"/>
      <c r="EI223" s="96"/>
      <c r="EJ223" s="96"/>
      <c r="EK223" s="96"/>
      <c r="EL223" s="96"/>
      <c r="EM223" s="96"/>
      <c r="EN223" s="96"/>
      <c r="EO223" s="96"/>
      <c r="EP223" s="96"/>
      <c r="EQ223" s="96"/>
      <c r="ER223" s="96"/>
      <c r="ES223" s="96"/>
      <c r="ET223" s="96"/>
      <c r="EU223" s="96"/>
      <c r="EV223" s="96"/>
      <c r="EW223" s="96"/>
      <c r="EX223" s="96"/>
      <c r="EY223" s="96"/>
      <c r="EZ223" s="96"/>
      <c r="FA223" s="96"/>
      <c r="FB223" s="96"/>
      <c r="FC223" s="96"/>
      <c r="FD223" s="96"/>
      <c r="FE223" s="96"/>
      <c r="FF223" s="96"/>
      <c r="FG223" s="96"/>
      <c r="FH223" s="96"/>
      <c r="FI223" s="96"/>
      <c r="FJ223" s="96"/>
      <c r="FK223" s="96"/>
      <c r="FL223" s="96"/>
      <c r="FM223" s="96"/>
      <c r="FN223" s="96"/>
      <c r="FO223" s="96"/>
      <c r="FP223" s="96"/>
      <c r="FQ223" s="96"/>
      <c r="FR223" s="96"/>
      <c r="FS223" s="96"/>
      <c r="FT223" s="96"/>
      <c r="FU223" s="96"/>
      <c r="FV223" s="96"/>
      <c r="FW223" s="96"/>
      <c r="FX223" s="96"/>
      <c r="FY223" s="159"/>
      <c r="FZ223" s="159"/>
      <c r="GA223" s="159"/>
      <c r="GB223" s="159"/>
      <c r="GC223" s="159"/>
      <c r="GD223" s="159"/>
      <c r="GE223" s="159"/>
      <c r="GF223" s="159"/>
      <c r="GG223" s="159"/>
      <c r="GH223" s="159"/>
      <c r="GI223" s="159"/>
      <c r="GJ223" s="159"/>
      <c r="GK223" s="159"/>
      <c r="GL223" s="159"/>
      <c r="GM223" s="159"/>
      <c r="GN223" s="159"/>
      <c r="GO223" s="159"/>
      <c r="GP223" s="159"/>
      <c r="GQ223" s="159"/>
      <c r="GR223" s="159"/>
      <c r="GS223" s="159"/>
      <c r="GT223" s="159"/>
      <c r="GU223" s="159"/>
      <c r="GV223" s="159"/>
      <c r="GW223" s="159"/>
      <c r="GX223" s="159"/>
      <c r="GY223" s="159"/>
      <c r="GZ223" s="159"/>
      <c r="HA223" s="159"/>
      <c r="HB223" s="159"/>
      <c r="HC223" s="159"/>
      <c r="HD223" s="159"/>
      <c r="HE223" s="159"/>
      <c r="HF223" s="159"/>
      <c r="HG223" s="159"/>
      <c r="HH223" s="159"/>
    </row>
    <row r="224" spans="2:216" ht="15" customHeight="1">
      <c r="B224" s="104" t="s">
        <v>368</v>
      </c>
      <c r="C224" s="106" t="s">
        <v>183</v>
      </c>
      <c r="H224" s="132"/>
      <c r="I224" s="132"/>
      <c r="J224" s="132"/>
      <c r="K224" s="132"/>
      <c r="L224" s="132"/>
      <c r="M224" s="132"/>
      <c r="N224" s="132"/>
      <c r="O224" s="132"/>
      <c r="P224" s="132"/>
      <c r="Q224" s="132"/>
      <c r="R224" s="132"/>
      <c r="S224" s="132"/>
      <c r="T224" s="132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186"/>
      <c r="AH224" s="226"/>
      <c r="AI224" s="226"/>
      <c r="AJ224" s="226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226"/>
      <c r="AU224" s="226"/>
      <c r="AV224" s="226"/>
      <c r="AW224" s="129"/>
      <c r="AX224" s="129"/>
      <c r="AY224" s="129"/>
      <c r="AZ224" s="129"/>
      <c r="BA224" s="129"/>
      <c r="BB224" s="129"/>
      <c r="BC224" s="129"/>
      <c r="BD224" s="129"/>
      <c r="BE224" s="129"/>
      <c r="BH224" s="226"/>
      <c r="BI224" s="226"/>
      <c r="BJ224" s="226"/>
      <c r="BK224" s="226"/>
      <c r="BL224" s="226"/>
      <c r="BM224" s="226"/>
      <c r="BN224" s="129"/>
      <c r="BO224" s="129"/>
      <c r="BP224" s="129"/>
      <c r="BQ224" s="129"/>
      <c r="BR224" s="129"/>
      <c r="BS224" s="129"/>
      <c r="BT224" s="226"/>
      <c r="BU224" s="226"/>
      <c r="BV224" s="226"/>
      <c r="BW224" s="226"/>
      <c r="BX224" s="226"/>
      <c r="BY224" s="226"/>
      <c r="BZ224" s="129"/>
      <c r="CA224" s="129"/>
      <c r="CB224" s="129"/>
      <c r="CC224" s="129"/>
      <c r="CD224" s="129"/>
      <c r="CE224" s="129"/>
      <c r="CH224" s="226"/>
      <c r="CI224" s="226"/>
      <c r="CJ224" s="226"/>
      <c r="CK224" s="226"/>
      <c r="CL224" s="226"/>
      <c r="CM224" s="226"/>
      <c r="CN224" s="226"/>
      <c r="CO224" s="226"/>
      <c r="CP224" s="226"/>
      <c r="CQ224" s="129"/>
      <c r="CR224" s="129"/>
      <c r="CS224" s="129"/>
      <c r="CT224" s="226"/>
      <c r="CU224" s="226"/>
      <c r="CV224" s="226"/>
      <c r="CW224" s="226"/>
      <c r="CX224" s="226"/>
      <c r="CY224" s="226"/>
      <c r="CZ224" s="226"/>
      <c r="DA224" s="226"/>
      <c r="DB224" s="226"/>
      <c r="DC224" s="129"/>
      <c r="DD224" s="129"/>
      <c r="DE224" s="129"/>
      <c r="DH224" s="129"/>
      <c r="DI224" s="129"/>
      <c r="DJ224" s="129"/>
      <c r="DK224" s="129"/>
      <c r="DL224" s="129"/>
      <c r="DM224" s="129"/>
      <c r="DN224" s="129"/>
      <c r="DO224" s="129"/>
      <c r="DP224" s="129"/>
      <c r="DQ224" s="129"/>
      <c r="DR224" s="129"/>
      <c r="DS224" s="129"/>
      <c r="DT224" s="129"/>
      <c r="DU224" s="129"/>
      <c r="DV224" s="129"/>
      <c r="DW224" s="129"/>
      <c r="DX224" s="129"/>
      <c r="DY224" s="129"/>
      <c r="DZ224" s="129"/>
      <c r="EA224" s="129"/>
      <c r="EB224" s="129"/>
      <c r="EC224" s="129"/>
      <c r="ED224" s="129"/>
      <c r="EE224" s="129"/>
      <c r="EF224" s="129"/>
      <c r="EG224" s="129"/>
      <c r="EH224" s="129"/>
      <c r="EI224" s="129"/>
      <c r="EJ224" s="129"/>
      <c r="EK224" s="129"/>
      <c r="EL224" s="129"/>
      <c r="EM224" s="129"/>
      <c r="EN224" s="129"/>
      <c r="EO224" s="129"/>
      <c r="EP224" s="129"/>
      <c r="EQ224" s="129"/>
      <c r="ER224" s="129"/>
      <c r="ES224" s="129"/>
      <c r="ET224" s="129"/>
      <c r="EU224" s="129"/>
      <c r="EV224" s="129"/>
      <c r="EW224" s="129"/>
      <c r="EX224" s="129"/>
      <c r="EY224" s="129"/>
      <c r="EZ224" s="129"/>
      <c r="FA224" s="129"/>
      <c r="FB224" s="129"/>
      <c r="FC224" s="129"/>
      <c r="FD224" s="129"/>
      <c r="FE224" s="129"/>
      <c r="FF224" s="129"/>
      <c r="FG224" s="129"/>
      <c r="FH224" s="129"/>
      <c r="FI224" s="129"/>
      <c r="FJ224" s="129"/>
      <c r="FK224" s="129"/>
      <c r="FL224" s="129"/>
      <c r="FM224" s="129"/>
      <c r="FN224" s="129"/>
      <c r="FO224" s="129"/>
      <c r="FP224" s="129"/>
      <c r="FQ224" s="129"/>
      <c r="FR224" s="129"/>
      <c r="FS224" s="129"/>
      <c r="FT224" s="129"/>
      <c r="FU224" s="129"/>
      <c r="FV224" s="129"/>
      <c r="FW224" s="129"/>
      <c r="FX224" s="129"/>
      <c r="FY224" s="165"/>
      <c r="FZ224" s="165"/>
      <c r="GA224" s="165"/>
      <c r="GB224" s="165"/>
      <c r="GC224" s="165"/>
      <c r="GD224" s="165"/>
      <c r="GE224" s="165"/>
      <c r="GF224" s="165"/>
      <c r="GG224" s="165"/>
      <c r="GH224" s="165"/>
      <c r="GI224" s="165"/>
      <c r="GJ224" s="165"/>
      <c r="GK224" s="165"/>
      <c r="GL224" s="165"/>
      <c r="GM224" s="165"/>
      <c r="GN224" s="165"/>
      <c r="GO224" s="165"/>
      <c r="GP224" s="165"/>
      <c r="GQ224" s="165"/>
      <c r="GR224" s="165"/>
      <c r="GS224" s="165"/>
      <c r="GT224" s="165"/>
      <c r="GU224" s="165"/>
      <c r="GV224" s="165"/>
      <c r="GW224" s="165"/>
      <c r="GX224" s="165"/>
      <c r="GY224" s="165"/>
      <c r="GZ224" s="165"/>
      <c r="HA224" s="165"/>
      <c r="HB224" s="165"/>
      <c r="HC224" s="165"/>
      <c r="HD224" s="165"/>
      <c r="HE224" s="165"/>
      <c r="HF224" s="165"/>
      <c r="HG224" s="165"/>
      <c r="HH224" s="165"/>
    </row>
    <row r="225" spans="2:216" ht="15" customHeight="1">
      <c r="B225" s="104" t="s">
        <v>369</v>
      </c>
      <c r="C225" s="106" t="s">
        <v>183</v>
      </c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86"/>
      <c r="AH225" s="226"/>
      <c r="AI225" s="226"/>
      <c r="AJ225" s="226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226"/>
      <c r="AU225" s="226"/>
      <c r="AV225" s="226"/>
      <c r="AW225" s="129"/>
      <c r="AX225" s="129"/>
      <c r="AY225" s="129"/>
      <c r="AZ225" s="129"/>
      <c r="BA225" s="129"/>
      <c r="BB225" s="129"/>
      <c r="BC225" s="129"/>
      <c r="BD225" s="129"/>
      <c r="BE225" s="129"/>
      <c r="BH225" s="226"/>
      <c r="BI225" s="226"/>
      <c r="BJ225" s="226"/>
      <c r="BK225" s="226"/>
      <c r="BL225" s="226"/>
      <c r="BM225" s="226"/>
      <c r="BN225" s="129"/>
      <c r="BO225" s="129"/>
      <c r="BP225" s="129"/>
      <c r="BQ225" s="129"/>
      <c r="BR225" s="129"/>
      <c r="BS225" s="129"/>
      <c r="BT225" s="226"/>
      <c r="BU225" s="226"/>
      <c r="BV225" s="226"/>
      <c r="BW225" s="226"/>
      <c r="BX225" s="226"/>
      <c r="BY225" s="226"/>
      <c r="BZ225" s="129"/>
      <c r="CA225" s="129"/>
      <c r="CB225" s="129"/>
      <c r="CC225" s="129"/>
      <c r="CD225" s="129"/>
      <c r="CE225" s="129"/>
      <c r="CH225" s="226"/>
      <c r="CI225" s="226"/>
      <c r="CJ225" s="226"/>
      <c r="CK225" s="226"/>
      <c r="CL225" s="226"/>
      <c r="CM225" s="226"/>
      <c r="CN225" s="226"/>
      <c r="CO225" s="226"/>
      <c r="CP225" s="226"/>
      <c r="CQ225" s="129"/>
      <c r="CR225" s="129"/>
      <c r="CS225" s="129"/>
      <c r="CT225" s="226"/>
      <c r="CU225" s="226"/>
      <c r="CV225" s="226"/>
      <c r="CW225" s="226"/>
      <c r="CX225" s="226"/>
      <c r="CY225" s="226"/>
      <c r="CZ225" s="226"/>
      <c r="DA225" s="226"/>
      <c r="DB225" s="226"/>
      <c r="DC225" s="129"/>
      <c r="DD225" s="129"/>
      <c r="DE225" s="129"/>
      <c r="DH225" s="129"/>
      <c r="DI225" s="129"/>
      <c r="DJ225" s="129"/>
      <c r="DK225" s="129"/>
      <c r="DL225" s="129"/>
      <c r="DM225" s="129"/>
      <c r="DN225" s="129"/>
      <c r="DO225" s="129"/>
      <c r="DP225" s="129"/>
      <c r="DQ225" s="129"/>
      <c r="DR225" s="129"/>
      <c r="DS225" s="129"/>
      <c r="DT225" s="129"/>
      <c r="DU225" s="129"/>
      <c r="DV225" s="129"/>
      <c r="DW225" s="129"/>
      <c r="DX225" s="129"/>
      <c r="DY225" s="129"/>
      <c r="DZ225" s="129"/>
      <c r="EA225" s="129"/>
      <c r="EB225" s="129"/>
      <c r="EC225" s="129"/>
      <c r="ED225" s="129"/>
      <c r="EE225" s="129"/>
      <c r="EF225" s="129"/>
      <c r="EG225" s="129"/>
      <c r="EH225" s="129"/>
      <c r="EI225" s="129"/>
      <c r="EJ225" s="129"/>
      <c r="EK225" s="129"/>
      <c r="EL225" s="129"/>
      <c r="EM225" s="129"/>
      <c r="EN225" s="129"/>
      <c r="EO225" s="129"/>
      <c r="EP225" s="129"/>
      <c r="EQ225" s="129"/>
      <c r="ER225" s="129"/>
      <c r="ES225" s="129"/>
      <c r="ET225" s="129"/>
      <c r="EU225" s="129"/>
      <c r="EV225" s="129"/>
      <c r="EW225" s="129"/>
      <c r="EX225" s="129"/>
      <c r="EY225" s="129"/>
      <c r="EZ225" s="129"/>
      <c r="FA225" s="129"/>
      <c r="FB225" s="129"/>
      <c r="FC225" s="129"/>
      <c r="FD225" s="129"/>
      <c r="FE225" s="129"/>
      <c r="FF225" s="129"/>
      <c r="FG225" s="129"/>
      <c r="FH225" s="129"/>
      <c r="FI225" s="129"/>
      <c r="FJ225" s="129"/>
      <c r="FK225" s="129"/>
      <c r="FL225" s="129"/>
      <c r="FM225" s="129"/>
      <c r="FN225" s="129"/>
      <c r="FO225" s="129"/>
      <c r="FP225" s="129"/>
      <c r="FQ225" s="129"/>
      <c r="FR225" s="129"/>
      <c r="FS225" s="129"/>
      <c r="FT225" s="129"/>
      <c r="FU225" s="129"/>
      <c r="FV225" s="129"/>
      <c r="FW225" s="129"/>
      <c r="FX225" s="129"/>
      <c r="FY225" s="165"/>
      <c r="FZ225" s="165"/>
      <c r="GA225" s="165"/>
      <c r="GB225" s="165"/>
      <c r="GC225" s="165"/>
      <c r="GD225" s="165"/>
      <c r="GE225" s="165"/>
      <c r="GF225" s="165"/>
      <c r="GG225" s="165"/>
      <c r="GH225" s="165"/>
      <c r="GI225" s="165"/>
      <c r="GJ225" s="165"/>
      <c r="GK225" s="165"/>
      <c r="GL225" s="165"/>
      <c r="GM225" s="165"/>
      <c r="GN225" s="165"/>
      <c r="GO225" s="165"/>
      <c r="GP225" s="165"/>
      <c r="GQ225" s="165"/>
      <c r="GR225" s="165"/>
      <c r="GS225" s="165"/>
      <c r="GT225" s="165"/>
      <c r="GU225" s="165"/>
      <c r="GV225" s="165"/>
      <c r="GW225" s="165"/>
      <c r="GX225" s="165"/>
      <c r="GY225" s="165"/>
      <c r="GZ225" s="165"/>
      <c r="HA225" s="165"/>
      <c r="HB225" s="165"/>
      <c r="HC225" s="165"/>
      <c r="HD225" s="165"/>
      <c r="HE225" s="165"/>
      <c r="HF225" s="165"/>
      <c r="HG225" s="165"/>
      <c r="HH225" s="165"/>
    </row>
    <row r="226" spans="2:216" ht="15" customHeight="1">
      <c r="B226" s="104" t="s">
        <v>370</v>
      </c>
      <c r="C226" s="106" t="s">
        <v>264</v>
      </c>
      <c r="H226" s="132"/>
      <c r="I226" s="132"/>
      <c r="J226" s="132"/>
      <c r="K226" s="132"/>
      <c r="L226" s="132"/>
      <c r="M226" s="132"/>
      <c r="N226" s="132"/>
      <c r="O226" s="132"/>
      <c r="P226" s="132"/>
      <c r="Q226" s="132"/>
      <c r="R226" s="132"/>
      <c r="S226" s="132"/>
      <c r="T226" s="132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186"/>
      <c r="AH226" s="226"/>
      <c r="AI226" s="226"/>
      <c r="AJ226" s="226"/>
      <c r="AK226" s="96"/>
      <c r="AL226" s="96"/>
      <c r="AM226" s="96"/>
      <c r="AN226" s="96"/>
      <c r="AO226" s="96"/>
      <c r="AP226" s="96"/>
      <c r="AQ226" s="96"/>
      <c r="AR226" s="96"/>
      <c r="AS226" s="96"/>
      <c r="AT226" s="226"/>
      <c r="AU226" s="226"/>
      <c r="AV226" s="226"/>
      <c r="AW226" s="96"/>
      <c r="AX226" s="96"/>
      <c r="AY226" s="96"/>
      <c r="AZ226" s="96"/>
      <c r="BA226" s="96"/>
      <c r="BB226" s="96"/>
      <c r="BC226" s="96"/>
      <c r="BD226" s="96"/>
      <c r="BE226" s="96"/>
      <c r="BH226" s="226"/>
      <c r="BI226" s="226"/>
      <c r="BJ226" s="226"/>
      <c r="BK226" s="226"/>
      <c r="BL226" s="226"/>
      <c r="BM226" s="226"/>
      <c r="BN226" s="96"/>
      <c r="BO226" s="96"/>
      <c r="BP226" s="96"/>
      <c r="BQ226" s="96"/>
      <c r="BR226" s="96"/>
      <c r="BS226" s="96"/>
      <c r="BT226" s="226"/>
      <c r="BU226" s="226"/>
      <c r="BV226" s="226"/>
      <c r="BW226" s="226"/>
      <c r="BX226" s="226"/>
      <c r="BY226" s="226"/>
      <c r="BZ226" s="96"/>
      <c r="CA226" s="96"/>
      <c r="CB226" s="96"/>
      <c r="CC226" s="96"/>
      <c r="CD226" s="96"/>
      <c r="CE226" s="96"/>
      <c r="CH226" s="226"/>
      <c r="CI226" s="226"/>
      <c r="CJ226" s="226"/>
      <c r="CK226" s="226"/>
      <c r="CL226" s="226"/>
      <c r="CM226" s="226"/>
      <c r="CN226" s="226"/>
      <c r="CO226" s="226"/>
      <c r="CP226" s="226"/>
      <c r="CQ226" s="96"/>
      <c r="CR226" s="96"/>
      <c r="CS226" s="96"/>
      <c r="CT226" s="226"/>
      <c r="CU226" s="226"/>
      <c r="CV226" s="226"/>
      <c r="CW226" s="226"/>
      <c r="CX226" s="226"/>
      <c r="CY226" s="226"/>
      <c r="CZ226" s="226"/>
      <c r="DA226" s="226"/>
      <c r="DB226" s="226"/>
      <c r="DC226" s="96"/>
      <c r="DD226" s="96"/>
      <c r="DE226" s="96"/>
      <c r="DH226" s="96"/>
      <c r="DI226" s="96"/>
      <c r="DJ226" s="96"/>
      <c r="DK226" s="96"/>
      <c r="DL226" s="96"/>
      <c r="DM226" s="96"/>
      <c r="DN226" s="96"/>
      <c r="DO226" s="96"/>
      <c r="DP226" s="96"/>
      <c r="DQ226" s="96"/>
      <c r="DR226" s="96"/>
      <c r="DS226" s="96"/>
      <c r="DT226" s="96"/>
      <c r="DU226" s="96"/>
      <c r="DV226" s="96"/>
      <c r="DW226" s="96"/>
      <c r="DX226" s="96"/>
      <c r="DY226" s="96"/>
      <c r="DZ226" s="96"/>
      <c r="EA226" s="96"/>
      <c r="EB226" s="96"/>
      <c r="EC226" s="96"/>
      <c r="ED226" s="96"/>
      <c r="EE226" s="96"/>
      <c r="EF226" s="96"/>
      <c r="EG226" s="96"/>
      <c r="EH226" s="96"/>
      <c r="EI226" s="96"/>
      <c r="EJ226" s="96"/>
      <c r="EK226" s="96"/>
      <c r="EL226" s="96"/>
      <c r="EM226" s="96"/>
      <c r="EN226" s="96"/>
      <c r="EO226" s="96"/>
      <c r="EP226" s="96"/>
      <c r="EQ226" s="96"/>
      <c r="ER226" s="96"/>
      <c r="ES226" s="96"/>
      <c r="ET226" s="96"/>
      <c r="EU226" s="96"/>
      <c r="EV226" s="96"/>
      <c r="EW226" s="96"/>
      <c r="EX226" s="96"/>
      <c r="EY226" s="96"/>
      <c r="EZ226" s="96"/>
      <c r="FA226" s="96"/>
      <c r="FB226" s="96"/>
      <c r="FC226" s="96"/>
      <c r="FD226" s="96"/>
      <c r="FE226" s="96"/>
      <c r="FF226" s="96"/>
      <c r="FG226" s="96"/>
      <c r="FH226" s="96"/>
      <c r="FI226" s="96"/>
      <c r="FJ226" s="96"/>
      <c r="FK226" s="96"/>
      <c r="FL226" s="96"/>
      <c r="FM226" s="96"/>
      <c r="FN226" s="96"/>
      <c r="FO226" s="96"/>
      <c r="FP226" s="96"/>
      <c r="FQ226" s="96"/>
      <c r="FR226" s="96"/>
      <c r="FS226" s="96"/>
      <c r="FT226" s="96"/>
      <c r="FU226" s="96"/>
      <c r="FV226" s="96"/>
      <c r="FW226" s="96"/>
      <c r="FX226" s="96"/>
      <c r="FY226" s="159"/>
      <c r="FZ226" s="159"/>
      <c r="GA226" s="159"/>
      <c r="GB226" s="159"/>
      <c r="GC226" s="159"/>
      <c r="GD226" s="159"/>
      <c r="GE226" s="159"/>
      <c r="GF226" s="159"/>
      <c r="GG226" s="159"/>
      <c r="GH226" s="159"/>
      <c r="GI226" s="159"/>
      <c r="GJ226" s="159"/>
      <c r="GK226" s="159"/>
      <c r="GL226" s="159"/>
      <c r="GM226" s="159"/>
      <c r="GN226" s="159"/>
      <c r="GO226" s="159"/>
      <c r="GP226" s="159"/>
      <c r="GQ226" s="159"/>
      <c r="GR226" s="159"/>
      <c r="GS226" s="159"/>
      <c r="GT226" s="159"/>
      <c r="GU226" s="159"/>
      <c r="GV226" s="159"/>
      <c r="GW226" s="159"/>
      <c r="GX226" s="159"/>
      <c r="GY226" s="159"/>
      <c r="GZ226" s="159"/>
      <c r="HA226" s="159"/>
      <c r="HB226" s="159"/>
      <c r="HC226" s="159"/>
      <c r="HD226" s="159"/>
      <c r="HE226" s="159"/>
      <c r="HF226" s="159"/>
      <c r="HG226" s="159"/>
      <c r="HH226" s="159"/>
    </row>
    <row r="227" spans="2:216" ht="15" customHeight="1">
      <c r="B227" s="104" t="s">
        <v>371</v>
      </c>
      <c r="C227" s="106" t="s">
        <v>264</v>
      </c>
      <c r="H227" s="132"/>
      <c r="I227" s="132"/>
      <c r="J227" s="132"/>
      <c r="K227" s="132"/>
      <c r="L227" s="132"/>
      <c r="M227" s="132"/>
      <c r="N227" s="132"/>
      <c r="O227" s="132"/>
      <c r="P227" s="132"/>
      <c r="Q227" s="132"/>
      <c r="R227" s="132"/>
      <c r="S227" s="132"/>
      <c r="T227" s="132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186"/>
      <c r="AH227" s="226"/>
      <c r="AI227" s="226"/>
      <c r="AJ227" s="226"/>
      <c r="AK227" s="96"/>
      <c r="AL227" s="96"/>
      <c r="AM227" s="96"/>
      <c r="AN227" s="96"/>
      <c r="AO227" s="96"/>
      <c r="AP227" s="96"/>
      <c r="AQ227" s="96"/>
      <c r="AR227" s="96"/>
      <c r="AS227" s="96"/>
      <c r="AT227" s="226"/>
      <c r="AU227" s="226"/>
      <c r="AV227" s="226"/>
      <c r="AW227" s="96"/>
      <c r="AX227" s="96"/>
      <c r="AY227" s="96"/>
      <c r="AZ227" s="96"/>
      <c r="BA227" s="96"/>
      <c r="BB227" s="96"/>
      <c r="BC227" s="96"/>
      <c r="BD227" s="96"/>
      <c r="BE227" s="96"/>
      <c r="BH227" s="226"/>
      <c r="BI227" s="226"/>
      <c r="BJ227" s="226"/>
      <c r="BK227" s="226"/>
      <c r="BL227" s="226"/>
      <c r="BM227" s="226"/>
      <c r="BN227" s="96"/>
      <c r="BO227" s="96"/>
      <c r="BP227" s="96"/>
      <c r="BQ227" s="96"/>
      <c r="BR227" s="96"/>
      <c r="BS227" s="96"/>
      <c r="BT227" s="226"/>
      <c r="BU227" s="226"/>
      <c r="BV227" s="226"/>
      <c r="BW227" s="226"/>
      <c r="BX227" s="226"/>
      <c r="BY227" s="226"/>
      <c r="BZ227" s="96"/>
      <c r="CA227" s="96"/>
      <c r="CB227" s="96"/>
      <c r="CC227" s="96"/>
      <c r="CD227" s="96"/>
      <c r="CE227" s="96"/>
      <c r="CH227" s="226"/>
      <c r="CI227" s="226"/>
      <c r="CJ227" s="226"/>
      <c r="CK227" s="226"/>
      <c r="CL227" s="226"/>
      <c r="CM227" s="226"/>
      <c r="CN227" s="226"/>
      <c r="CO227" s="226"/>
      <c r="CP227" s="226"/>
      <c r="CQ227" s="96"/>
      <c r="CR227" s="96"/>
      <c r="CS227" s="96"/>
      <c r="CT227" s="226"/>
      <c r="CU227" s="226"/>
      <c r="CV227" s="226"/>
      <c r="CW227" s="226"/>
      <c r="CX227" s="226"/>
      <c r="CY227" s="226"/>
      <c r="CZ227" s="226"/>
      <c r="DA227" s="226"/>
      <c r="DB227" s="226"/>
      <c r="DC227" s="96"/>
      <c r="DD227" s="96"/>
      <c r="DE227" s="96"/>
      <c r="DH227" s="96"/>
      <c r="DI227" s="96"/>
      <c r="DJ227" s="96"/>
      <c r="DK227" s="96"/>
      <c r="DL227" s="96"/>
      <c r="DM227" s="96"/>
      <c r="DN227" s="96"/>
      <c r="DO227" s="96"/>
      <c r="DP227" s="96"/>
      <c r="DQ227" s="96"/>
      <c r="DR227" s="96"/>
      <c r="DS227" s="96"/>
      <c r="DT227" s="96"/>
      <c r="DU227" s="96"/>
      <c r="DV227" s="96"/>
      <c r="DW227" s="96"/>
      <c r="DX227" s="96"/>
      <c r="DY227" s="96"/>
      <c r="DZ227" s="96"/>
      <c r="EA227" s="96"/>
      <c r="EB227" s="96"/>
      <c r="EC227" s="96"/>
      <c r="ED227" s="96"/>
      <c r="EE227" s="96"/>
      <c r="EF227" s="96"/>
      <c r="EG227" s="96"/>
      <c r="EH227" s="96"/>
      <c r="EI227" s="96"/>
      <c r="EJ227" s="96"/>
      <c r="EK227" s="96"/>
      <c r="EL227" s="96"/>
      <c r="EM227" s="96"/>
      <c r="EN227" s="96"/>
      <c r="EO227" s="96"/>
      <c r="EP227" s="96"/>
      <c r="EQ227" s="96"/>
      <c r="ER227" s="96"/>
      <c r="ES227" s="96"/>
      <c r="ET227" s="96"/>
      <c r="EU227" s="96"/>
      <c r="EV227" s="96"/>
      <c r="EW227" s="96"/>
      <c r="EX227" s="96"/>
      <c r="EY227" s="96"/>
      <c r="EZ227" s="96"/>
      <c r="FA227" s="96"/>
      <c r="FB227" s="96"/>
      <c r="FC227" s="96"/>
      <c r="FD227" s="96"/>
      <c r="FE227" s="96"/>
      <c r="FF227" s="96"/>
      <c r="FG227" s="96"/>
      <c r="FH227" s="96"/>
      <c r="FI227" s="96"/>
      <c r="FJ227" s="96"/>
      <c r="FK227" s="96"/>
      <c r="FL227" s="96"/>
      <c r="FM227" s="96"/>
      <c r="FN227" s="96"/>
      <c r="FO227" s="96"/>
      <c r="FP227" s="96"/>
      <c r="FQ227" s="96"/>
      <c r="FR227" s="96"/>
      <c r="FS227" s="96"/>
      <c r="FT227" s="96"/>
      <c r="FU227" s="96"/>
      <c r="FV227" s="96"/>
      <c r="FW227" s="96"/>
      <c r="FX227" s="96"/>
      <c r="FY227" s="159"/>
      <c r="FZ227" s="159"/>
      <c r="GA227" s="159"/>
      <c r="GB227" s="159"/>
      <c r="GC227" s="159"/>
      <c r="GD227" s="159"/>
      <c r="GE227" s="159"/>
      <c r="GF227" s="159"/>
      <c r="GG227" s="159"/>
      <c r="GH227" s="159"/>
      <c r="GI227" s="159"/>
      <c r="GJ227" s="159"/>
      <c r="GK227" s="159"/>
      <c r="GL227" s="159"/>
      <c r="GM227" s="159"/>
      <c r="GN227" s="159"/>
      <c r="GO227" s="159"/>
      <c r="GP227" s="159"/>
      <c r="GQ227" s="159"/>
      <c r="GR227" s="159"/>
      <c r="GS227" s="159"/>
      <c r="GT227" s="159"/>
      <c r="GU227" s="159"/>
      <c r="GV227" s="159"/>
      <c r="GW227" s="159"/>
      <c r="GX227" s="159"/>
      <c r="GY227" s="159"/>
      <c r="GZ227" s="159"/>
      <c r="HA227" s="159"/>
      <c r="HB227" s="159"/>
      <c r="HC227" s="159"/>
      <c r="HD227" s="159"/>
      <c r="HE227" s="159"/>
      <c r="HF227" s="159"/>
      <c r="HG227" s="159"/>
      <c r="HH227" s="159"/>
    </row>
    <row r="228" spans="2:216" ht="15" customHeight="1">
      <c r="B228" s="104" t="s">
        <v>370</v>
      </c>
      <c r="C228" s="106" t="s">
        <v>266</v>
      </c>
      <c r="H228" s="132"/>
      <c r="I228" s="132"/>
      <c r="J228" s="132"/>
      <c r="K228" s="132"/>
      <c r="L228" s="132"/>
      <c r="M228" s="132"/>
      <c r="N228" s="132"/>
      <c r="O228" s="132"/>
      <c r="P228" s="132"/>
      <c r="Q228" s="132"/>
      <c r="R228" s="132"/>
      <c r="S228" s="132"/>
      <c r="T228" s="132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186"/>
      <c r="AH228" s="226"/>
      <c r="AI228" s="226"/>
      <c r="AJ228" s="226"/>
      <c r="AK228" s="96"/>
      <c r="AL228" s="96"/>
      <c r="AM228" s="96"/>
      <c r="AN228" s="96"/>
      <c r="AO228" s="96"/>
      <c r="AP228" s="96"/>
      <c r="AQ228" s="96"/>
      <c r="AR228" s="96"/>
      <c r="AS228" s="96"/>
      <c r="AT228" s="226"/>
      <c r="AU228" s="226"/>
      <c r="AV228" s="226"/>
      <c r="AW228" s="96"/>
      <c r="AX228" s="96"/>
      <c r="AY228" s="96"/>
      <c r="AZ228" s="96"/>
      <c r="BA228" s="96"/>
      <c r="BB228" s="96"/>
      <c r="BC228" s="96"/>
      <c r="BD228" s="96"/>
      <c r="BE228" s="96"/>
      <c r="BH228" s="226"/>
      <c r="BI228" s="226"/>
      <c r="BJ228" s="226"/>
      <c r="BK228" s="226"/>
      <c r="BL228" s="226"/>
      <c r="BM228" s="226"/>
      <c r="BN228" s="96"/>
      <c r="BO228" s="96"/>
      <c r="BP228" s="96"/>
      <c r="BQ228" s="96"/>
      <c r="BR228" s="96"/>
      <c r="BS228" s="96"/>
      <c r="BT228" s="226"/>
      <c r="BU228" s="226"/>
      <c r="BV228" s="226"/>
      <c r="BW228" s="226"/>
      <c r="BX228" s="226"/>
      <c r="BY228" s="226"/>
      <c r="BZ228" s="96"/>
      <c r="CA228" s="96"/>
      <c r="CB228" s="96"/>
      <c r="CC228" s="96"/>
      <c r="CD228" s="96"/>
      <c r="CE228" s="96"/>
      <c r="CH228" s="226"/>
      <c r="CI228" s="226"/>
      <c r="CJ228" s="226"/>
      <c r="CK228" s="226"/>
      <c r="CL228" s="226"/>
      <c r="CM228" s="226"/>
      <c r="CN228" s="226"/>
      <c r="CO228" s="226"/>
      <c r="CP228" s="226"/>
      <c r="CQ228" s="96"/>
      <c r="CR228" s="96"/>
      <c r="CS228" s="96"/>
      <c r="CT228" s="226"/>
      <c r="CU228" s="226"/>
      <c r="CV228" s="226"/>
      <c r="CW228" s="226"/>
      <c r="CX228" s="226"/>
      <c r="CY228" s="226"/>
      <c r="CZ228" s="226"/>
      <c r="DA228" s="226"/>
      <c r="DB228" s="226"/>
      <c r="DC228" s="96"/>
      <c r="DD228" s="96"/>
      <c r="DE228" s="96"/>
      <c r="DH228" s="96"/>
      <c r="DI228" s="96"/>
      <c r="DJ228" s="96"/>
      <c r="DK228" s="96"/>
      <c r="DL228" s="96"/>
      <c r="DM228" s="96"/>
      <c r="DN228" s="96"/>
      <c r="DO228" s="96"/>
      <c r="DP228" s="96"/>
      <c r="DQ228" s="96"/>
      <c r="DR228" s="96"/>
      <c r="DS228" s="96"/>
      <c r="DT228" s="96"/>
      <c r="DU228" s="96"/>
      <c r="DV228" s="96"/>
      <c r="DW228" s="96"/>
      <c r="DX228" s="96"/>
      <c r="DY228" s="96"/>
      <c r="DZ228" s="96"/>
      <c r="EA228" s="96"/>
      <c r="EB228" s="96"/>
      <c r="EC228" s="96"/>
      <c r="ED228" s="96"/>
      <c r="EE228" s="96"/>
      <c r="EF228" s="96"/>
      <c r="EG228" s="96"/>
      <c r="EH228" s="96"/>
      <c r="EI228" s="96"/>
      <c r="EJ228" s="96"/>
      <c r="EK228" s="96"/>
      <c r="EL228" s="96"/>
      <c r="EM228" s="96"/>
      <c r="EN228" s="96"/>
      <c r="EO228" s="96"/>
      <c r="EP228" s="96"/>
      <c r="EQ228" s="96"/>
      <c r="ER228" s="96"/>
      <c r="ES228" s="96"/>
      <c r="ET228" s="96"/>
      <c r="EU228" s="96"/>
      <c r="EV228" s="96"/>
      <c r="EW228" s="96"/>
      <c r="EX228" s="96"/>
      <c r="EY228" s="96"/>
      <c r="EZ228" s="96"/>
      <c r="FA228" s="96"/>
      <c r="FB228" s="96"/>
      <c r="FC228" s="96"/>
      <c r="FD228" s="96"/>
      <c r="FE228" s="96"/>
      <c r="FF228" s="96"/>
      <c r="FG228" s="96"/>
      <c r="FH228" s="96"/>
      <c r="FI228" s="96"/>
      <c r="FJ228" s="96"/>
      <c r="FK228" s="96"/>
      <c r="FL228" s="96"/>
      <c r="FM228" s="96"/>
      <c r="FN228" s="96"/>
      <c r="FO228" s="96"/>
      <c r="FP228" s="96"/>
      <c r="FQ228" s="96"/>
      <c r="FR228" s="96"/>
      <c r="FS228" s="96"/>
      <c r="FT228" s="96"/>
      <c r="FU228" s="96"/>
      <c r="FV228" s="96"/>
      <c r="FW228" s="96"/>
      <c r="FX228" s="96"/>
      <c r="FY228" s="159"/>
      <c r="FZ228" s="159"/>
      <c r="GA228" s="159"/>
      <c r="GB228" s="159"/>
      <c r="GC228" s="159"/>
      <c r="GD228" s="159"/>
      <c r="GE228" s="159"/>
      <c r="GF228" s="159"/>
      <c r="GG228" s="159"/>
      <c r="GH228" s="159"/>
      <c r="GI228" s="159"/>
      <c r="GJ228" s="159"/>
      <c r="GK228" s="159"/>
      <c r="GL228" s="159"/>
      <c r="GM228" s="159"/>
      <c r="GN228" s="159"/>
      <c r="GO228" s="159"/>
      <c r="GP228" s="159"/>
      <c r="GQ228" s="159"/>
      <c r="GR228" s="159"/>
      <c r="GS228" s="159"/>
      <c r="GT228" s="159"/>
      <c r="GU228" s="159"/>
      <c r="GV228" s="159"/>
      <c r="GW228" s="159"/>
      <c r="GX228" s="159"/>
      <c r="GY228" s="159"/>
      <c r="GZ228" s="159"/>
      <c r="HA228" s="159"/>
      <c r="HB228" s="159"/>
      <c r="HC228" s="159"/>
      <c r="HD228" s="159"/>
      <c r="HE228" s="159"/>
      <c r="HF228" s="159"/>
      <c r="HG228" s="159"/>
      <c r="HH228" s="159"/>
    </row>
    <row r="229" spans="2:216" ht="15" customHeight="1">
      <c r="B229" s="104" t="s">
        <v>371</v>
      </c>
      <c r="C229" s="106" t="s">
        <v>266</v>
      </c>
      <c r="H229" s="132"/>
      <c r="I229" s="132"/>
      <c r="J229" s="132"/>
      <c r="K229" s="132"/>
      <c r="L229" s="132"/>
      <c r="M229" s="132"/>
      <c r="N229" s="132"/>
      <c r="O229" s="132"/>
      <c r="P229" s="132"/>
      <c r="Q229" s="132"/>
      <c r="R229" s="132"/>
      <c r="S229" s="132"/>
      <c r="T229" s="132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186"/>
      <c r="AH229" s="226"/>
      <c r="AI229" s="226"/>
      <c r="AJ229" s="226"/>
      <c r="AK229" s="96"/>
      <c r="AL229" s="96"/>
      <c r="AM229" s="96"/>
      <c r="AN229" s="96"/>
      <c r="AO229" s="96"/>
      <c r="AP229" s="96"/>
      <c r="AQ229" s="96"/>
      <c r="AR229" s="96"/>
      <c r="AS229" s="96"/>
      <c r="AT229" s="226"/>
      <c r="AU229" s="226"/>
      <c r="AV229" s="226"/>
      <c r="AW229" s="96"/>
      <c r="AX229" s="96"/>
      <c r="AY229" s="96"/>
      <c r="AZ229" s="96"/>
      <c r="BA229" s="96"/>
      <c r="BB229" s="96"/>
      <c r="BC229" s="96"/>
      <c r="BD229" s="96"/>
      <c r="BE229" s="96"/>
      <c r="BH229" s="226"/>
      <c r="BI229" s="226"/>
      <c r="BJ229" s="226"/>
      <c r="BK229" s="226"/>
      <c r="BL229" s="226"/>
      <c r="BM229" s="226"/>
      <c r="BN229" s="96"/>
      <c r="BO229" s="96"/>
      <c r="BP229" s="96"/>
      <c r="BQ229" s="96"/>
      <c r="BR229" s="96"/>
      <c r="BS229" s="96"/>
      <c r="BT229" s="226"/>
      <c r="BU229" s="226"/>
      <c r="BV229" s="226"/>
      <c r="BW229" s="226"/>
      <c r="BX229" s="226"/>
      <c r="BY229" s="226"/>
      <c r="BZ229" s="96"/>
      <c r="CA229" s="96"/>
      <c r="CB229" s="96"/>
      <c r="CC229" s="96"/>
      <c r="CD229" s="96"/>
      <c r="CE229" s="96"/>
      <c r="CH229" s="226"/>
      <c r="CI229" s="226"/>
      <c r="CJ229" s="226"/>
      <c r="CK229" s="226"/>
      <c r="CL229" s="226"/>
      <c r="CM229" s="226"/>
      <c r="CN229" s="226"/>
      <c r="CO229" s="226"/>
      <c r="CP229" s="226"/>
      <c r="CQ229" s="96"/>
      <c r="CR229" s="96"/>
      <c r="CS229" s="96"/>
      <c r="CT229" s="226"/>
      <c r="CU229" s="226"/>
      <c r="CV229" s="226"/>
      <c r="CW229" s="226"/>
      <c r="CX229" s="226"/>
      <c r="CY229" s="226"/>
      <c r="CZ229" s="226"/>
      <c r="DA229" s="226"/>
      <c r="DB229" s="226"/>
      <c r="DC229" s="96"/>
      <c r="DD229" s="96"/>
      <c r="DE229" s="96"/>
      <c r="DH229" s="96"/>
      <c r="DI229" s="96"/>
      <c r="DJ229" s="96"/>
      <c r="DK229" s="96"/>
      <c r="DL229" s="96"/>
      <c r="DM229" s="96"/>
      <c r="DN229" s="96"/>
      <c r="DO229" s="96"/>
      <c r="DP229" s="96"/>
      <c r="DQ229" s="96"/>
      <c r="DR229" s="96"/>
      <c r="DS229" s="96"/>
      <c r="DT229" s="96"/>
      <c r="DU229" s="96"/>
      <c r="DV229" s="96"/>
      <c r="DW229" s="96"/>
      <c r="DX229" s="96"/>
      <c r="DY229" s="96"/>
      <c r="DZ229" s="96"/>
      <c r="EA229" s="96"/>
      <c r="EB229" s="96"/>
      <c r="EC229" s="96"/>
      <c r="ED229" s="96"/>
      <c r="EE229" s="96"/>
      <c r="EF229" s="96"/>
      <c r="EG229" s="96"/>
      <c r="EH229" s="96"/>
      <c r="EI229" s="96"/>
      <c r="EJ229" s="96"/>
      <c r="EK229" s="96"/>
      <c r="EL229" s="96"/>
      <c r="EM229" s="96"/>
      <c r="EN229" s="96"/>
      <c r="EO229" s="96"/>
      <c r="EP229" s="96"/>
      <c r="EQ229" s="96"/>
      <c r="ER229" s="96"/>
      <c r="ES229" s="96"/>
      <c r="ET229" s="96"/>
      <c r="EU229" s="96"/>
      <c r="EV229" s="96"/>
      <c r="EW229" s="96"/>
      <c r="EX229" s="96"/>
      <c r="EY229" s="96"/>
      <c r="EZ229" s="96"/>
      <c r="FA229" s="96"/>
      <c r="FB229" s="96"/>
      <c r="FC229" s="96"/>
      <c r="FD229" s="96"/>
      <c r="FE229" s="96"/>
      <c r="FF229" s="96"/>
      <c r="FG229" s="96"/>
      <c r="FH229" s="96"/>
      <c r="FI229" s="96"/>
      <c r="FJ229" s="96"/>
      <c r="FK229" s="96"/>
      <c r="FL229" s="96"/>
      <c r="FM229" s="96"/>
      <c r="FN229" s="96"/>
      <c r="FO229" s="96"/>
      <c r="FP229" s="96"/>
      <c r="FQ229" s="96"/>
      <c r="FR229" s="96"/>
      <c r="FS229" s="96"/>
      <c r="FT229" s="96"/>
      <c r="FU229" s="96"/>
      <c r="FV229" s="96"/>
      <c r="FW229" s="96"/>
      <c r="FX229" s="96"/>
      <c r="FY229" s="159"/>
      <c r="FZ229" s="159"/>
      <c r="GA229" s="159"/>
      <c r="GB229" s="159"/>
      <c r="GC229" s="159"/>
      <c r="GD229" s="159"/>
      <c r="GE229" s="159"/>
      <c r="GF229" s="159"/>
      <c r="GG229" s="159"/>
      <c r="GH229" s="159"/>
      <c r="GI229" s="159"/>
      <c r="GJ229" s="159"/>
      <c r="GK229" s="159"/>
      <c r="GL229" s="159"/>
      <c r="GM229" s="159"/>
      <c r="GN229" s="159"/>
      <c r="GO229" s="159"/>
      <c r="GP229" s="159"/>
      <c r="GQ229" s="159"/>
      <c r="GR229" s="159"/>
      <c r="GS229" s="159"/>
      <c r="GT229" s="159"/>
      <c r="GU229" s="159"/>
      <c r="GV229" s="159"/>
      <c r="GW229" s="159"/>
      <c r="GX229" s="159"/>
      <c r="GY229" s="159"/>
      <c r="GZ229" s="159"/>
      <c r="HA229" s="159"/>
      <c r="HB229" s="159"/>
      <c r="HC229" s="159"/>
      <c r="HD229" s="159"/>
      <c r="HE229" s="159"/>
      <c r="HF229" s="159"/>
      <c r="HG229" s="159"/>
      <c r="HH229" s="159"/>
    </row>
    <row r="230" spans="2:216" ht="15" customHeight="1">
      <c r="B230" s="84" t="s">
        <v>372</v>
      </c>
      <c r="C230" s="106" t="s">
        <v>181</v>
      </c>
      <c r="H230" s="132"/>
      <c r="I230" s="132"/>
      <c r="J230" s="132"/>
      <c r="K230" s="132"/>
      <c r="L230" s="132"/>
      <c r="M230" s="132"/>
      <c r="N230" s="132"/>
      <c r="O230" s="132"/>
      <c r="P230" s="132"/>
      <c r="Q230" s="132"/>
      <c r="R230" s="132"/>
      <c r="S230" s="132"/>
      <c r="T230" s="132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186"/>
      <c r="AH230" s="226"/>
      <c r="AI230" s="226"/>
      <c r="AJ230" s="226"/>
      <c r="AK230" s="96"/>
      <c r="AL230" s="96"/>
      <c r="AM230" s="96"/>
      <c r="AN230" s="96"/>
      <c r="AO230" s="96"/>
      <c r="AP230" s="96"/>
      <c r="AQ230" s="96"/>
      <c r="AR230" s="96"/>
      <c r="AS230" s="96"/>
      <c r="AT230" s="226"/>
      <c r="AU230" s="226"/>
      <c r="AV230" s="226"/>
      <c r="AW230" s="96"/>
      <c r="AX230" s="96"/>
      <c r="AY230" s="96"/>
      <c r="AZ230" s="96"/>
      <c r="BA230" s="96"/>
      <c r="BB230" s="96"/>
      <c r="BC230" s="96"/>
      <c r="BD230" s="96"/>
      <c r="BE230" s="96"/>
      <c r="BH230" s="226"/>
      <c r="BI230" s="226"/>
      <c r="BJ230" s="226"/>
      <c r="BK230" s="226"/>
      <c r="BL230" s="226"/>
      <c r="BM230" s="226"/>
      <c r="BN230" s="96"/>
      <c r="BO230" s="96"/>
      <c r="BP230" s="96"/>
      <c r="BQ230" s="96"/>
      <c r="BR230" s="96"/>
      <c r="BS230" s="96"/>
      <c r="BT230" s="226"/>
      <c r="BU230" s="226"/>
      <c r="BV230" s="226"/>
      <c r="BW230" s="226"/>
      <c r="BX230" s="226"/>
      <c r="BY230" s="226"/>
      <c r="BZ230" s="96"/>
      <c r="CA230" s="96"/>
      <c r="CB230" s="96"/>
      <c r="CC230" s="96"/>
      <c r="CD230" s="96"/>
      <c r="CE230" s="96"/>
      <c r="CH230" s="226"/>
      <c r="CI230" s="226"/>
      <c r="CJ230" s="226"/>
      <c r="CK230" s="226"/>
      <c r="CL230" s="226"/>
      <c r="CM230" s="226"/>
      <c r="CN230" s="226"/>
      <c r="CO230" s="226"/>
      <c r="CP230" s="226"/>
      <c r="CQ230" s="96"/>
      <c r="CR230" s="96"/>
      <c r="CS230" s="96"/>
      <c r="CT230" s="226"/>
      <c r="CU230" s="226"/>
      <c r="CV230" s="226"/>
      <c r="CW230" s="226"/>
      <c r="CX230" s="226"/>
      <c r="CY230" s="226"/>
      <c r="CZ230" s="226"/>
      <c r="DA230" s="226"/>
      <c r="DB230" s="226"/>
      <c r="DC230" s="96"/>
      <c r="DD230" s="96"/>
      <c r="DE230" s="96"/>
      <c r="DH230" s="96"/>
      <c r="DI230" s="96"/>
      <c r="DJ230" s="96"/>
      <c r="DK230" s="96"/>
      <c r="DL230" s="96"/>
      <c r="DM230" s="96"/>
      <c r="DN230" s="96"/>
      <c r="DO230" s="96"/>
      <c r="DP230" s="96"/>
      <c r="DQ230" s="96"/>
      <c r="DR230" s="96"/>
      <c r="DS230" s="96"/>
      <c r="DT230" s="96"/>
      <c r="DU230" s="96"/>
      <c r="DV230" s="96"/>
      <c r="DW230" s="96"/>
      <c r="DX230" s="96"/>
      <c r="DY230" s="96"/>
      <c r="DZ230" s="96"/>
      <c r="EA230" s="96"/>
      <c r="EB230" s="96"/>
      <c r="EC230" s="96"/>
      <c r="ED230" s="96"/>
      <c r="EE230" s="96"/>
      <c r="EF230" s="96"/>
      <c r="EG230" s="96"/>
      <c r="EH230" s="96"/>
      <c r="EI230" s="96"/>
      <c r="EJ230" s="96"/>
      <c r="EK230" s="96"/>
      <c r="EL230" s="96"/>
      <c r="EM230" s="96"/>
      <c r="EN230" s="96"/>
      <c r="EO230" s="96"/>
      <c r="EP230" s="96"/>
      <c r="EQ230" s="96"/>
      <c r="ER230" s="96"/>
      <c r="ES230" s="96"/>
      <c r="ET230" s="96"/>
      <c r="EU230" s="96"/>
      <c r="EV230" s="96"/>
      <c r="EW230" s="96"/>
      <c r="EX230" s="96"/>
      <c r="EY230" s="96"/>
      <c r="EZ230" s="96"/>
      <c r="FA230" s="96"/>
      <c r="FB230" s="96"/>
      <c r="FC230" s="96"/>
      <c r="FD230" s="96"/>
      <c r="FE230" s="96"/>
      <c r="FF230" s="96"/>
      <c r="FG230" s="96"/>
      <c r="FH230" s="96"/>
      <c r="FI230" s="96"/>
      <c r="FJ230" s="96"/>
      <c r="FK230" s="96"/>
      <c r="FL230" s="96"/>
      <c r="FM230" s="96"/>
      <c r="FN230" s="96"/>
      <c r="FO230" s="96"/>
      <c r="FP230" s="96"/>
      <c r="FQ230" s="96"/>
      <c r="FR230" s="96"/>
      <c r="FS230" s="96"/>
      <c r="FT230" s="96"/>
      <c r="FU230" s="96"/>
      <c r="FV230" s="96"/>
      <c r="FW230" s="96"/>
      <c r="FX230" s="96"/>
      <c r="FY230" s="159"/>
      <c r="FZ230" s="159"/>
      <c r="GA230" s="159"/>
      <c r="GB230" s="159"/>
      <c r="GC230" s="159"/>
      <c r="GD230" s="159"/>
      <c r="GE230" s="159"/>
      <c r="GF230" s="159"/>
      <c r="GG230" s="159"/>
      <c r="GH230" s="159"/>
      <c r="GI230" s="159"/>
      <c r="GJ230" s="159"/>
      <c r="GK230" s="159"/>
      <c r="GL230" s="159"/>
      <c r="GM230" s="159"/>
      <c r="GN230" s="159"/>
      <c r="GO230" s="159"/>
      <c r="GP230" s="159"/>
      <c r="GQ230" s="159"/>
      <c r="GR230" s="159"/>
      <c r="GS230" s="159"/>
      <c r="GT230" s="159"/>
      <c r="GU230" s="159"/>
      <c r="GV230" s="159"/>
      <c r="GW230" s="159"/>
      <c r="GX230" s="159"/>
      <c r="GY230" s="159"/>
      <c r="GZ230" s="159"/>
      <c r="HA230" s="159"/>
      <c r="HB230" s="159"/>
      <c r="HC230" s="159"/>
      <c r="HD230" s="159"/>
      <c r="HE230" s="159"/>
      <c r="HF230" s="159"/>
      <c r="HG230" s="159"/>
      <c r="HH230" s="159"/>
    </row>
    <row r="231" spans="2:216" ht="15" customHeight="1">
      <c r="B231" s="85" t="s">
        <v>373</v>
      </c>
      <c r="C231" s="106" t="s">
        <v>181</v>
      </c>
      <c r="H231" s="132"/>
      <c r="I231" s="132"/>
      <c r="J231" s="132"/>
      <c r="K231" s="132"/>
      <c r="L231" s="132"/>
      <c r="M231" s="132"/>
      <c r="N231" s="132"/>
      <c r="O231" s="132"/>
      <c r="P231" s="132"/>
      <c r="Q231" s="132"/>
      <c r="R231" s="132"/>
      <c r="S231" s="132"/>
      <c r="T231" s="132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186"/>
      <c r="AH231" s="226"/>
      <c r="AI231" s="226"/>
      <c r="AJ231" s="226"/>
      <c r="AK231" s="96"/>
      <c r="AL231" s="96"/>
      <c r="AM231" s="96"/>
      <c r="AN231" s="96"/>
      <c r="AO231" s="96"/>
      <c r="AP231" s="96"/>
      <c r="AQ231" s="96"/>
      <c r="AR231" s="96"/>
      <c r="AS231" s="96"/>
      <c r="AT231" s="226"/>
      <c r="AU231" s="226"/>
      <c r="AV231" s="226"/>
      <c r="AW231" s="96"/>
      <c r="AX231" s="96"/>
      <c r="AY231" s="96"/>
      <c r="AZ231" s="96"/>
      <c r="BA231" s="96"/>
      <c r="BB231" s="96"/>
      <c r="BC231" s="96"/>
      <c r="BD231" s="96"/>
      <c r="BE231" s="96"/>
      <c r="BH231" s="226"/>
      <c r="BI231" s="226"/>
      <c r="BJ231" s="226"/>
      <c r="BK231" s="226"/>
      <c r="BL231" s="226"/>
      <c r="BM231" s="226"/>
      <c r="BN231" s="96"/>
      <c r="BO231" s="96"/>
      <c r="BP231" s="96"/>
      <c r="BQ231" s="96"/>
      <c r="BR231" s="96"/>
      <c r="BS231" s="96"/>
      <c r="BT231" s="226"/>
      <c r="BU231" s="226"/>
      <c r="BV231" s="226"/>
      <c r="BW231" s="226"/>
      <c r="BX231" s="226"/>
      <c r="BY231" s="226"/>
      <c r="BZ231" s="96"/>
      <c r="CA231" s="96"/>
      <c r="CB231" s="96"/>
      <c r="CC231" s="96"/>
      <c r="CD231" s="96"/>
      <c r="CE231" s="96"/>
      <c r="CH231" s="226"/>
      <c r="CI231" s="226"/>
      <c r="CJ231" s="226"/>
      <c r="CK231" s="226"/>
      <c r="CL231" s="226"/>
      <c r="CM231" s="226"/>
      <c r="CN231" s="226"/>
      <c r="CO231" s="226"/>
      <c r="CP231" s="226"/>
      <c r="CQ231" s="96"/>
      <c r="CR231" s="96"/>
      <c r="CS231" s="96"/>
      <c r="CT231" s="226"/>
      <c r="CU231" s="226"/>
      <c r="CV231" s="226"/>
      <c r="CW231" s="226"/>
      <c r="CX231" s="226"/>
      <c r="CY231" s="226"/>
      <c r="CZ231" s="226"/>
      <c r="DA231" s="226"/>
      <c r="DB231" s="226"/>
      <c r="DC231" s="96"/>
      <c r="DD231" s="96"/>
      <c r="DE231" s="96"/>
      <c r="DH231" s="96"/>
      <c r="DI231" s="96"/>
      <c r="DJ231" s="96"/>
      <c r="DK231" s="96"/>
      <c r="DL231" s="96"/>
      <c r="DM231" s="96"/>
      <c r="DN231" s="96"/>
      <c r="DO231" s="96"/>
      <c r="DP231" s="96"/>
      <c r="DQ231" s="96"/>
      <c r="DR231" s="96"/>
      <c r="DS231" s="96"/>
      <c r="DT231" s="96"/>
      <c r="DU231" s="96"/>
      <c r="DV231" s="96"/>
      <c r="DW231" s="96"/>
      <c r="DX231" s="96"/>
      <c r="DY231" s="96"/>
      <c r="DZ231" s="96"/>
      <c r="EA231" s="96"/>
      <c r="EB231" s="96"/>
      <c r="EC231" s="96"/>
      <c r="ED231" s="96"/>
      <c r="EE231" s="96"/>
      <c r="EF231" s="96"/>
      <c r="EG231" s="96"/>
      <c r="EH231" s="96"/>
      <c r="EI231" s="96"/>
      <c r="EJ231" s="96"/>
      <c r="EK231" s="96"/>
      <c r="EL231" s="96"/>
      <c r="EM231" s="96"/>
      <c r="EN231" s="96"/>
      <c r="EO231" s="96"/>
      <c r="EP231" s="96"/>
      <c r="EQ231" s="96"/>
      <c r="ER231" s="96"/>
      <c r="ES231" s="96"/>
      <c r="ET231" s="96"/>
      <c r="EU231" s="96"/>
      <c r="EV231" s="96"/>
      <c r="EW231" s="96"/>
      <c r="EX231" s="96"/>
      <c r="EY231" s="96"/>
      <c r="EZ231" s="96"/>
      <c r="FA231" s="96"/>
      <c r="FB231" s="96"/>
      <c r="FC231" s="96"/>
      <c r="FD231" s="96"/>
      <c r="FE231" s="96"/>
      <c r="FF231" s="96"/>
      <c r="FG231" s="96"/>
      <c r="FH231" s="96"/>
      <c r="FI231" s="96"/>
      <c r="FJ231" s="96"/>
      <c r="FK231" s="96"/>
      <c r="FL231" s="96"/>
      <c r="FM231" s="96"/>
      <c r="FN231" s="96"/>
      <c r="FO231" s="96"/>
      <c r="FP231" s="96"/>
      <c r="FQ231" s="96"/>
      <c r="FR231" s="96"/>
      <c r="FS231" s="96"/>
      <c r="FT231" s="96"/>
      <c r="FU231" s="96"/>
      <c r="FV231" s="96"/>
      <c r="FW231" s="96"/>
      <c r="FX231" s="96"/>
      <c r="FY231" s="159"/>
      <c r="FZ231" s="159"/>
      <c r="GA231" s="159"/>
      <c r="GB231" s="159"/>
      <c r="GC231" s="159"/>
      <c r="GD231" s="159"/>
      <c r="GE231" s="159"/>
      <c r="GF231" s="159"/>
      <c r="GG231" s="159"/>
      <c r="GH231" s="159"/>
      <c r="GI231" s="159"/>
      <c r="GJ231" s="159"/>
      <c r="GK231" s="159"/>
      <c r="GL231" s="159"/>
      <c r="GM231" s="159"/>
      <c r="GN231" s="159"/>
      <c r="GO231" s="159"/>
      <c r="GP231" s="159"/>
      <c r="GQ231" s="159"/>
      <c r="GR231" s="159"/>
      <c r="GS231" s="159"/>
      <c r="GT231" s="159"/>
      <c r="GU231" s="159"/>
      <c r="GV231" s="159"/>
      <c r="GW231" s="159"/>
      <c r="GX231" s="159"/>
      <c r="GY231" s="159"/>
      <c r="GZ231" s="159"/>
      <c r="HA231" s="159"/>
      <c r="HB231" s="159"/>
      <c r="HC231" s="159"/>
      <c r="HD231" s="159"/>
      <c r="HE231" s="159"/>
      <c r="HF231" s="159"/>
      <c r="HG231" s="159"/>
      <c r="HH231" s="159"/>
    </row>
    <row r="232" spans="2:216" ht="15" customHeight="1">
      <c r="B232" s="85" t="s">
        <v>374</v>
      </c>
      <c r="C232" s="106" t="s">
        <v>152</v>
      </c>
      <c r="H232" s="132"/>
      <c r="I232" s="132"/>
      <c r="J232" s="132"/>
      <c r="K232" s="132"/>
      <c r="L232" s="132"/>
      <c r="M232" s="132"/>
      <c r="N232" s="132"/>
      <c r="O232" s="132"/>
      <c r="P232" s="132"/>
      <c r="Q232" s="132"/>
      <c r="R232" s="132"/>
      <c r="S232" s="132"/>
      <c r="T232" s="132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186"/>
      <c r="AH232" s="226"/>
      <c r="AI232" s="226"/>
      <c r="AJ232" s="226"/>
      <c r="AK232" s="96"/>
      <c r="AL232" s="96"/>
      <c r="AM232" s="96"/>
      <c r="AN232" s="96"/>
      <c r="AO232" s="96"/>
      <c r="AP232" s="96"/>
      <c r="AQ232" s="96"/>
      <c r="AR232" s="96"/>
      <c r="AS232" s="96"/>
      <c r="AT232" s="226"/>
      <c r="AU232" s="226"/>
      <c r="AV232" s="226"/>
      <c r="AW232" s="96"/>
      <c r="AX232" s="96"/>
      <c r="AY232" s="96"/>
      <c r="AZ232" s="96"/>
      <c r="BA232" s="96"/>
      <c r="BB232" s="96"/>
      <c r="BC232" s="96"/>
      <c r="BD232" s="96"/>
      <c r="BE232" s="96"/>
      <c r="BH232" s="226"/>
      <c r="BI232" s="226"/>
      <c r="BJ232" s="226"/>
      <c r="BK232" s="226"/>
      <c r="BL232" s="226"/>
      <c r="BM232" s="226"/>
      <c r="BN232" s="96"/>
      <c r="BO232" s="96"/>
      <c r="BP232" s="96"/>
      <c r="BQ232" s="96"/>
      <c r="BR232" s="96"/>
      <c r="BS232" s="96"/>
      <c r="BT232" s="226"/>
      <c r="BU232" s="226"/>
      <c r="BV232" s="226"/>
      <c r="BW232" s="226"/>
      <c r="BX232" s="226"/>
      <c r="BY232" s="226"/>
      <c r="BZ232" s="96"/>
      <c r="CA232" s="96"/>
      <c r="CB232" s="96"/>
      <c r="CC232" s="96"/>
      <c r="CD232" s="96"/>
      <c r="CE232" s="96"/>
      <c r="CH232" s="226"/>
      <c r="CI232" s="226"/>
      <c r="CJ232" s="226"/>
      <c r="CK232" s="226"/>
      <c r="CL232" s="226"/>
      <c r="CM232" s="226"/>
      <c r="CN232" s="226"/>
      <c r="CO232" s="226"/>
      <c r="CP232" s="226"/>
      <c r="CQ232" s="96"/>
      <c r="CR232" s="96"/>
      <c r="CS232" s="96"/>
      <c r="CT232" s="226"/>
      <c r="CU232" s="226"/>
      <c r="CV232" s="226"/>
      <c r="CW232" s="226"/>
      <c r="CX232" s="226"/>
      <c r="CY232" s="226"/>
      <c r="CZ232" s="226"/>
      <c r="DA232" s="226"/>
      <c r="DB232" s="226"/>
      <c r="DC232" s="96"/>
      <c r="DD232" s="96"/>
      <c r="DE232" s="96"/>
      <c r="DH232" s="96"/>
      <c r="DI232" s="96"/>
      <c r="DJ232" s="96"/>
      <c r="DK232" s="96"/>
      <c r="DL232" s="96"/>
      <c r="DM232" s="96"/>
      <c r="DN232" s="96"/>
      <c r="DO232" s="96"/>
      <c r="DP232" s="96"/>
      <c r="DQ232" s="96"/>
      <c r="DR232" s="96"/>
      <c r="DS232" s="96"/>
      <c r="DT232" s="96"/>
      <c r="DU232" s="96"/>
      <c r="DV232" s="96"/>
      <c r="DW232" s="96"/>
      <c r="DX232" s="96"/>
      <c r="DY232" s="96"/>
      <c r="DZ232" s="96"/>
      <c r="EA232" s="96"/>
      <c r="EB232" s="96"/>
      <c r="EC232" s="96"/>
      <c r="ED232" s="96"/>
      <c r="EE232" s="96"/>
      <c r="EF232" s="96"/>
      <c r="EG232" s="96"/>
      <c r="EH232" s="96"/>
      <c r="EI232" s="96"/>
      <c r="EJ232" s="96"/>
      <c r="EK232" s="96"/>
      <c r="EL232" s="96"/>
      <c r="EM232" s="96"/>
      <c r="EN232" s="96"/>
      <c r="EO232" s="96"/>
      <c r="EP232" s="96"/>
      <c r="EQ232" s="96"/>
      <c r="ER232" s="96"/>
      <c r="ES232" s="96"/>
      <c r="ET232" s="96"/>
      <c r="EU232" s="96"/>
      <c r="EV232" s="96"/>
      <c r="EW232" s="96"/>
      <c r="EX232" s="96"/>
      <c r="EY232" s="96"/>
      <c r="EZ232" s="96"/>
      <c r="FA232" s="96"/>
      <c r="FB232" s="96"/>
      <c r="FC232" s="96"/>
      <c r="FD232" s="96"/>
      <c r="FE232" s="96"/>
      <c r="FF232" s="96"/>
      <c r="FG232" s="96"/>
      <c r="FH232" s="96"/>
      <c r="FI232" s="96"/>
      <c r="FJ232" s="96"/>
      <c r="FK232" s="96"/>
      <c r="FL232" s="96"/>
      <c r="FM232" s="96"/>
      <c r="FN232" s="96"/>
      <c r="FO232" s="96"/>
      <c r="FP232" s="96"/>
      <c r="FQ232" s="96"/>
      <c r="FR232" s="96"/>
      <c r="FS232" s="96"/>
      <c r="FT232" s="96"/>
      <c r="FU232" s="96"/>
      <c r="FV232" s="96"/>
      <c r="FW232" s="96"/>
      <c r="FX232" s="96"/>
      <c r="FY232" s="159"/>
      <c r="FZ232" s="159"/>
      <c r="GA232" s="159"/>
      <c r="GB232" s="159"/>
      <c r="GC232" s="159"/>
      <c r="GD232" s="159"/>
      <c r="GE232" s="159"/>
      <c r="GF232" s="159"/>
      <c r="GG232" s="159"/>
      <c r="GH232" s="159"/>
      <c r="GI232" s="159"/>
      <c r="GJ232" s="159"/>
      <c r="GK232" s="159"/>
      <c r="GL232" s="159"/>
      <c r="GM232" s="159"/>
      <c r="GN232" s="159"/>
      <c r="GO232" s="159"/>
      <c r="GP232" s="159"/>
      <c r="GQ232" s="159"/>
      <c r="GR232" s="159"/>
      <c r="GS232" s="159"/>
      <c r="GT232" s="159"/>
      <c r="GU232" s="159"/>
      <c r="GV232" s="159"/>
      <c r="GW232" s="159"/>
      <c r="GX232" s="159"/>
      <c r="GY232" s="159"/>
      <c r="GZ232" s="159"/>
      <c r="HA232" s="159"/>
      <c r="HB232" s="159"/>
      <c r="HC232" s="159"/>
      <c r="HD232" s="159"/>
      <c r="HE232" s="159"/>
      <c r="HF232" s="159"/>
      <c r="HG232" s="159"/>
      <c r="HH232" s="159"/>
    </row>
    <row r="233" spans="2:216" ht="15" customHeight="1">
      <c r="B233" s="85" t="s">
        <v>375</v>
      </c>
      <c r="C233" s="106" t="s">
        <v>153</v>
      </c>
      <c r="H233" s="132"/>
      <c r="I233" s="132"/>
      <c r="J233" s="132"/>
      <c r="K233" s="132"/>
      <c r="L233" s="132"/>
      <c r="M233" s="132"/>
      <c r="N233" s="132"/>
      <c r="O233" s="132"/>
      <c r="P233" s="132"/>
      <c r="Q233" s="132"/>
      <c r="R233" s="132"/>
      <c r="S233" s="132"/>
      <c r="T233" s="132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186"/>
      <c r="AH233" s="226"/>
      <c r="AI233" s="226"/>
      <c r="AJ233" s="226"/>
      <c r="AK233" s="96"/>
      <c r="AL233" s="96"/>
      <c r="AM233" s="96"/>
      <c r="AN233" s="96"/>
      <c r="AO233" s="96"/>
      <c r="AP233" s="96"/>
      <c r="AQ233" s="96"/>
      <c r="AR233" s="96"/>
      <c r="AS233" s="96"/>
      <c r="AT233" s="226"/>
      <c r="AU233" s="226"/>
      <c r="AV233" s="226"/>
      <c r="AW233" s="96"/>
      <c r="AX233" s="96"/>
      <c r="AY233" s="96"/>
      <c r="AZ233" s="96"/>
      <c r="BA233" s="96"/>
      <c r="BB233" s="96"/>
      <c r="BC233" s="96"/>
      <c r="BD233" s="96"/>
      <c r="BE233" s="96"/>
      <c r="BH233" s="226"/>
      <c r="BI233" s="226"/>
      <c r="BJ233" s="226"/>
      <c r="BK233" s="226"/>
      <c r="BL233" s="226"/>
      <c r="BM233" s="226"/>
      <c r="BN233" s="96"/>
      <c r="BO233" s="96"/>
      <c r="BP233" s="96"/>
      <c r="BQ233" s="96"/>
      <c r="BR233" s="96"/>
      <c r="BS233" s="96"/>
      <c r="BT233" s="226"/>
      <c r="BU233" s="226"/>
      <c r="BV233" s="226"/>
      <c r="BW233" s="226"/>
      <c r="BX233" s="226"/>
      <c r="BY233" s="226"/>
      <c r="BZ233" s="96"/>
      <c r="CA233" s="96"/>
      <c r="CB233" s="96"/>
      <c r="CC233" s="96"/>
      <c r="CD233" s="96"/>
      <c r="CE233" s="96"/>
      <c r="CH233" s="226"/>
      <c r="CI233" s="226"/>
      <c r="CJ233" s="226"/>
      <c r="CK233" s="226"/>
      <c r="CL233" s="226"/>
      <c r="CM233" s="226"/>
      <c r="CN233" s="226"/>
      <c r="CO233" s="226"/>
      <c r="CP233" s="226"/>
      <c r="CQ233" s="96"/>
      <c r="CR233" s="96"/>
      <c r="CS233" s="96"/>
      <c r="CT233" s="226"/>
      <c r="CU233" s="226"/>
      <c r="CV233" s="226"/>
      <c r="CW233" s="226"/>
      <c r="CX233" s="226"/>
      <c r="CY233" s="226"/>
      <c r="CZ233" s="226"/>
      <c r="DA233" s="226"/>
      <c r="DB233" s="226"/>
      <c r="DC233" s="96"/>
      <c r="DD233" s="96"/>
      <c r="DE233" s="96"/>
      <c r="DH233" s="96"/>
      <c r="DI233" s="96"/>
      <c r="DJ233" s="96"/>
      <c r="DK233" s="96"/>
      <c r="DL233" s="96"/>
      <c r="DM233" s="96"/>
      <c r="DN233" s="96"/>
      <c r="DO233" s="96"/>
      <c r="DP233" s="96"/>
      <c r="DQ233" s="96"/>
      <c r="DR233" s="96"/>
      <c r="DS233" s="96"/>
      <c r="DT233" s="96"/>
      <c r="DU233" s="96"/>
      <c r="DV233" s="96"/>
      <c r="DW233" s="96"/>
      <c r="DX233" s="96"/>
      <c r="DY233" s="96"/>
      <c r="DZ233" s="96"/>
      <c r="EA233" s="96"/>
      <c r="EB233" s="96"/>
      <c r="EC233" s="96"/>
      <c r="ED233" s="96"/>
      <c r="EE233" s="96"/>
      <c r="EF233" s="96"/>
      <c r="EG233" s="96"/>
      <c r="EH233" s="96"/>
      <c r="EI233" s="96"/>
      <c r="EJ233" s="96"/>
      <c r="EK233" s="96"/>
      <c r="EL233" s="96"/>
      <c r="EM233" s="96"/>
      <c r="EN233" s="96"/>
      <c r="EO233" s="96"/>
      <c r="EP233" s="96"/>
      <c r="EQ233" s="96"/>
      <c r="ER233" s="96"/>
      <c r="ES233" s="96"/>
      <c r="ET233" s="96"/>
      <c r="EU233" s="96"/>
      <c r="EV233" s="96"/>
      <c r="EW233" s="96"/>
      <c r="EX233" s="96"/>
      <c r="EY233" s="96"/>
      <c r="EZ233" s="96"/>
      <c r="FA233" s="96"/>
      <c r="FB233" s="96"/>
      <c r="FC233" s="96"/>
      <c r="FD233" s="96"/>
      <c r="FE233" s="96"/>
      <c r="FF233" s="96"/>
      <c r="FG233" s="96"/>
      <c r="FH233" s="96"/>
      <c r="FI233" s="96"/>
      <c r="FJ233" s="96"/>
      <c r="FK233" s="96"/>
      <c r="FL233" s="96"/>
      <c r="FM233" s="96"/>
      <c r="FN233" s="96"/>
      <c r="FO233" s="96"/>
      <c r="FP233" s="96"/>
      <c r="FQ233" s="96"/>
      <c r="FR233" s="96"/>
      <c r="FS233" s="96"/>
      <c r="FT233" s="96"/>
      <c r="FU233" s="96"/>
      <c r="FV233" s="96"/>
      <c r="FW233" s="96"/>
      <c r="FX233" s="96"/>
      <c r="FY233" s="159"/>
      <c r="FZ233" s="159"/>
      <c r="GA233" s="159"/>
      <c r="GB233" s="159"/>
      <c r="GC233" s="159"/>
      <c r="GD233" s="159"/>
      <c r="GE233" s="159"/>
      <c r="GF233" s="159"/>
      <c r="GG233" s="159"/>
      <c r="GH233" s="159"/>
      <c r="GI233" s="159"/>
      <c r="GJ233" s="159"/>
      <c r="GK233" s="159"/>
      <c r="GL233" s="159"/>
      <c r="GM233" s="159"/>
      <c r="GN233" s="159"/>
      <c r="GO233" s="159"/>
      <c r="GP233" s="159"/>
      <c r="GQ233" s="159"/>
      <c r="GR233" s="159"/>
      <c r="GS233" s="159"/>
      <c r="GT233" s="159"/>
      <c r="GU233" s="159"/>
      <c r="GV233" s="159"/>
      <c r="GW233" s="159"/>
      <c r="GX233" s="159"/>
      <c r="GY233" s="159"/>
      <c r="GZ233" s="159"/>
      <c r="HA233" s="159"/>
      <c r="HB233" s="159"/>
      <c r="HC233" s="159"/>
      <c r="HD233" s="159"/>
      <c r="HE233" s="159"/>
      <c r="HF233" s="159"/>
      <c r="HG233" s="159"/>
      <c r="HH233" s="159"/>
    </row>
    <row r="234" spans="2:216" s="264" customFormat="1" ht="15" customHeight="1">
      <c r="B234" s="252" t="s">
        <v>376</v>
      </c>
      <c r="C234" s="254"/>
      <c r="D234" s="270"/>
      <c r="E234" s="270"/>
      <c r="F234" s="270"/>
      <c r="AF234" s="267"/>
      <c r="AG234" s="265"/>
      <c r="BF234" s="265"/>
      <c r="BG234" s="265"/>
      <c r="CF234" s="265"/>
      <c r="CG234" s="265"/>
      <c r="FY234" s="278"/>
      <c r="FZ234" s="278"/>
      <c r="GA234" s="278"/>
      <c r="GB234" s="278"/>
      <c r="GC234" s="278"/>
      <c r="GD234" s="278"/>
      <c r="GE234" s="278"/>
      <c r="GF234" s="278"/>
      <c r="GG234" s="278"/>
      <c r="GH234" s="278"/>
      <c r="GI234" s="278"/>
      <c r="GJ234" s="278"/>
      <c r="GK234" s="278"/>
      <c r="GL234" s="278"/>
      <c r="GM234" s="278"/>
      <c r="GN234" s="278"/>
      <c r="GO234" s="278"/>
      <c r="GP234" s="278"/>
      <c r="GQ234" s="278"/>
      <c r="GR234" s="278"/>
      <c r="GS234" s="278"/>
      <c r="GT234" s="278"/>
      <c r="GU234" s="278"/>
      <c r="GV234" s="278"/>
      <c r="GW234" s="278"/>
      <c r="GX234" s="278"/>
      <c r="GY234" s="278"/>
      <c r="GZ234" s="278"/>
      <c r="HA234" s="278"/>
      <c r="HB234" s="278"/>
      <c r="HC234" s="278"/>
      <c r="HD234" s="278"/>
      <c r="HE234" s="278"/>
      <c r="HF234" s="278"/>
      <c r="HG234" s="278"/>
      <c r="HH234" s="278"/>
    </row>
    <row r="235" spans="2:216" ht="15" customHeight="1">
      <c r="B235" s="105" t="s">
        <v>377</v>
      </c>
      <c r="C235" s="106" t="s">
        <v>174</v>
      </c>
      <c r="D235" s="109"/>
      <c r="E235" s="109"/>
      <c r="F235" s="109"/>
      <c r="H235" s="132"/>
      <c r="I235" s="132"/>
      <c r="J235" s="132"/>
      <c r="K235" s="132"/>
      <c r="L235" s="132"/>
      <c r="M235" s="132"/>
      <c r="N235" s="132"/>
      <c r="O235" s="132"/>
      <c r="P235" s="132"/>
      <c r="Q235" s="132"/>
      <c r="R235" s="132"/>
      <c r="S235" s="132"/>
      <c r="T235" s="132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186"/>
      <c r="AH235" s="226"/>
      <c r="AI235" s="226"/>
      <c r="AJ235" s="226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226"/>
      <c r="AU235" s="226"/>
      <c r="AV235" s="226"/>
      <c r="AW235" s="139"/>
      <c r="AX235" s="139"/>
      <c r="AY235" s="139"/>
      <c r="AZ235" s="139"/>
      <c r="BA235" s="139"/>
      <c r="BB235" s="139"/>
      <c r="BC235" s="139"/>
      <c r="BD235" s="139"/>
      <c r="BE235" s="139"/>
      <c r="BH235" s="226"/>
      <c r="BI235" s="226"/>
      <c r="BJ235" s="226"/>
      <c r="BK235" s="226"/>
      <c r="BL235" s="226"/>
      <c r="BM235" s="226"/>
      <c r="BN235" s="139"/>
      <c r="BO235" s="139"/>
      <c r="BP235" s="139"/>
      <c r="BQ235" s="139"/>
      <c r="BR235" s="139"/>
      <c r="BS235" s="139"/>
      <c r="BT235" s="226"/>
      <c r="BU235" s="226"/>
      <c r="BV235" s="226"/>
      <c r="BW235" s="226"/>
      <c r="BX235" s="226"/>
      <c r="BY235" s="226"/>
      <c r="BZ235" s="139"/>
      <c r="CA235" s="139"/>
      <c r="CB235" s="139"/>
      <c r="CC235" s="139"/>
      <c r="CD235" s="139"/>
      <c r="CE235" s="139"/>
      <c r="CH235" s="226"/>
      <c r="CI235" s="226"/>
      <c r="CJ235" s="226"/>
      <c r="CK235" s="226"/>
      <c r="CL235" s="226"/>
      <c r="CM235" s="226"/>
      <c r="CN235" s="226"/>
      <c r="CO235" s="226"/>
      <c r="CP235" s="226"/>
      <c r="CQ235" s="139"/>
      <c r="CR235" s="139"/>
      <c r="CS235" s="139"/>
      <c r="CT235" s="226"/>
      <c r="CU235" s="226"/>
      <c r="CV235" s="226"/>
      <c r="CW235" s="226"/>
      <c r="CX235" s="226"/>
      <c r="CY235" s="226"/>
      <c r="CZ235" s="226"/>
      <c r="DA235" s="226"/>
      <c r="DB235" s="226"/>
      <c r="DC235" s="139"/>
      <c r="DD235" s="139"/>
      <c r="DE235" s="139"/>
      <c r="DH235" s="139"/>
      <c r="DI235" s="139"/>
      <c r="DJ235" s="139"/>
      <c r="DK235" s="139"/>
      <c r="DL235" s="139"/>
      <c r="DM235" s="139"/>
      <c r="DN235" s="139"/>
      <c r="DO235" s="139"/>
      <c r="DP235" s="139"/>
      <c r="DQ235" s="139"/>
      <c r="DR235" s="139"/>
      <c r="DS235" s="139"/>
      <c r="DT235" s="139"/>
      <c r="DU235" s="139"/>
      <c r="DV235" s="139"/>
      <c r="DW235" s="139"/>
      <c r="DX235" s="139"/>
      <c r="DY235" s="139"/>
      <c r="DZ235" s="139"/>
      <c r="EA235" s="139"/>
      <c r="EB235" s="139"/>
      <c r="EC235" s="139"/>
      <c r="ED235" s="139"/>
      <c r="EE235" s="139"/>
      <c r="EF235" s="139"/>
      <c r="EG235" s="139"/>
      <c r="EH235" s="139"/>
      <c r="EI235" s="139"/>
      <c r="EJ235" s="139"/>
      <c r="EK235" s="139"/>
      <c r="EL235" s="139"/>
      <c r="EM235" s="139"/>
      <c r="EN235" s="139"/>
      <c r="EO235" s="139"/>
      <c r="EP235" s="139"/>
      <c r="EQ235" s="139"/>
      <c r="ER235" s="139"/>
      <c r="ES235" s="139"/>
      <c r="ET235" s="139"/>
      <c r="EU235" s="139"/>
      <c r="EV235" s="139"/>
      <c r="EW235" s="139"/>
      <c r="EX235" s="139"/>
      <c r="EY235" s="139"/>
      <c r="EZ235" s="139"/>
      <c r="FA235" s="139"/>
      <c r="FB235" s="139"/>
      <c r="FC235" s="139"/>
      <c r="FD235" s="139"/>
      <c r="FE235" s="139"/>
      <c r="FF235" s="139"/>
      <c r="FG235" s="139"/>
      <c r="FH235" s="139"/>
      <c r="FI235" s="139"/>
      <c r="FJ235" s="139"/>
      <c r="FK235" s="139"/>
      <c r="FL235" s="139"/>
      <c r="FM235" s="139"/>
      <c r="FN235" s="139"/>
      <c r="FO235" s="139"/>
      <c r="FP235" s="139"/>
      <c r="FQ235" s="139"/>
      <c r="FR235" s="139"/>
      <c r="FS235" s="139"/>
      <c r="FT235" s="139"/>
      <c r="FU235" s="139"/>
      <c r="FV235" s="139"/>
      <c r="FW235" s="139"/>
      <c r="FX235" s="139"/>
      <c r="FY235" s="166"/>
      <c r="FZ235" s="166"/>
      <c r="GA235" s="166"/>
      <c r="GB235" s="166"/>
      <c r="GC235" s="166"/>
      <c r="GD235" s="166"/>
      <c r="GE235" s="166"/>
      <c r="GF235" s="166"/>
      <c r="GG235" s="166"/>
      <c r="GH235" s="166"/>
      <c r="GI235" s="166"/>
      <c r="GJ235" s="166"/>
      <c r="GK235" s="166"/>
      <c r="GL235" s="166"/>
      <c r="GM235" s="166"/>
      <c r="GN235" s="166"/>
      <c r="GO235" s="166"/>
      <c r="GP235" s="166"/>
      <c r="GQ235" s="166"/>
      <c r="GR235" s="166"/>
      <c r="GS235" s="166"/>
      <c r="GT235" s="166"/>
      <c r="GU235" s="166"/>
      <c r="GV235" s="166"/>
      <c r="GW235" s="166"/>
      <c r="GX235" s="166"/>
      <c r="GY235" s="166"/>
      <c r="GZ235" s="166"/>
      <c r="HA235" s="166"/>
      <c r="HB235" s="166"/>
      <c r="HC235" s="166"/>
      <c r="HD235" s="166"/>
      <c r="HE235" s="166"/>
      <c r="HF235" s="166"/>
      <c r="HG235" s="166"/>
      <c r="HH235" s="166"/>
    </row>
    <row r="236" spans="2:216" ht="15" customHeight="1">
      <c r="B236" s="104" t="s">
        <v>378</v>
      </c>
      <c r="C236" s="106" t="s">
        <v>181</v>
      </c>
      <c r="D236" s="109"/>
      <c r="E236" s="109"/>
      <c r="F236" s="109"/>
      <c r="H236" s="132"/>
      <c r="I236" s="132"/>
      <c r="J236" s="132"/>
      <c r="K236" s="132"/>
      <c r="L236" s="132"/>
      <c r="M236" s="132"/>
      <c r="N236" s="132"/>
      <c r="O236" s="132"/>
      <c r="P236" s="132"/>
      <c r="Q236" s="132"/>
      <c r="R236" s="132"/>
      <c r="S236" s="132"/>
      <c r="T236" s="132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186"/>
      <c r="AH236" s="226"/>
      <c r="AI236" s="226"/>
      <c r="AJ236" s="226"/>
      <c r="AK236" s="96"/>
      <c r="AL236" s="96"/>
      <c r="AM236" s="96"/>
      <c r="AN236" s="96"/>
      <c r="AO236" s="96"/>
      <c r="AP236" s="96"/>
      <c r="AQ236" s="96"/>
      <c r="AR236" s="96"/>
      <c r="AS236" s="96"/>
      <c r="AT236" s="226"/>
      <c r="AU236" s="226"/>
      <c r="AV236" s="226"/>
      <c r="AW236" s="96"/>
      <c r="AX236" s="96"/>
      <c r="AY236" s="96"/>
      <c r="AZ236" s="96"/>
      <c r="BA236" s="96"/>
      <c r="BB236" s="96"/>
      <c r="BC236" s="96"/>
      <c r="BD236" s="96"/>
      <c r="BE236" s="96"/>
      <c r="BH236" s="226"/>
      <c r="BI236" s="226"/>
      <c r="BJ236" s="226"/>
      <c r="BK236" s="226"/>
      <c r="BL236" s="226"/>
      <c r="BM236" s="226"/>
      <c r="BN236" s="96"/>
      <c r="BO236" s="96"/>
      <c r="BP236" s="96"/>
      <c r="BQ236" s="96"/>
      <c r="BR236" s="96"/>
      <c r="BS236" s="96"/>
      <c r="BT236" s="226"/>
      <c r="BU236" s="226"/>
      <c r="BV236" s="226"/>
      <c r="BW236" s="226"/>
      <c r="BX236" s="226"/>
      <c r="BY236" s="226"/>
      <c r="BZ236" s="96"/>
      <c r="CA236" s="96"/>
      <c r="CB236" s="96"/>
      <c r="CC236" s="96"/>
      <c r="CD236" s="96"/>
      <c r="CE236" s="96"/>
      <c r="CH236" s="226"/>
      <c r="CI236" s="226"/>
      <c r="CJ236" s="226"/>
      <c r="CK236" s="226"/>
      <c r="CL236" s="226"/>
      <c r="CM236" s="226"/>
      <c r="CN236" s="226"/>
      <c r="CO236" s="226"/>
      <c r="CP236" s="226"/>
      <c r="CQ236" s="96"/>
      <c r="CR236" s="96"/>
      <c r="CS236" s="96"/>
      <c r="CT236" s="226"/>
      <c r="CU236" s="226"/>
      <c r="CV236" s="226"/>
      <c r="CW236" s="226"/>
      <c r="CX236" s="226"/>
      <c r="CY236" s="226"/>
      <c r="CZ236" s="226"/>
      <c r="DA236" s="226"/>
      <c r="DB236" s="226"/>
      <c r="DC236" s="96"/>
      <c r="DD236" s="96"/>
      <c r="DE236" s="96"/>
      <c r="DH236" s="96"/>
      <c r="DI236" s="96"/>
      <c r="DJ236" s="96"/>
      <c r="DK236" s="96"/>
      <c r="DL236" s="96"/>
      <c r="DM236" s="96"/>
      <c r="DN236" s="96"/>
      <c r="DO236" s="96"/>
      <c r="DP236" s="96"/>
      <c r="DQ236" s="96"/>
      <c r="DR236" s="96"/>
      <c r="DS236" s="96"/>
      <c r="DT236" s="96"/>
      <c r="DU236" s="96"/>
      <c r="DV236" s="96"/>
      <c r="DW236" s="96"/>
      <c r="DX236" s="96"/>
      <c r="DY236" s="96"/>
      <c r="DZ236" s="96"/>
      <c r="EA236" s="96"/>
      <c r="EB236" s="96"/>
      <c r="EC236" s="96"/>
      <c r="ED236" s="96"/>
      <c r="EE236" s="96"/>
      <c r="EF236" s="96"/>
      <c r="EG236" s="96"/>
      <c r="EH236" s="96"/>
      <c r="EI236" s="96"/>
      <c r="EJ236" s="96"/>
      <c r="EK236" s="96"/>
      <c r="EL236" s="96"/>
      <c r="EM236" s="96"/>
      <c r="EN236" s="96"/>
      <c r="EO236" s="96"/>
      <c r="EP236" s="96"/>
      <c r="EQ236" s="96"/>
      <c r="ER236" s="96"/>
      <c r="ES236" s="96"/>
      <c r="ET236" s="96"/>
      <c r="EU236" s="96"/>
      <c r="EV236" s="96"/>
      <c r="EW236" s="96"/>
      <c r="EX236" s="96"/>
      <c r="EY236" s="96"/>
      <c r="EZ236" s="96"/>
      <c r="FA236" s="96"/>
      <c r="FB236" s="96"/>
      <c r="FC236" s="96"/>
      <c r="FD236" s="96"/>
      <c r="FE236" s="96"/>
      <c r="FF236" s="96"/>
      <c r="FG236" s="96"/>
      <c r="FH236" s="96"/>
      <c r="FI236" s="96"/>
      <c r="FJ236" s="96"/>
      <c r="FK236" s="96"/>
      <c r="FL236" s="96"/>
      <c r="FM236" s="96"/>
      <c r="FN236" s="96"/>
      <c r="FO236" s="96"/>
      <c r="FP236" s="96"/>
      <c r="FQ236" s="96"/>
      <c r="FR236" s="96"/>
      <c r="FS236" s="96"/>
      <c r="FT236" s="96"/>
      <c r="FU236" s="96"/>
      <c r="FV236" s="96"/>
      <c r="FW236" s="96"/>
      <c r="FX236" s="96"/>
      <c r="FY236" s="159"/>
      <c r="FZ236" s="159"/>
      <c r="GA236" s="159"/>
      <c r="GB236" s="159"/>
      <c r="GC236" s="159"/>
      <c r="GD236" s="159"/>
      <c r="GE236" s="159"/>
      <c r="GF236" s="159"/>
      <c r="GG236" s="159"/>
      <c r="GH236" s="159"/>
      <c r="GI236" s="159"/>
      <c r="GJ236" s="159"/>
      <c r="GK236" s="159"/>
      <c r="GL236" s="159"/>
      <c r="GM236" s="159"/>
      <c r="GN236" s="159"/>
      <c r="GO236" s="159"/>
      <c r="GP236" s="159"/>
      <c r="GQ236" s="159"/>
      <c r="GR236" s="159"/>
      <c r="GS236" s="159"/>
      <c r="GT236" s="159"/>
      <c r="GU236" s="159"/>
      <c r="GV236" s="159"/>
      <c r="GW236" s="159"/>
      <c r="GX236" s="159"/>
      <c r="GY236" s="159"/>
      <c r="GZ236" s="159"/>
      <c r="HA236" s="159"/>
      <c r="HB236" s="159"/>
      <c r="HC236" s="159"/>
      <c r="HD236" s="159"/>
      <c r="HE236" s="159"/>
      <c r="HF236" s="159"/>
      <c r="HG236" s="159"/>
      <c r="HH236" s="159"/>
    </row>
    <row r="237" spans="2:216" ht="15" customHeight="1">
      <c r="B237" s="104" t="s">
        <v>379</v>
      </c>
      <c r="C237" s="106" t="s">
        <v>183</v>
      </c>
      <c r="D237" s="109"/>
      <c r="E237" s="109"/>
      <c r="F237" s="109"/>
      <c r="H237" s="132"/>
      <c r="I237" s="132"/>
      <c r="J237" s="132"/>
      <c r="K237" s="132"/>
      <c r="L237" s="132"/>
      <c r="M237" s="132"/>
      <c r="N237" s="132"/>
      <c r="O237" s="132"/>
      <c r="P237" s="132"/>
      <c r="Q237" s="132"/>
      <c r="R237" s="132"/>
      <c r="S237" s="132"/>
      <c r="T237" s="132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186"/>
      <c r="AH237" s="226"/>
      <c r="AI237" s="226"/>
      <c r="AJ237" s="226"/>
      <c r="AK237" s="129"/>
      <c r="AL237" s="129"/>
      <c r="AM237" s="129"/>
      <c r="AN237" s="129"/>
      <c r="AO237" s="129"/>
      <c r="AP237" s="129"/>
      <c r="AQ237" s="129"/>
      <c r="AR237" s="129"/>
      <c r="AS237" s="129"/>
      <c r="AT237" s="226"/>
      <c r="AU237" s="226"/>
      <c r="AV237" s="226"/>
      <c r="AW237" s="129"/>
      <c r="AX237" s="129"/>
      <c r="AY237" s="129"/>
      <c r="AZ237" s="129"/>
      <c r="BA237" s="129"/>
      <c r="BB237" s="129"/>
      <c r="BC237" s="129"/>
      <c r="BD237" s="129"/>
      <c r="BE237" s="129"/>
      <c r="BH237" s="226"/>
      <c r="BI237" s="226"/>
      <c r="BJ237" s="226"/>
      <c r="BK237" s="226"/>
      <c r="BL237" s="226"/>
      <c r="BM237" s="226"/>
      <c r="BN237" s="129"/>
      <c r="BO237" s="129"/>
      <c r="BP237" s="129"/>
      <c r="BQ237" s="129"/>
      <c r="BR237" s="129"/>
      <c r="BS237" s="129"/>
      <c r="BT237" s="226"/>
      <c r="BU237" s="226"/>
      <c r="BV237" s="226"/>
      <c r="BW237" s="226"/>
      <c r="BX237" s="226"/>
      <c r="BY237" s="226"/>
      <c r="BZ237" s="129"/>
      <c r="CA237" s="129"/>
      <c r="CB237" s="129"/>
      <c r="CC237" s="129"/>
      <c r="CD237" s="129"/>
      <c r="CE237" s="129"/>
      <c r="CH237" s="226"/>
      <c r="CI237" s="226"/>
      <c r="CJ237" s="226"/>
      <c r="CK237" s="226"/>
      <c r="CL237" s="226"/>
      <c r="CM237" s="226"/>
      <c r="CN237" s="226"/>
      <c r="CO237" s="226"/>
      <c r="CP237" s="226"/>
      <c r="CQ237" s="129"/>
      <c r="CR237" s="129"/>
      <c r="CS237" s="129"/>
      <c r="CT237" s="226"/>
      <c r="CU237" s="226"/>
      <c r="CV237" s="226"/>
      <c r="CW237" s="226"/>
      <c r="CX237" s="226"/>
      <c r="CY237" s="226"/>
      <c r="CZ237" s="226"/>
      <c r="DA237" s="226"/>
      <c r="DB237" s="226"/>
      <c r="DC237" s="129"/>
      <c r="DD237" s="129"/>
      <c r="DE237" s="129"/>
      <c r="DH237" s="129"/>
      <c r="DI237" s="129"/>
      <c r="DJ237" s="129"/>
      <c r="DK237" s="129"/>
      <c r="DL237" s="129"/>
      <c r="DM237" s="129"/>
      <c r="DN237" s="129"/>
      <c r="DO237" s="129"/>
      <c r="DP237" s="129"/>
      <c r="DQ237" s="129"/>
      <c r="DR237" s="129"/>
      <c r="DS237" s="129"/>
      <c r="DT237" s="129"/>
      <c r="DU237" s="129"/>
      <c r="DV237" s="129"/>
      <c r="DW237" s="129"/>
      <c r="DX237" s="129"/>
      <c r="DY237" s="129"/>
      <c r="DZ237" s="129"/>
      <c r="EA237" s="129"/>
      <c r="EB237" s="129"/>
      <c r="EC237" s="129"/>
      <c r="ED237" s="129"/>
      <c r="EE237" s="129"/>
      <c r="EF237" s="129"/>
      <c r="EG237" s="129"/>
      <c r="EH237" s="129"/>
      <c r="EI237" s="129"/>
      <c r="EJ237" s="129"/>
      <c r="EK237" s="129"/>
      <c r="EL237" s="129"/>
      <c r="EM237" s="129"/>
      <c r="EN237" s="129"/>
      <c r="EO237" s="129"/>
      <c r="EP237" s="129"/>
      <c r="EQ237" s="129"/>
      <c r="ER237" s="129"/>
      <c r="ES237" s="129"/>
      <c r="ET237" s="129"/>
      <c r="EU237" s="129"/>
      <c r="EV237" s="129"/>
      <c r="EW237" s="129"/>
      <c r="EX237" s="129"/>
      <c r="EY237" s="129"/>
      <c r="EZ237" s="129"/>
      <c r="FA237" s="129"/>
      <c r="FB237" s="129"/>
      <c r="FC237" s="129"/>
      <c r="FD237" s="129"/>
      <c r="FE237" s="129"/>
      <c r="FF237" s="129"/>
      <c r="FG237" s="129"/>
      <c r="FH237" s="129"/>
      <c r="FI237" s="129"/>
      <c r="FJ237" s="129"/>
      <c r="FK237" s="129"/>
      <c r="FL237" s="129"/>
      <c r="FM237" s="129"/>
      <c r="FN237" s="129"/>
      <c r="FO237" s="129"/>
      <c r="FP237" s="129"/>
      <c r="FQ237" s="129"/>
      <c r="FR237" s="129"/>
      <c r="FS237" s="129"/>
      <c r="FT237" s="129"/>
      <c r="FU237" s="129"/>
      <c r="FV237" s="129"/>
      <c r="FW237" s="129"/>
      <c r="FX237" s="129"/>
      <c r="FY237" s="165"/>
      <c r="FZ237" s="165"/>
      <c r="GA237" s="165"/>
      <c r="GB237" s="165"/>
      <c r="GC237" s="165"/>
      <c r="GD237" s="165"/>
      <c r="GE237" s="165"/>
      <c r="GF237" s="165"/>
      <c r="GG237" s="165"/>
      <c r="GH237" s="165"/>
      <c r="GI237" s="165"/>
      <c r="GJ237" s="165"/>
      <c r="GK237" s="165"/>
      <c r="GL237" s="165"/>
      <c r="GM237" s="165"/>
      <c r="GN237" s="165"/>
      <c r="GO237" s="165"/>
      <c r="GP237" s="165"/>
      <c r="GQ237" s="165"/>
      <c r="GR237" s="165"/>
      <c r="GS237" s="165"/>
      <c r="GT237" s="165"/>
      <c r="GU237" s="165"/>
      <c r="GV237" s="165"/>
      <c r="GW237" s="165"/>
      <c r="GX237" s="165"/>
      <c r="GY237" s="165"/>
      <c r="GZ237" s="165"/>
      <c r="HA237" s="165"/>
      <c r="HB237" s="165"/>
      <c r="HC237" s="165"/>
      <c r="HD237" s="165"/>
      <c r="HE237" s="165"/>
      <c r="HF237" s="165"/>
      <c r="HG237" s="165"/>
      <c r="HH237" s="165"/>
    </row>
    <row r="238" spans="2:216" ht="15" customHeight="1">
      <c r="B238" s="104" t="s">
        <v>380</v>
      </c>
      <c r="C238" s="106" t="s">
        <v>181</v>
      </c>
      <c r="D238" s="109"/>
      <c r="E238" s="109"/>
      <c r="F238" s="109"/>
      <c r="H238" s="132"/>
      <c r="I238" s="132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86"/>
      <c r="AH238" s="226"/>
      <c r="AI238" s="226"/>
      <c r="AJ238" s="226"/>
      <c r="AK238" s="96"/>
      <c r="AL238" s="96"/>
      <c r="AM238" s="96"/>
      <c r="AN238" s="96"/>
      <c r="AO238" s="96"/>
      <c r="AP238" s="96"/>
      <c r="AQ238" s="96"/>
      <c r="AR238" s="96"/>
      <c r="AS238" s="96"/>
      <c r="AT238" s="226"/>
      <c r="AU238" s="226"/>
      <c r="AV238" s="226"/>
      <c r="AW238" s="96"/>
      <c r="AX238" s="96"/>
      <c r="AY238" s="96"/>
      <c r="AZ238" s="96"/>
      <c r="BA238" s="96"/>
      <c r="BB238" s="96"/>
      <c r="BC238" s="96"/>
      <c r="BD238" s="96"/>
      <c r="BE238" s="96"/>
      <c r="BH238" s="226"/>
      <c r="BI238" s="226"/>
      <c r="BJ238" s="226"/>
      <c r="BK238" s="226"/>
      <c r="BL238" s="226"/>
      <c r="BM238" s="226"/>
      <c r="BN238" s="96"/>
      <c r="BO238" s="96"/>
      <c r="BP238" s="96"/>
      <c r="BQ238" s="96"/>
      <c r="BR238" s="96"/>
      <c r="BS238" s="96"/>
      <c r="BT238" s="226"/>
      <c r="BU238" s="226"/>
      <c r="BV238" s="226"/>
      <c r="BW238" s="226"/>
      <c r="BX238" s="226"/>
      <c r="BY238" s="226"/>
      <c r="BZ238" s="96"/>
      <c r="CA238" s="96"/>
      <c r="CB238" s="96"/>
      <c r="CC238" s="96"/>
      <c r="CD238" s="96"/>
      <c r="CE238" s="96"/>
      <c r="CH238" s="226"/>
      <c r="CI238" s="226"/>
      <c r="CJ238" s="226"/>
      <c r="CK238" s="226"/>
      <c r="CL238" s="226"/>
      <c r="CM238" s="226"/>
      <c r="CN238" s="226"/>
      <c r="CO238" s="226"/>
      <c r="CP238" s="226"/>
      <c r="CQ238" s="96"/>
      <c r="CR238" s="96"/>
      <c r="CS238" s="96"/>
      <c r="CT238" s="226"/>
      <c r="CU238" s="226"/>
      <c r="CV238" s="226"/>
      <c r="CW238" s="226"/>
      <c r="CX238" s="226"/>
      <c r="CY238" s="226"/>
      <c r="CZ238" s="226"/>
      <c r="DA238" s="226"/>
      <c r="DB238" s="226"/>
      <c r="DC238" s="96"/>
      <c r="DD238" s="96"/>
      <c r="DE238" s="96"/>
      <c r="DH238" s="96"/>
      <c r="DI238" s="96"/>
      <c r="DJ238" s="96"/>
      <c r="DK238" s="96"/>
      <c r="DL238" s="96"/>
      <c r="DM238" s="96"/>
      <c r="DN238" s="96"/>
      <c r="DO238" s="96"/>
      <c r="DP238" s="96"/>
      <c r="DQ238" s="96"/>
      <c r="DR238" s="96"/>
      <c r="DS238" s="96"/>
      <c r="DT238" s="96"/>
      <c r="DU238" s="96"/>
      <c r="DV238" s="96"/>
      <c r="DW238" s="96"/>
      <c r="DX238" s="96"/>
      <c r="DY238" s="96"/>
      <c r="DZ238" s="96"/>
      <c r="EA238" s="96"/>
      <c r="EB238" s="96"/>
      <c r="EC238" s="96"/>
      <c r="ED238" s="96"/>
      <c r="EE238" s="96"/>
      <c r="EF238" s="96"/>
      <c r="EG238" s="96"/>
      <c r="EH238" s="96"/>
      <c r="EI238" s="96"/>
      <c r="EJ238" s="96"/>
      <c r="EK238" s="96"/>
      <c r="EL238" s="96"/>
      <c r="EM238" s="96"/>
      <c r="EN238" s="96"/>
      <c r="EO238" s="96"/>
      <c r="EP238" s="96"/>
      <c r="EQ238" s="96"/>
      <c r="ER238" s="96"/>
      <c r="ES238" s="96"/>
      <c r="ET238" s="96"/>
      <c r="EU238" s="96"/>
      <c r="EV238" s="96"/>
      <c r="EW238" s="96"/>
      <c r="EX238" s="96"/>
      <c r="EY238" s="96"/>
      <c r="EZ238" s="96"/>
      <c r="FA238" s="96"/>
      <c r="FB238" s="96"/>
      <c r="FC238" s="96"/>
      <c r="FD238" s="96"/>
      <c r="FE238" s="96"/>
      <c r="FF238" s="96"/>
      <c r="FG238" s="96"/>
      <c r="FH238" s="96"/>
      <c r="FI238" s="96"/>
      <c r="FJ238" s="96"/>
      <c r="FK238" s="96"/>
      <c r="FL238" s="96"/>
      <c r="FM238" s="96"/>
      <c r="FN238" s="96"/>
      <c r="FO238" s="96"/>
      <c r="FP238" s="96"/>
      <c r="FQ238" s="96"/>
      <c r="FR238" s="96"/>
      <c r="FS238" s="96"/>
      <c r="FT238" s="96"/>
      <c r="FU238" s="96"/>
      <c r="FV238" s="96"/>
      <c r="FW238" s="96"/>
      <c r="FX238" s="96"/>
      <c r="FY238" s="159"/>
      <c r="FZ238" s="159"/>
      <c r="GA238" s="159"/>
      <c r="GB238" s="159"/>
      <c r="GC238" s="159"/>
      <c r="GD238" s="159"/>
      <c r="GE238" s="159"/>
      <c r="GF238" s="159"/>
      <c r="GG238" s="159"/>
      <c r="GH238" s="159"/>
      <c r="GI238" s="159"/>
      <c r="GJ238" s="159"/>
      <c r="GK238" s="159"/>
      <c r="GL238" s="159"/>
      <c r="GM238" s="159"/>
      <c r="GN238" s="159"/>
      <c r="GO238" s="159"/>
      <c r="GP238" s="159"/>
      <c r="GQ238" s="159"/>
      <c r="GR238" s="159"/>
      <c r="GS238" s="159"/>
      <c r="GT238" s="159"/>
      <c r="GU238" s="159"/>
      <c r="GV238" s="159"/>
      <c r="GW238" s="159"/>
      <c r="GX238" s="159"/>
      <c r="GY238" s="159"/>
      <c r="GZ238" s="159"/>
      <c r="HA238" s="159"/>
      <c r="HB238" s="159"/>
      <c r="HC238" s="159"/>
      <c r="HD238" s="159"/>
      <c r="HE238" s="159"/>
      <c r="HF238" s="159"/>
      <c r="HG238" s="159"/>
      <c r="HH238" s="159"/>
    </row>
    <row r="239" spans="2:216" ht="15" customHeight="1">
      <c r="B239" s="104" t="s">
        <v>381</v>
      </c>
      <c r="C239" s="106" t="s">
        <v>181</v>
      </c>
      <c r="D239" s="109"/>
      <c r="E239" s="109"/>
      <c r="F239" s="109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86"/>
      <c r="AH239" s="226"/>
      <c r="AI239" s="226"/>
      <c r="AJ239" s="226"/>
      <c r="AK239" s="96"/>
      <c r="AL239" s="96"/>
      <c r="AM239" s="96"/>
      <c r="AN239" s="96"/>
      <c r="AO239" s="96"/>
      <c r="AP239" s="96"/>
      <c r="AQ239" s="96"/>
      <c r="AR239" s="96"/>
      <c r="AS239" s="96"/>
      <c r="AT239" s="226"/>
      <c r="AU239" s="226"/>
      <c r="AV239" s="226"/>
      <c r="AW239" s="96"/>
      <c r="AX239" s="96"/>
      <c r="AY239" s="96"/>
      <c r="AZ239" s="96"/>
      <c r="BA239" s="96"/>
      <c r="BB239" s="96"/>
      <c r="BC239" s="96"/>
      <c r="BD239" s="96"/>
      <c r="BE239" s="96"/>
      <c r="BH239" s="226"/>
      <c r="BI239" s="226"/>
      <c r="BJ239" s="226"/>
      <c r="BK239" s="226"/>
      <c r="BL239" s="226"/>
      <c r="BM239" s="226"/>
      <c r="BN239" s="96"/>
      <c r="BO239" s="96"/>
      <c r="BP239" s="96"/>
      <c r="BQ239" s="96"/>
      <c r="BR239" s="96"/>
      <c r="BS239" s="96"/>
      <c r="BT239" s="226"/>
      <c r="BU239" s="226"/>
      <c r="BV239" s="226"/>
      <c r="BW239" s="226"/>
      <c r="BX239" s="226"/>
      <c r="BY239" s="226"/>
      <c r="BZ239" s="96"/>
      <c r="CA239" s="96"/>
      <c r="CB239" s="96"/>
      <c r="CC239" s="96"/>
      <c r="CD239" s="96"/>
      <c r="CE239" s="96"/>
      <c r="CH239" s="226"/>
      <c r="CI239" s="226"/>
      <c r="CJ239" s="226"/>
      <c r="CK239" s="226"/>
      <c r="CL239" s="226"/>
      <c r="CM239" s="226"/>
      <c r="CN239" s="226"/>
      <c r="CO239" s="226"/>
      <c r="CP239" s="226"/>
      <c r="CQ239" s="96"/>
      <c r="CR239" s="96"/>
      <c r="CS239" s="96"/>
      <c r="CT239" s="226"/>
      <c r="CU239" s="226"/>
      <c r="CV239" s="226"/>
      <c r="CW239" s="226"/>
      <c r="CX239" s="226"/>
      <c r="CY239" s="226"/>
      <c r="CZ239" s="226"/>
      <c r="DA239" s="226"/>
      <c r="DB239" s="226"/>
      <c r="DC239" s="96"/>
      <c r="DD239" s="96"/>
      <c r="DE239" s="96"/>
      <c r="DH239" s="96"/>
      <c r="DI239" s="96"/>
      <c r="DJ239" s="96"/>
      <c r="DK239" s="96"/>
      <c r="DL239" s="96"/>
      <c r="DM239" s="96"/>
      <c r="DN239" s="96"/>
      <c r="DO239" s="96"/>
      <c r="DP239" s="96"/>
      <c r="DQ239" s="96"/>
      <c r="DR239" s="96"/>
      <c r="DS239" s="96"/>
      <c r="DT239" s="96"/>
      <c r="DU239" s="96"/>
      <c r="DV239" s="96"/>
      <c r="DW239" s="96"/>
      <c r="DX239" s="96"/>
      <c r="DY239" s="96"/>
      <c r="DZ239" s="96"/>
      <c r="EA239" s="96"/>
      <c r="EB239" s="96"/>
      <c r="EC239" s="96"/>
      <c r="ED239" s="96"/>
      <c r="EE239" s="96"/>
      <c r="EF239" s="96"/>
      <c r="EG239" s="96"/>
      <c r="EH239" s="96"/>
      <c r="EI239" s="96"/>
      <c r="EJ239" s="96"/>
      <c r="EK239" s="96"/>
      <c r="EL239" s="96"/>
      <c r="EM239" s="96"/>
      <c r="EN239" s="96"/>
      <c r="EO239" s="96"/>
      <c r="EP239" s="96"/>
      <c r="EQ239" s="96"/>
      <c r="ER239" s="96"/>
      <c r="ES239" s="96"/>
      <c r="ET239" s="96"/>
      <c r="EU239" s="96"/>
      <c r="EV239" s="96"/>
      <c r="EW239" s="96"/>
      <c r="EX239" s="96"/>
      <c r="EY239" s="96"/>
      <c r="EZ239" s="96"/>
      <c r="FA239" s="96"/>
      <c r="FB239" s="96"/>
      <c r="FC239" s="96"/>
      <c r="FD239" s="96"/>
      <c r="FE239" s="96"/>
      <c r="FF239" s="96"/>
      <c r="FG239" s="96"/>
      <c r="FH239" s="96"/>
      <c r="FI239" s="96"/>
      <c r="FJ239" s="96"/>
      <c r="FK239" s="96"/>
      <c r="FL239" s="96"/>
      <c r="FM239" s="96"/>
      <c r="FN239" s="96"/>
      <c r="FO239" s="96"/>
      <c r="FP239" s="96"/>
      <c r="FQ239" s="96"/>
      <c r="FR239" s="96"/>
      <c r="FS239" s="96"/>
      <c r="FT239" s="96"/>
      <c r="FU239" s="96"/>
      <c r="FV239" s="96"/>
      <c r="FW239" s="96"/>
      <c r="FX239" s="96"/>
      <c r="FY239" s="159"/>
      <c r="FZ239" s="159"/>
      <c r="GA239" s="159"/>
      <c r="GB239" s="159"/>
      <c r="GC239" s="159"/>
      <c r="GD239" s="159"/>
      <c r="GE239" s="159"/>
      <c r="GF239" s="159"/>
      <c r="GG239" s="159"/>
      <c r="GH239" s="159"/>
      <c r="GI239" s="159"/>
      <c r="GJ239" s="159"/>
      <c r="GK239" s="159"/>
      <c r="GL239" s="159"/>
      <c r="GM239" s="159"/>
      <c r="GN239" s="159"/>
      <c r="GO239" s="159"/>
      <c r="GP239" s="159"/>
      <c r="GQ239" s="159"/>
      <c r="GR239" s="159"/>
      <c r="GS239" s="159"/>
      <c r="GT239" s="159"/>
      <c r="GU239" s="159"/>
      <c r="GV239" s="159"/>
      <c r="GW239" s="159"/>
      <c r="GX239" s="159"/>
      <c r="GY239" s="159"/>
      <c r="GZ239" s="159"/>
      <c r="HA239" s="159"/>
      <c r="HB239" s="159"/>
      <c r="HC239" s="159"/>
      <c r="HD239" s="159"/>
      <c r="HE239" s="159"/>
      <c r="HF239" s="159"/>
      <c r="HG239" s="159"/>
      <c r="HH239" s="159"/>
    </row>
    <row r="240" spans="2:216" ht="15" customHeight="1">
      <c r="B240" s="104" t="s">
        <v>382</v>
      </c>
      <c r="C240" s="106" t="s">
        <v>181</v>
      </c>
      <c r="D240" s="109"/>
      <c r="E240" s="109"/>
      <c r="F240" s="109"/>
      <c r="H240" s="132"/>
      <c r="I240" s="132"/>
      <c r="J240" s="132"/>
      <c r="K240" s="132"/>
      <c r="L240" s="132"/>
      <c r="M240" s="132"/>
      <c r="N240" s="132"/>
      <c r="O240" s="132"/>
      <c r="P240" s="132"/>
      <c r="Q240" s="132"/>
      <c r="R240" s="132"/>
      <c r="S240" s="132"/>
      <c r="T240" s="132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186"/>
      <c r="AH240" s="226"/>
      <c r="AI240" s="226"/>
      <c r="AJ240" s="226"/>
      <c r="AK240" s="96"/>
      <c r="AL240" s="96"/>
      <c r="AM240" s="96"/>
      <c r="AN240" s="96"/>
      <c r="AO240" s="96"/>
      <c r="AP240" s="96"/>
      <c r="AQ240" s="96"/>
      <c r="AR240" s="96"/>
      <c r="AS240" s="96"/>
      <c r="AT240" s="226"/>
      <c r="AU240" s="226"/>
      <c r="AV240" s="226"/>
      <c r="AW240" s="96"/>
      <c r="AX240" s="96"/>
      <c r="AY240" s="96"/>
      <c r="AZ240" s="96"/>
      <c r="BA240" s="96"/>
      <c r="BB240" s="96"/>
      <c r="BC240" s="96"/>
      <c r="BD240" s="96"/>
      <c r="BE240" s="96"/>
      <c r="BH240" s="226"/>
      <c r="BI240" s="226"/>
      <c r="BJ240" s="226"/>
      <c r="BK240" s="226"/>
      <c r="BL240" s="226"/>
      <c r="BM240" s="226"/>
      <c r="BN240" s="96"/>
      <c r="BO240" s="96"/>
      <c r="BP240" s="96"/>
      <c r="BQ240" s="96"/>
      <c r="BR240" s="96"/>
      <c r="BS240" s="96"/>
      <c r="BT240" s="226"/>
      <c r="BU240" s="226"/>
      <c r="BV240" s="226"/>
      <c r="BW240" s="226"/>
      <c r="BX240" s="226"/>
      <c r="BY240" s="226"/>
      <c r="BZ240" s="96"/>
      <c r="CA240" s="96"/>
      <c r="CB240" s="96"/>
      <c r="CC240" s="96"/>
      <c r="CD240" s="96"/>
      <c r="CE240" s="96"/>
      <c r="CH240" s="226"/>
      <c r="CI240" s="226"/>
      <c r="CJ240" s="226"/>
      <c r="CK240" s="226"/>
      <c r="CL240" s="226"/>
      <c r="CM240" s="226"/>
      <c r="CN240" s="226"/>
      <c r="CO240" s="226"/>
      <c r="CP240" s="226"/>
      <c r="CQ240" s="96"/>
      <c r="CR240" s="96"/>
      <c r="CS240" s="96"/>
      <c r="CT240" s="226"/>
      <c r="CU240" s="226"/>
      <c r="CV240" s="226"/>
      <c r="CW240" s="226"/>
      <c r="CX240" s="226"/>
      <c r="CY240" s="226"/>
      <c r="CZ240" s="226"/>
      <c r="DA240" s="226"/>
      <c r="DB240" s="226"/>
      <c r="DC240" s="96"/>
      <c r="DD240" s="96"/>
      <c r="DE240" s="96"/>
      <c r="DH240" s="96"/>
      <c r="DI240" s="96"/>
      <c r="DJ240" s="96"/>
      <c r="DK240" s="96"/>
      <c r="DL240" s="96"/>
      <c r="DM240" s="96"/>
      <c r="DN240" s="96"/>
      <c r="DO240" s="96"/>
      <c r="DP240" s="96"/>
      <c r="DQ240" s="96"/>
      <c r="DR240" s="96"/>
      <c r="DS240" s="96"/>
      <c r="DT240" s="96"/>
      <c r="DU240" s="96"/>
      <c r="DV240" s="96"/>
      <c r="DW240" s="96"/>
      <c r="DX240" s="96"/>
      <c r="DY240" s="96"/>
      <c r="DZ240" s="96"/>
      <c r="EA240" s="96"/>
      <c r="EB240" s="96"/>
      <c r="EC240" s="96"/>
      <c r="ED240" s="96"/>
      <c r="EE240" s="96"/>
      <c r="EF240" s="96"/>
      <c r="EG240" s="96"/>
      <c r="EH240" s="96"/>
      <c r="EI240" s="96"/>
      <c r="EJ240" s="96"/>
      <c r="EK240" s="96"/>
      <c r="EL240" s="96"/>
      <c r="EM240" s="96"/>
      <c r="EN240" s="96"/>
      <c r="EO240" s="96"/>
      <c r="EP240" s="96"/>
      <c r="EQ240" s="96"/>
      <c r="ER240" s="96"/>
      <c r="ES240" s="96"/>
      <c r="ET240" s="96"/>
      <c r="EU240" s="96"/>
      <c r="EV240" s="96"/>
      <c r="EW240" s="96"/>
      <c r="EX240" s="96"/>
      <c r="EY240" s="96"/>
      <c r="EZ240" s="96"/>
      <c r="FA240" s="96"/>
      <c r="FB240" s="96"/>
      <c r="FC240" s="96"/>
      <c r="FD240" s="96"/>
      <c r="FE240" s="96"/>
      <c r="FF240" s="96"/>
      <c r="FG240" s="96"/>
      <c r="FH240" s="96"/>
      <c r="FI240" s="96"/>
      <c r="FJ240" s="96"/>
      <c r="FK240" s="96"/>
      <c r="FL240" s="96"/>
      <c r="FM240" s="96"/>
      <c r="FN240" s="96"/>
      <c r="FO240" s="96"/>
      <c r="FP240" s="96"/>
      <c r="FQ240" s="96"/>
      <c r="FR240" s="96"/>
      <c r="FS240" s="96"/>
      <c r="FT240" s="96"/>
      <c r="FU240" s="96"/>
      <c r="FV240" s="96"/>
      <c r="FW240" s="96"/>
      <c r="FX240" s="96"/>
      <c r="FY240" s="159"/>
      <c r="FZ240" s="159"/>
      <c r="GA240" s="159"/>
      <c r="GB240" s="159"/>
      <c r="GC240" s="159"/>
      <c r="GD240" s="159"/>
      <c r="GE240" s="159"/>
      <c r="GF240" s="159"/>
      <c r="GG240" s="159"/>
      <c r="GH240" s="159"/>
      <c r="GI240" s="159"/>
      <c r="GJ240" s="159"/>
      <c r="GK240" s="159"/>
      <c r="GL240" s="159"/>
      <c r="GM240" s="159"/>
      <c r="GN240" s="159"/>
      <c r="GO240" s="159"/>
      <c r="GP240" s="159"/>
      <c r="GQ240" s="159"/>
      <c r="GR240" s="159"/>
      <c r="GS240" s="159"/>
      <c r="GT240" s="159"/>
      <c r="GU240" s="159"/>
      <c r="GV240" s="159"/>
      <c r="GW240" s="159"/>
      <c r="GX240" s="159"/>
      <c r="GY240" s="159"/>
      <c r="GZ240" s="159"/>
      <c r="HA240" s="159"/>
      <c r="HB240" s="159"/>
      <c r="HC240" s="159"/>
      <c r="HD240" s="159"/>
      <c r="HE240" s="159"/>
      <c r="HF240" s="159"/>
      <c r="HG240" s="159"/>
      <c r="HH240" s="159"/>
    </row>
    <row r="241" spans="2:216" ht="15" customHeight="1">
      <c r="B241" s="104" t="s">
        <v>383</v>
      </c>
      <c r="C241" s="106" t="s">
        <v>183</v>
      </c>
      <c r="D241" s="109"/>
      <c r="E241" s="109"/>
      <c r="F241" s="109"/>
      <c r="H241" s="132"/>
      <c r="I241" s="132"/>
      <c r="J241" s="132"/>
      <c r="K241" s="132"/>
      <c r="L241" s="132"/>
      <c r="M241" s="132"/>
      <c r="N241" s="132"/>
      <c r="O241" s="132"/>
      <c r="P241" s="132"/>
      <c r="Q241" s="132"/>
      <c r="R241" s="132"/>
      <c r="S241" s="132"/>
      <c r="T241" s="132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186"/>
      <c r="AH241" s="226"/>
      <c r="AI241" s="226"/>
      <c r="AJ241" s="226"/>
      <c r="AK241" s="129"/>
      <c r="AL241" s="129"/>
      <c r="AM241" s="129"/>
      <c r="AN241" s="129"/>
      <c r="AO241" s="129"/>
      <c r="AP241" s="129"/>
      <c r="AQ241" s="129"/>
      <c r="AR241" s="129"/>
      <c r="AS241" s="129"/>
      <c r="AT241" s="226"/>
      <c r="AU241" s="226"/>
      <c r="AV241" s="226"/>
      <c r="AW241" s="129"/>
      <c r="AX241" s="129"/>
      <c r="AY241" s="129"/>
      <c r="AZ241" s="129"/>
      <c r="BA241" s="129"/>
      <c r="BB241" s="129"/>
      <c r="BC241" s="129"/>
      <c r="BD241" s="129"/>
      <c r="BE241" s="129"/>
      <c r="BH241" s="226"/>
      <c r="BI241" s="226"/>
      <c r="BJ241" s="226"/>
      <c r="BK241" s="226"/>
      <c r="BL241" s="226"/>
      <c r="BM241" s="226"/>
      <c r="BN241" s="129"/>
      <c r="BO241" s="129"/>
      <c r="BP241" s="129"/>
      <c r="BQ241" s="129"/>
      <c r="BR241" s="129"/>
      <c r="BS241" s="129"/>
      <c r="BT241" s="226"/>
      <c r="BU241" s="226"/>
      <c r="BV241" s="226"/>
      <c r="BW241" s="226"/>
      <c r="BX241" s="226"/>
      <c r="BY241" s="226"/>
      <c r="BZ241" s="129"/>
      <c r="CA241" s="129"/>
      <c r="CB241" s="129"/>
      <c r="CC241" s="129"/>
      <c r="CD241" s="129"/>
      <c r="CE241" s="129"/>
      <c r="CH241" s="226"/>
      <c r="CI241" s="226"/>
      <c r="CJ241" s="226"/>
      <c r="CK241" s="226"/>
      <c r="CL241" s="226"/>
      <c r="CM241" s="226"/>
      <c r="CN241" s="226"/>
      <c r="CO241" s="226"/>
      <c r="CP241" s="226"/>
      <c r="CQ241" s="129"/>
      <c r="CR241" s="129"/>
      <c r="CS241" s="129"/>
      <c r="CT241" s="226"/>
      <c r="CU241" s="226"/>
      <c r="CV241" s="226"/>
      <c r="CW241" s="226"/>
      <c r="CX241" s="226"/>
      <c r="CY241" s="226"/>
      <c r="CZ241" s="226"/>
      <c r="DA241" s="226"/>
      <c r="DB241" s="226"/>
      <c r="DC241" s="129"/>
      <c r="DD241" s="129"/>
      <c r="DE241" s="129"/>
      <c r="DH241" s="129"/>
      <c r="DI241" s="129"/>
      <c r="DJ241" s="129"/>
      <c r="DK241" s="129"/>
      <c r="DL241" s="129"/>
      <c r="DM241" s="129"/>
      <c r="DN241" s="129"/>
      <c r="DO241" s="129"/>
      <c r="DP241" s="129"/>
      <c r="DQ241" s="129"/>
      <c r="DR241" s="129"/>
      <c r="DS241" s="129"/>
      <c r="DT241" s="129"/>
      <c r="DU241" s="129"/>
      <c r="DV241" s="129"/>
      <c r="DW241" s="129"/>
      <c r="DX241" s="129"/>
      <c r="DY241" s="129"/>
      <c r="DZ241" s="129"/>
      <c r="EA241" s="129"/>
      <c r="EB241" s="129"/>
      <c r="EC241" s="129"/>
      <c r="ED241" s="129"/>
      <c r="EE241" s="129"/>
      <c r="EF241" s="129"/>
      <c r="EG241" s="129"/>
      <c r="EH241" s="129"/>
      <c r="EI241" s="129"/>
      <c r="EJ241" s="129"/>
      <c r="EK241" s="129"/>
      <c r="EL241" s="129"/>
      <c r="EM241" s="129"/>
      <c r="EN241" s="129"/>
      <c r="EO241" s="129"/>
      <c r="EP241" s="129"/>
      <c r="EQ241" s="129"/>
      <c r="ER241" s="129"/>
      <c r="ES241" s="129"/>
      <c r="ET241" s="129"/>
      <c r="EU241" s="129"/>
      <c r="EV241" s="129"/>
      <c r="EW241" s="129"/>
      <c r="EX241" s="129"/>
      <c r="EY241" s="129"/>
      <c r="EZ241" s="129"/>
      <c r="FA241" s="129"/>
      <c r="FB241" s="129"/>
      <c r="FC241" s="129"/>
      <c r="FD241" s="129"/>
      <c r="FE241" s="129"/>
      <c r="FF241" s="129"/>
      <c r="FG241" s="129"/>
      <c r="FH241" s="129"/>
      <c r="FI241" s="129"/>
      <c r="FJ241" s="129"/>
      <c r="FK241" s="129"/>
      <c r="FL241" s="129"/>
      <c r="FM241" s="129"/>
      <c r="FN241" s="129"/>
      <c r="FO241" s="129"/>
      <c r="FP241" s="129"/>
      <c r="FQ241" s="129"/>
      <c r="FR241" s="129"/>
      <c r="FS241" s="129"/>
      <c r="FT241" s="129"/>
      <c r="FU241" s="129"/>
      <c r="FV241" s="129"/>
      <c r="FW241" s="129"/>
      <c r="FX241" s="129"/>
      <c r="FY241" s="165"/>
      <c r="FZ241" s="165"/>
      <c r="GA241" s="165"/>
      <c r="GB241" s="165"/>
      <c r="GC241" s="165"/>
      <c r="GD241" s="165"/>
      <c r="GE241" s="165"/>
      <c r="GF241" s="165"/>
      <c r="GG241" s="165"/>
      <c r="GH241" s="165"/>
      <c r="GI241" s="165"/>
      <c r="GJ241" s="165"/>
      <c r="GK241" s="165"/>
      <c r="GL241" s="165"/>
      <c r="GM241" s="165"/>
      <c r="GN241" s="165"/>
      <c r="GO241" s="165"/>
      <c r="GP241" s="165"/>
      <c r="GQ241" s="165"/>
      <c r="GR241" s="165"/>
      <c r="GS241" s="165"/>
      <c r="GT241" s="165"/>
      <c r="GU241" s="165"/>
      <c r="GV241" s="165"/>
      <c r="GW241" s="165"/>
      <c r="GX241" s="165"/>
      <c r="GY241" s="165"/>
      <c r="GZ241" s="165"/>
      <c r="HA241" s="165"/>
      <c r="HB241" s="165"/>
      <c r="HC241" s="165"/>
      <c r="HD241" s="165"/>
      <c r="HE241" s="165"/>
      <c r="HF241" s="165"/>
      <c r="HG241" s="165"/>
      <c r="HH241" s="165"/>
    </row>
    <row r="242" spans="2:216" ht="15" customHeight="1">
      <c r="B242" s="104" t="s">
        <v>384</v>
      </c>
      <c r="C242" s="106" t="s">
        <v>183</v>
      </c>
      <c r="D242" s="109"/>
      <c r="E242" s="109"/>
      <c r="F242" s="109"/>
      <c r="H242" s="132"/>
      <c r="I242" s="132"/>
      <c r="J242" s="132"/>
      <c r="K242" s="132"/>
      <c r="L242" s="132"/>
      <c r="M242" s="132"/>
      <c r="N242" s="132"/>
      <c r="O242" s="132"/>
      <c r="P242" s="132"/>
      <c r="Q242" s="132"/>
      <c r="R242" s="132"/>
      <c r="S242" s="132"/>
      <c r="T242" s="132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186"/>
      <c r="AH242" s="226"/>
      <c r="AI242" s="226"/>
      <c r="AJ242" s="226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226"/>
      <c r="AU242" s="226"/>
      <c r="AV242" s="226"/>
      <c r="AW242" s="129"/>
      <c r="AX242" s="129"/>
      <c r="AY242" s="129"/>
      <c r="AZ242" s="129"/>
      <c r="BA242" s="129"/>
      <c r="BB242" s="129"/>
      <c r="BC242" s="129"/>
      <c r="BD242" s="129"/>
      <c r="BE242" s="129"/>
      <c r="BH242" s="226"/>
      <c r="BI242" s="226"/>
      <c r="BJ242" s="226"/>
      <c r="BK242" s="226"/>
      <c r="BL242" s="226"/>
      <c r="BM242" s="226"/>
      <c r="BN242" s="129"/>
      <c r="BO242" s="129"/>
      <c r="BP242" s="129"/>
      <c r="BQ242" s="129"/>
      <c r="BR242" s="129"/>
      <c r="BS242" s="129"/>
      <c r="BT242" s="226"/>
      <c r="BU242" s="226"/>
      <c r="BV242" s="226"/>
      <c r="BW242" s="226"/>
      <c r="BX242" s="226"/>
      <c r="BY242" s="226"/>
      <c r="BZ242" s="129"/>
      <c r="CA242" s="129"/>
      <c r="CB242" s="129"/>
      <c r="CC242" s="129"/>
      <c r="CD242" s="129"/>
      <c r="CE242" s="129"/>
      <c r="CH242" s="226"/>
      <c r="CI242" s="226"/>
      <c r="CJ242" s="226"/>
      <c r="CK242" s="226"/>
      <c r="CL242" s="226"/>
      <c r="CM242" s="226"/>
      <c r="CN242" s="226"/>
      <c r="CO242" s="226"/>
      <c r="CP242" s="226"/>
      <c r="CQ242" s="129"/>
      <c r="CR242" s="129"/>
      <c r="CS242" s="129"/>
      <c r="CT242" s="226"/>
      <c r="CU242" s="226"/>
      <c r="CV242" s="226"/>
      <c r="CW242" s="226"/>
      <c r="CX242" s="226"/>
      <c r="CY242" s="226"/>
      <c r="CZ242" s="226"/>
      <c r="DA242" s="226"/>
      <c r="DB242" s="226"/>
      <c r="DC242" s="129"/>
      <c r="DD242" s="129"/>
      <c r="DE242" s="129"/>
      <c r="DH242" s="129"/>
      <c r="DI242" s="129"/>
      <c r="DJ242" s="129"/>
      <c r="DK242" s="129"/>
      <c r="DL242" s="129"/>
      <c r="DM242" s="129"/>
      <c r="DN242" s="129"/>
      <c r="DO242" s="129"/>
      <c r="DP242" s="129"/>
      <c r="DQ242" s="129"/>
      <c r="DR242" s="129"/>
      <c r="DS242" s="129"/>
      <c r="DT242" s="129"/>
      <c r="DU242" s="129"/>
      <c r="DV242" s="129"/>
      <c r="DW242" s="129"/>
      <c r="DX242" s="129"/>
      <c r="DY242" s="129"/>
      <c r="DZ242" s="129"/>
      <c r="EA242" s="129"/>
      <c r="EB242" s="129"/>
      <c r="EC242" s="129"/>
      <c r="ED242" s="129"/>
      <c r="EE242" s="129"/>
      <c r="EF242" s="129"/>
      <c r="EG242" s="129"/>
      <c r="EH242" s="129"/>
      <c r="EI242" s="129"/>
      <c r="EJ242" s="129"/>
      <c r="EK242" s="129"/>
      <c r="EL242" s="129"/>
      <c r="EM242" s="129"/>
      <c r="EN242" s="129"/>
      <c r="EO242" s="129"/>
      <c r="EP242" s="129"/>
      <c r="EQ242" s="129"/>
      <c r="ER242" s="129"/>
      <c r="ES242" s="129"/>
      <c r="ET242" s="129"/>
      <c r="EU242" s="129"/>
      <c r="EV242" s="129"/>
      <c r="EW242" s="129"/>
      <c r="EX242" s="129"/>
      <c r="EY242" s="129"/>
      <c r="EZ242" s="129"/>
      <c r="FA242" s="129"/>
      <c r="FB242" s="129"/>
      <c r="FC242" s="129"/>
      <c r="FD242" s="129"/>
      <c r="FE242" s="129"/>
      <c r="FF242" s="129"/>
      <c r="FG242" s="129"/>
      <c r="FH242" s="129"/>
      <c r="FI242" s="129"/>
      <c r="FJ242" s="129"/>
      <c r="FK242" s="129"/>
      <c r="FL242" s="129"/>
      <c r="FM242" s="129"/>
      <c r="FN242" s="129"/>
      <c r="FO242" s="129"/>
      <c r="FP242" s="129"/>
      <c r="FQ242" s="129"/>
      <c r="FR242" s="129"/>
      <c r="FS242" s="129"/>
      <c r="FT242" s="129"/>
      <c r="FU242" s="129"/>
      <c r="FV242" s="129"/>
      <c r="FW242" s="129"/>
      <c r="FX242" s="129"/>
      <c r="FY242" s="165"/>
      <c r="FZ242" s="165"/>
      <c r="GA242" s="165"/>
      <c r="GB242" s="165"/>
      <c r="GC242" s="165"/>
      <c r="GD242" s="165"/>
      <c r="GE242" s="165"/>
      <c r="GF242" s="165"/>
      <c r="GG242" s="165"/>
      <c r="GH242" s="165"/>
      <c r="GI242" s="165"/>
      <c r="GJ242" s="165"/>
      <c r="GK242" s="165"/>
      <c r="GL242" s="165"/>
      <c r="GM242" s="165"/>
      <c r="GN242" s="165"/>
      <c r="GO242" s="165"/>
      <c r="GP242" s="165"/>
      <c r="GQ242" s="165"/>
      <c r="GR242" s="165"/>
      <c r="GS242" s="165"/>
      <c r="GT242" s="165"/>
      <c r="GU242" s="165"/>
      <c r="GV242" s="165"/>
      <c r="GW242" s="165"/>
      <c r="GX242" s="165"/>
      <c r="GY242" s="165"/>
      <c r="GZ242" s="165"/>
      <c r="HA242" s="165"/>
      <c r="HB242" s="165"/>
      <c r="HC242" s="165"/>
      <c r="HD242" s="165"/>
      <c r="HE242" s="165"/>
      <c r="HF242" s="165"/>
      <c r="HG242" s="165"/>
      <c r="HH242" s="165"/>
    </row>
    <row r="243" spans="2:216" ht="15" customHeight="1">
      <c r="B243" s="104" t="s">
        <v>385</v>
      </c>
      <c r="C243" s="106" t="s">
        <v>264</v>
      </c>
      <c r="D243" s="109"/>
      <c r="E243" s="109"/>
      <c r="F243" s="109"/>
      <c r="H243" s="132"/>
      <c r="I243" s="132"/>
      <c r="J243" s="132"/>
      <c r="K243" s="132"/>
      <c r="L243" s="132"/>
      <c r="M243" s="132"/>
      <c r="N243" s="132"/>
      <c r="O243" s="132"/>
      <c r="P243" s="132"/>
      <c r="Q243" s="132"/>
      <c r="R243" s="132"/>
      <c r="S243" s="132"/>
      <c r="T243" s="132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186"/>
      <c r="AH243" s="226"/>
      <c r="AI243" s="226"/>
      <c r="AJ243" s="226"/>
      <c r="AK243" s="96"/>
      <c r="AL243" s="96"/>
      <c r="AM243" s="96"/>
      <c r="AN243" s="96"/>
      <c r="AO243" s="96"/>
      <c r="AP243" s="96"/>
      <c r="AQ243" s="96"/>
      <c r="AR243" s="96"/>
      <c r="AS243" s="96"/>
      <c r="AT243" s="226"/>
      <c r="AU243" s="226"/>
      <c r="AV243" s="226"/>
      <c r="AW243" s="96"/>
      <c r="AX243" s="96"/>
      <c r="AY243" s="96"/>
      <c r="AZ243" s="96"/>
      <c r="BA243" s="96"/>
      <c r="BB243" s="96"/>
      <c r="BC243" s="96"/>
      <c r="BD243" s="96"/>
      <c r="BE243" s="96"/>
      <c r="BH243" s="226"/>
      <c r="BI243" s="226"/>
      <c r="BJ243" s="226"/>
      <c r="BK243" s="226"/>
      <c r="BL243" s="226"/>
      <c r="BM243" s="226"/>
      <c r="BN243" s="96"/>
      <c r="BO243" s="96"/>
      <c r="BP243" s="96"/>
      <c r="BQ243" s="96"/>
      <c r="BR243" s="96"/>
      <c r="BS243" s="96"/>
      <c r="BT243" s="226"/>
      <c r="BU243" s="226"/>
      <c r="BV243" s="226"/>
      <c r="BW243" s="226"/>
      <c r="BX243" s="226"/>
      <c r="BY243" s="226"/>
      <c r="BZ243" s="96"/>
      <c r="CA243" s="96"/>
      <c r="CB243" s="96"/>
      <c r="CC243" s="96"/>
      <c r="CD243" s="96"/>
      <c r="CE243" s="96"/>
      <c r="CH243" s="226"/>
      <c r="CI243" s="226"/>
      <c r="CJ243" s="226"/>
      <c r="CK243" s="226"/>
      <c r="CL243" s="226"/>
      <c r="CM243" s="226"/>
      <c r="CN243" s="226"/>
      <c r="CO243" s="226"/>
      <c r="CP243" s="226"/>
      <c r="CQ243" s="96"/>
      <c r="CR243" s="96"/>
      <c r="CS243" s="96"/>
      <c r="CT243" s="226"/>
      <c r="CU243" s="226"/>
      <c r="CV243" s="226"/>
      <c r="CW243" s="226"/>
      <c r="CX243" s="226"/>
      <c r="CY243" s="226"/>
      <c r="CZ243" s="226"/>
      <c r="DA243" s="226"/>
      <c r="DB243" s="226"/>
      <c r="DC243" s="96"/>
      <c r="DD243" s="96"/>
      <c r="DE243" s="96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6"/>
      <c r="EB243" s="96"/>
      <c r="EC243" s="96"/>
      <c r="ED243" s="96"/>
      <c r="EE243" s="96"/>
      <c r="EF243" s="96"/>
      <c r="EG243" s="96"/>
      <c r="EH243" s="96"/>
      <c r="EI243" s="96"/>
      <c r="EJ243" s="96"/>
      <c r="EK243" s="96"/>
      <c r="EL243" s="96"/>
      <c r="EM243" s="96"/>
      <c r="EN243" s="96"/>
      <c r="EO243" s="96"/>
      <c r="EP243" s="96"/>
      <c r="EQ243" s="96"/>
      <c r="ER243" s="96"/>
      <c r="ES243" s="96"/>
      <c r="ET243" s="96"/>
      <c r="EU243" s="96"/>
      <c r="EV243" s="96"/>
      <c r="EW243" s="96"/>
      <c r="EX243" s="96"/>
      <c r="EY243" s="96"/>
      <c r="EZ243" s="96"/>
      <c r="FA243" s="96"/>
      <c r="FB243" s="96"/>
      <c r="FC243" s="96"/>
      <c r="FD243" s="96"/>
      <c r="FE243" s="96"/>
      <c r="FF243" s="96"/>
      <c r="FG243" s="96"/>
      <c r="FH243" s="96"/>
      <c r="FI243" s="96"/>
      <c r="FJ243" s="96"/>
      <c r="FK243" s="96"/>
      <c r="FL243" s="96"/>
      <c r="FM243" s="96"/>
      <c r="FN243" s="96"/>
      <c r="FO243" s="96"/>
      <c r="FP243" s="96"/>
      <c r="FQ243" s="96"/>
      <c r="FR243" s="96"/>
      <c r="FS243" s="96"/>
      <c r="FT243" s="96"/>
      <c r="FU243" s="96"/>
      <c r="FV243" s="96"/>
      <c r="FW243" s="96"/>
      <c r="FX243" s="96"/>
      <c r="FY243" s="159"/>
      <c r="FZ243" s="159"/>
      <c r="GA243" s="159"/>
      <c r="GB243" s="159"/>
      <c r="GC243" s="159"/>
      <c r="GD243" s="159"/>
      <c r="GE243" s="159"/>
      <c r="GF243" s="159"/>
      <c r="GG243" s="159"/>
      <c r="GH243" s="159"/>
      <c r="GI243" s="159"/>
      <c r="GJ243" s="159"/>
      <c r="GK243" s="159"/>
      <c r="GL243" s="159"/>
      <c r="GM243" s="159"/>
      <c r="GN243" s="159"/>
      <c r="GO243" s="159"/>
      <c r="GP243" s="159"/>
      <c r="GQ243" s="159"/>
      <c r="GR243" s="159"/>
      <c r="GS243" s="159"/>
      <c r="GT243" s="159"/>
      <c r="GU243" s="159"/>
      <c r="GV243" s="159"/>
      <c r="GW243" s="159"/>
      <c r="GX243" s="159"/>
      <c r="GY243" s="159"/>
      <c r="GZ243" s="159"/>
      <c r="HA243" s="159"/>
      <c r="HB243" s="159"/>
      <c r="HC243" s="159"/>
      <c r="HD243" s="159"/>
      <c r="HE243" s="159"/>
      <c r="HF243" s="159"/>
      <c r="HG243" s="159"/>
      <c r="HH243" s="159"/>
    </row>
    <row r="244" spans="2:216" ht="15" customHeight="1">
      <c r="B244" s="104" t="s">
        <v>386</v>
      </c>
      <c r="C244" s="106" t="s">
        <v>264</v>
      </c>
      <c r="D244" s="109"/>
      <c r="E244" s="109"/>
      <c r="F244" s="109"/>
      <c r="H244" s="132"/>
      <c r="I244" s="132"/>
      <c r="J244" s="132"/>
      <c r="K244" s="132"/>
      <c r="L244" s="132"/>
      <c r="M244" s="132"/>
      <c r="N244" s="132"/>
      <c r="O244" s="132"/>
      <c r="P244" s="132"/>
      <c r="Q244" s="132"/>
      <c r="R244" s="132"/>
      <c r="S244" s="132"/>
      <c r="T244" s="132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186"/>
      <c r="AH244" s="226"/>
      <c r="AI244" s="226"/>
      <c r="AJ244" s="226"/>
      <c r="AK244" s="96"/>
      <c r="AL244" s="96"/>
      <c r="AM244" s="96"/>
      <c r="AN244" s="96"/>
      <c r="AO244" s="96"/>
      <c r="AP244" s="96"/>
      <c r="AQ244" s="96"/>
      <c r="AR244" s="96"/>
      <c r="AS244" s="96"/>
      <c r="AT244" s="226"/>
      <c r="AU244" s="226"/>
      <c r="AV244" s="226"/>
      <c r="AW244" s="96"/>
      <c r="AX244" s="96"/>
      <c r="AY244" s="96"/>
      <c r="AZ244" s="96"/>
      <c r="BA244" s="96"/>
      <c r="BB244" s="96"/>
      <c r="BC244" s="96"/>
      <c r="BD244" s="96"/>
      <c r="BE244" s="96"/>
      <c r="BH244" s="226"/>
      <c r="BI244" s="226"/>
      <c r="BJ244" s="226"/>
      <c r="BK244" s="226"/>
      <c r="BL244" s="226"/>
      <c r="BM244" s="226"/>
      <c r="BN244" s="96"/>
      <c r="BO244" s="96"/>
      <c r="BP244" s="96"/>
      <c r="BQ244" s="96"/>
      <c r="BR244" s="96"/>
      <c r="BS244" s="96"/>
      <c r="BT244" s="226"/>
      <c r="BU244" s="226"/>
      <c r="BV244" s="226"/>
      <c r="BW244" s="226"/>
      <c r="BX244" s="226"/>
      <c r="BY244" s="226"/>
      <c r="BZ244" s="96"/>
      <c r="CA244" s="96"/>
      <c r="CB244" s="96"/>
      <c r="CC244" s="96"/>
      <c r="CD244" s="96"/>
      <c r="CE244" s="96"/>
      <c r="CH244" s="226"/>
      <c r="CI244" s="226"/>
      <c r="CJ244" s="226"/>
      <c r="CK244" s="226"/>
      <c r="CL244" s="226"/>
      <c r="CM244" s="226"/>
      <c r="CN244" s="226"/>
      <c r="CO244" s="226"/>
      <c r="CP244" s="226"/>
      <c r="CQ244" s="96"/>
      <c r="CR244" s="96"/>
      <c r="CS244" s="96"/>
      <c r="CT244" s="226"/>
      <c r="CU244" s="226"/>
      <c r="CV244" s="226"/>
      <c r="CW244" s="226"/>
      <c r="CX244" s="226"/>
      <c r="CY244" s="226"/>
      <c r="CZ244" s="226"/>
      <c r="DA244" s="226"/>
      <c r="DB244" s="226"/>
      <c r="DC244" s="96"/>
      <c r="DD244" s="96"/>
      <c r="DE244" s="96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6"/>
      <c r="EB244" s="96"/>
      <c r="EC244" s="96"/>
      <c r="ED244" s="96"/>
      <c r="EE244" s="96"/>
      <c r="EF244" s="96"/>
      <c r="EG244" s="96"/>
      <c r="EH244" s="96"/>
      <c r="EI244" s="96"/>
      <c r="EJ244" s="96"/>
      <c r="EK244" s="96"/>
      <c r="EL244" s="96"/>
      <c r="EM244" s="96"/>
      <c r="EN244" s="96"/>
      <c r="EO244" s="96"/>
      <c r="EP244" s="96"/>
      <c r="EQ244" s="96"/>
      <c r="ER244" s="96"/>
      <c r="ES244" s="96"/>
      <c r="ET244" s="96"/>
      <c r="EU244" s="96"/>
      <c r="EV244" s="96"/>
      <c r="EW244" s="96"/>
      <c r="EX244" s="96"/>
      <c r="EY244" s="96"/>
      <c r="EZ244" s="96"/>
      <c r="FA244" s="96"/>
      <c r="FB244" s="96"/>
      <c r="FC244" s="96"/>
      <c r="FD244" s="96"/>
      <c r="FE244" s="96"/>
      <c r="FF244" s="96"/>
      <c r="FG244" s="96"/>
      <c r="FH244" s="96"/>
      <c r="FI244" s="96"/>
      <c r="FJ244" s="96"/>
      <c r="FK244" s="96"/>
      <c r="FL244" s="96"/>
      <c r="FM244" s="96"/>
      <c r="FN244" s="96"/>
      <c r="FO244" s="96"/>
      <c r="FP244" s="96"/>
      <c r="FQ244" s="96"/>
      <c r="FR244" s="96"/>
      <c r="FS244" s="96"/>
      <c r="FT244" s="96"/>
      <c r="FU244" s="96"/>
      <c r="FV244" s="96"/>
      <c r="FW244" s="96"/>
      <c r="FX244" s="96"/>
      <c r="FY244" s="159"/>
      <c r="FZ244" s="159"/>
      <c r="GA244" s="159"/>
      <c r="GB244" s="159"/>
      <c r="GC244" s="159"/>
      <c r="GD244" s="159"/>
      <c r="GE244" s="159"/>
      <c r="GF244" s="159"/>
      <c r="GG244" s="159"/>
      <c r="GH244" s="159"/>
      <c r="GI244" s="159"/>
      <c r="GJ244" s="159"/>
      <c r="GK244" s="159"/>
      <c r="GL244" s="159"/>
      <c r="GM244" s="159"/>
      <c r="GN244" s="159"/>
      <c r="GO244" s="159"/>
      <c r="GP244" s="159"/>
      <c r="GQ244" s="159"/>
      <c r="GR244" s="159"/>
      <c r="GS244" s="159"/>
      <c r="GT244" s="159"/>
      <c r="GU244" s="159"/>
      <c r="GV244" s="159"/>
      <c r="GW244" s="159"/>
      <c r="GX244" s="159"/>
      <c r="GY244" s="159"/>
      <c r="GZ244" s="159"/>
      <c r="HA244" s="159"/>
      <c r="HB244" s="159"/>
      <c r="HC244" s="159"/>
      <c r="HD244" s="159"/>
      <c r="HE244" s="159"/>
      <c r="HF244" s="159"/>
      <c r="HG244" s="159"/>
      <c r="HH244" s="159"/>
    </row>
    <row r="245" spans="2:216" ht="15" customHeight="1">
      <c r="B245" s="104" t="s">
        <v>385</v>
      </c>
      <c r="C245" s="106" t="s">
        <v>266</v>
      </c>
      <c r="D245" s="109"/>
      <c r="E245" s="109"/>
      <c r="F245" s="109"/>
      <c r="H245" s="132"/>
      <c r="I245" s="132"/>
      <c r="J245" s="132"/>
      <c r="K245" s="132"/>
      <c r="L245" s="132"/>
      <c r="M245" s="132"/>
      <c r="N245" s="132"/>
      <c r="O245" s="132"/>
      <c r="P245" s="132"/>
      <c r="Q245" s="132"/>
      <c r="R245" s="132"/>
      <c r="S245" s="132"/>
      <c r="T245" s="132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186"/>
      <c r="AH245" s="226"/>
      <c r="AI245" s="226"/>
      <c r="AJ245" s="226"/>
      <c r="AK245" s="96"/>
      <c r="AL245" s="96"/>
      <c r="AM245" s="96"/>
      <c r="AN245" s="96"/>
      <c r="AO245" s="96"/>
      <c r="AP245" s="96"/>
      <c r="AQ245" s="96"/>
      <c r="AR245" s="96"/>
      <c r="AS245" s="96"/>
      <c r="AT245" s="226"/>
      <c r="AU245" s="226"/>
      <c r="AV245" s="226"/>
      <c r="AW245" s="96"/>
      <c r="AX245" s="96"/>
      <c r="AY245" s="96"/>
      <c r="AZ245" s="96"/>
      <c r="BA245" s="96"/>
      <c r="BB245" s="96"/>
      <c r="BC245" s="96"/>
      <c r="BD245" s="96"/>
      <c r="BE245" s="96"/>
      <c r="BH245" s="226"/>
      <c r="BI245" s="226"/>
      <c r="BJ245" s="226"/>
      <c r="BK245" s="226"/>
      <c r="BL245" s="226"/>
      <c r="BM245" s="226"/>
      <c r="BN245" s="96"/>
      <c r="BO245" s="96"/>
      <c r="BP245" s="96"/>
      <c r="BQ245" s="96"/>
      <c r="BR245" s="96"/>
      <c r="BS245" s="96"/>
      <c r="BT245" s="226"/>
      <c r="BU245" s="226"/>
      <c r="BV245" s="226"/>
      <c r="BW245" s="226"/>
      <c r="BX245" s="226"/>
      <c r="BY245" s="226"/>
      <c r="BZ245" s="96"/>
      <c r="CA245" s="96"/>
      <c r="CB245" s="96"/>
      <c r="CC245" s="96"/>
      <c r="CD245" s="96"/>
      <c r="CE245" s="96"/>
      <c r="CH245" s="226"/>
      <c r="CI245" s="226"/>
      <c r="CJ245" s="226"/>
      <c r="CK245" s="226"/>
      <c r="CL245" s="226"/>
      <c r="CM245" s="226"/>
      <c r="CN245" s="226"/>
      <c r="CO245" s="226"/>
      <c r="CP245" s="226"/>
      <c r="CQ245" s="96"/>
      <c r="CR245" s="96"/>
      <c r="CS245" s="96"/>
      <c r="CT245" s="226"/>
      <c r="CU245" s="226"/>
      <c r="CV245" s="226"/>
      <c r="CW245" s="226"/>
      <c r="CX245" s="226"/>
      <c r="CY245" s="226"/>
      <c r="CZ245" s="226"/>
      <c r="DA245" s="226"/>
      <c r="DB245" s="226"/>
      <c r="DC245" s="96"/>
      <c r="DD245" s="96"/>
      <c r="DE245" s="96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6"/>
      <c r="EB245" s="96"/>
      <c r="EC245" s="96"/>
      <c r="ED245" s="96"/>
      <c r="EE245" s="96"/>
      <c r="EF245" s="96"/>
      <c r="EG245" s="96"/>
      <c r="EH245" s="96"/>
      <c r="EI245" s="96"/>
      <c r="EJ245" s="96"/>
      <c r="EK245" s="96"/>
      <c r="EL245" s="96"/>
      <c r="EM245" s="96"/>
      <c r="EN245" s="96"/>
      <c r="EO245" s="96"/>
      <c r="EP245" s="96"/>
      <c r="EQ245" s="96"/>
      <c r="ER245" s="96"/>
      <c r="ES245" s="96"/>
      <c r="ET245" s="96"/>
      <c r="EU245" s="96"/>
      <c r="EV245" s="96"/>
      <c r="EW245" s="96"/>
      <c r="EX245" s="96"/>
      <c r="EY245" s="96"/>
      <c r="EZ245" s="96"/>
      <c r="FA245" s="96"/>
      <c r="FB245" s="96"/>
      <c r="FC245" s="96"/>
      <c r="FD245" s="96"/>
      <c r="FE245" s="96"/>
      <c r="FF245" s="96"/>
      <c r="FG245" s="96"/>
      <c r="FH245" s="96"/>
      <c r="FI245" s="96"/>
      <c r="FJ245" s="96"/>
      <c r="FK245" s="96"/>
      <c r="FL245" s="96"/>
      <c r="FM245" s="96"/>
      <c r="FN245" s="96"/>
      <c r="FO245" s="96"/>
      <c r="FP245" s="96"/>
      <c r="FQ245" s="96"/>
      <c r="FR245" s="96"/>
      <c r="FS245" s="96"/>
      <c r="FT245" s="96"/>
      <c r="FU245" s="96"/>
      <c r="FV245" s="96"/>
      <c r="FW245" s="96"/>
      <c r="FX245" s="96"/>
      <c r="FY245" s="159"/>
      <c r="FZ245" s="159"/>
      <c r="GA245" s="159"/>
      <c r="GB245" s="159"/>
      <c r="GC245" s="159"/>
      <c r="GD245" s="159"/>
      <c r="GE245" s="159"/>
      <c r="GF245" s="159"/>
      <c r="GG245" s="159"/>
      <c r="GH245" s="159"/>
      <c r="GI245" s="159"/>
      <c r="GJ245" s="159"/>
      <c r="GK245" s="159"/>
      <c r="GL245" s="159"/>
      <c r="GM245" s="159"/>
      <c r="GN245" s="159"/>
      <c r="GO245" s="159"/>
      <c r="GP245" s="159"/>
      <c r="GQ245" s="159"/>
      <c r="GR245" s="159"/>
      <c r="GS245" s="159"/>
      <c r="GT245" s="159"/>
      <c r="GU245" s="159"/>
      <c r="GV245" s="159"/>
      <c r="GW245" s="159"/>
      <c r="GX245" s="159"/>
      <c r="GY245" s="159"/>
      <c r="GZ245" s="159"/>
      <c r="HA245" s="159"/>
      <c r="HB245" s="159"/>
      <c r="HC245" s="159"/>
      <c r="HD245" s="159"/>
      <c r="HE245" s="159"/>
      <c r="HF245" s="159"/>
      <c r="HG245" s="159"/>
      <c r="HH245" s="159"/>
    </row>
    <row r="246" spans="2:216" ht="15" customHeight="1">
      <c r="B246" s="104" t="s">
        <v>386</v>
      </c>
      <c r="C246" s="106" t="s">
        <v>266</v>
      </c>
      <c r="D246" s="109"/>
      <c r="E246" s="109"/>
      <c r="F246" s="109"/>
      <c r="H246" s="132"/>
      <c r="I246" s="132"/>
      <c r="J246" s="132"/>
      <c r="K246" s="132"/>
      <c r="L246" s="132"/>
      <c r="M246" s="132"/>
      <c r="N246" s="132"/>
      <c r="O246" s="132"/>
      <c r="P246" s="132"/>
      <c r="Q246" s="132"/>
      <c r="R246" s="132"/>
      <c r="S246" s="132"/>
      <c r="T246" s="132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186"/>
      <c r="AH246" s="226"/>
      <c r="AI246" s="226"/>
      <c r="AJ246" s="226"/>
      <c r="AK246" s="96"/>
      <c r="AL246" s="96"/>
      <c r="AM246" s="96"/>
      <c r="AN246" s="96"/>
      <c r="AO246" s="96"/>
      <c r="AP246" s="96"/>
      <c r="AQ246" s="96"/>
      <c r="AR246" s="96"/>
      <c r="AS246" s="96"/>
      <c r="AT246" s="226"/>
      <c r="AU246" s="226"/>
      <c r="AV246" s="226"/>
      <c r="AW246" s="96"/>
      <c r="AX246" s="96"/>
      <c r="AY246" s="96"/>
      <c r="AZ246" s="96"/>
      <c r="BA246" s="96"/>
      <c r="BB246" s="96"/>
      <c r="BC246" s="96"/>
      <c r="BD246" s="96"/>
      <c r="BE246" s="96"/>
      <c r="BH246" s="226"/>
      <c r="BI246" s="226"/>
      <c r="BJ246" s="226"/>
      <c r="BK246" s="226"/>
      <c r="BL246" s="226"/>
      <c r="BM246" s="226"/>
      <c r="BN246" s="96"/>
      <c r="BO246" s="96"/>
      <c r="BP246" s="96"/>
      <c r="BQ246" s="96"/>
      <c r="BR246" s="96"/>
      <c r="BS246" s="96"/>
      <c r="BT246" s="226"/>
      <c r="BU246" s="226"/>
      <c r="BV246" s="226"/>
      <c r="BW246" s="226"/>
      <c r="BX246" s="226"/>
      <c r="BY246" s="226"/>
      <c r="BZ246" s="96"/>
      <c r="CA246" s="96"/>
      <c r="CB246" s="96"/>
      <c r="CC246" s="96"/>
      <c r="CD246" s="96"/>
      <c r="CE246" s="96"/>
      <c r="CH246" s="226"/>
      <c r="CI246" s="226"/>
      <c r="CJ246" s="226"/>
      <c r="CK246" s="226"/>
      <c r="CL246" s="226"/>
      <c r="CM246" s="226"/>
      <c r="CN246" s="226"/>
      <c r="CO246" s="226"/>
      <c r="CP246" s="226"/>
      <c r="CQ246" s="96"/>
      <c r="CR246" s="96"/>
      <c r="CS246" s="96"/>
      <c r="CT246" s="226"/>
      <c r="CU246" s="226"/>
      <c r="CV246" s="226"/>
      <c r="CW246" s="226"/>
      <c r="CX246" s="226"/>
      <c r="CY246" s="226"/>
      <c r="CZ246" s="226"/>
      <c r="DA246" s="226"/>
      <c r="DB246" s="226"/>
      <c r="DC246" s="96"/>
      <c r="DD246" s="96"/>
      <c r="DE246" s="96"/>
      <c r="DH246" s="96"/>
      <c r="DI246" s="96"/>
      <c r="DJ246" s="96"/>
      <c r="DK246" s="96"/>
      <c r="DL246" s="96"/>
      <c r="DM246" s="96"/>
      <c r="DN246" s="96"/>
      <c r="DO246" s="96"/>
      <c r="DP246" s="96"/>
      <c r="DQ246" s="96"/>
      <c r="DR246" s="96"/>
      <c r="DS246" s="96"/>
      <c r="DT246" s="96"/>
      <c r="DU246" s="96"/>
      <c r="DV246" s="96"/>
      <c r="DW246" s="96"/>
      <c r="DX246" s="96"/>
      <c r="DY246" s="96"/>
      <c r="DZ246" s="96"/>
      <c r="EA246" s="96"/>
      <c r="EB246" s="96"/>
      <c r="EC246" s="96"/>
      <c r="ED246" s="96"/>
      <c r="EE246" s="96"/>
      <c r="EF246" s="96"/>
      <c r="EG246" s="96"/>
      <c r="EH246" s="96"/>
      <c r="EI246" s="96"/>
      <c r="EJ246" s="96"/>
      <c r="EK246" s="96"/>
      <c r="EL246" s="96"/>
      <c r="EM246" s="96"/>
      <c r="EN246" s="96"/>
      <c r="EO246" s="96"/>
      <c r="EP246" s="96"/>
      <c r="EQ246" s="96"/>
      <c r="ER246" s="96"/>
      <c r="ES246" s="96"/>
      <c r="ET246" s="96"/>
      <c r="EU246" s="96"/>
      <c r="EV246" s="96"/>
      <c r="EW246" s="96"/>
      <c r="EX246" s="96"/>
      <c r="EY246" s="96"/>
      <c r="EZ246" s="96"/>
      <c r="FA246" s="96"/>
      <c r="FB246" s="96"/>
      <c r="FC246" s="96"/>
      <c r="FD246" s="96"/>
      <c r="FE246" s="96"/>
      <c r="FF246" s="96"/>
      <c r="FG246" s="96"/>
      <c r="FH246" s="96"/>
      <c r="FI246" s="96"/>
      <c r="FJ246" s="96"/>
      <c r="FK246" s="96"/>
      <c r="FL246" s="96"/>
      <c r="FM246" s="96"/>
      <c r="FN246" s="96"/>
      <c r="FO246" s="96"/>
      <c r="FP246" s="96"/>
      <c r="FQ246" s="96"/>
      <c r="FR246" s="96"/>
      <c r="FS246" s="96"/>
      <c r="FT246" s="96"/>
      <c r="FU246" s="96"/>
      <c r="FV246" s="96"/>
      <c r="FW246" s="96"/>
      <c r="FX246" s="96"/>
      <c r="FY246" s="159"/>
      <c r="FZ246" s="159"/>
      <c r="GA246" s="159"/>
      <c r="GB246" s="159"/>
      <c r="GC246" s="159"/>
      <c r="GD246" s="159"/>
      <c r="GE246" s="159"/>
      <c r="GF246" s="159"/>
      <c r="GG246" s="159"/>
      <c r="GH246" s="159"/>
      <c r="GI246" s="159"/>
      <c r="GJ246" s="159"/>
      <c r="GK246" s="159"/>
      <c r="GL246" s="159"/>
      <c r="GM246" s="159"/>
      <c r="GN246" s="159"/>
      <c r="GO246" s="159"/>
      <c r="GP246" s="159"/>
      <c r="GQ246" s="159"/>
      <c r="GR246" s="159"/>
      <c r="GS246" s="159"/>
      <c r="GT246" s="159"/>
      <c r="GU246" s="159"/>
      <c r="GV246" s="159"/>
      <c r="GW246" s="159"/>
      <c r="GX246" s="159"/>
      <c r="GY246" s="159"/>
      <c r="GZ246" s="159"/>
      <c r="HA246" s="159"/>
      <c r="HB246" s="159"/>
      <c r="HC246" s="159"/>
      <c r="HD246" s="159"/>
      <c r="HE246" s="159"/>
      <c r="HF246" s="159"/>
      <c r="HG246" s="159"/>
      <c r="HH246" s="159"/>
    </row>
    <row r="247" spans="2:216" ht="15" customHeight="1">
      <c r="B247" s="84" t="s">
        <v>387</v>
      </c>
      <c r="C247" s="106" t="s">
        <v>181</v>
      </c>
      <c r="D247" s="109"/>
      <c r="E247" s="109"/>
      <c r="F247" s="109"/>
      <c r="H247" s="132"/>
      <c r="I247" s="132"/>
      <c r="J247" s="132"/>
      <c r="K247" s="132"/>
      <c r="L247" s="132"/>
      <c r="M247" s="132"/>
      <c r="N247" s="132"/>
      <c r="O247" s="132"/>
      <c r="P247" s="132"/>
      <c r="Q247" s="132"/>
      <c r="R247" s="132"/>
      <c r="S247" s="132"/>
      <c r="T247" s="132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186"/>
      <c r="AH247" s="226"/>
      <c r="AI247" s="226"/>
      <c r="AJ247" s="226"/>
      <c r="AK247" s="96"/>
      <c r="AL247" s="96"/>
      <c r="AM247" s="96"/>
      <c r="AN247" s="96"/>
      <c r="AO247" s="96"/>
      <c r="AP247" s="96"/>
      <c r="AQ247" s="96"/>
      <c r="AR247" s="96"/>
      <c r="AS247" s="96"/>
      <c r="AT247" s="226"/>
      <c r="AU247" s="226"/>
      <c r="AV247" s="226"/>
      <c r="AW247" s="96"/>
      <c r="AX247" s="96"/>
      <c r="AY247" s="96"/>
      <c r="AZ247" s="96"/>
      <c r="BA247" s="96"/>
      <c r="BB247" s="96"/>
      <c r="BC247" s="96"/>
      <c r="BD247" s="96"/>
      <c r="BE247" s="96"/>
      <c r="BH247" s="226"/>
      <c r="BI247" s="226"/>
      <c r="BJ247" s="226"/>
      <c r="BK247" s="226"/>
      <c r="BL247" s="226"/>
      <c r="BM247" s="226"/>
      <c r="BN247" s="96"/>
      <c r="BO247" s="96"/>
      <c r="BP247" s="96"/>
      <c r="BQ247" s="96"/>
      <c r="BR247" s="96"/>
      <c r="BS247" s="96"/>
      <c r="BT247" s="226"/>
      <c r="BU247" s="226"/>
      <c r="BV247" s="226"/>
      <c r="BW247" s="226"/>
      <c r="BX247" s="226"/>
      <c r="BY247" s="226"/>
      <c r="BZ247" s="96"/>
      <c r="CA247" s="96"/>
      <c r="CB247" s="96"/>
      <c r="CC247" s="96"/>
      <c r="CD247" s="96"/>
      <c r="CE247" s="96"/>
      <c r="CH247" s="226"/>
      <c r="CI247" s="226"/>
      <c r="CJ247" s="226"/>
      <c r="CK247" s="226"/>
      <c r="CL247" s="226"/>
      <c r="CM247" s="226"/>
      <c r="CN247" s="226"/>
      <c r="CO247" s="226"/>
      <c r="CP247" s="226"/>
      <c r="CQ247" s="96"/>
      <c r="CR247" s="96"/>
      <c r="CS247" s="96"/>
      <c r="CT247" s="226"/>
      <c r="CU247" s="226"/>
      <c r="CV247" s="226"/>
      <c r="CW247" s="226"/>
      <c r="CX247" s="226"/>
      <c r="CY247" s="226"/>
      <c r="CZ247" s="226"/>
      <c r="DA247" s="226"/>
      <c r="DB247" s="226"/>
      <c r="DC247" s="96"/>
      <c r="DD247" s="96"/>
      <c r="DE247" s="96"/>
      <c r="DH247" s="96"/>
      <c r="DI247" s="96"/>
      <c r="DJ247" s="96"/>
      <c r="DK247" s="96"/>
      <c r="DL247" s="96"/>
      <c r="DM247" s="96"/>
      <c r="DN247" s="96"/>
      <c r="DO247" s="96"/>
      <c r="DP247" s="96"/>
      <c r="DQ247" s="96"/>
      <c r="DR247" s="96"/>
      <c r="DS247" s="96"/>
      <c r="DT247" s="96"/>
      <c r="DU247" s="96"/>
      <c r="DV247" s="96"/>
      <c r="DW247" s="96"/>
      <c r="DX247" s="96"/>
      <c r="DY247" s="96"/>
      <c r="DZ247" s="96"/>
      <c r="EA247" s="96"/>
      <c r="EB247" s="96"/>
      <c r="EC247" s="96"/>
      <c r="ED247" s="96"/>
      <c r="EE247" s="96"/>
      <c r="EF247" s="96"/>
      <c r="EG247" s="96"/>
      <c r="EH247" s="96"/>
      <c r="EI247" s="96"/>
      <c r="EJ247" s="96"/>
      <c r="EK247" s="96"/>
      <c r="EL247" s="96"/>
      <c r="EM247" s="96"/>
      <c r="EN247" s="96"/>
      <c r="EO247" s="96"/>
      <c r="EP247" s="96"/>
      <c r="EQ247" s="96"/>
      <c r="ER247" s="96"/>
      <c r="ES247" s="96"/>
      <c r="ET247" s="96"/>
      <c r="EU247" s="96"/>
      <c r="EV247" s="96"/>
      <c r="EW247" s="96"/>
      <c r="EX247" s="96"/>
      <c r="EY247" s="96"/>
      <c r="EZ247" s="96"/>
      <c r="FA247" s="96"/>
      <c r="FB247" s="96"/>
      <c r="FC247" s="96"/>
      <c r="FD247" s="96"/>
      <c r="FE247" s="96"/>
      <c r="FF247" s="96"/>
      <c r="FG247" s="96"/>
      <c r="FH247" s="96"/>
      <c r="FI247" s="96"/>
      <c r="FJ247" s="96"/>
      <c r="FK247" s="96"/>
      <c r="FL247" s="96"/>
      <c r="FM247" s="96"/>
      <c r="FN247" s="96"/>
      <c r="FO247" s="96"/>
      <c r="FP247" s="96"/>
      <c r="FQ247" s="96"/>
      <c r="FR247" s="96"/>
      <c r="FS247" s="96"/>
      <c r="FT247" s="96"/>
      <c r="FU247" s="96"/>
      <c r="FV247" s="96"/>
      <c r="FW247" s="96"/>
      <c r="FX247" s="96"/>
      <c r="FY247" s="159"/>
      <c r="FZ247" s="159"/>
      <c r="GA247" s="159"/>
      <c r="GB247" s="159"/>
      <c r="GC247" s="159"/>
      <c r="GD247" s="159"/>
      <c r="GE247" s="159"/>
      <c r="GF247" s="159"/>
      <c r="GG247" s="159"/>
      <c r="GH247" s="159"/>
      <c r="GI247" s="159"/>
      <c r="GJ247" s="159"/>
      <c r="GK247" s="159"/>
      <c r="GL247" s="159"/>
      <c r="GM247" s="159"/>
      <c r="GN247" s="159"/>
      <c r="GO247" s="159"/>
      <c r="GP247" s="159"/>
      <c r="GQ247" s="159"/>
      <c r="GR247" s="159"/>
      <c r="GS247" s="159"/>
      <c r="GT247" s="159"/>
      <c r="GU247" s="159"/>
      <c r="GV247" s="159"/>
      <c r="GW247" s="159"/>
      <c r="GX247" s="159"/>
      <c r="GY247" s="159"/>
      <c r="GZ247" s="159"/>
      <c r="HA247" s="159"/>
      <c r="HB247" s="159"/>
      <c r="HC247" s="159"/>
      <c r="HD247" s="159"/>
      <c r="HE247" s="159"/>
      <c r="HF247" s="159"/>
      <c r="HG247" s="159"/>
      <c r="HH247" s="159"/>
    </row>
    <row r="248" spans="2:216" ht="15" customHeight="1">
      <c r="B248" s="85" t="s">
        <v>388</v>
      </c>
      <c r="C248" s="106" t="s">
        <v>181</v>
      </c>
      <c r="D248" s="109"/>
      <c r="E248" s="109"/>
      <c r="F248" s="109"/>
      <c r="H248" s="132"/>
      <c r="I248" s="132"/>
      <c r="J248" s="132"/>
      <c r="K248" s="132"/>
      <c r="L248" s="132"/>
      <c r="M248" s="132"/>
      <c r="N248" s="132"/>
      <c r="O248" s="132"/>
      <c r="P248" s="132"/>
      <c r="Q248" s="132"/>
      <c r="R248" s="132"/>
      <c r="S248" s="132"/>
      <c r="T248" s="132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186"/>
      <c r="AH248" s="226"/>
      <c r="AI248" s="226"/>
      <c r="AJ248" s="226"/>
      <c r="AK248" s="96"/>
      <c r="AL248" s="96"/>
      <c r="AM248" s="96"/>
      <c r="AN248" s="96"/>
      <c r="AO248" s="96"/>
      <c r="AP248" s="96"/>
      <c r="AQ248" s="96"/>
      <c r="AR248" s="96"/>
      <c r="AS248" s="96"/>
      <c r="AT248" s="226"/>
      <c r="AU248" s="226"/>
      <c r="AV248" s="226"/>
      <c r="AW248" s="96"/>
      <c r="AX248" s="96"/>
      <c r="AY248" s="96"/>
      <c r="AZ248" s="96"/>
      <c r="BA248" s="96"/>
      <c r="BB248" s="96"/>
      <c r="BC248" s="96"/>
      <c r="BD248" s="96"/>
      <c r="BE248" s="96"/>
      <c r="BH248" s="226"/>
      <c r="BI248" s="226"/>
      <c r="BJ248" s="226"/>
      <c r="BK248" s="226"/>
      <c r="BL248" s="226"/>
      <c r="BM248" s="226"/>
      <c r="BN248" s="96"/>
      <c r="BO248" s="96"/>
      <c r="BP248" s="96"/>
      <c r="BQ248" s="96"/>
      <c r="BR248" s="96"/>
      <c r="BS248" s="96"/>
      <c r="BT248" s="226"/>
      <c r="BU248" s="226"/>
      <c r="BV248" s="226"/>
      <c r="BW248" s="226"/>
      <c r="BX248" s="226"/>
      <c r="BY248" s="226"/>
      <c r="BZ248" s="96"/>
      <c r="CA248" s="96"/>
      <c r="CB248" s="96"/>
      <c r="CC248" s="96"/>
      <c r="CD248" s="96"/>
      <c r="CE248" s="96"/>
      <c r="CH248" s="226"/>
      <c r="CI248" s="226"/>
      <c r="CJ248" s="226"/>
      <c r="CK248" s="226"/>
      <c r="CL248" s="226"/>
      <c r="CM248" s="226"/>
      <c r="CN248" s="226"/>
      <c r="CO248" s="226"/>
      <c r="CP248" s="226"/>
      <c r="CQ248" s="96"/>
      <c r="CR248" s="96"/>
      <c r="CS248" s="96"/>
      <c r="CT248" s="226"/>
      <c r="CU248" s="226"/>
      <c r="CV248" s="226"/>
      <c r="CW248" s="226"/>
      <c r="CX248" s="226"/>
      <c r="CY248" s="226"/>
      <c r="CZ248" s="226"/>
      <c r="DA248" s="226"/>
      <c r="DB248" s="226"/>
      <c r="DC248" s="96"/>
      <c r="DD248" s="96"/>
      <c r="DE248" s="96"/>
      <c r="DH248" s="96"/>
      <c r="DI248" s="96"/>
      <c r="DJ248" s="96"/>
      <c r="DK248" s="96"/>
      <c r="DL248" s="96"/>
      <c r="DM248" s="96"/>
      <c r="DN248" s="96"/>
      <c r="DO248" s="96"/>
      <c r="DP248" s="96"/>
      <c r="DQ248" s="96"/>
      <c r="DR248" s="96"/>
      <c r="DS248" s="96"/>
      <c r="DT248" s="96"/>
      <c r="DU248" s="96"/>
      <c r="DV248" s="96"/>
      <c r="DW248" s="96"/>
      <c r="DX248" s="96"/>
      <c r="DY248" s="96"/>
      <c r="DZ248" s="96"/>
      <c r="EA248" s="96"/>
      <c r="EB248" s="96"/>
      <c r="EC248" s="96"/>
      <c r="ED248" s="96"/>
      <c r="EE248" s="96"/>
      <c r="EF248" s="96"/>
      <c r="EG248" s="96"/>
      <c r="EH248" s="96"/>
      <c r="EI248" s="96"/>
      <c r="EJ248" s="96"/>
      <c r="EK248" s="96"/>
      <c r="EL248" s="96"/>
      <c r="EM248" s="96"/>
      <c r="EN248" s="96"/>
      <c r="EO248" s="96"/>
      <c r="EP248" s="96"/>
      <c r="EQ248" s="96"/>
      <c r="ER248" s="96"/>
      <c r="ES248" s="96"/>
      <c r="ET248" s="96"/>
      <c r="EU248" s="96"/>
      <c r="EV248" s="96"/>
      <c r="EW248" s="96"/>
      <c r="EX248" s="96"/>
      <c r="EY248" s="96"/>
      <c r="EZ248" s="96"/>
      <c r="FA248" s="96"/>
      <c r="FB248" s="96"/>
      <c r="FC248" s="96"/>
      <c r="FD248" s="96"/>
      <c r="FE248" s="96"/>
      <c r="FF248" s="96"/>
      <c r="FG248" s="96"/>
      <c r="FH248" s="96"/>
      <c r="FI248" s="96"/>
      <c r="FJ248" s="96"/>
      <c r="FK248" s="96"/>
      <c r="FL248" s="96"/>
      <c r="FM248" s="96"/>
      <c r="FN248" s="96"/>
      <c r="FO248" s="96"/>
      <c r="FP248" s="96"/>
      <c r="FQ248" s="96"/>
      <c r="FR248" s="96"/>
      <c r="FS248" s="96"/>
      <c r="FT248" s="96"/>
      <c r="FU248" s="96"/>
      <c r="FV248" s="96"/>
      <c r="FW248" s="96"/>
      <c r="FX248" s="96"/>
      <c r="FY248" s="159"/>
      <c r="FZ248" s="159"/>
      <c r="GA248" s="159"/>
      <c r="GB248" s="159"/>
      <c r="GC248" s="159"/>
      <c r="GD248" s="159"/>
      <c r="GE248" s="159"/>
      <c r="GF248" s="159"/>
      <c r="GG248" s="159"/>
      <c r="GH248" s="159"/>
      <c r="GI248" s="159"/>
      <c r="GJ248" s="159"/>
      <c r="GK248" s="159"/>
      <c r="GL248" s="159"/>
      <c r="GM248" s="159"/>
      <c r="GN248" s="159"/>
      <c r="GO248" s="159"/>
      <c r="GP248" s="159"/>
      <c r="GQ248" s="159"/>
      <c r="GR248" s="159"/>
      <c r="GS248" s="159"/>
      <c r="GT248" s="159"/>
      <c r="GU248" s="159"/>
      <c r="GV248" s="159"/>
      <c r="GW248" s="159"/>
      <c r="GX248" s="159"/>
      <c r="GY248" s="159"/>
      <c r="GZ248" s="159"/>
      <c r="HA248" s="159"/>
      <c r="HB248" s="159"/>
      <c r="HC248" s="159"/>
      <c r="HD248" s="159"/>
      <c r="HE248" s="159"/>
      <c r="HF248" s="159"/>
      <c r="HG248" s="159"/>
      <c r="HH248" s="159"/>
    </row>
    <row r="249" spans="2:216" ht="15" customHeight="1">
      <c r="B249" s="85" t="s">
        <v>389</v>
      </c>
      <c r="C249" s="106" t="s">
        <v>152</v>
      </c>
      <c r="D249" s="109"/>
      <c r="E249" s="109"/>
      <c r="F249" s="109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86"/>
      <c r="AH249" s="226"/>
      <c r="AI249" s="226"/>
      <c r="AJ249" s="226"/>
      <c r="AK249" s="96"/>
      <c r="AL249" s="96"/>
      <c r="AM249" s="96"/>
      <c r="AN249" s="96"/>
      <c r="AO249" s="96"/>
      <c r="AP249" s="96"/>
      <c r="AQ249" s="96"/>
      <c r="AR249" s="96"/>
      <c r="AS249" s="96"/>
      <c r="AT249" s="226"/>
      <c r="AU249" s="226"/>
      <c r="AV249" s="226"/>
      <c r="AW249" s="96"/>
      <c r="AX249" s="96"/>
      <c r="AY249" s="96"/>
      <c r="AZ249" s="96"/>
      <c r="BA249" s="96"/>
      <c r="BB249" s="96"/>
      <c r="BC249" s="96"/>
      <c r="BD249" s="96"/>
      <c r="BE249" s="96"/>
      <c r="BH249" s="226"/>
      <c r="BI249" s="226"/>
      <c r="BJ249" s="226"/>
      <c r="BK249" s="226"/>
      <c r="BL249" s="226"/>
      <c r="BM249" s="226"/>
      <c r="BN249" s="96"/>
      <c r="BO249" s="96"/>
      <c r="BP249" s="96"/>
      <c r="BQ249" s="96"/>
      <c r="BR249" s="96"/>
      <c r="BS249" s="96"/>
      <c r="BT249" s="226"/>
      <c r="BU249" s="226"/>
      <c r="BV249" s="226"/>
      <c r="BW249" s="226"/>
      <c r="BX249" s="226"/>
      <c r="BY249" s="226"/>
      <c r="BZ249" s="96"/>
      <c r="CA249" s="96"/>
      <c r="CB249" s="96"/>
      <c r="CC249" s="96"/>
      <c r="CD249" s="96"/>
      <c r="CE249" s="96"/>
      <c r="CH249" s="226"/>
      <c r="CI249" s="226"/>
      <c r="CJ249" s="226"/>
      <c r="CK249" s="226"/>
      <c r="CL249" s="226"/>
      <c r="CM249" s="226"/>
      <c r="CN249" s="226"/>
      <c r="CO249" s="226"/>
      <c r="CP249" s="226"/>
      <c r="CQ249" s="96"/>
      <c r="CR249" s="96"/>
      <c r="CS249" s="96"/>
      <c r="CT249" s="226"/>
      <c r="CU249" s="226"/>
      <c r="CV249" s="226"/>
      <c r="CW249" s="226"/>
      <c r="CX249" s="226"/>
      <c r="CY249" s="226"/>
      <c r="CZ249" s="226"/>
      <c r="DA249" s="226"/>
      <c r="DB249" s="226"/>
      <c r="DC249" s="96"/>
      <c r="DD249" s="96"/>
      <c r="DE249" s="96"/>
      <c r="DH249" s="96"/>
      <c r="DI249" s="96"/>
      <c r="DJ249" s="96"/>
      <c r="DK249" s="96"/>
      <c r="DL249" s="96"/>
      <c r="DM249" s="96"/>
      <c r="DN249" s="96"/>
      <c r="DO249" s="96"/>
      <c r="DP249" s="96"/>
      <c r="DQ249" s="96"/>
      <c r="DR249" s="96"/>
      <c r="DS249" s="96"/>
      <c r="DT249" s="96"/>
      <c r="DU249" s="96"/>
      <c r="DV249" s="96"/>
      <c r="DW249" s="96"/>
      <c r="DX249" s="96"/>
      <c r="DY249" s="96"/>
      <c r="DZ249" s="96"/>
      <c r="EA249" s="96"/>
      <c r="EB249" s="96"/>
      <c r="EC249" s="96"/>
      <c r="ED249" s="96"/>
      <c r="EE249" s="96"/>
      <c r="EF249" s="96"/>
      <c r="EG249" s="96"/>
      <c r="EH249" s="96"/>
      <c r="EI249" s="96"/>
      <c r="EJ249" s="96"/>
      <c r="EK249" s="96"/>
      <c r="EL249" s="96"/>
      <c r="EM249" s="96"/>
      <c r="EN249" s="96"/>
      <c r="EO249" s="96"/>
      <c r="EP249" s="96"/>
      <c r="EQ249" s="96"/>
      <c r="ER249" s="96"/>
      <c r="ES249" s="96"/>
      <c r="ET249" s="96"/>
      <c r="EU249" s="96"/>
      <c r="EV249" s="96"/>
      <c r="EW249" s="96"/>
      <c r="EX249" s="96"/>
      <c r="EY249" s="96"/>
      <c r="EZ249" s="96"/>
      <c r="FA249" s="96"/>
      <c r="FB249" s="96"/>
      <c r="FC249" s="96"/>
      <c r="FD249" s="96"/>
      <c r="FE249" s="96"/>
      <c r="FF249" s="96"/>
      <c r="FG249" s="96"/>
      <c r="FH249" s="96"/>
      <c r="FI249" s="96"/>
      <c r="FJ249" s="96"/>
      <c r="FK249" s="96"/>
      <c r="FL249" s="96"/>
      <c r="FM249" s="96"/>
      <c r="FN249" s="96"/>
      <c r="FO249" s="96"/>
      <c r="FP249" s="96"/>
      <c r="FQ249" s="96"/>
      <c r="FR249" s="96"/>
      <c r="FS249" s="96"/>
      <c r="FT249" s="96"/>
      <c r="FU249" s="96"/>
      <c r="FV249" s="96"/>
      <c r="FW249" s="96"/>
      <c r="FX249" s="96"/>
      <c r="FY249" s="159"/>
      <c r="FZ249" s="159"/>
      <c r="GA249" s="159"/>
      <c r="GB249" s="159"/>
      <c r="GC249" s="159"/>
      <c r="GD249" s="159"/>
      <c r="GE249" s="159"/>
      <c r="GF249" s="159"/>
      <c r="GG249" s="159"/>
      <c r="GH249" s="159"/>
      <c r="GI249" s="159"/>
      <c r="GJ249" s="159"/>
      <c r="GK249" s="159"/>
      <c r="GL249" s="159"/>
      <c r="GM249" s="159"/>
      <c r="GN249" s="159"/>
      <c r="GO249" s="159"/>
      <c r="GP249" s="159"/>
      <c r="GQ249" s="159"/>
      <c r="GR249" s="159"/>
      <c r="GS249" s="159"/>
      <c r="GT249" s="159"/>
      <c r="GU249" s="159"/>
      <c r="GV249" s="159"/>
      <c r="GW249" s="159"/>
      <c r="GX249" s="159"/>
      <c r="GY249" s="159"/>
      <c r="GZ249" s="159"/>
      <c r="HA249" s="159"/>
      <c r="HB249" s="159"/>
      <c r="HC249" s="159"/>
      <c r="HD249" s="159"/>
      <c r="HE249" s="159"/>
      <c r="HF249" s="159"/>
      <c r="HG249" s="159"/>
      <c r="HH249" s="159"/>
    </row>
    <row r="250" spans="2:216" ht="15" customHeight="1">
      <c r="B250" s="85" t="s">
        <v>390</v>
      </c>
      <c r="C250" s="106" t="s">
        <v>153</v>
      </c>
      <c r="D250" s="109"/>
      <c r="E250" s="109"/>
      <c r="F250" s="109"/>
      <c r="H250" s="132"/>
      <c r="I250" s="132"/>
      <c r="J250" s="132"/>
      <c r="K250" s="132"/>
      <c r="L250" s="132"/>
      <c r="M250" s="132"/>
      <c r="N250" s="132"/>
      <c r="O250" s="132"/>
      <c r="P250" s="132"/>
      <c r="Q250" s="132"/>
      <c r="R250" s="132"/>
      <c r="S250" s="132"/>
      <c r="T250" s="132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186"/>
      <c r="AH250" s="226"/>
      <c r="AI250" s="226"/>
      <c r="AJ250" s="226"/>
      <c r="AK250" s="96"/>
      <c r="AL250" s="96"/>
      <c r="AM250" s="96"/>
      <c r="AN250" s="96"/>
      <c r="AO250" s="96"/>
      <c r="AP250" s="96"/>
      <c r="AQ250" s="96"/>
      <c r="AR250" s="96"/>
      <c r="AS250" s="96"/>
      <c r="AT250" s="226"/>
      <c r="AU250" s="226"/>
      <c r="AV250" s="226"/>
      <c r="AW250" s="96"/>
      <c r="AX250" s="96"/>
      <c r="AY250" s="96"/>
      <c r="AZ250" s="96"/>
      <c r="BA250" s="96"/>
      <c r="BB250" s="96"/>
      <c r="BC250" s="96"/>
      <c r="BD250" s="96"/>
      <c r="BE250" s="96"/>
      <c r="BH250" s="226"/>
      <c r="BI250" s="226"/>
      <c r="BJ250" s="226"/>
      <c r="BK250" s="226"/>
      <c r="BL250" s="226"/>
      <c r="BM250" s="226"/>
      <c r="BN250" s="96"/>
      <c r="BO250" s="96"/>
      <c r="BP250" s="96"/>
      <c r="BQ250" s="96"/>
      <c r="BR250" s="96"/>
      <c r="BS250" s="96"/>
      <c r="BT250" s="226"/>
      <c r="BU250" s="226"/>
      <c r="BV250" s="226"/>
      <c r="BW250" s="226"/>
      <c r="BX250" s="226"/>
      <c r="BY250" s="226"/>
      <c r="BZ250" s="96"/>
      <c r="CA250" s="96"/>
      <c r="CB250" s="96"/>
      <c r="CC250" s="96"/>
      <c r="CD250" s="96"/>
      <c r="CE250" s="96"/>
      <c r="CH250" s="226"/>
      <c r="CI250" s="226"/>
      <c r="CJ250" s="226"/>
      <c r="CK250" s="226"/>
      <c r="CL250" s="226"/>
      <c r="CM250" s="226"/>
      <c r="CN250" s="226"/>
      <c r="CO250" s="226"/>
      <c r="CP250" s="226"/>
      <c r="CQ250" s="96"/>
      <c r="CR250" s="96"/>
      <c r="CS250" s="96"/>
      <c r="CT250" s="226"/>
      <c r="CU250" s="226"/>
      <c r="CV250" s="226"/>
      <c r="CW250" s="226"/>
      <c r="CX250" s="226"/>
      <c r="CY250" s="226"/>
      <c r="CZ250" s="226"/>
      <c r="DA250" s="226"/>
      <c r="DB250" s="226"/>
      <c r="DC250" s="96"/>
      <c r="DD250" s="96"/>
      <c r="DE250" s="96"/>
      <c r="DH250" s="96"/>
      <c r="DI250" s="96"/>
      <c r="DJ250" s="96"/>
      <c r="DK250" s="96"/>
      <c r="DL250" s="96"/>
      <c r="DM250" s="96"/>
      <c r="DN250" s="96"/>
      <c r="DO250" s="96"/>
      <c r="DP250" s="96"/>
      <c r="DQ250" s="96"/>
      <c r="DR250" s="96"/>
      <c r="DS250" s="96"/>
      <c r="DT250" s="96"/>
      <c r="DU250" s="96"/>
      <c r="DV250" s="96"/>
      <c r="DW250" s="96"/>
      <c r="DX250" s="96"/>
      <c r="DY250" s="96"/>
      <c r="DZ250" s="96"/>
      <c r="EA250" s="96"/>
      <c r="EB250" s="96"/>
      <c r="EC250" s="96"/>
      <c r="ED250" s="96"/>
      <c r="EE250" s="96"/>
      <c r="EF250" s="96"/>
      <c r="EG250" s="96"/>
      <c r="EH250" s="96"/>
      <c r="EI250" s="96"/>
      <c r="EJ250" s="96"/>
      <c r="EK250" s="96"/>
      <c r="EL250" s="96"/>
      <c r="EM250" s="96"/>
      <c r="EN250" s="96"/>
      <c r="EO250" s="96"/>
      <c r="EP250" s="96"/>
      <c r="EQ250" s="96"/>
      <c r="ER250" s="96"/>
      <c r="ES250" s="96"/>
      <c r="ET250" s="96"/>
      <c r="EU250" s="96"/>
      <c r="EV250" s="96"/>
      <c r="EW250" s="96"/>
      <c r="EX250" s="96"/>
      <c r="EY250" s="96"/>
      <c r="EZ250" s="96"/>
      <c r="FA250" s="96"/>
      <c r="FB250" s="96"/>
      <c r="FC250" s="96"/>
      <c r="FD250" s="96"/>
      <c r="FE250" s="96"/>
      <c r="FF250" s="96"/>
      <c r="FG250" s="96"/>
      <c r="FH250" s="96"/>
      <c r="FI250" s="96"/>
      <c r="FJ250" s="96"/>
      <c r="FK250" s="96"/>
      <c r="FL250" s="96"/>
      <c r="FM250" s="96"/>
      <c r="FN250" s="96"/>
      <c r="FO250" s="96"/>
      <c r="FP250" s="96"/>
      <c r="FQ250" s="96"/>
      <c r="FR250" s="96"/>
      <c r="FS250" s="96"/>
      <c r="FT250" s="96"/>
      <c r="FU250" s="96"/>
      <c r="FV250" s="96"/>
      <c r="FW250" s="96"/>
      <c r="FX250" s="96"/>
      <c r="FY250" s="159"/>
      <c r="FZ250" s="159"/>
      <c r="GA250" s="159"/>
      <c r="GB250" s="159"/>
      <c r="GC250" s="159"/>
      <c r="GD250" s="159"/>
      <c r="GE250" s="159"/>
      <c r="GF250" s="159"/>
      <c r="GG250" s="159"/>
      <c r="GH250" s="159"/>
      <c r="GI250" s="159"/>
      <c r="GJ250" s="159"/>
      <c r="GK250" s="159"/>
      <c r="GL250" s="159"/>
      <c r="GM250" s="159"/>
      <c r="GN250" s="159"/>
      <c r="GO250" s="159"/>
      <c r="GP250" s="159"/>
      <c r="GQ250" s="159"/>
      <c r="GR250" s="159"/>
      <c r="GS250" s="159"/>
      <c r="GT250" s="159"/>
      <c r="GU250" s="159"/>
      <c r="GV250" s="159"/>
      <c r="GW250" s="159"/>
      <c r="GX250" s="159"/>
      <c r="GY250" s="159"/>
      <c r="GZ250" s="159"/>
      <c r="HA250" s="159"/>
      <c r="HB250" s="159"/>
      <c r="HC250" s="159"/>
      <c r="HD250" s="159"/>
      <c r="HE250" s="159"/>
      <c r="HF250" s="159"/>
      <c r="HG250" s="159"/>
      <c r="HH250" s="159"/>
    </row>
    <row r="251" spans="2:216" s="264" customFormat="1" ht="15" customHeight="1">
      <c r="B251" s="252" t="s">
        <v>391</v>
      </c>
      <c r="C251" s="254"/>
      <c r="D251" s="263"/>
      <c r="E251" s="263"/>
      <c r="F251" s="263"/>
      <c r="AF251" s="267"/>
      <c r="AG251" s="265"/>
      <c r="BF251" s="265"/>
      <c r="BG251" s="265"/>
      <c r="CF251" s="265"/>
      <c r="CG251" s="265"/>
      <c r="FY251" s="278"/>
      <c r="FZ251" s="278"/>
      <c r="GA251" s="278"/>
      <c r="GB251" s="278"/>
      <c r="GC251" s="278"/>
      <c r="GD251" s="278"/>
      <c r="GE251" s="278"/>
      <c r="GF251" s="278"/>
      <c r="GG251" s="278"/>
      <c r="GH251" s="278"/>
      <c r="GI251" s="278"/>
      <c r="GJ251" s="278"/>
      <c r="GK251" s="278"/>
      <c r="GL251" s="278"/>
      <c r="GM251" s="278"/>
      <c r="GN251" s="278"/>
      <c r="GO251" s="278"/>
      <c r="GP251" s="278"/>
      <c r="GQ251" s="278"/>
      <c r="GR251" s="278"/>
      <c r="GS251" s="278"/>
      <c r="GT251" s="278"/>
      <c r="GU251" s="278"/>
      <c r="GV251" s="278"/>
      <c r="GW251" s="278"/>
      <c r="GX251" s="278"/>
      <c r="GY251" s="278"/>
      <c r="GZ251" s="278"/>
      <c r="HA251" s="278"/>
      <c r="HB251" s="278"/>
      <c r="HC251" s="278"/>
      <c r="HD251" s="278"/>
      <c r="HE251" s="278"/>
      <c r="HF251" s="278"/>
      <c r="HG251" s="278"/>
      <c r="HH251" s="278"/>
    </row>
    <row r="252" spans="2:216" ht="15" customHeight="1">
      <c r="B252" s="105" t="s">
        <v>392</v>
      </c>
      <c r="C252" s="106" t="s">
        <v>174</v>
      </c>
      <c r="H252" s="132"/>
      <c r="I252" s="132"/>
      <c r="J252" s="132"/>
      <c r="K252" s="132"/>
      <c r="L252" s="132"/>
      <c r="M252" s="132"/>
      <c r="N252" s="132"/>
      <c r="O252" s="132"/>
      <c r="P252" s="132"/>
      <c r="Q252" s="132"/>
      <c r="R252" s="132"/>
      <c r="S252" s="132"/>
      <c r="T252" s="132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186"/>
      <c r="AH252" s="226"/>
      <c r="AI252" s="226"/>
      <c r="AJ252" s="226"/>
      <c r="AK252" s="139"/>
      <c r="AL252" s="139"/>
      <c r="AM252" s="139"/>
      <c r="AN252" s="139"/>
      <c r="AO252" s="139"/>
      <c r="AP252" s="139"/>
      <c r="AQ252" s="139"/>
      <c r="AR252" s="139"/>
      <c r="AS252" s="139"/>
      <c r="AT252" s="226"/>
      <c r="AU252" s="226"/>
      <c r="AV252" s="226"/>
      <c r="AW252" s="139"/>
      <c r="AX252" s="139"/>
      <c r="AY252" s="139"/>
      <c r="AZ252" s="139"/>
      <c r="BA252" s="139"/>
      <c r="BB252" s="139"/>
      <c r="BC252" s="139"/>
      <c r="BD252" s="139"/>
      <c r="BE252" s="139"/>
      <c r="BH252" s="226"/>
      <c r="BI252" s="226"/>
      <c r="BJ252" s="226"/>
      <c r="BK252" s="226"/>
      <c r="BL252" s="226"/>
      <c r="BM252" s="226"/>
      <c r="BN252" s="139"/>
      <c r="BO252" s="139"/>
      <c r="BP252" s="139"/>
      <c r="BQ252" s="139"/>
      <c r="BR252" s="139"/>
      <c r="BS252" s="139"/>
      <c r="BT252" s="226"/>
      <c r="BU252" s="226"/>
      <c r="BV252" s="226"/>
      <c r="BW252" s="226"/>
      <c r="BX252" s="226"/>
      <c r="BY252" s="226"/>
      <c r="BZ252" s="139"/>
      <c r="CA252" s="139"/>
      <c r="CB252" s="139"/>
      <c r="CC252" s="139"/>
      <c r="CD252" s="139"/>
      <c r="CE252" s="139"/>
      <c r="CH252" s="226"/>
      <c r="CI252" s="226"/>
      <c r="CJ252" s="226"/>
      <c r="CK252" s="226"/>
      <c r="CL252" s="226"/>
      <c r="CM252" s="226"/>
      <c r="CN252" s="226"/>
      <c r="CO252" s="226"/>
      <c r="CP252" s="226"/>
      <c r="CQ252" s="139"/>
      <c r="CR252" s="139"/>
      <c r="CS252" s="139"/>
      <c r="CT252" s="226"/>
      <c r="CU252" s="226"/>
      <c r="CV252" s="226"/>
      <c r="CW252" s="226"/>
      <c r="CX252" s="226"/>
      <c r="CY252" s="226"/>
      <c r="CZ252" s="226"/>
      <c r="DA252" s="226"/>
      <c r="DB252" s="226"/>
      <c r="DC252" s="139"/>
      <c r="DD252" s="139"/>
      <c r="DE252" s="139"/>
      <c r="DH252" s="139"/>
      <c r="DI252" s="139"/>
      <c r="DJ252" s="139"/>
      <c r="DK252" s="139"/>
      <c r="DL252" s="139"/>
      <c r="DM252" s="139"/>
      <c r="DN252" s="139"/>
      <c r="DO252" s="139"/>
      <c r="DP252" s="139"/>
      <c r="DQ252" s="139"/>
      <c r="DR252" s="139"/>
      <c r="DS252" s="139"/>
      <c r="DT252" s="139"/>
      <c r="DU252" s="139"/>
      <c r="DV252" s="139"/>
      <c r="DW252" s="139"/>
      <c r="DX252" s="139"/>
      <c r="DY252" s="139"/>
      <c r="DZ252" s="139"/>
      <c r="EA252" s="139"/>
      <c r="EB252" s="139"/>
      <c r="EC252" s="139"/>
      <c r="ED252" s="139"/>
      <c r="EE252" s="139"/>
      <c r="EF252" s="139"/>
      <c r="EG252" s="139"/>
      <c r="EH252" s="139"/>
      <c r="EI252" s="139"/>
      <c r="EJ252" s="139"/>
      <c r="EK252" s="139"/>
      <c r="EL252" s="139"/>
      <c r="EM252" s="139"/>
      <c r="EN252" s="139"/>
      <c r="EO252" s="139"/>
      <c r="EP252" s="139"/>
      <c r="EQ252" s="139"/>
      <c r="ER252" s="139"/>
      <c r="ES252" s="139"/>
      <c r="ET252" s="139"/>
      <c r="EU252" s="139"/>
      <c r="EV252" s="139"/>
      <c r="EW252" s="139"/>
      <c r="EX252" s="139"/>
      <c r="EY252" s="139"/>
      <c r="EZ252" s="139"/>
      <c r="FA252" s="139"/>
      <c r="FB252" s="139"/>
      <c r="FC252" s="139"/>
      <c r="FD252" s="139"/>
      <c r="FE252" s="139"/>
      <c r="FF252" s="139"/>
      <c r="FG252" s="139"/>
      <c r="FH252" s="139"/>
      <c r="FI252" s="139"/>
      <c r="FJ252" s="139"/>
      <c r="FK252" s="139"/>
      <c r="FL252" s="139"/>
      <c r="FM252" s="139"/>
      <c r="FN252" s="139"/>
      <c r="FO252" s="139"/>
      <c r="FP252" s="139"/>
      <c r="FQ252" s="139"/>
      <c r="FR252" s="139"/>
      <c r="FS252" s="139"/>
      <c r="FT252" s="139"/>
      <c r="FU252" s="139"/>
      <c r="FV252" s="139"/>
      <c r="FW252" s="139"/>
      <c r="FX252" s="139"/>
      <c r="FY252" s="166"/>
      <c r="FZ252" s="166"/>
      <c r="GA252" s="166"/>
      <c r="GB252" s="166"/>
      <c r="GC252" s="166"/>
      <c r="GD252" s="166"/>
      <c r="GE252" s="166"/>
      <c r="GF252" s="166"/>
      <c r="GG252" s="166"/>
      <c r="GH252" s="166"/>
      <c r="GI252" s="166"/>
      <c r="GJ252" s="166"/>
      <c r="GK252" s="166"/>
      <c r="GL252" s="166"/>
      <c r="GM252" s="166"/>
      <c r="GN252" s="166"/>
      <c r="GO252" s="166"/>
      <c r="GP252" s="166"/>
      <c r="GQ252" s="166"/>
      <c r="GR252" s="166"/>
      <c r="GS252" s="166"/>
      <c r="GT252" s="166"/>
      <c r="GU252" s="166"/>
      <c r="GV252" s="166"/>
      <c r="GW252" s="166"/>
      <c r="GX252" s="166"/>
      <c r="GY252" s="166"/>
      <c r="GZ252" s="166"/>
      <c r="HA252" s="166"/>
      <c r="HB252" s="166"/>
      <c r="HC252" s="166"/>
      <c r="HD252" s="166"/>
      <c r="HE252" s="166"/>
      <c r="HF252" s="166"/>
      <c r="HG252" s="166"/>
      <c r="HH252" s="166"/>
    </row>
    <row r="253" spans="2:216" ht="15" customHeight="1">
      <c r="B253" s="104" t="s">
        <v>393</v>
      </c>
      <c r="C253" s="106" t="s">
        <v>181</v>
      </c>
      <c r="H253" s="132"/>
      <c r="I253" s="132"/>
      <c r="J253" s="132"/>
      <c r="K253" s="132"/>
      <c r="L253" s="132"/>
      <c r="M253" s="132"/>
      <c r="N253" s="132"/>
      <c r="O253" s="132"/>
      <c r="P253" s="132"/>
      <c r="Q253" s="132"/>
      <c r="R253" s="132"/>
      <c r="S253" s="132"/>
      <c r="T253" s="132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186"/>
      <c r="AH253" s="226"/>
      <c r="AI253" s="226"/>
      <c r="AJ253" s="226"/>
      <c r="AK253" s="96"/>
      <c r="AL253" s="96"/>
      <c r="AM253" s="96"/>
      <c r="AN253" s="96"/>
      <c r="AO253" s="96"/>
      <c r="AP253" s="96"/>
      <c r="AQ253" s="96"/>
      <c r="AR253" s="96"/>
      <c r="AS253" s="96"/>
      <c r="AT253" s="226"/>
      <c r="AU253" s="226"/>
      <c r="AV253" s="226"/>
      <c r="AW253" s="96"/>
      <c r="AX253" s="96"/>
      <c r="AY253" s="96"/>
      <c r="AZ253" s="96"/>
      <c r="BA253" s="96"/>
      <c r="BB253" s="96"/>
      <c r="BC253" s="96"/>
      <c r="BD253" s="96"/>
      <c r="BE253" s="96"/>
      <c r="BH253" s="226"/>
      <c r="BI253" s="226"/>
      <c r="BJ253" s="226"/>
      <c r="BK253" s="226"/>
      <c r="BL253" s="226"/>
      <c r="BM253" s="226"/>
      <c r="BN253" s="96"/>
      <c r="BO253" s="96"/>
      <c r="BP253" s="96"/>
      <c r="BQ253" s="96"/>
      <c r="BR253" s="96"/>
      <c r="BS253" s="96"/>
      <c r="BT253" s="226"/>
      <c r="BU253" s="226"/>
      <c r="BV253" s="226"/>
      <c r="BW253" s="226"/>
      <c r="BX253" s="226"/>
      <c r="BY253" s="226"/>
      <c r="BZ253" s="96"/>
      <c r="CA253" s="96"/>
      <c r="CB253" s="96"/>
      <c r="CC253" s="96"/>
      <c r="CD253" s="96"/>
      <c r="CE253" s="96"/>
      <c r="CH253" s="226"/>
      <c r="CI253" s="226"/>
      <c r="CJ253" s="226"/>
      <c r="CK253" s="226"/>
      <c r="CL253" s="226"/>
      <c r="CM253" s="226"/>
      <c r="CN253" s="226"/>
      <c r="CO253" s="226"/>
      <c r="CP253" s="226"/>
      <c r="CQ253" s="96"/>
      <c r="CR253" s="96"/>
      <c r="CS253" s="96"/>
      <c r="CT253" s="226"/>
      <c r="CU253" s="226"/>
      <c r="CV253" s="226"/>
      <c r="CW253" s="226"/>
      <c r="CX253" s="226"/>
      <c r="CY253" s="226"/>
      <c r="CZ253" s="226"/>
      <c r="DA253" s="226"/>
      <c r="DB253" s="226"/>
      <c r="DC253" s="96"/>
      <c r="DD253" s="96"/>
      <c r="DE253" s="96"/>
      <c r="DH253" s="96"/>
      <c r="DI253" s="96"/>
      <c r="DJ253" s="96"/>
      <c r="DK253" s="96"/>
      <c r="DL253" s="96"/>
      <c r="DM253" s="96"/>
      <c r="DN253" s="96"/>
      <c r="DO253" s="96"/>
      <c r="DP253" s="96"/>
      <c r="DQ253" s="96"/>
      <c r="DR253" s="96"/>
      <c r="DS253" s="96"/>
      <c r="DT253" s="96"/>
      <c r="DU253" s="96"/>
      <c r="DV253" s="96"/>
      <c r="DW253" s="96"/>
      <c r="DX253" s="96"/>
      <c r="DY253" s="96"/>
      <c r="DZ253" s="96"/>
      <c r="EA253" s="96"/>
      <c r="EB253" s="96"/>
      <c r="EC253" s="96"/>
      <c r="ED253" s="96"/>
      <c r="EE253" s="96"/>
      <c r="EF253" s="96"/>
      <c r="EG253" s="96"/>
      <c r="EH253" s="96"/>
      <c r="EI253" s="96"/>
      <c r="EJ253" s="96"/>
      <c r="EK253" s="96"/>
      <c r="EL253" s="96"/>
      <c r="EM253" s="96"/>
      <c r="EN253" s="96"/>
      <c r="EO253" s="96"/>
      <c r="EP253" s="96"/>
      <c r="EQ253" s="96"/>
      <c r="ER253" s="96"/>
      <c r="ES253" s="96"/>
      <c r="ET253" s="96"/>
      <c r="EU253" s="96"/>
      <c r="EV253" s="96"/>
      <c r="EW253" s="96"/>
      <c r="EX253" s="96"/>
      <c r="EY253" s="96"/>
      <c r="EZ253" s="96"/>
      <c r="FA253" s="96"/>
      <c r="FB253" s="96"/>
      <c r="FC253" s="96"/>
      <c r="FD253" s="96"/>
      <c r="FE253" s="96"/>
      <c r="FF253" s="96"/>
      <c r="FG253" s="96"/>
      <c r="FH253" s="96"/>
      <c r="FI253" s="96"/>
      <c r="FJ253" s="96"/>
      <c r="FK253" s="96"/>
      <c r="FL253" s="96"/>
      <c r="FM253" s="96"/>
      <c r="FN253" s="96"/>
      <c r="FO253" s="96"/>
      <c r="FP253" s="96"/>
      <c r="FQ253" s="96"/>
      <c r="FR253" s="96"/>
      <c r="FS253" s="96"/>
      <c r="FT253" s="96"/>
      <c r="FU253" s="96"/>
      <c r="FV253" s="96"/>
      <c r="FW253" s="96"/>
      <c r="FX253" s="96"/>
      <c r="FY253" s="159"/>
      <c r="FZ253" s="159"/>
      <c r="GA253" s="159"/>
      <c r="GB253" s="159"/>
      <c r="GC253" s="159"/>
      <c r="GD253" s="159"/>
      <c r="GE253" s="159"/>
      <c r="GF253" s="159"/>
      <c r="GG253" s="159"/>
      <c r="GH253" s="159"/>
      <c r="GI253" s="159"/>
      <c r="GJ253" s="159"/>
      <c r="GK253" s="159"/>
      <c r="GL253" s="159"/>
      <c r="GM253" s="159"/>
      <c r="GN253" s="159"/>
      <c r="GO253" s="159"/>
      <c r="GP253" s="159"/>
      <c r="GQ253" s="159"/>
      <c r="GR253" s="159"/>
      <c r="GS253" s="159"/>
      <c r="GT253" s="159"/>
      <c r="GU253" s="159"/>
      <c r="GV253" s="159"/>
      <c r="GW253" s="159"/>
      <c r="GX253" s="159"/>
      <c r="GY253" s="159"/>
      <c r="GZ253" s="159"/>
      <c r="HA253" s="159"/>
      <c r="HB253" s="159"/>
      <c r="HC253" s="159"/>
      <c r="HD253" s="159"/>
      <c r="HE253" s="159"/>
      <c r="HF253" s="159"/>
      <c r="HG253" s="159"/>
      <c r="HH253" s="159"/>
    </row>
    <row r="254" spans="2:216" ht="15" customHeight="1">
      <c r="B254" s="104" t="s">
        <v>394</v>
      </c>
      <c r="C254" s="106" t="s">
        <v>183</v>
      </c>
      <c r="H254" s="132"/>
      <c r="I254" s="132"/>
      <c r="J254" s="132"/>
      <c r="K254" s="132"/>
      <c r="L254" s="132"/>
      <c r="M254" s="132"/>
      <c r="N254" s="132"/>
      <c r="O254" s="132"/>
      <c r="P254" s="132"/>
      <c r="Q254" s="132"/>
      <c r="R254" s="132"/>
      <c r="S254" s="132"/>
      <c r="T254" s="132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186"/>
      <c r="AH254" s="226"/>
      <c r="AI254" s="226"/>
      <c r="AJ254" s="226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226"/>
      <c r="AU254" s="226"/>
      <c r="AV254" s="226"/>
      <c r="AW254" s="129"/>
      <c r="AX254" s="129"/>
      <c r="AY254" s="129"/>
      <c r="AZ254" s="129"/>
      <c r="BA254" s="129"/>
      <c r="BB254" s="129"/>
      <c r="BC254" s="129"/>
      <c r="BD254" s="129"/>
      <c r="BE254" s="129"/>
      <c r="BH254" s="226"/>
      <c r="BI254" s="226"/>
      <c r="BJ254" s="226"/>
      <c r="BK254" s="226"/>
      <c r="BL254" s="226"/>
      <c r="BM254" s="226"/>
      <c r="BN254" s="129"/>
      <c r="BO254" s="129"/>
      <c r="BP254" s="129"/>
      <c r="BQ254" s="129"/>
      <c r="BR254" s="129"/>
      <c r="BS254" s="129"/>
      <c r="BT254" s="226"/>
      <c r="BU254" s="226"/>
      <c r="BV254" s="226"/>
      <c r="BW254" s="226"/>
      <c r="BX254" s="226"/>
      <c r="BY254" s="226"/>
      <c r="BZ254" s="129"/>
      <c r="CA254" s="129"/>
      <c r="CB254" s="129"/>
      <c r="CC254" s="129"/>
      <c r="CD254" s="129"/>
      <c r="CE254" s="129"/>
      <c r="CH254" s="226"/>
      <c r="CI254" s="226"/>
      <c r="CJ254" s="226"/>
      <c r="CK254" s="226"/>
      <c r="CL254" s="226"/>
      <c r="CM254" s="226"/>
      <c r="CN254" s="226"/>
      <c r="CO254" s="226"/>
      <c r="CP254" s="226"/>
      <c r="CQ254" s="129"/>
      <c r="CR254" s="129"/>
      <c r="CS254" s="129"/>
      <c r="CT254" s="226"/>
      <c r="CU254" s="226"/>
      <c r="CV254" s="226"/>
      <c r="CW254" s="226"/>
      <c r="CX254" s="226"/>
      <c r="CY254" s="226"/>
      <c r="CZ254" s="226"/>
      <c r="DA254" s="226"/>
      <c r="DB254" s="226"/>
      <c r="DC254" s="129"/>
      <c r="DD254" s="129"/>
      <c r="DE254" s="129"/>
      <c r="DH254" s="129"/>
      <c r="DI254" s="129"/>
      <c r="DJ254" s="129"/>
      <c r="DK254" s="129"/>
      <c r="DL254" s="129"/>
      <c r="DM254" s="129"/>
      <c r="DN254" s="129"/>
      <c r="DO254" s="129"/>
      <c r="DP254" s="129"/>
      <c r="DQ254" s="129"/>
      <c r="DR254" s="129"/>
      <c r="DS254" s="129"/>
      <c r="DT254" s="129"/>
      <c r="DU254" s="129"/>
      <c r="DV254" s="129"/>
      <c r="DW254" s="129"/>
      <c r="DX254" s="129"/>
      <c r="DY254" s="129"/>
      <c r="DZ254" s="129"/>
      <c r="EA254" s="129"/>
      <c r="EB254" s="129"/>
      <c r="EC254" s="129"/>
      <c r="ED254" s="129"/>
      <c r="EE254" s="129"/>
      <c r="EF254" s="129"/>
      <c r="EG254" s="129"/>
      <c r="EH254" s="129"/>
      <c r="EI254" s="129"/>
      <c r="EJ254" s="129"/>
      <c r="EK254" s="129"/>
      <c r="EL254" s="129"/>
      <c r="EM254" s="129"/>
      <c r="EN254" s="129"/>
      <c r="EO254" s="129"/>
      <c r="EP254" s="129"/>
      <c r="EQ254" s="129"/>
      <c r="ER254" s="129"/>
      <c r="ES254" s="129"/>
      <c r="ET254" s="129"/>
      <c r="EU254" s="129"/>
      <c r="EV254" s="129"/>
      <c r="EW254" s="129"/>
      <c r="EX254" s="129"/>
      <c r="EY254" s="129"/>
      <c r="EZ254" s="129"/>
      <c r="FA254" s="129"/>
      <c r="FB254" s="129"/>
      <c r="FC254" s="129"/>
      <c r="FD254" s="129"/>
      <c r="FE254" s="129"/>
      <c r="FF254" s="129"/>
      <c r="FG254" s="129"/>
      <c r="FH254" s="129"/>
      <c r="FI254" s="129"/>
      <c r="FJ254" s="129"/>
      <c r="FK254" s="129"/>
      <c r="FL254" s="129"/>
      <c r="FM254" s="129"/>
      <c r="FN254" s="129"/>
      <c r="FO254" s="129"/>
      <c r="FP254" s="129"/>
      <c r="FQ254" s="129"/>
      <c r="FR254" s="129"/>
      <c r="FS254" s="129"/>
      <c r="FT254" s="129"/>
      <c r="FU254" s="129"/>
      <c r="FV254" s="129"/>
      <c r="FW254" s="129"/>
      <c r="FX254" s="129"/>
      <c r="FY254" s="165"/>
      <c r="FZ254" s="165"/>
      <c r="GA254" s="165"/>
      <c r="GB254" s="165"/>
      <c r="GC254" s="165"/>
      <c r="GD254" s="165"/>
      <c r="GE254" s="165"/>
      <c r="GF254" s="165"/>
      <c r="GG254" s="165"/>
      <c r="GH254" s="165"/>
      <c r="GI254" s="165"/>
      <c r="GJ254" s="165"/>
      <c r="GK254" s="165"/>
      <c r="GL254" s="165"/>
      <c r="GM254" s="165"/>
      <c r="GN254" s="165"/>
      <c r="GO254" s="165"/>
      <c r="GP254" s="165"/>
      <c r="GQ254" s="165"/>
      <c r="GR254" s="165"/>
      <c r="GS254" s="165"/>
      <c r="GT254" s="165"/>
      <c r="GU254" s="165"/>
      <c r="GV254" s="165"/>
      <c r="GW254" s="165"/>
      <c r="GX254" s="165"/>
      <c r="GY254" s="165"/>
      <c r="GZ254" s="165"/>
      <c r="HA254" s="165"/>
      <c r="HB254" s="165"/>
      <c r="HC254" s="165"/>
      <c r="HD254" s="165"/>
      <c r="HE254" s="165"/>
      <c r="HF254" s="165"/>
      <c r="HG254" s="165"/>
      <c r="HH254" s="165"/>
    </row>
    <row r="255" spans="2:216" ht="15" customHeight="1">
      <c r="B255" s="104" t="s">
        <v>395</v>
      </c>
      <c r="C255" s="106" t="s">
        <v>181</v>
      </c>
      <c r="H255" s="132"/>
      <c r="I255" s="132"/>
      <c r="J255" s="132"/>
      <c r="K255" s="132"/>
      <c r="L255" s="132"/>
      <c r="M255" s="132"/>
      <c r="N255" s="132"/>
      <c r="O255" s="132"/>
      <c r="P255" s="132"/>
      <c r="Q255" s="132"/>
      <c r="R255" s="132"/>
      <c r="S255" s="132"/>
      <c r="T255" s="132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186"/>
      <c r="AH255" s="226"/>
      <c r="AI255" s="226"/>
      <c r="AJ255" s="226"/>
      <c r="AK255" s="96"/>
      <c r="AL255" s="96"/>
      <c r="AM255" s="96"/>
      <c r="AN255" s="96"/>
      <c r="AO255" s="96"/>
      <c r="AP255" s="96"/>
      <c r="AQ255" s="96"/>
      <c r="AR255" s="96"/>
      <c r="AS255" s="96"/>
      <c r="AT255" s="226"/>
      <c r="AU255" s="226"/>
      <c r="AV255" s="226"/>
      <c r="AW255" s="96"/>
      <c r="AX255" s="96"/>
      <c r="AY255" s="96"/>
      <c r="AZ255" s="96"/>
      <c r="BA255" s="96"/>
      <c r="BB255" s="96"/>
      <c r="BC255" s="96"/>
      <c r="BD255" s="96"/>
      <c r="BE255" s="96"/>
      <c r="BH255" s="226"/>
      <c r="BI255" s="226"/>
      <c r="BJ255" s="226"/>
      <c r="BK255" s="226"/>
      <c r="BL255" s="226"/>
      <c r="BM255" s="226"/>
      <c r="BN255" s="96"/>
      <c r="BO255" s="96"/>
      <c r="BP255" s="96"/>
      <c r="BQ255" s="96"/>
      <c r="BR255" s="96"/>
      <c r="BS255" s="96"/>
      <c r="BT255" s="226"/>
      <c r="BU255" s="226"/>
      <c r="BV255" s="226"/>
      <c r="BW255" s="226"/>
      <c r="BX255" s="226"/>
      <c r="BY255" s="226"/>
      <c r="BZ255" s="96"/>
      <c r="CA255" s="96"/>
      <c r="CB255" s="96"/>
      <c r="CC255" s="96"/>
      <c r="CD255" s="96"/>
      <c r="CE255" s="96"/>
      <c r="CH255" s="226"/>
      <c r="CI255" s="226"/>
      <c r="CJ255" s="226"/>
      <c r="CK255" s="226"/>
      <c r="CL255" s="226"/>
      <c r="CM255" s="226"/>
      <c r="CN255" s="226"/>
      <c r="CO255" s="226"/>
      <c r="CP255" s="226"/>
      <c r="CQ255" s="96"/>
      <c r="CR255" s="96"/>
      <c r="CS255" s="96"/>
      <c r="CT255" s="226"/>
      <c r="CU255" s="226"/>
      <c r="CV255" s="226"/>
      <c r="CW255" s="226"/>
      <c r="CX255" s="226"/>
      <c r="CY255" s="226"/>
      <c r="CZ255" s="226"/>
      <c r="DA255" s="226"/>
      <c r="DB255" s="226"/>
      <c r="DC255" s="96"/>
      <c r="DD255" s="96"/>
      <c r="DE255" s="96"/>
      <c r="DH255" s="96"/>
      <c r="DI255" s="96"/>
      <c r="DJ255" s="96"/>
      <c r="DK255" s="96"/>
      <c r="DL255" s="96"/>
      <c r="DM255" s="96"/>
      <c r="DN255" s="96"/>
      <c r="DO255" s="96"/>
      <c r="DP255" s="96"/>
      <c r="DQ255" s="96"/>
      <c r="DR255" s="96"/>
      <c r="DS255" s="96"/>
      <c r="DT255" s="96"/>
      <c r="DU255" s="96"/>
      <c r="DV255" s="96"/>
      <c r="DW255" s="96"/>
      <c r="DX255" s="96"/>
      <c r="DY255" s="96"/>
      <c r="DZ255" s="96"/>
      <c r="EA255" s="96"/>
      <c r="EB255" s="96"/>
      <c r="EC255" s="96"/>
      <c r="ED255" s="96"/>
      <c r="EE255" s="96"/>
      <c r="EF255" s="96"/>
      <c r="EG255" s="96"/>
      <c r="EH255" s="96"/>
      <c r="EI255" s="96"/>
      <c r="EJ255" s="96"/>
      <c r="EK255" s="96"/>
      <c r="EL255" s="96"/>
      <c r="EM255" s="96"/>
      <c r="EN255" s="96"/>
      <c r="EO255" s="96"/>
      <c r="EP255" s="96"/>
      <c r="EQ255" s="96"/>
      <c r="ER255" s="96"/>
      <c r="ES255" s="96"/>
      <c r="ET255" s="96"/>
      <c r="EU255" s="96"/>
      <c r="EV255" s="96"/>
      <c r="EW255" s="96"/>
      <c r="EX255" s="96"/>
      <c r="EY255" s="96"/>
      <c r="EZ255" s="96"/>
      <c r="FA255" s="96"/>
      <c r="FB255" s="96"/>
      <c r="FC255" s="96"/>
      <c r="FD255" s="96"/>
      <c r="FE255" s="96"/>
      <c r="FF255" s="96"/>
      <c r="FG255" s="96"/>
      <c r="FH255" s="96"/>
      <c r="FI255" s="96"/>
      <c r="FJ255" s="96"/>
      <c r="FK255" s="96"/>
      <c r="FL255" s="96"/>
      <c r="FM255" s="96"/>
      <c r="FN255" s="96"/>
      <c r="FO255" s="96"/>
      <c r="FP255" s="96"/>
      <c r="FQ255" s="96"/>
      <c r="FR255" s="96"/>
      <c r="FS255" s="96"/>
      <c r="FT255" s="96"/>
      <c r="FU255" s="96"/>
      <c r="FV255" s="96"/>
      <c r="FW255" s="96"/>
      <c r="FX255" s="96"/>
      <c r="FY255" s="159"/>
      <c r="FZ255" s="159"/>
      <c r="GA255" s="159"/>
      <c r="GB255" s="159"/>
      <c r="GC255" s="159"/>
      <c r="GD255" s="159"/>
      <c r="GE255" s="159"/>
      <c r="GF255" s="159"/>
      <c r="GG255" s="159"/>
      <c r="GH255" s="159"/>
      <c r="GI255" s="159"/>
      <c r="GJ255" s="159"/>
      <c r="GK255" s="159"/>
      <c r="GL255" s="159"/>
      <c r="GM255" s="159"/>
      <c r="GN255" s="159"/>
      <c r="GO255" s="159"/>
      <c r="GP255" s="159"/>
      <c r="GQ255" s="159"/>
      <c r="GR255" s="159"/>
      <c r="GS255" s="159"/>
      <c r="GT255" s="159"/>
      <c r="GU255" s="159"/>
      <c r="GV255" s="159"/>
      <c r="GW255" s="159"/>
      <c r="GX255" s="159"/>
      <c r="GY255" s="159"/>
      <c r="GZ255" s="159"/>
      <c r="HA255" s="159"/>
      <c r="HB255" s="159"/>
      <c r="HC255" s="159"/>
      <c r="HD255" s="159"/>
      <c r="HE255" s="159"/>
      <c r="HF255" s="159"/>
      <c r="HG255" s="159"/>
      <c r="HH255" s="159"/>
    </row>
    <row r="256" spans="2:216" ht="15" customHeight="1">
      <c r="B256" s="104" t="s">
        <v>396</v>
      </c>
      <c r="C256" s="106" t="s">
        <v>181</v>
      </c>
      <c r="H256" s="132"/>
      <c r="I256" s="132"/>
      <c r="J256" s="132"/>
      <c r="K256" s="132"/>
      <c r="L256" s="132"/>
      <c r="M256" s="132"/>
      <c r="N256" s="132"/>
      <c r="O256" s="132"/>
      <c r="P256" s="132"/>
      <c r="Q256" s="132"/>
      <c r="R256" s="132"/>
      <c r="S256" s="132"/>
      <c r="T256" s="132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186"/>
      <c r="AH256" s="226"/>
      <c r="AI256" s="226"/>
      <c r="AJ256" s="226"/>
      <c r="AK256" s="96"/>
      <c r="AL256" s="96"/>
      <c r="AM256" s="96"/>
      <c r="AN256" s="96"/>
      <c r="AO256" s="96"/>
      <c r="AP256" s="96"/>
      <c r="AQ256" s="96"/>
      <c r="AR256" s="96"/>
      <c r="AS256" s="96"/>
      <c r="AT256" s="226"/>
      <c r="AU256" s="226"/>
      <c r="AV256" s="226"/>
      <c r="AW256" s="96"/>
      <c r="AX256" s="96"/>
      <c r="AY256" s="96"/>
      <c r="AZ256" s="96"/>
      <c r="BA256" s="96"/>
      <c r="BB256" s="96"/>
      <c r="BC256" s="96"/>
      <c r="BD256" s="96"/>
      <c r="BE256" s="96"/>
      <c r="BH256" s="226"/>
      <c r="BI256" s="226"/>
      <c r="BJ256" s="226"/>
      <c r="BK256" s="226"/>
      <c r="BL256" s="226"/>
      <c r="BM256" s="226"/>
      <c r="BN256" s="96"/>
      <c r="BO256" s="96"/>
      <c r="BP256" s="96"/>
      <c r="BQ256" s="96"/>
      <c r="BR256" s="96"/>
      <c r="BS256" s="96"/>
      <c r="BT256" s="226"/>
      <c r="BU256" s="226"/>
      <c r="BV256" s="226"/>
      <c r="BW256" s="226"/>
      <c r="BX256" s="226"/>
      <c r="BY256" s="226"/>
      <c r="BZ256" s="96"/>
      <c r="CA256" s="96"/>
      <c r="CB256" s="96"/>
      <c r="CC256" s="96"/>
      <c r="CD256" s="96"/>
      <c r="CE256" s="96"/>
      <c r="CH256" s="226"/>
      <c r="CI256" s="226"/>
      <c r="CJ256" s="226"/>
      <c r="CK256" s="226"/>
      <c r="CL256" s="226"/>
      <c r="CM256" s="226"/>
      <c r="CN256" s="226"/>
      <c r="CO256" s="226"/>
      <c r="CP256" s="226"/>
      <c r="CQ256" s="96"/>
      <c r="CR256" s="96"/>
      <c r="CS256" s="96"/>
      <c r="CT256" s="226"/>
      <c r="CU256" s="226"/>
      <c r="CV256" s="226"/>
      <c r="CW256" s="226"/>
      <c r="CX256" s="226"/>
      <c r="CY256" s="226"/>
      <c r="CZ256" s="226"/>
      <c r="DA256" s="226"/>
      <c r="DB256" s="226"/>
      <c r="DC256" s="96"/>
      <c r="DD256" s="96"/>
      <c r="DE256" s="96"/>
      <c r="DH256" s="96"/>
      <c r="DI256" s="96"/>
      <c r="DJ256" s="96"/>
      <c r="DK256" s="96"/>
      <c r="DL256" s="96"/>
      <c r="DM256" s="96"/>
      <c r="DN256" s="96"/>
      <c r="DO256" s="96"/>
      <c r="DP256" s="96"/>
      <c r="DQ256" s="96"/>
      <c r="DR256" s="96"/>
      <c r="DS256" s="96"/>
      <c r="DT256" s="96"/>
      <c r="DU256" s="96"/>
      <c r="DV256" s="96"/>
      <c r="DW256" s="96"/>
      <c r="DX256" s="96"/>
      <c r="DY256" s="96"/>
      <c r="DZ256" s="96"/>
      <c r="EA256" s="96"/>
      <c r="EB256" s="96"/>
      <c r="EC256" s="96"/>
      <c r="ED256" s="96"/>
      <c r="EE256" s="96"/>
      <c r="EF256" s="96"/>
      <c r="EG256" s="96"/>
      <c r="EH256" s="96"/>
      <c r="EI256" s="96"/>
      <c r="EJ256" s="96"/>
      <c r="EK256" s="96"/>
      <c r="EL256" s="96"/>
      <c r="EM256" s="96"/>
      <c r="EN256" s="96"/>
      <c r="EO256" s="96"/>
      <c r="EP256" s="96"/>
      <c r="EQ256" s="96"/>
      <c r="ER256" s="96"/>
      <c r="ES256" s="96"/>
      <c r="ET256" s="96"/>
      <c r="EU256" s="96"/>
      <c r="EV256" s="96"/>
      <c r="EW256" s="96"/>
      <c r="EX256" s="96"/>
      <c r="EY256" s="96"/>
      <c r="EZ256" s="96"/>
      <c r="FA256" s="96"/>
      <c r="FB256" s="96"/>
      <c r="FC256" s="96"/>
      <c r="FD256" s="96"/>
      <c r="FE256" s="96"/>
      <c r="FF256" s="96"/>
      <c r="FG256" s="96"/>
      <c r="FH256" s="96"/>
      <c r="FI256" s="96"/>
      <c r="FJ256" s="96"/>
      <c r="FK256" s="96"/>
      <c r="FL256" s="96"/>
      <c r="FM256" s="96"/>
      <c r="FN256" s="96"/>
      <c r="FO256" s="96"/>
      <c r="FP256" s="96"/>
      <c r="FQ256" s="96"/>
      <c r="FR256" s="96"/>
      <c r="FS256" s="96"/>
      <c r="FT256" s="96"/>
      <c r="FU256" s="96"/>
      <c r="FV256" s="96"/>
      <c r="FW256" s="96"/>
      <c r="FX256" s="96"/>
      <c r="FY256" s="159"/>
      <c r="FZ256" s="159"/>
      <c r="GA256" s="159"/>
      <c r="GB256" s="159"/>
      <c r="GC256" s="159"/>
      <c r="GD256" s="159"/>
      <c r="GE256" s="159"/>
      <c r="GF256" s="159"/>
      <c r="GG256" s="159"/>
      <c r="GH256" s="159"/>
      <c r="GI256" s="159"/>
      <c r="GJ256" s="159"/>
      <c r="GK256" s="159"/>
      <c r="GL256" s="159"/>
      <c r="GM256" s="159"/>
      <c r="GN256" s="159"/>
      <c r="GO256" s="159"/>
      <c r="GP256" s="159"/>
      <c r="GQ256" s="159"/>
      <c r="GR256" s="159"/>
      <c r="GS256" s="159"/>
      <c r="GT256" s="159"/>
      <c r="GU256" s="159"/>
      <c r="GV256" s="159"/>
      <c r="GW256" s="159"/>
      <c r="GX256" s="159"/>
      <c r="GY256" s="159"/>
      <c r="GZ256" s="159"/>
      <c r="HA256" s="159"/>
      <c r="HB256" s="159"/>
      <c r="HC256" s="159"/>
      <c r="HD256" s="159"/>
      <c r="HE256" s="159"/>
      <c r="HF256" s="159"/>
      <c r="HG256" s="159"/>
      <c r="HH256" s="159"/>
    </row>
    <row r="257" spans="2:216" ht="15" customHeight="1">
      <c r="B257" s="104" t="s">
        <v>397</v>
      </c>
      <c r="C257" s="106" t="s">
        <v>181</v>
      </c>
      <c r="H257" s="132"/>
      <c r="I257" s="132"/>
      <c r="J257" s="132"/>
      <c r="K257" s="132"/>
      <c r="L257" s="132"/>
      <c r="M257" s="132"/>
      <c r="N257" s="132"/>
      <c r="O257" s="132"/>
      <c r="P257" s="132"/>
      <c r="Q257" s="132"/>
      <c r="R257" s="132"/>
      <c r="S257" s="132"/>
      <c r="T257" s="132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186"/>
      <c r="AH257" s="226"/>
      <c r="AI257" s="226"/>
      <c r="AJ257" s="226"/>
      <c r="AK257" s="96"/>
      <c r="AL257" s="96"/>
      <c r="AM257" s="96"/>
      <c r="AN257" s="96"/>
      <c r="AO257" s="96"/>
      <c r="AP257" s="96"/>
      <c r="AQ257" s="96"/>
      <c r="AR257" s="96"/>
      <c r="AS257" s="96"/>
      <c r="AT257" s="226"/>
      <c r="AU257" s="226"/>
      <c r="AV257" s="226"/>
      <c r="AW257" s="96"/>
      <c r="AX257" s="96"/>
      <c r="AY257" s="96"/>
      <c r="AZ257" s="96"/>
      <c r="BA257" s="96"/>
      <c r="BB257" s="96"/>
      <c r="BC257" s="96"/>
      <c r="BD257" s="96"/>
      <c r="BE257" s="96"/>
      <c r="BH257" s="226"/>
      <c r="BI257" s="226"/>
      <c r="BJ257" s="226"/>
      <c r="BK257" s="226"/>
      <c r="BL257" s="226"/>
      <c r="BM257" s="226"/>
      <c r="BN257" s="96"/>
      <c r="BO257" s="96"/>
      <c r="BP257" s="96"/>
      <c r="BQ257" s="96"/>
      <c r="BR257" s="96"/>
      <c r="BS257" s="96"/>
      <c r="BT257" s="226"/>
      <c r="BU257" s="226"/>
      <c r="BV257" s="226"/>
      <c r="BW257" s="226"/>
      <c r="BX257" s="226"/>
      <c r="BY257" s="226"/>
      <c r="BZ257" s="96"/>
      <c r="CA257" s="96"/>
      <c r="CB257" s="96"/>
      <c r="CC257" s="96"/>
      <c r="CD257" s="96"/>
      <c r="CE257" s="96"/>
      <c r="CH257" s="226"/>
      <c r="CI257" s="226"/>
      <c r="CJ257" s="226"/>
      <c r="CK257" s="226"/>
      <c r="CL257" s="226"/>
      <c r="CM257" s="226"/>
      <c r="CN257" s="226"/>
      <c r="CO257" s="226"/>
      <c r="CP257" s="226"/>
      <c r="CQ257" s="96"/>
      <c r="CR257" s="96"/>
      <c r="CS257" s="96"/>
      <c r="CT257" s="226"/>
      <c r="CU257" s="226"/>
      <c r="CV257" s="226"/>
      <c r="CW257" s="226"/>
      <c r="CX257" s="226"/>
      <c r="CY257" s="226"/>
      <c r="CZ257" s="226"/>
      <c r="DA257" s="226"/>
      <c r="DB257" s="226"/>
      <c r="DC257" s="96"/>
      <c r="DD257" s="96"/>
      <c r="DE257" s="96"/>
      <c r="DH257" s="96"/>
      <c r="DI257" s="96"/>
      <c r="DJ257" s="96"/>
      <c r="DK257" s="96"/>
      <c r="DL257" s="96"/>
      <c r="DM257" s="96"/>
      <c r="DN257" s="96"/>
      <c r="DO257" s="96"/>
      <c r="DP257" s="96"/>
      <c r="DQ257" s="96"/>
      <c r="DR257" s="96"/>
      <c r="DS257" s="96"/>
      <c r="DT257" s="96"/>
      <c r="DU257" s="96"/>
      <c r="DV257" s="96"/>
      <c r="DW257" s="96"/>
      <c r="DX257" s="96"/>
      <c r="DY257" s="96"/>
      <c r="DZ257" s="96"/>
      <c r="EA257" s="96"/>
      <c r="EB257" s="96"/>
      <c r="EC257" s="96"/>
      <c r="ED257" s="96"/>
      <c r="EE257" s="96"/>
      <c r="EF257" s="96"/>
      <c r="EG257" s="96"/>
      <c r="EH257" s="96"/>
      <c r="EI257" s="96"/>
      <c r="EJ257" s="96"/>
      <c r="EK257" s="96"/>
      <c r="EL257" s="96"/>
      <c r="EM257" s="96"/>
      <c r="EN257" s="96"/>
      <c r="EO257" s="96"/>
      <c r="EP257" s="96"/>
      <c r="EQ257" s="96"/>
      <c r="ER257" s="96"/>
      <c r="ES257" s="96"/>
      <c r="ET257" s="96"/>
      <c r="EU257" s="96"/>
      <c r="EV257" s="96"/>
      <c r="EW257" s="96"/>
      <c r="EX257" s="96"/>
      <c r="EY257" s="96"/>
      <c r="EZ257" s="96"/>
      <c r="FA257" s="96"/>
      <c r="FB257" s="96"/>
      <c r="FC257" s="96"/>
      <c r="FD257" s="96"/>
      <c r="FE257" s="96"/>
      <c r="FF257" s="96"/>
      <c r="FG257" s="96"/>
      <c r="FH257" s="96"/>
      <c r="FI257" s="96"/>
      <c r="FJ257" s="96"/>
      <c r="FK257" s="96"/>
      <c r="FL257" s="96"/>
      <c r="FM257" s="96"/>
      <c r="FN257" s="96"/>
      <c r="FO257" s="96"/>
      <c r="FP257" s="96"/>
      <c r="FQ257" s="96"/>
      <c r="FR257" s="96"/>
      <c r="FS257" s="96"/>
      <c r="FT257" s="96"/>
      <c r="FU257" s="96"/>
      <c r="FV257" s="96"/>
      <c r="FW257" s="96"/>
      <c r="FX257" s="96"/>
      <c r="FY257" s="159"/>
      <c r="FZ257" s="159"/>
      <c r="GA257" s="159"/>
      <c r="GB257" s="159"/>
      <c r="GC257" s="159"/>
      <c r="GD257" s="159"/>
      <c r="GE257" s="159"/>
      <c r="GF257" s="159"/>
      <c r="GG257" s="159"/>
      <c r="GH257" s="159"/>
      <c r="GI257" s="159"/>
      <c r="GJ257" s="159"/>
      <c r="GK257" s="159"/>
      <c r="GL257" s="159"/>
      <c r="GM257" s="159"/>
      <c r="GN257" s="159"/>
      <c r="GO257" s="159"/>
      <c r="GP257" s="159"/>
      <c r="GQ257" s="159"/>
      <c r="GR257" s="159"/>
      <c r="GS257" s="159"/>
      <c r="GT257" s="159"/>
      <c r="GU257" s="159"/>
      <c r="GV257" s="159"/>
      <c r="GW257" s="159"/>
      <c r="GX257" s="159"/>
      <c r="GY257" s="159"/>
      <c r="GZ257" s="159"/>
      <c r="HA257" s="159"/>
      <c r="HB257" s="159"/>
      <c r="HC257" s="159"/>
      <c r="HD257" s="159"/>
      <c r="HE257" s="159"/>
      <c r="HF257" s="159"/>
      <c r="HG257" s="159"/>
      <c r="HH257" s="159"/>
    </row>
    <row r="258" spans="2:216" ht="15" customHeight="1">
      <c r="B258" s="104" t="s">
        <v>398</v>
      </c>
      <c r="C258" s="106" t="s">
        <v>183</v>
      </c>
      <c r="H258" s="132"/>
      <c r="I258" s="132"/>
      <c r="J258" s="132"/>
      <c r="K258" s="132"/>
      <c r="L258" s="132"/>
      <c r="M258" s="132"/>
      <c r="N258" s="132"/>
      <c r="O258" s="132"/>
      <c r="P258" s="132"/>
      <c r="Q258" s="132"/>
      <c r="R258" s="132"/>
      <c r="S258" s="132"/>
      <c r="T258" s="132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186"/>
      <c r="AH258" s="226"/>
      <c r="AI258" s="226"/>
      <c r="AJ258" s="226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226"/>
      <c r="AU258" s="226"/>
      <c r="AV258" s="226"/>
      <c r="AW258" s="129"/>
      <c r="AX258" s="129"/>
      <c r="AY258" s="129"/>
      <c r="AZ258" s="129"/>
      <c r="BA258" s="129"/>
      <c r="BB258" s="129"/>
      <c r="BC258" s="129"/>
      <c r="BD258" s="129"/>
      <c r="BE258" s="129"/>
      <c r="BH258" s="226"/>
      <c r="BI258" s="226"/>
      <c r="BJ258" s="226"/>
      <c r="BK258" s="226"/>
      <c r="BL258" s="226"/>
      <c r="BM258" s="226"/>
      <c r="BN258" s="129"/>
      <c r="BO258" s="129"/>
      <c r="BP258" s="129"/>
      <c r="BQ258" s="129"/>
      <c r="BR258" s="129"/>
      <c r="BS258" s="129"/>
      <c r="BT258" s="226"/>
      <c r="BU258" s="226"/>
      <c r="BV258" s="226"/>
      <c r="BW258" s="226"/>
      <c r="BX258" s="226"/>
      <c r="BY258" s="226"/>
      <c r="BZ258" s="129"/>
      <c r="CA258" s="129"/>
      <c r="CB258" s="129"/>
      <c r="CC258" s="129"/>
      <c r="CD258" s="129"/>
      <c r="CE258" s="129"/>
      <c r="CH258" s="226"/>
      <c r="CI258" s="226"/>
      <c r="CJ258" s="226"/>
      <c r="CK258" s="226"/>
      <c r="CL258" s="226"/>
      <c r="CM258" s="226"/>
      <c r="CN258" s="226"/>
      <c r="CO258" s="226"/>
      <c r="CP258" s="226"/>
      <c r="CQ258" s="129"/>
      <c r="CR258" s="129"/>
      <c r="CS258" s="129"/>
      <c r="CT258" s="226"/>
      <c r="CU258" s="226"/>
      <c r="CV258" s="226"/>
      <c r="CW258" s="226"/>
      <c r="CX258" s="226"/>
      <c r="CY258" s="226"/>
      <c r="CZ258" s="226"/>
      <c r="DA258" s="226"/>
      <c r="DB258" s="226"/>
      <c r="DC258" s="129"/>
      <c r="DD258" s="129"/>
      <c r="DE258" s="129"/>
      <c r="DH258" s="129"/>
      <c r="DI258" s="129"/>
      <c r="DJ258" s="129"/>
      <c r="DK258" s="129"/>
      <c r="DL258" s="129"/>
      <c r="DM258" s="129"/>
      <c r="DN258" s="129"/>
      <c r="DO258" s="129"/>
      <c r="DP258" s="129"/>
      <c r="DQ258" s="129"/>
      <c r="DR258" s="129"/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29"/>
      <c r="EH258" s="129"/>
      <c r="EI258" s="129"/>
      <c r="EJ258" s="129"/>
      <c r="EK258" s="129"/>
      <c r="EL258" s="129"/>
      <c r="EM258" s="129"/>
      <c r="EN258" s="129"/>
      <c r="EO258" s="129"/>
      <c r="EP258" s="129"/>
      <c r="EQ258" s="129"/>
      <c r="ER258" s="129"/>
      <c r="ES258" s="129"/>
      <c r="ET258" s="129"/>
      <c r="EU258" s="129"/>
      <c r="EV258" s="129"/>
      <c r="EW258" s="129"/>
      <c r="EX258" s="129"/>
      <c r="EY258" s="129"/>
      <c r="EZ258" s="129"/>
      <c r="FA258" s="129"/>
      <c r="FB258" s="129"/>
      <c r="FC258" s="129"/>
      <c r="FD258" s="129"/>
      <c r="FE258" s="129"/>
      <c r="FF258" s="129"/>
      <c r="FG258" s="129"/>
      <c r="FH258" s="129"/>
      <c r="FI258" s="129"/>
      <c r="FJ258" s="129"/>
      <c r="FK258" s="129"/>
      <c r="FL258" s="129"/>
      <c r="FM258" s="129"/>
      <c r="FN258" s="129"/>
      <c r="FO258" s="129"/>
      <c r="FP258" s="129"/>
      <c r="FQ258" s="129"/>
      <c r="FR258" s="129"/>
      <c r="FS258" s="129"/>
      <c r="FT258" s="129"/>
      <c r="FU258" s="129"/>
      <c r="FV258" s="129"/>
      <c r="FW258" s="129"/>
      <c r="FX258" s="129"/>
      <c r="FY258" s="165"/>
      <c r="FZ258" s="165"/>
      <c r="GA258" s="165"/>
      <c r="GB258" s="165"/>
      <c r="GC258" s="165"/>
      <c r="GD258" s="165"/>
      <c r="GE258" s="165"/>
      <c r="GF258" s="165"/>
      <c r="GG258" s="165"/>
      <c r="GH258" s="165"/>
      <c r="GI258" s="165"/>
      <c r="GJ258" s="165"/>
      <c r="GK258" s="165"/>
      <c r="GL258" s="165"/>
      <c r="GM258" s="165"/>
      <c r="GN258" s="165"/>
      <c r="GO258" s="165"/>
      <c r="GP258" s="165"/>
      <c r="GQ258" s="165"/>
      <c r="GR258" s="165"/>
      <c r="GS258" s="165"/>
      <c r="GT258" s="165"/>
      <c r="GU258" s="165"/>
      <c r="GV258" s="165"/>
      <c r="GW258" s="165"/>
      <c r="GX258" s="165"/>
      <c r="GY258" s="165"/>
      <c r="GZ258" s="165"/>
      <c r="HA258" s="165"/>
      <c r="HB258" s="165"/>
      <c r="HC258" s="165"/>
      <c r="HD258" s="165"/>
      <c r="HE258" s="165"/>
      <c r="HF258" s="165"/>
      <c r="HG258" s="165"/>
      <c r="HH258" s="165"/>
    </row>
    <row r="259" spans="2:216" ht="15" customHeight="1">
      <c r="B259" s="104" t="s">
        <v>399</v>
      </c>
      <c r="C259" s="106" t="s">
        <v>183</v>
      </c>
      <c r="H259" s="132"/>
      <c r="I259" s="132"/>
      <c r="J259" s="132"/>
      <c r="K259" s="132"/>
      <c r="L259" s="132"/>
      <c r="M259" s="132"/>
      <c r="N259" s="132"/>
      <c r="O259" s="132"/>
      <c r="P259" s="132"/>
      <c r="Q259" s="132"/>
      <c r="R259" s="132"/>
      <c r="S259" s="132"/>
      <c r="T259" s="132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186"/>
      <c r="AH259" s="226"/>
      <c r="AI259" s="226"/>
      <c r="AJ259" s="226"/>
      <c r="AK259" s="129"/>
      <c r="AL259" s="129"/>
      <c r="AM259" s="129"/>
      <c r="AN259" s="129"/>
      <c r="AO259" s="129"/>
      <c r="AP259" s="129"/>
      <c r="AQ259" s="129"/>
      <c r="AR259" s="129"/>
      <c r="AS259" s="129"/>
      <c r="AT259" s="226"/>
      <c r="AU259" s="226"/>
      <c r="AV259" s="226"/>
      <c r="AW259" s="129"/>
      <c r="AX259" s="129"/>
      <c r="AY259" s="129"/>
      <c r="AZ259" s="129"/>
      <c r="BA259" s="129"/>
      <c r="BB259" s="129"/>
      <c r="BC259" s="129"/>
      <c r="BD259" s="129"/>
      <c r="BE259" s="129"/>
      <c r="BH259" s="226"/>
      <c r="BI259" s="226"/>
      <c r="BJ259" s="226"/>
      <c r="BK259" s="226"/>
      <c r="BL259" s="226"/>
      <c r="BM259" s="226"/>
      <c r="BN259" s="129"/>
      <c r="BO259" s="129"/>
      <c r="BP259" s="129"/>
      <c r="BQ259" s="129"/>
      <c r="BR259" s="129"/>
      <c r="BS259" s="129"/>
      <c r="BT259" s="226"/>
      <c r="BU259" s="226"/>
      <c r="BV259" s="226"/>
      <c r="BW259" s="226"/>
      <c r="BX259" s="226"/>
      <c r="BY259" s="226"/>
      <c r="BZ259" s="129"/>
      <c r="CA259" s="129"/>
      <c r="CB259" s="129"/>
      <c r="CC259" s="129"/>
      <c r="CD259" s="129"/>
      <c r="CE259" s="129"/>
      <c r="CH259" s="226"/>
      <c r="CI259" s="226"/>
      <c r="CJ259" s="226"/>
      <c r="CK259" s="226"/>
      <c r="CL259" s="226"/>
      <c r="CM259" s="226"/>
      <c r="CN259" s="226"/>
      <c r="CO259" s="226"/>
      <c r="CP259" s="226"/>
      <c r="CQ259" s="129"/>
      <c r="CR259" s="129"/>
      <c r="CS259" s="129"/>
      <c r="CT259" s="226"/>
      <c r="CU259" s="226"/>
      <c r="CV259" s="226"/>
      <c r="CW259" s="226"/>
      <c r="CX259" s="226"/>
      <c r="CY259" s="226"/>
      <c r="CZ259" s="226"/>
      <c r="DA259" s="226"/>
      <c r="DB259" s="226"/>
      <c r="DC259" s="129"/>
      <c r="DD259" s="129"/>
      <c r="DE259" s="129"/>
      <c r="DH259" s="129"/>
      <c r="DI259" s="129"/>
      <c r="DJ259" s="129"/>
      <c r="DK259" s="129"/>
      <c r="DL259" s="129"/>
      <c r="DM259" s="129"/>
      <c r="DN259" s="129"/>
      <c r="DO259" s="129"/>
      <c r="DP259" s="129"/>
      <c r="DQ259" s="129"/>
      <c r="DR259" s="129"/>
      <c r="DS259" s="129"/>
      <c r="DT259" s="129"/>
      <c r="DU259" s="129"/>
      <c r="DV259" s="129"/>
      <c r="DW259" s="129"/>
      <c r="DX259" s="129"/>
      <c r="DY259" s="129"/>
      <c r="DZ259" s="129"/>
      <c r="EA259" s="129"/>
      <c r="EB259" s="129"/>
      <c r="EC259" s="129"/>
      <c r="ED259" s="129"/>
      <c r="EE259" s="129"/>
      <c r="EF259" s="129"/>
      <c r="EG259" s="129"/>
      <c r="EH259" s="129"/>
      <c r="EI259" s="129"/>
      <c r="EJ259" s="129"/>
      <c r="EK259" s="129"/>
      <c r="EL259" s="129"/>
      <c r="EM259" s="129"/>
      <c r="EN259" s="129"/>
      <c r="EO259" s="129"/>
      <c r="EP259" s="129"/>
      <c r="EQ259" s="129"/>
      <c r="ER259" s="129"/>
      <c r="ES259" s="129"/>
      <c r="ET259" s="129"/>
      <c r="EU259" s="129"/>
      <c r="EV259" s="129"/>
      <c r="EW259" s="129"/>
      <c r="EX259" s="129"/>
      <c r="EY259" s="129"/>
      <c r="EZ259" s="129"/>
      <c r="FA259" s="129"/>
      <c r="FB259" s="129"/>
      <c r="FC259" s="129"/>
      <c r="FD259" s="129"/>
      <c r="FE259" s="129"/>
      <c r="FF259" s="129"/>
      <c r="FG259" s="129"/>
      <c r="FH259" s="129"/>
      <c r="FI259" s="129"/>
      <c r="FJ259" s="129"/>
      <c r="FK259" s="129"/>
      <c r="FL259" s="129"/>
      <c r="FM259" s="129"/>
      <c r="FN259" s="129"/>
      <c r="FO259" s="129"/>
      <c r="FP259" s="129"/>
      <c r="FQ259" s="129"/>
      <c r="FR259" s="129"/>
      <c r="FS259" s="129"/>
      <c r="FT259" s="129"/>
      <c r="FU259" s="129"/>
      <c r="FV259" s="129"/>
      <c r="FW259" s="129"/>
      <c r="FX259" s="129"/>
      <c r="FY259" s="165"/>
      <c r="FZ259" s="165"/>
      <c r="GA259" s="165"/>
      <c r="GB259" s="165"/>
      <c r="GC259" s="165"/>
      <c r="GD259" s="165"/>
      <c r="GE259" s="165"/>
      <c r="GF259" s="165"/>
      <c r="GG259" s="165"/>
      <c r="GH259" s="165"/>
      <c r="GI259" s="165"/>
      <c r="GJ259" s="165"/>
      <c r="GK259" s="165"/>
      <c r="GL259" s="165"/>
      <c r="GM259" s="165"/>
      <c r="GN259" s="165"/>
      <c r="GO259" s="165"/>
      <c r="GP259" s="165"/>
      <c r="GQ259" s="165"/>
      <c r="GR259" s="165"/>
      <c r="GS259" s="165"/>
      <c r="GT259" s="165"/>
      <c r="GU259" s="165"/>
      <c r="GV259" s="165"/>
      <c r="GW259" s="165"/>
      <c r="GX259" s="165"/>
      <c r="GY259" s="165"/>
      <c r="GZ259" s="165"/>
      <c r="HA259" s="165"/>
      <c r="HB259" s="165"/>
      <c r="HC259" s="165"/>
      <c r="HD259" s="165"/>
      <c r="HE259" s="165"/>
      <c r="HF259" s="165"/>
      <c r="HG259" s="165"/>
      <c r="HH259" s="165"/>
    </row>
    <row r="260" spans="2:216" ht="15" customHeight="1">
      <c r="B260" s="104" t="s">
        <v>400</v>
      </c>
      <c r="C260" s="106" t="s">
        <v>264</v>
      </c>
      <c r="H260" s="132"/>
      <c r="I260" s="132"/>
      <c r="J260" s="132"/>
      <c r="K260" s="132"/>
      <c r="L260" s="132"/>
      <c r="M260" s="132"/>
      <c r="N260" s="132"/>
      <c r="O260" s="132"/>
      <c r="P260" s="132"/>
      <c r="Q260" s="132"/>
      <c r="R260" s="132"/>
      <c r="S260" s="132"/>
      <c r="T260" s="132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186"/>
      <c r="AH260" s="226"/>
      <c r="AI260" s="226"/>
      <c r="AJ260" s="226"/>
      <c r="AK260" s="96"/>
      <c r="AL260" s="96"/>
      <c r="AM260" s="96"/>
      <c r="AN260" s="96"/>
      <c r="AO260" s="96"/>
      <c r="AP260" s="96"/>
      <c r="AQ260" s="96"/>
      <c r="AR260" s="96"/>
      <c r="AS260" s="96"/>
      <c r="AT260" s="226"/>
      <c r="AU260" s="226"/>
      <c r="AV260" s="226"/>
      <c r="AW260" s="96"/>
      <c r="AX260" s="96"/>
      <c r="AY260" s="96"/>
      <c r="AZ260" s="96"/>
      <c r="BA260" s="96"/>
      <c r="BB260" s="96"/>
      <c r="BC260" s="96"/>
      <c r="BD260" s="96"/>
      <c r="BE260" s="96"/>
      <c r="BH260" s="226"/>
      <c r="BI260" s="226"/>
      <c r="BJ260" s="226"/>
      <c r="BK260" s="226"/>
      <c r="BL260" s="226"/>
      <c r="BM260" s="226"/>
      <c r="BN260" s="96"/>
      <c r="BO260" s="96"/>
      <c r="BP260" s="96"/>
      <c r="BQ260" s="96"/>
      <c r="BR260" s="96"/>
      <c r="BS260" s="96"/>
      <c r="BT260" s="226"/>
      <c r="BU260" s="226"/>
      <c r="BV260" s="226"/>
      <c r="BW260" s="226"/>
      <c r="BX260" s="226"/>
      <c r="BY260" s="226"/>
      <c r="BZ260" s="96"/>
      <c r="CA260" s="96"/>
      <c r="CB260" s="96"/>
      <c r="CC260" s="96"/>
      <c r="CD260" s="96"/>
      <c r="CE260" s="96"/>
      <c r="CH260" s="226"/>
      <c r="CI260" s="226"/>
      <c r="CJ260" s="226"/>
      <c r="CK260" s="226"/>
      <c r="CL260" s="226"/>
      <c r="CM260" s="226"/>
      <c r="CN260" s="226"/>
      <c r="CO260" s="226"/>
      <c r="CP260" s="226"/>
      <c r="CQ260" s="96"/>
      <c r="CR260" s="96"/>
      <c r="CS260" s="96"/>
      <c r="CT260" s="226"/>
      <c r="CU260" s="226"/>
      <c r="CV260" s="226"/>
      <c r="CW260" s="226"/>
      <c r="CX260" s="226"/>
      <c r="CY260" s="226"/>
      <c r="CZ260" s="226"/>
      <c r="DA260" s="226"/>
      <c r="DB260" s="226"/>
      <c r="DC260" s="96"/>
      <c r="DD260" s="96"/>
      <c r="DE260" s="96"/>
      <c r="DH260" s="96"/>
      <c r="DI260" s="96"/>
      <c r="DJ260" s="96"/>
      <c r="DK260" s="96"/>
      <c r="DL260" s="96"/>
      <c r="DM260" s="96"/>
      <c r="DN260" s="96"/>
      <c r="DO260" s="96"/>
      <c r="DP260" s="96"/>
      <c r="DQ260" s="96"/>
      <c r="DR260" s="96"/>
      <c r="DS260" s="96"/>
      <c r="DT260" s="96"/>
      <c r="DU260" s="96"/>
      <c r="DV260" s="96"/>
      <c r="DW260" s="96"/>
      <c r="DX260" s="96"/>
      <c r="DY260" s="96"/>
      <c r="DZ260" s="96"/>
      <c r="EA260" s="96"/>
      <c r="EB260" s="96"/>
      <c r="EC260" s="96"/>
      <c r="ED260" s="96"/>
      <c r="EE260" s="96"/>
      <c r="EF260" s="96"/>
      <c r="EG260" s="96"/>
      <c r="EH260" s="96"/>
      <c r="EI260" s="96"/>
      <c r="EJ260" s="96"/>
      <c r="EK260" s="96"/>
      <c r="EL260" s="96"/>
      <c r="EM260" s="96"/>
      <c r="EN260" s="96"/>
      <c r="EO260" s="96"/>
      <c r="EP260" s="96"/>
      <c r="EQ260" s="96"/>
      <c r="ER260" s="96"/>
      <c r="ES260" s="96"/>
      <c r="ET260" s="96"/>
      <c r="EU260" s="96"/>
      <c r="EV260" s="96"/>
      <c r="EW260" s="96"/>
      <c r="EX260" s="96"/>
      <c r="EY260" s="96"/>
      <c r="EZ260" s="96"/>
      <c r="FA260" s="96"/>
      <c r="FB260" s="96"/>
      <c r="FC260" s="96"/>
      <c r="FD260" s="96"/>
      <c r="FE260" s="96"/>
      <c r="FF260" s="96"/>
      <c r="FG260" s="96"/>
      <c r="FH260" s="96"/>
      <c r="FI260" s="96"/>
      <c r="FJ260" s="96"/>
      <c r="FK260" s="96"/>
      <c r="FL260" s="96"/>
      <c r="FM260" s="96"/>
      <c r="FN260" s="96"/>
      <c r="FO260" s="96"/>
      <c r="FP260" s="96"/>
      <c r="FQ260" s="96"/>
      <c r="FR260" s="96"/>
      <c r="FS260" s="96"/>
      <c r="FT260" s="96"/>
      <c r="FU260" s="96"/>
      <c r="FV260" s="96"/>
      <c r="FW260" s="96"/>
      <c r="FX260" s="96"/>
      <c r="FY260" s="159"/>
      <c r="FZ260" s="159"/>
      <c r="GA260" s="159"/>
      <c r="GB260" s="159"/>
      <c r="GC260" s="159"/>
      <c r="GD260" s="159"/>
      <c r="GE260" s="159"/>
      <c r="GF260" s="159"/>
      <c r="GG260" s="159"/>
      <c r="GH260" s="159"/>
      <c r="GI260" s="159"/>
      <c r="GJ260" s="159"/>
      <c r="GK260" s="159"/>
      <c r="GL260" s="159"/>
      <c r="GM260" s="159"/>
      <c r="GN260" s="159"/>
      <c r="GO260" s="159"/>
      <c r="GP260" s="159"/>
      <c r="GQ260" s="159"/>
      <c r="GR260" s="159"/>
      <c r="GS260" s="159"/>
      <c r="GT260" s="159"/>
      <c r="GU260" s="159"/>
      <c r="GV260" s="159"/>
      <c r="GW260" s="159"/>
      <c r="GX260" s="159"/>
      <c r="GY260" s="159"/>
      <c r="GZ260" s="159"/>
      <c r="HA260" s="159"/>
      <c r="HB260" s="159"/>
      <c r="HC260" s="159"/>
      <c r="HD260" s="159"/>
      <c r="HE260" s="159"/>
      <c r="HF260" s="159"/>
      <c r="HG260" s="159"/>
      <c r="HH260" s="159"/>
    </row>
    <row r="261" spans="2:216" ht="15" customHeight="1">
      <c r="B261" s="104" t="s">
        <v>401</v>
      </c>
      <c r="C261" s="106" t="s">
        <v>264</v>
      </c>
      <c r="H261" s="132"/>
      <c r="I261" s="132"/>
      <c r="J261" s="132"/>
      <c r="K261" s="132"/>
      <c r="L261" s="132"/>
      <c r="M261" s="132"/>
      <c r="N261" s="132"/>
      <c r="O261" s="132"/>
      <c r="P261" s="132"/>
      <c r="Q261" s="132"/>
      <c r="R261" s="132"/>
      <c r="S261" s="132"/>
      <c r="T261" s="132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186"/>
      <c r="AH261" s="226"/>
      <c r="AI261" s="226"/>
      <c r="AJ261" s="226"/>
      <c r="AK261" s="96"/>
      <c r="AL261" s="96"/>
      <c r="AM261" s="96"/>
      <c r="AN261" s="96"/>
      <c r="AO261" s="96"/>
      <c r="AP261" s="96"/>
      <c r="AQ261" s="96"/>
      <c r="AR261" s="96"/>
      <c r="AS261" s="96"/>
      <c r="AT261" s="226"/>
      <c r="AU261" s="226"/>
      <c r="AV261" s="226"/>
      <c r="AW261" s="96"/>
      <c r="AX261" s="96"/>
      <c r="AY261" s="96"/>
      <c r="AZ261" s="96"/>
      <c r="BA261" s="96"/>
      <c r="BB261" s="96"/>
      <c r="BC261" s="96"/>
      <c r="BD261" s="96"/>
      <c r="BE261" s="96"/>
      <c r="BH261" s="226"/>
      <c r="BI261" s="226"/>
      <c r="BJ261" s="226"/>
      <c r="BK261" s="226"/>
      <c r="BL261" s="226"/>
      <c r="BM261" s="226"/>
      <c r="BN261" s="96"/>
      <c r="BO261" s="96"/>
      <c r="BP261" s="96"/>
      <c r="BQ261" s="96"/>
      <c r="BR261" s="96"/>
      <c r="BS261" s="96"/>
      <c r="BT261" s="226"/>
      <c r="BU261" s="226"/>
      <c r="BV261" s="226"/>
      <c r="BW261" s="226"/>
      <c r="BX261" s="226"/>
      <c r="BY261" s="226"/>
      <c r="BZ261" s="96"/>
      <c r="CA261" s="96"/>
      <c r="CB261" s="96"/>
      <c r="CC261" s="96"/>
      <c r="CD261" s="96"/>
      <c r="CE261" s="96"/>
      <c r="CH261" s="226"/>
      <c r="CI261" s="226"/>
      <c r="CJ261" s="226"/>
      <c r="CK261" s="226"/>
      <c r="CL261" s="226"/>
      <c r="CM261" s="226"/>
      <c r="CN261" s="226"/>
      <c r="CO261" s="226"/>
      <c r="CP261" s="226"/>
      <c r="CQ261" s="96"/>
      <c r="CR261" s="96"/>
      <c r="CS261" s="96"/>
      <c r="CT261" s="226"/>
      <c r="CU261" s="226"/>
      <c r="CV261" s="226"/>
      <c r="CW261" s="226"/>
      <c r="CX261" s="226"/>
      <c r="CY261" s="226"/>
      <c r="CZ261" s="226"/>
      <c r="DA261" s="226"/>
      <c r="DB261" s="226"/>
      <c r="DC261" s="96"/>
      <c r="DD261" s="96"/>
      <c r="DE261" s="96"/>
      <c r="DH261" s="96"/>
      <c r="DI261" s="96"/>
      <c r="DJ261" s="96"/>
      <c r="DK261" s="96"/>
      <c r="DL261" s="96"/>
      <c r="DM261" s="96"/>
      <c r="DN261" s="96"/>
      <c r="DO261" s="96"/>
      <c r="DP261" s="96"/>
      <c r="DQ261" s="96"/>
      <c r="DR261" s="96"/>
      <c r="DS261" s="96"/>
      <c r="DT261" s="96"/>
      <c r="DU261" s="96"/>
      <c r="DV261" s="96"/>
      <c r="DW261" s="96"/>
      <c r="DX261" s="96"/>
      <c r="DY261" s="96"/>
      <c r="DZ261" s="96"/>
      <c r="EA261" s="96"/>
      <c r="EB261" s="96"/>
      <c r="EC261" s="96"/>
      <c r="ED261" s="96"/>
      <c r="EE261" s="96"/>
      <c r="EF261" s="96"/>
      <c r="EG261" s="96"/>
      <c r="EH261" s="96"/>
      <c r="EI261" s="96"/>
      <c r="EJ261" s="96"/>
      <c r="EK261" s="96"/>
      <c r="EL261" s="96"/>
      <c r="EM261" s="96"/>
      <c r="EN261" s="96"/>
      <c r="EO261" s="96"/>
      <c r="EP261" s="96"/>
      <c r="EQ261" s="96"/>
      <c r="ER261" s="96"/>
      <c r="ES261" s="96"/>
      <c r="ET261" s="96"/>
      <c r="EU261" s="96"/>
      <c r="EV261" s="96"/>
      <c r="EW261" s="96"/>
      <c r="EX261" s="96"/>
      <c r="EY261" s="96"/>
      <c r="EZ261" s="96"/>
      <c r="FA261" s="96"/>
      <c r="FB261" s="96"/>
      <c r="FC261" s="96"/>
      <c r="FD261" s="96"/>
      <c r="FE261" s="96"/>
      <c r="FF261" s="96"/>
      <c r="FG261" s="96"/>
      <c r="FH261" s="96"/>
      <c r="FI261" s="96"/>
      <c r="FJ261" s="96"/>
      <c r="FK261" s="96"/>
      <c r="FL261" s="96"/>
      <c r="FM261" s="96"/>
      <c r="FN261" s="96"/>
      <c r="FO261" s="96"/>
      <c r="FP261" s="96"/>
      <c r="FQ261" s="96"/>
      <c r="FR261" s="96"/>
      <c r="FS261" s="96"/>
      <c r="FT261" s="96"/>
      <c r="FU261" s="96"/>
      <c r="FV261" s="96"/>
      <c r="FW261" s="96"/>
      <c r="FX261" s="96"/>
      <c r="FY261" s="159"/>
      <c r="FZ261" s="159"/>
      <c r="GA261" s="159"/>
      <c r="GB261" s="159"/>
      <c r="GC261" s="159"/>
      <c r="GD261" s="159"/>
      <c r="GE261" s="159"/>
      <c r="GF261" s="159"/>
      <c r="GG261" s="159"/>
      <c r="GH261" s="159"/>
      <c r="GI261" s="159"/>
      <c r="GJ261" s="159"/>
      <c r="GK261" s="159"/>
      <c r="GL261" s="159"/>
      <c r="GM261" s="159"/>
      <c r="GN261" s="159"/>
      <c r="GO261" s="159"/>
      <c r="GP261" s="159"/>
      <c r="GQ261" s="159"/>
      <c r="GR261" s="159"/>
      <c r="GS261" s="159"/>
      <c r="GT261" s="159"/>
      <c r="GU261" s="159"/>
      <c r="GV261" s="159"/>
      <c r="GW261" s="159"/>
      <c r="GX261" s="159"/>
      <c r="GY261" s="159"/>
      <c r="GZ261" s="159"/>
      <c r="HA261" s="159"/>
      <c r="HB261" s="159"/>
      <c r="HC261" s="159"/>
      <c r="HD261" s="159"/>
      <c r="HE261" s="159"/>
      <c r="HF261" s="159"/>
      <c r="HG261" s="159"/>
      <c r="HH261" s="159"/>
    </row>
    <row r="262" spans="2:216" ht="15" customHeight="1">
      <c r="B262" s="104" t="s">
        <v>400</v>
      </c>
      <c r="C262" s="106" t="s">
        <v>266</v>
      </c>
      <c r="H262" s="132"/>
      <c r="I262" s="132"/>
      <c r="J262" s="132"/>
      <c r="K262" s="132"/>
      <c r="L262" s="132"/>
      <c r="M262" s="132"/>
      <c r="N262" s="132"/>
      <c r="O262" s="132"/>
      <c r="P262" s="132"/>
      <c r="Q262" s="132"/>
      <c r="R262" s="132"/>
      <c r="S262" s="132"/>
      <c r="T262" s="132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186"/>
      <c r="AH262" s="226"/>
      <c r="AI262" s="226"/>
      <c r="AJ262" s="226"/>
      <c r="AK262" s="96"/>
      <c r="AL262" s="96"/>
      <c r="AM262" s="96"/>
      <c r="AN262" s="96"/>
      <c r="AO262" s="96"/>
      <c r="AP262" s="96"/>
      <c r="AQ262" s="96"/>
      <c r="AR262" s="96"/>
      <c r="AS262" s="96"/>
      <c r="AT262" s="226"/>
      <c r="AU262" s="226"/>
      <c r="AV262" s="226"/>
      <c r="AW262" s="96"/>
      <c r="AX262" s="96"/>
      <c r="AY262" s="96"/>
      <c r="AZ262" s="96"/>
      <c r="BA262" s="96"/>
      <c r="BB262" s="96"/>
      <c r="BC262" s="96"/>
      <c r="BD262" s="96"/>
      <c r="BE262" s="96"/>
      <c r="BH262" s="226"/>
      <c r="BI262" s="226"/>
      <c r="BJ262" s="226"/>
      <c r="BK262" s="226"/>
      <c r="BL262" s="226"/>
      <c r="BM262" s="226"/>
      <c r="BN262" s="96"/>
      <c r="BO262" s="96"/>
      <c r="BP262" s="96"/>
      <c r="BQ262" s="96"/>
      <c r="BR262" s="96"/>
      <c r="BS262" s="96"/>
      <c r="BT262" s="226"/>
      <c r="BU262" s="226"/>
      <c r="BV262" s="226"/>
      <c r="BW262" s="226"/>
      <c r="BX262" s="226"/>
      <c r="BY262" s="226"/>
      <c r="BZ262" s="96"/>
      <c r="CA262" s="96"/>
      <c r="CB262" s="96"/>
      <c r="CC262" s="96"/>
      <c r="CD262" s="96"/>
      <c r="CE262" s="96"/>
      <c r="CH262" s="226"/>
      <c r="CI262" s="226"/>
      <c r="CJ262" s="226"/>
      <c r="CK262" s="226"/>
      <c r="CL262" s="226"/>
      <c r="CM262" s="226"/>
      <c r="CN262" s="226"/>
      <c r="CO262" s="226"/>
      <c r="CP262" s="226"/>
      <c r="CQ262" s="96"/>
      <c r="CR262" s="96"/>
      <c r="CS262" s="96"/>
      <c r="CT262" s="226"/>
      <c r="CU262" s="226"/>
      <c r="CV262" s="226"/>
      <c r="CW262" s="226"/>
      <c r="CX262" s="226"/>
      <c r="CY262" s="226"/>
      <c r="CZ262" s="226"/>
      <c r="DA262" s="226"/>
      <c r="DB262" s="226"/>
      <c r="DC262" s="96"/>
      <c r="DD262" s="96"/>
      <c r="DE262" s="96"/>
      <c r="DH262" s="96"/>
      <c r="DI262" s="96"/>
      <c r="DJ262" s="96"/>
      <c r="DK262" s="96"/>
      <c r="DL262" s="96"/>
      <c r="DM262" s="96"/>
      <c r="DN262" s="96"/>
      <c r="DO262" s="96"/>
      <c r="DP262" s="96"/>
      <c r="DQ262" s="96"/>
      <c r="DR262" s="96"/>
      <c r="DS262" s="96"/>
      <c r="DT262" s="96"/>
      <c r="DU262" s="96"/>
      <c r="DV262" s="96"/>
      <c r="DW262" s="96"/>
      <c r="DX262" s="96"/>
      <c r="DY262" s="96"/>
      <c r="DZ262" s="96"/>
      <c r="EA262" s="96"/>
      <c r="EB262" s="96"/>
      <c r="EC262" s="96"/>
      <c r="ED262" s="96"/>
      <c r="EE262" s="96"/>
      <c r="EF262" s="96"/>
      <c r="EG262" s="96"/>
      <c r="EH262" s="96"/>
      <c r="EI262" s="96"/>
      <c r="EJ262" s="96"/>
      <c r="EK262" s="96"/>
      <c r="EL262" s="96"/>
      <c r="EM262" s="96"/>
      <c r="EN262" s="96"/>
      <c r="EO262" s="96"/>
      <c r="EP262" s="96"/>
      <c r="EQ262" s="96"/>
      <c r="ER262" s="96"/>
      <c r="ES262" s="96"/>
      <c r="ET262" s="96"/>
      <c r="EU262" s="96"/>
      <c r="EV262" s="96"/>
      <c r="EW262" s="96"/>
      <c r="EX262" s="96"/>
      <c r="EY262" s="96"/>
      <c r="EZ262" s="96"/>
      <c r="FA262" s="96"/>
      <c r="FB262" s="96"/>
      <c r="FC262" s="96"/>
      <c r="FD262" s="96"/>
      <c r="FE262" s="96"/>
      <c r="FF262" s="96"/>
      <c r="FG262" s="96"/>
      <c r="FH262" s="96"/>
      <c r="FI262" s="96"/>
      <c r="FJ262" s="96"/>
      <c r="FK262" s="96"/>
      <c r="FL262" s="96"/>
      <c r="FM262" s="96"/>
      <c r="FN262" s="96"/>
      <c r="FO262" s="96"/>
      <c r="FP262" s="96"/>
      <c r="FQ262" s="96"/>
      <c r="FR262" s="96"/>
      <c r="FS262" s="96"/>
      <c r="FT262" s="96"/>
      <c r="FU262" s="96"/>
      <c r="FV262" s="96"/>
      <c r="FW262" s="96"/>
      <c r="FX262" s="96"/>
      <c r="FY262" s="159"/>
      <c r="FZ262" s="159"/>
      <c r="GA262" s="159"/>
      <c r="GB262" s="159"/>
      <c r="GC262" s="159"/>
      <c r="GD262" s="159"/>
      <c r="GE262" s="159"/>
      <c r="GF262" s="159"/>
      <c r="GG262" s="159"/>
      <c r="GH262" s="159"/>
      <c r="GI262" s="159"/>
      <c r="GJ262" s="159"/>
      <c r="GK262" s="159"/>
      <c r="GL262" s="159"/>
      <c r="GM262" s="159"/>
      <c r="GN262" s="159"/>
      <c r="GO262" s="159"/>
      <c r="GP262" s="159"/>
      <c r="GQ262" s="159"/>
      <c r="GR262" s="159"/>
      <c r="GS262" s="159"/>
      <c r="GT262" s="159"/>
      <c r="GU262" s="159"/>
      <c r="GV262" s="159"/>
      <c r="GW262" s="159"/>
      <c r="GX262" s="159"/>
      <c r="GY262" s="159"/>
      <c r="GZ262" s="159"/>
      <c r="HA262" s="159"/>
      <c r="HB262" s="159"/>
      <c r="HC262" s="159"/>
      <c r="HD262" s="159"/>
      <c r="HE262" s="159"/>
      <c r="HF262" s="159"/>
      <c r="HG262" s="159"/>
      <c r="HH262" s="159"/>
    </row>
    <row r="263" spans="2:216" ht="15" customHeight="1">
      <c r="B263" s="104" t="s">
        <v>401</v>
      </c>
      <c r="C263" s="106" t="s">
        <v>266</v>
      </c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86"/>
      <c r="AH263" s="226"/>
      <c r="AI263" s="226"/>
      <c r="AJ263" s="226"/>
      <c r="AK263" s="96"/>
      <c r="AL263" s="96"/>
      <c r="AM263" s="96"/>
      <c r="AN263" s="96"/>
      <c r="AO263" s="96"/>
      <c r="AP263" s="96"/>
      <c r="AQ263" s="96"/>
      <c r="AR263" s="96"/>
      <c r="AS263" s="96"/>
      <c r="AT263" s="226"/>
      <c r="AU263" s="226"/>
      <c r="AV263" s="226"/>
      <c r="AW263" s="96"/>
      <c r="AX263" s="96"/>
      <c r="AY263" s="96"/>
      <c r="AZ263" s="96"/>
      <c r="BA263" s="96"/>
      <c r="BB263" s="96"/>
      <c r="BC263" s="96"/>
      <c r="BD263" s="96"/>
      <c r="BE263" s="96"/>
      <c r="BH263" s="226"/>
      <c r="BI263" s="226"/>
      <c r="BJ263" s="226"/>
      <c r="BK263" s="226"/>
      <c r="BL263" s="226"/>
      <c r="BM263" s="226"/>
      <c r="BN263" s="96"/>
      <c r="BO263" s="96"/>
      <c r="BP263" s="96"/>
      <c r="BQ263" s="96"/>
      <c r="BR263" s="96"/>
      <c r="BS263" s="96"/>
      <c r="BT263" s="226"/>
      <c r="BU263" s="226"/>
      <c r="BV263" s="226"/>
      <c r="BW263" s="226"/>
      <c r="BX263" s="226"/>
      <c r="BY263" s="226"/>
      <c r="BZ263" s="96"/>
      <c r="CA263" s="96"/>
      <c r="CB263" s="96"/>
      <c r="CC263" s="96"/>
      <c r="CD263" s="96"/>
      <c r="CE263" s="96"/>
      <c r="CH263" s="226"/>
      <c r="CI263" s="226"/>
      <c r="CJ263" s="226"/>
      <c r="CK263" s="226"/>
      <c r="CL263" s="226"/>
      <c r="CM263" s="226"/>
      <c r="CN263" s="226"/>
      <c r="CO263" s="226"/>
      <c r="CP263" s="226"/>
      <c r="CQ263" s="96"/>
      <c r="CR263" s="96"/>
      <c r="CS263" s="96"/>
      <c r="CT263" s="226"/>
      <c r="CU263" s="226"/>
      <c r="CV263" s="226"/>
      <c r="CW263" s="226"/>
      <c r="CX263" s="226"/>
      <c r="CY263" s="226"/>
      <c r="CZ263" s="226"/>
      <c r="DA263" s="226"/>
      <c r="DB263" s="226"/>
      <c r="DC263" s="96"/>
      <c r="DD263" s="96"/>
      <c r="DE263" s="96"/>
      <c r="DH263" s="96"/>
      <c r="DI263" s="96"/>
      <c r="DJ263" s="96"/>
      <c r="DK263" s="96"/>
      <c r="DL263" s="96"/>
      <c r="DM263" s="96"/>
      <c r="DN263" s="96"/>
      <c r="DO263" s="96"/>
      <c r="DP263" s="96"/>
      <c r="DQ263" s="96"/>
      <c r="DR263" s="96"/>
      <c r="DS263" s="96"/>
      <c r="DT263" s="96"/>
      <c r="DU263" s="96"/>
      <c r="DV263" s="96"/>
      <c r="DW263" s="96"/>
      <c r="DX263" s="96"/>
      <c r="DY263" s="96"/>
      <c r="DZ263" s="96"/>
      <c r="EA263" s="96"/>
      <c r="EB263" s="96"/>
      <c r="EC263" s="96"/>
      <c r="ED263" s="96"/>
      <c r="EE263" s="96"/>
      <c r="EF263" s="96"/>
      <c r="EG263" s="96"/>
      <c r="EH263" s="96"/>
      <c r="EI263" s="96"/>
      <c r="EJ263" s="96"/>
      <c r="EK263" s="96"/>
      <c r="EL263" s="96"/>
      <c r="EM263" s="96"/>
      <c r="EN263" s="96"/>
      <c r="EO263" s="96"/>
      <c r="EP263" s="96"/>
      <c r="EQ263" s="96"/>
      <c r="ER263" s="96"/>
      <c r="ES263" s="96"/>
      <c r="ET263" s="96"/>
      <c r="EU263" s="96"/>
      <c r="EV263" s="96"/>
      <c r="EW263" s="96"/>
      <c r="EX263" s="96"/>
      <c r="EY263" s="96"/>
      <c r="EZ263" s="96"/>
      <c r="FA263" s="96"/>
      <c r="FB263" s="96"/>
      <c r="FC263" s="96"/>
      <c r="FD263" s="96"/>
      <c r="FE263" s="96"/>
      <c r="FF263" s="96"/>
      <c r="FG263" s="96"/>
      <c r="FH263" s="96"/>
      <c r="FI263" s="96"/>
      <c r="FJ263" s="96"/>
      <c r="FK263" s="96"/>
      <c r="FL263" s="96"/>
      <c r="FM263" s="96"/>
      <c r="FN263" s="96"/>
      <c r="FO263" s="96"/>
      <c r="FP263" s="96"/>
      <c r="FQ263" s="96"/>
      <c r="FR263" s="96"/>
      <c r="FS263" s="96"/>
      <c r="FT263" s="96"/>
      <c r="FU263" s="96"/>
      <c r="FV263" s="96"/>
      <c r="FW263" s="96"/>
      <c r="FX263" s="96"/>
      <c r="FY263" s="159"/>
      <c r="FZ263" s="159"/>
      <c r="GA263" s="159"/>
      <c r="GB263" s="159"/>
      <c r="GC263" s="159"/>
      <c r="GD263" s="159"/>
      <c r="GE263" s="159"/>
      <c r="GF263" s="159"/>
      <c r="GG263" s="159"/>
      <c r="GH263" s="159"/>
      <c r="GI263" s="159"/>
      <c r="GJ263" s="159"/>
      <c r="GK263" s="159"/>
      <c r="GL263" s="159"/>
      <c r="GM263" s="159"/>
      <c r="GN263" s="159"/>
      <c r="GO263" s="159"/>
      <c r="GP263" s="159"/>
      <c r="GQ263" s="159"/>
      <c r="GR263" s="159"/>
      <c r="GS263" s="159"/>
      <c r="GT263" s="159"/>
      <c r="GU263" s="159"/>
      <c r="GV263" s="159"/>
      <c r="GW263" s="159"/>
      <c r="GX263" s="159"/>
      <c r="GY263" s="159"/>
      <c r="GZ263" s="159"/>
      <c r="HA263" s="159"/>
      <c r="HB263" s="159"/>
      <c r="HC263" s="159"/>
      <c r="HD263" s="159"/>
      <c r="HE263" s="159"/>
      <c r="HF263" s="159"/>
      <c r="HG263" s="159"/>
      <c r="HH263" s="159"/>
    </row>
    <row r="264" spans="2:216" ht="15" customHeight="1">
      <c r="B264" s="84" t="s">
        <v>402</v>
      </c>
      <c r="C264" s="106" t="s">
        <v>181</v>
      </c>
      <c r="H264" s="132"/>
      <c r="I264" s="132"/>
      <c r="J264" s="132"/>
      <c r="K264" s="132"/>
      <c r="L264" s="132"/>
      <c r="M264" s="132"/>
      <c r="N264" s="132"/>
      <c r="O264" s="132"/>
      <c r="P264" s="132"/>
      <c r="Q264" s="132"/>
      <c r="R264" s="132"/>
      <c r="S264" s="132"/>
      <c r="T264" s="132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186"/>
      <c r="AH264" s="226"/>
      <c r="AI264" s="226"/>
      <c r="AJ264" s="226"/>
      <c r="AK264" s="96"/>
      <c r="AL264" s="96"/>
      <c r="AM264" s="96"/>
      <c r="AN264" s="96"/>
      <c r="AO264" s="96"/>
      <c r="AP264" s="96"/>
      <c r="AQ264" s="96"/>
      <c r="AR264" s="96"/>
      <c r="AS264" s="96"/>
      <c r="AT264" s="226"/>
      <c r="AU264" s="226"/>
      <c r="AV264" s="226"/>
      <c r="AW264" s="96"/>
      <c r="AX264" s="96"/>
      <c r="AY264" s="96"/>
      <c r="AZ264" s="96"/>
      <c r="BA264" s="96"/>
      <c r="BB264" s="96"/>
      <c r="BC264" s="96"/>
      <c r="BD264" s="96"/>
      <c r="BE264" s="96"/>
      <c r="BH264" s="226"/>
      <c r="BI264" s="226"/>
      <c r="BJ264" s="226"/>
      <c r="BK264" s="226"/>
      <c r="BL264" s="226"/>
      <c r="BM264" s="226"/>
      <c r="BN264" s="96"/>
      <c r="BO264" s="96"/>
      <c r="BP264" s="96"/>
      <c r="BQ264" s="96"/>
      <c r="BR264" s="96"/>
      <c r="BS264" s="96"/>
      <c r="BT264" s="226"/>
      <c r="BU264" s="226"/>
      <c r="BV264" s="226"/>
      <c r="BW264" s="226"/>
      <c r="BX264" s="226"/>
      <c r="BY264" s="226"/>
      <c r="BZ264" s="96"/>
      <c r="CA264" s="96"/>
      <c r="CB264" s="96"/>
      <c r="CC264" s="96"/>
      <c r="CD264" s="96"/>
      <c r="CE264" s="96"/>
      <c r="CH264" s="226"/>
      <c r="CI264" s="226"/>
      <c r="CJ264" s="226"/>
      <c r="CK264" s="226"/>
      <c r="CL264" s="226"/>
      <c r="CM264" s="226"/>
      <c r="CN264" s="226"/>
      <c r="CO264" s="226"/>
      <c r="CP264" s="226"/>
      <c r="CQ264" s="96"/>
      <c r="CR264" s="96"/>
      <c r="CS264" s="96"/>
      <c r="CT264" s="226"/>
      <c r="CU264" s="226"/>
      <c r="CV264" s="226"/>
      <c r="CW264" s="226"/>
      <c r="CX264" s="226"/>
      <c r="CY264" s="226"/>
      <c r="CZ264" s="226"/>
      <c r="DA264" s="226"/>
      <c r="DB264" s="226"/>
      <c r="DC264" s="96"/>
      <c r="DD264" s="96"/>
      <c r="DE264" s="96"/>
      <c r="DH264" s="96"/>
      <c r="DI264" s="96"/>
      <c r="DJ264" s="96"/>
      <c r="DK264" s="96"/>
      <c r="DL264" s="96"/>
      <c r="DM264" s="96"/>
      <c r="DN264" s="96"/>
      <c r="DO264" s="96"/>
      <c r="DP264" s="96"/>
      <c r="DQ264" s="96"/>
      <c r="DR264" s="96"/>
      <c r="DS264" s="96"/>
      <c r="DT264" s="96"/>
      <c r="DU264" s="96"/>
      <c r="DV264" s="96"/>
      <c r="DW264" s="96"/>
      <c r="DX264" s="96"/>
      <c r="DY264" s="96"/>
      <c r="DZ264" s="96"/>
      <c r="EA264" s="96"/>
      <c r="EB264" s="96"/>
      <c r="EC264" s="96"/>
      <c r="ED264" s="96"/>
      <c r="EE264" s="96"/>
      <c r="EF264" s="96"/>
      <c r="EG264" s="96"/>
      <c r="EH264" s="96"/>
      <c r="EI264" s="96"/>
      <c r="EJ264" s="96"/>
      <c r="EK264" s="96"/>
      <c r="EL264" s="96"/>
      <c r="EM264" s="96"/>
      <c r="EN264" s="96"/>
      <c r="EO264" s="96"/>
      <c r="EP264" s="96"/>
      <c r="EQ264" s="96"/>
      <c r="ER264" s="96"/>
      <c r="ES264" s="96"/>
      <c r="ET264" s="96"/>
      <c r="EU264" s="96"/>
      <c r="EV264" s="96"/>
      <c r="EW264" s="96"/>
      <c r="EX264" s="96"/>
      <c r="EY264" s="96"/>
      <c r="EZ264" s="96"/>
      <c r="FA264" s="96"/>
      <c r="FB264" s="96"/>
      <c r="FC264" s="96"/>
      <c r="FD264" s="96"/>
      <c r="FE264" s="96"/>
      <c r="FF264" s="96"/>
      <c r="FG264" s="96"/>
      <c r="FH264" s="96"/>
      <c r="FI264" s="96"/>
      <c r="FJ264" s="96"/>
      <c r="FK264" s="96"/>
      <c r="FL264" s="96"/>
      <c r="FM264" s="96"/>
      <c r="FN264" s="96"/>
      <c r="FO264" s="96"/>
      <c r="FP264" s="96"/>
      <c r="FQ264" s="96"/>
      <c r="FR264" s="96"/>
      <c r="FS264" s="96"/>
      <c r="FT264" s="96"/>
      <c r="FU264" s="96"/>
      <c r="FV264" s="96"/>
      <c r="FW264" s="96"/>
      <c r="FX264" s="96"/>
      <c r="FY264" s="159"/>
      <c r="FZ264" s="159"/>
      <c r="GA264" s="159"/>
      <c r="GB264" s="159"/>
      <c r="GC264" s="159"/>
      <c r="GD264" s="159"/>
      <c r="GE264" s="159"/>
      <c r="GF264" s="159"/>
      <c r="GG264" s="159"/>
      <c r="GH264" s="159"/>
      <c r="GI264" s="159"/>
      <c r="GJ264" s="159"/>
      <c r="GK264" s="159"/>
      <c r="GL264" s="159"/>
      <c r="GM264" s="159"/>
      <c r="GN264" s="159"/>
      <c r="GO264" s="159"/>
      <c r="GP264" s="159"/>
      <c r="GQ264" s="159"/>
      <c r="GR264" s="159"/>
      <c r="GS264" s="159"/>
      <c r="GT264" s="159"/>
      <c r="GU264" s="159"/>
      <c r="GV264" s="159"/>
      <c r="GW264" s="159"/>
      <c r="GX264" s="159"/>
      <c r="GY264" s="159"/>
      <c r="GZ264" s="159"/>
      <c r="HA264" s="159"/>
      <c r="HB264" s="159"/>
      <c r="HC264" s="159"/>
      <c r="HD264" s="159"/>
      <c r="HE264" s="159"/>
      <c r="HF264" s="159"/>
      <c r="HG264" s="159"/>
      <c r="HH264" s="159"/>
    </row>
    <row r="265" spans="2:216" ht="15" customHeight="1">
      <c r="B265" s="85" t="s">
        <v>403</v>
      </c>
      <c r="C265" s="106" t="s">
        <v>181</v>
      </c>
      <c r="H265" s="132"/>
      <c r="I265" s="132"/>
      <c r="J265" s="132"/>
      <c r="K265" s="132"/>
      <c r="L265" s="132"/>
      <c r="M265" s="132"/>
      <c r="N265" s="132"/>
      <c r="O265" s="132"/>
      <c r="P265" s="132"/>
      <c r="Q265" s="132"/>
      <c r="R265" s="132"/>
      <c r="S265" s="132"/>
      <c r="T265" s="132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186"/>
      <c r="AH265" s="226"/>
      <c r="AI265" s="226"/>
      <c r="AJ265" s="226"/>
      <c r="AK265" s="96"/>
      <c r="AL265" s="96"/>
      <c r="AM265" s="96"/>
      <c r="AN265" s="96"/>
      <c r="AO265" s="96"/>
      <c r="AP265" s="96"/>
      <c r="AQ265" s="96"/>
      <c r="AR265" s="96"/>
      <c r="AS265" s="96"/>
      <c r="AT265" s="226"/>
      <c r="AU265" s="226"/>
      <c r="AV265" s="226"/>
      <c r="AW265" s="96"/>
      <c r="AX265" s="96"/>
      <c r="AY265" s="96"/>
      <c r="AZ265" s="96"/>
      <c r="BA265" s="96"/>
      <c r="BB265" s="96"/>
      <c r="BC265" s="96"/>
      <c r="BD265" s="96"/>
      <c r="BE265" s="96"/>
      <c r="BH265" s="226"/>
      <c r="BI265" s="226"/>
      <c r="BJ265" s="226"/>
      <c r="BK265" s="226"/>
      <c r="BL265" s="226"/>
      <c r="BM265" s="226"/>
      <c r="BN265" s="96"/>
      <c r="BO265" s="96"/>
      <c r="BP265" s="96"/>
      <c r="BQ265" s="96"/>
      <c r="BR265" s="96"/>
      <c r="BS265" s="96"/>
      <c r="BT265" s="226"/>
      <c r="BU265" s="226"/>
      <c r="BV265" s="226"/>
      <c r="BW265" s="226"/>
      <c r="BX265" s="226"/>
      <c r="BY265" s="226"/>
      <c r="BZ265" s="96"/>
      <c r="CA265" s="96"/>
      <c r="CB265" s="96"/>
      <c r="CC265" s="96"/>
      <c r="CD265" s="96"/>
      <c r="CE265" s="96"/>
      <c r="CH265" s="226"/>
      <c r="CI265" s="226"/>
      <c r="CJ265" s="226"/>
      <c r="CK265" s="226"/>
      <c r="CL265" s="226"/>
      <c r="CM265" s="226"/>
      <c r="CN265" s="226"/>
      <c r="CO265" s="226"/>
      <c r="CP265" s="226"/>
      <c r="CQ265" s="96"/>
      <c r="CR265" s="96"/>
      <c r="CS265" s="96"/>
      <c r="CT265" s="226"/>
      <c r="CU265" s="226"/>
      <c r="CV265" s="226"/>
      <c r="CW265" s="226"/>
      <c r="CX265" s="226"/>
      <c r="CY265" s="226"/>
      <c r="CZ265" s="226"/>
      <c r="DA265" s="226"/>
      <c r="DB265" s="226"/>
      <c r="DC265" s="96"/>
      <c r="DD265" s="96"/>
      <c r="DE265" s="96"/>
      <c r="DH265" s="96"/>
      <c r="DI265" s="96"/>
      <c r="DJ265" s="96"/>
      <c r="DK265" s="96"/>
      <c r="DL265" s="96"/>
      <c r="DM265" s="96"/>
      <c r="DN265" s="96"/>
      <c r="DO265" s="96"/>
      <c r="DP265" s="96"/>
      <c r="DQ265" s="96"/>
      <c r="DR265" s="96"/>
      <c r="DS265" s="96"/>
      <c r="DT265" s="96"/>
      <c r="DU265" s="96"/>
      <c r="DV265" s="96"/>
      <c r="DW265" s="96"/>
      <c r="DX265" s="96"/>
      <c r="DY265" s="96"/>
      <c r="DZ265" s="96"/>
      <c r="EA265" s="96"/>
      <c r="EB265" s="96"/>
      <c r="EC265" s="96"/>
      <c r="ED265" s="96"/>
      <c r="EE265" s="96"/>
      <c r="EF265" s="96"/>
      <c r="EG265" s="96"/>
      <c r="EH265" s="96"/>
      <c r="EI265" s="96"/>
      <c r="EJ265" s="96"/>
      <c r="EK265" s="96"/>
      <c r="EL265" s="96"/>
      <c r="EM265" s="96"/>
      <c r="EN265" s="96"/>
      <c r="EO265" s="96"/>
      <c r="EP265" s="96"/>
      <c r="EQ265" s="96"/>
      <c r="ER265" s="96"/>
      <c r="ES265" s="96"/>
      <c r="ET265" s="96"/>
      <c r="EU265" s="96"/>
      <c r="EV265" s="96"/>
      <c r="EW265" s="96"/>
      <c r="EX265" s="96"/>
      <c r="EY265" s="96"/>
      <c r="EZ265" s="96"/>
      <c r="FA265" s="96"/>
      <c r="FB265" s="96"/>
      <c r="FC265" s="96"/>
      <c r="FD265" s="96"/>
      <c r="FE265" s="96"/>
      <c r="FF265" s="96"/>
      <c r="FG265" s="96"/>
      <c r="FH265" s="96"/>
      <c r="FI265" s="96"/>
      <c r="FJ265" s="96"/>
      <c r="FK265" s="96"/>
      <c r="FL265" s="96"/>
      <c r="FM265" s="96"/>
      <c r="FN265" s="96"/>
      <c r="FO265" s="96"/>
      <c r="FP265" s="96"/>
      <c r="FQ265" s="96"/>
      <c r="FR265" s="96"/>
      <c r="FS265" s="96"/>
      <c r="FT265" s="96"/>
      <c r="FU265" s="96"/>
      <c r="FV265" s="96"/>
      <c r="FW265" s="96"/>
      <c r="FX265" s="96"/>
      <c r="FY265" s="159"/>
      <c r="FZ265" s="159"/>
      <c r="GA265" s="159"/>
      <c r="GB265" s="159"/>
      <c r="GC265" s="159"/>
      <c r="GD265" s="159"/>
      <c r="GE265" s="159"/>
      <c r="GF265" s="159"/>
      <c r="GG265" s="159"/>
      <c r="GH265" s="159"/>
      <c r="GI265" s="159"/>
      <c r="GJ265" s="159"/>
      <c r="GK265" s="159"/>
      <c r="GL265" s="159"/>
      <c r="GM265" s="159"/>
      <c r="GN265" s="159"/>
      <c r="GO265" s="159"/>
      <c r="GP265" s="159"/>
      <c r="GQ265" s="159"/>
      <c r="GR265" s="159"/>
      <c r="GS265" s="159"/>
      <c r="GT265" s="159"/>
      <c r="GU265" s="159"/>
      <c r="GV265" s="159"/>
      <c r="GW265" s="159"/>
      <c r="GX265" s="159"/>
      <c r="GY265" s="159"/>
      <c r="GZ265" s="159"/>
      <c r="HA265" s="159"/>
      <c r="HB265" s="159"/>
      <c r="HC265" s="159"/>
      <c r="HD265" s="159"/>
      <c r="HE265" s="159"/>
      <c r="HF265" s="159"/>
      <c r="HG265" s="159"/>
      <c r="HH265" s="159"/>
    </row>
    <row r="266" spans="2:216" ht="15" customHeight="1">
      <c r="B266" s="85" t="s">
        <v>404</v>
      </c>
      <c r="C266" s="106" t="s">
        <v>152</v>
      </c>
      <c r="H266" s="132"/>
      <c r="I266" s="132"/>
      <c r="J266" s="132"/>
      <c r="K266" s="132"/>
      <c r="L266" s="132"/>
      <c r="M266" s="132"/>
      <c r="N266" s="132"/>
      <c r="O266" s="132"/>
      <c r="P266" s="132"/>
      <c r="Q266" s="132"/>
      <c r="R266" s="132"/>
      <c r="S266" s="132"/>
      <c r="T266" s="132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186"/>
      <c r="AH266" s="226"/>
      <c r="AI266" s="226"/>
      <c r="AJ266" s="226"/>
      <c r="AK266" s="96"/>
      <c r="AL266" s="96"/>
      <c r="AM266" s="96"/>
      <c r="AN266" s="96"/>
      <c r="AO266" s="96"/>
      <c r="AP266" s="96"/>
      <c r="AQ266" s="96"/>
      <c r="AR266" s="96"/>
      <c r="AS266" s="96"/>
      <c r="AT266" s="226"/>
      <c r="AU266" s="226"/>
      <c r="AV266" s="226"/>
      <c r="AW266" s="96"/>
      <c r="AX266" s="96"/>
      <c r="AY266" s="96"/>
      <c r="AZ266" s="96"/>
      <c r="BA266" s="96"/>
      <c r="BB266" s="96"/>
      <c r="BC266" s="96"/>
      <c r="BD266" s="96"/>
      <c r="BE266" s="96"/>
      <c r="BH266" s="226"/>
      <c r="BI266" s="226"/>
      <c r="BJ266" s="226"/>
      <c r="BK266" s="226"/>
      <c r="BL266" s="226"/>
      <c r="BM266" s="226"/>
      <c r="BN266" s="96"/>
      <c r="BO266" s="96"/>
      <c r="BP266" s="96"/>
      <c r="BQ266" s="96"/>
      <c r="BR266" s="96"/>
      <c r="BS266" s="96"/>
      <c r="BT266" s="226"/>
      <c r="BU266" s="226"/>
      <c r="BV266" s="226"/>
      <c r="BW266" s="226"/>
      <c r="BX266" s="226"/>
      <c r="BY266" s="226"/>
      <c r="BZ266" s="96"/>
      <c r="CA266" s="96"/>
      <c r="CB266" s="96"/>
      <c r="CC266" s="96"/>
      <c r="CD266" s="96"/>
      <c r="CE266" s="96"/>
      <c r="CH266" s="226"/>
      <c r="CI266" s="226"/>
      <c r="CJ266" s="226"/>
      <c r="CK266" s="226"/>
      <c r="CL266" s="226"/>
      <c r="CM266" s="226"/>
      <c r="CN266" s="226"/>
      <c r="CO266" s="226"/>
      <c r="CP266" s="226"/>
      <c r="CQ266" s="96"/>
      <c r="CR266" s="96"/>
      <c r="CS266" s="96"/>
      <c r="CT266" s="226"/>
      <c r="CU266" s="226"/>
      <c r="CV266" s="226"/>
      <c r="CW266" s="226"/>
      <c r="CX266" s="226"/>
      <c r="CY266" s="226"/>
      <c r="CZ266" s="226"/>
      <c r="DA266" s="226"/>
      <c r="DB266" s="226"/>
      <c r="DC266" s="96"/>
      <c r="DD266" s="96"/>
      <c r="DE266" s="96"/>
      <c r="DH266" s="96"/>
      <c r="DI266" s="96"/>
      <c r="DJ266" s="96"/>
      <c r="DK266" s="96"/>
      <c r="DL266" s="96"/>
      <c r="DM266" s="96"/>
      <c r="DN266" s="96"/>
      <c r="DO266" s="96"/>
      <c r="DP266" s="96"/>
      <c r="DQ266" s="96"/>
      <c r="DR266" s="96"/>
      <c r="DS266" s="96"/>
      <c r="DT266" s="96"/>
      <c r="DU266" s="96"/>
      <c r="DV266" s="96"/>
      <c r="DW266" s="96"/>
      <c r="DX266" s="96"/>
      <c r="DY266" s="96"/>
      <c r="DZ266" s="96"/>
      <c r="EA266" s="96"/>
      <c r="EB266" s="96"/>
      <c r="EC266" s="96"/>
      <c r="ED266" s="96"/>
      <c r="EE266" s="96"/>
      <c r="EF266" s="96"/>
      <c r="EG266" s="96"/>
      <c r="EH266" s="96"/>
      <c r="EI266" s="96"/>
      <c r="EJ266" s="96"/>
      <c r="EK266" s="96"/>
      <c r="EL266" s="96"/>
      <c r="EM266" s="96"/>
      <c r="EN266" s="96"/>
      <c r="EO266" s="96"/>
      <c r="EP266" s="96"/>
      <c r="EQ266" s="96"/>
      <c r="ER266" s="96"/>
      <c r="ES266" s="96"/>
      <c r="ET266" s="96"/>
      <c r="EU266" s="96"/>
      <c r="EV266" s="96"/>
      <c r="EW266" s="96"/>
      <c r="EX266" s="96"/>
      <c r="EY266" s="96"/>
      <c r="EZ266" s="96"/>
      <c r="FA266" s="96"/>
      <c r="FB266" s="96"/>
      <c r="FC266" s="96"/>
      <c r="FD266" s="96"/>
      <c r="FE266" s="96"/>
      <c r="FF266" s="96"/>
      <c r="FG266" s="96"/>
      <c r="FH266" s="96"/>
      <c r="FI266" s="96"/>
      <c r="FJ266" s="96"/>
      <c r="FK266" s="96"/>
      <c r="FL266" s="96"/>
      <c r="FM266" s="96"/>
      <c r="FN266" s="96"/>
      <c r="FO266" s="96"/>
      <c r="FP266" s="96"/>
      <c r="FQ266" s="96"/>
      <c r="FR266" s="96"/>
      <c r="FS266" s="96"/>
      <c r="FT266" s="96"/>
      <c r="FU266" s="96"/>
      <c r="FV266" s="96"/>
      <c r="FW266" s="96"/>
      <c r="FX266" s="96"/>
      <c r="FY266" s="159"/>
      <c r="FZ266" s="159"/>
      <c r="GA266" s="159"/>
      <c r="GB266" s="159"/>
      <c r="GC266" s="159"/>
      <c r="GD266" s="159"/>
      <c r="GE266" s="159"/>
      <c r="GF266" s="159"/>
      <c r="GG266" s="159"/>
      <c r="GH266" s="159"/>
      <c r="GI266" s="159"/>
      <c r="GJ266" s="159"/>
      <c r="GK266" s="159"/>
      <c r="GL266" s="159"/>
      <c r="GM266" s="159"/>
      <c r="GN266" s="159"/>
      <c r="GO266" s="159"/>
      <c r="GP266" s="159"/>
      <c r="GQ266" s="159"/>
      <c r="GR266" s="159"/>
      <c r="GS266" s="159"/>
      <c r="GT266" s="159"/>
      <c r="GU266" s="159"/>
      <c r="GV266" s="159"/>
      <c r="GW266" s="159"/>
      <c r="GX266" s="159"/>
      <c r="GY266" s="159"/>
      <c r="GZ266" s="159"/>
      <c r="HA266" s="159"/>
      <c r="HB266" s="159"/>
      <c r="HC266" s="159"/>
      <c r="HD266" s="159"/>
      <c r="HE266" s="159"/>
      <c r="HF266" s="159"/>
      <c r="HG266" s="159"/>
      <c r="HH266" s="159"/>
    </row>
    <row r="267" spans="2:216" ht="15" customHeight="1">
      <c r="B267" s="85" t="s">
        <v>405</v>
      </c>
      <c r="C267" s="106" t="s">
        <v>153</v>
      </c>
      <c r="H267" s="132"/>
      <c r="I267" s="132"/>
      <c r="J267" s="132"/>
      <c r="K267" s="132"/>
      <c r="L267" s="132"/>
      <c r="M267" s="132"/>
      <c r="N267" s="132"/>
      <c r="O267" s="132"/>
      <c r="P267" s="132"/>
      <c r="Q267" s="132"/>
      <c r="R267" s="132"/>
      <c r="S267" s="132"/>
      <c r="T267" s="132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186"/>
      <c r="AH267" s="226"/>
      <c r="AI267" s="226"/>
      <c r="AJ267" s="226"/>
      <c r="AK267" s="96"/>
      <c r="AL267" s="96"/>
      <c r="AM267" s="96"/>
      <c r="AN267" s="96"/>
      <c r="AO267" s="96"/>
      <c r="AP267" s="96"/>
      <c r="AQ267" s="96"/>
      <c r="AR267" s="96"/>
      <c r="AS267" s="96"/>
      <c r="AT267" s="226"/>
      <c r="AU267" s="226"/>
      <c r="AV267" s="226"/>
      <c r="AW267" s="96"/>
      <c r="AX267" s="96"/>
      <c r="AY267" s="96"/>
      <c r="AZ267" s="96"/>
      <c r="BA267" s="96"/>
      <c r="BB267" s="96"/>
      <c r="BC267" s="96"/>
      <c r="BD267" s="96"/>
      <c r="BE267" s="96"/>
      <c r="BH267" s="226"/>
      <c r="BI267" s="226"/>
      <c r="BJ267" s="226"/>
      <c r="BK267" s="226"/>
      <c r="BL267" s="226"/>
      <c r="BM267" s="226"/>
      <c r="BN267" s="96"/>
      <c r="BO267" s="96"/>
      <c r="BP267" s="96"/>
      <c r="BQ267" s="96"/>
      <c r="BR267" s="96"/>
      <c r="BS267" s="96"/>
      <c r="BT267" s="226"/>
      <c r="BU267" s="226"/>
      <c r="BV267" s="226"/>
      <c r="BW267" s="226"/>
      <c r="BX267" s="226"/>
      <c r="BY267" s="226"/>
      <c r="BZ267" s="96"/>
      <c r="CA267" s="96"/>
      <c r="CB267" s="96"/>
      <c r="CC267" s="96"/>
      <c r="CD267" s="96"/>
      <c r="CE267" s="96"/>
      <c r="CH267" s="226"/>
      <c r="CI267" s="226"/>
      <c r="CJ267" s="226"/>
      <c r="CK267" s="226"/>
      <c r="CL267" s="226"/>
      <c r="CM267" s="226"/>
      <c r="CN267" s="226"/>
      <c r="CO267" s="226"/>
      <c r="CP267" s="226"/>
      <c r="CQ267" s="96"/>
      <c r="CR267" s="96"/>
      <c r="CS267" s="96"/>
      <c r="CT267" s="226"/>
      <c r="CU267" s="226"/>
      <c r="CV267" s="226"/>
      <c r="CW267" s="226"/>
      <c r="CX267" s="226"/>
      <c r="CY267" s="226"/>
      <c r="CZ267" s="226"/>
      <c r="DA267" s="226"/>
      <c r="DB267" s="226"/>
      <c r="DC267" s="96"/>
      <c r="DD267" s="96"/>
      <c r="DE267" s="96"/>
      <c r="DH267" s="96"/>
      <c r="DI267" s="96"/>
      <c r="DJ267" s="96"/>
      <c r="DK267" s="96"/>
      <c r="DL267" s="96"/>
      <c r="DM267" s="96"/>
      <c r="DN267" s="96"/>
      <c r="DO267" s="96"/>
      <c r="DP267" s="96"/>
      <c r="DQ267" s="96"/>
      <c r="DR267" s="96"/>
      <c r="DS267" s="96"/>
      <c r="DT267" s="96"/>
      <c r="DU267" s="96"/>
      <c r="DV267" s="96"/>
      <c r="DW267" s="96"/>
      <c r="DX267" s="96"/>
      <c r="DY267" s="96"/>
      <c r="DZ267" s="96"/>
      <c r="EA267" s="96"/>
      <c r="EB267" s="96"/>
      <c r="EC267" s="96"/>
      <c r="ED267" s="96"/>
      <c r="EE267" s="96"/>
      <c r="EF267" s="96"/>
      <c r="EG267" s="96"/>
      <c r="EH267" s="96"/>
      <c r="EI267" s="96"/>
      <c r="EJ267" s="96"/>
      <c r="EK267" s="96"/>
      <c r="EL267" s="96"/>
      <c r="EM267" s="96"/>
      <c r="EN267" s="96"/>
      <c r="EO267" s="96"/>
      <c r="EP267" s="96"/>
      <c r="EQ267" s="96"/>
      <c r="ER267" s="96"/>
      <c r="ES267" s="96"/>
      <c r="ET267" s="96"/>
      <c r="EU267" s="96"/>
      <c r="EV267" s="96"/>
      <c r="EW267" s="96"/>
      <c r="EX267" s="96"/>
      <c r="EY267" s="96"/>
      <c r="EZ267" s="96"/>
      <c r="FA267" s="96"/>
      <c r="FB267" s="96"/>
      <c r="FC267" s="96"/>
      <c r="FD267" s="96"/>
      <c r="FE267" s="96"/>
      <c r="FF267" s="96"/>
      <c r="FG267" s="96"/>
      <c r="FH267" s="96"/>
      <c r="FI267" s="96"/>
      <c r="FJ267" s="96"/>
      <c r="FK267" s="96"/>
      <c r="FL267" s="96"/>
      <c r="FM267" s="96"/>
      <c r="FN267" s="96"/>
      <c r="FO267" s="96"/>
      <c r="FP267" s="96"/>
      <c r="FQ267" s="96"/>
      <c r="FR267" s="96"/>
      <c r="FS267" s="96"/>
      <c r="FT267" s="96"/>
      <c r="FU267" s="96"/>
      <c r="FV267" s="96"/>
      <c r="FW267" s="96"/>
      <c r="FX267" s="96"/>
      <c r="FY267" s="159"/>
      <c r="FZ267" s="159"/>
      <c r="GA267" s="159"/>
      <c r="GB267" s="159"/>
      <c r="GC267" s="159"/>
      <c r="GD267" s="159"/>
      <c r="GE267" s="159"/>
      <c r="GF267" s="159"/>
      <c r="GG267" s="159"/>
      <c r="GH267" s="159"/>
      <c r="GI267" s="159"/>
      <c r="GJ267" s="159"/>
      <c r="GK267" s="159"/>
      <c r="GL267" s="159"/>
      <c r="GM267" s="159"/>
      <c r="GN267" s="159"/>
      <c r="GO267" s="159"/>
      <c r="GP267" s="159"/>
      <c r="GQ267" s="159"/>
      <c r="GR267" s="159"/>
      <c r="GS267" s="159"/>
      <c r="GT267" s="159"/>
      <c r="GU267" s="159"/>
      <c r="GV267" s="159"/>
      <c r="GW267" s="159"/>
      <c r="GX267" s="159"/>
      <c r="GY267" s="159"/>
      <c r="GZ267" s="159"/>
      <c r="HA267" s="159"/>
      <c r="HB267" s="159"/>
      <c r="HC267" s="159"/>
      <c r="HD267" s="159"/>
      <c r="HE267" s="159"/>
      <c r="HF267" s="159"/>
      <c r="HG267" s="159"/>
      <c r="HH267" s="159"/>
    </row>
    <row r="268" spans="2:216" s="264" customFormat="1" ht="15" customHeight="1">
      <c r="B268" s="252" t="s">
        <v>406</v>
      </c>
      <c r="C268" s="254"/>
      <c r="D268" s="263"/>
      <c r="E268" s="263"/>
      <c r="F268" s="263"/>
      <c r="AF268" s="268"/>
      <c r="AG268" s="265"/>
      <c r="BF268" s="265"/>
      <c r="BG268" s="265"/>
      <c r="CF268" s="265"/>
      <c r="CG268" s="265"/>
      <c r="FY268" s="278"/>
      <c r="FZ268" s="278"/>
      <c r="GA268" s="278"/>
      <c r="GB268" s="278"/>
      <c r="GC268" s="278"/>
      <c r="GD268" s="278"/>
      <c r="GE268" s="278"/>
      <c r="GF268" s="278"/>
      <c r="GG268" s="278"/>
      <c r="GH268" s="278"/>
      <c r="GI268" s="278"/>
      <c r="GJ268" s="278"/>
      <c r="GK268" s="278"/>
      <c r="GL268" s="278"/>
      <c r="GM268" s="278"/>
      <c r="GN268" s="278"/>
      <c r="GO268" s="278"/>
      <c r="GP268" s="278"/>
      <c r="GQ268" s="278"/>
      <c r="GR268" s="278"/>
      <c r="GS268" s="278"/>
      <c r="GT268" s="278"/>
      <c r="GU268" s="278"/>
      <c r="GV268" s="278"/>
      <c r="GW268" s="278"/>
      <c r="GX268" s="278"/>
      <c r="GY268" s="278"/>
      <c r="GZ268" s="278"/>
      <c r="HA268" s="278"/>
      <c r="HB268" s="278"/>
      <c r="HC268" s="278"/>
      <c r="HD268" s="278"/>
      <c r="HE268" s="278"/>
      <c r="HF268" s="278"/>
      <c r="HG268" s="278"/>
      <c r="HH268" s="278"/>
    </row>
    <row r="269" spans="2:216" ht="15" customHeight="1">
      <c r="B269" s="105" t="s">
        <v>407</v>
      </c>
      <c r="C269" s="106" t="s">
        <v>174</v>
      </c>
      <c r="H269" s="132"/>
      <c r="I269" s="132"/>
      <c r="J269" s="132"/>
      <c r="K269" s="132"/>
      <c r="L269" s="132"/>
      <c r="M269" s="132"/>
      <c r="N269" s="132"/>
      <c r="O269" s="132"/>
      <c r="P269" s="132"/>
      <c r="Q269" s="132"/>
      <c r="R269" s="132"/>
      <c r="S269" s="132"/>
      <c r="T269" s="132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182"/>
      <c r="AH269" s="226"/>
      <c r="AI269" s="226"/>
      <c r="AJ269" s="226"/>
      <c r="AK269" s="139"/>
      <c r="AL269" s="139"/>
      <c r="AM269" s="139"/>
      <c r="AN269" s="139"/>
      <c r="AO269" s="139"/>
      <c r="AP269" s="139"/>
      <c r="AQ269" s="139"/>
      <c r="AR269" s="139"/>
      <c r="AS269" s="139"/>
      <c r="AT269" s="226"/>
      <c r="AU269" s="226"/>
      <c r="AV269" s="226"/>
      <c r="AW269" s="139"/>
      <c r="AX269" s="139"/>
      <c r="AY269" s="139"/>
      <c r="AZ269" s="139"/>
      <c r="BA269" s="139"/>
      <c r="BB269" s="139"/>
      <c r="BC269" s="139"/>
      <c r="BD269" s="139"/>
      <c r="BE269" s="139"/>
      <c r="BH269" s="226"/>
      <c r="BI269" s="226"/>
      <c r="BJ269" s="226"/>
      <c r="BK269" s="226"/>
      <c r="BL269" s="226"/>
      <c r="BM269" s="226"/>
      <c r="BN269" s="139"/>
      <c r="BO269" s="139"/>
      <c r="BP269" s="139"/>
      <c r="BQ269" s="139"/>
      <c r="BR269" s="139"/>
      <c r="BS269" s="139"/>
      <c r="BT269" s="226"/>
      <c r="BU269" s="226"/>
      <c r="BV269" s="226"/>
      <c r="BW269" s="226"/>
      <c r="BX269" s="226"/>
      <c r="BY269" s="226"/>
      <c r="BZ269" s="139"/>
      <c r="CA269" s="139"/>
      <c r="CB269" s="139"/>
      <c r="CC269" s="139"/>
      <c r="CD269" s="139"/>
      <c r="CE269" s="139"/>
      <c r="CH269" s="226"/>
      <c r="CI269" s="226"/>
      <c r="CJ269" s="226"/>
      <c r="CK269" s="226"/>
      <c r="CL269" s="226"/>
      <c r="CM269" s="226"/>
      <c r="CN269" s="226"/>
      <c r="CO269" s="226"/>
      <c r="CP269" s="226"/>
      <c r="CQ269" s="139"/>
      <c r="CR269" s="139"/>
      <c r="CS269" s="139"/>
      <c r="CT269" s="226"/>
      <c r="CU269" s="226"/>
      <c r="CV269" s="226"/>
      <c r="CW269" s="226"/>
      <c r="CX269" s="226"/>
      <c r="CY269" s="226"/>
      <c r="CZ269" s="226"/>
      <c r="DA269" s="226"/>
      <c r="DB269" s="226"/>
      <c r="DC269" s="139"/>
      <c r="DD269" s="139"/>
      <c r="DE269" s="139"/>
      <c r="DH269" s="139"/>
      <c r="DI269" s="139"/>
      <c r="DJ269" s="139"/>
      <c r="DK269" s="139"/>
      <c r="DL269" s="139"/>
      <c r="DM269" s="139"/>
      <c r="DN269" s="139"/>
      <c r="DO269" s="139"/>
      <c r="DP269" s="139"/>
      <c r="DQ269" s="139"/>
      <c r="DR269" s="139"/>
      <c r="DS269" s="139"/>
      <c r="DT269" s="139"/>
      <c r="DU269" s="139"/>
      <c r="DV269" s="139"/>
      <c r="DW269" s="139"/>
      <c r="DX269" s="139"/>
      <c r="DY269" s="139"/>
      <c r="DZ269" s="139"/>
      <c r="EA269" s="139"/>
      <c r="EB269" s="139"/>
      <c r="EC269" s="139"/>
      <c r="ED269" s="139"/>
      <c r="EE269" s="139"/>
      <c r="EF269" s="139"/>
      <c r="EG269" s="139"/>
      <c r="EH269" s="139"/>
      <c r="EI269" s="139"/>
      <c r="EJ269" s="139"/>
      <c r="EK269" s="139"/>
      <c r="EL269" s="139"/>
      <c r="EM269" s="139"/>
      <c r="EN269" s="139"/>
      <c r="EO269" s="139"/>
      <c r="EP269" s="139"/>
      <c r="EQ269" s="139"/>
      <c r="ER269" s="139"/>
      <c r="ES269" s="139"/>
      <c r="ET269" s="139"/>
      <c r="EU269" s="139"/>
      <c r="EV269" s="139"/>
      <c r="EW269" s="139"/>
      <c r="EX269" s="139"/>
      <c r="EY269" s="139"/>
      <c r="EZ269" s="139"/>
      <c r="FA269" s="139"/>
      <c r="FB269" s="139"/>
      <c r="FC269" s="139"/>
      <c r="FD269" s="139"/>
      <c r="FE269" s="139"/>
      <c r="FF269" s="139"/>
      <c r="FG269" s="139"/>
      <c r="FH269" s="139"/>
      <c r="FI269" s="139"/>
      <c r="FJ269" s="139"/>
      <c r="FK269" s="139"/>
      <c r="FL269" s="139"/>
      <c r="FM269" s="139"/>
      <c r="FN269" s="139"/>
      <c r="FO269" s="139"/>
      <c r="FP269" s="139"/>
      <c r="FQ269" s="139"/>
      <c r="FR269" s="139"/>
      <c r="FS269" s="139"/>
      <c r="FT269" s="139"/>
      <c r="FU269" s="139"/>
      <c r="FV269" s="139"/>
      <c r="FW269" s="139"/>
      <c r="FX269" s="139"/>
      <c r="FY269" s="166"/>
      <c r="FZ269" s="166"/>
      <c r="GA269" s="166"/>
      <c r="GB269" s="166"/>
      <c r="GC269" s="166"/>
      <c r="GD269" s="166"/>
      <c r="GE269" s="166"/>
      <c r="GF269" s="166"/>
      <c r="GG269" s="166"/>
      <c r="GH269" s="166"/>
      <c r="GI269" s="166"/>
      <c r="GJ269" s="166"/>
      <c r="GK269" s="166"/>
      <c r="GL269" s="166"/>
      <c r="GM269" s="166"/>
      <c r="GN269" s="166"/>
      <c r="GO269" s="166"/>
      <c r="GP269" s="166"/>
      <c r="GQ269" s="166"/>
      <c r="GR269" s="166"/>
      <c r="GS269" s="166"/>
      <c r="GT269" s="166"/>
      <c r="GU269" s="166"/>
      <c r="GV269" s="166"/>
      <c r="GW269" s="166"/>
      <c r="GX269" s="166"/>
      <c r="GY269" s="166"/>
      <c r="GZ269" s="166"/>
      <c r="HA269" s="166"/>
      <c r="HB269" s="166"/>
      <c r="HC269" s="166"/>
      <c r="HD269" s="166"/>
      <c r="HE269" s="166"/>
      <c r="HF269" s="166"/>
      <c r="HG269" s="166"/>
      <c r="HH269" s="166"/>
    </row>
    <row r="270" spans="2:216" ht="15" customHeight="1">
      <c r="B270" s="104" t="s">
        <v>408</v>
      </c>
      <c r="C270" s="106" t="s">
        <v>181</v>
      </c>
      <c r="H270" s="132"/>
      <c r="I270" s="132"/>
      <c r="J270" s="132"/>
      <c r="K270" s="132"/>
      <c r="L270" s="132"/>
      <c r="M270" s="132"/>
      <c r="N270" s="132"/>
      <c r="O270" s="132"/>
      <c r="P270" s="132"/>
      <c r="Q270" s="132"/>
      <c r="R270" s="132"/>
      <c r="S270" s="132"/>
      <c r="T270" s="132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182"/>
      <c r="AH270" s="226"/>
      <c r="AI270" s="226"/>
      <c r="AJ270" s="226"/>
      <c r="AK270" s="96"/>
      <c r="AL270" s="96"/>
      <c r="AM270" s="96"/>
      <c r="AN270" s="96"/>
      <c r="AO270" s="96"/>
      <c r="AP270" s="96"/>
      <c r="AQ270" s="96"/>
      <c r="AR270" s="96"/>
      <c r="AS270" s="96"/>
      <c r="AT270" s="226"/>
      <c r="AU270" s="226"/>
      <c r="AV270" s="226"/>
      <c r="AW270" s="96"/>
      <c r="AX270" s="96"/>
      <c r="AY270" s="96"/>
      <c r="AZ270" s="96"/>
      <c r="BA270" s="96"/>
      <c r="BB270" s="96"/>
      <c r="BC270" s="96"/>
      <c r="BD270" s="96"/>
      <c r="BE270" s="96"/>
      <c r="BH270" s="226"/>
      <c r="BI270" s="226"/>
      <c r="BJ270" s="226"/>
      <c r="BK270" s="226"/>
      <c r="BL270" s="226"/>
      <c r="BM270" s="226"/>
      <c r="BN270" s="96"/>
      <c r="BO270" s="96"/>
      <c r="BP270" s="96"/>
      <c r="BQ270" s="96"/>
      <c r="BR270" s="96"/>
      <c r="BS270" s="96"/>
      <c r="BT270" s="226"/>
      <c r="BU270" s="226"/>
      <c r="BV270" s="226"/>
      <c r="BW270" s="226"/>
      <c r="BX270" s="226"/>
      <c r="BY270" s="226"/>
      <c r="BZ270" s="96"/>
      <c r="CA270" s="96"/>
      <c r="CB270" s="96"/>
      <c r="CC270" s="96"/>
      <c r="CD270" s="96"/>
      <c r="CE270" s="96"/>
      <c r="CH270" s="226"/>
      <c r="CI270" s="226"/>
      <c r="CJ270" s="226"/>
      <c r="CK270" s="226"/>
      <c r="CL270" s="226"/>
      <c r="CM270" s="226"/>
      <c r="CN270" s="226"/>
      <c r="CO270" s="226"/>
      <c r="CP270" s="226"/>
      <c r="CQ270" s="96"/>
      <c r="CR270" s="96"/>
      <c r="CS270" s="96"/>
      <c r="CT270" s="226"/>
      <c r="CU270" s="226"/>
      <c r="CV270" s="226"/>
      <c r="CW270" s="226"/>
      <c r="CX270" s="226"/>
      <c r="CY270" s="226"/>
      <c r="CZ270" s="226"/>
      <c r="DA270" s="226"/>
      <c r="DB270" s="226"/>
      <c r="DC270" s="96"/>
      <c r="DD270" s="96"/>
      <c r="DE270" s="96"/>
      <c r="DH270" s="96"/>
      <c r="DI270" s="96"/>
      <c r="DJ270" s="96"/>
      <c r="DK270" s="96"/>
      <c r="DL270" s="96"/>
      <c r="DM270" s="96"/>
      <c r="DN270" s="96"/>
      <c r="DO270" s="96"/>
      <c r="DP270" s="96"/>
      <c r="DQ270" s="96"/>
      <c r="DR270" s="96"/>
      <c r="DS270" s="96"/>
      <c r="DT270" s="96"/>
      <c r="DU270" s="96"/>
      <c r="DV270" s="96"/>
      <c r="DW270" s="96"/>
      <c r="DX270" s="96"/>
      <c r="DY270" s="96"/>
      <c r="DZ270" s="96"/>
      <c r="EA270" s="96"/>
      <c r="EB270" s="96"/>
      <c r="EC270" s="96"/>
      <c r="ED270" s="96"/>
      <c r="EE270" s="96"/>
      <c r="EF270" s="96"/>
      <c r="EG270" s="96"/>
      <c r="EH270" s="96"/>
      <c r="EI270" s="96"/>
      <c r="EJ270" s="96"/>
      <c r="EK270" s="96"/>
      <c r="EL270" s="96"/>
      <c r="EM270" s="96"/>
      <c r="EN270" s="96"/>
      <c r="EO270" s="96"/>
      <c r="EP270" s="96"/>
      <c r="EQ270" s="96"/>
      <c r="ER270" s="96"/>
      <c r="ES270" s="96"/>
      <c r="ET270" s="96"/>
      <c r="EU270" s="96"/>
      <c r="EV270" s="96"/>
      <c r="EW270" s="96"/>
      <c r="EX270" s="96"/>
      <c r="EY270" s="96"/>
      <c r="EZ270" s="96"/>
      <c r="FA270" s="96"/>
      <c r="FB270" s="96"/>
      <c r="FC270" s="96"/>
      <c r="FD270" s="96"/>
      <c r="FE270" s="96"/>
      <c r="FF270" s="96"/>
      <c r="FG270" s="96"/>
      <c r="FH270" s="96"/>
      <c r="FI270" s="96"/>
      <c r="FJ270" s="96"/>
      <c r="FK270" s="96"/>
      <c r="FL270" s="96"/>
      <c r="FM270" s="96"/>
      <c r="FN270" s="96"/>
      <c r="FO270" s="96"/>
      <c r="FP270" s="96"/>
      <c r="FQ270" s="96"/>
      <c r="FR270" s="96"/>
      <c r="FS270" s="96"/>
      <c r="FT270" s="96"/>
      <c r="FU270" s="96"/>
      <c r="FV270" s="96"/>
      <c r="FW270" s="96"/>
      <c r="FX270" s="96"/>
      <c r="FY270" s="159"/>
      <c r="FZ270" s="159"/>
      <c r="GA270" s="159"/>
      <c r="GB270" s="159"/>
      <c r="GC270" s="159"/>
      <c r="GD270" s="159"/>
      <c r="GE270" s="159"/>
      <c r="GF270" s="159"/>
      <c r="GG270" s="159"/>
      <c r="GH270" s="159"/>
      <c r="GI270" s="159"/>
      <c r="GJ270" s="159"/>
      <c r="GK270" s="159"/>
      <c r="GL270" s="159"/>
      <c r="GM270" s="159"/>
      <c r="GN270" s="159"/>
      <c r="GO270" s="159"/>
      <c r="GP270" s="159"/>
      <c r="GQ270" s="159"/>
      <c r="GR270" s="159"/>
      <c r="GS270" s="159"/>
      <c r="GT270" s="159"/>
      <c r="GU270" s="159"/>
      <c r="GV270" s="159"/>
      <c r="GW270" s="159"/>
      <c r="GX270" s="159"/>
      <c r="GY270" s="159"/>
      <c r="GZ270" s="159"/>
      <c r="HA270" s="159"/>
      <c r="HB270" s="159"/>
      <c r="HC270" s="159"/>
      <c r="HD270" s="159"/>
      <c r="HE270" s="159"/>
      <c r="HF270" s="159"/>
      <c r="HG270" s="159"/>
      <c r="HH270" s="159"/>
    </row>
    <row r="271" spans="2:216" ht="15" customHeight="1">
      <c r="B271" s="104" t="s">
        <v>409</v>
      </c>
      <c r="C271" s="106" t="s">
        <v>183</v>
      </c>
      <c r="H271" s="132"/>
      <c r="I271" s="132"/>
      <c r="J271" s="132"/>
      <c r="K271" s="132"/>
      <c r="L271" s="132"/>
      <c r="M271" s="132"/>
      <c r="N271" s="132"/>
      <c r="O271" s="132"/>
      <c r="P271" s="132"/>
      <c r="Q271" s="132"/>
      <c r="R271" s="132"/>
      <c r="S271" s="132"/>
      <c r="T271" s="132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94"/>
      <c r="AH271" s="226"/>
      <c r="AI271" s="226"/>
      <c r="AJ271" s="226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226"/>
      <c r="AU271" s="226"/>
      <c r="AV271" s="226"/>
      <c r="AW271" s="129"/>
      <c r="AX271" s="129"/>
      <c r="AY271" s="129"/>
      <c r="AZ271" s="129"/>
      <c r="BA271" s="129"/>
      <c r="BB271" s="129"/>
      <c r="BC271" s="129"/>
      <c r="BD271" s="129"/>
      <c r="BE271" s="129"/>
      <c r="BH271" s="226"/>
      <c r="BI271" s="226"/>
      <c r="BJ271" s="226"/>
      <c r="BK271" s="226"/>
      <c r="BL271" s="226"/>
      <c r="BM271" s="226"/>
      <c r="BN271" s="129"/>
      <c r="BO271" s="129"/>
      <c r="BP271" s="129"/>
      <c r="BQ271" s="129"/>
      <c r="BR271" s="129"/>
      <c r="BS271" s="129"/>
      <c r="BT271" s="226"/>
      <c r="BU271" s="226"/>
      <c r="BV271" s="226"/>
      <c r="BW271" s="226"/>
      <c r="BX271" s="226"/>
      <c r="BY271" s="226"/>
      <c r="BZ271" s="129"/>
      <c r="CA271" s="129"/>
      <c r="CB271" s="129"/>
      <c r="CC271" s="129"/>
      <c r="CD271" s="129"/>
      <c r="CE271" s="129"/>
      <c r="CH271" s="226"/>
      <c r="CI271" s="226"/>
      <c r="CJ271" s="226"/>
      <c r="CK271" s="226"/>
      <c r="CL271" s="226"/>
      <c r="CM271" s="226"/>
      <c r="CN271" s="226"/>
      <c r="CO271" s="226"/>
      <c r="CP271" s="226"/>
      <c r="CQ271" s="129"/>
      <c r="CR271" s="129"/>
      <c r="CS271" s="129"/>
      <c r="CT271" s="226"/>
      <c r="CU271" s="226"/>
      <c r="CV271" s="226"/>
      <c r="CW271" s="226"/>
      <c r="CX271" s="226"/>
      <c r="CY271" s="226"/>
      <c r="CZ271" s="226"/>
      <c r="DA271" s="226"/>
      <c r="DB271" s="226"/>
      <c r="DC271" s="129"/>
      <c r="DD271" s="129"/>
      <c r="DE271" s="129"/>
      <c r="DH271" s="129"/>
      <c r="DI271" s="129"/>
      <c r="DJ271" s="129"/>
      <c r="DK271" s="129"/>
      <c r="DL271" s="129"/>
      <c r="DM271" s="129"/>
      <c r="DN271" s="129"/>
      <c r="DO271" s="129"/>
      <c r="DP271" s="129"/>
      <c r="DQ271" s="129"/>
      <c r="DR271" s="129"/>
      <c r="DS271" s="129"/>
      <c r="DT271" s="129"/>
      <c r="DU271" s="129"/>
      <c r="DV271" s="129"/>
      <c r="DW271" s="129"/>
      <c r="DX271" s="129"/>
      <c r="DY271" s="129"/>
      <c r="DZ271" s="129"/>
      <c r="EA271" s="129"/>
      <c r="EB271" s="129"/>
      <c r="EC271" s="129"/>
      <c r="ED271" s="129"/>
      <c r="EE271" s="129"/>
      <c r="EF271" s="129"/>
      <c r="EG271" s="129"/>
      <c r="EH271" s="129"/>
      <c r="EI271" s="129"/>
      <c r="EJ271" s="129"/>
      <c r="EK271" s="129"/>
      <c r="EL271" s="129"/>
      <c r="EM271" s="129"/>
      <c r="EN271" s="129"/>
      <c r="EO271" s="129"/>
      <c r="EP271" s="129"/>
      <c r="EQ271" s="129"/>
      <c r="ER271" s="129"/>
      <c r="ES271" s="129"/>
      <c r="ET271" s="129"/>
      <c r="EU271" s="129"/>
      <c r="EV271" s="129"/>
      <c r="EW271" s="129"/>
      <c r="EX271" s="129"/>
      <c r="EY271" s="129"/>
      <c r="EZ271" s="129"/>
      <c r="FA271" s="129"/>
      <c r="FB271" s="129"/>
      <c r="FC271" s="129"/>
      <c r="FD271" s="129"/>
      <c r="FE271" s="129"/>
      <c r="FF271" s="129"/>
      <c r="FG271" s="129"/>
      <c r="FH271" s="129"/>
      <c r="FI271" s="129"/>
      <c r="FJ271" s="129"/>
      <c r="FK271" s="129"/>
      <c r="FL271" s="129"/>
      <c r="FM271" s="129"/>
      <c r="FN271" s="129"/>
      <c r="FO271" s="129"/>
      <c r="FP271" s="129"/>
      <c r="FQ271" s="129"/>
      <c r="FR271" s="129"/>
      <c r="FS271" s="129"/>
      <c r="FT271" s="129"/>
      <c r="FU271" s="129"/>
      <c r="FV271" s="129"/>
      <c r="FW271" s="129"/>
      <c r="FX271" s="129"/>
      <c r="FY271" s="165"/>
      <c r="FZ271" s="165"/>
      <c r="GA271" s="165"/>
      <c r="GB271" s="165"/>
      <c r="GC271" s="165"/>
      <c r="GD271" s="165"/>
      <c r="GE271" s="165"/>
      <c r="GF271" s="165"/>
      <c r="GG271" s="165"/>
      <c r="GH271" s="165"/>
      <c r="GI271" s="165"/>
      <c r="GJ271" s="165"/>
      <c r="GK271" s="165"/>
      <c r="GL271" s="165"/>
      <c r="GM271" s="165"/>
      <c r="GN271" s="165"/>
      <c r="GO271" s="165"/>
      <c r="GP271" s="165"/>
      <c r="GQ271" s="165"/>
      <c r="GR271" s="165"/>
      <c r="GS271" s="165"/>
      <c r="GT271" s="165"/>
      <c r="GU271" s="165"/>
      <c r="GV271" s="165"/>
      <c r="GW271" s="165"/>
      <c r="GX271" s="165"/>
      <c r="GY271" s="165"/>
      <c r="GZ271" s="165"/>
      <c r="HA271" s="165"/>
      <c r="HB271" s="165"/>
      <c r="HC271" s="165"/>
      <c r="HD271" s="165"/>
      <c r="HE271" s="165"/>
      <c r="HF271" s="165"/>
      <c r="HG271" s="165"/>
      <c r="HH271" s="165"/>
    </row>
    <row r="272" spans="2:216" ht="15" customHeight="1">
      <c r="B272" s="104" t="s">
        <v>410</v>
      </c>
      <c r="C272" s="106" t="s">
        <v>181</v>
      </c>
      <c r="H272" s="132"/>
      <c r="I272" s="132"/>
      <c r="J272" s="132"/>
      <c r="K272" s="132"/>
      <c r="L272" s="132"/>
      <c r="M272" s="132"/>
      <c r="N272" s="132"/>
      <c r="O272" s="132"/>
      <c r="P272" s="132"/>
      <c r="Q272" s="132"/>
      <c r="R272" s="132"/>
      <c r="S272" s="132"/>
      <c r="T272" s="132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182"/>
      <c r="AH272" s="226"/>
      <c r="AI272" s="226"/>
      <c r="AJ272" s="226"/>
      <c r="AK272" s="96"/>
      <c r="AL272" s="96"/>
      <c r="AM272" s="96"/>
      <c r="AN272" s="96"/>
      <c r="AO272" s="96"/>
      <c r="AP272" s="96"/>
      <c r="AQ272" s="96"/>
      <c r="AR272" s="96"/>
      <c r="AS272" s="96"/>
      <c r="AT272" s="226"/>
      <c r="AU272" s="226"/>
      <c r="AV272" s="226"/>
      <c r="AW272" s="96"/>
      <c r="AX272" s="96"/>
      <c r="AY272" s="96"/>
      <c r="AZ272" s="96"/>
      <c r="BA272" s="96"/>
      <c r="BB272" s="96"/>
      <c r="BC272" s="96"/>
      <c r="BD272" s="96"/>
      <c r="BE272" s="96"/>
      <c r="BH272" s="226"/>
      <c r="BI272" s="226"/>
      <c r="BJ272" s="226"/>
      <c r="BK272" s="226"/>
      <c r="BL272" s="226"/>
      <c r="BM272" s="226"/>
      <c r="BN272" s="96"/>
      <c r="BO272" s="96"/>
      <c r="BP272" s="96"/>
      <c r="BQ272" s="96"/>
      <c r="BR272" s="96"/>
      <c r="BS272" s="96"/>
      <c r="BT272" s="226"/>
      <c r="BU272" s="226"/>
      <c r="BV272" s="226"/>
      <c r="BW272" s="226"/>
      <c r="BX272" s="226"/>
      <c r="BY272" s="226"/>
      <c r="BZ272" s="96"/>
      <c r="CA272" s="96"/>
      <c r="CB272" s="96"/>
      <c r="CC272" s="96"/>
      <c r="CD272" s="96"/>
      <c r="CE272" s="96"/>
      <c r="CH272" s="226"/>
      <c r="CI272" s="226"/>
      <c r="CJ272" s="226"/>
      <c r="CK272" s="226"/>
      <c r="CL272" s="226"/>
      <c r="CM272" s="226"/>
      <c r="CN272" s="226"/>
      <c r="CO272" s="226"/>
      <c r="CP272" s="226"/>
      <c r="CQ272" s="96"/>
      <c r="CR272" s="96"/>
      <c r="CS272" s="96"/>
      <c r="CT272" s="226"/>
      <c r="CU272" s="226"/>
      <c r="CV272" s="226"/>
      <c r="CW272" s="226"/>
      <c r="CX272" s="226"/>
      <c r="CY272" s="226"/>
      <c r="CZ272" s="226"/>
      <c r="DA272" s="226"/>
      <c r="DB272" s="226"/>
      <c r="DC272" s="96"/>
      <c r="DD272" s="96"/>
      <c r="DE272" s="96"/>
      <c r="DH272" s="96"/>
      <c r="DI272" s="96"/>
      <c r="DJ272" s="96"/>
      <c r="DK272" s="96"/>
      <c r="DL272" s="96"/>
      <c r="DM272" s="96"/>
      <c r="DN272" s="96"/>
      <c r="DO272" s="96"/>
      <c r="DP272" s="96"/>
      <c r="DQ272" s="96"/>
      <c r="DR272" s="96"/>
      <c r="DS272" s="96"/>
      <c r="DT272" s="96"/>
      <c r="DU272" s="96"/>
      <c r="DV272" s="96"/>
      <c r="DW272" s="96"/>
      <c r="DX272" s="96"/>
      <c r="DY272" s="96"/>
      <c r="DZ272" s="96"/>
      <c r="EA272" s="96"/>
      <c r="EB272" s="96"/>
      <c r="EC272" s="96"/>
      <c r="ED272" s="96"/>
      <c r="EE272" s="96"/>
      <c r="EF272" s="96"/>
      <c r="EG272" s="96"/>
      <c r="EH272" s="96"/>
      <c r="EI272" s="96"/>
      <c r="EJ272" s="96"/>
      <c r="EK272" s="96"/>
      <c r="EL272" s="96"/>
      <c r="EM272" s="96"/>
      <c r="EN272" s="96"/>
      <c r="EO272" s="96"/>
      <c r="EP272" s="96"/>
      <c r="EQ272" s="96"/>
      <c r="ER272" s="96"/>
      <c r="ES272" s="96"/>
      <c r="ET272" s="96"/>
      <c r="EU272" s="96"/>
      <c r="EV272" s="96"/>
      <c r="EW272" s="96"/>
      <c r="EX272" s="96"/>
      <c r="EY272" s="96"/>
      <c r="EZ272" s="96"/>
      <c r="FA272" s="96"/>
      <c r="FB272" s="96"/>
      <c r="FC272" s="96"/>
      <c r="FD272" s="96"/>
      <c r="FE272" s="96"/>
      <c r="FF272" s="96"/>
      <c r="FG272" s="96"/>
      <c r="FH272" s="96"/>
      <c r="FI272" s="96"/>
      <c r="FJ272" s="96"/>
      <c r="FK272" s="96"/>
      <c r="FL272" s="96"/>
      <c r="FM272" s="96"/>
      <c r="FN272" s="96"/>
      <c r="FO272" s="96"/>
      <c r="FP272" s="96"/>
      <c r="FQ272" s="96"/>
      <c r="FR272" s="96"/>
      <c r="FS272" s="96"/>
      <c r="FT272" s="96"/>
      <c r="FU272" s="96"/>
      <c r="FV272" s="96"/>
      <c r="FW272" s="96"/>
      <c r="FX272" s="96"/>
      <c r="FY272" s="159"/>
      <c r="FZ272" s="159"/>
      <c r="GA272" s="159"/>
      <c r="GB272" s="159"/>
      <c r="GC272" s="159"/>
      <c r="GD272" s="159"/>
      <c r="GE272" s="159"/>
      <c r="GF272" s="159"/>
      <c r="GG272" s="159"/>
      <c r="GH272" s="159"/>
      <c r="GI272" s="159"/>
      <c r="GJ272" s="159"/>
      <c r="GK272" s="159"/>
      <c r="GL272" s="159"/>
      <c r="GM272" s="159"/>
      <c r="GN272" s="159"/>
      <c r="GO272" s="159"/>
      <c r="GP272" s="159"/>
      <c r="GQ272" s="159"/>
      <c r="GR272" s="159"/>
      <c r="GS272" s="159"/>
      <c r="GT272" s="159"/>
      <c r="GU272" s="159"/>
      <c r="GV272" s="159"/>
      <c r="GW272" s="159"/>
      <c r="GX272" s="159"/>
      <c r="GY272" s="159"/>
      <c r="GZ272" s="159"/>
      <c r="HA272" s="159"/>
      <c r="HB272" s="159"/>
      <c r="HC272" s="159"/>
      <c r="HD272" s="159"/>
      <c r="HE272" s="159"/>
      <c r="HF272" s="159"/>
      <c r="HG272" s="159"/>
      <c r="HH272" s="159"/>
    </row>
    <row r="273" spans="2:216" ht="15" customHeight="1">
      <c r="B273" s="104" t="s">
        <v>411</v>
      </c>
      <c r="C273" s="106" t="s">
        <v>181</v>
      </c>
      <c r="H273" s="132"/>
      <c r="I273" s="132"/>
      <c r="J273" s="132"/>
      <c r="K273" s="132"/>
      <c r="L273" s="132"/>
      <c r="M273" s="132"/>
      <c r="N273" s="132"/>
      <c r="O273" s="132"/>
      <c r="P273" s="132"/>
      <c r="Q273" s="132"/>
      <c r="R273" s="132"/>
      <c r="S273" s="132"/>
      <c r="T273" s="132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182"/>
      <c r="AH273" s="226"/>
      <c r="AI273" s="226"/>
      <c r="AJ273" s="226"/>
      <c r="AK273" s="96"/>
      <c r="AL273" s="96"/>
      <c r="AM273" s="96"/>
      <c r="AN273" s="96"/>
      <c r="AO273" s="96"/>
      <c r="AP273" s="96"/>
      <c r="AQ273" s="96"/>
      <c r="AR273" s="96"/>
      <c r="AS273" s="96"/>
      <c r="AT273" s="226"/>
      <c r="AU273" s="226"/>
      <c r="AV273" s="226"/>
      <c r="AW273" s="96"/>
      <c r="AX273" s="96"/>
      <c r="AY273" s="96"/>
      <c r="AZ273" s="96"/>
      <c r="BA273" s="96"/>
      <c r="BB273" s="96"/>
      <c r="BC273" s="96"/>
      <c r="BD273" s="96"/>
      <c r="BE273" s="96"/>
      <c r="BH273" s="226"/>
      <c r="BI273" s="226"/>
      <c r="BJ273" s="226"/>
      <c r="BK273" s="226"/>
      <c r="BL273" s="226"/>
      <c r="BM273" s="226"/>
      <c r="BN273" s="96"/>
      <c r="BO273" s="96"/>
      <c r="BP273" s="96"/>
      <c r="BQ273" s="96"/>
      <c r="BR273" s="96"/>
      <c r="BS273" s="96"/>
      <c r="BT273" s="226"/>
      <c r="BU273" s="226"/>
      <c r="BV273" s="226"/>
      <c r="BW273" s="226"/>
      <c r="BX273" s="226"/>
      <c r="BY273" s="226"/>
      <c r="BZ273" s="96"/>
      <c r="CA273" s="96"/>
      <c r="CB273" s="96"/>
      <c r="CC273" s="96"/>
      <c r="CD273" s="96"/>
      <c r="CE273" s="96"/>
      <c r="CH273" s="226"/>
      <c r="CI273" s="226"/>
      <c r="CJ273" s="226"/>
      <c r="CK273" s="226"/>
      <c r="CL273" s="226"/>
      <c r="CM273" s="226"/>
      <c r="CN273" s="226"/>
      <c r="CO273" s="226"/>
      <c r="CP273" s="226"/>
      <c r="CQ273" s="96"/>
      <c r="CR273" s="96"/>
      <c r="CS273" s="96"/>
      <c r="CT273" s="226"/>
      <c r="CU273" s="226"/>
      <c r="CV273" s="226"/>
      <c r="CW273" s="226"/>
      <c r="CX273" s="226"/>
      <c r="CY273" s="226"/>
      <c r="CZ273" s="226"/>
      <c r="DA273" s="226"/>
      <c r="DB273" s="226"/>
      <c r="DC273" s="96"/>
      <c r="DD273" s="96"/>
      <c r="DE273" s="96"/>
      <c r="DH273" s="96"/>
      <c r="DI273" s="96"/>
      <c r="DJ273" s="96"/>
      <c r="DK273" s="96"/>
      <c r="DL273" s="96"/>
      <c r="DM273" s="96"/>
      <c r="DN273" s="96"/>
      <c r="DO273" s="96"/>
      <c r="DP273" s="96"/>
      <c r="DQ273" s="96"/>
      <c r="DR273" s="96"/>
      <c r="DS273" s="96"/>
      <c r="DT273" s="96"/>
      <c r="DU273" s="96"/>
      <c r="DV273" s="96"/>
      <c r="DW273" s="96"/>
      <c r="DX273" s="96"/>
      <c r="DY273" s="96"/>
      <c r="DZ273" s="96"/>
      <c r="EA273" s="96"/>
      <c r="EB273" s="96"/>
      <c r="EC273" s="96"/>
      <c r="ED273" s="96"/>
      <c r="EE273" s="96"/>
      <c r="EF273" s="96"/>
      <c r="EG273" s="96"/>
      <c r="EH273" s="96"/>
      <c r="EI273" s="96"/>
      <c r="EJ273" s="96"/>
      <c r="EK273" s="96"/>
      <c r="EL273" s="96"/>
      <c r="EM273" s="96"/>
      <c r="EN273" s="96"/>
      <c r="EO273" s="96"/>
      <c r="EP273" s="96"/>
      <c r="EQ273" s="96"/>
      <c r="ER273" s="96"/>
      <c r="ES273" s="96"/>
      <c r="ET273" s="96"/>
      <c r="EU273" s="96"/>
      <c r="EV273" s="96"/>
      <c r="EW273" s="96"/>
      <c r="EX273" s="96"/>
      <c r="EY273" s="96"/>
      <c r="EZ273" s="96"/>
      <c r="FA273" s="96"/>
      <c r="FB273" s="96"/>
      <c r="FC273" s="96"/>
      <c r="FD273" s="96"/>
      <c r="FE273" s="96"/>
      <c r="FF273" s="96"/>
      <c r="FG273" s="96"/>
      <c r="FH273" s="96"/>
      <c r="FI273" s="96"/>
      <c r="FJ273" s="96"/>
      <c r="FK273" s="96"/>
      <c r="FL273" s="96"/>
      <c r="FM273" s="96"/>
      <c r="FN273" s="96"/>
      <c r="FO273" s="96"/>
      <c r="FP273" s="96"/>
      <c r="FQ273" s="96"/>
      <c r="FR273" s="96"/>
      <c r="FS273" s="96"/>
      <c r="FT273" s="96"/>
      <c r="FU273" s="96"/>
      <c r="FV273" s="96"/>
      <c r="FW273" s="96"/>
      <c r="FX273" s="96"/>
      <c r="FY273" s="159"/>
      <c r="FZ273" s="159"/>
      <c r="GA273" s="159"/>
      <c r="GB273" s="159"/>
      <c r="GC273" s="159"/>
      <c r="GD273" s="159"/>
      <c r="GE273" s="159"/>
      <c r="GF273" s="159"/>
      <c r="GG273" s="159"/>
      <c r="GH273" s="159"/>
      <c r="GI273" s="159"/>
      <c r="GJ273" s="159"/>
      <c r="GK273" s="159"/>
      <c r="GL273" s="159"/>
      <c r="GM273" s="159"/>
      <c r="GN273" s="159"/>
      <c r="GO273" s="159"/>
      <c r="GP273" s="159"/>
      <c r="GQ273" s="159"/>
      <c r="GR273" s="159"/>
      <c r="GS273" s="159"/>
      <c r="GT273" s="159"/>
      <c r="GU273" s="159"/>
      <c r="GV273" s="159"/>
      <c r="GW273" s="159"/>
      <c r="GX273" s="159"/>
      <c r="GY273" s="159"/>
      <c r="GZ273" s="159"/>
      <c r="HA273" s="159"/>
      <c r="HB273" s="159"/>
      <c r="HC273" s="159"/>
      <c r="HD273" s="159"/>
      <c r="HE273" s="159"/>
      <c r="HF273" s="159"/>
      <c r="HG273" s="159"/>
      <c r="HH273" s="159"/>
    </row>
    <row r="274" spans="2:216" ht="15" customHeight="1">
      <c r="B274" s="104" t="s">
        <v>412</v>
      </c>
      <c r="C274" s="106" t="s">
        <v>181</v>
      </c>
      <c r="H274" s="132"/>
      <c r="I274" s="132"/>
      <c r="J274" s="132"/>
      <c r="K274" s="132"/>
      <c r="L274" s="132"/>
      <c r="M274" s="132"/>
      <c r="N274" s="132"/>
      <c r="O274" s="132"/>
      <c r="P274" s="132"/>
      <c r="Q274" s="132"/>
      <c r="R274" s="132"/>
      <c r="S274" s="132"/>
      <c r="T274" s="132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182"/>
      <c r="AH274" s="226"/>
      <c r="AI274" s="226"/>
      <c r="AJ274" s="226"/>
      <c r="AK274" s="96"/>
      <c r="AL274" s="96"/>
      <c r="AM274" s="96"/>
      <c r="AN274" s="96"/>
      <c r="AO274" s="96"/>
      <c r="AP274" s="96"/>
      <c r="AQ274" s="96"/>
      <c r="AR274" s="96"/>
      <c r="AS274" s="96"/>
      <c r="AT274" s="226"/>
      <c r="AU274" s="226"/>
      <c r="AV274" s="226"/>
      <c r="AW274" s="96"/>
      <c r="AX274" s="96"/>
      <c r="AY274" s="96"/>
      <c r="AZ274" s="96"/>
      <c r="BA274" s="96"/>
      <c r="BB274" s="96"/>
      <c r="BC274" s="96"/>
      <c r="BD274" s="96"/>
      <c r="BE274" s="96"/>
      <c r="BH274" s="226"/>
      <c r="BI274" s="226"/>
      <c r="BJ274" s="226"/>
      <c r="BK274" s="226"/>
      <c r="BL274" s="226"/>
      <c r="BM274" s="226"/>
      <c r="BN274" s="96"/>
      <c r="BO274" s="96"/>
      <c r="BP274" s="96"/>
      <c r="BQ274" s="96"/>
      <c r="BR274" s="96"/>
      <c r="BS274" s="96"/>
      <c r="BT274" s="226"/>
      <c r="BU274" s="226"/>
      <c r="BV274" s="226"/>
      <c r="BW274" s="226"/>
      <c r="BX274" s="226"/>
      <c r="BY274" s="226"/>
      <c r="BZ274" s="96"/>
      <c r="CA274" s="96"/>
      <c r="CB274" s="96"/>
      <c r="CC274" s="96"/>
      <c r="CD274" s="96"/>
      <c r="CE274" s="96"/>
      <c r="CH274" s="226"/>
      <c r="CI274" s="226"/>
      <c r="CJ274" s="226"/>
      <c r="CK274" s="226"/>
      <c r="CL274" s="226"/>
      <c r="CM274" s="226"/>
      <c r="CN274" s="226"/>
      <c r="CO274" s="226"/>
      <c r="CP274" s="226"/>
      <c r="CQ274" s="96"/>
      <c r="CR274" s="96"/>
      <c r="CS274" s="96"/>
      <c r="CT274" s="226"/>
      <c r="CU274" s="226"/>
      <c r="CV274" s="226"/>
      <c r="CW274" s="226"/>
      <c r="CX274" s="226"/>
      <c r="CY274" s="226"/>
      <c r="CZ274" s="226"/>
      <c r="DA274" s="226"/>
      <c r="DB274" s="226"/>
      <c r="DC274" s="96"/>
      <c r="DD274" s="96"/>
      <c r="DE274" s="96"/>
      <c r="DH274" s="96"/>
      <c r="DI274" s="96"/>
      <c r="DJ274" s="96"/>
      <c r="DK274" s="96"/>
      <c r="DL274" s="96"/>
      <c r="DM274" s="96"/>
      <c r="DN274" s="96"/>
      <c r="DO274" s="96"/>
      <c r="DP274" s="96"/>
      <c r="DQ274" s="96"/>
      <c r="DR274" s="96"/>
      <c r="DS274" s="96"/>
      <c r="DT274" s="96"/>
      <c r="DU274" s="96"/>
      <c r="DV274" s="96"/>
      <c r="DW274" s="96"/>
      <c r="DX274" s="96"/>
      <c r="DY274" s="96"/>
      <c r="DZ274" s="96"/>
      <c r="EA274" s="96"/>
      <c r="EB274" s="96"/>
      <c r="EC274" s="96"/>
      <c r="ED274" s="96"/>
      <c r="EE274" s="96"/>
      <c r="EF274" s="96"/>
      <c r="EG274" s="96"/>
      <c r="EH274" s="96"/>
      <c r="EI274" s="96"/>
      <c r="EJ274" s="96"/>
      <c r="EK274" s="96"/>
      <c r="EL274" s="96"/>
      <c r="EM274" s="96"/>
      <c r="EN274" s="96"/>
      <c r="EO274" s="96"/>
      <c r="EP274" s="96"/>
      <c r="EQ274" s="96"/>
      <c r="ER274" s="96"/>
      <c r="ES274" s="96"/>
      <c r="ET274" s="96"/>
      <c r="EU274" s="96"/>
      <c r="EV274" s="96"/>
      <c r="EW274" s="96"/>
      <c r="EX274" s="96"/>
      <c r="EY274" s="96"/>
      <c r="EZ274" s="96"/>
      <c r="FA274" s="96"/>
      <c r="FB274" s="96"/>
      <c r="FC274" s="96"/>
      <c r="FD274" s="96"/>
      <c r="FE274" s="96"/>
      <c r="FF274" s="96"/>
      <c r="FG274" s="96"/>
      <c r="FH274" s="96"/>
      <c r="FI274" s="96"/>
      <c r="FJ274" s="96"/>
      <c r="FK274" s="96"/>
      <c r="FL274" s="96"/>
      <c r="FM274" s="96"/>
      <c r="FN274" s="96"/>
      <c r="FO274" s="96"/>
      <c r="FP274" s="96"/>
      <c r="FQ274" s="96"/>
      <c r="FR274" s="96"/>
      <c r="FS274" s="96"/>
      <c r="FT274" s="96"/>
      <c r="FU274" s="96"/>
      <c r="FV274" s="96"/>
      <c r="FW274" s="96"/>
      <c r="FX274" s="96"/>
      <c r="FY274" s="159"/>
      <c r="FZ274" s="159"/>
      <c r="GA274" s="159"/>
      <c r="GB274" s="159"/>
      <c r="GC274" s="159"/>
      <c r="GD274" s="159"/>
      <c r="GE274" s="159"/>
      <c r="GF274" s="159"/>
      <c r="GG274" s="159"/>
      <c r="GH274" s="159"/>
      <c r="GI274" s="159"/>
      <c r="GJ274" s="159"/>
      <c r="GK274" s="159"/>
      <c r="GL274" s="159"/>
      <c r="GM274" s="159"/>
      <c r="GN274" s="159"/>
      <c r="GO274" s="159"/>
      <c r="GP274" s="159"/>
      <c r="GQ274" s="159"/>
      <c r="GR274" s="159"/>
      <c r="GS274" s="159"/>
      <c r="GT274" s="159"/>
      <c r="GU274" s="159"/>
      <c r="GV274" s="159"/>
      <c r="GW274" s="159"/>
      <c r="GX274" s="159"/>
      <c r="GY274" s="159"/>
      <c r="GZ274" s="159"/>
      <c r="HA274" s="159"/>
      <c r="HB274" s="159"/>
      <c r="HC274" s="159"/>
      <c r="HD274" s="159"/>
      <c r="HE274" s="159"/>
      <c r="HF274" s="159"/>
      <c r="HG274" s="159"/>
      <c r="HH274" s="159"/>
    </row>
    <row r="275" spans="2:216" ht="15" customHeight="1">
      <c r="B275" s="104" t="s">
        <v>413</v>
      </c>
      <c r="C275" s="106" t="s">
        <v>183</v>
      </c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94"/>
      <c r="AH275" s="226"/>
      <c r="AI275" s="226"/>
      <c r="AJ275" s="226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226"/>
      <c r="AU275" s="226"/>
      <c r="AV275" s="226"/>
      <c r="AW275" s="129"/>
      <c r="AX275" s="129"/>
      <c r="AY275" s="129"/>
      <c r="AZ275" s="129"/>
      <c r="BA275" s="129"/>
      <c r="BB275" s="129"/>
      <c r="BC275" s="129"/>
      <c r="BD275" s="129"/>
      <c r="BE275" s="129"/>
      <c r="BH275" s="226"/>
      <c r="BI275" s="226"/>
      <c r="BJ275" s="226"/>
      <c r="BK275" s="226"/>
      <c r="BL275" s="226"/>
      <c r="BM275" s="226"/>
      <c r="BN275" s="129"/>
      <c r="BO275" s="129"/>
      <c r="BP275" s="129"/>
      <c r="BQ275" s="129"/>
      <c r="BR275" s="129"/>
      <c r="BS275" s="129"/>
      <c r="BT275" s="226"/>
      <c r="BU275" s="226"/>
      <c r="BV275" s="226"/>
      <c r="BW275" s="226"/>
      <c r="BX275" s="226"/>
      <c r="BY275" s="226"/>
      <c r="BZ275" s="129"/>
      <c r="CA275" s="129"/>
      <c r="CB275" s="129"/>
      <c r="CC275" s="129"/>
      <c r="CD275" s="129"/>
      <c r="CE275" s="129"/>
      <c r="CH275" s="226"/>
      <c r="CI275" s="226"/>
      <c r="CJ275" s="226"/>
      <c r="CK275" s="226"/>
      <c r="CL275" s="226"/>
      <c r="CM275" s="226"/>
      <c r="CN275" s="226"/>
      <c r="CO275" s="226"/>
      <c r="CP275" s="226"/>
      <c r="CQ275" s="129"/>
      <c r="CR275" s="129"/>
      <c r="CS275" s="129"/>
      <c r="CT275" s="226"/>
      <c r="CU275" s="226"/>
      <c r="CV275" s="226"/>
      <c r="CW275" s="226"/>
      <c r="CX275" s="226"/>
      <c r="CY275" s="226"/>
      <c r="CZ275" s="226"/>
      <c r="DA275" s="226"/>
      <c r="DB275" s="226"/>
      <c r="DC275" s="129"/>
      <c r="DD275" s="129"/>
      <c r="DE275" s="129"/>
      <c r="DH275" s="129"/>
      <c r="DI275" s="129"/>
      <c r="DJ275" s="129"/>
      <c r="DK275" s="129"/>
      <c r="DL275" s="129"/>
      <c r="DM275" s="129"/>
      <c r="DN275" s="129"/>
      <c r="DO275" s="129"/>
      <c r="DP275" s="129"/>
      <c r="DQ275" s="129"/>
      <c r="DR275" s="129"/>
      <c r="DS275" s="129"/>
      <c r="DT275" s="129"/>
      <c r="DU275" s="129"/>
      <c r="DV275" s="129"/>
      <c r="DW275" s="129"/>
      <c r="DX275" s="129"/>
      <c r="DY275" s="129"/>
      <c r="DZ275" s="129"/>
      <c r="EA275" s="129"/>
      <c r="EB275" s="129"/>
      <c r="EC275" s="129"/>
      <c r="ED275" s="129"/>
      <c r="EE275" s="129"/>
      <c r="EF275" s="129"/>
      <c r="EG275" s="129"/>
      <c r="EH275" s="129"/>
      <c r="EI275" s="129"/>
      <c r="EJ275" s="129"/>
      <c r="EK275" s="129"/>
      <c r="EL275" s="129"/>
      <c r="EM275" s="129"/>
      <c r="EN275" s="129"/>
      <c r="EO275" s="129"/>
      <c r="EP275" s="129"/>
      <c r="EQ275" s="129"/>
      <c r="ER275" s="129"/>
      <c r="ES275" s="129"/>
      <c r="ET275" s="129"/>
      <c r="EU275" s="129"/>
      <c r="EV275" s="129"/>
      <c r="EW275" s="129"/>
      <c r="EX275" s="129"/>
      <c r="EY275" s="129"/>
      <c r="EZ275" s="129"/>
      <c r="FA275" s="129"/>
      <c r="FB275" s="129"/>
      <c r="FC275" s="129"/>
      <c r="FD275" s="129"/>
      <c r="FE275" s="129"/>
      <c r="FF275" s="129"/>
      <c r="FG275" s="129"/>
      <c r="FH275" s="129"/>
      <c r="FI275" s="129"/>
      <c r="FJ275" s="129"/>
      <c r="FK275" s="129"/>
      <c r="FL275" s="129"/>
      <c r="FM275" s="129"/>
      <c r="FN275" s="129"/>
      <c r="FO275" s="129"/>
      <c r="FP275" s="129"/>
      <c r="FQ275" s="129"/>
      <c r="FR275" s="129"/>
      <c r="FS275" s="129"/>
      <c r="FT275" s="129"/>
      <c r="FU275" s="129"/>
      <c r="FV275" s="129"/>
      <c r="FW275" s="129"/>
      <c r="FX275" s="129"/>
      <c r="FY275" s="165"/>
      <c r="FZ275" s="165"/>
      <c r="GA275" s="165"/>
      <c r="GB275" s="165"/>
      <c r="GC275" s="165"/>
      <c r="GD275" s="165"/>
      <c r="GE275" s="165"/>
      <c r="GF275" s="165"/>
      <c r="GG275" s="165"/>
      <c r="GH275" s="165"/>
      <c r="GI275" s="165"/>
      <c r="GJ275" s="165"/>
      <c r="GK275" s="165"/>
      <c r="GL275" s="165"/>
      <c r="GM275" s="165"/>
      <c r="GN275" s="165"/>
      <c r="GO275" s="165"/>
      <c r="GP275" s="165"/>
      <c r="GQ275" s="165"/>
      <c r="GR275" s="165"/>
      <c r="GS275" s="165"/>
      <c r="GT275" s="165"/>
      <c r="GU275" s="165"/>
      <c r="GV275" s="165"/>
      <c r="GW275" s="165"/>
      <c r="GX275" s="165"/>
      <c r="GY275" s="165"/>
      <c r="GZ275" s="165"/>
      <c r="HA275" s="165"/>
      <c r="HB275" s="165"/>
      <c r="HC275" s="165"/>
      <c r="HD275" s="165"/>
      <c r="HE275" s="165"/>
      <c r="HF275" s="165"/>
      <c r="HG275" s="165"/>
      <c r="HH275" s="165"/>
    </row>
    <row r="276" spans="2:216" ht="15" customHeight="1">
      <c r="B276" s="104" t="s">
        <v>414</v>
      </c>
      <c r="C276" s="106" t="s">
        <v>183</v>
      </c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94"/>
      <c r="AH276" s="226"/>
      <c r="AI276" s="226"/>
      <c r="AJ276" s="226"/>
      <c r="AK276" s="129"/>
      <c r="AL276" s="129"/>
      <c r="AM276" s="129"/>
      <c r="AN276" s="129"/>
      <c r="AO276" s="129"/>
      <c r="AP276" s="129"/>
      <c r="AQ276" s="129"/>
      <c r="AR276" s="129"/>
      <c r="AS276" s="129"/>
      <c r="AT276" s="226"/>
      <c r="AU276" s="226"/>
      <c r="AV276" s="226"/>
      <c r="AW276" s="129"/>
      <c r="AX276" s="129"/>
      <c r="AY276" s="129"/>
      <c r="AZ276" s="129"/>
      <c r="BA276" s="129"/>
      <c r="BB276" s="129"/>
      <c r="BC276" s="129"/>
      <c r="BD276" s="129"/>
      <c r="BE276" s="129"/>
      <c r="BH276" s="226"/>
      <c r="BI276" s="226"/>
      <c r="BJ276" s="226"/>
      <c r="BK276" s="226"/>
      <c r="BL276" s="226"/>
      <c r="BM276" s="226"/>
      <c r="BN276" s="129"/>
      <c r="BO276" s="129"/>
      <c r="BP276" s="129"/>
      <c r="BQ276" s="129"/>
      <c r="BR276" s="129"/>
      <c r="BS276" s="129"/>
      <c r="BT276" s="226"/>
      <c r="BU276" s="226"/>
      <c r="BV276" s="226"/>
      <c r="BW276" s="226"/>
      <c r="BX276" s="226"/>
      <c r="BY276" s="226"/>
      <c r="BZ276" s="129"/>
      <c r="CA276" s="129"/>
      <c r="CB276" s="129"/>
      <c r="CC276" s="129"/>
      <c r="CD276" s="129"/>
      <c r="CE276" s="129"/>
      <c r="CH276" s="226"/>
      <c r="CI276" s="226"/>
      <c r="CJ276" s="226"/>
      <c r="CK276" s="226"/>
      <c r="CL276" s="226"/>
      <c r="CM276" s="226"/>
      <c r="CN276" s="226"/>
      <c r="CO276" s="226"/>
      <c r="CP276" s="226"/>
      <c r="CQ276" s="129"/>
      <c r="CR276" s="129"/>
      <c r="CS276" s="129"/>
      <c r="CT276" s="226"/>
      <c r="CU276" s="226"/>
      <c r="CV276" s="226"/>
      <c r="CW276" s="226"/>
      <c r="CX276" s="226"/>
      <c r="CY276" s="226"/>
      <c r="CZ276" s="226"/>
      <c r="DA276" s="226"/>
      <c r="DB276" s="226"/>
      <c r="DC276" s="129"/>
      <c r="DD276" s="129"/>
      <c r="DE276" s="129"/>
      <c r="DH276" s="129"/>
      <c r="DI276" s="129"/>
      <c r="DJ276" s="129"/>
      <c r="DK276" s="129"/>
      <c r="DL276" s="129"/>
      <c r="DM276" s="129"/>
      <c r="DN276" s="129"/>
      <c r="DO276" s="129"/>
      <c r="DP276" s="129"/>
      <c r="DQ276" s="129"/>
      <c r="DR276" s="129"/>
      <c r="DS276" s="129"/>
      <c r="DT276" s="129"/>
      <c r="DU276" s="129"/>
      <c r="DV276" s="129"/>
      <c r="DW276" s="129"/>
      <c r="DX276" s="129"/>
      <c r="DY276" s="129"/>
      <c r="DZ276" s="129"/>
      <c r="EA276" s="129"/>
      <c r="EB276" s="129"/>
      <c r="EC276" s="129"/>
      <c r="ED276" s="129"/>
      <c r="EE276" s="129"/>
      <c r="EF276" s="129"/>
      <c r="EG276" s="129"/>
      <c r="EH276" s="129"/>
      <c r="EI276" s="129"/>
      <c r="EJ276" s="129"/>
      <c r="EK276" s="129"/>
      <c r="EL276" s="129"/>
      <c r="EM276" s="129"/>
      <c r="EN276" s="129"/>
      <c r="EO276" s="129"/>
      <c r="EP276" s="129"/>
      <c r="EQ276" s="129"/>
      <c r="ER276" s="129"/>
      <c r="ES276" s="129"/>
      <c r="ET276" s="129"/>
      <c r="EU276" s="129"/>
      <c r="EV276" s="129"/>
      <c r="EW276" s="129"/>
      <c r="EX276" s="129"/>
      <c r="EY276" s="129"/>
      <c r="EZ276" s="129"/>
      <c r="FA276" s="129"/>
      <c r="FB276" s="129"/>
      <c r="FC276" s="129"/>
      <c r="FD276" s="129"/>
      <c r="FE276" s="129"/>
      <c r="FF276" s="129"/>
      <c r="FG276" s="129"/>
      <c r="FH276" s="129"/>
      <c r="FI276" s="129"/>
      <c r="FJ276" s="129"/>
      <c r="FK276" s="129"/>
      <c r="FL276" s="129"/>
      <c r="FM276" s="129"/>
      <c r="FN276" s="129"/>
      <c r="FO276" s="129"/>
      <c r="FP276" s="129"/>
      <c r="FQ276" s="129"/>
      <c r="FR276" s="129"/>
      <c r="FS276" s="129"/>
      <c r="FT276" s="129"/>
      <c r="FU276" s="129"/>
      <c r="FV276" s="129"/>
      <c r="FW276" s="129"/>
      <c r="FX276" s="129"/>
      <c r="FY276" s="165"/>
      <c r="FZ276" s="165"/>
      <c r="GA276" s="165"/>
      <c r="GB276" s="165"/>
      <c r="GC276" s="165"/>
      <c r="GD276" s="165"/>
      <c r="GE276" s="165"/>
      <c r="GF276" s="165"/>
      <c r="GG276" s="165"/>
      <c r="GH276" s="165"/>
      <c r="GI276" s="165"/>
      <c r="GJ276" s="165"/>
      <c r="GK276" s="165"/>
      <c r="GL276" s="165"/>
      <c r="GM276" s="165"/>
      <c r="GN276" s="165"/>
      <c r="GO276" s="165"/>
      <c r="GP276" s="165"/>
      <c r="GQ276" s="165"/>
      <c r="GR276" s="165"/>
      <c r="GS276" s="165"/>
      <c r="GT276" s="165"/>
      <c r="GU276" s="165"/>
      <c r="GV276" s="165"/>
      <c r="GW276" s="165"/>
      <c r="GX276" s="165"/>
      <c r="GY276" s="165"/>
      <c r="GZ276" s="165"/>
      <c r="HA276" s="165"/>
      <c r="HB276" s="165"/>
      <c r="HC276" s="165"/>
      <c r="HD276" s="165"/>
      <c r="HE276" s="165"/>
      <c r="HF276" s="165"/>
      <c r="HG276" s="165"/>
      <c r="HH276" s="165"/>
    </row>
    <row r="277" spans="2:216" ht="15" customHeight="1">
      <c r="B277" s="104" t="s">
        <v>415</v>
      </c>
      <c r="C277" s="106" t="s">
        <v>264</v>
      </c>
      <c r="H277" s="132"/>
      <c r="I277" s="132"/>
      <c r="J277" s="132"/>
      <c r="K277" s="132"/>
      <c r="L277" s="132"/>
      <c r="M277" s="132"/>
      <c r="N277" s="132"/>
      <c r="O277" s="132"/>
      <c r="P277" s="132"/>
      <c r="Q277" s="132"/>
      <c r="R277" s="132"/>
      <c r="S277" s="132"/>
      <c r="T277" s="132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182"/>
      <c r="AH277" s="226"/>
      <c r="AI277" s="226"/>
      <c r="AJ277" s="226"/>
      <c r="AK277" s="96"/>
      <c r="AL277" s="96"/>
      <c r="AM277" s="96"/>
      <c r="AN277" s="96"/>
      <c r="AO277" s="96"/>
      <c r="AP277" s="96"/>
      <c r="AQ277" s="96"/>
      <c r="AR277" s="96"/>
      <c r="AS277" s="96"/>
      <c r="AT277" s="226"/>
      <c r="AU277" s="226"/>
      <c r="AV277" s="226"/>
      <c r="AW277" s="96"/>
      <c r="AX277" s="96"/>
      <c r="AY277" s="96"/>
      <c r="AZ277" s="96"/>
      <c r="BA277" s="96"/>
      <c r="BB277" s="96"/>
      <c r="BC277" s="96"/>
      <c r="BD277" s="96"/>
      <c r="BE277" s="96"/>
      <c r="BH277" s="226"/>
      <c r="BI277" s="226"/>
      <c r="BJ277" s="226"/>
      <c r="BK277" s="226"/>
      <c r="BL277" s="226"/>
      <c r="BM277" s="226"/>
      <c r="BN277" s="96"/>
      <c r="BO277" s="96"/>
      <c r="BP277" s="96"/>
      <c r="BQ277" s="96"/>
      <c r="BR277" s="96"/>
      <c r="BS277" s="96"/>
      <c r="BT277" s="226"/>
      <c r="BU277" s="226"/>
      <c r="BV277" s="226"/>
      <c r="BW277" s="226"/>
      <c r="BX277" s="226"/>
      <c r="BY277" s="226"/>
      <c r="BZ277" s="96"/>
      <c r="CA277" s="96"/>
      <c r="CB277" s="96"/>
      <c r="CC277" s="96"/>
      <c r="CD277" s="96"/>
      <c r="CE277" s="96"/>
      <c r="CH277" s="226"/>
      <c r="CI277" s="226"/>
      <c r="CJ277" s="226"/>
      <c r="CK277" s="226"/>
      <c r="CL277" s="226"/>
      <c r="CM277" s="226"/>
      <c r="CN277" s="226"/>
      <c r="CO277" s="226"/>
      <c r="CP277" s="226"/>
      <c r="CQ277" s="96"/>
      <c r="CR277" s="96"/>
      <c r="CS277" s="96"/>
      <c r="CT277" s="226"/>
      <c r="CU277" s="226"/>
      <c r="CV277" s="226"/>
      <c r="CW277" s="226"/>
      <c r="CX277" s="226"/>
      <c r="CY277" s="226"/>
      <c r="CZ277" s="226"/>
      <c r="DA277" s="226"/>
      <c r="DB277" s="226"/>
      <c r="DC277" s="96"/>
      <c r="DD277" s="96"/>
      <c r="DE277" s="96"/>
      <c r="DH277" s="96"/>
      <c r="DI277" s="96"/>
      <c r="DJ277" s="96"/>
      <c r="DK277" s="96"/>
      <c r="DL277" s="96"/>
      <c r="DM277" s="96"/>
      <c r="DN277" s="96"/>
      <c r="DO277" s="96"/>
      <c r="DP277" s="96"/>
      <c r="DQ277" s="96"/>
      <c r="DR277" s="96"/>
      <c r="DS277" s="96"/>
      <c r="DT277" s="96"/>
      <c r="DU277" s="96"/>
      <c r="DV277" s="96"/>
      <c r="DW277" s="96"/>
      <c r="DX277" s="96"/>
      <c r="DY277" s="96"/>
      <c r="DZ277" s="96"/>
      <c r="EA277" s="96"/>
      <c r="EB277" s="96"/>
      <c r="EC277" s="96"/>
      <c r="ED277" s="96"/>
      <c r="EE277" s="96"/>
      <c r="EF277" s="96"/>
      <c r="EG277" s="96"/>
      <c r="EH277" s="96"/>
      <c r="EI277" s="96"/>
      <c r="EJ277" s="96"/>
      <c r="EK277" s="96"/>
      <c r="EL277" s="96"/>
      <c r="EM277" s="96"/>
      <c r="EN277" s="96"/>
      <c r="EO277" s="96"/>
      <c r="EP277" s="96"/>
      <c r="EQ277" s="96"/>
      <c r="ER277" s="96"/>
      <c r="ES277" s="96"/>
      <c r="ET277" s="96"/>
      <c r="EU277" s="96"/>
      <c r="EV277" s="96"/>
      <c r="EW277" s="96"/>
      <c r="EX277" s="96"/>
      <c r="EY277" s="96"/>
      <c r="EZ277" s="96"/>
      <c r="FA277" s="96"/>
      <c r="FB277" s="96"/>
      <c r="FC277" s="96"/>
      <c r="FD277" s="96"/>
      <c r="FE277" s="96"/>
      <c r="FF277" s="96"/>
      <c r="FG277" s="96"/>
      <c r="FH277" s="96"/>
      <c r="FI277" s="96"/>
      <c r="FJ277" s="96"/>
      <c r="FK277" s="96"/>
      <c r="FL277" s="96"/>
      <c r="FM277" s="96"/>
      <c r="FN277" s="96"/>
      <c r="FO277" s="96"/>
      <c r="FP277" s="96"/>
      <c r="FQ277" s="96"/>
      <c r="FR277" s="96"/>
      <c r="FS277" s="96"/>
      <c r="FT277" s="96"/>
      <c r="FU277" s="96"/>
      <c r="FV277" s="96"/>
      <c r="FW277" s="96"/>
      <c r="FX277" s="96"/>
      <c r="FY277" s="159"/>
      <c r="FZ277" s="159"/>
      <c r="GA277" s="159"/>
      <c r="GB277" s="159"/>
      <c r="GC277" s="159"/>
      <c r="GD277" s="159"/>
      <c r="GE277" s="159"/>
      <c r="GF277" s="159"/>
      <c r="GG277" s="159"/>
      <c r="GH277" s="159"/>
      <c r="GI277" s="159"/>
      <c r="GJ277" s="159"/>
      <c r="GK277" s="159"/>
      <c r="GL277" s="159"/>
      <c r="GM277" s="159"/>
      <c r="GN277" s="159"/>
      <c r="GO277" s="159"/>
      <c r="GP277" s="159"/>
      <c r="GQ277" s="159"/>
      <c r="GR277" s="159"/>
      <c r="GS277" s="159"/>
      <c r="GT277" s="159"/>
      <c r="GU277" s="159"/>
      <c r="GV277" s="159"/>
      <c r="GW277" s="159"/>
      <c r="GX277" s="159"/>
      <c r="GY277" s="159"/>
      <c r="GZ277" s="159"/>
      <c r="HA277" s="159"/>
      <c r="HB277" s="159"/>
      <c r="HC277" s="159"/>
      <c r="HD277" s="159"/>
      <c r="HE277" s="159"/>
      <c r="HF277" s="159"/>
      <c r="HG277" s="159"/>
      <c r="HH277" s="159"/>
    </row>
    <row r="278" spans="2:216" ht="15" customHeight="1">
      <c r="B278" s="104" t="s">
        <v>416</v>
      </c>
      <c r="C278" s="106" t="s">
        <v>264</v>
      </c>
      <c r="H278" s="132"/>
      <c r="I278" s="132"/>
      <c r="J278" s="132"/>
      <c r="K278" s="132"/>
      <c r="L278" s="132"/>
      <c r="M278" s="132"/>
      <c r="N278" s="132"/>
      <c r="O278" s="132"/>
      <c r="P278" s="132"/>
      <c r="Q278" s="132"/>
      <c r="R278" s="132"/>
      <c r="S278" s="132"/>
      <c r="T278" s="132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186"/>
      <c r="AH278" s="226"/>
      <c r="AI278" s="226"/>
      <c r="AJ278" s="226"/>
      <c r="AK278" s="96"/>
      <c r="AL278" s="96"/>
      <c r="AM278" s="96"/>
      <c r="AN278" s="96"/>
      <c r="AO278" s="96"/>
      <c r="AP278" s="96"/>
      <c r="AQ278" s="96"/>
      <c r="AR278" s="96"/>
      <c r="AS278" s="96"/>
      <c r="AT278" s="226"/>
      <c r="AU278" s="226"/>
      <c r="AV278" s="226"/>
      <c r="AW278" s="96"/>
      <c r="AX278" s="96"/>
      <c r="AY278" s="96"/>
      <c r="AZ278" s="96"/>
      <c r="BA278" s="96"/>
      <c r="BB278" s="96"/>
      <c r="BC278" s="96"/>
      <c r="BD278" s="96"/>
      <c r="BE278" s="96"/>
      <c r="BH278" s="226"/>
      <c r="BI278" s="226"/>
      <c r="BJ278" s="226"/>
      <c r="BK278" s="226"/>
      <c r="BL278" s="226"/>
      <c r="BM278" s="226"/>
      <c r="BN278" s="96"/>
      <c r="BO278" s="96"/>
      <c r="BP278" s="96"/>
      <c r="BQ278" s="96"/>
      <c r="BR278" s="96"/>
      <c r="BS278" s="96"/>
      <c r="BT278" s="226"/>
      <c r="BU278" s="226"/>
      <c r="BV278" s="226"/>
      <c r="BW278" s="226"/>
      <c r="BX278" s="226"/>
      <c r="BY278" s="226"/>
      <c r="BZ278" s="96"/>
      <c r="CA278" s="96"/>
      <c r="CB278" s="96"/>
      <c r="CC278" s="96"/>
      <c r="CD278" s="96"/>
      <c r="CE278" s="96"/>
      <c r="CH278" s="226"/>
      <c r="CI278" s="226"/>
      <c r="CJ278" s="226"/>
      <c r="CK278" s="226"/>
      <c r="CL278" s="226"/>
      <c r="CM278" s="226"/>
      <c r="CN278" s="226"/>
      <c r="CO278" s="226"/>
      <c r="CP278" s="226"/>
      <c r="CQ278" s="96"/>
      <c r="CR278" s="96"/>
      <c r="CS278" s="96"/>
      <c r="CT278" s="226"/>
      <c r="CU278" s="226"/>
      <c r="CV278" s="226"/>
      <c r="CW278" s="226"/>
      <c r="CX278" s="226"/>
      <c r="CY278" s="226"/>
      <c r="CZ278" s="226"/>
      <c r="DA278" s="226"/>
      <c r="DB278" s="226"/>
      <c r="DC278" s="96"/>
      <c r="DD278" s="96"/>
      <c r="DE278" s="96"/>
      <c r="DH278" s="96"/>
      <c r="DI278" s="96"/>
      <c r="DJ278" s="96"/>
      <c r="DK278" s="96"/>
      <c r="DL278" s="96"/>
      <c r="DM278" s="96"/>
      <c r="DN278" s="96"/>
      <c r="DO278" s="96"/>
      <c r="DP278" s="96"/>
      <c r="DQ278" s="96"/>
      <c r="DR278" s="96"/>
      <c r="DS278" s="96"/>
      <c r="DT278" s="96"/>
      <c r="DU278" s="96"/>
      <c r="DV278" s="96"/>
      <c r="DW278" s="96"/>
      <c r="DX278" s="96"/>
      <c r="DY278" s="96"/>
      <c r="DZ278" s="96"/>
      <c r="EA278" s="96"/>
      <c r="EB278" s="96"/>
      <c r="EC278" s="96"/>
      <c r="ED278" s="96"/>
      <c r="EE278" s="96"/>
      <c r="EF278" s="96"/>
      <c r="EG278" s="96"/>
      <c r="EH278" s="96"/>
      <c r="EI278" s="96"/>
      <c r="EJ278" s="96"/>
      <c r="EK278" s="96"/>
      <c r="EL278" s="96"/>
      <c r="EM278" s="96"/>
      <c r="EN278" s="96"/>
      <c r="EO278" s="96"/>
      <c r="EP278" s="96"/>
      <c r="EQ278" s="96"/>
      <c r="ER278" s="96"/>
      <c r="ES278" s="96"/>
      <c r="ET278" s="96"/>
      <c r="EU278" s="96"/>
      <c r="EV278" s="96"/>
      <c r="EW278" s="96"/>
      <c r="EX278" s="96"/>
      <c r="EY278" s="96"/>
      <c r="EZ278" s="96"/>
      <c r="FA278" s="96"/>
      <c r="FB278" s="96"/>
      <c r="FC278" s="96"/>
      <c r="FD278" s="96"/>
      <c r="FE278" s="96"/>
      <c r="FF278" s="96"/>
      <c r="FG278" s="96"/>
      <c r="FH278" s="96"/>
      <c r="FI278" s="96"/>
      <c r="FJ278" s="96"/>
      <c r="FK278" s="96"/>
      <c r="FL278" s="96"/>
      <c r="FM278" s="96"/>
      <c r="FN278" s="96"/>
      <c r="FO278" s="96"/>
      <c r="FP278" s="96"/>
      <c r="FQ278" s="96"/>
      <c r="FR278" s="96"/>
      <c r="FS278" s="96"/>
      <c r="FT278" s="96"/>
      <c r="FU278" s="96"/>
      <c r="FV278" s="96"/>
      <c r="FW278" s="96"/>
      <c r="FX278" s="96"/>
      <c r="FY278" s="159"/>
      <c r="FZ278" s="159"/>
      <c r="GA278" s="159"/>
      <c r="GB278" s="159"/>
      <c r="GC278" s="159"/>
      <c r="GD278" s="159"/>
      <c r="GE278" s="159"/>
      <c r="GF278" s="159"/>
      <c r="GG278" s="159"/>
      <c r="GH278" s="159"/>
      <c r="GI278" s="159"/>
      <c r="GJ278" s="159"/>
      <c r="GK278" s="159"/>
      <c r="GL278" s="159"/>
      <c r="GM278" s="159"/>
      <c r="GN278" s="159"/>
      <c r="GO278" s="159"/>
      <c r="GP278" s="159"/>
      <c r="GQ278" s="159"/>
      <c r="GR278" s="159"/>
      <c r="GS278" s="159"/>
      <c r="GT278" s="159"/>
      <c r="GU278" s="159"/>
      <c r="GV278" s="159"/>
      <c r="GW278" s="159"/>
      <c r="GX278" s="159"/>
      <c r="GY278" s="159"/>
      <c r="GZ278" s="159"/>
      <c r="HA278" s="159"/>
      <c r="HB278" s="159"/>
      <c r="HC278" s="159"/>
      <c r="HD278" s="159"/>
      <c r="HE278" s="159"/>
      <c r="HF278" s="159"/>
      <c r="HG278" s="159"/>
      <c r="HH278" s="159"/>
    </row>
    <row r="279" spans="2:216" ht="15" customHeight="1">
      <c r="B279" s="104" t="s">
        <v>415</v>
      </c>
      <c r="C279" s="106" t="s">
        <v>266</v>
      </c>
      <c r="H279" s="132"/>
      <c r="I279" s="132"/>
      <c r="J279" s="132"/>
      <c r="K279" s="132"/>
      <c r="L279" s="132"/>
      <c r="M279" s="132"/>
      <c r="N279" s="132"/>
      <c r="O279" s="132"/>
      <c r="P279" s="132"/>
      <c r="Q279" s="132"/>
      <c r="R279" s="132"/>
      <c r="S279" s="132"/>
      <c r="T279" s="132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186"/>
      <c r="AH279" s="226"/>
      <c r="AI279" s="226"/>
      <c r="AJ279" s="226"/>
      <c r="AK279" s="96"/>
      <c r="AL279" s="96"/>
      <c r="AM279" s="96"/>
      <c r="AN279" s="96"/>
      <c r="AO279" s="96"/>
      <c r="AP279" s="96"/>
      <c r="AQ279" s="96"/>
      <c r="AR279" s="96"/>
      <c r="AS279" s="96"/>
      <c r="AT279" s="226"/>
      <c r="AU279" s="226"/>
      <c r="AV279" s="226"/>
      <c r="AW279" s="96"/>
      <c r="AX279" s="96"/>
      <c r="AY279" s="96"/>
      <c r="AZ279" s="96"/>
      <c r="BA279" s="96"/>
      <c r="BB279" s="96"/>
      <c r="BC279" s="96"/>
      <c r="BD279" s="96"/>
      <c r="BE279" s="96"/>
      <c r="BH279" s="226"/>
      <c r="BI279" s="226"/>
      <c r="BJ279" s="226"/>
      <c r="BK279" s="226"/>
      <c r="BL279" s="226"/>
      <c r="BM279" s="226"/>
      <c r="BN279" s="96"/>
      <c r="BO279" s="96"/>
      <c r="BP279" s="96"/>
      <c r="BQ279" s="96"/>
      <c r="BR279" s="96"/>
      <c r="BS279" s="96"/>
      <c r="BT279" s="226"/>
      <c r="BU279" s="226"/>
      <c r="BV279" s="226"/>
      <c r="BW279" s="226"/>
      <c r="BX279" s="226"/>
      <c r="BY279" s="226"/>
      <c r="BZ279" s="96"/>
      <c r="CA279" s="96"/>
      <c r="CB279" s="96"/>
      <c r="CC279" s="96"/>
      <c r="CD279" s="96"/>
      <c r="CE279" s="96"/>
      <c r="CH279" s="226"/>
      <c r="CI279" s="226"/>
      <c r="CJ279" s="226"/>
      <c r="CK279" s="226"/>
      <c r="CL279" s="226"/>
      <c r="CM279" s="226"/>
      <c r="CN279" s="226"/>
      <c r="CO279" s="226"/>
      <c r="CP279" s="226"/>
      <c r="CQ279" s="96"/>
      <c r="CR279" s="96"/>
      <c r="CS279" s="96"/>
      <c r="CT279" s="226"/>
      <c r="CU279" s="226"/>
      <c r="CV279" s="226"/>
      <c r="CW279" s="226"/>
      <c r="CX279" s="226"/>
      <c r="CY279" s="226"/>
      <c r="CZ279" s="226"/>
      <c r="DA279" s="226"/>
      <c r="DB279" s="226"/>
      <c r="DC279" s="96"/>
      <c r="DD279" s="96"/>
      <c r="DE279" s="96"/>
      <c r="DH279" s="96"/>
      <c r="DI279" s="96"/>
      <c r="DJ279" s="96"/>
      <c r="DK279" s="96"/>
      <c r="DL279" s="96"/>
      <c r="DM279" s="96"/>
      <c r="DN279" s="96"/>
      <c r="DO279" s="96"/>
      <c r="DP279" s="96"/>
      <c r="DQ279" s="96"/>
      <c r="DR279" s="96"/>
      <c r="DS279" s="96"/>
      <c r="DT279" s="96"/>
      <c r="DU279" s="96"/>
      <c r="DV279" s="96"/>
      <c r="DW279" s="96"/>
      <c r="DX279" s="96"/>
      <c r="DY279" s="96"/>
      <c r="DZ279" s="96"/>
      <c r="EA279" s="96"/>
      <c r="EB279" s="96"/>
      <c r="EC279" s="96"/>
      <c r="ED279" s="96"/>
      <c r="EE279" s="96"/>
      <c r="EF279" s="96"/>
      <c r="EG279" s="96"/>
      <c r="EH279" s="96"/>
      <c r="EI279" s="96"/>
      <c r="EJ279" s="96"/>
      <c r="EK279" s="96"/>
      <c r="EL279" s="96"/>
      <c r="EM279" s="96"/>
      <c r="EN279" s="96"/>
      <c r="EO279" s="96"/>
      <c r="EP279" s="96"/>
      <c r="EQ279" s="96"/>
      <c r="ER279" s="96"/>
      <c r="ES279" s="96"/>
      <c r="ET279" s="96"/>
      <c r="EU279" s="96"/>
      <c r="EV279" s="96"/>
      <c r="EW279" s="96"/>
      <c r="EX279" s="96"/>
      <c r="EY279" s="96"/>
      <c r="EZ279" s="96"/>
      <c r="FA279" s="96"/>
      <c r="FB279" s="96"/>
      <c r="FC279" s="96"/>
      <c r="FD279" s="96"/>
      <c r="FE279" s="96"/>
      <c r="FF279" s="96"/>
      <c r="FG279" s="96"/>
      <c r="FH279" s="96"/>
      <c r="FI279" s="96"/>
      <c r="FJ279" s="96"/>
      <c r="FK279" s="96"/>
      <c r="FL279" s="96"/>
      <c r="FM279" s="96"/>
      <c r="FN279" s="96"/>
      <c r="FO279" s="96"/>
      <c r="FP279" s="96"/>
      <c r="FQ279" s="96"/>
      <c r="FR279" s="96"/>
      <c r="FS279" s="96"/>
      <c r="FT279" s="96"/>
      <c r="FU279" s="96"/>
      <c r="FV279" s="96"/>
      <c r="FW279" s="96"/>
      <c r="FX279" s="96"/>
      <c r="FY279" s="159"/>
      <c r="FZ279" s="159"/>
      <c r="GA279" s="159"/>
      <c r="GB279" s="159"/>
      <c r="GC279" s="159"/>
      <c r="GD279" s="159"/>
      <c r="GE279" s="159"/>
      <c r="GF279" s="159"/>
      <c r="GG279" s="159"/>
      <c r="GH279" s="159"/>
      <c r="GI279" s="159"/>
      <c r="GJ279" s="159"/>
      <c r="GK279" s="159"/>
      <c r="GL279" s="159"/>
      <c r="GM279" s="159"/>
      <c r="GN279" s="159"/>
      <c r="GO279" s="159"/>
      <c r="GP279" s="159"/>
      <c r="GQ279" s="159"/>
      <c r="GR279" s="159"/>
      <c r="GS279" s="159"/>
      <c r="GT279" s="159"/>
      <c r="GU279" s="159"/>
      <c r="GV279" s="159"/>
      <c r="GW279" s="159"/>
      <c r="GX279" s="159"/>
      <c r="GY279" s="159"/>
      <c r="GZ279" s="159"/>
      <c r="HA279" s="159"/>
      <c r="HB279" s="159"/>
      <c r="HC279" s="159"/>
      <c r="HD279" s="159"/>
      <c r="HE279" s="159"/>
      <c r="HF279" s="159"/>
      <c r="HG279" s="159"/>
      <c r="HH279" s="159"/>
    </row>
    <row r="280" spans="2:216" ht="15" customHeight="1">
      <c r="B280" s="104" t="s">
        <v>416</v>
      </c>
      <c r="C280" s="106" t="s">
        <v>266</v>
      </c>
      <c r="H280" s="132"/>
      <c r="I280" s="132"/>
      <c r="J280" s="132"/>
      <c r="K280" s="132"/>
      <c r="L280" s="132"/>
      <c r="M280" s="132"/>
      <c r="N280" s="132"/>
      <c r="O280" s="132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86"/>
      <c r="AH280" s="226"/>
      <c r="AI280" s="226"/>
      <c r="AJ280" s="226"/>
      <c r="AK280" s="96"/>
      <c r="AL280" s="96"/>
      <c r="AM280" s="96"/>
      <c r="AN280" s="96"/>
      <c r="AO280" s="96"/>
      <c r="AP280" s="96"/>
      <c r="AQ280" s="96"/>
      <c r="AR280" s="96"/>
      <c r="AS280" s="96"/>
      <c r="AT280" s="226"/>
      <c r="AU280" s="226"/>
      <c r="AV280" s="226"/>
      <c r="AW280" s="96"/>
      <c r="AX280" s="96"/>
      <c r="AY280" s="96"/>
      <c r="AZ280" s="96"/>
      <c r="BA280" s="96"/>
      <c r="BB280" s="96"/>
      <c r="BC280" s="96"/>
      <c r="BD280" s="96"/>
      <c r="BE280" s="96"/>
      <c r="BH280" s="226"/>
      <c r="BI280" s="226"/>
      <c r="BJ280" s="226"/>
      <c r="BK280" s="226"/>
      <c r="BL280" s="226"/>
      <c r="BM280" s="226"/>
      <c r="BN280" s="96"/>
      <c r="BO280" s="96"/>
      <c r="BP280" s="96"/>
      <c r="BQ280" s="96"/>
      <c r="BR280" s="96"/>
      <c r="BS280" s="96"/>
      <c r="BT280" s="226"/>
      <c r="BU280" s="226"/>
      <c r="BV280" s="226"/>
      <c r="BW280" s="226"/>
      <c r="BX280" s="226"/>
      <c r="BY280" s="226"/>
      <c r="BZ280" s="96"/>
      <c r="CA280" s="96"/>
      <c r="CB280" s="96"/>
      <c r="CC280" s="96"/>
      <c r="CD280" s="96"/>
      <c r="CE280" s="96"/>
      <c r="CH280" s="226"/>
      <c r="CI280" s="226"/>
      <c r="CJ280" s="226"/>
      <c r="CK280" s="226"/>
      <c r="CL280" s="226"/>
      <c r="CM280" s="226"/>
      <c r="CN280" s="226"/>
      <c r="CO280" s="226"/>
      <c r="CP280" s="226"/>
      <c r="CQ280" s="96"/>
      <c r="CR280" s="96"/>
      <c r="CS280" s="96"/>
      <c r="CT280" s="226"/>
      <c r="CU280" s="226"/>
      <c r="CV280" s="226"/>
      <c r="CW280" s="226"/>
      <c r="CX280" s="226"/>
      <c r="CY280" s="226"/>
      <c r="CZ280" s="226"/>
      <c r="DA280" s="226"/>
      <c r="DB280" s="226"/>
      <c r="DC280" s="96"/>
      <c r="DD280" s="96"/>
      <c r="DE280" s="96"/>
      <c r="DH280" s="96"/>
      <c r="DI280" s="96"/>
      <c r="DJ280" s="96"/>
      <c r="DK280" s="96"/>
      <c r="DL280" s="96"/>
      <c r="DM280" s="96"/>
      <c r="DN280" s="96"/>
      <c r="DO280" s="96"/>
      <c r="DP280" s="96"/>
      <c r="DQ280" s="96"/>
      <c r="DR280" s="96"/>
      <c r="DS280" s="96"/>
      <c r="DT280" s="96"/>
      <c r="DU280" s="96"/>
      <c r="DV280" s="96"/>
      <c r="DW280" s="96"/>
      <c r="DX280" s="96"/>
      <c r="DY280" s="96"/>
      <c r="DZ280" s="96"/>
      <c r="EA280" s="96"/>
      <c r="EB280" s="96"/>
      <c r="EC280" s="96"/>
      <c r="ED280" s="96"/>
      <c r="EE280" s="96"/>
      <c r="EF280" s="96"/>
      <c r="EG280" s="96"/>
      <c r="EH280" s="96"/>
      <c r="EI280" s="96"/>
      <c r="EJ280" s="96"/>
      <c r="EK280" s="96"/>
      <c r="EL280" s="96"/>
      <c r="EM280" s="96"/>
      <c r="EN280" s="96"/>
      <c r="EO280" s="96"/>
      <c r="EP280" s="96"/>
      <c r="EQ280" s="96"/>
      <c r="ER280" s="96"/>
      <c r="ES280" s="96"/>
      <c r="ET280" s="96"/>
      <c r="EU280" s="96"/>
      <c r="EV280" s="96"/>
      <c r="EW280" s="96"/>
      <c r="EX280" s="96"/>
      <c r="EY280" s="96"/>
      <c r="EZ280" s="96"/>
      <c r="FA280" s="96"/>
      <c r="FB280" s="96"/>
      <c r="FC280" s="96"/>
      <c r="FD280" s="96"/>
      <c r="FE280" s="96"/>
      <c r="FF280" s="96"/>
      <c r="FG280" s="96"/>
      <c r="FH280" s="96"/>
      <c r="FI280" s="96"/>
      <c r="FJ280" s="96"/>
      <c r="FK280" s="96"/>
      <c r="FL280" s="96"/>
      <c r="FM280" s="96"/>
      <c r="FN280" s="96"/>
      <c r="FO280" s="96"/>
      <c r="FP280" s="96"/>
      <c r="FQ280" s="96"/>
      <c r="FR280" s="96"/>
      <c r="FS280" s="96"/>
      <c r="FT280" s="96"/>
      <c r="FU280" s="96"/>
      <c r="FV280" s="96"/>
      <c r="FW280" s="96"/>
      <c r="FX280" s="96"/>
      <c r="FY280" s="159"/>
      <c r="FZ280" s="159"/>
      <c r="GA280" s="159"/>
      <c r="GB280" s="159"/>
      <c r="GC280" s="159"/>
      <c r="GD280" s="159"/>
      <c r="GE280" s="159"/>
      <c r="GF280" s="159"/>
      <c r="GG280" s="159"/>
      <c r="GH280" s="159"/>
      <c r="GI280" s="159"/>
      <c r="GJ280" s="159"/>
      <c r="GK280" s="159"/>
      <c r="GL280" s="159"/>
      <c r="GM280" s="159"/>
      <c r="GN280" s="159"/>
      <c r="GO280" s="159"/>
      <c r="GP280" s="159"/>
      <c r="GQ280" s="159"/>
      <c r="GR280" s="159"/>
      <c r="GS280" s="159"/>
      <c r="GT280" s="159"/>
      <c r="GU280" s="159"/>
      <c r="GV280" s="159"/>
      <c r="GW280" s="159"/>
      <c r="GX280" s="159"/>
      <c r="GY280" s="159"/>
      <c r="GZ280" s="159"/>
      <c r="HA280" s="159"/>
      <c r="HB280" s="159"/>
      <c r="HC280" s="159"/>
      <c r="HD280" s="159"/>
      <c r="HE280" s="159"/>
      <c r="HF280" s="159"/>
      <c r="HG280" s="159"/>
      <c r="HH280" s="159"/>
    </row>
    <row r="281" spans="2:216" ht="15" customHeight="1">
      <c r="B281" s="84" t="s">
        <v>417</v>
      </c>
      <c r="C281" s="106" t="s">
        <v>181</v>
      </c>
      <c r="H281" s="132"/>
      <c r="I281" s="132"/>
      <c r="J281" s="132"/>
      <c r="K281" s="132"/>
      <c r="L281" s="132"/>
      <c r="M281" s="132"/>
      <c r="N281" s="132"/>
      <c r="O281" s="132"/>
      <c r="P281" s="132"/>
      <c r="Q281" s="132"/>
      <c r="R281" s="132"/>
      <c r="S281" s="132"/>
      <c r="T281" s="132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182"/>
      <c r="AH281" s="226"/>
      <c r="AI281" s="226"/>
      <c r="AJ281" s="226"/>
      <c r="AK281" s="96"/>
      <c r="AL281" s="96"/>
      <c r="AM281" s="96"/>
      <c r="AN281" s="96"/>
      <c r="AO281" s="96"/>
      <c r="AP281" s="96"/>
      <c r="AQ281" s="96"/>
      <c r="AR281" s="96"/>
      <c r="AS281" s="96"/>
      <c r="AT281" s="226"/>
      <c r="AU281" s="226"/>
      <c r="AV281" s="226"/>
      <c r="AW281" s="96"/>
      <c r="AX281" s="96"/>
      <c r="AY281" s="96"/>
      <c r="AZ281" s="96"/>
      <c r="BA281" s="96"/>
      <c r="BB281" s="96"/>
      <c r="BC281" s="96"/>
      <c r="BD281" s="96"/>
      <c r="BE281" s="96"/>
      <c r="BH281" s="226"/>
      <c r="BI281" s="226"/>
      <c r="BJ281" s="226"/>
      <c r="BK281" s="226"/>
      <c r="BL281" s="226"/>
      <c r="BM281" s="226"/>
      <c r="BN281" s="96"/>
      <c r="BO281" s="96"/>
      <c r="BP281" s="96"/>
      <c r="BQ281" s="96"/>
      <c r="BR281" s="96"/>
      <c r="BS281" s="96"/>
      <c r="BT281" s="226"/>
      <c r="BU281" s="226"/>
      <c r="BV281" s="226"/>
      <c r="BW281" s="226"/>
      <c r="BX281" s="226"/>
      <c r="BY281" s="226"/>
      <c r="BZ281" s="96"/>
      <c r="CA281" s="96"/>
      <c r="CB281" s="96"/>
      <c r="CC281" s="96"/>
      <c r="CD281" s="96"/>
      <c r="CE281" s="96"/>
      <c r="CH281" s="226"/>
      <c r="CI281" s="226"/>
      <c r="CJ281" s="226"/>
      <c r="CK281" s="226"/>
      <c r="CL281" s="226"/>
      <c r="CM281" s="226"/>
      <c r="CN281" s="226"/>
      <c r="CO281" s="226"/>
      <c r="CP281" s="226"/>
      <c r="CQ281" s="96"/>
      <c r="CR281" s="96"/>
      <c r="CS281" s="96"/>
      <c r="CT281" s="226"/>
      <c r="CU281" s="226"/>
      <c r="CV281" s="226"/>
      <c r="CW281" s="226"/>
      <c r="CX281" s="226"/>
      <c r="CY281" s="226"/>
      <c r="CZ281" s="226"/>
      <c r="DA281" s="226"/>
      <c r="DB281" s="226"/>
      <c r="DC281" s="96"/>
      <c r="DD281" s="96"/>
      <c r="DE281" s="96"/>
      <c r="DH281" s="96"/>
      <c r="DI281" s="96"/>
      <c r="DJ281" s="96"/>
      <c r="DK281" s="96"/>
      <c r="DL281" s="96"/>
      <c r="DM281" s="96"/>
      <c r="DN281" s="96"/>
      <c r="DO281" s="96"/>
      <c r="DP281" s="96"/>
      <c r="DQ281" s="96"/>
      <c r="DR281" s="96"/>
      <c r="DS281" s="96"/>
      <c r="DT281" s="96"/>
      <c r="DU281" s="96"/>
      <c r="DV281" s="96"/>
      <c r="DW281" s="96"/>
      <c r="DX281" s="96"/>
      <c r="DY281" s="96"/>
      <c r="DZ281" s="96"/>
      <c r="EA281" s="96"/>
      <c r="EB281" s="96"/>
      <c r="EC281" s="96"/>
      <c r="ED281" s="96"/>
      <c r="EE281" s="96"/>
      <c r="EF281" s="96"/>
      <c r="EG281" s="96"/>
      <c r="EH281" s="96"/>
      <c r="EI281" s="96"/>
      <c r="EJ281" s="96"/>
      <c r="EK281" s="96"/>
      <c r="EL281" s="96"/>
      <c r="EM281" s="96"/>
      <c r="EN281" s="96"/>
      <c r="EO281" s="96"/>
      <c r="EP281" s="96"/>
      <c r="EQ281" s="96"/>
      <c r="ER281" s="96"/>
      <c r="ES281" s="96"/>
      <c r="ET281" s="96"/>
      <c r="EU281" s="96"/>
      <c r="EV281" s="96"/>
      <c r="EW281" s="96"/>
      <c r="EX281" s="96"/>
      <c r="EY281" s="96"/>
      <c r="EZ281" s="96"/>
      <c r="FA281" s="96"/>
      <c r="FB281" s="96"/>
      <c r="FC281" s="96"/>
      <c r="FD281" s="96"/>
      <c r="FE281" s="96"/>
      <c r="FF281" s="96"/>
      <c r="FG281" s="96"/>
      <c r="FH281" s="96"/>
      <c r="FI281" s="96"/>
      <c r="FJ281" s="96"/>
      <c r="FK281" s="96"/>
      <c r="FL281" s="96"/>
      <c r="FM281" s="96"/>
      <c r="FN281" s="96"/>
      <c r="FO281" s="96"/>
      <c r="FP281" s="96"/>
      <c r="FQ281" s="96"/>
      <c r="FR281" s="96"/>
      <c r="FS281" s="96"/>
      <c r="FT281" s="96"/>
      <c r="FU281" s="96"/>
      <c r="FV281" s="96"/>
      <c r="FW281" s="96"/>
      <c r="FX281" s="96"/>
      <c r="FY281" s="159"/>
      <c r="FZ281" s="159"/>
      <c r="GA281" s="159"/>
      <c r="GB281" s="159"/>
      <c r="GC281" s="159"/>
      <c r="GD281" s="159"/>
      <c r="GE281" s="159"/>
      <c r="GF281" s="159"/>
      <c r="GG281" s="159"/>
      <c r="GH281" s="159"/>
      <c r="GI281" s="159"/>
      <c r="GJ281" s="159"/>
      <c r="GK281" s="159"/>
      <c r="GL281" s="159"/>
      <c r="GM281" s="159"/>
      <c r="GN281" s="159"/>
      <c r="GO281" s="159"/>
      <c r="GP281" s="159"/>
      <c r="GQ281" s="159"/>
      <c r="GR281" s="159"/>
      <c r="GS281" s="159"/>
      <c r="GT281" s="159"/>
      <c r="GU281" s="159"/>
      <c r="GV281" s="159"/>
      <c r="GW281" s="159"/>
      <c r="GX281" s="159"/>
      <c r="GY281" s="159"/>
      <c r="GZ281" s="159"/>
      <c r="HA281" s="159"/>
      <c r="HB281" s="159"/>
      <c r="HC281" s="159"/>
      <c r="HD281" s="159"/>
      <c r="HE281" s="159"/>
      <c r="HF281" s="159"/>
      <c r="HG281" s="159"/>
      <c r="HH281" s="159"/>
    </row>
    <row r="282" spans="2:216" ht="15" customHeight="1">
      <c r="B282" s="85" t="s">
        <v>418</v>
      </c>
      <c r="C282" s="106" t="s">
        <v>181</v>
      </c>
      <c r="H282" s="132"/>
      <c r="I282" s="132"/>
      <c r="J282" s="132"/>
      <c r="K282" s="132"/>
      <c r="L282" s="132"/>
      <c r="M282" s="132"/>
      <c r="N282" s="132"/>
      <c r="O282" s="132"/>
      <c r="P282" s="132"/>
      <c r="Q282" s="132"/>
      <c r="R282" s="132"/>
      <c r="S282" s="132"/>
      <c r="T282" s="132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182"/>
      <c r="AH282" s="226"/>
      <c r="AI282" s="226"/>
      <c r="AJ282" s="226"/>
      <c r="AK282" s="96"/>
      <c r="AL282" s="96"/>
      <c r="AM282" s="96"/>
      <c r="AN282" s="96"/>
      <c r="AO282" s="96"/>
      <c r="AP282" s="96"/>
      <c r="AQ282" s="96"/>
      <c r="AR282" s="96"/>
      <c r="AS282" s="96"/>
      <c r="AT282" s="226"/>
      <c r="AU282" s="226"/>
      <c r="AV282" s="226"/>
      <c r="AW282" s="96"/>
      <c r="AX282" s="96"/>
      <c r="AY282" s="96"/>
      <c r="AZ282" s="96"/>
      <c r="BA282" s="96"/>
      <c r="BB282" s="96"/>
      <c r="BC282" s="96"/>
      <c r="BD282" s="96"/>
      <c r="BE282" s="96"/>
      <c r="BH282" s="226"/>
      <c r="BI282" s="226"/>
      <c r="BJ282" s="226"/>
      <c r="BK282" s="226"/>
      <c r="BL282" s="226"/>
      <c r="BM282" s="226"/>
      <c r="BN282" s="96"/>
      <c r="BO282" s="96"/>
      <c r="BP282" s="96"/>
      <c r="BQ282" s="96"/>
      <c r="BR282" s="96"/>
      <c r="BS282" s="96"/>
      <c r="BT282" s="226"/>
      <c r="BU282" s="226"/>
      <c r="BV282" s="226"/>
      <c r="BW282" s="226"/>
      <c r="BX282" s="226"/>
      <c r="BY282" s="226"/>
      <c r="BZ282" s="96"/>
      <c r="CA282" s="96"/>
      <c r="CB282" s="96"/>
      <c r="CC282" s="96"/>
      <c r="CD282" s="96"/>
      <c r="CE282" s="96"/>
      <c r="CH282" s="226"/>
      <c r="CI282" s="226"/>
      <c r="CJ282" s="226"/>
      <c r="CK282" s="226"/>
      <c r="CL282" s="226"/>
      <c r="CM282" s="226"/>
      <c r="CN282" s="226"/>
      <c r="CO282" s="226"/>
      <c r="CP282" s="226"/>
      <c r="CQ282" s="96"/>
      <c r="CR282" s="96"/>
      <c r="CS282" s="96"/>
      <c r="CT282" s="226"/>
      <c r="CU282" s="226"/>
      <c r="CV282" s="226"/>
      <c r="CW282" s="226"/>
      <c r="CX282" s="226"/>
      <c r="CY282" s="226"/>
      <c r="CZ282" s="226"/>
      <c r="DA282" s="226"/>
      <c r="DB282" s="226"/>
      <c r="DC282" s="96"/>
      <c r="DD282" s="96"/>
      <c r="DE282" s="96"/>
      <c r="DH282" s="96"/>
      <c r="DI282" s="96"/>
      <c r="DJ282" s="96"/>
      <c r="DK282" s="96"/>
      <c r="DL282" s="96"/>
      <c r="DM282" s="96"/>
      <c r="DN282" s="96"/>
      <c r="DO282" s="96"/>
      <c r="DP282" s="96"/>
      <c r="DQ282" s="96"/>
      <c r="DR282" s="96"/>
      <c r="DS282" s="96"/>
      <c r="DT282" s="96"/>
      <c r="DU282" s="96"/>
      <c r="DV282" s="96"/>
      <c r="DW282" s="96"/>
      <c r="DX282" s="96"/>
      <c r="DY282" s="96"/>
      <c r="DZ282" s="96"/>
      <c r="EA282" s="96"/>
      <c r="EB282" s="96"/>
      <c r="EC282" s="96"/>
      <c r="ED282" s="96"/>
      <c r="EE282" s="96"/>
      <c r="EF282" s="96"/>
      <c r="EG282" s="96"/>
      <c r="EH282" s="96"/>
      <c r="EI282" s="96"/>
      <c r="EJ282" s="96"/>
      <c r="EK282" s="96"/>
      <c r="EL282" s="96"/>
      <c r="EM282" s="96"/>
      <c r="EN282" s="96"/>
      <c r="EO282" s="96"/>
      <c r="EP282" s="96"/>
      <c r="EQ282" s="96"/>
      <c r="ER282" s="96"/>
      <c r="ES282" s="96"/>
      <c r="ET282" s="96"/>
      <c r="EU282" s="96"/>
      <c r="EV282" s="96"/>
      <c r="EW282" s="96"/>
      <c r="EX282" s="96"/>
      <c r="EY282" s="96"/>
      <c r="EZ282" s="96"/>
      <c r="FA282" s="96"/>
      <c r="FB282" s="96"/>
      <c r="FC282" s="96"/>
      <c r="FD282" s="96"/>
      <c r="FE282" s="96"/>
      <c r="FF282" s="96"/>
      <c r="FG282" s="96"/>
      <c r="FH282" s="96"/>
      <c r="FI282" s="96"/>
      <c r="FJ282" s="96"/>
      <c r="FK282" s="96"/>
      <c r="FL282" s="96"/>
      <c r="FM282" s="96"/>
      <c r="FN282" s="96"/>
      <c r="FO282" s="96"/>
      <c r="FP282" s="96"/>
      <c r="FQ282" s="96"/>
      <c r="FR282" s="96"/>
      <c r="FS282" s="96"/>
      <c r="FT282" s="96"/>
      <c r="FU282" s="96"/>
      <c r="FV282" s="96"/>
      <c r="FW282" s="96"/>
      <c r="FX282" s="96"/>
      <c r="FY282" s="159"/>
      <c r="FZ282" s="159"/>
      <c r="GA282" s="159"/>
      <c r="GB282" s="159"/>
      <c r="GC282" s="159"/>
      <c r="GD282" s="159"/>
      <c r="GE282" s="159"/>
      <c r="GF282" s="159"/>
      <c r="GG282" s="159"/>
      <c r="GH282" s="159"/>
      <c r="GI282" s="159"/>
      <c r="GJ282" s="159"/>
      <c r="GK282" s="159"/>
      <c r="GL282" s="159"/>
      <c r="GM282" s="159"/>
      <c r="GN282" s="159"/>
      <c r="GO282" s="159"/>
      <c r="GP282" s="159"/>
      <c r="GQ282" s="159"/>
      <c r="GR282" s="159"/>
      <c r="GS282" s="159"/>
      <c r="GT282" s="159"/>
      <c r="GU282" s="159"/>
      <c r="GV282" s="159"/>
      <c r="GW282" s="159"/>
      <c r="GX282" s="159"/>
      <c r="GY282" s="159"/>
      <c r="GZ282" s="159"/>
      <c r="HA282" s="159"/>
      <c r="HB282" s="159"/>
      <c r="HC282" s="159"/>
      <c r="HD282" s="159"/>
      <c r="HE282" s="159"/>
      <c r="HF282" s="159"/>
      <c r="HG282" s="159"/>
      <c r="HH282" s="159"/>
    </row>
    <row r="283" spans="2:216" ht="15" customHeight="1">
      <c r="B283" s="85" t="s">
        <v>419</v>
      </c>
      <c r="C283" s="106" t="s">
        <v>152</v>
      </c>
      <c r="H283" s="132"/>
      <c r="I283" s="132"/>
      <c r="J283" s="132"/>
      <c r="K283" s="132"/>
      <c r="L283" s="132"/>
      <c r="M283" s="132"/>
      <c r="N283" s="132"/>
      <c r="O283" s="132"/>
      <c r="P283" s="132"/>
      <c r="Q283" s="132"/>
      <c r="R283" s="132"/>
      <c r="S283" s="132"/>
      <c r="T283" s="132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186"/>
      <c r="AH283" s="226"/>
      <c r="AI283" s="226"/>
      <c r="AJ283" s="226"/>
      <c r="AK283" s="96"/>
      <c r="AL283" s="96"/>
      <c r="AM283" s="96"/>
      <c r="AN283" s="96"/>
      <c r="AO283" s="96"/>
      <c r="AP283" s="96"/>
      <c r="AQ283" s="96"/>
      <c r="AR283" s="96"/>
      <c r="AS283" s="96"/>
      <c r="AT283" s="226"/>
      <c r="AU283" s="226"/>
      <c r="AV283" s="226"/>
      <c r="AW283" s="96"/>
      <c r="AX283" s="96"/>
      <c r="AY283" s="96"/>
      <c r="AZ283" s="96"/>
      <c r="BA283" s="96"/>
      <c r="BB283" s="96"/>
      <c r="BC283" s="96"/>
      <c r="BD283" s="96"/>
      <c r="BE283" s="96"/>
      <c r="BH283" s="226"/>
      <c r="BI283" s="226"/>
      <c r="BJ283" s="226"/>
      <c r="BK283" s="226"/>
      <c r="BL283" s="226"/>
      <c r="BM283" s="226"/>
      <c r="BN283" s="96"/>
      <c r="BO283" s="96"/>
      <c r="BP283" s="96"/>
      <c r="BQ283" s="96"/>
      <c r="BR283" s="96"/>
      <c r="BS283" s="96"/>
      <c r="BT283" s="226"/>
      <c r="BU283" s="226"/>
      <c r="BV283" s="226"/>
      <c r="BW283" s="226"/>
      <c r="BX283" s="226"/>
      <c r="BY283" s="226"/>
      <c r="BZ283" s="96"/>
      <c r="CA283" s="96"/>
      <c r="CB283" s="96"/>
      <c r="CC283" s="96"/>
      <c r="CD283" s="96"/>
      <c r="CE283" s="96"/>
      <c r="CH283" s="226"/>
      <c r="CI283" s="226"/>
      <c r="CJ283" s="226"/>
      <c r="CK283" s="226"/>
      <c r="CL283" s="226"/>
      <c r="CM283" s="226"/>
      <c r="CN283" s="226"/>
      <c r="CO283" s="226"/>
      <c r="CP283" s="226"/>
      <c r="CQ283" s="96"/>
      <c r="CR283" s="96"/>
      <c r="CS283" s="96"/>
      <c r="CT283" s="226"/>
      <c r="CU283" s="226"/>
      <c r="CV283" s="226"/>
      <c r="CW283" s="226"/>
      <c r="CX283" s="226"/>
      <c r="CY283" s="226"/>
      <c r="CZ283" s="226"/>
      <c r="DA283" s="226"/>
      <c r="DB283" s="226"/>
      <c r="DC283" s="96"/>
      <c r="DD283" s="96"/>
      <c r="DE283" s="96"/>
      <c r="DH283" s="96"/>
      <c r="DI283" s="96"/>
      <c r="DJ283" s="96"/>
      <c r="DK283" s="96"/>
      <c r="DL283" s="96"/>
      <c r="DM283" s="96"/>
      <c r="DN283" s="96"/>
      <c r="DO283" s="96"/>
      <c r="DP283" s="96"/>
      <c r="DQ283" s="96"/>
      <c r="DR283" s="96"/>
      <c r="DS283" s="96"/>
      <c r="DT283" s="96"/>
      <c r="DU283" s="96"/>
      <c r="DV283" s="96"/>
      <c r="DW283" s="96"/>
      <c r="DX283" s="96"/>
      <c r="DY283" s="96"/>
      <c r="DZ283" s="96"/>
      <c r="EA283" s="96"/>
      <c r="EB283" s="96"/>
      <c r="EC283" s="96"/>
      <c r="ED283" s="96"/>
      <c r="EE283" s="96"/>
      <c r="EF283" s="96"/>
      <c r="EG283" s="96"/>
      <c r="EH283" s="96"/>
      <c r="EI283" s="96"/>
      <c r="EJ283" s="96"/>
      <c r="EK283" s="96"/>
      <c r="EL283" s="96"/>
      <c r="EM283" s="96"/>
      <c r="EN283" s="96"/>
      <c r="EO283" s="96"/>
      <c r="EP283" s="96"/>
      <c r="EQ283" s="96"/>
      <c r="ER283" s="96"/>
      <c r="ES283" s="96"/>
      <c r="ET283" s="96"/>
      <c r="EU283" s="96"/>
      <c r="EV283" s="96"/>
      <c r="EW283" s="96"/>
      <c r="EX283" s="96"/>
      <c r="EY283" s="96"/>
      <c r="EZ283" s="96"/>
      <c r="FA283" s="96"/>
      <c r="FB283" s="96"/>
      <c r="FC283" s="96"/>
      <c r="FD283" s="96"/>
      <c r="FE283" s="96"/>
      <c r="FF283" s="96"/>
      <c r="FG283" s="96"/>
      <c r="FH283" s="96"/>
      <c r="FI283" s="96"/>
      <c r="FJ283" s="96"/>
      <c r="FK283" s="96"/>
      <c r="FL283" s="96"/>
      <c r="FM283" s="96"/>
      <c r="FN283" s="96"/>
      <c r="FO283" s="96"/>
      <c r="FP283" s="96"/>
      <c r="FQ283" s="96"/>
      <c r="FR283" s="96"/>
      <c r="FS283" s="96"/>
      <c r="FT283" s="96"/>
      <c r="FU283" s="96"/>
      <c r="FV283" s="96"/>
      <c r="FW283" s="96"/>
      <c r="FX283" s="96"/>
      <c r="FY283" s="159"/>
      <c r="FZ283" s="159"/>
      <c r="GA283" s="159"/>
      <c r="GB283" s="159"/>
      <c r="GC283" s="159"/>
      <c r="GD283" s="159"/>
      <c r="GE283" s="159"/>
      <c r="GF283" s="159"/>
      <c r="GG283" s="159"/>
      <c r="GH283" s="159"/>
      <c r="GI283" s="159"/>
      <c r="GJ283" s="159"/>
      <c r="GK283" s="159"/>
      <c r="GL283" s="159"/>
      <c r="GM283" s="159"/>
      <c r="GN283" s="159"/>
      <c r="GO283" s="159"/>
      <c r="GP283" s="159"/>
      <c r="GQ283" s="159"/>
      <c r="GR283" s="159"/>
      <c r="GS283" s="159"/>
      <c r="GT283" s="159"/>
      <c r="GU283" s="159"/>
      <c r="GV283" s="159"/>
      <c r="GW283" s="159"/>
      <c r="GX283" s="159"/>
      <c r="GY283" s="159"/>
      <c r="GZ283" s="159"/>
      <c r="HA283" s="159"/>
      <c r="HB283" s="159"/>
      <c r="HC283" s="159"/>
      <c r="HD283" s="159"/>
      <c r="HE283" s="159"/>
      <c r="HF283" s="159"/>
      <c r="HG283" s="159"/>
      <c r="HH283" s="159"/>
    </row>
    <row r="284" spans="2:216" ht="15" customHeight="1">
      <c r="B284" s="85" t="s">
        <v>420</v>
      </c>
      <c r="C284" s="106" t="s">
        <v>153</v>
      </c>
      <c r="H284" s="132"/>
      <c r="I284" s="132"/>
      <c r="J284" s="132"/>
      <c r="K284" s="132"/>
      <c r="L284" s="132"/>
      <c r="M284" s="132"/>
      <c r="N284" s="132"/>
      <c r="O284" s="132"/>
      <c r="P284" s="132"/>
      <c r="Q284" s="132"/>
      <c r="R284" s="132"/>
      <c r="S284" s="132"/>
      <c r="T284" s="132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186"/>
      <c r="AH284" s="226"/>
      <c r="AI284" s="226"/>
      <c r="AJ284" s="226"/>
      <c r="AK284" s="96"/>
      <c r="AL284" s="96"/>
      <c r="AM284" s="96"/>
      <c r="AN284" s="96"/>
      <c r="AO284" s="96"/>
      <c r="AP284" s="96"/>
      <c r="AQ284" s="96"/>
      <c r="AR284" s="96"/>
      <c r="AS284" s="96"/>
      <c r="AT284" s="226"/>
      <c r="AU284" s="226"/>
      <c r="AV284" s="226"/>
      <c r="AW284" s="96"/>
      <c r="AX284" s="96"/>
      <c r="AY284" s="96"/>
      <c r="AZ284" s="96"/>
      <c r="BA284" s="96"/>
      <c r="BB284" s="96"/>
      <c r="BC284" s="96"/>
      <c r="BD284" s="96"/>
      <c r="BE284" s="96"/>
      <c r="BH284" s="226"/>
      <c r="BI284" s="226"/>
      <c r="BJ284" s="226"/>
      <c r="BK284" s="226"/>
      <c r="BL284" s="226"/>
      <c r="BM284" s="226"/>
      <c r="BN284" s="96"/>
      <c r="BO284" s="96"/>
      <c r="BP284" s="96"/>
      <c r="BQ284" s="96"/>
      <c r="BR284" s="96"/>
      <c r="BS284" s="96"/>
      <c r="BT284" s="226"/>
      <c r="BU284" s="226"/>
      <c r="BV284" s="226"/>
      <c r="BW284" s="226"/>
      <c r="BX284" s="226"/>
      <c r="BY284" s="226"/>
      <c r="BZ284" s="96"/>
      <c r="CA284" s="96"/>
      <c r="CB284" s="96"/>
      <c r="CC284" s="96"/>
      <c r="CD284" s="96"/>
      <c r="CE284" s="96"/>
      <c r="CH284" s="226"/>
      <c r="CI284" s="226"/>
      <c r="CJ284" s="226"/>
      <c r="CK284" s="226"/>
      <c r="CL284" s="226"/>
      <c r="CM284" s="226"/>
      <c r="CN284" s="226"/>
      <c r="CO284" s="226"/>
      <c r="CP284" s="226"/>
      <c r="CQ284" s="96"/>
      <c r="CR284" s="96"/>
      <c r="CS284" s="96"/>
      <c r="CT284" s="226"/>
      <c r="CU284" s="226"/>
      <c r="CV284" s="226"/>
      <c r="CW284" s="226"/>
      <c r="CX284" s="226"/>
      <c r="CY284" s="226"/>
      <c r="CZ284" s="226"/>
      <c r="DA284" s="226"/>
      <c r="DB284" s="226"/>
      <c r="DC284" s="96"/>
      <c r="DD284" s="96"/>
      <c r="DE284" s="96"/>
      <c r="DH284" s="96"/>
      <c r="DI284" s="96"/>
      <c r="DJ284" s="96"/>
      <c r="DK284" s="96"/>
      <c r="DL284" s="96"/>
      <c r="DM284" s="96"/>
      <c r="DN284" s="96"/>
      <c r="DO284" s="96"/>
      <c r="DP284" s="96"/>
      <c r="DQ284" s="96"/>
      <c r="DR284" s="96"/>
      <c r="DS284" s="96"/>
      <c r="DT284" s="96"/>
      <c r="DU284" s="96"/>
      <c r="DV284" s="96"/>
      <c r="DW284" s="96"/>
      <c r="DX284" s="96"/>
      <c r="DY284" s="96"/>
      <c r="DZ284" s="96"/>
      <c r="EA284" s="96"/>
      <c r="EB284" s="96"/>
      <c r="EC284" s="96"/>
      <c r="ED284" s="96"/>
      <c r="EE284" s="96"/>
      <c r="EF284" s="96"/>
      <c r="EG284" s="96"/>
      <c r="EH284" s="96"/>
      <c r="EI284" s="96"/>
      <c r="EJ284" s="96"/>
      <c r="EK284" s="96"/>
      <c r="EL284" s="96"/>
      <c r="EM284" s="96"/>
      <c r="EN284" s="96"/>
      <c r="EO284" s="96"/>
      <c r="EP284" s="96"/>
      <c r="EQ284" s="96"/>
      <c r="ER284" s="96"/>
      <c r="ES284" s="96"/>
      <c r="ET284" s="96"/>
      <c r="EU284" s="96"/>
      <c r="EV284" s="96"/>
      <c r="EW284" s="96"/>
      <c r="EX284" s="96"/>
      <c r="EY284" s="96"/>
      <c r="EZ284" s="96"/>
      <c r="FA284" s="96"/>
      <c r="FB284" s="96"/>
      <c r="FC284" s="96"/>
      <c r="FD284" s="96"/>
      <c r="FE284" s="96"/>
      <c r="FF284" s="96"/>
      <c r="FG284" s="96"/>
      <c r="FH284" s="96"/>
      <c r="FI284" s="96"/>
      <c r="FJ284" s="96"/>
      <c r="FK284" s="96"/>
      <c r="FL284" s="96"/>
      <c r="FM284" s="96"/>
      <c r="FN284" s="96"/>
      <c r="FO284" s="96"/>
      <c r="FP284" s="96"/>
      <c r="FQ284" s="96"/>
      <c r="FR284" s="96"/>
      <c r="FS284" s="96"/>
      <c r="FT284" s="96"/>
      <c r="FU284" s="96"/>
      <c r="FV284" s="96"/>
      <c r="FW284" s="96"/>
      <c r="FX284" s="96"/>
      <c r="FY284" s="159"/>
      <c r="FZ284" s="159"/>
      <c r="GA284" s="159"/>
      <c r="GB284" s="159"/>
      <c r="GC284" s="159"/>
      <c r="GD284" s="159"/>
      <c r="GE284" s="159"/>
      <c r="GF284" s="159"/>
      <c r="GG284" s="159"/>
      <c r="GH284" s="159"/>
      <c r="GI284" s="159"/>
      <c r="GJ284" s="159"/>
      <c r="GK284" s="159"/>
      <c r="GL284" s="159"/>
      <c r="GM284" s="159"/>
      <c r="GN284" s="159"/>
      <c r="GO284" s="159"/>
      <c r="GP284" s="159"/>
      <c r="GQ284" s="159"/>
      <c r="GR284" s="159"/>
      <c r="GS284" s="159"/>
      <c r="GT284" s="159"/>
      <c r="GU284" s="159"/>
      <c r="GV284" s="159"/>
      <c r="GW284" s="159"/>
      <c r="GX284" s="159"/>
      <c r="GY284" s="159"/>
      <c r="GZ284" s="159"/>
      <c r="HA284" s="159"/>
      <c r="HB284" s="159"/>
      <c r="HC284" s="159"/>
      <c r="HD284" s="159"/>
      <c r="HE284" s="159"/>
      <c r="HF284" s="159"/>
      <c r="HG284" s="159"/>
      <c r="HH284" s="159"/>
    </row>
    <row r="285" spans="2:216" s="264" customFormat="1" ht="15" customHeight="1">
      <c r="B285" s="256" t="s">
        <v>421</v>
      </c>
      <c r="C285" s="254"/>
      <c r="D285" s="263"/>
      <c r="E285" s="263"/>
      <c r="F285" s="263"/>
      <c r="AF285" s="267"/>
      <c r="AG285" s="265"/>
      <c r="BF285" s="265"/>
      <c r="BG285" s="265"/>
      <c r="CF285" s="265"/>
      <c r="CG285" s="265"/>
      <c r="FY285" s="278"/>
      <c r="FZ285" s="278"/>
      <c r="GA285" s="278"/>
      <c r="GB285" s="278"/>
      <c r="GC285" s="278"/>
      <c r="GD285" s="278"/>
      <c r="GE285" s="278"/>
      <c r="GF285" s="278"/>
      <c r="GG285" s="278"/>
      <c r="GH285" s="278"/>
      <c r="GI285" s="278"/>
      <c r="GJ285" s="278"/>
      <c r="GK285" s="278"/>
      <c r="GL285" s="278"/>
      <c r="GM285" s="278"/>
      <c r="GN285" s="278"/>
      <c r="GO285" s="278"/>
      <c r="GP285" s="278"/>
      <c r="GQ285" s="278"/>
      <c r="GR285" s="278"/>
      <c r="GS285" s="278"/>
      <c r="GT285" s="278"/>
      <c r="GU285" s="278"/>
      <c r="GV285" s="278"/>
      <c r="GW285" s="278"/>
      <c r="GX285" s="278"/>
      <c r="GY285" s="278"/>
      <c r="GZ285" s="278"/>
      <c r="HA285" s="278"/>
      <c r="HB285" s="278"/>
      <c r="HC285" s="278"/>
      <c r="HD285" s="278"/>
      <c r="HE285" s="278"/>
      <c r="HF285" s="278"/>
      <c r="HG285" s="278"/>
      <c r="HH285" s="278"/>
    </row>
    <row r="286" spans="2:216" ht="15" customHeight="1">
      <c r="B286" s="105" t="s">
        <v>422</v>
      </c>
      <c r="C286" s="106" t="s">
        <v>174</v>
      </c>
      <c r="H286" s="132"/>
      <c r="I286" s="132"/>
      <c r="J286" s="132"/>
      <c r="K286" s="132"/>
      <c r="L286" s="132"/>
      <c r="M286" s="132"/>
      <c r="N286" s="132"/>
      <c r="O286" s="132"/>
      <c r="P286" s="132"/>
      <c r="Q286" s="132"/>
      <c r="R286" s="132"/>
      <c r="S286" s="132"/>
      <c r="T286" s="132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186"/>
      <c r="AH286" s="226"/>
      <c r="AI286" s="226"/>
      <c r="AJ286" s="226"/>
      <c r="AK286" s="139"/>
      <c r="AL286" s="139"/>
      <c r="AM286" s="139"/>
      <c r="AN286" s="139"/>
      <c r="AO286" s="139"/>
      <c r="AP286" s="139"/>
      <c r="AQ286" s="139"/>
      <c r="AR286" s="139"/>
      <c r="AS286" s="139"/>
      <c r="AT286" s="226"/>
      <c r="AU286" s="226"/>
      <c r="AV286" s="226"/>
      <c r="AW286" s="139"/>
      <c r="AX286" s="139"/>
      <c r="AY286" s="139"/>
      <c r="AZ286" s="139"/>
      <c r="BA286" s="139"/>
      <c r="BB286" s="139"/>
      <c r="BC286" s="139"/>
      <c r="BD286" s="139"/>
      <c r="BE286" s="139"/>
      <c r="BH286" s="226"/>
      <c r="BI286" s="226"/>
      <c r="BJ286" s="226"/>
      <c r="BK286" s="226"/>
      <c r="BL286" s="226"/>
      <c r="BM286" s="226"/>
      <c r="BN286" s="139"/>
      <c r="BO286" s="139"/>
      <c r="BP286" s="139"/>
      <c r="BQ286" s="139"/>
      <c r="BR286" s="139"/>
      <c r="BS286" s="139"/>
      <c r="BT286" s="226"/>
      <c r="BU286" s="226"/>
      <c r="BV286" s="226"/>
      <c r="BW286" s="226"/>
      <c r="BX286" s="226"/>
      <c r="BY286" s="226"/>
      <c r="BZ286" s="139"/>
      <c r="CA286" s="139"/>
      <c r="CB286" s="139"/>
      <c r="CC286" s="139"/>
      <c r="CD286" s="139"/>
      <c r="CE286" s="139"/>
      <c r="CH286" s="226"/>
      <c r="CI286" s="226"/>
      <c r="CJ286" s="226"/>
      <c r="CK286" s="226"/>
      <c r="CL286" s="226"/>
      <c r="CM286" s="226"/>
      <c r="CN286" s="226"/>
      <c r="CO286" s="226"/>
      <c r="CP286" s="226"/>
      <c r="CQ286" s="139"/>
      <c r="CR286" s="139"/>
      <c r="CS286" s="139"/>
      <c r="CT286" s="226"/>
      <c r="CU286" s="226"/>
      <c r="CV286" s="226"/>
      <c r="CW286" s="226"/>
      <c r="CX286" s="226"/>
      <c r="CY286" s="226"/>
      <c r="CZ286" s="226"/>
      <c r="DA286" s="226"/>
      <c r="DB286" s="226"/>
      <c r="DC286" s="139"/>
      <c r="DD286" s="139"/>
      <c r="DE286" s="139"/>
      <c r="DH286" s="139"/>
      <c r="DI286" s="139"/>
      <c r="DJ286" s="139"/>
      <c r="DK286" s="139"/>
      <c r="DL286" s="139"/>
      <c r="DM286" s="139"/>
      <c r="DN286" s="139"/>
      <c r="DO286" s="139"/>
      <c r="DP286" s="139"/>
      <c r="DQ286" s="139"/>
      <c r="DR286" s="139"/>
      <c r="DS286" s="139"/>
      <c r="DT286" s="139"/>
      <c r="DU286" s="139"/>
      <c r="DV286" s="139"/>
      <c r="DW286" s="139"/>
      <c r="DX286" s="139"/>
      <c r="DY286" s="139"/>
      <c r="DZ286" s="139"/>
      <c r="EA286" s="139"/>
      <c r="EB286" s="139"/>
      <c r="EC286" s="139"/>
      <c r="ED286" s="139"/>
      <c r="EE286" s="139"/>
      <c r="EF286" s="139"/>
      <c r="EG286" s="139"/>
      <c r="EH286" s="139"/>
      <c r="EI286" s="139"/>
      <c r="EJ286" s="139"/>
      <c r="EK286" s="139"/>
      <c r="EL286" s="139"/>
      <c r="EM286" s="139"/>
      <c r="EN286" s="139"/>
      <c r="EO286" s="139"/>
      <c r="EP286" s="139"/>
      <c r="EQ286" s="139"/>
      <c r="ER286" s="139"/>
      <c r="ES286" s="139"/>
      <c r="ET286" s="139"/>
      <c r="EU286" s="139"/>
      <c r="EV286" s="139"/>
      <c r="EW286" s="139"/>
      <c r="EX286" s="139"/>
      <c r="EY286" s="139"/>
      <c r="EZ286" s="139"/>
      <c r="FA286" s="139"/>
      <c r="FB286" s="139"/>
      <c r="FC286" s="139"/>
      <c r="FD286" s="139"/>
      <c r="FE286" s="139"/>
      <c r="FF286" s="139"/>
      <c r="FG286" s="139"/>
      <c r="FH286" s="139"/>
      <c r="FI286" s="139"/>
      <c r="FJ286" s="139"/>
      <c r="FK286" s="139"/>
      <c r="FL286" s="139"/>
      <c r="FM286" s="139"/>
      <c r="FN286" s="139"/>
      <c r="FO286" s="139"/>
      <c r="FP286" s="139"/>
      <c r="FQ286" s="139"/>
      <c r="FR286" s="139"/>
      <c r="FS286" s="139"/>
      <c r="FT286" s="139"/>
      <c r="FU286" s="139"/>
      <c r="FV286" s="139"/>
      <c r="FW286" s="139"/>
      <c r="FX286" s="139"/>
      <c r="FY286" s="166"/>
      <c r="FZ286" s="166"/>
      <c r="GA286" s="166"/>
      <c r="GB286" s="166"/>
      <c r="GC286" s="166"/>
      <c r="GD286" s="166"/>
      <c r="GE286" s="166"/>
      <c r="GF286" s="166"/>
      <c r="GG286" s="166"/>
      <c r="GH286" s="166"/>
      <c r="GI286" s="166"/>
      <c r="GJ286" s="166"/>
      <c r="GK286" s="166"/>
      <c r="GL286" s="166"/>
      <c r="GM286" s="166"/>
      <c r="GN286" s="166"/>
      <c r="GO286" s="166"/>
      <c r="GP286" s="166"/>
      <c r="GQ286" s="166"/>
      <c r="GR286" s="166"/>
      <c r="GS286" s="166"/>
      <c r="GT286" s="166"/>
      <c r="GU286" s="166"/>
      <c r="GV286" s="166"/>
      <c r="GW286" s="166"/>
      <c r="GX286" s="166"/>
      <c r="GY286" s="166"/>
      <c r="GZ286" s="166"/>
      <c r="HA286" s="166"/>
      <c r="HB286" s="166"/>
      <c r="HC286" s="166"/>
      <c r="HD286" s="166"/>
      <c r="HE286" s="166"/>
      <c r="HF286" s="166"/>
      <c r="HG286" s="166"/>
      <c r="HH286" s="166"/>
    </row>
    <row r="287" spans="2:216" ht="15" customHeight="1">
      <c r="B287" s="104" t="s">
        <v>423</v>
      </c>
      <c r="C287" s="106" t="s">
        <v>181</v>
      </c>
      <c r="H287" s="132"/>
      <c r="I287" s="132"/>
      <c r="J287" s="132"/>
      <c r="K287" s="132"/>
      <c r="L287" s="132"/>
      <c r="M287" s="132"/>
      <c r="N287" s="132"/>
      <c r="O287" s="132"/>
      <c r="P287" s="132"/>
      <c r="Q287" s="132"/>
      <c r="R287" s="132"/>
      <c r="S287" s="132"/>
      <c r="T287" s="132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186"/>
      <c r="AH287" s="226"/>
      <c r="AI287" s="226"/>
      <c r="AJ287" s="226"/>
      <c r="AK287" s="96"/>
      <c r="AL287" s="96"/>
      <c r="AM287" s="96"/>
      <c r="AN287" s="96"/>
      <c r="AO287" s="96"/>
      <c r="AP287" s="96"/>
      <c r="AQ287" s="96"/>
      <c r="AR287" s="96"/>
      <c r="AS287" s="96"/>
      <c r="AT287" s="226"/>
      <c r="AU287" s="226"/>
      <c r="AV287" s="226"/>
      <c r="AW287" s="96"/>
      <c r="AX287" s="96"/>
      <c r="AY287" s="96"/>
      <c r="AZ287" s="96"/>
      <c r="BA287" s="96"/>
      <c r="BB287" s="96"/>
      <c r="BC287" s="96"/>
      <c r="BD287" s="96"/>
      <c r="BE287" s="96"/>
      <c r="BH287" s="226"/>
      <c r="BI287" s="226"/>
      <c r="BJ287" s="226"/>
      <c r="BK287" s="226"/>
      <c r="BL287" s="226"/>
      <c r="BM287" s="226"/>
      <c r="BN287" s="96"/>
      <c r="BO287" s="96"/>
      <c r="BP287" s="96"/>
      <c r="BQ287" s="96"/>
      <c r="BR287" s="96"/>
      <c r="BS287" s="96"/>
      <c r="BT287" s="226"/>
      <c r="BU287" s="226"/>
      <c r="BV287" s="226"/>
      <c r="BW287" s="226"/>
      <c r="BX287" s="226"/>
      <c r="BY287" s="226"/>
      <c r="BZ287" s="96"/>
      <c r="CA287" s="96"/>
      <c r="CB287" s="96"/>
      <c r="CC287" s="96"/>
      <c r="CD287" s="96"/>
      <c r="CE287" s="96"/>
      <c r="CH287" s="226"/>
      <c r="CI287" s="226"/>
      <c r="CJ287" s="226"/>
      <c r="CK287" s="226"/>
      <c r="CL287" s="226"/>
      <c r="CM287" s="226"/>
      <c r="CN287" s="226"/>
      <c r="CO287" s="226"/>
      <c r="CP287" s="226"/>
      <c r="CQ287" s="96"/>
      <c r="CR287" s="96"/>
      <c r="CS287" s="96"/>
      <c r="CT287" s="226"/>
      <c r="CU287" s="226"/>
      <c r="CV287" s="226"/>
      <c r="CW287" s="226"/>
      <c r="CX287" s="226"/>
      <c r="CY287" s="226"/>
      <c r="CZ287" s="226"/>
      <c r="DA287" s="226"/>
      <c r="DB287" s="226"/>
      <c r="DC287" s="96"/>
      <c r="DD287" s="96"/>
      <c r="DE287" s="96"/>
      <c r="DH287" s="96"/>
      <c r="DI287" s="96"/>
      <c r="DJ287" s="96"/>
      <c r="DK287" s="96"/>
      <c r="DL287" s="96"/>
      <c r="DM287" s="96"/>
      <c r="DN287" s="96"/>
      <c r="DO287" s="96"/>
      <c r="DP287" s="96"/>
      <c r="DQ287" s="96"/>
      <c r="DR287" s="96"/>
      <c r="DS287" s="96"/>
      <c r="DT287" s="96"/>
      <c r="DU287" s="96"/>
      <c r="DV287" s="96"/>
      <c r="DW287" s="96"/>
      <c r="DX287" s="96"/>
      <c r="DY287" s="96"/>
      <c r="DZ287" s="96"/>
      <c r="EA287" s="96"/>
      <c r="EB287" s="96"/>
      <c r="EC287" s="96"/>
      <c r="ED287" s="96"/>
      <c r="EE287" s="96"/>
      <c r="EF287" s="96"/>
      <c r="EG287" s="96"/>
      <c r="EH287" s="96"/>
      <c r="EI287" s="96"/>
      <c r="EJ287" s="96"/>
      <c r="EK287" s="96"/>
      <c r="EL287" s="96"/>
      <c r="EM287" s="96"/>
      <c r="EN287" s="96"/>
      <c r="EO287" s="96"/>
      <c r="EP287" s="96"/>
      <c r="EQ287" s="96"/>
      <c r="ER287" s="96"/>
      <c r="ES287" s="96"/>
      <c r="ET287" s="96"/>
      <c r="EU287" s="96"/>
      <c r="EV287" s="96"/>
      <c r="EW287" s="96"/>
      <c r="EX287" s="96"/>
      <c r="EY287" s="96"/>
      <c r="EZ287" s="96"/>
      <c r="FA287" s="96"/>
      <c r="FB287" s="96"/>
      <c r="FC287" s="96"/>
      <c r="FD287" s="96"/>
      <c r="FE287" s="96"/>
      <c r="FF287" s="96"/>
      <c r="FG287" s="96"/>
      <c r="FH287" s="96"/>
      <c r="FI287" s="96"/>
      <c r="FJ287" s="96"/>
      <c r="FK287" s="96"/>
      <c r="FL287" s="96"/>
      <c r="FM287" s="96"/>
      <c r="FN287" s="96"/>
      <c r="FO287" s="96"/>
      <c r="FP287" s="96"/>
      <c r="FQ287" s="96"/>
      <c r="FR287" s="96"/>
      <c r="FS287" s="96"/>
      <c r="FT287" s="96"/>
      <c r="FU287" s="96"/>
      <c r="FV287" s="96"/>
      <c r="FW287" s="96"/>
      <c r="FX287" s="96"/>
      <c r="FY287" s="159"/>
      <c r="FZ287" s="159"/>
      <c r="GA287" s="159"/>
      <c r="GB287" s="159"/>
      <c r="GC287" s="159"/>
      <c r="GD287" s="159"/>
      <c r="GE287" s="159"/>
      <c r="GF287" s="159"/>
      <c r="GG287" s="159"/>
      <c r="GH287" s="159"/>
      <c r="GI287" s="159"/>
      <c r="GJ287" s="159"/>
      <c r="GK287" s="159"/>
      <c r="GL287" s="159"/>
      <c r="GM287" s="159"/>
      <c r="GN287" s="159"/>
      <c r="GO287" s="159"/>
      <c r="GP287" s="159"/>
      <c r="GQ287" s="159"/>
      <c r="GR287" s="159"/>
      <c r="GS287" s="159"/>
      <c r="GT287" s="159"/>
      <c r="GU287" s="159"/>
      <c r="GV287" s="159"/>
      <c r="GW287" s="159"/>
      <c r="GX287" s="159"/>
      <c r="GY287" s="159"/>
      <c r="GZ287" s="159"/>
      <c r="HA287" s="159"/>
      <c r="HB287" s="159"/>
      <c r="HC287" s="159"/>
      <c r="HD287" s="159"/>
      <c r="HE287" s="159"/>
      <c r="HF287" s="159"/>
      <c r="HG287" s="159"/>
      <c r="HH287" s="159"/>
    </row>
    <row r="288" spans="2:216" ht="15" customHeight="1">
      <c r="B288" s="104" t="s">
        <v>424</v>
      </c>
      <c r="C288" s="106" t="s">
        <v>183</v>
      </c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2"/>
      <c r="S288" s="132"/>
      <c r="T288" s="132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186"/>
      <c r="AH288" s="226"/>
      <c r="AI288" s="226"/>
      <c r="AJ288" s="226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226"/>
      <c r="AU288" s="226"/>
      <c r="AV288" s="226"/>
      <c r="AW288" s="129"/>
      <c r="AX288" s="129"/>
      <c r="AY288" s="129"/>
      <c r="AZ288" s="129"/>
      <c r="BA288" s="129"/>
      <c r="BB288" s="129"/>
      <c r="BC288" s="129"/>
      <c r="BD288" s="129"/>
      <c r="BE288" s="129"/>
      <c r="BH288" s="226"/>
      <c r="BI288" s="226"/>
      <c r="BJ288" s="226"/>
      <c r="BK288" s="226"/>
      <c r="BL288" s="226"/>
      <c r="BM288" s="226"/>
      <c r="BN288" s="129"/>
      <c r="BO288" s="129"/>
      <c r="BP288" s="129"/>
      <c r="BQ288" s="129"/>
      <c r="BR288" s="129"/>
      <c r="BS288" s="129"/>
      <c r="BT288" s="226"/>
      <c r="BU288" s="226"/>
      <c r="BV288" s="226"/>
      <c r="BW288" s="226"/>
      <c r="BX288" s="226"/>
      <c r="BY288" s="226"/>
      <c r="BZ288" s="129"/>
      <c r="CA288" s="129"/>
      <c r="CB288" s="129"/>
      <c r="CC288" s="129"/>
      <c r="CD288" s="129"/>
      <c r="CE288" s="129"/>
      <c r="CH288" s="226"/>
      <c r="CI288" s="226"/>
      <c r="CJ288" s="226"/>
      <c r="CK288" s="226"/>
      <c r="CL288" s="226"/>
      <c r="CM288" s="226"/>
      <c r="CN288" s="226"/>
      <c r="CO288" s="226"/>
      <c r="CP288" s="226"/>
      <c r="CQ288" s="129"/>
      <c r="CR288" s="129"/>
      <c r="CS288" s="129"/>
      <c r="CT288" s="226"/>
      <c r="CU288" s="226"/>
      <c r="CV288" s="226"/>
      <c r="CW288" s="226"/>
      <c r="CX288" s="226"/>
      <c r="CY288" s="226"/>
      <c r="CZ288" s="226"/>
      <c r="DA288" s="226"/>
      <c r="DB288" s="226"/>
      <c r="DC288" s="129"/>
      <c r="DD288" s="129"/>
      <c r="DE288" s="129"/>
      <c r="DH288" s="129"/>
      <c r="DI288" s="129"/>
      <c r="DJ288" s="129"/>
      <c r="DK288" s="129"/>
      <c r="DL288" s="129"/>
      <c r="DM288" s="129"/>
      <c r="DN288" s="129"/>
      <c r="DO288" s="129"/>
      <c r="DP288" s="129"/>
      <c r="DQ288" s="129"/>
      <c r="DR288" s="129"/>
      <c r="DS288" s="129"/>
      <c r="DT288" s="129"/>
      <c r="DU288" s="129"/>
      <c r="DV288" s="129"/>
      <c r="DW288" s="129"/>
      <c r="DX288" s="129"/>
      <c r="DY288" s="129"/>
      <c r="DZ288" s="129"/>
      <c r="EA288" s="129"/>
      <c r="EB288" s="129"/>
      <c r="EC288" s="129"/>
      <c r="ED288" s="129"/>
      <c r="EE288" s="129"/>
      <c r="EF288" s="129"/>
      <c r="EG288" s="129"/>
      <c r="EH288" s="129"/>
      <c r="EI288" s="129"/>
      <c r="EJ288" s="129"/>
      <c r="EK288" s="129"/>
      <c r="EL288" s="129"/>
      <c r="EM288" s="129"/>
      <c r="EN288" s="129"/>
      <c r="EO288" s="129"/>
      <c r="EP288" s="129"/>
      <c r="EQ288" s="129"/>
      <c r="ER288" s="129"/>
      <c r="ES288" s="129"/>
      <c r="ET288" s="129"/>
      <c r="EU288" s="129"/>
      <c r="EV288" s="129"/>
      <c r="EW288" s="129"/>
      <c r="EX288" s="129"/>
      <c r="EY288" s="129"/>
      <c r="EZ288" s="129"/>
      <c r="FA288" s="129"/>
      <c r="FB288" s="129"/>
      <c r="FC288" s="129"/>
      <c r="FD288" s="129"/>
      <c r="FE288" s="129"/>
      <c r="FF288" s="129"/>
      <c r="FG288" s="129"/>
      <c r="FH288" s="129"/>
      <c r="FI288" s="129"/>
      <c r="FJ288" s="129"/>
      <c r="FK288" s="129"/>
      <c r="FL288" s="129"/>
      <c r="FM288" s="129"/>
      <c r="FN288" s="129"/>
      <c r="FO288" s="129"/>
      <c r="FP288" s="129"/>
      <c r="FQ288" s="129"/>
      <c r="FR288" s="129"/>
      <c r="FS288" s="129"/>
      <c r="FT288" s="129"/>
      <c r="FU288" s="129"/>
      <c r="FV288" s="129"/>
      <c r="FW288" s="129"/>
      <c r="FX288" s="129"/>
      <c r="FY288" s="165"/>
      <c r="FZ288" s="165"/>
      <c r="GA288" s="165"/>
      <c r="GB288" s="165"/>
      <c r="GC288" s="165"/>
      <c r="GD288" s="165"/>
      <c r="GE288" s="165"/>
      <c r="GF288" s="165"/>
      <c r="GG288" s="165"/>
      <c r="GH288" s="165"/>
      <c r="GI288" s="165"/>
      <c r="GJ288" s="165"/>
      <c r="GK288" s="165"/>
      <c r="GL288" s="165"/>
      <c r="GM288" s="165"/>
      <c r="GN288" s="165"/>
      <c r="GO288" s="165"/>
      <c r="GP288" s="165"/>
      <c r="GQ288" s="165"/>
      <c r="GR288" s="165"/>
      <c r="GS288" s="165"/>
      <c r="GT288" s="165"/>
      <c r="GU288" s="165"/>
      <c r="GV288" s="165"/>
      <c r="GW288" s="165"/>
      <c r="GX288" s="165"/>
      <c r="GY288" s="165"/>
      <c r="GZ288" s="165"/>
      <c r="HA288" s="165"/>
      <c r="HB288" s="165"/>
      <c r="HC288" s="165"/>
      <c r="HD288" s="165"/>
      <c r="HE288" s="165"/>
      <c r="HF288" s="165"/>
      <c r="HG288" s="165"/>
      <c r="HH288" s="165"/>
    </row>
    <row r="289" spans="2:216" ht="15" customHeight="1">
      <c r="B289" s="104" t="s">
        <v>425</v>
      </c>
      <c r="C289" s="106" t="s">
        <v>181</v>
      </c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186"/>
      <c r="AH289" s="226"/>
      <c r="AI289" s="226"/>
      <c r="AJ289" s="226"/>
      <c r="AK289" s="96"/>
      <c r="AL289" s="96"/>
      <c r="AM289" s="96"/>
      <c r="AN289" s="96"/>
      <c r="AO289" s="96"/>
      <c r="AP289" s="96"/>
      <c r="AQ289" s="96"/>
      <c r="AR289" s="96"/>
      <c r="AS289" s="96"/>
      <c r="AT289" s="226"/>
      <c r="AU289" s="226"/>
      <c r="AV289" s="226"/>
      <c r="AW289" s="96"/>
      <c r="AX289" s="96"/>
      <c r="AY289" s="96"/>
      <c r="AZ289" s="96"/>
      <c r="BA289" s="96"/>
      <c r="BB289" s="96"/>
      <c r="BC289" s="96"/>
      <c r="BD289" s="96"/>
      <c r="BE289" s="96"/>
      <c r="BH289" s="226"/>
      <c r="BI289" s="226"/>
      <c r="BJ289" s="226"/>
      <c r="BK289" s="226"/>
      <c r="BL289" s="226"/>
      <c r="BM289" s="226"/>
      <c r="BN289" s="96"/>
      <c r="BO289" s="96"/>
      <c r="BP289" s="96"/>
      <c r="BQ289" s="96"/>
      <c r="BR289" s="96"/>
      <c r="BS289" s="96"/>
      <c r="BT289" s="226"/>
      <c r="BU289" s="226"/>
      <c r="BV289" s="226"/>
      <c r="BW289" s="226"/>
      <c r="BX289" s="226"/>
      <c r="BY289" s="226"/>
      <c r="BZ289" s="96"/>
      <c r="CA289" s="96"/>
      <c r="CB289" s="96"/>
      <c r="CC289" s="96"/>
      <c r="CD289" s="96"/>
      <c r="CE289" s="96"/>
      <c r="CH289" s="226"/>
      <c r="CI289" s="226"/>
      <c r="CJ289" s="226"/>
      <c r="CK289" s="226"/>
      <c r="CL289" s="226"/>
      <c r="CM289" s="226"/>
      <c r="CN289" s="226"/>
      <c r="CO289" s="226"/>
      <c r="CP289" s="226"/>
      <c r="CQ289" s="96"/>
      <c r="CR289" s="96"/>
      <c r="CS289" s="96"/>
      <c r="CT289" s="226"/>
      <c r="CU289" s="226"/>
      <c r="CV289" s="226"/>
      <c r="CW289" s="226"/>
      <c r="CX289" s="226"/>
      <c r="CY289" s="226"/>
      <c r="CZ289" s="226"/>
      <c r="DA289" s="226"/>
      <c r="DB289" s="226"/>
      <c r="DC289" s="96"/>
      <c r="DD289" s="96"/>
      <c r="DE289" s="96"/>
      <c r="DH289" s="96"/>
      <c r="DI289" s="96"/>
      <c r="DJ289" s="96"/>
      <c r="DK289" s="96"/>
      <c r="DL289" s="96"/>
      <c r="DM289" s="96"/>
      <c r="DN289" s="96"/>
      <c r="DO289" s="96"/>
      <c r="DP289" s="96"/>
      <c r="DQ289" s="96"/>
      <c r="DR289" s="96"/>
      <c r="DS289" s="96"/>
      <c r="DT289" s="96"/>
      <c r="DU289" s="96"/>
      <c r="DV289" s="96"/>
      <c r="DW289" s="96"/>
      <c r="DX289" s="96"/>
      <c r="DY289" s="96"/>
      <c r="DZ289" s="96"/>
      <c r="EA289" s="96"/>
      <c r="EB289" s="96"/>
      <c r="EC289" s="96"/>
      <c r="ED289" s="96"/>
      <c r="EE289" s="96"/>
      <c r="EF289" s="96"/>
      <c r="EG289" s="96"/>
      <c r="EH289" s="96"/>
      <c r="EI289" s="96"/>
      <c r="EJ289" s="96"/>
      <c r="EK289" s="96"/>
      <c r="EL289" s="96"/>
      <c r="EM289" s="96"/>
      <c r="EN289" s="96"/>
      <c r="EO289" s="96"/>
      <c r="EP289" s="96"/>
      <c r="EQ289" s="96"/>
      <c r="ER289" s="96"/>
      <c r="ES289" s="96"/>
      <c r="ET289" s="96"/>
      <c r="EU289" s="96"/>
      <c r="EV289" s="96"/>
      <c r="EW289" s="96"/>
      <c r="EX289" s="96"/>
      <c r="EY289" s="96"/>
      <c r="EZ289" s="96"/>
      <c r="FA289" s="96"/>
      <c r="FB289" s="96"/>
      <c r="FC289" s="96"/>
      <c r="FD289" s="96"/>
      <c r="FE289" s="96"/>
      <c r="FF289" s="96"/>
      <c r="FG289" s="96"/>
      <c r="FH289" s="96"/>
      <c r="FI289" s="96"/>
      <c r="FJ289" s="96"/>
      <c r="FK289" s="96"/>
      <c r="FL289" s="96"/>
      <c r="FM289" s="96"/>
      <c r="FN289" s="96"/>
      <c r="FO289" s="96"/>
      <c r="FP289" s="96"/>
      <c r="FQ289" s="96"/>
      <c r="FR289" s="96"/>
      <c r="FS289" s="96"/>
      <c r="FT289" s="96"/>
      <c r="FU289" s="96"/>
      <c r="FV289" s="96"/>
      <c r="FW289" s="96"/>
      <c r="FX289" s="96"/>
      <c r="FY289" s="159"/>
      <c r="FZ289" s="159"/>
      <c r="GA289" s="159"/>
      <c r="GB289" s="159"/>
      <c r="GC289" s="159"/>
      <c r="GD289" s="159"/>
      <c r="GE289" s="159"/>
      <c r="GF289" s="159"/>
      <c r="GG289" s="159"/>
      <c r="GH289" s="159"/>
      <c r="GI289" s="159"/>
      <c r="GJ289" s="159"/>
      <c r="GK289" s="159"/>
      <c r="GL289" s="159"/>
      <c r="GM289" s="159"/>
      <c r="GN289" s="159"/>
      <c r="GO289" s="159"/>
      <c r="GP289" s="159"/>
      <c r="GQ289" s="159"/>
      <c r="GR289" s="159"/>
      <c r="GS289" s="159"/>
      <c r="GT289" s="159"/>
      <c r="GU289" s="159"/>
      <c r="GV289" s="159"/>
      <c r="GW289" s="159"/>
      <c r="GX289" s="159"/>
      <c r="GY289" s="159"/>
      <c r="GZ289" s="159"/>
      <c r="HA289" s="159"/>
      <c r="HB289" s="159"/>
      <c r="HC289" s="159"/>
      <c r="HD289" s="159"/>
      <c r="HE289" s="159"/>
      <c r="HF289" s="159"/>
      <c r="HG289" s="159"/>
      <c r="HH289" s="159"/>
    </row>
    <row r="290" spans="2:216" ht="15" customHeight="1">
      <c r="B290" s="104" t="s">
        <v>426</v>
      </c>
      <c r="C290" s="106" t="s">
        <v>181</v>
      </c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186"/>
      <c r="AH290" s="226"/>
      <c r="AI290" s="226"/>
      <c r="AJ290" s="226"/>
      <c r="AK290" s="96"/>
      <c r="AL290" s="96"/>
      <c r="AM290" s="96"/>
      <c r="AN290" s="96"/>
      <c r="AO290" s="96"/>
      <c r="AP290" s="96"/>
      <c r="AQ290" s="96"/>
      <c r="AR290" s="96"/>
      <c r="AS290" s="96"/>
      <c r="AT290" s="226"/>
      <c r="AU290" s="226"/>
      <c r="AV290" s="226"/>
      <c r="AW290" s="96"/>
      <c r="AX290" s="96"/>
      <c r="AY290" s="96"/>
      <c r="AZ290" s="96"/>
      <c r="BA290" s="96"/>
      <c r="BB290" s="96"/>
      <c r="BC290" s="96"/>
      <c r="BD290" s="96"/>
      <c r="BE290" s="96"/>
      <c r="BH290" s="226"/>
      <c r="BI290" s="226"/>
      <c r="BJ290" s="226"/>
      <c r="BK290" s="226"/>
      <c r="BL290" s="226"/>
      <c r="BM290" s="226"/>
      <c r="BN290" s="96"/>
      <c r="BO290" s="96"/>
      <c r="BP290" s="96"/>
      <c r="BQ290" s="96"/>
      <c r="BR290" s="96"/>
      <c r="BS290" s="96"/>
      <c r="BT290" s="226"/>
      <c r="BU290" s="226"/>
      <c r="BV290" s="226"/>
      <c r="BW290" s="226"/>
      <c r="BX290" s="226"/>
      <c r="BY290" s="226"/>
      <c r="BZ290" s="96"/>
      <c r="CA290" s="96"/>
      <c r="CB290" s="96"/>
      <c r="CC290" s="96"/>
      <c r="CD290" s="96"/>
      <c r="CE290" s="96"/>
      <c r="CH290" s="226"/>
      <c r="CI290" s="226"/>
      <c r="CJ290" s="226"/>
      <c r="CK290" s="226"/>
      <c r="CL290" s="226"/>
      <c r="CM290" s="226"/>
      <c r="CN290" s="226"/>
      <c r="CO290" s="226"/>
      <c r="CP290" s="226"/>
      <c r="CQ290" s="96"/>
      <c r="CR290" s="96"/>
      <c r="CS290" s="96"/>
      <c r="CT290" s="226"/>
      <c r="CU290" s="226"/>
      <c r="CV290" s="226"/>
      <c r="CW290" s="226"/>
      <c r="CX290" s="226"/>
      <c r="CY290" s="226"/>
      <c r="CZ290" s="226"/>
      <c r="DA290" s="226"/>
      <c r="DB290" s="226"/>
      <c r="DC290" s="96"/>
      <c r="DD290" s="96"/>
      <c r="DE290" s="96"/>
      <c r="DH290" s="96"/>
      <c r="DI290" s="96"/>
      <c r="DJ290" s="96"/>
      <c r="DK290" s="96"/>
      <c r="DL290" s="96"/>
      <c r="DM290" s="96"/>
      <c r="DN290" s="96"/>
      <c r="DO290" s="96"/>
      <c r="DP290" s="96"/>
      <c r="DQ290" s="96"/>
      <c r="DR290" s="96"/>
      <c r="DS290" s="96"/>
      <c r="DT290" s="96"/>
      <c r="DU290" s="96"/>
      <c r="DV290" s="96"/>
      <c r="DW290" s="96"/>
      <c r="DX290" s="96"/>
      <c r="DY290" s="96"/>
      <c r="DZ290" s="96"/>
      <c r="EA290" s="96"/>
      <c r="EB290" s="96"/>
      <c r="EC290" s="96"/>
      <c r="ED290" s="96"/>
      <c r="EE290" s="96"/>
      <c r="EF290" s="96"/>
      <c r="EG290" s="96"/>
      <c r="EH290" s="96"/>
      <c r="EI290" s="96"/>
      <c r="EJ290" s="96"/>
      <c r="EK290" s="96"/>
      <c r="EL290" s="96"/>
      <c r="EM290" s="96"/>
      <c r="EN290" s="96"/>
      <c r="EO290" s="96"/>
      <c r="EP290" s="96"/>
      <c r="EQ290" s="96"/>
      <c r="ER290" s="96"/>
      <c r="ES290" s="96"/>
      <c r="ET290" s="96"/>
      <c r="EU290" s="96"/>
      <c r="EV290" s="96"/>
      <c r="EW290" s="96"/>
      <c r="EX290" s="96"/>
      <c r="EY290" s="96"/>
      <c r="EZ290" s="96"/>
      <c r="FA290" s="96"/>
      <c r="FB290" s="96"/>
      <c r="FC290" s="96"/>
      <c r="FD290" s="96"/>
      <c r="FE290" s="96"/>
      <c r="FF290" s="96"/>
      <c r="FG290" s="96"/>
      <c r="FH290" s="96"/>
      <c r="FI290" s="96"/>
      <c r="FJ290" s="96"/>
      <c r="FK290" s="96"/>
      <c r="FL290" s="96"/>
      <c r="FM290" s="96"/>
      <c r="FN290" s="96"/>
      <c r="FO290" s="96"/>
      <c r="FP290" s="96"/>
      <c r="FQ290" s="96"/>
      <c r="FR290" s="96"/>
      <c r="FS290" s="96"/>
      <c r="FT290" s="96"/>
      <c r="FU290" s="96"/>
      <c r="FV290" s="96"/>
      <c r="FW290" s="96"/>
      <c r="FX290" s="96"/>
      <c r="FY290" s="159"/>
      <c r="FZ290" s="159"/>
      <c r="GA290" s="159"/>
      <c r="GB290" s="159"/>
      <c r="GC290" s="159"/>
      <c r="GD290" s="159"/>
      <c r="GE290" s="159"/>
      <c r="GF290" s="159"/>
      <c r="GG290" s="159"/>
      <c r="GH290" s="159"/>
      <c r="GI290" s="159"/>
      <c r="GJ290" s="159"/>
      <c r="GK290" s="159"/>
      <c r="GL290" s="159"/>
      <c r="GM290" s="159"/>
      <c r="GN290" s="159"/>
      <c r="GO290" s="159"/>
      <c r="GP290" s="159"/>
      <c r="GQ290" s="159"/>
      <c r="GR290" s="159"/>
      <c r="GS290" s="159"/>
      <c r="GT290" s="159"/>
      <c r="GU290" s="159"/>
      <c r="GV290" s="159"/>
      <c r="GW290" s="159"/>
      <c r="GX290" s="159"/>
      <c r="GY290" s="159"/>
      <c r="GZ290" s="159"/>
      <c r="HA290" s="159"/>
      <c r="HB290" s="159"/>
      <c r="HC290" s="159"/>
      <c r="HD290" s="159"/>
      <c r="HE290" s="159"/>
      <c r="HF290" s="159"/>
      <c r="HG290" s="159"/>
      <c r="HH290" s="159"/>
    </row>
    <row r="291" spans="2:216" ht="15" customHeight="1">
      <c r="B291" s="104" t="s">
        <v>427</v>
      </c>
      <c r="C291" s="106" t="s">
        <v>181</v>
      </c>
      <c r="H291" s="132"/>
      <c r="I291" s="132"/>
      <c r="J291" s="132"/>
      <c r="K291" s="132"/>
      <c r="L291" s="132"/>
      <c r="M291" s="132"/>
      <c r="N291" s="132"/>
      <c r="O291" s="132"/>
      <c r="P291" s="132"/>
      <c r="Q291" s="132"/>
      <c r="R291" s="132"/>
      <c r="S291" s="132"/>
      <c r="T291" s="132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186"/>
      <c r="AH291" s="226"/>
      <c r="AI291" s="226"/>
      <c r="AJ291" s="226"/>
      <c r="AK291" s="96"/>
      <c r="AL291" s="96"/>
      <c r="AM291" s="96"/>
      <c r="AN291" s="96"/>
      <c r="AO291" s="96"/>
      <c r="AP291" s="96"/>
      <c r="AQ291" s="96"/>
      <c r="AR291" s="96"/>
      <c r="AS291" s="96"/>
      <c r="AT291" s="226"/>
      <c r="AU291" s="226"/>
      <c r="AV291" s="226"/>
      <c r="AW291" s="96"/>
      <c r="AX291" s="96"/>
      <c r="AY291" s="96"/>
      <c r="AZ291" s="96"/>
      <c r="BA291" s="96"/>
      <c r="BB291" s="96"/>
      <c r="BC291" s="96"/>
      <c r="BD291" s="96"/>
      <c r="BE291" s="96"/>
      <c r="BH291" s="226"/>
      <c r="BI291" s="226"/>
      <c r="BJ291" s="226"/>
      <c r="BK291" s="226"/>
      <c r="BL291" s="226"/>
      <c r="BM291" s="226"/>
      <c r="BN291" s="96"/>
      <c r="BO291" s="96"/>
      <c r="BP291" s="96"/>
      <c r="BQ291" s="96"/>
      <c r="BR291" s="96"/>
      <c r="BS291" s="96"/>
      <c r="BT291" s="226"/>
      <c r="BU291" s="226"/>
      <c r="BV291" s="226"/>
      <c r="BW291" s="226"/>
      <c r="BX291" s="226"/>
      <c r="BY291" s="226"/>
      <c r="BZ291" s="96"/>
      <c r="CA291" s="96"/>
      <c r="CB291" s="96"/>
      <c r="CC291" s="96"/>
      <c r="CD291" s="96"/>
      <c r="CE291" s="96"/>
      <c r="CH291" s="226"/>
      <c r="CI291" s="226"/>
      <c r="CJ291" s="226"/>
      <c r="CK291" s="226"/>
      <c r="CL291" s="226"/>
      <c r="CM291" s="226"/>
      <c r="CN291" s="226"/>
      <c r="CO291" s="226"/>
      <c r="CP291" s="226"/>
      <c r="CQ291" s="96"/>
      <c r="CR291" s="96"/>
      <c r="CS291" s="96"/>
      <c r="CT291" s="226"/>
      <c r="CU291" s="226"/>
      <c r="CV291" s="226"/>
      <c r="CW291" s="226"/>
      <c r="CX291" s="226"/>
      <c r="CY291" s="226"/>
      <c r="CZ291" s="226"/>
      <c r="DA291" s="226"/>
      <c r="DB291" s="226"/>
      <c r="DC291" s="96"/>
      <c r="DD291" s="96"/>
      <c r="DE291" s="96"/>
      <c r="DH291" s="96"/>
      <c r="DI291" s="96"/>
      <c r="DJ291" s="96"/>
      <c r="DK291" s="96"/>
      <c r="DL291" s="96"/>
      <c r="DM291" s="96"/>
      <c r="DN291" s="96"/>
      <c r="DO291" s="96"/>
      <c r="DP291" s="96"/>
      <c r="DQ291" s="96"/>
      <c r="DR291" s="96"/>
      <c r="DS291" s="96"/>
      <c r="DT291" s="96"/>
      <c r="DU291" s="96"/>
      <c r="DV291" s="96"/>
      <c r="DW291" s="96"/>
      <c r="DX291" s="96"/>
      <c r="DY291" s="96"/>
      <c r="DZ291" s="96"/>
      <c r="EA291" s="96"/>
      <c r="EB291" s="96"/>
      <c r="EC291" s="96"/>
      <c r="ED291" s="96"/>
      <c r="EE291" s="96"/>
      <c r="EF291" s="96"/>
      <c r="EG291" s="96"/>
      <c r="EH291" s="96"/>
      <c r="EI291" s="96"/>
      <c r="EJ291" s="96"/>
      <c r="EK291" s="96"/>
      <c r="EL291" s="96"/>
      <c r="EM291" s="96"/>
      <c r="EN291" s="96"/>
      <c r="EO291" s="96"/>
      <c r="EP291" s="96"/>
      <c r="EQ291" s="96"/>
      <c r="ER291" s="96"/>
      <c r="ES291" s="96"/>
      <c r="ET291" s="96"/>
      <c r="EU291" s="96"/>
      <c r="EV291" s="96"/>
      <c r="EW291" s="96"/>
      <c r="EX291" s="96"/>
      <c r="EY291" s="96"/>
      <c r="EZ291" s="96"/>
      <c r="FA291" s="96"/>
      <c r="FB291" s="96"/>
      <c r="FC291" s="96"/>
      <c r="FD291" s="96"/>
      <c r="FE291" s="96"/>
      <c r="FF291" s="96"/>
      <c r="FG291" s="96"/>
      <c r="FH291" s="96"/>
      <c r="FI291" s="96"/>
      <c r="FJ291" s="96"/>
      <c r="FK291" s="96"/>
      <c r="FL291" s="96"/>
      <c r="FM291" s="96"/>
      <c r="FN291" s="96"/>
      <c r="FO291" s="96"/>
      <c r="FP291" s="96"/>
      <c r="FQ291" s="96"/>
      <c r="FR291" s="96"/>
      <c r="FS291" s="96"/>
      <c r="FT291" s="96"/>
      <c r="FU291" s="96"/>
      <c r="FV291" s="96"/>
      <c r="FW291" s="96"/>
      <c r="FX291" s="96"/>
      <c r="FY291" s="159"/>
      <c r="FZ291" s="159"/>
      <c r="GA291" s="159"/>
      <c r="GB291" s="159"/>
      <c r="GC291" s="159"/>
      <c r="GD291" s="159"/>
      <c r="GE291" s="159"/>
      <c r="GF291" s="159"/>
      <c r="GG291" s="159"/>
      <c r="GH291" s="159"/>
      <c r="GI291" s="159"/>
      <c r="GJ291" s="159"/>
      <c r="GK291" s="159"/>
      <c r="GL291" s="159"/>
      <c r="GM291" s="159"/>
      <c r="GN291" s="159"/>
      <c r="GO291" s="159"/>
      <c r="GP291" s="159"/>
      <c r="GQ291" s="159"/>
      <c r="GR291" s="159"/>
      <c r="GS291" s="159"/>
      <c r="GT291" s="159"/>
      <c r="GU291" s="159"/>
      <c r="GV291" s="159"/>
      <c r="GW291" s="159"/>
      <c r="GX291" s="159"/>
      <c r="GY291" s="159"/>
      <c r="GZ291" s="159"/>
      <c r="HA291" s="159"/>
      <c r="HB291" s="159"/>
      <c r="HC291" s="159"/>
      <c r="HD291" s="159"/>
      <c r="HE291" s="159"/>
      <c r="HF291" s="159"/>
      <c r="HG291" s="159"/>
      <c r="HH291" s="159"/>
    </row>
    <row r="292" spans="2:216" ht="15" customHeight="1">
      <c r="B292" s="104" t="s">
        <v>428</v>
      </c>
      <c r="C292" s="106" t="s">
        <v>183</v>
      </c>
      <c r="H292" s="132"/>
      <c r="I292" s="132"/>
      <c r="J292" s="132"/>
      <c r="K292" s="132"/>
      <c r="L292" s="132"/>
      <c r="M292" s="132"/>
      <c r="N292" s="132"/>
      <c r="O292" s="132"/>
      <c r="P292" s="132"/>
      <c r="Q292" s="132"/>
      <c r="R292" s="132"/>
      <c r="S292" s="132"/>
      <c r="T292" s="132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186"/>
      <c r="AH292" s="226"/>
      <c r="AI292" s="226"/>
      <c r="AJ292" s="226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226"/>
      <c r="AU292" s="226"/>
      <c r="AV292" s="226"/>
      <c r="AW292" s="129"/>
      <c r="AX292" s="129"/>
      <c r="AY292" s="129"/>
      <c r="AZ292" s="129"/>
      <c r="BA292" s="129"/>
      <c r="BB292" s="129"/>
      <c r="BC292" s="129"/>
      <c r="BD292" s="129"/>
      <c r="BE292" s="129"/>
      <c r="BH292" s="226"/>
      <c r="BI292" s="226"/>
      <c r="BJ292" s="226"/>
      <c r="BK292" s="226"/>
      <c r="BL292" s="226"/>
      <c r="BM292" s="226"/>
      <c r="BN292" s="129"/>
      <c r="BO292" s="129"/>
      <c r="BP292" s="129"/>
      <c r="BQ292" s="129"/>
      <c r="BR292" s="129"/>
      <c r="BS292" s="129"/>
      <c r="BT292" s="226"/>
      <c r="BU292" s="226"/>
      <c r="BV292" s="226"/>
      <c r="BW292" s="226"/>
      <c r="BX292" s="226"/>
      <c r="BY292" s="226"/>
      <c r="BZ292" s="129"/>
      <c r="CA292" s="129"/>
      <c r="CB292" s="129"/>
      <c r="CC292" s="129"/>
      <c r="CD292" s="129"/>
      <c r="CE292" s="129"/>
      <c r="CH292" s="226"/>
      <c r="CI292" s="226"/>
      <c r="CJ292" s="226"/>
      <c r="CK292" s="226"/>
      <c r="CL292" s="226"/>
      <c r="CM292" s="226"/>
      <c r="CN292" s="226"/>
      <c r="CO292" s="226"/>
      <c r="CP292" s="226"/>
      <c r="CQ292" s="129"/>
      <c r="CR292" s="129"/>
      <c r="CS292" s="129"/>
      <c r="CT292" s="226"/>
      <c r="CU292" s="226"/>
      <c r="CV292" s="226"/>
      <c r="CW292" s="226"/>
      <c r="CX292" s="226"/>
      <c r="CY292" s="226"/>
      <c r="CZ292" s="226"/>
      <c r="DA292" s="226"/>
      <c r="DB292" s="226"/>
      <c r="DC292" s="129"/>
      <c r="DD292" s="129"/>
      <c r="DE292" s="129"/>
      <c r="DH292" s="129"/>
      <c r="DI292" s="129"/>
      <c r="DJ292" s="129"/>
      <c r="DK292" s="129"/>
      <c r="DL292" s="129"/>
      <c r="DM292" s="129"/>
      <c r="DN292" s="129"/>
      <c r="DO292" s="129"/>
      <c r="DP292" s="129"/>
      <c r="DQ292" s="129"/>
      <c r="DR292" s="129"/>
      <c r="DS292" s="129"/>
      <c r="DT292" s="129"/>
      <c r="DU292" s="129"/>
      <c r="DV292" s="129"/>
      <c r="DW292" s="129"/>
      <c r="DX292" s="129"/>
      <c r="DY292" s="129"/>
      <c r="DZ292" s="129"/>
      <c r="EA292" s="129"/>
      <c r="EB292" s="129"/>
      <c r="EC292" s="129"/>
      <c r="ED292" s="129"/>
      <c r="EE292" s="129"/>
      <c r="EF292" s="129"/>
      <c r="EG292" s="129"/>
      <c r="EH292" s="129"/>
      <c r="EI292" s="129"/>
      <c r="EJ292" s="129"/>
      <c r="EK292" s="129"/>
      <c r="EL292" s="129"/>
      <c r="EM292" s="129"/>
      <c r="EN292" s="129"/>
      <c r="EO292" s="129"/>
      <c r="EP292" s="129"/>
      <c r="EQ292" s="129"/>
      <c r="ER292" s="129"/>
      <c r="ES292" s="129"/>
      <c r="ET292" s="129"/>
      <c r="EU292" s="129"/>
      <c r="EV292" s="129"/>
      <c r="EW292" s="129"/>
      <c r="EX292" s="129"/>
      <c r="EY292" s="129"/>
      <c r="EZ292" s="129"/>
      <c r="FA292" s="129"/>
      <c r="FB292" s="129"/>
      <c r="FC292" s="129"/>
      <c r="FD292" s="129"/>
      <c r="FE292" s="129"/>
      <c r="FF292" s="129"/>
      <c r="FG292" s="129"/>
      <c r="FH292" s="129"/>
      <c r="FI292" s="129"/>
      <c r="FJ292" s="129"/>
      <c r="FK292" s="129"/>
      <c r="FL292" s="129"/>
      <c r="FM292" s="129"/>
      <c r="FN292" s="129"/>
      <c r="FO292" s="129"/>
      <c r="FP292" s="129"/>
      <c r="FQ292" s="129"/>
      <c r="FR292" s="129"/>
      <c r="FS292" s="129"/>
      <c r="FT292" s="129"/>
      <c r="FU292" s="129"/>
      <c r="FV292" s="129"/>
      <c r="FW292" s="129"/>
      <c r="FX292" s="129"/>
      <c r="FY292" s="165"/>
      <c r="FZ292" s="165"/>
      <c r="GA292" s="165"/>
      <c r="GB292" s="165"/>
      <c r="GC292" s="165"/>
      <c r="GD292" s="165"/>
      <c r="GE292" s="165"/>
      <c r="GF292" s="165"/>
      <c r="GG292" s="165"/>
      <c r="GH292" s="165"/>
      <c r="GI292" s="165"/>
      <c r="GJ292" s="165"/>
      <c r="GK292" s="165"/>
      <c r="GL292" s="165"/>
      <c r="GM292" s="165"/>
      <c r="GN292" s="165"/>
      <c r="GO292" s="165"/>
      <c r="GP292" s="165"/>
      <c r="GQ292" s="165"/>
      <c r="GR292" s="165"/>
      <c r="GS292" s="165"/>
      <c r="GT292" s="165"/>
      <c r="GU292" s="165"/>
      <c r="GV292" s="165"/>
      <c r="GW292" s="165"/>
      <c r="GX292" s="165"/>
      <c r="GY292" s="165"/>
      <c r="GZ292" s="165"/>
      <c r="HA292" s="165"/>
      <c r="HB292" s="165"/>
      <c r="HC292" s="165"/>
      <c r="HD292" s="165"/>
      <c r="HE292" s="165"/>
      <c r="HF292" s="165"/>
      <c r="HG292" s="165"/>
      <c r="HH292" s="165"/>
    </row>
    <row r="293" spans="2:216" ht="15" customHeight="1">
      <c r="B293" s="104" t="s">
        <v>429</v>
      </c>
      <c r="C293" s="106" t="s">
        <v>183</v>
      </c>
      <c r="H293" s="132"/>
      <c r="I293" s="132"/>
      <c r="J293" s="132"/>
      <c r="K293" s="132"/>
      <c r="L293" s="132"/>
      <c r="M293" s="132"/>
      <c r="N293" s="132"/>
      <c r="O293" s="132"/>
      <c r="P293" s="132"/>
      <c r="Q293" s="132"/>
      <c r="R293" s="132"/>
      <c r="S293" s="132"/>
      <c r="T293" s="132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186"/>
      <c r="AH293" s="226"/>
      <c r="AI293" s="226"/>
      <c r="AJ293" s="226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226"/>
      <c r="AU293" s="226"/>
      <c r="AV293" s="226"/>
      <c r="AW293" s="129"/>
      <c r="AX293" s="129"/>
      <c r="AY293" s="129"/>
      <c r="AZ293" s="129"/>
      <c r="BA293" s="129"/>
      <c r="BB293" s="129"/>
      <c r="BC293" s="129"/>
      <c r="BD293" s="129"/>
      <c r="BE293" s="129"/>
      <c r="BH293" s="226"/>
      <c r="BI293" s="226"/>
      <c r="BJ293" s="226"/>
      <c r="BK293" s="226"/>
      <c r="BL293" s="226"/>
      <c r="BM293" s="226"/>
      <c r="BN293" s="129"/>
      <c r="BO293" s="129"/>
      <c r="BP293" s="129"/>
      <c r="BQ293" s="129"/>
      <c r="BR293" s="129"/>
      <c r="BS293" s="129"/>
      <c r="BT293" s="226"/>
      <c r="BU293" s="226"/>
      <c r="BV293" s="226"/>
      <c r="BW293" s="226"/>
      <c r="BX293" s="226"/>
      <c r="BY293" s="226"/>
      <c r="BZ293" s="129"/>
      <c r="CA293" s="129"/>
      <c r="CB293" s="129"/>
      <c r="CC293" s="129"/>
      <c r="CD293" s="129"/>
      <c r="CE293" s="129"/>
      <c r="CH293" s="226"/>
      <c r="CI293" s="226"/>
      <c r="CJ293" s="226"/>
      <c r="CK293" s="226"/>
      <c r="CL293" s="226"/>
      <c r="CM293" s="226"/>
      <c r="CN293" s="226"/>
      <c r="CO293" s="226"/>
      <c r="CP293" s="226"/>
      <c r="CQ293" s="129"/>
      <c r="CR293" s="129"/>
      <c r="CS293" s="129"/>
      <c r="CT293" s="226"/>
      <c r="CU293" s="226"/>
      <c r="CV293" s="226"/>
      <c r="CW293" s="226"/>
      <c r="CX293" s="226"/>
      <c r="CY293" s="226"/>
      <c r="CZ293" s="226"/>
      <c r="DA293" s="226"/>
      <c r="DB293" s="226"/>
      <c r="DC293" s="129"/>
      <c r="DD293" s="129"/>
      <c r="DE293" s="129"/>
      <c r="DH293" s="129"/>
      <c r="DI293" s="129"/>
      <c r="DJ293" s="129"/>
      <c r="DK293" s="129"/>
      <c r="DL293" s="129"/>
      <c r="DM293" s="129"/>
      <c r="DN293" s="129"/>
      <c r="DO293" s="129"/>
      <c r="DP293" s="129"/>
      <c r="DQ293" s="129"/>
      <c r="DR293" s="129"/>
      <c r="DS293" s="129"/>
      <c r="DT293" s="129"/>
      <c r="DU293" s="129"/>
      <c r="DV293" s="129"/>
      <c r="DW293" s="129"/>
      <c r="DX293" s="129"/>
      <c r="DY293" s="129"/>
      <c r="DZ293" s="129"/>
      <c r="EA293" s="129"/>
      <c r="EB293" s="129"/>
      <c r="EC293" s="129"/>
      <c r="ED293" s="129"/>
      <c r="EE293" s="129"/>
      <c r="EF293" s="129"/>
      <c r="EG293" s="129"/>
      <c r="EH293" s="129"/>
      <c r="EI293" s="129"/>
      <c r="EJ293" s="129"/>
      <c r="EK293" s="129"/>
      <c r="EL293" s="129"/>
      <c r="EM293" s="129"/>
      <c r="EN293" s="129"/>
      <c r="EO293" s="129"/>
      <c r="EP293" s="129"/>
      <c r="EQ293" s="129"/>
      <c r="ER293" s="129"/>
      <c r="ES293" s="129"/>
      <c r="ET293" s="129"/>
      <c r="EU293" s="129"/>
      <c r="EV293" s="129"/>
      <c r="EW293" s="129"/>
      <c r="EX293" s="129"/>
      <c r="EY293" s="129"/>
      <c r="EZ293" s="129"/>
      <c r="FA293" s="129"/>
      <c r="FB293" s="129"/>
      <c r="FC293" s="129"/>
      <c r="FD293" s="129"/>
      <c r="FE293" s="129"/>
      <c r="FF293" s="129"/>
      <c r="FG293" s="129"/>
      <c r="FH293" s="129"/>
      <c r="FI293" s="129"/>
      <c r="FJ293" s="129"/>
      <c r="FK293" s="129"/>
      <c r="FL293" s="129"/>
      <c r="FM293" s="129"/>
      <c r="FN293" s="129"/>
      <c r="FO293" s="129"/>
      <c r="FP293" s="129"/>
      <c r="FQ293" s="129"/>
      <c r="FR293" s="129"/>
      <c r="FS293" s="129"/>
      <c r="FT293" s="129"/>
      <c r="FU293" s="129"/>
      <c r="FV293" s="129"/>
      <c r="FW293" s="129"/>
      <c r="FX293" s="129"/>
      <c r="FY293" s="165"/>
      <c r="FZ293" s="165"/>
      <c r="GA293" s="165"/>
      <c r="GB293" s="165"/>
      <c r="GC293" s="165"/>
      <c r="GD293" s="165"/>
      <c r="GE293" s="165"/>
      <c r="GF293" s="165"/>
      <c r="GG293" s="165"/>
      <c r="GH293" s="165"/>
      <c r="GI293" s="165"/>
      <c r="GJ293" s="165"/>
      <c r="GK293" s="165"/>
      <c r="GL293" s="165"/>
      <c r="GM293" s="165"/>
      <c r="GN293" s="165"/>
      <c r="GO293" s="165"/>
      <c r="GP293" s="165"/>
      <c r="GQ293" s="165"/>
      <c r="GR293" s="165"/>
      <c r="GS293" s="165"/>
      <c r="GT293" s="165"/>
      <c r="GU293" s="165"/>
      <c r="GV293" s="165"/>
      <c r="GW293" s="165"/>
      <c r="GX293" s="165"/>
      <c r="GY293" s="165"/>
      <c r="GZ293" s="165"/>
      <c r="HA293" s="165"/>
      <c r="HB293" s="165"/>
      <c r="HC293" s="165"/>
      <c r="HD293" s="165"/>
      <c r="HE293" s="165"/>
      <c r="HF293" s="165"/>
      <c r="HG293" s="165"/>
      <c r="HH293" s="165"/>
    </row>
    <row r="294" spans="2:216" ht="15" customHeight="1">
      <c r="B294" s="104" t="s">
        <v>430</v>
      </c>
      <c r="C294" s="106" t="s">
        <v>264</v>
      </c>
      <c r="H294" s="132"/>
      <c r="I294" s="132"/>
      <c r="J294" s="132"/>
      <c r="K294" s="132"/>
      <c r="L294" s="132"/>
      <c r="M294" s="132"/>
      <c r="N294" s="132"/>
      <c r="O294" s="132"/>
      <c r="P294" s="132"/>
      <c r="Q294" s="132"/>
      <c r="R294" s="132"/>
      <c r="S294" s="132"/>
      <c r="T294" s="132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186"/>
      <c r="AH294" s="226"/>
      <c r="AI294" s="226"/>
      <c r="AJ294" s="226"/>
      <c r="AK294" s="96"/>
      <c r="AL294" s="96"/>
      <c r="AM294" s="96"/>
      <c r="AN294" s="96"/>
      <c r="AO294" s="96"/>
      <c r="AP294" s="96"/>
      <c r="AQ294" s="96"/>
      <c r="AR294" s="96"/>
      <c r="AS294" s="96"/>
      <c r="AT294" s="226"/>
      <c r="AU294" s="226"/>
      <c r="AV294" s="226"/>
      <c r="AW294" s="96"/>
      <c r="AX294" s="96"/>
      <c r="AY294" s="96"/>
      <c r="AZ294" s="96"/>
      <c r="BA294" s="96"/>
      <c r="BB294" s="96"/>
      <c r="BC294" s="96"/>
      <c r="BD294" s="96"/>
      <c r="BE294" s="96"/>
      <c r="BH294" s="226"/>
      <c r="BI294" s="226"/>
      <c r="BJ294" s="226"/>
      <c r="BK294" s="226"/>
      <c r="BL294" s="226"/>
      <c r="BM294" s="226"/>
      <c r="BN294" s="96"/>
      <c r="BO294" s="96"/>
      <c r="BP294" s="96"/>
      <c r="BQ294" s="96"/>
      <c r="BR294" s="96"/>
      <c r="BS294" s="96"/>
      <c r="BT294" s="226"/>
      <c r="BU294" s="226"/>
      <c r="BV294" s="226"/>
      <c r="BW294" s="226"/>
      <c r="BX294" s="226"/>
      <c r="BY294" s="226"/>
      <c r="BZ294" s="96"/>
      <c r="CA294" s="96"/>
      <c r="CB294" s="96"/>
      <c r="CC294" s="96"/>
      <c r="CD294" s="96"/>
      <c r="CE294" s="96"/>
      <c r="CH294" s="226"/>
      <c r="CI294" s="226"/>
      <c r="CJ294" s="226"/>
      <c r="CK294" s="226"/>
      <c r="CL294" s="226"/>
      <c r="CM294" s="226"/>
      <c r="CN294" s="226"/>
      <c r="CO294" s="226"/>
      <c r="CP294" s="226"/>
      <c r="CQ294" s="96"/>
      <c r="CR294" s="96"/>
      <c r="CS294" s="96"/>
      <c r="CT294" s="226"/>
      <c r="CU294" s="226"/>
      <c r="CV294" s="226"/>
      <c r="CW294" s="226"/>
      <c r="CX294" s="226"/>
      <c r="CY294" s="226"/>
      <c r="CZ294" s="226"/>
      <c r="DA294" s="226"/>
      <c r="DB294" s="226"/>
      <c r="DC294" s="96"/>
      <c r="DD294" s="96"/>
      <c r="DE294" s="96"/>
      <c r="DH294" s="96"/>
      <c r="DI294" s="96"/>
      <c r="DJ294" s="96"/>
      <c r="DK294" s="96"/>
      <c r="DL294" s="96"/>
      <c r="DM294" s="96"/>
      <c r="DN294" s="96"/>
      <c r="DO294" s="96"/>
      <c r="DP294" s="96"/>
      <c r="DQ294" s="96"/>
      <c r="DR294" s="96"/>
      <c r="DS294" s="96"/>
      <c r="DT294" s="96"/>
      <c r="DU294" s="96"/>
      <c r="DV294" s="96"/>
      <c r="DW294" s="96"/>
      <c r="DX294" s="96"/>
      <c r="DY294" s="96"/>
      <c r="DZ294" s="96"/>
      <c r="EA294" s="96"/>
      <c r="EB294" s="96"/>
      <c r="EC294" s="96"/>
      <c r="ED294" s="96"/>
      <c r="EE294" s="96"/>
      <c r="EF294" s="96"/>
      <c r="EG294" s="96"/>
      <c r="EH294" s="96"/>
      <c r="EI294" s="96"/>
      <c r="EJ294" s="96"/>
      <c r="EK294" s="96"/>
      <c r="EL294" s="96"/>
      <c r="EM294" s="96"/>
      <c r="EN294" s="96"/>
      <c r="EO294" s="96"/>
      <c r="EP294" s="96"/>
      <c r="EQ294" s="96"/>
      <c r="ER294" s="96"/>
      <c r="ES294" s="96"/>
      <c r="ET294" s="96"/>
      <c r="EU294" s="96"/>
      <c r="EV294" s="96"/>
      <c r="EW294" s="96"/>
      <c r="EX294" s="96"/>
      <c r="EY294" s="96"/>
      <c r="EZ294" s="96"/>
      <c r="FA294" s="96"/>
      <c r="FB294" s="96"/>
      <c r="FC294" s="96"/>
      <c r="FD294" s="96"/>
      <c r="FE294" s="96"/>
      <c r="FF294" s="96"/>
      <c r="FG294" s="96"/>
      <c r="FH294" s="96"/>
      <c r="FI294" s="96"/>
      <c r="FJ294" s="96"/>
      <c r="FK294" s="96"/>
      <c r="FL294" s="96"/>
      <c r="FM294" s="96"/>
      <c r="FN294" s="96"/>
      <c r="FO294" s="96"/>
      <c r="FP294" s="96"/>
      <c r="FQ294" s="96"/>
      <c r="FR294" s="96"/>
      <c r="FS294" s="96"/>
      <c r="FT294" s="96"/>
      <c r="FU294" s="96"/>
      <c r="FV294" s="96"/>
      <c r="FW294" s="96"/>
      <c r="FX294" s="96"/>
      <c r="FY294" s="159"/>
      <c r="FZ294" s="159"/>
      <c r="GA294" s="159"/>
      <c r="GB294" s="159"/>
      <c r="GC294" s="159"/>
      <c r="GD294" s="159"/>
      <c r="GE294" s="159"/>
      <c r="GF294" s="159"/>
      <c r="GG294" s="159"/>
      <c r="GH294" s="159"/>
      <c r="GI294" s="159"/>
      <c r="GJ294" s="159"/>
      <c r="GK294" s="159"/>
      <c r="GL294" s="159"/>
      <c r="GM294" s="159"/>
      <c r="GN294" s="159"/>
      <c r="GO294" s="159"/>
      <c r="GP294" s="159"/>
      <c r="GQ294" s="159"/>
      <c r="GR294" s="159"/>
      <c r="GS294" s="159"/>
      <c r="GT294" s="159"/>
      <c r="GU294" s="159"/>
      <c r="GV294" s="159"/>
      <c r="GW294" s="159"/>
      <c r="GX294" s="159"/>
      <c r="GY294" s="159"/>
      <c r="GZ294" s="159"/>
      <c r="HA294" s="159"/>
      <c r="HB294" s="159"/>
      <c r="HC294" s="159"/>
      <c r="HD294" s="159"/>
      <c r="HE294" s="159"/>
      <c r="HF294" s="159"/>
      <c r="HG294" s="159"/>
      <c r="HH294" s="159"/>
    </row>
    <row r="295" spans="2:216" ht="15" customHeight="1">
      <c r="B295" s="104" t="s">
        <v>431</v>
      </c>
      <c r="C295" s="106" t="s">
        <v>264</v>
      </c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186"/>
      <c r="AH295" s="226"/>
      <c r="AI295" s="226"/>
      <c r="AJ295" s="226"/>
      <c r="AK295" s="96"/>
      <c r="AL295" s="96"/>
      <c r="AM295" s="96"/>
      <c r="AN295" s="96"/>
      <c r="AO295" s="96"/>
      <c r="AP295" s="96"/>
      <c r="AQ295" s="96"/>
      <c r="AR295" s="96"/>
      <c r="AS295" s="96"/>
      <c r="AT295" s="226"/>
      <c r="AU295" s="226"/>
      <c r="AV295" s="226"/>
      <c r="AW295" s="96"/>
      <c r="AX295" s="96"/>
      <c r="AY295" s="96"/>
      <c r="AZ295" s="96"/>
      <c r="BA295" s="96"/>
      <c r="BB295" s="96"/>
      <c r="BC295" s="96"/>
      <c r="BD295" s="96"/>
      <c r="BE295" s="96"/>
      <c r="BH295" s="226"/>
      <c r="BI295" s="226"/>
      <c r="BJ295" s="226"/>
      <c r="BK295" s="226"/>
      <c r="BL295" s="226"/>
      <c r="BM295" s="226"/>
      <c r="BN295" s="96"/>
      <c r="BO295" s="96"/>
      <c r="BP295" s="96"/>
      <c r="BQ295" s="96"/>
      <c r="BR295" s="96"/>
      <c r="BS295" s="96"/>
      <c r="BT295" s="226"/>
      <c r="BU295" s="226"/>
      <c r="BV295" s="226"/>
      <c r="BW295" s="226"/>
      <c r="BX295" s="226"/>
      <c r="BY295" s="226"/>
      <c r="BZ295" s="96"/>
      <c r="CA295" s="96"/>
      <c r="CB295" s="96"/>
      <c r="CC295" s="96"/>
      <c r="CD295" s="96"/>
      <c r="CE295" s="96"/>
      <c r="CH295" s="226"/>
      <c r="CI295" s="226"/>
      <c r="CJ295" s="226"/>
      <c r="CK295" s="226"/>
      <c r="CL295" s="226"/>
      <c r="CM295" s="226"/>
      <c r="CN295" s="226"/>
      <c r="CO295" s="226"/>
      <c r="CP295" s="226"/>
      <c r="CQ295" s="96"/>
      <c r="CR295" s="96"/>
      <c r="CS295" s="96"/>
      <c r="CT295" s="226"/>
      <c r="CU295" s="226"/>
      <c r="CV295" s="226"/>
      <c r="CW295" s="226"/>
      <c r="CX295" s="226"/>
      <c r="CY295" s="226"/>
      <c r="CZ295" s="226"/>
      <c r="DA295" s="226"/>
      <c r="DB295" s="226"/>
      <c r="DC295" s="96"/>
      <c r="DD295" s="96"/>
      <c r="DE295" s="96"/>
      <c r="DH295" s="96"/>
      <c r="DI295" s="96"/>
      <c r="DJ295" s="96"/>
      <c r="DK295" s="96"/>
      <c r="DL295" s="96"/>
      <c r="DM295" s="96"/>
      <c r="DN295" s="96"/>
      <c r="DO295" s="96"/>
      <c r="DP295" s="96"/>
      <c r="DQ295" s="96"/>
      <c r="DR295" s="96"/>
      <c r="DS295" s="96"/>
      <c r="DT295" s="96"/>
      <c r="DU295" s="96"/>
      <c r="DV295" s="96"/>
      <c r="DW295" s="96"/>
      <c r="DX295" s="96"/>
      <c r="DY295" s="96"/>
      <c r="DZ295" s="96"/>
      <c r="EA295" s="96"/>
      <c r="EB295" s="96"/>
      <c r="EC295" s="96"/>
      <c r="ED295" s="96"/>
      <c r="EE295" s="96"/>
      <c r="EF295" s="96"/>
      <c r="EG295" s="96"/>
      <c r="EH295" s="96"/>
      <c r="EI295" s="96"/>
      <c r="EJ295" s="96"/>
      <c r="EK295" s="96"/>
      <c r="EL295" s="96"/>
      <c r="EM295" s="96"/>
      <c r="EN295" s="96"/>
      <c r="EO295" s="96"/>
      <c r="EP295" s="96"/>
      <c r="EQ295" s="96"/>
      <c r="ER295" s="96"/>
      <c r="ES295" s="96"/>
      <c r="ET295" s="96"/>
      <c r="EU295" s="96"/>
      <c r="EV295" s="96"/>
      <c r="EW295" s="96"/>
      <c r="EX295" s="96"/>
      <c r="EY295" s="96"/>
      <c r="EZ295" s="96"/>
      <c r="FA295" s="96"/>
      <c r="FB295" s="96"/>
      <c r="FC295" s="96"/>
      <c r="FD295" s="96"/>
      <c r="FE295" s="96"/>
      <c r="FF295" s="96"/>
      <c r="FG295" s="96"/>
      <c r="FH295" s="96"/>
      <c r="FI295" s="96"/>
      <c r="FJ295" s="96"/>
      <c r="FK295" s="96"/>
      <c r="FL295" s="96"/>
      <c r="FM295" s="96"/>
      <c r="FN295" s="96"/>
      <c r="FO295" s="96"/>
      <c r="FP295" s="96"/>
      <c r="FQ295" s="96"/>
      <c r="FR295" s="96"/>
      <c r="FS295" s="96"/>
      <c r="FT295" s="96"/>
      <c r="FU295" s="96"/>
      <c r="FV295" s="96"/>
      <c r="FW295" s="96"/>
      <c r="FX295" s="96"/>
      <c r="FY295" s="159"/>
      <c r="FZ295" s="159"/>
      <c r="GA295" s="159"/>
      <c r="GB295" s="159"/>
      <c r="GC295" s="159"/>
      <c r="GD295" s="159"/>
      <c r="GE295" s="159"/>
      <c r="GF295" s="159"/>
      <c r="GG295" s="159"/>
      <c r="GH295" s="159"/>
      <c r="GI295" s="159"/>
      <c r="GJ295" s="159"/>
      <c r="GK295" s="159"/>
      <c r="GL295" s="159"/>
      <c r="GM295" s="159"/>
      <c r="GN295" s="159"/>
      <c r="GO295" s="159"/>
      <c r="GP295" s="159"/>
      <c r="GQ295" s="159"/>
      <c r="GR295" s="159"/>
      <c r="GS295" s="159"/>
      <c r="GT295" s="159"/>
      <c r="GU295" s="159"/>
      <c r="GV295" s="159"/>
      <c r="GW295" s="159"/>
      <c r="GX295" s="159"/>
      <c r="GY295" s="159"/>
      <c r="GZ295" s="159"/>
      <c r="HA295" s="159"/>
      <c r="HB295" s="159"/>
      <c r="HC295" s="159"/>
      <c r="HD295" s="159"/>
      <c r="HE295" s="159"/>
      <c r="HF295" s="159"/>
      <c r="HG295" s="159"/>
      <c r="HH295" s="159"/>
    </row>
    <row r="296" spans="2:216" ht="15" customHeight="1">
      <c r="B296" s="104" t="s">
        <v>430</v>
      </c>
      <c r="C296" s="106" t="s">
        <v>266</v>
      </c>
      <c r="H296" s="132"/>
      <c r="I296" s="132"/>
      <c r="J296" s="132"/>
      <c r="K296" s="132"/>
      <c r="L296" s="132"/>
      <c r="M296" s="132"/>
      <c r="N296" s="132"/>
      <c r="O296" s="132"/>
      <c r="P296" s="132"/>
      <c r="Q296" s="132"/>
      <c r="R296" s="132"/>
      <c r="S296" s="132"/>
      <c r="T296" s="132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186"/>
      <c r="AH296" s="226"/>
      <c r="AI296" s="226"/>
      <c r="AJ296" s="226"/>
      <c r="AK296" s="96"/>
      <c r="AL296" s="96"/>
      <c r="AM296" s="96"/>
      <c r="AN296" s="96"/>
      <c r="AO296" s="96"/>
      <c r="AP296" s="96"/>
      <c r="AQ296" s="96"/>
      <c r="AR296" s="96"/>
      <c r="AS296" s="96"/>
      <c r="AT296" s="226"/>
      <c r="AU296" s="226"/>
      <c r="AV296" s="226"/>
      <c r="AW296" s="96"/>
      <c r="AX296" s="96"/>
      <c r="AY296" s="96"/>
      <c r="AZ296" s="96"/>
      <c r="BA296" s="96"/>
      <c r="BB296" s="96"/>
      <c r="BC296" s="96"/>
      <c r="BD296" s="96"/>
      <c r="BE296" s="96"/>
      <c r="BH296" s="226"/>
      <c r="BI296" s="226"/>
      <c r="BJ296" s="226"/>
      <c r="BK296" s="226"/>
      <c r="BL296" s="226"/>
      <c r="BM296" s="226"/>
      <c r="BN296" s="96"/>
      <c r="BO296" s="96"/>
      <c r="BP296" s="96"/>
      <c r="BQ296" s="96"/>
      <c r="BR296" s="96"/>
      <c r="BS296" s="96"/>
      <c r="BT296" s="226"/>
      <c r="BU296" s="226"/>
      <c r="BV296" s="226"/>
      <c r="BW296" s="226"/>
      <c r="BX296" s="226"/>
      <c r="BY296" s="226"/>
      <c r="BZ296" s="96"/>
      <c r="CA296" s="96"/>
      <c r="CB296" s="96"/>
      <c r="CC296" s="96"/>
      <c r="CD296" s="96"/>
      <c r="CE296" s="96"/>
      <c r="CH296" s="226"/>
      <c r="CI296" s="226"/>
      <c r="CJ296" s="226"/>
      <c r="CK296" s="226"/>
      <c r="CL296" s="226"/>
      <c r="CM296" s="226"/>
      <c r="CN296" s="226"/>
      <c r="CO296" s="226"/>
      <c r="CP296" s="226"/>
      <c r="CQ296" s="96"/>
      <c r="CR296" s="96"/>
      <c r="CS296" s="96"/>
      <c r="CT296" s="226"/>
      <c r="CU296" s="226"/>
      <c r="CV296" s="226"/>
      <c r="CW296" s="226"/>
      <c r="CX296" s="226"/>
      <c r="CY296" s="226"/>
      <c r="CZ296" s="226"/>
      <c r="DA296" s="226"/>
      <c r="DB296" s="226"/>
      <c r="DC296" s="96"/>
      <c r="DD296" s="96"/>
      <c r="DE296" s="96"/>
      <c r="DH296" s="96"/>
      <c r="DI296" s="96"/>
      <c r="DJ296" s="96"/>
      <c r="DK296" s="96"/>
      <c r="DL296" s="96"/>
      <c r="DM296" s="96"/>
      <c r="DN296" s="96"/>
      <c r="DO296" s="96"/>
      <c r="DP296" s="96"/>
      <c r="DQ296" s="96"/>
      <c r="DR296" s="96"/>
      <c r="DS296" s="96"/>
      <c r="DT296" s="96"/>
      <c r="DU296" s="96"/>
      <c r="DV296" s="96"/>
      <c r="DW296" s="96"/>
      <c r="DX296" s="96"/>
      <c r="DY296" s="96"/>
      <c r="DZ296" s="96"/>
      <c r="EA296" s="96"/>
      <c r="EB296" s="96"/>
      <c r="EC296" s="96"/>
      <c r="ED296" s="96"/>
      <c r="EE296" s="96"/>
      <c r="EF296" s="96"/>
      <c r="EG296" s="96"/>
      <c r="EH296" s="96"/>
      <c r="EI296" s="96"/>
      <c r="EJ296" s="96"/>
      <c r="EK296" s="96"/>
      <c r="EL296" s="96"/>
      <c r="EM296" s="96"/>
      <c r="EN296" s="96"/>
      <c r="EO296" s="96"/>
      <c r="EP296" s="96"/>
      <c r="EQ296" s="96"/>
      <c r="ER296" s="96"/>
      <c r="ES296" s="96"/>
      <c r="ET296" s="96"/>
      <c r="EU296" s="96"/>
      <c r="EV296" s="96"/>
      <c r="EW296" s="96"/>
      <c r="EX296" s="96"/>
      <c r="EY296" s="96"/>
      <c r="EZ296" s="96"/>
      <c r="FA296" s="96"/>
      <c r="FB296" s="96"/>
      <c r="FC296" s="96"/>
      <c r="FD296" s="96"/>
      <c r="FE296" s="96"/>
      <c r="FF296" s="96"/>
      <c r="FG296" s="96"/>
      <c r="FH296" s="96"/>
      <c r="FI296" s="96"/>
      <c r="FJ296" s="96"/>
      <c r="FK296" s="96"/>
      <c r="FL296" s="96"/>
      <c r="FM296" s="96"/>
      <c r="FN296" s="96"/>
      <c r="FO296" s="96"/>
      <c r="FP296" s="96"/>
      <c r="FQ296" s="96"/>
      <c r="FR296" s="96"/>
      <c r="FS296" s="96"/>
      <c r="FT296" s="96"/>
      <c r="FU296" s="96"/>
      <c r="FV296" s="96"/>
      <c r="FW296" s="96"/>
      <c r="FX296" s="96"/>
      <c r="FY296" s="159"/>
      <c r="FZ296" s="159"/>
      <c r="GA296" s="159"/>
      <c r="GB296" s="159"/>
      <c r="GC296" s="159"/>
      <c r="GD296" s="159"/>
      <c r="GE296" s="159"/>
      <c r="GF296" s="159"/>
      <c r="GG296" s="159"/>
      <c r="GH296" s="159"/>
      <c r="GI296" s="159"/>
      <c r="GJ296" s="159"/>
      <c r="GK296" s="159"/>
      <c r="GL296" s="159"/>
      <c r="GM296" s="159"/>
      <c r="GN296" s="159"/>
      <c r="GO296" s="159"/>
      <c r="GP296" s="159"/>
      <c r="GQ296" s="159"/>
      <c r="GR296" s="159"/>
      <c r="GS296" s="159"/>
      <c r="GT296" s="159"/>
      <c r="GU296" s="159"/>
      <c r="GV296" s="159"/>
      <c r="GW296" s="159"/>
      <c r="GX296" s="159"/>
      <c r="GY296" s="159"/>
      <c r="GZ296" s="159"/>
      <c r="HA296" s="159"/>
      <c r="HB296" s="159"/>
      <c r="HC296" s="159"/>
      <c r="HD296" s="159"/>
      <c r="HE296" s="159"/>
      <c r="HF296" s="159"/>
      <c r="HG296" s="159"/>
      <c r="HH296" s="159"/>
    </row>
    <row r="297" spans="2:216" ht="15" customHeight="1">
      <c r="B297" s="104" t="s">
        <v>431</v>
      </c>
      <c r="C297" s="106" t="s">
        <v>266</v>
      </c>
      <c r="H297" s="132"/>
      <c r="I297" s="132"/>
      <c r="J297" s="132"/>
      <c r="K297" s="132"/>
      <c r="L297" s="132"/>
      <c r="M297" s="132"/>
      <c r="N297" s="132"/>
      <c r="O297" s="132"/>
      <c r="P297" s="132"/>
      <c r="Q297" s="132"/>
      <c r="R297" s="132"/>
      <c r="S297" s="132"/>
      <c r="T297" s="132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186"/>
      <c r="AH297" s="226"/>
      <c r="AI297" s="226"/>
      <c r="AJ297" s="226"/>
      <c r="AK297" s="96"/>
      <c r="AL297" s="96"/>
      <c r="AM297" s="96"/>
      <c r="AN297" s="96"/>
      <c r="AO297" s="96"/>
      <c r="AP297" s="96"/>
      <c r="AQ297" s="96"/>
      <c r="AR297" s="96"/>
      <c r="AS297" s="96"/>
      <c r="AT297" s="226"/>
      <c r="AU297" s="226"/>
      <c r="AV297" s="226"/>
      <c r="AW297" s="96"/>
      <c r="AX297" s="96"/>
      <c r="AY297" s="96"/>
      <c r="AZ297" s="96"/>
      <c r="BA297" s="96"/>
      <c r="BB297" s="96"/>
      <c r="BC297" s="96"/>
      <c r="BD297" s="96"/>
      <c r="BE297" s="96"/>
      <c r="BH297" s="226"/>
      <c r="BI297" s="226"/>
      <c r="BJ297" s="226"/>
      <c r="BK297" s="226"/>
      <c r="BL297" s="226"/>
      <c r="BM297" s="226"/>
      <c r="BN297" s="96"/>
      <c r="BO297" s="96"/>
      <c r="BP297" s="96"/>
      <c r="BQ297" s="96"/>
      <c r="BR297" s="96"/>
      <c r="BS297" s="96"/>
      <c r="BT297" s="226"/>
      <c r="BU297" s="226"/>
      <c r="BV297" s="226"/>
      <c r="BW297" s="226"/>
      <c r="BX297" s="226"/>
      <c r="BY297" s="226"/>
      <c r="BZ297" s="96"/>
      <c r="CA297" s="96"/>
      <c r="CB297" s="96"/>
      <c r="CC297" s="96"/>
      <c r="CD297" s="96"/>
      <c r="CE297" s="96"/>
      <c r="CH297" s="226"/>
      <c r="CI297" s="226"/>
      <c r="CJ297" s="226"/>
      <c r="CK297" s="226"/>
      <c r="CL297" s="226"/>
      <c r="CM297" s="226"/>
      <c r="CN297" s="226"/>
      <c r="CO297" s="226"/>
      <c r="CP297" s="226"/>
      <c r="CQ297" s="96"/>
      <c r="CR297" s="96"/>
      <c r="CS297" s="96"/>
      <c r="CT297" s="226"/>
      <c r="CU297" s="226"/>
      <c r="CV297" s="226"/>
      <c r="CW297" s="226"/>
      <c r="CX297" s="226"/>
      <c r="CY297" s="226"/>
      <c r="CZ297" s="226"/>
      <c r="DA297" s="226"/>
      <c r="DB297" s="226"/>
      <c r="DC297" s="96"/>
      <c r="DD297" s="96"/>
      <c r="DE297" s="96"/>
      <c r="DH297" s="96"/>
      <c r="DI297" s="96"/>
      <c r="DJ297" s="96"/>
      <c r="DK297" s="96"/>
      <c r="DL297" s="96"/>
      <c r="DM297" s="96"/>
      <c r="DN297" s="96"/>
      <c r="DO297" s="96"/>
      <c r="DP297" s="96"/>
      <c r="DQ297" s="96"/>
      <c r="DR297" s="96"/>
      <c r="DS297" s="96"/>
      <c r="DT297" s="96"/>
      <c r="DU297" s="96"/>
      <c r="DV297" s="96"/>
      <c r="DW297" s="96"/>
      <c r="DX297" s="96"/>
      <c r="DY297" s="96"/>
      <c r="DZ297" s="96"/>
      <c r="EA297" s="96"/>
      <c r="EB297" s="96"/>
      <c r="EC297" s="96"/>
      <c r="ED297" s="96"/>
      <c r="EE297" s="96"/>
      <c r="EF297" s="96"/>
      <c r="EG297" s="96"/>
      <c r="EH297" s="96"/>
      <c r="EI297" s="96"/>
      <c r="EJ297" s="96"/>
      <c r="EK297" s="96"/>
      <c r="EL297" s="96"/>
      <c r="EM297" s="96"/>
      <c r="EN297" s="96"/>
      <c r="EO297" s="96"/>
      <c r="EP297" s="96"/>
      <c r="EQ297" s="96"/>
      <c r="ER297" s="96"/>
      <c r="ES297" s="96"/>
      <c r="ET297" s="96"/>
      <c r="EU297" s="96"/>
      <c r="EV297" s="96"/>
      <c r="EW297" s="96"/>
      <c r="EX297" s="96"/>
      <c r="EY297" s="96"/>
      <c r="EZ297" s="96"/>
      <c r="FA297" s="96"/>
      <c r="FB297" s="96"/>
      <c r="FC297" s="96"/>
      <c r="FD297" s="96"/>
      <c r="FE297" s="96"/>
      <c r="FF297" s="96"/>
      <c r="FG297" s="96"/>
      <c r="FH297" s="96"/>
      <c r="FI297" s="96"/>
      <c r="FJ297" s="96"/>
      <c r="FK297" s="96"/>
      <c r="FL297" s="96"/>
      <c r="FM297" s="96"/>
      <c r="FN297" s="96"/>
      <c r="FO297" s="96"/>
      <c r="FP297" s="96"/>
      <c r="FQ297" s="96"/>
      <c r="FR297" s="96"/>
      <c r="FS297" s="96"/>
      <c r="FT297" s="96"/>
      <c r="FU297" s="96"/>
      <c r="FV297" s="96"/>
      <c r="FW297" s="96"/>
      <c r="FX297" s="96"/>
      <c r="FY297" s="159"/>
      <c r="FZ297" s="159"/>
      <c r="GA297" s="159"/>
      <c r="GB297" s="159"/>
      <c r="GC297" s="159"/>
      <c r="GD297" s="159"/>
      <c r="GE297" s="159"/>
      <c r="GF297" s="159"/>
      <c r="GG297" s="159"/>
      <c r="GH297" s="159"/>
      <c r="GI297" s="159"/>
      <c r="GJ297" s="159"/>
      <c r="GK297" s="159"/>
      <c r="GL297" s="159"/>
      <c r="GM297" s="159"/>
      <c r="GN297" s="159"/>
      <c r="GO297" s="159"/>
      <c r="GP297" s="159"/>
      <c r="GQ297" s="159"/>
      <c r="GR297" s="159"/>
      <c r="GS297" s="159"/>
      <c r="GT297" s="159"/>
      <c r="GU297" s="159"/>
      <c r="GV297" s="159"/>
      <c r="GW297" s="159"/>
      <c r="GX297" s="159"/>
      <c r="GY297" s="159"/>
      <c r="GZ297" s="159"/>
      <c r="HA297" s="159"/>
      <c r="HB297" s="159"/>
      <c r="HC297" s="159"/>
      <c r="HD297" s="159"/>
      <c r="HE297" s="159"/>
      <c r="HF297" s="159"/>
      <c r="HG297" s="159"/>
      <c r="HH297" s="159"/>
    </row>
    <row r="298" spans="2:216" ht="15" customHeight="1">
      <c r="B298" s="84" t="s">
        <v>432</v>
      </c>
      <c r="C298" s="106" t="s">
        <v>181</v>
      </c>
      <c r="H298" s="132"/>
      <c r="I298" s="132"/>
      <c r="J298" s="132"/>
      <c r="K298" s="132"/>
      <c r="L298" s="132"/>
      <c r="M298" s="132"/>
      <c r="N298" s="132"/>
      <c r="O298" s="132"/>
      <c r="P298" s="132"/>
      <c r="Q298" s="132"/>
      <c r="R298" s="132"/>
      <c r="S298" s="132"/>
      <c r="T298" s="132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186"/>
      <c r="AH298" s="226"/>
      <c r="AI298" s="226"/>
      <c r="AJ298" s="226"/>
      <c r="AK298" s="96"/>
      <c r="AL298" s="96"/>
      <c r="AM298" s="96"/>
      <c r="AN298" s="96"/>
      <c r="AO298" s="96"/>
      <c r="AP298" s="96"/>
      <c r="AQ298" s="96"/>
      <c r="AR298" s="96"/>
      <c r="AS298" s="96"/>
      <c r="AT298" s="226"/>
      <c r="AU298" s="226"/>
      <c r="AV298" s="226"/>
      <c r="AW298" s="96"/>
      <c r="AX298" s="96"/>
      <c r="AY298" s="96"/>
      <c r="AZ298" s="96"/>
      <c r="BA298" s="96"/>
      <c r="BB298" s="96"/>
      <c r="BC298" s="96"/>
      <c r="BD298" s="96"/>
      <c r="BE298" s="96"/>
      <c r="BH298" s="226"/>
      <c r="BI298" s="226"/>
      <c r="BJ298" s="226"/>
      <c r="BK298" s="226"/>
      <c r="BL298" s="226"/>
      <c r="BM298" s="226"/>
      <c r="BN298" s="96"/>
      <c r="BO298" s="96"/>
      <c r="BP298" s="96"/>
      <c r="BQ298" s="96"/>
      <c r="BR298" s="96"/>
      <c r="BS298" s="96"/>
      <c r="BT298" s="226"/>
      <c r="BU298" s="226"/>
      <c r="BV298" s="226"/>
      <c r="BW298" s="226"/>
      <c r="BX298" s="226"/>
      <c r="BY298" s="226"/>
      <c r="BZ298" s="96"/>
      <c r="CA298" s="96"/>
      <c r="CB298" s="96"/>
      <c r="CC298" s="96"/>
      <c r="CD298" s="96"/>
      <c r="CE298" s="96"/>
      <c r="CH298" s="226"/>
      <c r="CI298" s="226"/>
      <c r="CJ298" s="226"/>
      <c r="CK298" s="226"/>
      <c r="CL298" s="226"/>
      <c r="CM298" s="226"/>
      <c r="CN298" s="226"/>
      <c r="CO298" s="226"/>
      <c r="CP298" s="226"/>
      <c r="CQ298" s="96"/>
      <c r="CR298" s="96"/>
      <c r="CS298" s="96"/>
      <c r="CT298" s="226"/>
      <c r="CU298" s="226"/>
      <c r="CV298" s="226"/>
      <c r="CW298" s="226"/>
      <c r="CX298" s="226"/>
      <c r="CY298" s="226"/>
      <c r="CZ298" s="226"/>
      <c r="DA298" s="226"/>
      <c r="DB298" s="226"/>
      <c r="DC298" s="96"/>
      <c r="DD298" s="96"/>
      <c r="DE298" s="96"/>
      <c r="DH298" s="96"/>
      <c r="DI298" s="96"/>
      <c r="DJ298" s="96"/>
      <c r="DK298" s="96"/>
      <c r="DL298" s="96"/>
      <c r="DM298" s="96"/>
      <c r="DN298" s="96"/>
      <c r="DO298" s="96"/>
      <c r="DP298" s="96"/>
      <c r="DQ298" s="96"/>
      <c r="DR298" s="96"/>
      <c r="DS298" s="96"/>
      <c r="DT298" s="96"/>
      <c r="DU298" s="96"/>
      <c r="DV298" s="96"/>
      <c r="DW298" s="96"/>
      <c r="DX298" s="96"/>
      <c r="DY298" s="96"/>
      <c r="DZ298" s="96"/>
      <c r="EA298" s="96"/>
      <c r="EB298" s="96"/>
      <c r="EC298" s="96"/>
      <c r="ED298" s="96"/>
      <c r="EE298" s="96"/>
      <c r="EF298" s="96"/>
      <c r="EG298" s="96"/>
      <c r="EH298" s="96"/>
      <c r="EI298" s="96"/>
      <c r="EJ298" s="96"/>
      <c r="EK298" s="96"/>
      <c r="EL298" s="96"/>
      <c r="EM298" s="96"/>
      <c r="EN298" s="96"/>
      <c r="EO298" s="96"/>
      <c r="EP298" s="96"/>
      <c r="EQ298" s="96"/>
      <c r="ER298" s="96"/>
      <c r="ES298" s="96"/>
      <c r="ET298" s="96"/>
      <c r="EU298" s="96"/>
      <c r="EV298" s="96"/>
      <c r="EW298" s="96"/>
      <c r="EX298" s="96"/>
      <c r="EY298" s="96"/>
      <c r="EZ298" s="96"/>
      <c r="FA298" s="96"/>
      <c r="FB298" s="96"/>
      <c r="FC298" s="96"/>
      <c r="FD298" s="96"/>
      <c r="FE298" s="96"/>
      <c r="FF298" s="96"/>
      <c r="FG298" s="96"/>
      <c r="FH298" s="96"/>
      <c r="FI298" s="96"/>
      <c r="FJ298" s="96"/>
      <c r="FK298" s="96"/>
      <c r="FL298" s="96"/>
      <c r="FM298" s="96"/>
      <c r="FN298" s="96"/>
      <c r="FO298" s="96"/>
      <c r="FP298" s="96"/>
      <c r="FQ298" s="96"/>
      <c r="FR298" s="96"/>
      <c r="FS298" s="96"/>
      <c r="FT298" s="96"/>
      <c r="FU298" s="96"/>
      <c r="FV298" s="96"/>
      <c r="FW298" s="96"/>
      <c r="FX298" s="96"/>
      <c r="FY298" s="159"/>
      <c r="FZ298" s="159"/>
      <c r="GA298" s="159"/>
      <c r="GB298" s="159"/>
      <c r="GC298" s="159"/>
      <c r="GD298" s="159"/>
      <c r="GE298" s="159"/>
      <c r="GF298" s="159"/>
      <c r="GG298" s="159"/>
      <c r="GH298" s="159"/>
      <c r="GI298" s="159"/>
      <c r="GJ298" s="159"/>
      <c r="GK298" s="159"/>
      <c r="GL298" s="159"/>
      <c r="GM298" s="159"/>
      <c r="GN298" s="159"/>
      <c r="GO298" s="159"/>
      <c r="GP298" s="159"/>
      <c r="GQ298" s="159"/>
      <c r="GR298" s="159"/>
      <c r="GS298" s="159"/>
      <c r="GT298" s="159"/>
      <c r="GU298" s="159"/>
      <c r="GV298" s="159"/>
      <c r="GW298" s="159"/>
      <c r="GX298" s="159"/>
      <c r="GY298" s="159"/>
      <c r="GZ298" s="159"/>
      <c r="HA298" s="159"/>
      <c r="HB298" s="159"/>
      <c r="HC298" s="159"/>
      <c r="HD298" s="159"/>
      <c r="HE298" s="159"/>
      <c r="HF298" s="159"/>
      <c r="HG298" s="159"/>
      <c r="HH298" s="159"/>
    </row>
    <row r="299" spans="2:216" ht="15" customHeight="1">
      <c r="B299" s="85" t="s">
        <v>433</v>
      </c>
      <c r="C299" s="106" t="s">
        <v>181</v>
      </c>
      <c r="H299" s="132"/>
      <c r="I299" s="132"/>
      <c r="J299" s="132"/>
      <c r="K299" s="132"/>
      <c r="L299" s="132"/>
      <c r="M299" s="132"/>
      <c r="N299" s="132"/>
      <c r="O299" s="132"/>
      <c r="P299" s="132"/>
      <c r="Q299" s="132"/>
      <c r="R299" s="132"/>
      <c r="S299" s="132"/>
      <c r="T299" s="132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186"/>
      <c r="AH299" s="226"/>
      <c r="AI299" s="226"/>
      <c r="AJ299" s="226"/>
      <c r="AK299" s="96"/>
      <c r="AL299" s="96"/>
      <c r="AM299" s="96"/>
      <c r="AN299" s="96"/>
      <c r="AO299" s="96"/>
      <c r="AP299" s="96"/>
      <c r="AQ299" s="96"/>
      <c r="AR299" s="96"/>
      <c r="AS299" s="96"/>
      <c r="AT299" s="226"/>
      <c r="AU299" s="226"/>
      <c r="AV299" s="226"/>
      <c r="AW299" s="96"/>
      <c r="AX299" s="96"/>
      <c r="AY299" s="96"/>
      <c r="AZ299" s="96"/>
      <c r="BA299" s="96"/>
      <c r="BB299" s="96"/>
      <c r="BC299" s="96"/>
      <c r="BD299" s="96"/>
      <c r="BE299" s="96"/>
      <c r="BH299" s="226"/>
      <c r="BI299" s="226"/>
      <c r="BJ299" s="226"/>
      <c r="BK299" s="226"/>
      <c r="BL299" s="226"/>
      <c r="BM299" s="226"/>
      <c r="BN299" s="96"/>
      <c r="BO299" s="96"/>
      <c r="BP299" s="96"/>
      <c r="BQ299" s="96"/>
      <c r="BR299" s="96"/>
      <c r="BS299" s="96"/>
      <c r="BT299" s="226"/>
      <c r="BU299" s="226"/>
      <c r="BV299" s="226"/>
      <c r="BW299" s="226"/>
      <c r="BX299" s="226"/>
      <c r="BY299" s="226"/>
      <c r="BZ299" s="96"/>
      <c r="CA299" s="96"/>
      <c r="CB299" s="96"/>
      <c r="CC299" s="96"/>
      <c r="CD299" s="96"/>
      <c r="CE299" s="96"/>
      <c r="CH299" s="226"/>
      <c r="CI299" s="226"/>
      <c r="CJ299" s="226"/>
      <c r="CK299" s="226"/>
      <c r="CL299" s="226"/>
      <c r="CM299" s="226"/>
      <c r="CN299" s="226"/>
      <c r="CO299" s="226"/>
      <c r="CP299" s="226"/>
      <c r="CQ299" s="96"/>
      <c r="CR299" s="96"/>
      <c r="CS299" s="96"/>
      <c r="CT299" s="226"/>
      <c r="CU299" s="226"/>
      <c r="CV299" s="226"/>
      <c r="CW299" s="226"/>
      <c r="CX299" s="226"/>
      <c r="CY299" s="226"/>
      <c r="CZ299" s="226"/>
      <c r="DA299" s="226"/>
      <c r="DB299" s="226"/>
      <c r="DC299" s="96"/>
      <c r="DD299" s="96"/>
      <c r="DE299" s="96"/>
      <c r="DH299" s="96"/>
      <c r="DI299" s="96"/>
      <c r="DJ299" s="96"/>
      <c r="DK299" s="96"/>
      <c r="DL299" s="96"/>
      <c r="DM299" s="96"/>
      <c r="DN299" s="96"/>
      <c r="DO299" s="96"/>
      <c r="DP299" s="96"/>
      <c r="DQ299" s="96"/>
      <c r="DR299" s="96"/>
      <c r="DS299" s="96"/>
      <c r="DT299" s="96"/>
      <c r="DU299" s="96"/>
      <c r="DV299" s="96"/>
      <c r="DW299" s="96"/>
      <c r="DX299" s="96"/>
      <c r="DY299" s="96"/>
      <c r="DZ299" s="96"/>
      <c r="EA299" s="96"/>
      <c r="EB299" s="96"/>
      <c r="EC299" s="96"/>
      <c r="ED299" s="96"/>
      <c r="EE299" s="96"/>
      <c r="EF299" s="96"/>
      <c r="EG299" s="96"/>
      <c r="EH299" s="96"/>
      <c r="EI299" s="96"/>
      <c r="EJ299" s="96"/>
      <c r="EK299" s="96"/>
      <c r="EL299" s="96"/>
      <c r="EM299" s="96"/>
      <c r="EN299" s="96"/>
      <c r="EO299" s="96"/>
      <c r="EP299" s="96"/>
      <c r="EQ299" s="96"/>
      <c r="ER299" s="96"/>
      <c r="ES299" s="96"/>
      <c r="ET299" s="96"/>
      <c r="EU299" s="96"/>
      <c r="EV299" s="96"/>
      <c r="EW299" s="96"/>
      <c r="EX299" s="96"/>
      <c r="EY299" s="96"/>
      <c r="EZ299" s="96"/>
      <c r="FA299" s="96"/>
      <c r="FB299" s="96"/>
      <c r="FC299" s="96"/>
      <c r="FD299" s="96"/>
      <c r="FE299" s="96"/>
      <c r="FF299" s="96"/>
      <c r="FG299" s="96"/>
      <c r="FH299" s="96"/>
      <c r="FI299" s="96"/>
      <c r="FJ299" s="96"/>
      <c r="FK299" s="96"/>
      <c r="FL299" s="96"/>
      <c r="FM299" s="96"/>
      <c r="FN299" s="96"/>
      <c r="FO299" s="96"/>
      <c r="FP299" s="96"/>
      <c r="FQ299" s="96"/>
      <c r="FR299" s="96"/>
      <c r="FS299" s="96"/>
      <c r="FT299" s="96"/>
      <c r="FU299" s="96"/>
      <c r="FV299" s="96"/>
      <c r="FW299" s="96"/>
      <c r="FX299" s="96"/>
      <c r="FY299" s="159"/>
      <c r="FZ299" s="159"/>
      <c r="GA299" s="159"/>
      <c r="GB299" s="159"/>
      <c r="GC299" s="159"/>
      <c r="GD299" s="159"/>
      <c r="GE299" s="159"/>
      <c r="GF299" s="159"/>
      <c r="GG299" s="159"/>
      <c r="GH299" s="159"/>
      <c r="GI299" s="159"/>
      <c r="GJ299" s="159"/>
      <c r="GK299" s="159"/>
      <c r="GL299" s="159"/>
      <c r="GM299" s="159"/>
      <c r="GN299" s="159"/>
      <c r="GO299" s="159"/>
      <c r="GP299" s="159"/>
      <c r="GQ299" s="159"/>
      <c r="GR299" s="159"/>
      <c r="GS299" s="159"/>
      <c r="GT299" s="159"/>
      <c r="GU299" s="159"/>
      <c r="GV299" s="159"/>
      <c r="GW299" s="159"/>
      <c r="GX299" s="159"/>
      <c r="GY299" s="159"/>
      <c r="GZ299" s="159"/>
      <c r="HA299" s="159"/>
      <c r="HB299" s="159"/>
      <c r="HC299" s="159"/>
      <c r="HD299" s="159"/>
      <c r="HE299" s="159"/>
      <c r="HF299" s="159"/>
      <c r="HG299" s="159"/>
      <c r="HH299" s="159"/>
    </row>
    <row r="300" spans="2:216" ht="15" customHeight="1">
      <c r="B300" s="85" t="s">
        <v>434</v>
      </c>
      <c r="C300" s="106" t="s">
        <v>152</v>
      </c>
      <c r="H300" s="132"/>
      <c r="I300" s="132"/>
      <c r="J300" s="132"/>
      <c r="K300" s="132"/>
      <c r="L300" s="132"/>
      <c r="M300" s="132"/>
      <c r="N300" s="132"/>
      <c r="O300" s="132"/>
      <c r="P300" s="132"/>
      <c r="Q300" s="132"/>
      <c r="R300" s="132"/>
      <c r="S300" s="132"/>
      <c r="T300" s="132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186"/>
      <c r="AH300" s="226"/>
      <c r="AI300" s="226"/>
      <c r="AJ300" s="226"/>
      <c r="AK300" s="96"/>
      <c r="AL300" s="96"/>
      <c r="AM300" s="96"/>
      <c r="AN300" s="96"/>
      <c r="AO300" s="96"/>
      <c r="AP300" s="96"/>
      <c r="AQ300" s="96"/>
      <c r="AR300" s="96"/>
      <c r="AS300" s="96"/>
      <c r="AT300" s="226"/>
      <c r="AU300" s="226"/>
      <c r="AV300" s="226"/>
      <c r="AW300" s="96"/>
      <c r="AX300" s="96"/>
      <c r="AY300" s="96"/>
      <c r="AZ300" s="96"/>
      <c r="BA300" s="96"/>
      <c r="BB300" s="96"/>
      <c r="BC300" s="96"/>
      <c r="BD300" s="96"/>
      <c r="BE300" s="96"/>
      <c r="BH300" s="226"/>
      <c r="BI300" s="226"/>
      <c r="BJ300" s="226"/>
      <c r="BK300" s="226"/>
      <c r="BL300" s="226"/>
      <c r="BM300" s="226"/>
      <c r="BN300" s="96"/>
      <c r="BO300" s="96"/>
      <c r="BP300" s="96"/>
      <c r="BQ300" s="96"/>
      <c r="BR300" s="96"/>
      <c r="BS300" s="96"/>
      <c r="BT300" s="226"/>
      <c r="BU300" s="226"/>
      <c r="BV300" s="226"/>
      <c r="BW300" s="226"/>
      <c r="BX300" s="226"/>
      <c r="BY300" s="226"/>
      <c r="BZ300" s="96"/>
      <c r="CA300" s="96"/>
      <c r="CB300" s="96"/>
      <c r="CC300" s="96"/>
      <c r="CD300" s="96"/>
      <c r="CE300" s="96"/>
      <c r="CH300" s="226"/>
      <c r="CI300" s="226"/>
      <c r="CJ300" s="226"/>
      <c r="CK300" s="226"/>
      <c r="CL300" s="226"/>
      <c r="CM300" s="226"/>
      <c r="CN300" s="226"/>
      <c r="CO300" s="226"/>
      <c r="CP300" s="226"/>
      <c r="CQ300" s="96"/>
      <c r="CR300" s="96"/>
      <c r="CS300" s="96"/>
      <c r="CT300" s="226"/>
      <c r="CU300" s="226"/>
      <c r="CV300" s="226"/>
      <c r="CW300" s="226"/>
      <c r="CX300" s="226"/>
      <c r="CY300" s="226"/>
      <c r="CZ300" s="226"/>
      <c r="DA300" s="226"/>
      <c r="DB300" s="226"/>
      <c r="DC300" s="96"/>
      <c r="DD300" s="96"/>
      <c r="DE300" s="96"/>
      <c r="DH300" s="96"/>
      <c r="DI300" s="96"/>
      <c r="DJ300" s="96"/>
      <c r="DK300" s="96"/>
      <c r="DL300" s="96"/>
      <c r="DM300" s="96"/>
      <c r="DN300" s="96"/>
      <c r="DO300" s="96"/>
      <c r="DP300" s="96"/>
      <c r="DQ300" s="96"/>
      <c r="DR300" s="96"/>
      <c r="DS300" s="96"/>
      <c r="DT300" s="96"/>
      <c r="DU300" s="96"/>
      <c r="DV300" s="96"/>
      <c r="DW300" s="96"/>
      <c r="DX300" s="96"/>
      <c r="DY300" s="96"/>
      <c r="DZ300" s="96"/>
      <c r="EA300" s="96"/>
      <c r="EB300" s="96"/>
      <c r="EC300" s="96"/>
      <c r="ED300" s="96"/>
      <c r="EE300" s="96"/>
      <c r="EF300" s="96"/>
      <c r="EG300" s="96"/>
      <c r="EH300" s="96"/>
      <c r="EI300" s="96"/>
      <c r="EJ300" s="96"/>
      <c r="EK300" s="96"/>
      <c r="EL300" s="96"/>
      <c r="EM300" s="96"/>
      <c r="EN300" s="96"/>
      <c r="EO300" s="96"/>
      <c r="EP300" s="96"/>
      <c r="EQ300" s="96"/>
      <c r="ER300" s="96"/>
      <c r="ES300" s="96"/>
      <c r="ET300" s="96"/>
      <c r="EU300" s="96"/>
      <c r="EV300" s="96"/>
      <c r="EW300" s="96"/>
      <c r="EX300" s="96"/>
      <c r="EY300" s="96"/>
      <c r="EZ300" s="96"/>
      <c r="FA300" s="96"/>
      <c r="FB300" s="96"/>
      <c r="FC300" s="96"/>
      <c r="FD300" s="96"/>
      <c r="FE300" s="96"/>
      <c r="FF300" s="96"/>
      <c r="FG300" s="96"/>
      <c r="FH300" s="96"/>
      <c r="FI300" s="96"/>
      <c r="FJ300" s="96"/>
      <c r="FK300" s="96"/>
      <c r="FL300" s="96"/>
      <c r="FM300" s="96"/>
      <c r="FN300" s="96"/>
      <c r="FO300" s="96"/>
      <c r="FP300" s="96"/>
      <c r="FQ300" s="96"/>
      <c r="FR300" s="96"/>
      <c r="FS300" s="96"/>
      <c r="FT300" s="96"/>
      <c r="FU300" s="96"/>
      <c r="FV300" s="96"/>
      <c r="FW300" s="96"/>
      <c r="FX300" s="96"/>
      <c r="FY300" s="159"/>
      <c r="FZ300" s="159"/>
      <c r="GA300" s="159"/>
      <c r="GB300" s="159"/>
      <c r="GC300" s="159"/>
      <c r="GD300" s="159"/>
      <c r="GE300" s="159"/>
      <c r="GF300" s="159"/>
      <c r="GG300" s="159"/>
      <c r="GH300" s="159"/>
      <c r="GI300" s="159"/>
      <c r="GJ300" s="159"/>
      <c r="GK300" s="159"/>
      <c r="GL300" s="159"/>
      <c r="GM300" s="159"/>
      <c r="GN300" s="159"/>
      <c r="GO300" s="159"/>
      <c r="GP300" s="159"/>
      <c r="GQ300" s="159"/>
      <c r="GR300" s="159"/>
      <c r="GS300" s="159"/>
      <c r="GT300" s="159"/>
      <c r="GU300" s="159"/>
      <c r="GV300" s="159"/>
      <c r="GW300" s="159"/>
      <c r="GX300" s="159"/>
      <c r="GY300" s="159"/>
      <c r="GZ300" s="159"/>
      <c r="HA300" s="159"/>
      <c r="HB300" s="159"/>
      <c r="HC300" s="159"/>
      <c r="HD300" s="159"/>
      <c r="HE300" s="159"/>
      <c r="HF300" s="159"/>
      <c r="HG300" s="159"/>
      <c r="HH300" s="159"/>
    </row>
    <row r="301" spans="2:216" ht="15" customHeight="1">
      <c r="B301" s="85" t="s">
        <v>435</v>
      </c>
      <c r="C301" s="106" t="s">
        <v>153</v>
      </c>
      <c r="H301" s="132"/>
      <c r="I301" s="132"/>
      <c r="J301" s="132"/>
      <c r="K301" s="132"/>
      <c r="L301" s="132"/>
      <c r="M301" s="132"/>
      <c r="N301" s="132"/>
      <c r="O301" s="132"/>
      <c r="P301" s="132"/>
      <c r="Q301" s="132"/>
      <c r="R301" s="132"/>
      <c r="S301" s="132"/>
      <c r="T301" s="132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186"/>
      <c r="AH301" s="226"/>
      <c r="AI301" s="226"/>
      <c r="AJ301" s="226"/>
      <c r="AK301" s="96"/>
      <c r="AL301" s="96"/>
      <c r="AM301" s="96"/>
      <c r="AN301" s="96"/>
      <c r="AO301" s="96"/>
      <c r="AP301" s="96"/>
      <c r="AQ301" s="96"/>
      <c r="AR301" s="96"/>
      <c r="AS301" s="96"/>
      <c r="AT301" s="226"/>
      <c r="AU301" s="226"/>
      <c r="AV301" s="226"/>
      <c r="AW301" s="96"/>
      <c r="AX301" s="96"/>
      <c r="AY301" s="96"/>
      <c r="AZ301" s="96"/>
      <c r="BA301" s="96"/>
      <c r="BB301" s="96"/>
      <c r="BC301" s="96"/>
      <c r="BD301" s="96"/>
      <c r="BE301" s="96"/>
      <c r="BH301" s="226"/>
      <c r="BI301" s="226"/>
      <c r="BJ301" s="226"/>
      <c r="BK301" s="226"/>
      <c r="BL301" s="226"/>
      <c r="BM301" s="226"/>
      <c r="BN301" s="96"/>
      <c r="BO301" s="96"/>
      <c r="BP301" s="96"/>
      <c r="BQ301" s="96"/>
      <c r="BR301" s="96"/>
      <c r="BS301" s="96"/>
      <c r="BT301" s="226"/>
      <c r="BU301" s="226"/>
      <c r="BV301" s="226"/>
      <c r="BW301" s="226"/>
      <c r="BX301" s="226"/>
      <c r="BY301" s="226"/>
      <c r="BZ301" s="96"/>
      <c r="CA301" s="96"/>
      <c r="CB301" s="96"/>
      <c r="CC301" s="96"/>
      <c r="CD301" s="96"/>
      <c r="CE301" s="96"/>
      <c r="CH301" s="226"/>
      <c r="CI301" s="226"/>
      <c r="CJ301" s="226"/>
      <c r="CK301" s="226"/>
      <c r="CL301" s="226"/>
      <c r="CM301" s="226"/>
      <c r="CN301" s="226"/>
      <c r="CO301" s="226"/>
      <c r="CP301" s="226"/>
      <c r="CQ301" s="96"/>
      <c r="CR301" s="96"/>
      <c r="CS301" s="96"/>
      <c r="CT301" s="226"/>
      <c r="CU301" s="226"/>
      <c r="CV301" s="226"/>
      <c r="CW301" s="226"/>
      <c r="CX301" s="226"/>
      <c r="CY301" s="226"/>
      <c r="CZ301" s="226"/>
      <c r="DA301" s="226"/>
      <c r="DB301" s="226"/>
      <c r="DC301" s="96"/>
      <c r="DD301" s="96"/>
      <c r="DE301" s="96"/>
      <c r="DH301" s="96"/>
      <c r="DI301" s="96"/>
      <c r="DJ301" s="96"/>
      <c r="DK301" s="96"/>
      <c r="DL301" s="96"/>
      <c r="DM301" s="96"/>
      <c r="DN301" s="96"/>
      <c r="DO301" s="96"/>
      <c r="DP301" s="96"/>
      <c r="DQ301" s="96"/>
      <c r="DR301" s="96"/>
      <c r="DS301" s="96"/>
      <c r="DT301" s="96"/>
      <c r="DU301" s="96"/>
      <c r="DV301" s="96"/>
      <c r="DW301" s="96"/>
      <c r="DX301" s="96"/>
      <c r="DY301" s="96"/>
      <c r="DZ301" s="96"/>
      <c r="EA301" s="96"/>
      <c r="EB301" s="96"/>
      <c r="EC301" s="96"/>
      <c r="ED301" s="96"/>
      <c r="EE301" s="96"/>
      <c r="EF301" s="96"/>
      <c r="EG301" s="96"/>
      <c r="EH301" s="96"/>
      <c r="EI301" s="96"/>
      <c r="EJ301" s="96"/>
      <c r="EK301" s="96"/>
      <c r="EL301" s="96"/>
      <c r="EM301" s="96"/>
      <c r="EN301" s="96"/>
      <c r="EO301" s="96"/>
      <c r="EP301" s="96"/>
      <c r="EQ301" s="96"/>
      <c r="ER301" s="96"/>
      <c r="ES301" s="96"/>
      <c r="ET301" s="96"/>
      <c r="EU301" s="96"/>
      <c r="EV301" s="96"/>
      <c r="EW301" s="96"/>
      <c r="EX301" s="96"/>
      <c r="EY301" s="96"/>
      <c r="EZ301" s="96"/>
      <c r="FA301" s="96"/>
      <c r="FB301" s="96"/>
      <c r="FC301" s="96"/>
      <c r="FD301" s="96"/>
      <c r="FE301" s="96"/>
      <c r="FF301" s="96"/>
      <c r="FG301" s="96"/>
      <c r="FH301" s="96"/>
      <c r="FI301" s="96"/>
      <c r="FJ301" s="96"/>
      <c r="FK301" s="96"/>
      <c r="FL301" s="96"/>
      <c r="FM301" s="96"/>
      <c r="FN301" s="96"/>
      <c r="FO301" s="96"/>
      <c r="FP301" s="96"/>
      <c r="FQ301" s="96"/>
      <c r="FR301" s="96"/>
      <c r="FS301" s="96"/>
      <c r="FT301" s="96"/>
      <c r="FU301" s="96"/>
      <c r="FV301" s="96"/>
      <c r="FW301" s="96"/>
      <c r="FX301" s="96"/>
      <c r="FY301" s="159"/>
      <c r="FZ301" s="159"/>
      <c r="GA301" s="159"/>
      <c r="GB301" s="159"/>
      <c r="GC301" s="159"/>
      <c r="GD301" s="159"/>
      <c r="GE301" s="159"/>
      <c r="GF301" s="159"/>
      <c r="GG301" s="159"/>
      <c r="GH301" s="159"/>
      <c r="GI301" s="159"/>
      <c r="GJ301" s="159"/>
      <c r="GK301" s="159"/>
      <c r="GL301" s="159"/>
      <c r="GM301" s="159"/>
      <c r="GN301" s="159"/>
      <c r="GO301" s="159"/>
      <c r="GP301" s="159"/>
      <c r="GQ301" s="159"/>
      <c r="GR301" s="159"/>
      <c r="GS301" s="159"/>
      <c r="GT301" s="159"/>
      <c r="GU301" s="159"/>
      <c r="GV301" s="159"/>
      <c r="GW301" s="159"/>
      <c r="GX301" s="159"/>
      <c r="GY301" s="159"/>
      <c r="GZ301" s="159"/>
      <c r="HA301" s="159"/>
      <c r="HB301" s="159"/>
      <c r="HC301" s="159"/>
      <c r="HD301" s="159"/>
      <c r="HE301" s="159"/>
      <c r="HF301" s="159"/>
      <c r="HG301" s="159"/>
      <c r="HH301" s="159"/>
    </row>
    <row r="302" spans="2:216" s="264" customFormat="1" ht="15" customHeight="1">
      <c r="B302" s="256" t="s">
        <v>436</v>
      </c>
      <c r="C302" s="254"/>
      <c r="D302" s="263"/>
      <c r="E302" s="263"/>
      <c r="F302" s="263"/>
      <c r="AF302" s="267"/>
      <c r="AG302" s="265"/>
      <c r="AK302" s="266"/>
      <c r="AL302" s="266"/>
      <c r="AM302" s="266"/>
      <c r="AN302" s="266"/>
      <c r="AO302" s="266"/>
      <c r="AP302" s="266"/>
      <c r="AQ302" s="266"/>
      <c r="AR302" s="266"/>
      <c r="AS302" s="266"/>
      <c r="AW302" s="266"/>
      <c r="AX302" s="266"/>
      <c r="AY302" s="266"/>
      <c r="AZ302" s="266"/>
      <c r="BA302" s="266"/>
      <c r="BB302" s="266"/>
      <c r="BC302" s="266"/>
      <c r="BD302" s="266"/>
      <c r="BE302" s="266"/>
      <c r="BF302" s="265"/>
      <c r="BG302" s="265"/>
      <c r="BN302" s="266"/>
      <c r="BO302" s="266"/>
      <c r="BP302" s="266"/>
      <c r="BQ302" s="266"/>
      <c r="BR302" s="266"/>
      <c r="BS302" s="266"/>
      <c r="BZ302" s="266"/>
      <c r="CA302" s="266"/>
      <c r="CB302" s="266"/>
      <c r="CC302" s="266"/>
      <c r="CD302" s="266"/>
      <c r="CE302" s="266"/>
      <c r="CF302" s="265"/>
      <c r="CG302" s="265"/>
      <c r="CQ302" s="266"/>
      <c r="CR302" s="266"/>
      <c r="CS302" s="266"/>
      <c r="DC302" s="266"/>
      <c r="DD302" s="266"/>
      <c r="DE302" s="266"/>
      <c r="DH302" s="266"/>
      <c r="DI302" s="266"/>
      <c r="DJ302" s="266"/>
      <c r="DK302" s="266"/>
      <c r="DL302" s="266"/>
      <c r="DM302" s="266"/>
      <c r="DN302" s="266"/>
      <c r="DO302" s="266"/>
      <c r="DP302" s="266"/>
      <c r="DQ302" s="266"/>
      <c r="DR302" s="266"/>
      <c r="DS302" s="266"/>
      <c r="DT302" s="266"/>
      <c r="DU302" s="266"/>
      <c r="DV302" s="266"/>
      <c r="DW302" s="266"/>
      <c r="DX302" s="266"/>
      <c r="DY302" s="266"/>
      <c r="DZ302" s="266"/>
      <c r="EA302" s="266"/>
      <c r="EB302" s="266"/>
      <c r="EC302" s="266"/>
      <c r="ED302" s="266"/>
      <c r="EE302" s="266"/>
      <c r="EF302" s="266"/>
      <c r="EG302" s="266"/>
      <c r="EH302" s="266"/>
      <c r="EI302" s="266"/>
      <c r="EJ302" s="266"/>
      <c r="EK302" s="266"/>
      <c r="EL302" s="266"/>
      <c r="EM302" s="266"/>
      <c r="EN302" s="266"/>
      <c r="EO302" s="266"/>
      <c r="EP302" s="266"/>
      <c r="EQ302" s="266"/>
      <c r="ER302" s="266"/>
      <c r="ES302" s="266"/>
      <c r="ET302" s="266"/>
      <c r="EU302" s="266"/>
      <c r="EV302" s="266"/>
      <c r="EW302" s="266"/>
      <c r="EX302" s="266"/>
      <c r="EY302" s="266"/>
      <c r="EZ302" s="266"/>
      <c r="FA302" s="266"/>
      <c r="FB302" s="266"/>
      <c r="FC302" s="266"/>
      <c r="FD302" s="266"/>
      <c r="FE302" s="266"/>
      <c r="FF302" s="266"/>
      <c r="FG302" s="266"/>
      <c r="FH302" s="266"/>
      <c r="FI302" s="266"/>
      <c r="FJ302" s="266"/>
      <c r="FK302" s="266"/>
      <c r="FL302" s="266"/>
      <c r="FM302" s="266"/>
      <c r="FN302" s="266"/>
      <c r="FO302" s="266"/>
      <c r="FP302" s="266"/>
      <c r="FQ302" s="266"/>
      <c r="FR302" s="266"/>
      <c r="FS302" s="266"/>
      <c r="FT302" s="266"/>
      <c r="FU302" s="266"/>
      <c r="FV302" s="266"/>
      <c r="FW302" s="266"/>
      <c r="FX302" s="266"/>
      <c r="FY302" s="276"/>
      <c r="FZ302" s="276"/>
      <c r="GA302" s="276"/>
      <c r="GB302" s="276"/>
      <c r="GC302" s="276"/>
      <c r="GD302" s="276"/>
      <c r="GE302" s="276"/>
      <c r="GF302" s="276"/>
      <c r="GG302" s="276"/>
      <c r="GH302" s="276"/>
      <c r="GI302" s="276"/>
      <c r="GJ302" s="276"/>
      <c r="GK302" s="276"/>
      <c r="GL302" s="276"/>
      <c r="GM302" s="276"/>
      <c r="GN302" s="276"/>
      <c r="GO302" s="276"/>
      <c r="GP302" s="276"/>
      <c r="GQ302" s="276"/>
      <c r="GR302" s="276"/>
      <c r="GS302" s="276"/>
      <c r="GT302" s="276"/>
      <c r="GU302" s="276"/>
      <c r="GV302" s="276"/>
      <c r="GW302" s="276"/>
      <c r="GX302" s="276"/>
      <c r="GY302" s="276"/>
      <c r="GZ302" s="276"/>
      <c r="HA302" s="276"/>
      <c r="HB302" s="276"/>
      <c r="HC302" s="276"/>
      <c r="HD302" s="276"/>
      <c r="HE302" s="276"/>
      <c r="HF302" s="276"/>
      <c r="HG302" s="276"/>
      <c r="HH302" s="276"/>
    </row>
    <row r="303" spans="2:216" ht="15" customHeight="1">
      <c r="B303" s="105" t="s">
        <v>437</v>
      </c>
      <c r="C303" s="106" t="s">
        <v>174</v>
      </c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186"/>
      <c r="AH303" s="226"/>
      <c r="AI303" s="226"/>
      <c r="AJ303" s="226"/>
      <c r="AK303" s="96"/>
      <c r="AL303" s="96"/>
      <c r="AM303" s="96"/>
      <c r="AN303" s="96"/>
      <c r="AO303" s="96"/>
      <c r="AP303" s="96"/>
      <c r="AQ303" s="96"/>
      <c r="AR303" s="96"/>
      <c r="AS303" s="96"/>
      <c r="AT303" s="226"/>
      <c r="AU303" s="226"/>
      <c r="AV303" s="226"/>
      <c r="AW303" s="96"/>
      <c r="AX303" s="96"/>
      <c r="AY303" s="96"/>
      <c r="AZ303" s="96"/>
      <c r="BA303" s="96"/>
      <c r="BB303" s="96"/>
      <c r="BC303" s="96"/>
      <c r="BD303" s="96"/>
      <c r="BE303" s="96"/>
      <c r="BH303" s="226"/>
      <c r="BI303" s="226"/>
      <c r="BJ303" s="226"/>
      <c r="BK303" s="226"/>
      <c r="BL303" s="226"/>
      <c r="BM303" s="226"/>
      <c r="BN303" s="96"/>
      <c r="BO303" s="96"/>
      <c r="BP303" s="96"/>
      <c r="BQ303" s="96"/>
      <c r="BR303" s="96"/>
      <c r="BS303" s="96"/>
      <c r="BT303" s="226"/>
      <c r="BU303" s="226"/>
      <c r="BV303" s="226"/>
      <c r="BW303" s="226"/>
      <c r="BX303" s="226"/>
      <c r="BY303" s="226"/>
      <c r="BZ303" s="96"/>
      <c r="CA303" s="96"/>
      <c r="CB303" s="96"/>
      <c r="CC303" s="96"/>
      <c r="CD303" s="96"/>
      <c r="CE303" s="96"/>
      <c r="CH303" s="226"/>
      <c r="CI303" s="226"/>
      <c r="CJ303" s="226"/>
      <c r="CK303" s="226"/>
      <c r="CL303" s="226"/>
      <c r="CM303" s="226"/>
      <c r="CN303" s="226"/>
      <c r="CO303" s="226"/>
      <c r="CP303" s="226"/>
      <c r="CQ303" s="96"/>
      <c r="CR303" s="96"/>
      <c r="CS303" s="96"/>
      <c r="CT303" s="226"/>
      <c r="CU303" s="226"/>
      <c r="CV303" s="226"/>
      <c r="CW303" s="226"/>
      <c r="CX303" s="226"/>
      <c r="CY303" s="226"/>
      <c r="CZ303" s="226"/>
      <c r="DA303" s="226"/>
      <c r="DB303" s="226"/>
      <c r="DC303" s="96"/>
      <c r="DD303" s="96"/>
      <c r="DE303" s="96"/>
      <c r="DH303" s="96"/>
      <c r="DI303" s="96"/>
      <c r="DJ303" s="96"/>
      <c r="DK303" s="96"/>
      <c r="DL303" s="96"/>
      <c r="DM303" s="96"/>
      <c r="DN303" s="96"/>
      <c r="DO303" s="96"/>
      <c r="DP303" s="96"/>
      <c r="DQ303" s="96"/>
      <c r="DR303" s="96"/>
      <c r="DS303" s="96"/>
      <c r="DT303" s="96"/>
      <c r="DU303" s="96"/>
      <c r="DV303" s="96"/>
      <c r="DW303" s="96"/>
      <c r="DX303" s="96"/>
      <c r="DY303" s="96"/>
      <c r="DZ303" s="96"/>
      <c r="EA303" s="96"/>
      <c r="EB303" s="96"/>
      <c r="EC303" s="96"/>
      <c r="ED303" s="96"/>
      <c r="EE303" s="96"/>
      <c r="EF303" s="96"/>
      <c r="EG303" s="96"/>
      <c r="EH303" s="96"/>
      <c r="EI303" s="96"/>
      <c r="EJ303" s="96"/>
      <c r="EK303" s="96"/>
      <c r="EL303" s="96"/>
      <c r="EM303" s="96"/>
      <c r="EN303" s="96"/>
      <c r="EO303" s="96"/>
      <c r="EP303" s="96"/>
      <c r="EQ303" s="96"/>
      <c r="ER303" s="96"/>
      <c r="ES303" s="96"/>
      <c r="ET303" s="96"/>
      <c r="EU303" s="96"/>
      <c r="EV303" s="96"/>
      <c r="EW303" s="96"/>
      <c r="EX303" s="96"/>
      <c r="EY303" s="96"/>
      <c r="EZ303" s="96"/>
      <c r="FA303" s="96"/>
      <c r="FB303" s="96"/>
      <c r="FC303" s="96"/>
      <c r="FD303" s="96"/>
      <c r="FE303" s="96"/>
      <c r="FF303" s="96"/>
      <c r="FG303" s="96"/>
      <c r="FH303" s="96"/>
      <c r="FI303" s="96"/>
      <c r="FJ303" s="96"/>
      <c r="FK303" s="96"/>
      <c r="FL303" s="96"/>
      <c r="FM303" s="96"/>
      <c r="FN303" s="96"/>
      <c r="FO303" s="96"/>
      <c r="FP303" s="96"/>
      <c r="FQ303" s="96"/>
      <c r="FR303" s="96"/>
      <c r="FS303" s="96"/>
      <c r="FT303" s="96"/>
      <c r="FU303" s="96"/>
      <c r="FV303" s="96"/>
      <c r="FW303" s="96"/>
      <c r="FX303" s="96"/>
      <c r="FY303" s="159"/>
      <c r="FZ303" s="159"/>
      <c r="GA303" s="159"/>
      <c r="GB303" s="159"/>
      <c r="GC303" s="159"/>
      <c r="GD303" s="159"/>
      <c r="GE303" s="159"/>
      <c r="GF303" s="159"/>
      <c r="GG303" s="159"/>
      <c r="GH303" s="159"/>
      <c r="GI303" s="159"/>
      <c r="GJ303" s="159"/>
      <c r="GK303" s="159"/>
      <c r="GL303" s="159"/>
      <c r="GM303" s="159"/>
      <c r="GN303" s="159"/>
      <c r="GO303" s="159"/>
      <c r="GP303" s="159"/>
      <c r="GQ303" s="159"/>
      <c r="GR303" s="159"/>
      <c r="GS303" s="159"/>
      <c r="GT303" s="159"/>
      <c r="GU303" s="159"/>
      <c r="GV303" s="159"/>
      <c r="GW303" s="159"/>
      <c r="GX303" s="159"/>
      <c r="GY303" s="159"/>
      <c r="GZ303" s="159"/>
      <c r="HA303" s="159"/>
      <c r="HB303" s="159"/>
      <c r="HC303" s="159"/>
      <c r="HD303" s="159"/>
      <c r="HE303" s="159"/>
      <c r="HF303" s="159"/>
      <c r="HG303" s="159"/>
      <c r="HH303" s="159"/>
    </row>
    <row r="304" spans="2:216" ht="15" customHeight="1">
      <c r="B304" s="104" t="s">
        <v>438</v>
      </c>
      <c r="C304" s="106" t="s">
        <v>181</v>
      </c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186"/>
      <c r="AH304" s="226"/>
      <c r="AI304" s="226"/>
      <c r="AJ304" s="226"/>
      <c r="AK304" s="96"/>
      <c r="AL304" s="96"/>
      <c r="AM304" s="96"/>
      <c r="AN304" s="96"/>
      <c r="AO304" s="96"/>
      <c r="AP304" s="96"/>
      <c r="AQ304" s="96"/>
      <c r="AR304" s="96"/>
      <c r="AS304" s="96"/>
      <c r="AT304" s="226"/>
      <c r="AU304" s="226"/>
      <c r="AV304" s="226"/>
      <c r="AW304" s="96"/>
      <c r="AX304" s="96"/>
      <c r="AY304" s="96"/>
      <c r="AZ304" s="96"/>
      <c r="BA304" s="96"/>
      <c r="BB304" s="96"/>
      <c r="BC304" s="96"/>
      <c r="BD304" s="96"/>
      <c r="BE304" s="96"/>
      <c r="BH304" s="226"/>
      <c r="BI304" s="226"/>
      <c r="BJ304" s="226"/>
      <c r="BK304" s="226"/>
      <c r="BL304" s="226"/>
      <c r="BM304" s="226"/>
      <c r="BN304" s="96"/>
      <c r="BO304" s="96"/>
      <c r="BP304" s="96"/>
      <c r="BQ304" s="96"/>
      <c r="BR304" s="96"/>
      <c r="BS304" s="96"/>
      <c r="BT304" s="226"/>
      <c r="BU304" s="226"/>
      <c r="BV304" s="226"/>
      <c r="BW304" s="226"/>
      <c r="BX304" s="226"/>
      <c r="BY304" s="226"/>
      <c r="BZ304" s="96"/>
      <c r="CA304" s="96"/>
      <c r="CB304" s="96"/>
      <c r="CC304" s="96"/>
      <c r="CD304" s="96"/>
      <c r="CE304" s="96"/>
      <c r="CH304" s="226"/>
      <c r="CI304" s="226"/>
      <c r="CJ304" s="226"/>
      <c r="CK304" s="226"/>
      <c r="CL304" s="226"/>
      <c r="CM304" s="226"/>
      <c r="CN304" s="226"/>
      <c r="CO304" s="226"/>
      <c r="CP304" s="226"/>
      <c r="CQ304" s="96"/>
      <c r="CR304" s="96"/>
      <c r="CS304" s="96"/>
      <c r="CT304" s="226"/>
      <c r="CU304" s="226"/>
      <c r="CV304" s="226"/>
      <c r="CW304" s="226"/>
      <c r="CX304" s="226"/>
      <c r="CY304" s="226"/>
      <c r="CZ304" s="226"/>
      <c r="DA304" s="226"/>
      <c r="DB304" s="226"/>
      <c r="DC304" s="96"/>
      <c r="DD304" s="96"/>
      <c r="DE304" s="96"/>
      <c r="DH304" s="96"/>
      <c r="DI304" s="96"/>
      <c r="DJ304" s="96"/>
      <c r="DK304" s="96"/>
      <c r="DL304" s="96"/>
      <c r="DM304" s="96"/>
      <c r="DN304" s="96"/>
      <c r="DO304" s="96"/>
      <c r="DP304" s="96"/>
      <c r="DQ304" s="96"/>
      <c r="DR304" s="96"/>
      <c r="DS304" s="96"/>
      <c r="DT304" s="96"/>
      <c r="DU304" s="96"/>
      <c r="DV304" s="96"/>
      <c r="DW304" s="96"/>
      <c r="DX304" s="96"/>
      <c r="DY304" s="96"/>
      <c r="DZ304" s="96"/>
      <c r="EA304" s="96"/>
      <c r="EB304" s="96"/>
      <c r="EC304" s="96"/>
      <c r="ED304" s="96"/>
      <c r="EE304" s="96"/>
      <c r="EF304" s="96"/>
      <c r="EG304" s="96"/>
      <c r="EH304" s="96"/>
      <c r="EI304" s="96"/>
      <c r="EJ304" s="96"/>
      <c r="EK304" s="96"/>
      <c r="EL304" s="96"/>
      <c r="EM304" s="96"/>
      <c r="EN304" s="96"/>
      <c r="EO304" s="96"/>
      <c r="EP304" s="96"/>
      <c r="EQ304" s="96"/>
      <c r="ER304" s="96"/>
      <c r="ES304" s="96"/>
      <c r="ET304" s="96"/>
      <c r="EU304" s="96"/>
      <c r="EV304" s="96"/>
      <c r="EW304" s="96"/>
      <c r="EX304" s="96"/>
      <c r="EY304" s="96"/>
      <c r="EZ304" s="96"/>
      <c r="FA304" s="96"/>
      <c r="FB304" s="96"/>
      <c r="FC304" s="96"/>
      <c r="FD304" s="96"/>
      <c r="FE304" s="96"/>
      <c r="FF304" s="96"/>
      <c r="FG304" s="96"/>
      <c r="FH304" s="96"/>
      <c r="FI304" s="96"/>
      <c r="FJ304" s="96"/>
      <c r="FK304" s="96"/>
      <c r="FL304" s="96"/>
      <c r="FM304" s="96"/>
      <c r="FN304" s="96"/>
      <c r="FO304" s="96"/>
      <c r="FP304" s="96"/>
      <c r="FQ304" s="96"/>
      <c r="FR304" s="96"/>
      <c r="FS304" s="96"/>
      <c r="FT304" s="96"/>
      <c r="FU304" s="96"/>
      <c r="FV304" s="96"/>
      <c r="FW304" s="96"/>
      <c r="FX304" s="96"/>
      <c r="FY304" s="159"/>
      <c r="FZ304" s="159"/>
      <c r="GA304" s="159"/>
      <c r="GB304" s="159"/>
      <c r="GC304" s="159"/>
      <c r="GD304" s="159"/>
      <c r="GE304" s="159"/>
      <c r="GF304" s="159"/>
      <c r="GG304" s="159"/>
      <c r="GH304" s="159"/>
      <c r="GI304" s="159"/>
      <c r="GJ304" s="159"/>
      <c r="GK304" s="159"/>
      <c r="GL304" s="159"/>
      <c r="GM304" s="159"/>
      <c r="GN304" s="159"/>
      <c r="GO304" s="159"/>
      <c r="GP304" s="159"/>
      <c r="GQ304" s="159"/>
      <c r="GR304" s="159"/>
      <c r="GS304" s="159"/>
      <c r="GT304" s="159"/>
      <c r="GU304" s="159"/>
      <c r="GV304" s="159"/>
      <c r="GW304" s="159"/>
      <c r="GX304" s="159"/>
      <c r="GY304" s="159"/>
      <c r="GZ304" s="159"/>
      <c r="HA304" s="159"/>
      <c r="HB304" s="159"/>
      <c r="HC304" s="159"/>
      <c r="HD304" s="159"/>
      <c r="HE304" s="159"/>
      <c r="HF304" s="159"/>
      <c r="HG304" s="159"/>
      <c r="HH304" s="159"/>
    </row>
    <row r="305" spans="2:216" ht="15" customHeight="1">
      <c r="B305" s="104" t="s">
        <v>439</v>
      </c>
      <c r="C305" s="106" t="s">
        <v>183</v>
      </c>
      <c r="H305" s="132"/>
      <c r="I305" s="132"/>
      <c r="J305" s="132"/>
      <c r="K305" s="132"/>
      <c r="L305" s="132"/>
      <c r="M305" s="132"/>
      <c r="N305" s="132"/>
      <c r="O305" s="132"/>
      <c r="P305" s="132"/>
      <c r="Q305" s="132"/>
      <c r="R305" s="132"/>
      <c r="S305" s="132"/>
      <c r="T305" s="132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186"/>
      <c r="AH305" s="226"/>
      <c r="AI305" s="226"/>
      <c r="AJ305" s="226"/>
      <c r="AK305" s="96"/>
      <c r="AL305" s="96"/>
      <c r="AM305" s="96"/>
      <c r="AN305" s="96"/>
      <c r="AO305" s="96"/>
      <c r="AP305" s="96"/>
      <c r="AQ305" s="96"/>
      <c r="AR305" s="96"/>
      <c r="AS305" s="96"/>
      <c r="AT305" s="226"/>
      <c r="AU305" s="226"/>
      <c r="AV305" s="226"/>
      <c r="AW305" s="96"/>
      <c r="AX305" s="96"/>
      <c r="AY305" s="96"/>
      <c r="AZ305" s="96"/>
      <c r="BA305" s="96"/>
      <c r="BB305" s="96"/>
      <c r="BC305" s="96"/>
      <c r="BD305" s="96"/>
      <c r="BE305" s="96"/>
      <c r="BH305" s="226"/>
      <c r="BI305" s="226"/>
      <c r="BJ305" s="226"/>
      <c r="BK305" s="226"/>
      <c r="BL305" s="226"/>
      <c r="BM305" s="226"/>
      <c r="BN305" s="96"/>
      <c r="BO305" s="96"/>
      <c r="BP305" s="96"/>
      <c r="BQ305" s="96"/>
      <c r="BR305" s="96"/>
      <c r="BS305" s="96"/>
      <c r="BT305" s="226"/>
      <c r="BU305" s="226"/>
      <c r="BV305" s="226"/>
      <c r="BW305" s="226"/>
      <c r="BX305" s="226"/>
      <c r="BY305" s="226"/>
      <c r="BZ305" s="96"/>
      <c r="CA305" s="96"/>
      <c r="CB305" s="96"/>
      <c r="CC305" s="96"/>
      <c r="CD305" s="96"/>
      <c r="CE305" s="96"/>
      <c r="CH305" s="226"/>
      <c r="CI305" s="226"/>
      <c r="CJ305" s="226"/>
      <c r="CK305" s="226"/>
      <c r="CL305" s="226"/>
      <c r="CM305" s="226"/>
      <c r="CN305" s="226"/>
      <c r="CO305" s="226"/>
      <c r="CP305" s="226"/>
      <c r="CQ305" s="96"/>
      <c r="CR305" s="96"/>
      <c r="CS305" s="96"/>
      <c r="CT305" s="226"/>
      <c r="CU305" s="226"/>
      <c r="CV305" s="226"/>
      <c r="CW305" s="226"/>
      <c r="CX305" s="226"/>
      <c r="CY305" s="226"/>
      <c r="CZ305" s="226"/>
      <c r="DA305" s="226"/>
      <c r="DB305" s="226"/>
      <c r="DC305" s="96"/>
      <c r="DD305" s="96"/>
      <c r="DE305" s="96"/>
      <c r="DH305" s="96"/>
      <c r="DI305" s="96"/>
      <c r="DJ305" s="96"/>
      <c r="DK305" s="96"/>
      <c r="DL305" s="96"/>
      <c r="DM305" s="96"/>
      <c r="DN305" s="96"/>
      <c r="DO305" s="96"/>
      <c r="DP305" s="96"/>
      <c r="DQ305" s="96"/>
      <c r="DR305" s="96"/>
      <c r="DS305" s="96"/>
      <c r="DT305" s="96"/>
      <c r="DU305" s="96"/>
      <c r="DV305" s="96"/>
      <c r="DW305" s="96"/>
      <c r="DX305" s="96"/>
      <c r="DY305" s="96"/>
      <c r="DZ305" s="96"/>
      <c r="EA305" s="96"/>
      <c r="EB305" s="96"/>
      <c r="EC305" s="96"/>
      <c r="ED305" s="96"/>
      <c r="EE305" s="96"/>
      <c r="EF305" s="96"/>
      <c r="EG305" s="96"/>
      <c r="EH305" s="96"/>
      <c r="EI305" s="96"/>
      <c r="EJ305" s="96"/>
      <c r="EK305" s="96"/>
      <c r="EL305" s="96"/>
      <c r="EM305" s="96"/>
      <c r="EN305" s="96"/>
      <c r="EO305" s="96"/>
      <c r="EP305" s="96"/>
      <c r="EQ305" s="96"/>
      <c r="ER305" s="96"/>
      <c r="ES305" s="96"/>
      <c r="ET305" s="96"/>
      <c r="EU305" s="96"/>
      <c r="EV305" s="96"/>
      <c r="EW305" s="96"/>
      <c r="EX305" s="96"/>
      <c r="EY305" s="96"/>
      <c r="EZ305" s="96"/>
      <c r="FA305" s="96"/>
      <c r="FB305" s="96"/>
      <c r="FC305" s="96"/>
      <c r="FD305" s="96"/>
      <c r="FE305" s="96"/>
      <c r="FF305" s="96"/>
      <c r="FG305" s="96"/>
      <c r="FH305" s="96"/>
      <c r="FI305" s="96"/>
      <c r="FJ305" s="96"/>
      <c r="FK305" s="96"/>
      <c r="FL305" s="96"/>
      <c r="FM305" s="96"/>
      <c r="FN305" s="96"/>
      <c r="FO305" s="96"/>
      <c r="FP305" s="96"/>
      <c r="FQ305" s="96"/>
      <c r="FR305" s="96"/>
      <c r="FS305" s="96"/>
      <c r="FT305" s="96"/>
      <c r="FU305" s="96"/>
      <c r="FV305" s="96"/>
      <c r="FW305" s="96"/>
      <c r="FX305" s="96"/>
      <c r="FY305" s="159"/>
      <c r="FZ305" s="159"/>
      <c r="GA305" s="159"/>
      <c r="GB305" s="159"/>
      <c r="GC305" s="159"/>
      <c r="GD305" s="159"/>
      <c r="GE305" s="159"/>
      <c r="GF305" s="159"/>
      <c r="GG305" s="159"/>
      <c r="GH305" s="159"/>
      <c r="GI305" s="159"/>
      <c r="GJ305" s="159"/>
      <c r="GK305" s="159"/>
      <c r="GL305" s="159"/>
      <c r="GM305" s="159"/>
      <c r="GN305" s="159"/>
      <c r="GO305" s="159"/>
      <c r="GP305" s="159"/>
      <c r="GQ305" s="159"/>
      <c r="GR305" s="159"/>
      <c r="GS305" s="159"/>
      <c r="GT305" s="159"/>
      <c r="GU305" s="159"/>
      <c r="GV305" s="159"/>
      <c r="GW305" s="159"/>
      <c r="GX305" s="159"/>
      <c r="GY305" s="159"/>
      <c r="GZ305" s="159"/>
      <c r="HA305" s="159"/>
      <c r="HB305" s="159"/>
      <c r="HC305" s="159"/>
      <c r="HD305" s="159"/>
      <c r="HE305" s="159"/>
      <c r="HF305" s="159"/>
      <c r="HG305" s="159"/>
      <c r="HH305" s="159"/>
    </row>
    <row r="306" spans="2:216" ht="15" customHeight="1">
      <c r="B306" s="104" t="s">
        <v>440</v>
      </c>
      <c r="C306" s="106" t="s">
        <v>181</v>
      </c>
      <c r="H306" s="132"/>
      <c r="I306" s="132"/>
      <c r="J306" s="132"/>
      <c r="K306" s="132"/>
      <c r="L306" s="132"/>
      <c r="M306" s="132"/>
      <c r="N306" s="132"/>
      <c r="O306" s="132"/>
      <c r="P306" s="132"/>
      <c r="Q306" s="132"/>
      <c r="R306" s="132"/>
      <c r="S306" s="132"/>
      <c r="T306" s="132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186"/>
      <c r="AH306" s="226"/>
      <c r="AI306" s="226"/>
      <c r="AJ306" s="226"/>
      <c r="AK306" s="96"/>
      <c r="AL306" s="96"/>
      <c r="AM306" s="96"/>
      <c r="AN306" s="96"/>
      <c r="AO306" s="96"/>
      <c r="AP306" s="96"/>
      <c r="AQ306" s="96"/>
      <c r="AR306" s="96"/>
      <c r="AS306" s="96"/>
      <c r="AT306" s="226"/>
      <c r="AU306" s="226"/>
      <c r="AV306" s="226"/>
      <c r="AW306" s="96"/>
      <c r="AX306" s="96"/>
      <c r="AY306" s="96"/>
      <c r="AZ306" s="96"/>
      <c r="BA306" s="96"/>
      <c r="BB306" s="96"/>
      <c r="BC306" s="96"/>
      <c r="BD306" s="96"/>
      <c r="BE306" s="96"/>
      <c r="BH306" s="226"/>
      <c r="BI306" s="226"/>
      <c r="BJ306" s="226"/>
      <c r="BK306" s="226"/>
      <c r="BL306" s="226"/>
      <c r="BM306" s="226"/>
      <c r="BN306" s="96"/>
      <c r="BO306" s="96"/>
      <c r="BP306" s="96"/>
      <c r="BQ306" s="96"/>
      <c r="BR306" s="96"/>
      <c r="BS306" s="96"/>
      <c r="BT306" s="226"/>
      <c r="BU306" s="226"/>
      <c r="BV306" s="226"/>
      <c r="BW306" s="226"/>
      <c r="BX306" s="226"/>
      <c r="BY306" s="226"/>
      <c r="BZ306" s="96"/>
      <c r="CA306" s="96"/>
      <c r="CB306" s="96"/>
      <c r="CC306" s="96"/>
      <c r="CD306" s="96"/>
      <c r="CE306" s="96"/>
      <c r="CH306" s="226"/>
      <c r="CI306" s="226"/>
      <c r="CJ306" s="226"/>
      <c r="CK306" s="226"/>
      <c r="CL306" s="226"/>
      <c r="CM306" s="226"/>
      <c r="CN306" s="226"/>
      <c r="CO306" s="226"/>
      <c r="CP306" s="226"/>
      <c r="CQ306" s="96"/>
      <c r="CR306" s="96"/>
      <c r="CS306" s="96"/>
      <c r="CT306" s="226"/>
      <c r="CU306" s="226"/>
      <c r="CV306" s="226"/>
      <c r="CW306" s="226"/>
      <c r="CX306" s="226"/>
      <c r="CY306" s="226"/>
      <c r="CZ306" s="226"/>
      <c r="DA306" s="226"/>
      <c r="DB306" s="226"/>
      <c r="DC306" s="96"/>
      <c r="DD306" s="96"/>
      <c r="DE306" s="96"/>
      <c r="DH306" s="96"/>
      <c r="DI306" s="96"/>
      <c r="DJ306" s="96"/>
      <c r="DK306" s="96"/>
      <c r="DL306" s="96"/>
      <c r="DM306" s="96"/>
      <c r="DN306" s="96"/>
      <c r="DO306" s="96"/>
      <c r="DP306" s="96"/>
      <c r="DQ306" s="96"/>
      <c r="DR306" s="96"/>
      <c r="DS306" s="96"/>
      <c r="DT306" s="96"/>
      <c r="DU306" s="96"/>
      <c r="DV306" s="96"/>
      <c r="DW306" s="96"/>
      <c r="DX306" s="96"/>
      <c r="DY306" s="96"/>
      <c r="DZ306" s="96"/>
      <c r="EA306" s="96"/>
      <c r="EB306" s="96"/>
      <c r="EC306" s="96"/>
      <c r="ED306" s="96"/>
      <c r="EE306" s="96"/>
      <c r="EF306" s="96"/>
      <c r="EG306" s="96"/>
      <c r="EH306" s="96"/>
      <c r="EI306" s="96"/>
      <c r="EJ306" s="96"/>
      <c r="EK306" s="96"/>
      <c r="EL306" s="96"/>
      <c r="EM306" s="96"/>
      <c r="EN306" s="96"/>
      <c r="EO306" s="96"/>
      <c r="EP306" s="96"/>
      <c r="EQ306" s="96"/>
      <c r="ER306" s="96"/>
      <c r="ES306" s="96"/>
      <c r="ET306" s="96"/>
      <c r="EU306" s="96"/>
      <c r="EV306" s="96"/>
      <c r="EW306" s="96"/>
      <c r="EX306" s="96"/>
      <c r="EY306" s="96"/>
      <c r="EZ306" s="96"/>
      <c r="FA306" s="96"/>
      <c r="FB306" s="96"/>
      <c r="FC306" s="96"/>
      <c r="FD306" s="96"/>
      <c r="FE306" s="96"/>
      <c r="FF306" s="96"/>
      <c r="FG306" s="96"/>
      <c r="FH306" s="96"/>
      <c r="FI306" s="96"/>
      <c r="FJ306" s="96"/>
      <c r="FK306" s="96"/>
      <c r="FL306" s="96"/>
      <c r="FM306" s="96"/>
      <c r="FN306" s="96"/>
      <c r="FO306" s="96"/>
      <c r="FP306" s="96"/>
      <c r="FQ306" s="96"/>
      <c r="FR306" s="96"/>
      <c r="FS306" s="96"/>
      <c r="FT306" s="96"/>
      <c r="FU306" s="96"/>
      <c r="FV306" s="96"/>
      <c r="FW306" s="96"/>
      <c r="FX306" s="96"/>
      <c r="FY306" s="159"/>
      <c r="FZ306" s="159"/>
      <c r="GA306" s="159"/>
      <c r="GB306" s="159"/>
      <c r="GC306" s="159"/>
      <c r="GD306" s="159"/>
      <c r="GE306" s="159"/>
      <c r="GF306" s="159"/>
      <c r="GG306" s="159"/>
      <c r="GH306" s="159"/>
      <c r="GI306" s="159"/>
      <c r="GJ306" s="159"/>
      <c r="GK306" s="159"/>
      <c r="GL306" s="159"/>
      <c r="GM306" s="159"/>
      <c r="GN306" s="159"/>
      <c r="GO306" s="159"/>
      <c r="GP306" s="159"/>
      <c r="GQ306" s="159"/>
      <c r="GR306" s="159"/>
      <c r="GS306" s="159"/>
      <c r="GT306" s="159"/>
      <c r="GU306" s="159"/>
      <c r="GV306" s="159"/>
      <c r="GW306" s="159"/>
      <c r="GX306" s="159"/>
      <c r="GY306" s="159"/>
      <c r="GZ306" s="159"/>
      <c r="HA306" s="159"/>
      <c r="HB306" s="159"/>
      <c r="HC306" s="159"/>
      <c r="HD306" s="159"/>
      <c r="HE306" s="159"/>
      <c r="HF306" s="159"/>
      <c r="HG306" s="159"/>
      <c r="HH306" s="159"/>
    </row>
    <row r="307" spans="2:216" ht="15" customHeight="1">
      <c r="B307" s="104" t="s">
        <v>441</v>
      </c>
      <c r="C307" s="106" t="s">
        <v>181</v>
      </c>
      <c r="H307" s="132"/>
      <c r="I307" s="132"/>
      <c r="J307" s="132"/>
      <c r="K307" s="132"/>
      <c r="L307" s="132"/>
      <c r="M307" s="132"/>
      <c r="N307" s="132"/>
      <c r="O307" s="132"/>
      <c r="P307" s="132"/>
      <c r="Q307" s="132"/>
      <c r="R307" s="132"/>
      <c r="S307" s="132"/>
      <c r="T307" s="132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186"/>
      <c r="AH307" s="226"/>
      <c r="AI307" s="226"/>
      <c r="AJ307" s="226"/>
      <c r="AK307" s="96"/>
      <c r="AL307" s="96"/>
      <c r="AM307" s="96"/>
      <c r="AN307" s="96"/>
      <c r="AO307" s="96"/>
      <c r="AP307" s="96"/>
      <c r="AQ307" s="96"/>
      <c r="AR307" s="96"/>
      <c r="AS307" s="96"/>
      <c r="AT307" s="226"/>
      <c r="AU307" s="226"/>
      <c r="AV307" s="226"/>
      <c r="AW307" s="96"/>
      <c r="AX307" s="96"/>
      <c r="AY307" s="96"/>
      <c r="AZ307" s="96"/>
      <c r="BA307" s="96"/>
      <c r="BB307" s="96"/>
      <c r="BC307" s="96"/>
      <c r="BD307" s="96"/>
      <c r="BE307" s="96"/>
      <c r="BH307" s="226"/>
      <c r="BI307" s="226"/>
      <c r="BJ307" s="226"/>
      <c r="BK307" s="226"/>
      <c r="BL307" s="226"/>
      <c r="BM307" s="226"/>
      <c r="BN307" s="96"/>
      <c r="BO307" s="96"/>
      <c r="BP307" s="96"/>
      <c r="BQ307" s="96"/>
      <c r="BR307" s="96"/>
      <c r="BS307" s="96"/>
      <c r="BT307" s="226"/>
      <c r="BU307" s="226"/>
      <c r="BV307" s="226"/>
      <c r="BW307" s="226"/>
      <c r="BX307" s="226"/>
      <c r="BY307" s="226"/>
      <c r="BZ307" s="96"/>
      <c r="CA307" s="96"/>
      <c r="CB307" s="96"/>
      <c r="CC307" s="96"/>
      <c r="CD307" s="96"/>
      <c r="CE307" s="96"/>
      <c r="CH307" s="226"/>
      <c r="CI307" s="226"/>
      <c r="CJ307" s="226"/>
      <c r="CK307" s="226"/>
      <c r="CL307" s="226"/>
      <c r="CM307" s="226"/>
      <c r="CN307" s="226"/>
      <c r="CO307" s="226"/>
      <c r="CP307" s="226"/>
      <c r="CQ307" s="96"/>
      <c r="CR307" s="96"/>
      <c r="CS307" s="96"/>
      <c r="CT307" s="226"/>
      <c r="CU307" s="226"/>
      <c r="CV307" s="226"/>
      <c r="CW307" s="226"/>
      <c r="CX307" s="226"/>
      <c r="CY307" s="226"/>
      <c r="CZ307" s="226"/>
      <c r="DA307" s="226"/>
      <c r="DB307" s="226"/>
      <c r="DC307" s="96"/>
      <c r="DD307" s="96"/>
      <c r="DE307" s="96"/>
      <c r="DH307" s="96"/>
      <c r="DI307" s="96"/>
      <c r="DJ307" s="96"/>
      <c r="DK307" s="96"/>
      <c r="DL307" s="96"/>
      <c r="DM307" s="96"/>
      <c r="DN307" s="96"/>
      <c r="DO307" s="96"/>
      <c r="DP307" s="96"/>
      <c r="DQ307" s="96"/>
      <c r="DR307" s="96"/>
      <c r="DS307" s="96"/>
      <c r="DT307" s="96"/>
      <c r="DU307" s="96"/>
      <c r="DV307" s="96"/>
      <c r="DW307" s="96"/>
      <c r="DX307" s="96"/>
      <c r="DY307" s="96"/>
      <c r="DZ307" s="96"/>
      <c r="EA307" s="96"/>
      <c r="EB307" s="96"/>
      <c r="EC307" s="96"/>
      <c r="ED307" s="96"/>
      <c r="EE307" s="96"/>
      <c r="EF307" s="96"/>
      <c r="EG307" s="96"/>
      <c r="EH307" s="96"/>
      <c r="EI307" s="96"/>
      <c r="EJ307" s="96"/>
      <c r="EK307" s="96"/>
      <c r="EL307" s="96"/>
      <c r="EM307" s="96"/>
      <c r="EN307" s="96"/>
      <c r="EO307" s="96"/>
      <c r="EP307" s="96"/>
      <c r="EQ307" s="96"/>
      <c r="ER307" s="96"/>
      <c r="ES307" s="96"/>
      <c r="ET307" s="96"/>
      <c r="EU307" s="96"/>
      <c r="EV307" s="96"/>
      <c r="EW307" s="96"/>
      <c r="EX307" s="96"/>
      <c r="EY307" s="96"/>
      <c r="EZ307" s="96"/>
      <c r="FA307" s="96"/>
      <c r="FB307" s="96"/>
      <c r="FC307" s="96"/>
      <c r="FD307" s="96"/>
      <c r="FE307" s="96"/>
      <c r="FF307" s="96"/>
      <c r="FG307" s="96"/>
      <c r="FH307" s="96"/>
      <c r="FI307" s="96"/>
      <c r="FJ307" s="96"/>
      <c r="FK307" s="96"/>
      <c r="FL307" s="96"/>
      <c r="FM307" s="96"/>
      <c r="FN307" s="96"/>
      <c r="FO307" s="96"/>
      <c r="FP307" s="96"/>
      <c r="FQ307" s="96"/>
      <c r="FR307" s="96"/>
      <c r="FS307" s="96"/>
      <c r="FT307" s="96"/>
      <c r="FU307" s="96"/>
      <c r="FV307" s="96"/>
      <c r="FW307" s="96"/>
      <c r="FX307" s="96"/>
      <c r="FY307" s="159"/>
      <c r="FZ307" s="159"/>
      <c r="GA307" s="159"/>
      <c r="GB307" s="159"/>
      <c r="GC307" s="159"/>
      <c r="GD307" s="159"/>
      <c r="GE307" s="159"/>
      <c r="GF307" s="159"/>
      <c r="GG307" s="159"/>
      <c r="GH307" s="159"/>
      <c r="GI307" s="159"/>
      <c r="GJ307" s="159"/>
      <c r="GK307" s="159"/>
      <c r="GL307" s="159"/>
      <c r="GM307" s="159"/>
      <c r="GN307" s="159"/>
      <c r="GO307" s="159"/>
      <c r="GP307" s="159"/>
      <c r="GQ307" s="159"/>
      <c r="GR307" s="159"/>
      <c r="GS307" s="159"/>
      <c r="GT307" s="159"/>
      <c r="GU307" s="159"/>
      <c r="GV307" s="159"/>
      <c r="GW307" s="159"/>
      <c r="GX307" s="159"/>
      <c r="GY307" s="159"/>
      <c r="GZ307" s="159"/>
      <c r="HA307" s="159"/>
      <c r="HB307" s="159"/>
      <c r="HC307" s="159"/>
      <c r="HD307" s="159"/>
      <c r="HE307" s="159"/>
      <c r="HF307" s="159"/>
      <c r="HG307" s="159"/>
      <c r="HH307" s="159"/>
    </row>
    <row r="308" spans="2:216" ht="15" customHeight="1">
      <c r="B308" s="104" t="s">
        <v>442</v>
      </c>
      <c r="C308" s="106" t="s">
        <v>181</v>
      </c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86"/>
      <c r="AH308" s="226"/>
      <c r="AI308" s="226"/>
      <c r="AJ308" s="226"/>
      <c r="AK308" s="96"/>
      <c r="AL308" s="96"/>
      <c r="AM308" s="96"/>
      <c r="AN308" s="96"/>
      <c r="AO308" s="96"/>
      <c r="AP308" s="96"/>
      <c r="AQ308" s="96"/>
      <c r="AR308" s="96"/>
      <c r="AS308" s="96"/>
      <c r="AT308" s="226"/>
      <c r="AU308" s="226"/>
      <c r="AV308" s="226"/>
      <c r="AW308" s="96"/>
      <c r="AX308" s="96"/>
      <c r="AY308" s="96"/>
      <c r="AZ308" s="96"/>
      <c r="BA308" s="96"/>
      <c r="BB308" s="96"/>
      <c r="BC308" s="96"/>
      <c r="BD308" s="96"/>
      <c r="BE308" s="96"/>
      <c r="BH308" s="226"/>
      <c r="BI308" s="226"/>
      <c r="BJ308" s="226"/>
      <c r="BK308" s="226"/>
      <c r="BL308" s="226"/>
      <c r="BM308" s="226"/>
      <c r="BN308" s="96"/>
      <c r="BO308" s="96"/>
      <c r="BP308" s="96"/>
      <c r="BQ308" s="96"/>
      <c r="BR308" s="96"/>
      <c r="BS308" s="96"/>
      <c r="BT308" s="226"/>
      <c r="BU308" s="226"/>
      <c r="BV308" s="226"/>
      <c r="BW308" s="226"/>
      <c r="BX308" s="226"/>
      <c r="BY308" s="226"/>
      <c r="BZ308" s="96"/>
      <c r="CA308" s="96"/>
      <c r="CB308" s="96"/>
      <c r="CC308" s="96"/>
      <c r="CD308" s="96"/>
      <c r="CE308" s="96"/>
      <c r="CH308" s="226"/>
      <c r="CI308" s="226"/>
      <c r="CJ308" s="226"/>
      <c r="CK308" s="226"/>
      <c r="CL308" s="226"/>
      <c r="CM308" s="226"/>
      <c r="CN308" s="226"/>
      <c r="CO308" s="226"/>
      <c r="CP308" s="226"/>
      <c r="CQ308" s="96"/>
      <c r="CR308" s="96"/>
      <c r="CS308" s="96"/>
      <c r="CT308" s="226"/>
      <c r="CU308" s="226"/>
      <c r="CV308" s="226"/>
      <c r="CW308" s="226"/>
      <c r="CX308" s="226"/>
      <c r="CY308" s="226"/>
      <c r="CZ308" s="226"/>
      <c r="DA308" s="226"/>
      <c r="DB308" s="226"/>
      <c r="DC308" s="96"/>
      <c r="DD308" s="96"/>
      <c r="DE308" s="96"/>
      <c r="DH308" s="96"/>
      <c r="DI308" s="96"/>
      <c r="DJ308" s="96"/>
      <c r="DK308" s="96"/>
      <c r="DL308" s="96"/>
      <c r="DM308" s="96"/>
      <c r="DN308" s="96"/>
      <c r="DO308" s="96"/>
      <c r="DP308" s="96"/>
      <c r="DQ308" s="96"/>
      <c r="DR308" s="96"/>
      <c r="DS308" s="96"/>
      <c r="DT308" s="96"/>
      <c r="DU308" s="96"/>
      <c r="DV308" s="96"/>
      <c r="DW308" s="96"/>
      <c r="DX308" s="96"/>
      <c r="DY308" s="96"/>
      <c r="DZ308" s="96"/>
      <c r="EA308" s="96"/>
      <c r="EB308" s="96"/>
      <c r="EC308" s="96"/>
      <c r="ED308" s="96"/>
      <c r="EE308" s="96"/>
      <c r="EF308" s="96"/>
      <c r="EG308" s="96"/>
      <c r="EH308" s="96"/>
      <c r="EI308" s="96"/>
      <c r="EJ308" s="96"/>
      <c r="EK308" s="96"/>
      <c r="EL308" s="96"/>
      <c r="EM308" s="96"/>
      <c r="EN308" s="96"/>
      <c r="EO308" s="96"/>
      <c r="EP308" s="96"/>
      <c r="EQ308" s="96"/>
      <c r="ER308" s="96"/>
      <c r="ES308" s="96"/>
      <c r="ET308" s="96"/>
      <c r="EU308" s="96"/>
      <c r="EV308" s="96"/>
      <c r="EW308" s="96"/>
      <c r="EX308" s="96"/>
      <c r="EY308" s="96"/>
      <c r="EZ308" s="96"/>
      <c r="FA308" s="96"/>
      <c r="FB308" s="96"/>
      <c r="FC308" s="96"/>
      <c r="FD308" s="96"/>
      <c r="FE308" s="96"/>
      <c r="FF308" s="96"/>
      <c r="FG308" s="96"/>
      <c r="FH308" s="96"/>
      <c r="FI308" s="96"/>
      <c r="FJ308" s="96"/>
      <c r="FK308" s="96"/>
      <c r="FL308" s="96"/>
      <c r="FM308" s="96"/>
      <c r="FN308" s="96"/>
      <c r="FO308" s="96"/>
      <c r="FP308" s="96"/>
      <c r="FQ308" s="96"/>
      <c r="FR308" s="96"/>
      <c r="FS308" s="96"/>
      <c r="FT308" s="96"/>
      <c r="FU308" s="96"/>
      <c r="FV308" s="96"/>
      <c r="FW308" s="96"/>
      <c r="FX308" s="96"/>
      <c r="FY308" s="159"/>
      <c r="FZ308" s="159"/>
      <c r="GA308" s="159"/>
      <c r="GB308" s="159"/>
      <c r="GC308" s="159"/>
      <c r="GD308" s="159"/>
      <c r="GE308" s="159"/>
      <c r="GF308" s="159"/>
      <c r="GG308" s="159"/>
      <c r="GH308" s="159"/>
      <c r="GI308" s="159"/>
      <c r="GJ308" s="159"/>
      <c r="GK308" s="159"/>
      <c r="GL308" s="159"/>
      <c r="GM308" s="159"/>
      <c r="GN308" s="159"/>
      <c r="GO308" s="159"/>
      <c r="GP308" s="159"/>
      <c r="GQ308" s="159"/>
      <c r="GR308" s="159"/>
      <c r="GS308" s="159"/>
      <c r="GT308" s="159"/>
      <c r="GU308" s="159"/>
      <c r="GV308" s="159"/>
      <c r="GW308" s="159"/>
      <c r="GX308" s="159"/>
      <c r="GY308" s="159"/>
      <c r="GZ308" s="159"/>
      <c r="HA308" s="159"/>
      <c r="HB308" s="159"/>
      <c r="HC308" s="159"/>
      <c r="HD308" s="159"/>
      <c r="HE308" s="159"/>
      <c r="HF308" s="159"/>
      <c r="HG308" s="159"/>
      <c r="HH308" s="159"/>
    </row>
    <row r="309" spans="2:216" ht="15" customHeight="1">
      <c r="B309" s="104" t="s">
        <v>443</v>
      </c>
      <c r="C309" s="106" t="s">
        <v>183</v>
      </c>
      <c r="H309" s="132"/>
      <c r="I309" s="132"/>
      <c r="J309" s="132"/>
      <c r="K309" s="132"/>
      <c r="L309" s="132"/>
      <c r="M309" s="132"/>
      <c r="N309" s="132"/>
      <c r="O309" s="132"/>
      <c r="P309" s="132"/>
      <c r="Q309" s="132"/>
      <c r="R309" s="132"/>
      <c r="S309" s="132"/>
      <c r="T309" s="132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186"/>
      <c r="AH309" s="226"/>
      <c r="AI309" s="226"/>
      <c r="AJ309" s="226"/>
      <c r="AK309" s="96"/>
      <c r="AL309" s="96"/>
      <c r="AM309" s="96"/>
      <c r="AN309" s="96"/>
      <c r="AO309" s="96"/>
      <c r="AP309" s="96"/>
      <c r="AQ309" s="96"/>
      <c r="AR309" s="96"/>
      <c r="AS309" s="96"/>
      <c r="AT309" s="226"/>
      <c r="AU309" s="226"/>
      <c r="AV309" s="226"/>
      <c r="AW309" s="96"/>
      <c r="AX309" s="96"/>
      <c r="AY309" s="96"/>
      <c r="AZ309" s="96"/>
      <c r="BA309" s="96"/>
      <c r="BB309" s="96"/>
      <c r="BC309" s="96"/>
      <c r="BD309" s="96"/>
      <c r="BE309" s="96"/>
      <c r="BH309" s="226"/>
      <c r="BI309" s="226"/>
      <c r="BJ309" s="226"/>
      <c r="BK309" s="226"/>
      <c r="BL309" s="226"/>
      <c r="BM309" s="226"/>
      <c r="BN309" s="96"/>
      <c r="BO309" s="96"/>
      <c r="BP309" s="96"/>
      <c r="BQ309" s="96"/>
      <c r="BR309" s="96"/>
      <c r="BS309" s="96"/>
      <c r="BT309" s="226"/>
      <c r="BU309" s="226"/>
      <c r="BV309" s="226"/>
      <c r="BW309" s="226"/>
      <c r="BX309" s="226"/>
      <c r="BY309" s="226"/>
      <c r="BZ309" s="96"/>
      <c r="CA309" s="96"/>
      <c r="CB309" s="96"/>
      <c r="CC309" s="96"/>
      <c r="CD309" s="96"/>
      <c r="CE309" s="96"/>
      <c r="CH309" s="226"/>
      <c r="CI309" s="226"/>
      <c r="CJ309" s="226"/>
      <c r="CK309" s="226"/>
      <c r="CL309" s="226"/>
      <c r="CM309" s="226"/>
      <c r="CN309" s="226"/>
      <c r="CO309" s="226"/>
      <c r="CP309" s="226"/>
      <c r="CQ309" s="96"/>
      <c r="CR309" s="96"/>
      <c r="CS309" s="96"/>
      <c r="CT309" s="226"/>
      <c r="CU309" s="226"/>
      <c r="CV309" s="226"/>
      <c r="CW309" s="226"/>
      <c r="CX309" s="226"/>
      <c r="CY309" s="226"/>
      <c r="CZ309" s="226"/>
      <c r="DA309" s="226"/>
      <c r="DB309" s="226"/>
      <c r="DC309" s="96"/>
      <c r="DD309" s="96"/>
      <c r="DE309" s="96"/>
      <c r="DH309" s="96"/>
      <c r="DI309" s="96"/>
      <c r="DJ309" s="96"/>
      <c r="DK309" s="96"/>
      <c r="DL309" s="96"/>
      <c r="DM309" s="96"/>
      <c r="DN309" s="96"/>
      <c r="DO309" s="96"/>
      <c r="DP309" s="96"/>
      <c r="DQ309" s="96"/>
      <c r="DR309" s="96"/>
      <c r="DS309" s="96"/>
      <c r="DT309" s="96"/>
      <c r="DU309" s="96"/>
      <c r="DV309" s="96"/>
      <c r="DW309" s="96"/>
      <c r="DX309" s="96"/>
      <c r="DY309" s="96"/>
      <c r="DZ309" s="96"/>
      <c r="EA309" s="96"/>
      <c r="EB309" s="96"/>
      <c r="EC309" s="96"/>
      <c r="ED309" s="96"/>
      <c r="EE309" s="96"/>
      <c r="EF309" s="96"/>
      <c r="EG309" s="96"/>
      <c r="EH309" s="96"/>
      <c r="EI309" s="96"/>
      <c r="EJ309" s="96"/>
      <c r="EK309" s="96"/>
      <c r="EL309" s="96"/>
      <c r="EM309" s="96"/>
      <c r="EN309" s="96"/>
      <c r="EO309" s="96"/>
      <c r="EP309" s="96"/>
      <c r="EQ309" s="96"/>
      <c r="ER309" s="96"/>
      <c r="ES309" s="96"/>
      <c r="ET309" s="96"/>
      <c r="EU309" s="96"/>
      <c r="EV309" s="96"/>
      <c r="EW309" s="96"/>
      <c r="EX309" s="96"/>
      <c r="EY309" s="96"/>
      <c r="EZ309" s="96"/>
      <c r="FA309" s="96"/>
      <c r="FB309" s="96"/>
      <c r="FC309" s="96"/>
      <c r="FD309" s="96"/>
      <c r="FE309" s="96"/>
      <c r="FF309" s="96"/>
      <c r="FG309" s="96"/>
      <c r="FH309" s="96"/>
      <c r="FI309" s="96"/>
      <c r="FJ309" s="96"/>
      <c r="FK309" s="96"/>
      <c r="FL309" s="96"/>
      <c r="FM309" s="96"/>
      <c r="FN309" s="96"/>
      <c r="FO309" s="96"/>
      <c r="FP309" s="96"/>
      <c r="FQ309" s="96"/>
      <c r="FR309" s="96"/>
      <c r="FS309" s="96"/>
      <c r="FT309" s="96"/>
      <c r="FU309" s="96"/>
      <c r="FV309" s="96"/>
      <c r="FW309" s="96"/>
      <c r="FX309" s="96"/>
      <c r="FY309" s="159"/>
      <c r="FZ309" s="159"/>
      <c r="GA309" s="159"/>
      <c r="GB309" s="159"/>
      <c r="GC309" s="159"/>
      <c r="GD309" s="159"/>
      <c r="GE309" s="159"/>
      <c r="GF309" s="159"/>
      <c r="GG309" s="159"/>
      <c r="GH309" s="159"/>
      <c r="GI309" s="159"/>
      <c r="GJ309" s="159"/>
      <c r="GK309" s="159"/>
      <c r="GL309" s="159"/>
      <c r="GM309" s="159"/>
      <c r="GN309" s="159"/>
      <c r="GO309" s="159"/>
      <c r="GP309" s="159"/>
      <c r="GQ309" s="159"/>
      <c r="GR309" s="159"/>
      <c r="GS309" s="159"/>
      <c r="GT309" s="159"/>
      <c r="GU309" s="159"/>
      <c r="GV309" s="159"/>
      <c r="GW309" s="159"/>
      <c r="GX309" s="159"/>
      <c r="GY309" s="159"/>
      <c r="GZ309" s="159"/>
      <c r="HA309" s="159"/>
      <c r="HB309" s="159"/>
      <c r="HC309" s="159"/>
      <c r="HD309" s="159"/>
      <c r="HE309" s="159"/>
      <c r="HF309" s="159"/>
      <c r="HG309" s="159"/>
      <c r="HH309" s="159"/>
    </row>
    <row r="310" spans="2:216" ht="15" customHeight="1">
      <c r="B310" s="104" t="s">
        <v>444</v>
      </c>
      <c r="C310" s="106" t="s">
        <v>183</v>
      </c>
      <c r="H310" s="132"/>
      <c r="I310" s="132"/>
      <c r="J310" s="132"/>
      <c r="K310" s="132"/>
      <c r="L310" s="132"/>
      <c r="M310" s="132"/>
      <c r="N310" s="132"/>
      <c r="O310" s="132"/>
      <c r="P310" s="132"/>
      <c r="Q310" s="132"/>
      <c r="R310" s="132"/>
      <c r="S310" s="132"/>
      <c r="T310" s="132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186"/>
      <c r="AH310" s="226"/>
      <c r="AI310" s="226"/>
      <c r="AJ310" s="226"/>
      <c r="AK310" s="96"/>
      <c r="AL310" s="96"/>
      <c r="AM310" s="96"/>
      <c r="AN310" s="96"/>
      <c r="AO310" s="96"/>
      <c r="AP310" s="96"/>
      <c r="AQ310" s="96"/>
      <c r="AR310" s="96"/>
      <c r="AS310" s="96"/>
      <c r="AT310" s="226"/>
      <c r="AU310" s="226"/>
      <c r="AV310" s="226"/>
      <c r="AW310" s="96"/>
      <c r="AX310" s="96"/>
      <c r="AY310" s="96"/>
      <c r="AZ310" s="96"/>
      <c r="BA310" s="96"/>
      <c r="BB310" s="96"/>
      <c r="BC310" s="96"/>
      <c r="BD310" s="96"/>
      <c r="BE310" s="96"/>
      <c r="BH310" s="226"/>
      <c r="BI310" s="226"/>
      <c r="BJ310" s="226"/>
      <c r="BK310" s="226"/>
      <c r="BL310" s="226"/>
      <c r="BM310" s="226"/>
      <c r="BN310" s="96"/>
      <c r="BO310" s="96"/>
      <c r="BP310" s="96"/>
      <c r="BQ310" s="96"/>
      <c r="BR310" s="96"/>
      <c r="BS310" s="96"/>
      <c r="BT310" s="226"/>
      <c r="BU310" s="226"/>
      <c r="BV310" s="226"/>
      <c r="BW310" s="226"/>
      <c r="BX310" s="226"/>
      <c r="BY310" s="226"/>
      <c r="BZ310" s="96"/>
      <c r="CA310" s="96"/>
      <c r="CB310" s="96"/>
      <c r="CC310" s="96"/>
      <c r="CD310" s="96"/>
      <c r="CE310" s="96"/>
      <c r="CH310" s="226"/>
      <c r="CI310" s="226"/>
      <c r="CJ310" s="226"/>
      <c r="CK310" s="226"/>
      <c r="CL310" s="226"/>
      <c r="CM310" s="226"/>
      <c r="CN310" s="226"/>
      <c r="CO310" s="226"/>
      <c r="CP310" s="226"/>
      <c r="CQ310" s="96"/>
      <c r="CR310" s="96"/>
      <c r="CS310" s="96"/>
      <c r="CT310" s="226"/>
      <c r="CU310" s="226"/>
      <c r="CV310" s="226"/>
      <c r="CW310" s="226"/>
      <c r="CX310" s="226"/>
      <c r="CY310" s="226"/>
      <c r="CZ310" s="226"/>
      <c r="DA310" s="226"/>
      <c r="DB310" s="226"/>
      <c r="DC310" s="96"/>
      <c r="DD310" s="96"/>
      <c r="DE310" s="96"/>
      <c r="DH310" s="96"/>
      <c r="DI310" s="96"/>
      <c r="DJ310" s="96"/>
      <c r="DK310" s="96"/>
      <c r="DL310" s="96"/>
      <c r="DM310" s="96"/>
      <c r="DN310" s="96"/>
      <c r="DO310" s="96"/>
      <c r="DP310" s="96"/>
      <c r="DQ310" s="96"/>
      <c r="DR310" s="96"/>
      <c r="DS310" s="96"/>
      <c r="DT310" s="96"/>
      <c r="DU310" s="96"/>
      <c r="DV310" s="96"/>
      <c r="DW310" s="96"/>
      <c r="DX310" s="96"/>
      <c r="DY310" s="96"/>
      <c r="DZ310" s="96"/>
      <c r="EA310" s="96"/>
      <c r="EB310" s="96"/>
      <c r="EC310" s="96"/>
      <c r="ED310" s="96"/>
      <c r="EE310" s="96"/>
      <c r="EF310" s="96"/>
      <c r="EG310" s="96"/>
      <c r="EH310" s="96"/>
      <c r="EI310" s="96"/>
      <c r="EJ310" s="96"/>
      <c r="EK310" s="96"/>
      <c r="EL310" s="96"/>
      <c r="EM310" s="96"/>
      <c r="EN310" s="96"/>
      <c r="EO310" s="96"/>
      <c r="EP310" s="96"/>
      <c r="EQ310" s="96"/>
      <c r="ER310" s="96"/>
      <c r="ES310" s="96"/>
      <c r="ET310" s="96"/>
      <c r="EU310" s="96"/>
      <c r="EV310" s="96"/>
      <c r="EW310" s="96"/>
      <c r="EX310" s="96"/>
      <c r="EY310" s="96"/>
      <c r="EZ310" s="96"/>
      <c r="FA310" s="96"/>
      <c r="FB310" s="96"/>
      <c r="FC310" s="96"/>
      <c r="FD310" s="96"/>
      <c r="FE310" s="96"/>
      <c r="FF310" s="96"/>
      <c r="FG310" s="96"/>
      <c r="FH310" s="96"/>
      <c r="FI310" s="96"/>
      <c r="FJ310" s="96"/>
      <c r="FK310" s="96"/>
      <c r="FL310" s="96"/>
      <c r="FM310" s="96"/>
      <c r="FN310" s="96"/>
      <c r="FO310" s="96"/>
      <c r="FP310" s="96"/>
      <c r="FQ310" s="96"/>
      <c r="FR310" s="96"/>
      <c r="FS310" s="96"/>
      <c r="FT310" s="96"/>
      <c r="FU310" s="96"/>
      <c r="FV310" s="96"/>
      <c r="FW310" s="96"/>
      <c r="FX310" s="96"/>
      <c r="FY310" s="159"/>
      <c r="FZ310" s="159"/>
      <c r="GA310" s="159"/>
      <c r="GB310" s="159"/>
      <c r="GC310" s="159"/>
      <c r="GD310" s="159"/>
      <c r="GE310" s="159"/>
      <c r="GF310" s="159"/>
      <c r="GG310" s="159"/>
      <c r="GH310" s="159"/>
      <c r="GI310" s="159"/>
      <c r="GJ310" s="159"/>
      <c r="GK310" s="159"/>
      <c r="GL310" s="159"/>
      <c r="GM310" s="159"/>
      <c r="GN310" s="159"/>
      <c r="GO310" s="159"/>
      <c r="GP310" s="159"/>
      <c r="GQ310" s="159"/>
      <c r="GR310" s="159"/>
      <c r="GS310" s="159"/>
      <c r="GT310" s="159"/>
      <c r="GU310" s="159"/>
      <c r="GV310" s="159"/>
      <c r="GW310" s="159"/>
      <c r="GX310" s="159"/>
      <c r="GY310" s="159"/>
      <c r="GZ310" s="159"/>
      <c r="HA310" s="159"/>
      <c r="HB310" s="159"/>
      <c r="HC310" s="159"/>
      <c r="HD310" s="159"/>
      <c r="HE310" s="159"/>
      <c r="HF310" s="159"/>
      <c r="HG310" s="159"/>
      <c r="HH310" s="159"/>
    </row>
    <row r="311" spans="2:216" ht="15" customHeight="1">
      <c r="B311" s="104" t="s">
        <v>445</v>
      </c>
      <c r="C311" s="106" t="s">
        <v>264</v>
      </c>
      <c r="H311" s="132"/>
      <c r="I311" s="132"/>
      <c r="J311" s="132"/>
      <c r="K311" s="132"/>
      <c r="L311" s="132"/>
      <c r="M311" s="132"/>
      <c r="N311" s="132"/>
      <c r="O311" s="132"/>
      <c r="P311" s="132"/>
      <c r="Q311" s="132"/>
      <c r="R311" s="132"/>
      <c r="S311" s="132"/>
      <c r="T311" s="132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186"/>
      <c r="AH311" s="226"/>
      <c r="AI311" s="226"/>
      <c r="AJ311" s="226"/>
      <c r="AK311" s="96"/>
      <c r="AL311" s="96"/>
      <c r="AM311" s="96"/>
      <c r="AN311" s="96"/>
      <c r="AO311" s="96"/>
      <c r="AP311" s="96"/>
      <c r="AQ311" s="96"/>
      <c r="AR311" s="96"/>
      <c r="AS311" s="96"/>
      <c r="AT311" s="226"/>
      <c r="AU311" s="226"/>
      <c r="AV311" s="226"/>
      <c r="AW311" s="96"/>
      <c r="AX311" s="96"/>
      <c r="AY311" s="96"/>
      <c r="AZ311" s="96"/>
      <c r="BA311" s="96"/>
      <c r="BB311" s="96"/>
      <c r="BC311" s="96"/>
      <c r="BD311" s="96"/>
      <c r="BE311" s="96"/>
      <c r="BH311" s="226"/>
      <c r="BI311" s="226"/>
      <c r="BJ311" s="226"/>
      <c r="BK311" s="226"/>
      <c r="BL311" s="226"/>
      <c r="BM311" s="226"/>
      <c r="BN311" s="96"/>
      <c r="BO311" s="96"/>
      <c r="BP311" s="96"/>
      <c r="BQ311" s="96"/>
      <c r="BR311" s="96"/>
      <c r="BS311" s="96"/>
      <c r="BT311" s="226"/>
      <c r="BU311" s="226"/>
      <c r="BV311" s="226"/>
      <c r="BW311" s="226"/>
      <c r="BX311" s="226"/>
      <c r="BY311" s="226"/>
      <c r="BZ311" s="96"/>
      <c r="CA311" s="96"/>
      <c r="CB311" s="96"/>
      <c r="CC311" s="96"/>
      <c r="CD311" s="96"/>
      <c r="CE311" s="96"/>
      <c r="CH311" s="226"/>
      <c r="CI311" s="226"/>
      <c r="CJ311" s="226"/>
      <c r="CK311" s="226"/>
      <c r="CL311" s="226"/>
      <c r="CM311" s="226"/>
      <c r="CN311" s="226"/>
      <c r="CO311" s="226"/>
      <c r="CP311" s="226"/>
      <c r="CQ311" s="96"/>
      <c r="CR311" s="96"/>
      <c r="CS311" s="96"/>
      <c r="CT311" s="226"/>
      <c r="CU311" s="226"/>
      <c r="CV311" s="226"/>
      <c r="CW311" s="226"/>
      <c r="CX311" s="226"/>
      <c r="CY311" s="226"/>
      <c r="CZ311" s="226"/>
      <c r="DA311" s="226"/>
      <c r="DB311" s="226"/>
      <c r="DC311" s="96"/>
      <c r="DD311" s="96"/>
      <c r="DE311" s="96"/>
      <c r="DH311" s="96"/>
      <c r="DI311" s="96"/>
      <c r="DJ311" s="96"/>
      <c r="DK311" s="96"/>
      <c r="DL311" s="96"/>
      <c r="DM311" s="96"/>
      <c r="DN311" s="96"/>
      <c r="DO311" s="96"/>
      <c r="DP311" s="96"/>
      <c r="DQ311" s="96"/>
      <c r="DR311" s="96"/>
      <c r="DS311" s="96"/>
      <c r="DT311" s="96"/>
      <c r="DU311" s="96"/>
      <c r="DV311" s="96"/>
      <c r="DW311" s="96"/>
      <c r="DX311" s="96"/>
      <c r="DY311" s="96"/>
      <c r="DZ311" s="96"/>
      <c r="EA311" s="96"/>
      <c r="EB311" s="96"/>
      <c r="EC311" s="96"/>
      <c r="ED311" s="96"/>
      <c r="EE311" s="96"/>
      <c r="EF311" s="96"/>
      <c r="EG311" s="96"/>
      <c r="EH311" s="96"/>
      <c r="EI311" s="96"/>
      <c r="EJ311" s="96"/>
      <c r="EK311" s="96"/>
      <c r="EL311" s="96"/>
      <c r="EM311" s="96"/>
      <c r="EN311" s="96"/>
      <c r="EO311" s="96"/>
      <c r="EP311" s="96"/>
      <c r="EQ311" s="96"/>
      <c r="ER311" s="96"/>
      <c r="ES311" s="96"/>
      <c r="ET311" s="96"/>
      <c r="EU311" s="96"/>
      <c r="EV311" s="96"/>
      <c r="EW311" s="96"/>
      <c r="EX311" s="96"/>
      <c r="EY311" s="96"/>
      <c r="EZ311" s="96"/>
      <c r="FA311" s="96"/>
      <c r="FB311" s="96"/>
      <c r="FC311" s="96"/>
      <c r="FD311" s="96"/>
      <c r="FE311" s="96"/>
      <c r="FF311" s="96"/>
      <c r="FG311" s="96"/>
      <c r="FH311" s="96"/>
      <c r="FI311" s="96"/>
      <c r="FJ311" s="96"/>
      <c r="FK311" s="96"/>
      <c r="FL311" s="96"/>
      <c r="FM311" s="96"/>
      <c r="FN311" s="96"/>
      <c r="FO311" s="96"/>
      <c r="FP311" s="96"/>
      <c r="FQ311" s="96"/>
      <c r="FR311" s="96"/>
      <c r="FS311" s="96"/>
      <c r="FT311" s="96"/>
      <c r="FU311" s="96"/>
      <c r="FV311" s="96"/>
      <c r="FW311" s="96"/>
      <c r="FX311" s="96"/>
      <c r="FY311" s="159"/>
      <c r="FZ311" s="159"/>
      <c r="GA311" s="159"/>
      <c r="GB311" s="159"/>
      <c r="GC311" s="159"/>
      <c r="GD311" s="159"/>
      <c r="GE311" s="159"/>
      <c r="GF311" s="159"/>
      <c r="GG311" s="159"/>
      <c r="GH311" s="159"/>
      <c r="GI311" s="159"/>
      <c r="GJ311" s="159"/>
      <c r="GK311" s="159"/>
      <c r="GL311" s="159"/>
      <c r="GM311" s="159"/>
      <c r="GN311" s="159"/>
      <c r="GO311" s="159"/>
      <c r="GP311" s="159"/>
      <c r="GQ311" s="159"/>
      <c r="GR311" s="159"/>
      <c r="GS311" s="159"/>
      <c r="GT311" s="159"/>
      <c r="GU311" s="159"/>
      <c r="GV311" s="159"/>
      <c r="GW311" s="159"/>
      <c r="GX311" s="159"/>
      <c r="GY311" s="159"/>
      <c r="GZ311" s="159"/>
      <c r="HA311" s="159"/>
      <c r="HB311" s="159"/>
      <c r="HC311" s="159"/>
      <c r="HD311" s="159"/>
      <c r="HE311" s="159"/>
      <c r="HF311" s="159"/>
      <c r="HG311" s="159"/>
      <c r="HH311" s="159"/>
    </row>
    <row r="312" spans="2:216" ht="15" customHeight="1">
      <c r="B312" s="104" t="s">
        <v>446</v>
      </c>
      <c r="C312" s="106" t="s">
        <v>264</v>
      </c>
      <c r="H312" s="132"/>
      <c r="I312" s="132"/>
      <c r="J312" s="132"/>
      <c r="K312" s="132"/>
      <c r="L312" s="132"/>
      <c r="M312" s="132"/>
      <c r="N312" s="132"/>
      <c r="O312" s="132"/>
      <c r="P312" s="132"/>
      <c r="Q312" s="132"/>
      <c r="R312" s="132"/>
      <c r="S312" s="132"/>
      <c r="T312" s="132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186"/>
      <c r="AH312" s="226"/>
      <c r="AI312" s="226"/>
      <c r="AJ312" s="226"/>
      <c r="AK312" s="96"/>
      <c r="AL312" s="96"/>
      <c r="AM312" s="96"/>
      <c r="AN312" s="96"/>
      <c r="AO312" s="96"/>
      <c r="AP312" s="96"/>
      <c r="AQ312" s="96"/>
      <c r="AR312" s="96"/>
      <c r="AS312" s="96"/>
      <c r="AT312" s="226"/>
      <c r="AU312" s="226"/>
      <c r="AV312" s="226"/>
      <c r="AW312" s="96"/>
      <c r="AX312" s="96"/>
      <c r="AY312" s="96"/>
      <c r="AZ312" s="96"/>
      <c r="BA312" s="96"/>
      <c r="BB312" s="96"/>
      <c r="BC312" s="96"/>
      <c r="BD312" s="96"/>
      <c r="BE312" s="96"/>
      <c r="BH312" s="226"/>
      <c r="BI312" s="226"/>
      <c r="BJ312" s="226"/>
      <c r="BK312" s="226"/>
      <c r="BL312" s="226"/>
      <c r="BM312" s="226"/>
      <c r="BN312" s="96"/>
      <c r="BO312" s="96"/>
      <c r="BP312" s="96"/>
      <c r="BQ312" s="96"/>
      <c r="BR312" s="96"/>
      <c r="BS312" s="96"/>
      <c r="BT312" s="226"/>
      <c r="BU312" s="226"/>
      <c r="BV312" s="226"/>
      <c r="BW312" s="226"/>
      <c r="BX312" s="226"/>
      <c r="BY312" s="226"/>
      <c r="BZ312" s="96"/>
      <c r="CA312" s="96"/>
      <c r="CB312" s="96"/>
      <c r="CC312" s="96"/>
      <c r="CD312" s="96"/>
      <c r="CE312" s="96"/>
      <c r="CH312" s="226"/>
      <c r="CI312" s="226"/>
      <c r="CJ312" s="226"/>
      <c r="CK312" s="226"/>
      <c r="CL312" s="226"/>
      <c r="CM312" s="226"/>
      <c r="CN312" s="226"/>
      <c r="CO312" s="226"/>
      <c r="CP312" s="226"/>
      <c r="CQ312" s="96"/>
      <c r="CR312" s="96"/>
      <c r="CS312" s="96"/>
      <c r="CT312" s="226"/>
      <c r="CU312" s="226"/>
      <c r="CV312" s="226"/>
      <c r="CW312" s="226"/>
      <c r="CX312" s="226"/>
      <c r="CY312" s="226"/>
      <c r="CZ312" s="226"/>
      <c r="DA312" s="226"/>
      <c r="DB312" s="226"/>
      <c r="DC312" s="96"/>
      <c r="DD312" s="96"/>
      <c r="DE312" s="96"/>
      <c r="DH312" s="96"/>
      <c r="DI312" s="96"/>
      <c r="DJ312" s="96"/>
      <c r="DK312" s="96"/>
      <c r="DL312" s="96"/>
      <c r="DM312" s="96"/>
      <c r="DN312" s="96"/>
      <c r="DO312" s="96"/>
      <c r="DP312" s="96"/>
      <c r="DQ312" s="96"/>
      <c r="DR312" s="96"/>
      <c r="DS312" s="96"/>
      <c r="DT312" s="96"/>
      <c r="DU312" s="96"/>
      <c r="DV312" s="96"/>
      <c r="DW312" s="96"/>
      <c r="DX312" s="96"/>
      <c r="DY312" s="96"/>
      <c r="DZ312" s="96"/>
      <c r="EA312" s="96"/>
      <c r="EB312" s="96"/>
      <c r="EC312" s="96"/>
      <c r="ED312" s="96"/>
      <c r="EE312" s="96"/>
      <c r="EF312" s="96"/>
      <c r="EG312" s="96"/>
      <c r="EH312" s="96"/>
      <c r="EI312" s="96"/>
      <c r="EJ312" s="96"/>
      <c r="EK312" s="96"/>
      <c r="EL312" s="96"/>
      <c r="EM312" s="96"/>
      <c r="EN312" s="96"/>
      <c r="EO312" s="96"/>
      <c r="EP312" s="96"/>
      <c r="EQ312" s="96"/>
      <c r="ER312" s="96"/>
      <c r="ES312" s="96"/>
      <c r="ET312" s="96"/>
      <c r="EU312" s="96"/>
      <c r="EV312" s="96"/>
      <c r="EW312" s="96"/>
      <c r="EX312" s="96"/>
      <c r="EY312" s="96"/>
      <c r="EZ312" s="96"/>
      <c r="FA312" s="96"/>
      <c r="FB312" s="96"/>
      <c r="FC312" s="96"/>
      <c r="FD312" s="96"/>
      <c r="FE312" s="96"/>
      <c r="FF312" s="96"/>
      <c r="FG312" s="96"/>
      <c r="FH312" s="96"/>
      <c r="FI312" s="96"/>
      <c r="FJ312" s="96"/>
      <c r="FK312" s="96"/>
      <c r="FL312" s="96"/>
      <c r="FM312" s="96"/>
      <c r="FN312" s="96"/>
      <c r="FO312" s="96"/>
      <c r="FP312" s="96"/>
      <c r="FQ312" s="96"/>
      <c r="FR312" s="96"/>
      <c r="FS312" s="96"/>
      <c r="FT312" s="96"/>
      <c r="FU312" s="96"/>
      <c r="FV312" s="96"/>
      <c r="FW312" s="96"/>
      <c r="FX312" s="96"/>
      <c r="FY312" s="159"/>
      <c r="FZ312" s="159"/>
      <c r="GA312" s="159"/>
      <c r="GB312" s="159"/>
      <c r="GC312" s="159"/>
      <c r="GD312" s="159"/>
      <c r="GE312" s="159"/>
      <c r="GF312" s="159"/>
      <c r="GG312" s="159"/>
      <c r="GH312" s="159"/>
      <c r="GI312" s="159"/>
      <c r="GJ312" s="159"/>
      <c r="GK312" s="159"/>
      <c r="GL312" s="159"/>
      <c r="GM312" s="159"/>
      <c r="GN312" s="159"/>
      <c r="GO312" s="159"/>
      <c r="GP312" s="159"/>
      <c r="GQ312" s="159"/>
      <c r="GR312" s="159"/>
      <c r="GS312" s="159"/>
      <c r="GT312" s="159"/>
      <c r="GU312" s="159"/>
      <c r="GV312" s="159"/>
      <c r="GW312" s="159"/>
      <c r="GX312" s="159"/>
      <c r="GY312" s="159"/>
      <c r="GZ312" s="159"/>
      <c r="HA312" s="159"/>
      <c r="HB312" s="159"/>
      <c r="HC312" s="159"/>
      <c r="HD312" s="159"/>
      <c r="HE312" s="159"/>
      <c r="HF312" s="159"/>
      <c r="HG312" s="159"/>
      <c r="HH312" s="159"/>
    </row>
    <row r="313" spans="2:216" ht="15" customHeight="1">
      <c r="B313" s="104" t="s">
        <v>445</v>
      </c>
      <c r="C313" s="106" t="s">
        <v>266</v>
      </c>
      <c r="H313" s="132"/>
      <c r="I313" s="132"/>
      <c r="J313" s="132"/>
      <c r="K313" s="132"/>
      <c r="L313" s="132"/>
      <c r="M313" s="132"/>
      <c r="N313" s="132"/>
      <c r="O313" s="132"/>
      <c r="P313" s="132"/>
      <c r="Q313" s="132"/>
      <c r="R313" s="132"/>
      <c r="S313" s="132"/>
      <c r="T313" s="132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186"/>
      <c r="AH313" s="226"/>
      <c r="AI313" s="226"/>
      <c r="AJ313" s="226"/>
      <c r="AK313" s="96"/>
      <c r="AL313" s="96"/>
      <c r="AM313" s="96"/>
      <c r="AN313" s="96"/>
      <c r="AO313" s="96"/>
      <c r="AP313" s="96"/>
      <c r="AQ313" s="96"/>
      <c r="AR313" s="96"/>
      <c r="AS313" s="96"/>
      <c r="AT313" s="226"/>
      <c r="AU313" s="226"/>
      <c r="AV313" s="226"/>
      <c r="AW313" s="96"/>
      <c r="AX313" s="96"/>
      <c r="AY313" s="96"/>
      <c r="AZ313" s="96"/>
      <c r="BA313" s="96"/>
      <c r="BB313" s="96"/>
      <c r="BC313" s="96"/>
      <c r="BD313" s="96"/>
      <c r="BE313" s="96"/>
      <c r="BH313" s="226"/>
      <c r="BI313" s="226"/>
      <c r="BJ313" s="226"/>
      <c r="BK313" s="226"/>
      <c r="BL313" s="226"/>
      <c r="BM313" s="226"/>
      <c r="BN313" s="96"/>
      <c r="BO313" s="96"/>
      <c r="BP313" s="96"/>
      <c r="BQ313" s="96"/>
      <c r="BR313" s="96"/>
      <c r="BS313" s="96"/>
      <c r="BT313" s="226"/>
      <c r="BU313" s="226"/>
      <c r="BV313" s="226"/>
      <c r="BW313" s="226"/>
      <c r="BX313" s="226"/>
      <c r="BY313" s="226"/>
      <c r="BZ313" s="96"/>
      <c r="CA313" s="96"/>
      <c r="CB313" s="96"/>
      <c r="CC313" s="96"/>
      <c r="CD313" s="96"/>
      <c r="CE313" s="96"/>
      <c r="CH313" s="226"/>
      <c r="CI313" s="226"/>
      <c r="CJ313" s="226"/>
      <c r="CK313" s="226"/>
      <c r="CL313" s="226"/>
      <c r="CM313" s="226"/>
      <c r="CN313" s="226"/>
      <c r="CO313" s="226"/>
      <c r="CP313" s="226"/>
      <c r="CQ313" s="96"/>
      <c r="CR313" s="96"/>
      <c r="CS313" s="96"/>
      <c r="CT313" s="226"/>
      <c r="CU313" s="226"/>
      <c r="CV313" s="226"/>
      <c r="CW313" s="226"/>
      <c r="CX313" s="226"/>
      <c r="CY313" s="226"/>
      <c r="CZ313" s="226"/>
      <c r="DA313" s="226"/>
      <c r="DB313" s="226"/>
      <c r="DC313" s="96"/>
      <c r="DD313" s="96"/>
      <c r="DE313" s="96"/>
      <c r="DH313" s="96"/>
      <c r="DI313" s="96"/>
      <c r="DJ313" s="96"/>
      <c r="DK313" s="96"/>
      <c r="DL313" s="96"/>
      <c r="DM313" s="96"/>
      <c r="DN313" s="96"/>
      <c r="DO313" s="96"/>
      <c r="DP313" s="96"/>
      <c r="DQ313" s="96"/>
      <c r="DR313" s="96"/>
      <c r="DS313" s="96"/>
      <c r="DT313" s="96"/>
      <c r="DU313" s="96"/>
      <c r="DV313" s="96"/>
      <c r="DW313" s="96"/>
      <c r="DX313" s="96"/>
      <c r="DY313" s="96"/>
      <c r="DZ313" s="96"/>
      <c r="EA313" s="96"/>
      <c r="EB313" s="96"/>
      <c r="EC313" s="96"/>
      <c r="ED313" s="96"/>
      <c r="EE313" s="96"/>
      <c r="EF313" s="96"/>
      <c r="EG313" s="96"/>
      <c r="EH313" s="96"/>
      <c r="EI313" s="96"/>
      <c r="EJ313" s="96"/>
      <c r="EK313" s="96"/>
      <c r="EL313" s="96"/>
      <c r="EM313" s="96"/>
      <c r="EN313" s="96"/>
      <c r="EO313" s="96"/>
      <c r="EP313" s="96"/>
      <c r="EQ313" s="96"/>
      <c r="ER313" s="96"/>
      <c r="ES313" s="96"/>
      <c r="ET313" s="96"/>
      <c r="EU313" s="96"/>
      <c r="EV313" s="96"/>
      <c r="EW313" s="96"/>
      <c r="EX313" s="96"/>
      <c r="EY313" s="96"/>
      <c r="EZ313" s="96"/>
      <c r="FA313" s="96"/>
      <c r="FB313" s="96"/>
      <c r="FC313" s="96"/>
      <c r="FD313" s="96"/>
      <c r="FE313" s="96"/>
      <c r="FF313" s="96"/>
      <c r="FG313" s="96"/>
      <c r="FH313" s="96"/>
      <c r="FI313" s="96"/>
      <c r="FJ313" s="96"/>
      <c r="FK313" s="96"/>
      <c r="FL313" s="96"/>
      <c r="FM313" s="96"/>
      <c r="FN313" s="96"/>
      <c r="FO313" s="96"/>
      <c r="FP313" s="96"/>
      <c r="FQ313" s="96"/>
      <c r="FR313" s="96"/>
      <c r="FS313" s="96"/>
      <c r="FT313" s="96"/>
      <c r="FU313" s="96"/>
      <c r="FV313" s="96"/>
      <c r="FW313" s="96"/>
      <c r="FX313" s="96"/>
      <c r="FY313" s="159"/>
      <c r="FZ313" s="159"/>
      <c r="GA313" s="159"/>
      <c r="GB313" s="159"/>
      <c r="GC313" s="159"/>
      <c r="GD313" s="159"/>
      <c r="GE313" s="159"/>
      <c r="GF313" s="159"/>
      <c r="GG313" s="159"/>
      <c r="GH313" s="159"/>
      <c r="GI313" s="159"/>
      <c r="GJ313" s="159"/>
      <c r="GK313" s="159"/>
      <c r="GL313" s="159"/>
      <c r="GM313" s="159"/>
      <c r="GN313" s="159"/>
      <c r="GO313" s="159"/>
      <c r="GP313" s="159"/>
      <c r="GQ313" s="159"/>
      <c r="GR313" s="159"/>
      <c r="GS313" s="159"/>
      <c r="GT313" s="159"/>
      <c r="GU313" s="159"/>
      <c r="GV313" s="159"/>
      <c r="GW313" s="159"/>
      <c r="GX313" s="159"/>
      <c r="GY313" s="159"/>
      <c r="GZ313" s="159"/>
      <c r="HA313" s="159"/>
      <c r="HB313" s="159"/>
      <c r="HC313" s="159"/>
      <c r="HD313" s="159"/>
      <c r="HE313" s="159"/>
      <c r="HF313" s="159"/>
      <c r="HG313" s="159"/>
      <c r="HH313" s="159"/>
    </row>
    <row r="314" spans="2:216" ht="15" customHeight="1">
      <c r="B314" s="104" t="s">
        <v>446</v>
      </c>
      <c r="C314" s="106" t="s">
        <v>266</v>
      </c>
      <c r="H314" s="132"/>
      <c r="I314" s="132"/>
      <c r="J314" s="132"/>
      <c r="K314" s="132"/>
      <c r="L314" s="132"/>
      <c r="M314" s="132"/>
      <c r="N314" s="132"/>
      <c r="O314" s="132"/>
      <c r="P314" s="132"/>
      <c r="Q314" s="132"/>
      <c r="R314" s="132"/>
      <c r="S314" s="132"/>
      <c r="T314" s="132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186"/>
      <c r="AH314" s="226"/>
      <c r="AI314" s="226"/>
      <c r="AJ314" s="226"/>
      <c r="AK314" s="96"/>
      <c r="AL314" s="96"/>
      <c r="AM314" s="96"/>
      <c r="AN314" s="96"/>
      <c r="AO314" s="96"/>
      <c r="AP314" s="96"/>
      <c r="AQ314" s="96"/>
      <c r="AR314" s="96"/>
      <c r="AS314" s="96"/>
      <c r="AT314" s="226"/>
      <c r="AU314" s="226"/>
      <c r="AV314" s="226"/>
      <c r="AW314" s="96"/>
      <c r="AX314" s="96"/>
      <c r="AY314" s="96"/>
      <c r="AZ314" s="96"/>
      <c r="BA314" s="96"/>
      <c r="BB314" s="96"/>
      <c r="BC314" s="96"/>
      <c r="BD314" s="96"/>
      <c r="BE314" s="96"/>
      <c r="BH314" s="226"/>
      <c r="BI314" s="226"/>
      <c r="BJ314" s="226"/>
      <c r="BK314" s="226"/>
      <c r="BL314" s="226"/>
      <c r="BM314" s="226"/>
      <c r="BN314" s="96"/>
      <c r="BO314" s="96"/>
      <c r="BP314" s="96"/>
      <c r="BQ314" s="96"/>
      <c r="BR314" s="96"/>
      <c r="BS314" s="96"/>
      <c r="BT314" s="226"/>
      <c r="BU314" s="226"/>
      <c r="BV314" s="226"/>
      <c r="BW314" s="226"/>
      <c r="BX314" s="226"/>
      <c r="BY314" s="226"/>
      <c r="BZ314" s="96"/>
      <c r="CA314" s="96"/>
      <c r="CB314" s="96"/>
      <c r="CC314" s="96"/>
      <c r="CD314" s="96"/>
      <c r="CE314" s="96"/>
      <c r="CH314" s="226"/>
      <c r="CI314" s="226"/>
      <c r="CJ314" s="226"/>
      <c r="CK314" s="226"/>
      <c r="CL314" s="226"/>
      <c r="CM314" s="226"/>
      <c r="CN314" s="226"/>
      <c r="CO314" s="226"/>
      <c r="CP314" s="226"/>
      <c r="CQ314" s="96"/>
      <c r="CR314" s="96"/>
      <c r="CS314" s="96"/>
      <c r="CT314" s="226"/>
      <c r="CU314" s="226"/>
      <c r="CV314" s="226"/>
      <c r="CW314" s="226"/>
      <c r="CX314" s="226"/>
      <c r="CY314" s="226"/>
      <c r="CZ314" s="226"/>
      <c r="DA314" s="226"/>
      <c r="DB314" s="226"/>
      <c r="DC314" s="96"/>
      <c r="DD314" s="96"/>
      <c r="DE314" s="96"/>
      <c r="DH314" s="96"/>
      <c r="DI314" s="96"/>
      <c r="DJ314" s="96"/>
      <c r="DK314" s="96"/>
      <c r="DL314" s="96"/>
      <c r="DM314" s="96"/>
      <c r="DN314" s="96"/>
      <c r="DO314" s="96"/>
      <c r="DP314" s="96"/>
      <c r="DQ314" s="96"/>
      <c r="DR314" s="96"/>
      <c r="DS314" s="96"/>
      <c r="DT314" s="96"/>
      <c r="DU314" s="96"/>
      <c r="DV314" s="96"/>
      <c r="DW314" s="96"/>
      <c r="DX314" s="96"/>
      <c r="DY314" s="96"/>
      <c r="DZ314" s="96"/>
      <c r="EA314" s="96"/>
      <c r="EB314" s="96"/>
      <c r="EC314" s="96"/>
      <c r="ED314" s="96"/>
      <c r="EE314" s="96"/>
      <c r="EF314" s="96"/>
      <c r="EG314" s="96"/>
      <c r="EH314" s="96"/>
      <c r="EI314" s="96"/>
      <c r="EJ314" s="96"/>
      <c r="EK314" s="96"/>
      <c r="EL314" s="96"/>
      <c r="EM314" s="96"/>
      <c r="EN314" s="96"/>
      <c r="EO314" s="96"/>
      <c r="EP314" s="96"/>
      <c r="EQ314" s="96"/>
      <c r="ER314" s="96"/>
      <c r="ES314" s="96"/>
      <c r="ET314" s="96"/>
      <c r="EU314" s="96"/>
      <c r="EV314" s="96"/>
      <c r="EW314" s="96"/>
      <c r="EX314" s="96"/>
      <c r="EY314" s="96"/>
      <c r="EZ314" s="96"/>
      <c r="FA314" s="96"/>
      <c r="FB314" s="96"/>
      <c r="FC314" s="96"/>
      <c r="FD314" s="96"/>
      <c r="FE314" s="96"/>
      <c r="FF314" s="96"/>
      <c r="FG314" s="96"/>
      <c r="FH314" s="96"/>
      <c r="FI314" s="96"/>
      <c r="FJ314" s="96"/>
      <c r="FK314" s="96"/>
      <c r="FL314" s="96"/>
      <c r="FM314" s="96"/>
      <c r="FN314" s="96"/>
      <c r="FO314" s="96"/>
      <c r="FP314" s="96"/>
      <c r="FQ314" s="96"/>
      <c r="FR314" s="96"/>
      <c r="FS314" s="96"/>
      <c r="FT314" s="96"/>
      <c r="FU314" s="96"/>
      <c r="FV314" s="96"/>
      <c r="FW314" s="96"/>
      <c r="FX314" s="96"/>
      <c r="FY314" s="159"/>
      <c r="FZ314" s="159"/>
      <c r="GA314" s="159"/>
      <c r="GB314" s="159"/>
      <c r="GC314" s="159"/>
      <c r="GD314" s="159"/>
      <c r="GE314" s="159"/>
      <c r="GF314" s="159"/>
      <c r="GG314" s="159"/>
      <c r="GH314" s="159"/>
      <c r="GI314" s="159"/>
      <c r="GJ314" s="159"/>
      <c r="GK314" s="159"/>
      <c r="GL314" s="159"/>
      <c r="GM314" s="159"/>
      <c r="GN314" s="159"/>
      <c r="GO314" s="159"/>
      <c r="GP314" s="159"/>
      <c r="GQ314" s="159"/>
      <c r="GR314" s="159"/>
      <c r="GS314" s="159"/>
      <c r="GT314" s="159"/>
      <c r="GU314" s="159"/>
      <c r="GV314" s="159"/>
      <c r="GW314" s="159"/>
      <c r="GX314" s="159"/>
      <c r="GY314" s="159"/>
      <c r="GZ314" s="159"/>
      <c r="HA314" s="159"/>
      <c r="HB314" s="159"/>
      <c r="HC314" s="159"/>
      <c r="HD314" s="159"/>
      <c r="HE314" s="159"/>
      <c r="HF314" s="159"/>
      <c r="HG314" s="159"/>
      <c r="HH314" s="159"/>
    </row>
    <row r="315" spans="2:216" ht="15" customHeight="1">
      <c r="B315" s="84" t="s">
        <v>447</v>
      </c>
      <c r="C315" s="106" t="s">
        <v>181</v>
      </c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86"/>
      <c r="AH315" s="226"/>
      <c r="AI315" s="226"/>
      <c r="AJ315" s="226"/>
      <c r="AK315" s="96"/>
      <c r="AL315" s="96"/>
      <c r="AM315" s="96"/>
      <c r="AN315" s="96"/>
      <c r="AO315" s="96"/>
      <c r="AP315" s="96"/>
      <c r="AQ315" s="96"/>
      <c r="AR315" s="96"/>
      <c r="AS315" s="96"/>
      <c r="AT315" s="226"/>
      <c r="AU315" s="226"/>
      <c r="AV315" s="226"/>
      <c r="AW315" s="96"/>
      <c r="AX315" s="96"/>
      <c r="AY315" s="96"/>
      <c r="AZ315" s="96"/>
      <c r="BA315" s="96"/>
      <c r="BB315" s="96"/>
      <c r="BC315" s="96"/>
      <c r="BD315" s="96"/>
      <c r="BE315" s="96"/>
      <c r="BH315" s="226"/>
      <c r="BI315" s="226"/>
      <c r="BJ315" s="226"/>
      <c r="BK315" s="226"/>
      <c r="BL315" s="226"/>
      <c r="BM315" s="226"/>
      <c r="BN315" s="96"/>
      <c r="BO315" s="96"/>
      <c r="BP315" s="96"/>
      <c r="BQ315" s="96"/>
      <c r="BR315" s="96"/>
      <c r="BS315" s="96"/>
      <c r="BT315" s="226"/>
      <c r="BU315" s="226"/>
      <c r="BV315" s="226"/>
      <c r="BW315" s="226"/>
      <c r="BX315" s="226"/>
      <c r="BY315" s="226"/>
      <c r="BZ315" s="96"/>
      <c r="CA315" s="96"/>
      <c r="CB315" s="96"/>
      <c r="CC315" s="96"/>
      <c r="CD315" s="96"/>
      <c r="CE315" s="96"/>
      <c r="CH315" s="226"/>
      <c r="CI315" s="226"/>
      <c r="CJ315" s="226"/>
      <c r="CK315" s="226"/>
      <c r="CL315" s="226"/>
      <c r="CM315" s="226"/>
      <c r="CN315" s="226"/>
      <c r="CO315" s="226"/>
      <c r="CP315" s="226"/>
      <c r="CQ315" s="96"/>
      <c r="CR315" s="96"/>
      <c r="CS315" s="96"/>
      <c r="CT315" s="226"/>
      <c r="CU315" s="226"/>
      <c r="CV315" s="226"/>
      <c r="CW315" s="226"/>
      <c r="CX315" s="226"/>
      <c r="CY315" s="226"/>
      <c r="CZ315" s="226"/>
      <c r="DA315" s="226"/>
      <c r="DB315" s="226"/>
      <c r="DC315" s="96"/>
      <c r="DD315" s="96"/>
      <c r="DE315" s="96"/>
      <c r="DH315" s="96"/>
      <c r="DI315" s="96"/>
      <c r="DJ315" s="96"/>
      <c r="DK315" s="96"/>
      <c r="DL315" s="96"/>
      <c r="DM315" s="96"/>
      <c r="DN315" s="96"/>
      <c r="DO315" s="96"/>
      <c r="DP315" s="96"/>
      <c r="DQ315" s="96"/>
      <c r="DR315" s="96"/>
      <c r="DS315" s="96"/>
      <c r="DT315" s="96"/>
      <c r="DU315" s="96"/>
      <c r="DV315" s="96"/>
      <c r="DW315" s="96"/>
      <c r="DX315" s="96"/>
      <c r="DY315" s="96"/>
      <c r="DZ315" s="96"/>
      <c r="EA315" s="96"/>
      <c r="EB315" s="96"/>
      <c r="EC315" s="96"/>
      <c r="ED315" s="96"/>
      <c r="EE315" s="96"/>
      <c r="EF315" s="96"/>
      <c r="EG315" s="96"/>
      <c r="EH315" s="96"/>
      <c r="EI315" s="96"/>
      <c r="EJ315" s="96"/>
      <c r="EK315" s="96"/>
      <c r="EL315" s="96"/>
      <c r="EM315" s="96"/>
      <c r="EN315" s="96"/>
      <c r="EO315" s="96"/>
      <c r="EP315" s="96"/>
      <c r="EQ315" s="96"/>
      <c r="ER315" s="96"/>
      <c r="ES315" s="96"/>
      <c r="ET315" s="96"/>
      <c r="EU315" s="96"/>
      <c r="EV315" s="96"/>
      <c r="EW315" s="96"/>
      <c r="EX315" s="96"/>
      <c r="EY315" s="96"/>
      <c r="EZ315" s="96"/>
      <c r="FA315" s="96"/>
      <c r="FB315" s="96"/>
      <c r="FC315" s="96"/>
      <c r="FD315" s="96"/>
      <c r="FE315" s="96"/>
      <c r="FF315" s="96"/>
      <c r="FG315" s="96"/>
      <c r="FH315" s="96"/>
      <c r="FI315" s="96"/>
      <c r="FJ315" s="96"/>
      <c r="FK315" s="96"/>
      <c r="FL315" s="96"/>
      <c r="FM315" s="96"/>
      <c r="FN315" s="96"/>
      <c r="FO315" s="96"/>
      <c r="FP315" s="96"/>
      <c r="FQ315" s="96"/>
      <c r="FR315" s="96"/>
      <c r="FS315" s="96"/>
      <c r="FT315" s="96"/>
      <c r="FU315" s="96"/>
      <c r="FV315" s="96"/>
      <c r="FW315" s="96"/>
      <c r="FX315" s="96"/>
      <c r="FY315" s="159"/>
      <c r="FZ315" s="159"/>
      <c r="GA315" s="159"/>
      <c r="GB315" s="159"/>
      <c r="GC315" s="159"/>
      <c r="GD315" s="159"/>
      <c r="GE315" s="159"/>
      <c r="GF315" s="159"/>
      <c r="GG315" s="159"/>
      <c r="GH315" s="159"/>
      <c r="GI315" s="159"/>
      <c r="GJ315" s="159"/>
      <c r="GK315" s="159"/>
      <c r="GL315" s="159"/>
      <c r="GM315" s="159"/>
      <c r="GN315" s="159"/>
      <c r="GO315" s="159"/>
      <c r="GP315" s="159"/>
      <c r="GQ315" s="159"/>
      <c r="GR315" s="159"/>
      <c r="GS315" s="159"/>
      <c r="GT315" s="159"/>
      <c r="GU315" s="159"/>
      <c r="GV315" s="159"/>
      <c r="GW315" s="159"/>
      <c r="GX315" s="159"/>
      <c r="GY315" s="159"/>
      <c r="GZ315" s="159"/>
      <c r="HA315" s="159"/>
      <c r="HB315" s="159"/>
      <c r="HC315" s="159"/>
      <c r="HD315" s="159"/>
      <c r="HE315" s="159"/>
      <c r="HF315" s="159"/>
      <c r="HG315" s="159"/>
      <c r="HH315" s="159"/>
    </row>
    <row r="316" spans="2:216" ht="15" customHeight="1">
      <c r="B316" s="85" t="s">
        <v>448</v>
      </c>
      <c r="C316" s="106" t="s">
        <v>181</v>
      </c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86"/>
      <c r="AH316" s="226"/>
      <c r="AI316" s="226"/>
      <c r="AJ316" s="226"/>
      <c r="AK316" s="96"/>
      <c r="AL316" s="96"/>
      <c r="AM316" s="96"/>
      <c r="AN316" s="96"/>
      <c r="AO316" s="96"/>
      <c r="AP316" s="96"/>
      <c r="AQ316" s="96"/>
      <c r="AR316" s="96"/>
      <c r="AS316" s="96"/>
      <c r="AT316" s="226"/>
      <c r="AU316" s="226"/>
      <c r="AV316" s="226"/>
      <c r="AW316" s="96"/>
      <c r="AX316" s="96"/>
      <c r="AY316" s="96"/>
      <c r="AZ316" s="96"/>
      <c r="BA316" s="96"/>
      <c r="BB316" s="96"/>
      <c r="BC316" s="96"/>
      <c r="BD316" s="96"/>
      <c r="BE316" s="96"/>
      <c r="BH316" s="226"/>
      <c r="BI316" s="226"/>
      <c r="BJ316" s="226"/>
      <c r="BK316" s="226"/>
      <c r="BL316" s="226"/>
      <c r="BM316" s="226"/>
      <c r="BN316" s="96"/>
      <c r="BO316" s="96"/>
      <c r="BP316" s="96"/>
      <c r="BQ316" s="96"/>
      <c r="BR316" s="96"/>
      <c r="BS316" s="96"/>
      <c r="BT316" s="226"/>
      <c r="BU316" s="226"/>
      <c r="BV316" s="226"/>
      <c r="BW316" s="226"/>
      <c r="BX316" s="226"/>
      <c r="BY316" s="226"/>
      <c r="BZ316" s="96"/>
      <c r="CA316" s="96"/>
      <c r="CB316" s="96"/>
      <c r="CC316" s="96"/>
      <c r="CD316" s="96"/>
      <c r="CE316" s="96"/>
      <c r="CH316" s="226"/>
      <c r="CI316" s="226"/>
      <c r="CJ316" s="226"/>
      <c r="CK316" s="226"/>
      <c r="CL316" s="226"/>
      <c r="CM316" s="226"/>
      <c r="CN316" s="226"/>
      <c r="CO316" s="226"/>
      <c r="CP316" s="226"/>
      <c r="CQ316" s="96"/>
      <c r="CR316" s="96"/>
      <c r="CS316" s="96"/>
      <c r="CT316" s="226"/>
      <c r="CU316" s="226"/>
      <c r="CV316" s="226"/>
      <c r="CW316" s="226"/>
      <c r="CX316" s="226"/>
      <c r="CY316" s="226"/>
      <c r="CZ316" s="226"/>
      <c r="DA316" s="226"/>
      <c r="DB316" s="226"/>
      <c r="DC316" s="96"/>
      <c r="DD316" s="96"/>
      <c r="DE316" s="96"/>
      <c r="DH316" s="96"/>
      <c r="DI316" s="96"/>
      <c r="DJ316" s="96"/>
      <c r="DK316" s="96"/>
      <c r="DL316" s="96"/>
      <c r="DM316" s="96"/>
      <c r="DN316" s="96"/>
      <c r="DO316" s="96"/>
      <c r="DP316" s="96"/>
      <c r="DQ316" s="96"/>
      <c r="DR316" s="96"/>
      <c r="DS316" s="96"/>
      <c r="DT316" s="96"/>
      <c r="DU316" s="96"/>
      <c r="DV316" s="96"/>
      <c r="DW316" s="96"/>
      <c r="DX316" s="96"/>
      <c r="DY316" s="96"/>
      <c r="DZ316" s="96"/>
      <c r="EA316" s="96"/>
      <c r="EB316" s="96"/>
      <c r="EC316" s="96"/>
      <c r="ED316" s="96"/>
      <c r="EE316" s="96"/>
      <c r="EF316" s="96"/>
      <c r="EG316" s="96"/>
      <c r="EH316" s="96"/>
      <c r="EI316" s="96"/>
      <c r="EJ316" s="96"/>
      <c r="EK316" s="96"/>
      <c r="EL316" s="96"/>
      <c r="EM316" s="96"/>
      <c r="EN316" s="96"/>
      <c r="EO316" s="96"/>
      <c r="EP316" s="96"/>
      <c r="EQ316" s="96"/>
      <c r="ER316" s="96"/>
      <c r="ES316" s="96"/>
      <c r="ET316" s="96"/>
      <c r="EU316" s="96"/>
      <c r="EV316" s="96"/>
      <c r="EW316" s="96"/>
      <c r="EX316" s="96"/>
      <c r="EY316" s="96"/>
      <c r="EZ316" s="96"/>
      <c r="FA316" s="96"/>
      <c r="FB316" s="96"/>
      <c r="FC316" s="96"/>
      <c r="FD316" s="96"/>
      <c r="FE316" s="96"/>
      <c r="FF316" s="96"/>
      <c r="FG316" s="96"/>
      <c r="FH316" s="96"/>
      <c r="FI316" s="96"/>
      <c r="FJ316" s="96"/>
      <c r="FK316" s="96"/>
      <c r="FL316" s="96"/>
      <c r="FM316" s="96"/>
      <c r="FN316" s="96"/>
      <c r="FO316" s="96"/>
      <c r="FP316" s="96"/>
      <c r="FQ316" s="96"/>
      <c r="FR316" s="96"/>
      <c r="FS316" s="96"/>
      <c r="FT316" s="96"/>
      <c r="FU316" s="96"/>
      <c r="FV316" s="96"/>
      <c r="FW316" s="96"/>
      <c r="FX316" s="96"/>
      <c r="FY316" s="159"/>
      <c r="FZ316" s="159"/>
      <c r="GA316" s="159"/>
      <c r="GB316" s="159"/>
      <c r="GC316" s="159"/>
      <c r="GD316" s="159"/>
      <c r="GE316" s="159"/>
      <c r="GF316" s="159"/>
      <c r="GG316" s="159"/>
      <c r="GH316" s="159"/>
      <c r="GI316" s="159"/>
      <c r="GJ316" s="159"/>
      <c r="GK316" s="159"/>
      <c r="GL316" s="159"/>
      <c r="GM316" s="159"/>
      <c r="GN316" s="159"/>
      <c r="GO316" s="159"/>
      <c r="GP316" s="159"/>
      <c r="GQ316" s="159"/>
      <c r="GR316" s="159"/>
      <c r="GS316" s="159"/>
      <c r="GT316" s="159"/>
      <c r="GU316" s="159"/>
      <c r="GV316" s="159"/>
      <c r="GW316" s="159"/>
      <c r="GX316" s="159"/>
      <c r="GY316" s="159"/>
      <c r="GZ316" s="159"/>
      <c r="HA316" s="159"/>
      <c r="HB316" s="159"/>
      <c r="HC316" s="159"/>
      <c r="HD316" s="159"/>
      <c r="HE316" s="159"/>
      <c r="HF316" s="159"/>
      <c r="HG316" s="159"/>
      <c r="HH316" s="159"/>
    </row>
    <row r="317" spans="2:216" ht="15" customHeight="1">
      <c r="B317" s="85" t="s">
        <v>449</v>
      </c>
      <c r="C317" s="106" t="s">
        <v>152</v>
      </c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86"/>
      <c r="AH317" s="226"/>
      <c r="AI317" s="226"/>
      <c r="AJ317" s="226"/>
      <c r="AK317" s="96"/>
      <c r="AL317" s="96"/>
      <c r="AM317" s="96"/>
      <c r="AN317" s="96"/>
      <c r="AO317" s="96"/>
      <c r="AP317" s="96"/>
      <c r="AQ317" s="96"/>
      <c r="AR317" s="96"/>
      <c r="AS317" s="96"/>
      <c r="AT317" s="226"/>
      <c r="AU317" s="226"/>
      <c r="AV317" s="226"/>
      <c r="AW317" s="96"/>
      <c r="AX317" s="96"/>
      <c r="AY317" s="96"/>
      <c r="AZ317" s="96"/>
      <c r="BA317" s="96"/>
      <c r="BB317" s="96"/>
      <c r="BC317" s="96"/>
      <c r="BD317" s="96"/>
      <c r="BE317" s="96"/>
      <c r="BH317" s="226"/>
      <c r="BI317" s="226"/>
      <c r="BJ317" s="226"/>
      <c r="BK317" s="226"/>
      <c r="BL317" s="226"/>
      <c r="BM317" s="226"/>
      <c r="BN317" s="96"/>
      <c r="BO317" s="96"/>
      <c r="BP317" s="96"/>
      <c r="BQ317" s="96"/>
      <c r="BR317" s="96"/>
      <c r="BS317" s="96"/>
      <c r="BT317" s="226"/>
      <c r="BU317" s="226"/>
      <c r="BV317" s="226"/>
      <c r="BW317" s="226"/>
      <c r="BX317" s="226"/>
      <c r="BY317" s="226"/>
      <c r="BZ317" s="96"/>
      <c r="CA317" s="96"/>
      <c r="CB317" s="96"/>
      <c r="CC317" s="96"/>
      <c r="CD317" s="96"/>
      <c r="CE317" s="96"/>
      <c r="CH317" s="226"/>
      <c r="CI317" s="226"/>
      <c r="CJ317" s="226"/>
      <c r="CK317" s="226"/>
      <c r="CL317" s="226"/>
      <c r="CM317" s="226"/>
      <c r="CN317" s="226"/>
      <c r="CO317" s="226"/>
      <c r="CP317" s="226"/>
      <c r="CQ317" s="96"/>
      <c r="CR317" s="96"/>
      <c r="CS317" s="96"/>
      <c r="CT317" s="226"/>
      <c r="CU317" s="226"/>
      <c r="CV317" s="226"/>
      <c r="CW317" s="226"/>
      <c r="CX317" s="226"/>
      <c r="CY317" s="226"/>
      <c r="CZ317" s="226"/>
      <c r="DA317" s="226"/>
      <c r="DB317" s="226"/>
      <c r="DC317" s="96"/>
      <c r="DD317" s="96"/>
      <c r="DE317" s="96"/>
      <c r="DH317" s="96"/>
      <c r="DI317" s="96"/>
      <c r="DJ317" s="96"/>
      <c r="DK317" s="96"/>
      <c r="DL317" s="96"/>
      <c r="DM317" s="96"/>
      <c r="DN317" s="96"/>
      <c r="DO317" s="96"/>
      <c r="DP317" s="96"/>
      <c r="DQ317" s="96"/>
      <c r="DR317" s="96"/>
      <c r="DS317" s="96"/>
      <c r="DT317" s="96"/>
      <c r="DU317" s="96"/>
      <c r="DV317" s="96"/>
      <c r="DW317" s="96"/>
      <c r="DX317" s="96"/>
      <c r="DY317" s="96"/>
      <c r="DZ317" s="96"/>
      <c r="EA317" s="96"/>
      <c r="EB317" s="96"/>
      <c r="EC317" s="96"/>
      <c r="ED317" s="96"/>
      <c r="EE317" s="96"/>
      <c r="EF317" s="96"/>
      <c r="EG317" s="96"/>
      <c r="EH317" s="96"/>
      <c r="EI317" s="96"/>
      <c r="EJ317" s="96"/>
      <c r="EK317" s="96"/>
      <c r="EL317" s="96"/>
      <c r="EM317" s="96"/>
      <c r="EN317" s="96"/>
      <c r="EO317" s="96"/>
      <c r="EP317" s="96"/>
      <c r="EQ317" s="96"/>
      <c r="ER317" s="96"/>
      <c r="ES317" s="96"/>
      <c r="ET317" s="96"/>
      <c r="EU317" s="96"/>
      <c r="EV317" s="96"/>
      <c r="EW317" s="96"/>
      <c r="EX317" s="96"/>
      <c r="EY317" s="96"/>
      <c r="EZ317" s="96"/>
      <c r="FA317" s="96"/>
      <c r="FB317" s="96"/>
      <c r="FC317" s="96"/>
      <c r="FD317" s="96"/>
      <c r="FE317" s="96"/>
      <c r="FF317" s="96"/>
      <c r="FG317" s="96"/>
      <c r="FH317" s="96"/>
      <c r="FI317" s="96"/>
      <c r="FJ317" s="96"/>
      <c r="FK317" s="96"/>
      <c r="FL317" s="96"/>
      <c r="FM317" s="96"/>
      <c r="FN317" s="96"/>
      <c r="FO317" s="96"/>
      <c r="FP317" s="96"/>
      <c r="FQ317" s="96"/>
      <c r="FR317" s="96"/>
      <c r="FS317" s="96"/>
      <c r="FT317" s="96"/>
      <c r="FU317" s="96"/>
      <c r="FV317" s="96"/>
      <c r="FW317" s="96"/>
      <c r="FX317" s="96"/>
      <c r="FY317" s="159"/>
      <c r="FZ317" s="159"/>
      <c r="GA317" s="159"/>
      <c r="GB317" s="159"/>
      <c r="GC317" s="159"/>
      <c r="GD317" s="159"/>
      <c r="GE317" s="159"/>
      <c r="GF317" s="159"/>
      <c r="GG317" s="159"/>
      <c r="GH317" s="159"/>
      <c r="GI317" s="159"/>
      <c r="GJ317" s="159"/>
      <c r="GK317" s="159"/>
      <c r="GL317" s="159"/>
      <c r="GM317" s="159"/>
      <c r="GN317" s="159"/>
      <c r="GO317" s="159"/>
      <c r="GP317" s="159"/>
      <c r="GQ317" s="159"/>
      <c r="GR317" s="159"/>
      <c r="GS317" s="159"/>
      <c r="GT317" s="159"/>
      <c r="GU317" s="159"/>
      <c r="GV317" s="159"/>
      <c r="GW317" s="159"/>
      <c r="GX317" s="159"/>
      <c r="GY317" s="159"/>
      <c r="GZ317" s="159"/>
      <c r="HA317" s="159"/>
      <c r="HB317" s="159"/>
      <c r="HC317" s="159"/>
      <c r="HD317" s="159"/>
      <c r="HE317" s="159"/>
      <c r="HF317" s="159"/>
      <c r="HG317" s="159"/>
      <c r="HH317" s="159"/>
    </row>
    <row r="318" spans="2:216" ht="15" customHeight="1">
      <c r="B318" s="85" t="s">
        <v>450</v>
      </c>
      <c r="C318" s="106" t="s">
        <v>153</v>
      </c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86"/>
      <c r="AH318" s="226"/>
      <c r="AI318" s="226"/>
      <c r="AJ318" s="226"/>
      <c r="AK318" s="96"/>
      <c r="AL318" s="96"/>
      <c r="AM318" s="96"/>
      <c r="AN318" s="96"/>
      <c r="AO318" s="96"/>
      <c r="AP318" s="96"/>
      <c r="AQ318" s="96"/>
      <c r="AR318" s="96"/>
      <c r="AS318" s="96"/>
      <c r="AT318" s="226"/>
      <c r="AU318" s="226"/>
      <c r="AV318" s="226"/>
      <c r="AW318" s="96"/>
      <c r="AX318" s="96"/>
      <c r="AY318" s="96"/>
      <c r="AZ318" s="96"/>
      <c r="BA318" s="96"/>
      <c r="BB318" s="96"/>
      <c r="BC318" s="96"/>
      <c r="BD318" s="96"/>
      <c r="BE318" s="96"/>
      <c r="BH318" s="226"/>
      <c r="BI318" s="226"/>
      <c r="BJ318" s="226"/>
      <c r="BK318" s="226"/>
      <c r="BL318" s="226"/>
      <c r="BM318" s="226"/>
      <c r="BN318" s="96"/>
      <c r="BO318" s="96"/>
      <c r="BP318" s="96"/>
      <c r="BQ318" s="96"/>
      <c r="BR318" s="96"/>
      <c r="BS318" s="96"/>
      <c r="BT318" s="226"/>
      <c r="BU318" s="226"/>
      <c r="BV318" s="226"/>
      <c r="BW318" s="226"/>
      <c r="BX318" s="226"/>
      <c r="BY318" s="226"/>
      <c r="BZ318" s="96"/>
      <c r="CA318" s="96"/>
      <c r="CB318" s="96"/>
      <c r="CC318" s="96"/>
      <c r="CD318" s="96"/>
      <c r="CE318" s="96"/>
      <c r="CH318" s="226"/>
      <c r="CI318" s="226"/>
      <c r="CJ318" s="226"/>
      <c r="CK318" s="226"/>
      <c r="CL318" s="226"/>
      <c r="CM318" s="226"/>
      <c r="CN318" s="226"/>
      <c r="CO318" s="226"/>
      <c r="CP318" s="226"/>
      <c r="CQ318" s="96"/>
      <c r="CR318" s="96"/>
      <c r="CS318" s="96"/>
      <c r="CT318" s="226"/>
      <c r="CU318" s="226"/>
      <c r="CV318" s="226"/>
      <c r="CW318" s="226"/>
      <c r="CX318" s="226"/>
      <c r="CY318" s="226"/>
      <c r="CZ318" s="226"/>
      <c r="DA318" s="226"/>
      <c r="DB318" s="226"/>
      <c r="DC318" s="96"/>
      <c r="DD318" s="96"/>
      <c r="DE318" s="96"/>
      <c r="DH318" s="96"/>
      <c r="DI318" s="96"/>
      <c r="DJ318" s="96"/>
      <c r="DK318" s="96"/>
      <c r="DL318" s="96"/>
      <c r="DM318" s="96"/>
      <c r="DN318" s="96"/>
      <c r="DO318" s="96"/>
      <c r="DP318" s="96"/>
      <c r="DQ318" s="96"/>
      <c r="DR318" s="96"/>
      <c r="DS318" s="96"/>
      <c r="DT318" s="96"/>
      <c r="DU318" s="96"/>
      <c r="DV318" s="96"/>
      <c r="DW318" s="96"/>
      <c r="DX318" s="96"/>
      <c r="DY318" s="96"/>
      <c r="DZ318" s="96"/>
      <c r="EA318" s="96"/>
      <c r="EB318" s="96"/>
      <c r="EC318" s="96"/>
      <c r="ED318" s="96"/>
      <c r="EE318" s="96"/>
      <c r="EF318" s="96"/>
      <c r="EG318" s="96"/>
      <c r="EH318" s="96"/>
      <c r="EI318" s="96"/>
      <c r="EJ318" s="96"/>
      <c r="EK318" s="96"/>
      <c r="EL318" s="96"/>
      <c r="EM318" s="96"/>
      <c r="EN318" s="96"/>
      <c r="EO318" s="96"/>
      <c r="EP318" s="96"/>
      <c r="EQ318" s="96"/>
      <c r="ER318" s="96"/>
      <c r="ES318" s="96"/>
      <c r="ET318" s="96"/>
      <c r="EU318" s="96"/>
      <c r="EV318" s="96"/>
      <c r="EW318" s="96"/>
      <c r="EX318" s="96"/>
      <c r="EY318" s="96"/>
      <c r="EZ318" s="96"/>
      <c r="FA318" s="96"/>
      <c r="FB318" s="96"/>
      <c r="FC318" s="96"/>
      <c r="FD318" s="96"/>
      <c r="FE318" s="96"/>
      <c r="FF318" s="96"/>
      <c r="FG318" s="96"/>
      <c r="FH318" s="96"/>
      <c r="FI318" s="96"/>
      <c r="FJ318" s="96"/>
      <c r="FK318" s="96"/>
      <c r="FL318" s="96"/>
      <c r="FM318" s="96"/>
      <c r="FN318" s="96"/>
      <c r="FO318" s="96"/>
      <c r="FP318" s="96"/>
      <c r="FQ318" s="96"/>
      <c r="FR318" s="96"/>
      <c r="FS318" s="96"/>
      <c r="FT318" s="96"/>
      <c r="FU318" s="96"/>
      <c r="FV318" s="96"/>
      <c r="FW318" s="96"/>
      <c r="FX318" s="96"/>
      <c r="FY318" s="159"/>
      <c r="FZ318" s="159"/>
      <c r="GA318" s="159"/>
      <c r="GB318" s="159"/>
      <c r="GC318" s="159"/>
      <c r="GD318" s="159"/>
      <c r="GE318" s="159"/>
      <c r="GF318" s="159"/>
      <c r="GG318" s="159"/>
      <c r="GH318" s="159"/>
      <c r="GI318" s="159"/>
      <c r="GJ318" s="159"/>
      <c r="GK318" s="159"/>
      <c r="GL318" s="159"/>
      <c r="GM318" s="159"/>
      <c r="GN318" s="159"/>
      <c r="GO318" s="159"/>
      <c r="GP318" s="159"/>
      <c r="GQ318" s="159"/>
      <c r="GR318" s="159"/>
      <c r="GS318" s="159"/>
      <c r="GT318" s="159"/>
      <c r="GU318" s="159"/>
      <c r="GV318" s="159"/>
      <c r="GW318" s="159"/>
      <c r="GX318" s="159"/>
      <c r="GY318" s="159"/>
      <c r="GZ318" s="159"/>
      <c r="HA318" s="159"/>
      <c r="HB318" s="159"/>
      <c r="HC318" s="159"/>
      <c r="HD318" s="159"/>
      <c r="HE318" s="159"/>
      <c r="HF318" s="159"/>
      <c r="HG318" s="159"/>
      <c r="HH318" s="159"/>
    </row>
    <row r="319" spans="2:216" s="264" customFormat="1" ht="15" customHeight="1">
      <c r="B319" s="257" t="s">
        <v>451</v>
      </c>
      <c r="C319" s="253"/>
      <c r="D319" s="263"/>
      <c r="E319" s="263"/>
      <c r="F319" s="263"/>
      <c r="H319" s="269"/>
      <c r="I319" s="269"/>
      <c r="J319" s="269"/>
      <c r="K319" s="269"/>
      <c r="L319" s="269"/>
      <c r="M319" s="269"/>
      <c r="N319" s="269"/>
      <c r="O319" s="269"/>
      <c r="P319" s="269"/>
      <c r="Q319" s="269"/>
      <c r="R319" s="269"/>
      <c r="S319" s="269"/>
      <c r="T319" s="269"/>
      <c r="U319" s="269"/>
      <c r="V319" s="269"/>
      <c r="W319" s="269"/>
      <c r="X319" s="269"/>
      <c r="Y319" s="269"/>
      <c r="Z319" s="269"/>
      <c r="AA319" s="269"/>
      <c r="AB319" s="269"/>
      <c r="AC319" s="269"/>
      <c r="AD319" s="269"/>
      <c r="AE319" s="269"/>
      <c r="AF319" s="268"/>
      <c r="AG319" s="265"/>
      <c r="AH319" s="269"/>
      <c r="AI319" s="269"/>
      <c r="AJ319" s="269"/>
      <c r="AK319" s="269"/>
      <c r="AL319" s="269"/>
      <c r="AM319" s="269"/>
      <c r="AN319" s="269"/>
      <c r="AO319" s="269"/>
      <c r="AP319" s="269"/>
      <c r="AQ319" s="269"/>
      <c r="AR319" s="269"/>
      <c r="AS319" s="269"/>
      <c r="AT319" s="269"/>
      <c r="AU319" s="269"/>
      <c r="AV319" s="269"/>
      <c r="AW319" s="269"/>
      <c r="AX319" s="269"/>
      <c r="AY319" s="269"/>
      <c r="AZ319" s="269"/>
      <c r="BA319" s="269"/>
      <c r="BB319" s="269"/>
      <c r="BC319" s="269"/>
      <c r="BD319" s="269"/>
      <c r="BE319" s="269"/>
      <c r="BF319" s="265"/>
      <c r="BG319" s="265"/>
      <c r="BH319" s="269"/>
      <c r="BI319" s="269"/>
      <c r="BJ319" s="269"/>
      <c r="BK319" s="269"/>
      <c r="BL319" s="269"/>
      <c r="BM319" s="269"/>
      <c r="BN319" s="269"/>
      <c r="BO319" s="269"/>
      <c r="BP319" s="269"/>
      <c r="BQ319" s="269"/>
      <c r="BR319" s="269"/>
      <c r="BS319" s="269"/>
      <c r="BT319" s="269"/>
      <c r="BU319" s="269"/>
      <c r="BV319" s="269"/>
      <c r="BW319" s="269"/>
      <c r="BX319" s="269"/>
      <c r="BY319" s="269"/>
      <c r="BZ319" s="269"/>
      <c r="CA319" s="269"/>
      <c r="CB319" s="269"/>
      <c r="CC319" s="269"/>
      <c r="CD319" s="269"/>
      <c r="CE319" s="269"/>
      <c r="CF319" s="265"/>
      <c r="CG319" s="265"/>
      <c r="CH319" s="269"/>
      <c r="CI319" s="269"/>
      <c r="CJ319" s="269"/>
      <c r="CK319" s="269"/>
      <c r="CL319" s="269"/>
      <c r="CM319" s="269"/>
      <c r="CN319" s="269"/>
      <c r="CO319" s="269"/>
      <c r="CP319" s="269"/>
      <c r="CQ319" s="269"/>
      <c r="CR319" s="269"/>
      <c r="CS319" s="269"/>
      <c r="CT319" s="269"/>
      <c r="CU319" s="269"/>
      <c r="CV319" s="269"/>
      <c r="CW319" s="269"/>
      <c r="CX319" s="269"/>
      <c r="CY319" s="269"/>
      <c r="CZ319" s="269"/>
      <c r="DA319" s="269"/>
      <c r="DB319" s="269"/>
      <c r="DC319" s="269"/>
      <c r="DD319" s="269"/>
      <c r="DE319" s="269"/>
      <c r="DH319" s="269"/>
      <c r="DI319" s="269"/>
      <c r="DJ319" s="269"/>
      <c r="DK319" s="269"/>
      <c r="DL319" s="269"/>
      <c r="DM319" s="269"/>
      <c r="DN319" s="269"/>
      <c r="DO319" s="269"/>
      <c r="DP319" s="269"/>
      <c r="DQ319" s="269"/>
      <c r="DR319" s="269"/>
      <c r="DS319" s="269"/>
      <c r="DT319" s="269"/>
      <c r="DU319" s="269"/>
      <c r="DV319" s="269"/>
      <c r="DW319" s="269"/>
      <c r="DX319" s="269"/>
      <c r="DY319" s="269"/>
      <c r="DZ319" s="269"/>
      <c r="EA319" s="269"/>
      <c r="EB319" s="269"/>
      <c r="EC319" s="269"/>
      <c r="ED319" s="269"/>
      <c r="EE319" s="269"/>
      <c r="EF319" s="269"/>
      <c r="EG319" s="269"/>
      <c r="EH319" s="269"/>
      <c r="EI319" s="269"/>
      <c r="EJ319" s="269"/>
      <c r="EK319" s="269"/>
      <c r="EL319" s="269"/>
      <c r="EM319" s="269"/>
      <c r="EN319" s="269"/>
      <c r="EO319" s="269"/>
      <c r="EP319" s="269"/>
      <c r="EQ319" s="269"/>
      <c r="ER319" s="269"/>
      <c r="ES319" s="269"/>
      <c r="ET319" s="269"/>
      <c r="EU319" s="269"/>
      <c r="EV319" s="269"/>
      <c r="EW319" s="269"/>
      <c r="EX319" s="269"/>
      <c r="EY319" s="269"/>
      <c r="EZ319" s="269"/>
      <c r="FA319" s="269"/>
      <c r="FB319" s="269"/>
      <c r="FC319" s="269"/>
      <c r="FD319" s="269"/>
      <c r="FE319" s="269"/>
      <c r="FF319" s="269"/>
      <c r="FG319" s="269"/>
      <c r="FH319" s="269"/>
      <c r="FI319" s="269"/>
      <c r="FJ319" s="269"/>
      <c r="FK319" s="269"/>
      <c r="FL319" s="269"/>
      <c r="FM319" s="269"/>
      <c r="FN319" s="269"/>
      <c r="FO319" s="269"/>
      <c r="FP319" s="269"/>
      <c r="FQ319" s="269"/>
      <c r="FR319" s="269"/>
      <c r="FS319" s="269"/>
      <c r="FT319" s="269"/>
      <c r="FU319" s="269"/>
      <c r="FV319" s="269"/>
      <c r="FW319" s="269"/>
      <c r="FX319" s="269"/>
      <c r="FY319" s="274"/>
      <c r="FZ319" s="274"/>
      <c r="GA319" s="274"/>
      <c r="GB319" s="274"/>
      <c r="GC319" s="274"/>
      <c r="GD319" s="274"/>
      <c r="GE319" s="274"/>
      <c r="GF319" s="274"/>
      <c r="GG319" s="274"/>
      <c r="GH319" s="274"/>
      <c r="GI319" s="274"/>
      <c r="GJ319" s="274"/>
      <c r="GK319" s="274"/>
      <c r="GL319" s="274"/>
      <c r="GM319" s="274"/>
      <c r="GN319" s="274"/>
      <c r="GO319" s="274"/>
      <c r="GP319" s="274"/>
      <c r="GQ319" s="274"/>
      <c r="GR319" s="274"/>
      <c r="GS319" s="274"/>
      <c r="GT319" s="274"/>
      <c r="GU319" s="274"/>
      <c r="GV319" s="274"/>
      <c r="GW319" s="274"/>
      <c r="GX319" s="274"/>
      <c r="GY319" s="274"/>
      <c r="GZ319" s="274"/>
      <c r="HA319" s="274"/>
      <c r="HB319" s="274"/>
      <c r="HC319" s="274"/>
      <c r="HD319" s="274"/>
      <c r="HE319" s="274"/>
      <c r="HF319" s="274"/>
      <c r="HG319" s="274"/>
      <c r="HH319" s="274"/>
    </row>
    <row r="320" spans="2:216" s="264" customFormat="1" ht="15" customHeight="1">
      <c r="B320" s="252" t="s">
        <v>452</v>
      </c>
      <c r="C320" s="254"/>
      <c r="D320" s="263"/>
      <c r="E320" s="263"/>
      <c r="F320" s="263"/>
      <c r="H320" s="269"/>
      <c r="I320" s="269"/>
      <c r="J320" s="269"/>
      <c r="K320" s="269"/>
      <c r="L320" s="269"/>
      <c r="M320" s="269"/>
      <c r="N320" s="269"/>
      <c r="O320" s="269"/>
      <c r="P320" s="269"/>
      <c r="Q320" s="269"/>
      <c r="R320" s="269"/>
      <c r="S320" s="269"/>
      <c r="T320" s="269"/>
      <c r="U320" s="269"/>
      <c r="V320" s="269"/>
      <c r="W320" s="269"/>
      <c r="X320" s="269"/>
      <c r="Y320" s="269"/>
      <c r="Z320" s="269"/>
      <c r="AA320" s="269"/>
      <c r="AB320" s="269"/>
      <c r="AC320" s="269"/>
      <c r="AD320" s="269"/>
      <c r="AE320" s="269"/>
      <c r="AF320" s="268"/>
      <c r="AG320" s="265"/>
      <c r="AH320" s="269"/>
      <c r="AI320" s="269"/>
      <c r="AJ320" s="269"/>
      <c r="AK320" s="269"/>
      <c r="AL320" s="269"/>
      <c r="AM320" s="269"/>
      <c r="AN320" s="269"/>
      <c r="AO320" s="269"/>
      <c r="AP320" s="269"/>
      <c r="AQ320" s="269"/>
      <c r="AR320" s="269"/>
      <c r="AS320" s="269"/>
      <c r="AT320" s="269"/>
      <c r="AU320" s="269"/>
      <c r="AV320" s="269"/>
      <c r="AW320" s="269"/>
      <c r="AX320" s="269"/>
      <c r="AY320" s="269"/>
      <c r="AZ320" s="269"/>
      <c r="BA320" s="269"/>
      <c r="BB320" s="269"/>
      <c r="BC320" s="269"/>
      <c r="BD320" s="269"/>
      <c r="BE320" s="269"/>
      <c r="BF320" s="265"/>
      <c r="BG320" s="265"/>
      <c r="BH320" s="269"/>
      <c r="BI320" s="269"/>
      <c r="BJ320" s="269"/>
      <c r="BK320" s="269"/>
      <c r="BL320" s="269"/>
      <c r="BM320" s="269"/>
      <c r="BN320" s="269"/>
      <c r="BO320" s="269"/>
      <c r="BP320" s="269"/>
      <c r="BQ320" s="269"/>
      <c r="BR320" s="269"/>
      <c r="BS320" s="269"/>
      <c r="BT320" s="269"/>
      <c r="BU320" s="269"/>
      <c r="BV320" s="269"/>
      <c r="BW320" s="269"/>
      <c r="BX320" s="269"/>
      <c r="BY320" s="269"/>
      <c r="BZ320" s="269"/>
      <c r="CA320" s="269"/>
      <c r="CB320" s="269"/>
      <c r="CC320" s="269"/>
      <c r="CD320" s="269"/>
      <c r="CE320" s="269"/>
      <c r="CF320" s="265"/>
      <c r="CG320" s="265"/>
      <c r="CH320" s="269"/>
      <c r="CI320" s="269"/>
      <c r="CJ320" s="269"/>
      <c r="CK320" s="269"/>
      <c r="CL320" s="269"/>
      <c r="CM320" s="269"/>
      <c r="CN320" s="269"/>
      <c r="CO320" s="269"/>
      <c r="CP320" s="269"/>
      <c r="CQ320" s="269"/>
      <c r="CR320" s="269"/>
      <c r="CS320" s="269"/>
      <c r="CT320" s="269"/>
      <c r="CU320" s="269"/>
      <c r="CV320" s="269"/>
      <c r="CW320" s="269"/>
      <c r="CX320" s="269"/>
      <c r="CY320" s="269"/>
      <c r="CZ320" s="269"/>
      <c r="DA320" s="269"/>
      <c r="DB320" s="269"/>
      <c r="DC320" s="269"/>
      <c r="DD320" s="269"/>
      <c r="DE320" s="269"/>
      <c r="DH320" s="269"/>
      <c r="DI320" s="269"/>
      <c r="DJ320" s="269"/>
      <c r="DK320" s="269"/>
      <c r="DL320" s="269"/>
      <c r="DM320" s="269"/>
      <c r="DN320" s="269"/>
      <c r="DO320" s="269"/>
      <c r="DP320" s="269"/>
      <c r="DQ320" s="269"/>
      <c r="DR320" s="269"/>
      <c r="DS320" s="269"/>
      <c r="DT320" s="269"/>
      <c r="DU320" s="269"/>
      <c r="DV320" s="269"/>
      <c r="DW320" s="269"/>
      <c r="DX320" s="269"/>
      <c r="DY320" s="269"/>
      <c r="DZ320" s="269"/>
      <c r="EA320" s="269"/>
      <c r="EB320" s="269"/>
      <c r="EC320" s="269"/>
      <c r="ED320" s="269"/>
      <c r="EE320" s="269"/>
      <c r="EF320" s="269"/>
      <c r="EG320" s="269"/>
      <c r="EH320" s="269"/>
      <c r="EI320" s="269"/>
      <c r="EJ320" s="269"/>
      <c r="EK320" s="269"/>
      <c r="EL320" s="269"/>
      <c r="EM320" s="269"/>
      <c r="EN320" s="269"/>
      <c r="EO320" s="269"/>
      <c r="EP320" s="269"/>
      <c r="EQ320" s="269"/>
      <c r="ER320" s="269"/>
      <c r="ES320" s="269"/>
      <c r="ET320" s="269"/>
      <c r="EU320" s="269"/>
      <c r="EV320" s="269"/>
      <c r="EW320" s="269"/>
      <c r="EX320" s="269"/>
      <c r="EY320" s="269"/>
      <c r="EZ320" s="269"/>
      <c r="FA320" s="269"/>
      <c r="FB320" s="269"/>
      <c r="FC320" s="269"/>
      <c r="FD320" s="269"/>
      <c r="FE320" s="269"/>
      <c r="FF320" s="269"/>
      <c r="FG320" s="269"/>
      <c r="FH320" s="269"/>
      <c r="FI320" s="269"/>
      <c r="FJ320" s="269"/>
      <c r="FK320" s="269"/>
      <c r="FL320" s="269"/>
      <c r="FM320" s="269"/>
      <c r="FN320" s="269"/>
      <c r="FO320" s="269"/>
      <c r="FP320" s="269"/>
      <c r="FQ320" s="269"/>
      <c r="FR320" s="269"/>
      <c r="FS320" s="269"/>
      <c r="FT320" s="269"/>
      <c r="FU320" s="269"/>
      <c r="FV320" s="269"/>
      <c r="FW320" s="269"/>
      <c r="FX320" s="269"/>
      <c r="FY320" s="274"/>
      <c r="FZ320" s="274"/>
      <c r="GA320" s="274"/>
      <c r="GB320" s="274"/>
      <c r="GC320" s="274"/>
      <c r="GD320" s="274"/>
      <c r="GE320" s="274"/>
      <c r="GF320" s="274"/>
      <c r="GG320" s="274"/>
      <c r="GH320" s="274"/>
      <c r="GI320" s="274"/>
      <c r="GJ320" s="274"/>
      <c r="GK320" s="274"/>
      <c r="GL320" s="274"/>
      <c r="GM320" s="274"/>
      <c r="GN320" s="274"/>
      <c r="GO320" s="274"/>
      <c r="GP320" s="274"/>
      <c r="GQ320" s="274"/>
      <c r="GR320" s="274"/>
      <c r="GS320" s="274"/>
      <c r="GT320" s="274"/>
      <c r="GU320" s="274"/>
      <c r="GV320" s="274"/>
      <c r="GW320" s="274"/>
      <c r="GX320" s="274"/>
      <c r="GY320" s="274"/>
      <c r="GZ320" s="274"/>
      <c r="HA320" s="274"/>
      <c r="HB320" s="274"/>
      <c r="HC320" s="274"/>
      <c r="HD320" s="274"/>
      <c r="HE320" s="274"/>
      <c r="HF320" s="274"/>
      <c r="HG320" s="274"/>
      <c r="HH320" s="274"/>
    </row>
    <row r="321" spans="1:216" ht="15" customHeight="1">
      <c r="B321" s="105" t="s">
        <v>453</v>
      </c>
      <c r="C321" s="106" t="s">
        <v>174</v>
      </c>
      <c r="H321" s="139"/>
      <c r="I321" s="139"/>
      <c r="J321" s="139"/>
      <c r="K321" s="139"/>
      <c r="L321" s="139"/>
      <c r="M321" s="139"/>
      <c r="N321" s="139"/>
      <c r="O321" s="139"/>
      <c r="P321" s="139"/>
      <c r="Q321" s="139"/>
      <c r="R321" s="139"/>
      <c r="S321" s="139"/>
      <c r="T321" s="139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182"/>
      <c r="AH321" s="227"/>
      <c r="AI321" s="227"/>
      <c r="AJ321" s="227"/>
      <c r="AK321" s="248"/>
      <c r="AL321" s="248"/>
      <c r="AM321" s="248"/>
      <c r="AN321" s="248"/>
      <c r="AO321" s="248"/>
      <c r="AP321" s="248"/>
      <c r="AQ321" s="248"/>
      <c r="AR321" s="248"/>
      <c r="AS321" s="248"/>
      <c r="AT321" s="227"/>
      <c r="AU321" s="227"/>
      <c r="AV321" s="227"/>
      <c r="AW321" s="248"/>
      <c r="AX321" s="248"/>
      <c r="AY321" s="248"/>
      <c r="AZ321" s="248"/>
      <c r="BA321" s="248"/>
      <c r="BB321" s="248"/>
      <c r="BC321" s="248"/>
      <c r="BD321" s="248"/>
      <c r="BE321" s="248"/>
      <c r="BH321" s="227"/>
      <c r="BI321" s="227"/>
      <c r="BJ321" s="227"/>
      <c r="BK321" s="227"/>
      <c r="BL321" s="227"/>
      <c r="BM321" s="227"/>
      <c r="BN321" s="248"/>
      <c r="BO321" s="248"/>
      <c r="BP321" s="248"/>
      <c r="BQ321" s="248"/>
      <c r="BR321" s="248"/>
      <c r="BS321" s="248"/>
      <c r="BT321" s="227"/>
      <c r="BU321" s="227"/>
      <c r="BV321" s="227"/>
      <c r="BW321" s="227"/>
      <c r="BX321" s="227"/>
      <c r="BY321" s="227"/>
      <c r="BZ321" s="248"/>
      <c r="CA321" s="248"/>
      <c r="CB321" s="248"/>
      <c r="CC321" s="248"/>
      <c r="CD321" s="248"/>
      <c r="CE321" s="248"/>
      <c r="CH321" s="227"/>
      <c r="CI321" s="227"/>
      <c r="CJ321" s="227"/>
      <c r="CK321" s="227"/>
      <c r="CL321" s="227"/>
      <c r="CM321" s="227"/>
      <c r="CN321" s="227"/>
      <c r="CO321" s="227"/>
      <c r="CP321" s="227"/>
      <c r="CQ321" s="248"/>
      <c r="CR321" s="248"/>
      <c r="CS321" s="248"/>
      <c r="CT321" s="227"/>
      <c r="CU321" s="227"/>
      <c r="CV321" s="227"/>
      <c r="CW321" s="227"/>
      <c r="CX321" s="227"/>
      <c r="CY321" s="227"/>
      <c r="CZ321" s="227"/>
      <c r="DA321" s="227"/>
      <c r="DB321" s="227"/>
      <c r="DC321" s="248"/>
      <c r="DD321" s="248"/>
      <c r="DE321" s="248"/>
      <c r="DH321" s="248"/>
      <c r="DI321" s="248"/>
      <c r="DJ321" s="248"/>
      <c r="DK321" s="248"/>
      <c r="DL321" s="248"/>
      <c r="DM321" s="248"/>
      <c r="DN321" s="248"/>
      <c r="DO321" s="248"/>
      <c r="DP321" s="248"/>
      <c r="DQ321" s="248"/>
      <c r="DR321" s="248"/>
      <c r="DS321" s="248"/>
      <c r="DT321" s="248"/>
      <c r="DU321" s="248"/>
      <c r="DV321" s="248"/>
      <c r="DW321" s="248"/>
      <c r="DX321" s="248"/>
      <c r="DY321" s="248"/>
      <c r="DZ321" s="248"/>
      <c r="EA321" s="248"/>
      <c r="EB321" s="248"/>
      <c r="EC321" s="248"/>
      <c r="ED321" s="248"/>
      <c r="EE321" s="248"/>
      <c r="EF321" s="248"/>
      <c r="EG321" s="248"/>
      <c r="EH321" s="248"/>
      <c r="EI321" s="248"/>
      <c r="EJ321" s="248"/>
      <c r="EK321" s="248"/>
      <c r="EL321" s="248"/>
      <c r="EM321" s="248"/>
      <c r="EN321" s="248"/>
      <c r="EO321" s="248"/>
      <c r="EP321" s="248"/>
      <c r="EQ321" s="248"/>
      <c r="ER321" s="248"/>
      <c r="ES321" s="248"/>
      <c r="ET321" s="248"/>
      <c r="EU321" s="248"/>
      <c r="EV321" s="248"/>
      <c r="EW321" s="248"/>
      <c r="EX321" s="248"/>
      <c r="EY321" s="248"/>
      <c r="EZ321" s="248"/>
      <c r="FA321" s="248"/>
      <c r="FB321" s="248"/>
      <c r="FC321" s="248"/>
      <c r="FD321" s="248"/>
      <c r="FE321" s="248"/>
      <c r="FF321" s="248"/>
      <c r="FG321" s="248"/>
      <c r="FH321" s="248"/>
      <c r="FI321" s="248"/>
      <c r="FJ321" s="248"/>
      <c r="FK321" s="248"/>
      <c r="FL321" s="248"/>
      <c r="FM321" s="248"/>
      <c r="FN321" s="248"/>
      <c r="FO321" s="248"/>
      <c r="FP321" s="248"/>
      <c r="FQ321" s="248"/>
      <c r="FR321" s="248"/>
      <c r="FS321" s="248"/>
      <c r="FT321" s="248"/>
      <c r="FU321" s="248"/>
      <c r="FV321" s="248"/>
      <c r="FW321" s="248"/>
      <c r="FX321" s="248"/>
      <c r="FY321" s="249"/>
      <c r="FZ321" s="249"/>
      <c r="GA321" s="249"/>
      <c r="GB321" s="249"/>
      <c r="GC321" s="249"/>
      <c r="GD321" s="249"/>
      <c r="GE321" s="249"/>
      <c r="GF321" s="249"/>
      <c r="GG321" s="249"/>
      <c r="GH321" s="249"/>
      <c r="GI321" s="249"/>
      <c r="GJ321" s="249"/>
      <c r="GK321" s="249"/>
      <c r="GL321" s="249"/>
      <c r="GM321" s="249"/>
      <c r="GN321" s="249"/>
      <c r="GO321" s="249"/>
      <c r="GP321" s="249"/>
      <c r="GQ321" s="249"/>
      <c r="GR321" s="249"/>
      <c r="GS321" s="249"/>
      <c r="GT321" s="249"/>
      <c r="GU321" s="249"/>
      <c r="GV321" s="249"/>
      <c r="GW321" s="249"/>
      <c r="GX321" s="249"/>
      <c r="GY321" s="249"/>
      <c r="GZ321" s="249"/>
      <c r="HA321" s="249"/>
      <c r="HB321" s="249"/>
      <c r="HC321" s="249"/>
      <c r="HD321" s="249"/>
      <c r="HE321" s="249"/>
      <c r="HF321" s="249"/>
      <c r="HG321" s="249"/>
      <c r="HH321" s="249"/>
    </row>
    <row r="322" spans="1:216" ht="15" customHeight="1">
      <c r="B322" s="105" t="s">
        <v>454</v>
      </c>
      <c r="C322" s="106" t="s">
        <v>153</v>
      </c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186"/>
      <c r="AH322" s="228"/>
      <c r="AI322" s="228"/>
      <c r="AJ322" s="228"/>
      <c r="AK322" s="138"/>
      <c r="AL322" s="138"/>
      <c r="AM322" s="138"/>
      <c r="AN322" s="138"/>
      <c r="AO322" s="138"/>
      <c r="AP322" s="138"/>
      <c r="AQ322" s="138"/>
      <c r="AR322" s="138"/>
      <c r="AS322" s="138"/>
      <c r="AT322" s="228"/>
      <c r="AU322" s="228"/>
      <c r="AV322" s="228"/>
      <c r="AW322" s="138"/>
      <c r="AX322" s="138"/>
      <c r="AY322" s="138"/>
      <c r="AZ322" s="138"/>
      <c r="BA322" s="138"/>
      <c r="BB322" s="138"/>
      <c r="BC322" s="138"/>
      <c r="BD322" s="138"/>
      <c r="BE322" s="138"/>
      <c r="BH322" s="228"/>
      <c r="BI322" s="228"/>
      <c r="BJ322" s="228"/>
      <c r="BK322" s="228"/>
      <c r="BL322" s="228"/>
      <c r="BM322" s="228"/>
      <c r="BN322" s="138"/>
      <c r="BO322" s="138"/>
      <c r="BP322" s="138"/>
      <c r="BQ322" s="138"/>
      <c r="BR322" s="138"/>
      <c r="BS322" s="138"/>
      <c r="BT322" s="228"/>
      <c r="BU322" s="228"/>
      <c r="BV322" s="228"/>
      <c r="BW322" s="228"/>
      <c r="BX322" s="228"/>
      <c r="BY322" s="228"/>
      <c r="BZ322" s="138"/>
      <c r="CA322" s="138"/>
      <c r="CB322" s="138"/>
      <c r="CC322" s="138"/>
      <c r="CD322" s="138"/>
      <c r="CE322" s="138"/>
      <c r="CH322" s="228"/>
      <c r="CI322" s="228"/>
      <c r="CJ322" s="228"/>
      <c r="CK322" s="228"/>
      <c r="CL322" s="228"/>
      <c r="CM322" s="228"/>
      <c r="CN322" s="228"/>
      <c r="CO322" s="228"/>
      <c r="CP322" s="228"/>
      <c r="CQ322" s="138"/>
      <c r="CR322" s="138"/>
      <c r="CS322" s="138"/>
      <c r="CT322" s="228"/>
      <c r="CU322" s="228"/>
      <c r="CV322" s="228"/>
      <c r="CW322" s="228"/>
      <c r="CX322" s="228"/>
      <c r="CY322" s="228"/>
      <c r="CZ322" s="228"/>
      <c r="DA322" s="228"/>
      <c r="DB322" s="228"/>
      <c r="DC322" s="138"/>
      <c r="DD322" s="138"/>
      <c r="DE322" s="138"/>
      <c r="DH322" s="138"/>
      <c r="DI322" s="138"/>
      <c r="DJ322" s="138"/>
      <c r="DK322" s="138"/>
      <c r="DL322" s="138"/>
      <c r="DM322" s="138"/>
      <c r="DN322" s="138"/>
      <c r="DO322" s="138"/>
      <c r="DP322" s="138"/>
      <c r="DQ322" s="138"/>
      <c r="DR322" s="138"/>
      <c r="DS322" s="138"/>
      <c r="DT322" s="138"/>
      <c r="DU322" s="138"/>
      <c r="DV322" s="138"/>
      <c r="DW322" s="138"/>
      <c r="DX322" s="138"/>
      <c r="DY322" s="138"/>
      <c r="DZ322" s="138"/>
      <c r="EA322" s="138"/>
      <c r="EB322" s="138"/>
      <c r="EC322" s="138"/>
      <c r="ED322" s="138"/>
      <c r="EE322" s="138"/>
      <c r="EF322" s="138"/>
      <c r="EG322" s="138"/>
      <c r="EH322" s="138"/>
      <c r="EI322" s="138"/>
      <c r="EJ322" s="138"/>
      <c r="EK322" s="138"/>
      <c r="EL322" s="138"/>
      <c r="EM322" s="138"/>
      <c r="EN322" s="138"/>
      <c r="EO322" s="138"/>
      <c r="EP322" s="138"/>
      <c r="EQ322" s="138"/>
      <c r="ER322" s="138"/>
      <c r="ES322" s="138"/>
      <c r="ET322" s="138"/>
      <c r="EU322" s="138"/>
      <c r="EV322" s="138"/>
      <c r="EW322" s="138"/>
      <c r="EX322" s="138"/>
      <c r="EY322" s="138"/>
      <c r="EZ322" s="138"/>
      <c r="FA322" s="138"/>
      <c r="FB322" s="138"/>
      <c r="FC322" s="138"/>
      <c r="FD322" s="138"/>
      <c r="FE322" s="138"/>
      <c r="FF322" s="138"/>
      <c r="FG322" s="138"/>
      <c r="FH322" s="138"/>
      <c r="FI322" s="138"/>
      <c r="FJ322" s="138"/>
      <c r="FK322" s="138"/>
      <c r="FL322" s="138"/>
      <c r="FM322" s="138"/>
      <c r="FN322" s="138"/>
      <c r="FO322" s="138"/>
      <c r="FP322" s="138"/>
      <c r="FQ322" s="138"/>
      <c r="FR322" s="138"/>
      <c r="FS322" s="138"/>
      <c r="FT322" s="138"/>
      <c r="FU322" s="138"/>
      <c r="FV322" s="138"/>
      <c r="FW322" s="138"/>
      <c r="FX322" s="138"/>
      <c r="FY322" s="250"/>
      <c r="FZ322" s="250"/>
      <c r="GA322" s="250"/>
      <c r="GB322" s="250"/>
      <c r="GC322" s="250"/>
      <c r="GD322" s="250"/>
      <c r="GE322" s="250"/>
      <c r="GF322" s="250"/>
      <c r="GG322" s="250"/>
      <c r="GH322" s="250"/>
      <c r="GI322" s="250"/>
      <c r="GJ322" s="250"/>
      <c r="GK322" s="250"/>
      <c r="GL322" s="250"/>
      <c r="GM322" s="250"/>
      <c r="GN322" s="250"/>
      <c r="GO322" s="250"/>
      <c r="GP322" s="250"/>
      <c r="GQ322" s="250"/>
      <c r="GR322" s="250"/>
      <c r="GS322" s="250"/>
      <c r="GT322" s="250"/>
      <c r="GU322" s="250"/>
      <c r="GV322" s="250"/>
      <c r="GW322" s="250"/>
      <c r="GX322" s="250"/>
      <c r="GY322" s="250"/>
      <c r="GZ322" s="250"/>
      <c r="HA322" s="250"/>
      <c r="HB322" s="250"/>
      <c r="HC322" s="250"/>
      <c r="HD322" s="250"/>
      <c r="HE322" s="250"/>
      <c r="HF322" s="250"/>
      <c r="HG322" s="250"/>
      <c r="HH322" s="250"/>
    </row>
    <row r="323" spans="1:216" ht="15" customHeight="1">
      <c r="B323" s="105" t="s">
        <v>455</v>
      </c>
      <c r="C323" s="106" t="s">
        <v>181</v>
      </c>
      <c r="H323" s="96"/>
      <c r="I323" s="96"/>
      <c r="J323" s="96"/>
      <c r="K323" s="96"/>
      <c r="L323" s="96"/>
      <c r="M323" s="96"/>
      <c r="N323" s="96"/>
      <c r="O323" s="96"/>
      <c r="P323" s="96"/>
      <c r="Q323" s="96"/>
      <c r="R323" s="96"/>
      <c r="S323" s="96"/>
      <c r="T323" s="96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182"/>
      <c r="AH323" s="228"/>
      <c r="AI323" s="228"/>
      <c r="AJ323" s="228"/>
      <c r="AK323" s="138"/>
      <c r="AL323" s="138"/>
      <c r="AM323" s="138"/>
      <c r="AN323" s="138"/>
      <c r="AO323" s="138"/>
      <c r="AP323" s="138"/>
      <c r="AQ323" s="138"/>
      <c r="AR323" s="138"/>
      <c r="AS323" s="138"/>
      <c r="AT323" s="228"/>
      <c r="AU323" s="228"/>
      <c r="AV323" s="228"/>
      <c r="AW323" s="138"/>
      <c r="AX323" s="138"/>
      <c r="AY323" s="138"/>
      <c r="AZ323" s="138"/>
      <c r="BA323" s="138"/>
      <c r="BB323" s="138"/>
      <c r="BC323" s="138"/>
      <c r="BD323" s="138"/>
      <c r="BE323" s="138"/>
      <c r="BH323" s="228"/>
      <c r="BI323" s="228"/>
      <c r="BJ323" s="228"/>
      <c r="BK323" s="228"/>
      <c r="BL323" s="228"/>
      <c r="BM323" s="228"/>
      <c r="BN323" s="138"/>
      <c r="BO323" s="138"/>
      <c r="BP323" s="138"/>
      <c r="BQ323" s="138"/>
      <c r="BR323" s="138"/>
      <c r="BS323" s="138"/>
      <c r="BT323" s="228"/>
      <c r="BU323" s="228"/>
      <c r="BV323" s="228"/>
      <c r="BW323" s="228"/>
      <c r="BX323" s="228"/>
      <c r="BY323" s="228"/>
      <c r="BZ323" s="138"/>
      <c r="CA323" s="138"/>
      <c r="CB323" s="138"/>
      <c r="CC323" s="138"/>
      <c r="CD323" s="138"/>
      <c r="CE323" s="138"/>
      <c r="CH323" s="228"/>
      <c r="CI323" s="228"/>
      <c r="CJ323" s="228"/>
      <c r="CK323" s="228"/>
      <c r="CL323" s="228"/>
      <c r="CM323" s="228"/>
      <c r="CN323" s="228"/>
      <c r="CO323" s="228"/>
      <c r="CP323" s="228"/>
      <c r="CQ323" s="138"/>
      <c r="CR323" s="138"/>
      <c r="CS323" s="138"/>
      <c r="CT323" s="228"/>
      <c r="CU323" s="228"/>
      <c r="CV323" s="228"/>
      <c r="CW323" s="228"/>
      <c r="CX323" s="228"/>
      <c r="CY323" s="228"/>
      <c r="CZ323" s="228"/>
      <c r="DA323" s="228"/>
      <c r="DB323" s="228"/>
      <c r="DC323" s="138"/>
      <c r="DD323" s="138"/>
      <c r="DE323" s="138"/>
      <c r="DH323" s="138"/>
      <c r="DI323" s="138"/>
      <c r="DJ323" s="138"/>
      <c r="DK323" s="138"/>
      <c r="DL323" s="138"/>
      <c r="DM323" s="138"/>
      <c r="DN323" s="138"/>
      <c r="DO323" s="138"/>
      <c r="DP323" s="138"/>
      <c r="DQ323" s="138"/>
      <c r="DR323" s="138"/>
      <c r="DS323" s="138"/>
      <c r="DT323" s="138"/>
      <c r="DU323" s="138"/>
      <c r="DV323" s="138"/>
      <c r="DW323" s="138"/>
      <c r="DX323" s="138"/>
      <c r="DY323" s="138"/>
      <c r="DZ323" s="138"/>
      <c r="EA323" s="138"/>
      <c r="EB323" s="138"/>
      <c r="EC323" s="138"/>
      <c r="ED323" s="138"/>
      <c r="EE323" s="138"/>
      <c r="EF323" s="138"/>
      <c r="EG323" s="138"/>
      <c r="EH323" s="138"/>
      <c r="EI323" s="138"/>
      <c r="EJ323" s="138"/>
      <c r="EK323" s="138"/>
      <c r="EL323" s="138"/>
      <c r="EM323" s="138"/>
      <c r="EN323" s="138"/>
      <c r="EO323" s="138"/>
      <c r="EP323" s="138"/>
      <c r="EQ323" s="138"/>
      <c r="ER323" s="138"/>
      <c r="ES323" s="138"/>
      <c r="ET323" s="138"/>
      <c r="EU323" s="138"/>
      <c r="EV323" s="138"/>
      <c r="EW323" s="138"/>
      <c r="EX323" s="138"/>
      <c r="EY323" s="138"/>
      <c r="EZ323" s="138"/>
      <c r="FA323" s="138"/>
      <c r="FB323" s="138"/>
      <c r="FC323" s="138"/>
      <c r="FD323" s="138"/>
      <c r="FE323" s="138"/>
      <c r="FF323" s="138"/>
      <c r="FG323" s="138"/>
      <c r="FH323" s="138"/>
      <c r="FI323" s="138"/>
      <c r="FJ323" s="138"/>
      <c r="FK323" s="138"/>
      <c r="FL323" s="138"/>
      <c r="FM323" s="138"/>
      <c r="FN323" s="138"/>
      <c r="FO323" s="138"/>
      <c r="FP323" s="138"/>
      <c r="FQ323" s="138"/>
      <c r="FR323" s="138"/>
      <c r="FS323" s="138"/>
      <c r="FT323" s="138"/>
      <c r="FU323" s="138"/>
      <c r="FV323" s="138"/>
      <c r="FW323" s="138"/>
      <c r="FX323" s="138"/>
      <c r="FY323" s="250"/>
      <c r="FZ323" s="250"/>
      <c r="GA323" s="250"/>
      <c r="GB323" s="250"/>
      <c r="GC323" s="250"/>
      <c r="GD323" s="250"/>
      <c r="GE323" s="250"/>
      <c r="GF323" s="250"/>
      <c r="GG323" s="250"/>
      <c r="GH323" s="250"/>
      <c r="GI323" s="250"/>
      <c r="GJ323" s="250"/>
      <c r="GK323" s="250"/>
      <c r="GL323" s="250"/>
      <c r="GM323" s="250"/>
      <c r="GN323" s="250"/>
      <c r="GO323" s="250"/>
      <c r="GP323" s="250"/>
      <c r="GQ323" s="250"/>
      <c r="GR323" s="250"/>
      <c r="GS323" s="250"/>
      <c r="GT323" s="250"/>
      <c r="GU323" s="250"/>
      <c r="GV323" s="250"/>
      <c r="GW323" s="250"/>
      <c r="GX323" s="250"/>
      <c r="GY323" s="250"/>
      <c r="GZ323" s="250"/>
      <c r="HA323" s="250"/>
      <c r="HB323" s="250"/>
      <c r="HC323" s="250"/>
      <c r="HD323" s="250"/>
      <c r="HE323" s="250"/>
      <c r="HF323" s="250"/>
      <c r="HG323" s="250"/>
      <c r="HH323" s="250"/>
    </row>
    <row r="324" spans="1:216" ht="15" customHeight="1">
      <c r="B324" s="105" t="s">
        <v>456</v>
      </c>
      <c r="C324" s="106" t="s">
        <v>181</v>
      </c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182"/>
      <c r="AH324" s="228"/>
      <c r="AI324" s="228"/>
      <c r="AJ324" s="228"/>
      <c r="AK324" s="138"/>
      <c r="AL324" s="138"/>
      <c r="AM324" s="138"/>
      <c r="AN324" s="138"/>
      <c r="AO324" s="138"/>
      <c r="AP324" s="138"/>
      <c r="AQ324" s="138"/>
      <c r="AR324" s="138"/>
      <c r="AS324" s="138"/>
      <c r="AT324" s="228"/>
      <c r="AU324" s="228"/>
      <c r="AV324" s="228"/>
      <c r="AW324" s="138"/>
      <c r="AX324" s="138"/>
      <c r="AY324" s="138"/>
      <c r="AZ324" s="138"/>
      <c r="BA324" s="138"/>
      <c r="BB324" s="138"/>
      <c r="BC324" s="138"/>
      <c r="BD324" s="138"/>
      <c r="BE324" s="138"/>
      <c r="BH324" s="228"/>
      <c r="BI324" s="228"/>
      <c r="BJ324" s="228"/>
      <c r="BK324" s="228"/>
      <c r="BL324" s="228"/>
      <c r="BM324" s="228"/>
      <c r="BN324" s="138"/>
      <c r="BO324" s="138"/>
      <c r="BP324" s="138"/>
      <c r="BQ324" s="138"/>
      <c r="BR324" s="138"/>
      <c r="BS324" s="138"/>
      <c r="BT324" s="228"/>
      <c r="BU324" s="228"/>
      <c r="BV324" s="228"/>
      <c r="BW324" s="228"/>
      <c r="BX324" s="228"/>
      <c r="BY324" s="228"/>
      <c r="BZ324" s="138"/>
      <c r="CA324" s="138"/>
      <c r="CB324" s="138"/>
      <c r="CC324" s="138"/>
      <c r="CD324" s="138"/>
      <c r="CE324" s="138"/>
      <c r="CH324" s="228"/>
      <c r="CI324" s="228"/>
      <c r="CJ324" s="228"/>
      <c r="CK324" s="228"/>
      <c r="CL324" s="228"/>
      <c r="CM324" s="228"/>
      <c r="CN324" s="228"/>
      <c r="CO324" s="228"/>
      <c r="CP324" s="228"/>
      <c r="CQ324" s="138"/>
      <c r="CR324" s="138"/>
      <c r="CS324" s="138"/>
      <c r="CT324" s="228"/>
      <c r="CU324" s="228"/>
      <c r="CV324" s="228"/>
      <c r="CW324" s="228"/>
      <c r="CX324" s="228"/>
      <c r="CY324" s="228"/>
      <c r="CZ324" s="228"/>
      <c r="DA324" s="228"/>
      <c r="DB324" s="228"/>
      <c r="DC324" s="138"/>
      <c r="DD324" s="138"/>
      <c r="DE324" s="138"/>
      <c r="DH324" s="138"/>
      <c r="DI324" s="138"/>
      <c r="DJ324" s="138"/>
      <c r="DK324" s="138"/>
      <c r="DL324" s="138"/>
      <c r="DM324" s="138"/>
      <c r="DN324" s="138"/>
      <c r="DO324" s="138"/>
      <c r="DP324" s="138"/>
      <c r="DQ324" s="138"/>
      <c r="DR324" s="138"/>
      <c r="DS324" s="138"/>
      <c r="DT324" s="138"/>
      <c r="DU324" s="138"/>
      <c r="DV324" s="138"/>
      <c r="DW324" s="138"/>
      <c r="DX324" s="138"/>
      <c r="DY324" s="138"/>
      <c r="DZ324" s="138"/>
      <c r="EA324" s="138"/>
      <c r="EB324" s="138"/>
      <c r="EC324" s="138"/>
      <c r="ED324" s="138"/>
      <c r="EE324" s="138"/>
      <c r="EF324" s="138"/>
      <c r="EG324" s="138"/>
      <c r="EH324" s="138"/>
      <c r="EI324" s="138"/>
      <c r="EJ324" s="138"/>
      <c r="EK324" s="138"/>
      <c r="EL324" s="138"/>
      <c r="EM324" s="138"/>
      <c r="EN324" s="138"/>
      <c r="EO324" s="138"/>
      <c r="EP324" s="138"/>
      <c r="EQ324" s="138"/>
      <c r="ER324" s="138"/>
      <c r="ES324" s="138"/>
      <c r="ET324" s="138"/>
      <c r="EU324" s="138"/>
      <c r="EV324" s="138"/>
      <c r="EW324" s="138"/>
      <c r="EX324" s="138"/>
      <c r="EY324" s="138"/>
      <c r="EZ324" s="138"/>
      <c r="FA324" s="138"/>
      <c r="FB324" s="138"/>
      <c r="FC324" s="138"/>
      <c r="FD324" s="138"/>
      <c r="FE324" s="138"/>
      <c r="FF324" s="138"/>
      <c r="FG324" s="138"/>
      <c r="FH324" s="138"/>
      <c r="FI324" s="138"/>
      <c r="FJ324" s="138"/>
      <c r="FK324" s="138"/>
      <c r="FL324" s="138"/>
      <c r="FM324" s="138"/>
      <c r="FN324" s="138"/>
      <c r="FO324" s="138"/>
      <c r="FP324" s="138"/>
      <c r="FQ324" s="138"/>
      <c r="FR324" s="138"/>
      <c r="FS324" s="138"/>
      <c r="FT324" s="138"/>
      <c r="FU324" s="138"/>
      <c r="FV324" s="138"/>
      <c r="FW324" s="138"/>
      <c r="FX324" s="138"/>
      <c r="FY324" s="250"/>
      <c r="FZ324" s="250"/>
      <c r="GA324" s="250"/>
      <c r="GB324" s="250"/>
      <c r="GC324" s="250"/>
      <c r="GD324" s="250"/>
      <c r="GE324" s="250"/>
      <c r="GF324" s="250"/>
      <c r="GG324" s="250"/>
      <c r="GH324" s="250"/>
      <c r="GI324" s="250"/>
      <c r="GJ324" s="250"/>
      <c r="GK324" s="250"/>
      <c r="GL324" s="250"/>
      <c r="GM324" s="250"/>
      <c r="GN324" s="250"/>
      <c r="GO324" s="250"/>
      <c r="GP324" s="250"/>
      <c r="GQ324" s="250"/>
      <c r="GR324" s="250"/>
      <c r="GS324" s="250"/>
      <c r="GT324" s="250"/>
      <c r="GU324" s="250"/>
      <c r="GV324" s="250"/>
      <c r="GW324" s="250"/>
      <c r="GX324" s="250"/>
      <c r="GY324" s="250"/>
      <c r="GZ324" s="250"/>
      <c r="HA324" s="250"/>
      <c r="HB324" s="250"/>
      <c r="HC324" s="250"/>
      <c r="HD324" s="250"/>
      <c r="HE324" s="250"/>
      <c r="HF324" s="250"/>
      <c r="HG324" s="250"/>
      <c r="HH324" s="250"/>
    </row>
    <row r="325" spans="1:216" ht="15" customHeight="1">
      <c r="B325" s="104" t="s">
        <v>457</v>
      </c>
      <c r="C325" s="106" t="s">
        <v>181</v>
      </c>
      <c r="H325" s="96"/>
      <c r="I325" s="96"/>
      <c r="J325" s="96"/>
      <c r="K325" s="96"/>
      <c r="L325" s="96"/>
      <c r="M325" s="96"/>
      <c r="N325" s="96"/>
      <c r="O325" s="96"/>
      <c r="P325" s="96"/>
      <c r="Q325" s="96"/>
      <c r="R325" s="96"/>
      <c r="S325" s="96"/>
      <c r="T325" s="96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182"/>
      <c r="AH325" s="228"/>
      <c r="AI325" s="228"/>
      <c r="AJ325" s="228"/>
      <c r="AK325" s="138"/>
      <c r="AL325" s="138"/>
      <c r="AM325" s="138"/>
      <c r="AN325" s="138"/>
      <c r="AO325" s="138"/>
      <c r="AP325" s="138"/>
      <c r="AQ325" s="138"/>
      <c r="AR325" s="138"/>
      <c r="AS325" s="138"/>
      <c r="AT325" s="228"/>
      <c r="AU325" s="228"/>
      <c r="AV325" s="228"/>
      <c r="AW325" s="138"/>
      <c r="AX325" s="138"/>
      <c r="AY325" s="138"/>
      <c r="AZ325" s="138"/>
      <c r="BA325" s="138"/>
      <c r="BB325" s="138"/>
      <c r="BC325" s="138"/>
      <c r="BD325" s="138"/>
      <c r="BE325" s="138"/>
      <c r="BH325" s="228"/>
      <c r="BI325" s="228"/>
      <c r="BJ325" s="228"/>
      <c r="BK325" s="228"/>
      <c r="BL325" s="228"/>
      <c r="BM325" s="228"/>
      <c r="BN325" s="138"/>
      <c r="BO325" s="138"/>
      <c r="BP325" s="138"/>
      <c r="BQ325" s="138"/>
      <c r="BR325" s="138"/>
      <c r="BS325" s="138"/>
      <c r="BT325" s="228"/>
      <c r="BU325" s="228"/>
      <c r="BV325" s="228"/>
      <c r="BW325" s="228"/>
      <c r="BX325" s="228"/>
      <c r="BY325" s="228"/>
      <c r="BZ325" s="138"/>
      <c r="CA325" s="138"/>
      <c r="CB325" s="138"/>
      <c r="CC325" s="138"/>
      <c r="CD325" s="138"/>
      <c r="CE325" s="138"/>
      <c r="CH325" s="228"/>
      <c r="CI325" s="228"/>
      <c r="CJ325" s="228"/>
      <c r="CK325" s="228"/>
      <c r="CL325" s="228"/>
      <c r="CM325" s="228"/>
      <c r="CN325" s="228"/>
      <c r="CO325" s="228"/>
      <c r="CP325" s="228"/>
      <c r="CQ325" s="138"/>
      <c r="CR325" s="138"/>
      <c r="CS325" s="138"/>
      <c r="CT325" s="228"/>
      <c r="CU325" s="228"/>
      <c r="CV325" s="228"/>
      <c r="CW325" s="228"/>
      <c r="CX325" s="228"/>
      <c r="CY325" s="228"/>
      <c r="CZ325" s="228"/>
      <c r="DA325" s="228"/>
      <c r="DB325" s="228"/>
      <c r="DC325" s="138"/>
      <c r="DD325" s="138"/>
      <c r="DE325" s="138"/>
      <c r="DH325" s="138"/>
      <c r="DI325" s="138"/>
      <c r="DJ325" s="138"/>
      <c r="DK325" s="138"/>
      <c r="DL325" s="138"/>
      <c r="DM325" s="138"/>
      <c r="DN325" s="138"/>
      <c r="DO325" s="138"/>
      <c r="DP325" s="138"/>
      <c r="DQ325" s="138"/>
      <c r="DR325" s="138"/>
      <c r="DS325" s="138"/>
      <c r="DT325" s="138"/>
      <c r="DU325" s="138"/>
      <c r="DV325" s="138"/>
      <c r="DW325" s="138"/>
      <c r="DX325" s="138"/>
      <c r="DY325" s="138"/>
      <c r="DZ325" s="138"/>
      <c r="EA325" s="138"/>
      <c r="EB325" s="138"/>
      <c r="EC325" s="138"/>
      <c r="ED325" s="138"/>
      <c r="EE325" s="138"/>
      <c r="EF325" s="138"/>
      <c r="EG325" s="138"/>
      <c r="EH325" s="138"/>
      <c r="EI325" s="138"/>
      <c r="EJ325" s="138"/>
      <c r="EK325" s="138"/>
      <c r="EL325" s="138"/>
      <c r="EM325" s="138"/>
      <c r="EN325" s="138"/>
      <c r="EO325" s="138"/>
      <c r="EP325" s="138"/>
      <c r="EQ325" s="138"/>
      <c r="ER325" s="138"/>
      <c r="ES325" s="138"/>
      <c r="ET325" s="138"/>
      <c r="EU325" s="138"/>
      <c r="EV325" s="138"/>
      <c r="EW325" s="138"/>
      <c r="EX325" s="138"/>
      <c r="EY325" s="138"/>
      <c r="EZ325" s="138"/>
      <c r="FA325" s="138"/>
      <c r="FB325" s="138"/>
      <c r="FC325" s="138"/>
      <c r="FD325" s="138"/>
      <c r="FE325" s="138"/>
      <c r="FF325" s="138"/>
      <c r="FG325" s="138"/>
      <c r="FH325" s="138"/>
      <c r="FI325" s="138"/>
      <c r="FJ325" s="138"/>
      <c r="FK325" s="138"/>
      <c r="FL325" s="138"/>
      <c r="FM325" s="138"/>
      <c r="FN325" s="138"/>
      <c r="FO325" s="138"/>
      <c r="FP325" s="138"/>
      <c r="FQ325" s="138"/>
      <c r="FR325" s="138"/>
      <c r="FS325" s="138"/>
      <c r="FT325" s="138"/>
      <c r="FU325" s="138"/>
      <c r="FV325" s="138"/>
      <c r="FW325" s="138"/>
      <c r="FX325" s="138"/>
      <c r="FY325" s="250"/>
      <c r="FZ325" s="250"/>
      <c r="GA325" s="250"/>
      <c r="GB325" s="250"/>
      <c r="GC325" s="250"/>
      <c r="GD325" s="250"/>
      <c r="GE325" s="250"/>
      <c r="GF325" s="250"/>
      <c r="GG325" s="250"/>
      <c r="GH325" s="250"/>
      <c r="GI325" s="250"/>
      <c r="GJ325" s="250"/>
      <c r="GK325" s="250"/>
      <c r="GL325" s="250"/>
      <c r="GM325" s="250"/>
      <c r="GN325" s="250"/>
      <c r="GO325" s="250"/>
      <c r="GP325" s="250"/>
      <c r="GQ325" s="250"/>
      <c r="GR325" s="250"/>
      <c r="GS325" s="250"/>
      <c r="GT325" s="250"/>
      <c r="GU325" s="250"/>
      <c r="GV325" s="250"/>
      <c r="GW325" s="250"/>
      <c r="GX325" s="250"/>
      <c r="GY325" s="250"/>
      <c r="GZ325" s="250"/>
      <c r="HA325" s="250"/>
      <c r="HB325" s="250"/>
      <c r="HC325" s="250"/>
      <c r="HD325" s="250"/>
      <c r="HE325" s="250"/>
      <c r="HF325" s="250"/>
      <c r="HG325" s="250"/>
      <c r="HH325" s="250"/>
    </row>
    <row r="326" spans="1:216" s="140" customFormat="1" ht="15" customHeight="1">
      <c r="A326" s="86"/>
      <c r="B326" s="104" t="s">
        <v>458</v>
      </c>
      <c r="C326" s="106" t="s">
        <v>183</v>
      </c>
      <c r="D326" s="108"/>
      <c r="E326" s="108"/>
      <c r="F326" s="108"/>
      <c r="G326" s="86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  <c r="AE326" s="134"/>
      <c r="AF326" s="202"/>
      <c r="AH326" s="229"/>
      <c r="AI326" s="229"/>
      <c r="AJ326" s="229"/>
      <c r="AK326" s="134"/>
      <c r="AL326" s="134"/>
      <c r="AM326" s="134"/>
      <c r="AN326" s="134"/>
      <c r="AO326" s="134"/>
      <c r="AP326" s="134"/>
      <c r="AQ326" s="134"/>
      <c r="AR326" s="134"/>
      <c r="AS326" s="134"/>
      <c r="AT326" s="229"/>
      <c r="AU326" s="229"/>
      <c r="AV326" s="229"/>
      <c r="AW326" s="134"/>
      <c r="AX326" s="134"/>
      <c r="AY326" s="134"/>
      <c r="AZ326" s="134"/>
      <c r="BA326" s="134"/>
      <c r="BB326" s="134"/>
      <c r="BC326" s="134"/>
      <c r="BD326" s="134"/>
      <c r="BE326" s="134"/>
      <c r="BH326" s="229"/>
      <c r="BI326" s="229"/>
      <c r="BJ326" s="229"/>
      <c r="BK326" s="229"/>
      <c r="BL326" s="229"/>
      <c r="BM326" s="229"/>
      <c r="BN326" s="134"/>
      <c r="BO326" s="134"/>
      <c r="BP326" s="134"/>
      <c r="BQ326" s="134"/>
      <c r="BR326" s="134"/>
      <c r="BS326" s="134"/>
      <c r="BT326" s="229"/>
      <c r="BU326" s="229"/>
      <c r="BV326" s="229"/>
      <c r="BW326" s="229"/>
      <c r="BX326" s="229"/>
      <c r="BY326" s="229"/>
      <c r="BZ326" s="134"/>
      <c r="CA326" s="134"/>
      <c r="CB326" s="134"/>
      <c r="CC326" s="134"/>
      <c r="CD326" s="134"/>
      <c r="CE326" s="134"/>
      <c r="CH326" s="229"/>
      <c r="CI326" s="229"/>
      <c r="CJ326" s="229"/>
      <c r="CK326" s="229"/>
      <c r="CL326" s="229"/>
      <c r="CM326" s="229"/>
      <c r="CN326" s="229"/>
      <c r="CO326" s="229"/>
      <c r="CP326" s="229"/>
      <c r="CQ326" s="134"/>
      <c r="CR326" s="134"/>
      <c r="CS326" s="134"/>
      <c r="CT326" s="229"/>
      <c r="CU326" s="229"/>
      <c r="CV326" s="229"/>
      <c r="CW326" s="229"/>
      <c r="CX326" s="229"/>
      <c r="CY326" s="229"/>
      <c r="CZ326" s="229"/>
      <c r="DA326" s="229"/>
      <c r="DB326" s="229"/>
      <c r="DC326" s="134"/>
      <c r="DD326" s="134"/>
      <c r="DE326" s="134"/>
      <c r="DH326" s="134"/>
      <c r="DI326" s="134"/>
      <c r="DJ326" s="134"/>
      <c r="DK326" s="134"/>
      <c r="DL326" s="134"/>
      <c r="DM326" s="134"/>
      <c r="DN326" s="134"/>
      <c r="DO326" s="134"/>
      <c r="DP326" s="134"/>
      <c r="DQ326" s="134"/>
      <c r="DR326" s="134"/>
      <c r="DS326" s="134"/>
      <c r="DT326" s="134"/>
      <c r="DU326" s="134"/>
      <c r="DV326" s="134"/>
      <c r="DW326" s="134"/>
      <c r="DX326" s="134"/>
      <c r="DY326" s="134"/>
      <c r="DZ326" s="134"/>
      <c r="EA326" s="134"/>
      <c r="EB326" s="134"/>
      <c r="EC326" s="134"/>
      <c r="ED326" s="134"/>
      <c r="EE326" s="134"/>
      <c r="EF326" s="134"/>
      <c r="EG326" s="134"/>
      <c r="EH326" s="134"/>
      <c r="EI326" s="134"/>
      <c r="EJ326" s="134"/>
      <c r="EK326" s="134"/>
      <c r="EL326" s="134"/>
      <c r="EM326" s="134"/>
      <c r="EN326" s="134"/>
      <c r="EO326" s="134"/>
      <c r="EP326" s="134"/>
      <c r="EQ326" s="134"/>
      <c r="ER326" s="134"/>
      <c r="ES326" s="134"/>
      <c r="ET326" s="134"/>
      <c r="EU326" s="134"/>
      <c r="EV326" s="134"/>
      <c r="EW326" s="134"/>
      <c r="EX326" s="134"/>
      <c r="EY326" s="134"/>
      <c r="EZ326" s="134"/>
      <c r="FA326" s="134"/>
      <c r="FB326" s="134"/>
      <c r="FC326" s="134"/>
      <c r="FD326" s="134"/>
      <c r="FE326" s="134"/>
      <c r="FF326" s="134"/>
      <c r="FG326" s="134"/>
      <c r="FH326" s="134"/>
      <c r="FI326" s="134"/>
      <c r="FJ326" s="134"/>
      <c r="FK326" s="134"/>
      <c r="FL326" s="134"/>
      <c r="FM326" s="134"/>
      <c r="FN326" s="134"/>
      <c r="FO326" s="134"/>
      <c r="FP326" s="134"/>
      <c r="FQ326" s="134"/>
      <c r="FR326" s="134"/>
      <c r="FS326" s="134"/>
      <c r="FT326" s="134"/>
      <c r="FU326" s="134"/>
      <c r="FV326" s="134"/>
      <c r="FW326" s="134"/>
      <c r="FX326" s="134"/>
      <c r="FY326" s="158"/>
      <c r="FZ326" s="158"/>
      <c r="GA326" s="158"/>
      <c r="GB326" s="158"/>
      <c r="GC326" s="158"/>
      <c r="GD326" s="158"/>
      <c r="GE326" s="158"/>
      <c r="GF326" s="158"/>
      <c r="GG326" s="158"/>
      <c r="GH326" s="158"/>
      <c r="GI326" s="158"/>
      <c r="GJ326" s="158"/>
      <c r="GK326" s="158"/>
      <c r="GL326" s="158"/>
      <c r="GM326" s="158"/>
      <c r="GN326" s="158"/>
      <c r="GO326" s="158"/>
      <c r="GP326" s="158"/>
      <c r="GQ326" s="158"/>
      <c r="GR326" s="158"/>
      <c r="GS326" s="158"/>
      <c r="GT326" s="158"/>
      <c r="GU326" s="158"/>
      <c r="GV326" s="158"/>
      <c r="GW326" s="158"/>
      <c r="GX326" s="158"/>
      <c r="GY326" s="158"/>
      <c r="GZ326" s="158"/>
      <c r="HA326" s="158"/>
      <c r="HB326" s="158"/>
      <c r="HC326" s="158"/>
      <c r="HD326" s="158"/>
      <c r="HE326" s="158"/>
      <c r="HF326" s="158"/>
      <c r="HG326" s="158"/>
      <c r="HH326" s="158"/>
    </row>
    <row r="327" spans="1:216" ht="15" customHeight="1">
      <c r="B327" s="104" t="s">
        <v>459</v>
      </c>
      <c r="C327" s="106" t="s">
        <v>181</v>
      </c>
      <c r="H327" s="96"/>
      <c r="I327" s="96"/>
      <c r="J327" s="96"/>
      <c r="K327" s="96"/>
      <c r="L327" s="96"/>
      <c r="M327" s="96"/>
      <c r="N327" s="96"/>
      <c r="O327" s="96"/>
      <c r="P327" s="96"/>
      <c r="Q327" s="96"/>
      <c r="R327" s="96"/>
      <c r="S327" s="96"/>
      <c r="T327" s="96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203"/>
      <c r="AH327" s="228"/>
      <c r="AI327" s="228"/>
      <c r="AJ327" s="228"/>
      <c r="AK327" s="138"/>
      <c r="AL327" s="138"/>
      <c r="AM327" s="138"/>
      <c r="AN327" s="138"/>
      <c r="AO327" s="138"/>
      <c r="AP327" s="138"/>
      <c r="AQ327" s="138"/>
      <c r="AR327" s="138"/>
      <c r="AS327" s="138"/>
      <c r="AT327" s="228"/>
      <c r="AU327" s="228"/>
      <c r="AV327" s="228"/>
      <c r="AW327" s="138"/>
      <c r="AX327" s="138"/>
      <c r="AY327" s="138"/>
      <c r="AZ327" s="138"/>
      <c r="BA327" s="138"/>
      <c r="BB327" s="138"/>
      <c r="BC327" s="138"/>
      <c r="BD327" s="138"/>
      <c r="BE327" s="138"/>
      <c r="BH327" s="228"/>
      <c r="BI327" s="228"/>
      <c r="BJ327" s="228"/>
      <c r="BK327" s="228"/>
      <c r="BL327" s="228"/>
      <c r="BM327" s="228"/>
      <c r="BN327" s="138"/>
      <c r="BO327" s="138"/>
      <c r="BP327" s="138"/>
      <c r="BQ327" s="138"/>
      <c r="BR327" s="138"/>
      <c r="BS327" s="138"/>
      <c r="BT327" s="228"/>
      <c r="BU327" s="228"/>
      <c r="BV327" s="228"/>
      <c r="BW327" s="228"/>
      <c r="BX327" s="228"/>
      <c r="BY327" s="228"/>
      <c r="BZ327" s="138"/>
      <c r="CA327" s="138"/>
      <c r="CB327" s="138"/>
      <c r="CC327" s="138"/>
      <c r="CD327" s="138"/>
      <c r="CE327" s="138"/>
      <c r="CH327" s="228"/>
      <c r="CI327" s="228"/>
      <c r="CJ327" s="228"/>
      <c r="CK327" s="228"/>
      <c r="CL327" s="228"/>
      <c r="CM327" s="228"/>
      <c r="CN327" s="228"/>
      <c r="CO327" s="228"/>
      <c r="CP327" s="228"/>
      <c r="CQ327" s="138"/>
      <c r="CR327" s="138"/>
      <c r="CS327" s="138"/>
      <c r="CT327" s="228"/>
      <c r="CU327" s="228"/>
      <c r="CV327" s="228"/>
      <c r="CW327" s="228"/>
      <c r="CX327" s="228"/>
      <c r="CY327" s="228"/>
      <c r="CZ327" s="228"/>
      <c r="DA327" s="228"/>
      <c r="DB327" s="228"/>
      <c r="DC327" s="138"/>
      <c r="DD327" s="138"/>
      <c r="DE327" s="138"/>
      <c r="DH327" s="138"/>
      <c r="DI327" s="138"/>
      <c r="DJ327" s="138"/>
      <c r="DK327" s="138"/>
      <c r="DL327" s="138"/>
      <c r="DM327" s="138"/>
      <c r="DN327" s="138"/>
      <c r="DO327" s="138"/>
      <c r="DP327" s="138"/>
      <c r="DQ327" s="138"/>
      <c r="DR327" s="138"/>
      <c r="DS327" s="138"/>
      <c r="DT327" s="138"/>
      <c r="DU327" s="138"/>
      <c r="DV327" s="138"/>
      <c r="DW327" s="138"/>
      <c r="DX327" s="138"/>
      <c r="DY327" s="138"/>
      <c r="DZ327" s="138"/>
      <c r="EA327" s="138"/>
      <c r="EB327" s="138"/>
      <c r="EC327" s="138"/>
      <c r="ED327" s="138"/>
      <c r="EE327" s="138"/>
      <c r="EF327" s="138"/>
      <c r="EG327" s="138"/>
      <c r="EH327" s="138"/>
      <c r="EI327" s="138"/>
      <c r="EJ327" s="138"/>
      <c r="EK327" s="138"/>
      <c r="EL327" s="138"/>
      <c r="EM327" s="138"/>
      <c r="EN327" s="138"/>
      <c r="EO327" s="138"/>
      <c r="EP327" s="138"/>
      <c r="EQ327" s="138"/>
      <c r="ER327" s="138"/>
      <c r="ES327" s="138"/>
      <c r="ET327" s="138"/>
      <c r="EU327" s="138"/>
      <c r="EV327" s="138"/>
      <c r="EW327" s="138"/>
      <c r="EX327" s="138"/>
      <c r="EY327" s="138"/>
      <c r="EZ327" s="138"/>
      <c r="FA327" s="138"/>
      <c r="FB327" s="138"/>
      <c r="FC327" s="138"/>
      <c r="FD327" s="138"/>
      <c r="FE327" s="138"/>
      <c r="FF327" s="138"/>
      <c r="FG327" s="138"/>
      <c r="FH327" s="138"/>
      <c r="FI327" s="138"/>
      <c r="FJ327" s="138"/>
      <c r="FK327" s="138"/>
      <c r="FL327" s="138"/>
      <c r="FM327" s="138"/>
      <c r="FN327" s="138"/>
      <c r="FO327" s="138"/>
      <c r="FP327" s="138"/>
      <c r="FQ327" s="138"/>
      <c r="FR327" s="138"/>
      <c r="FS327" s="138"/>
      <c r="FT327" s="138"/>
      <c r="FU327" s="138"/>
      <c r="FV327" s="138"/>
      <c r="FW327" s="138"/>
      <c r="FX327" s="138"/>
      <c r="FY327" s="250"/>
      <c r="FZ327" s="250"/>
      <c r="GA327" s="250"/>
      <c r="GB327" s="250"/>
      <c r="GC327" s="250"/>
      <c r="GD327" s="250"/>
      <c r="GE327" s="250"/>
      <c r="GF327" s="250"/>
      <c r="GG327" s="250"/>
      <c r="GH327" s="250"/>
      <c r="GI327" s="250"/>
      <c r="GJ327" s="250"/>
      <c r="GK327" s="250"/>
      <c r="GL327" s="250"/>
      <c r="GM327" s="250"/>
      <c r="GN327" s="250"/>
      <c r="GO327" s="250"/>
      <c r="GP327" s="250"/>
      <c r="GQ327" s="250"/>
      <c r="GR327" s="250"/>
      <c r="GS327" s="250"/>
      <c r="GT327" s="250"/>
      <c r="GU327" s="250"/>
      <c r="GV327" s="250"/>
      <c r="GW327" s="250"/>
      <c r="GX327" s="250"/>
      <c r="GY327" s="250"/>
      <c r="GZ327" s="250"/>
      <c r="HA327" s="250"/>
      <c r="HB327" s="250"/>
      <c r="HC327" s="250"/>
      <c r="HD327" s="250"/>
      <c r="HE327" s="250"/>
      <c r="HF327" s="250"/>
      <c r="HG327" s="250"/>
      <c r="HH327" s="250"/>
    </row>
    <row r="328" spans="1:216" s="140" customFormat="1" ht="15" customHeight="1">
      <c r="A328" s="86"/>
      <c r="B328" s="104" t="s">
        <v>460</v>
      </c>
      <c r="C328" s="106" t="s">
        <v>183</v>
      </c>
      <c r="D328" s="108"/>
      <c r="E328" s="108"/>
      <c r="F328" s="108"/>
      <c r="G328" s="86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  <c r="AE328" s="134"/>
      <c r="AF328" s="202"/>
      <c r="AH328" s="229"/>
      <c r="AI328" s="229"/>
      <c r="AJ328" s="229"/>
      <c r="AK328" s="134"/>
      <c r="AL328" s="134"/>
      <c r="AM328" s="134"/>
      <c r="AN328" s="134"/>
      <c r="AO328" s="134"/>
      <c r="AP328" s="134"/>
      <c r="AQ328" s="134"/>
      <c r="AR328" s="134"/>
      <c r="AS328" s="134"/>
      <c r="AT328" s="229"/>
      <c r="AU328" s="229"/>
      <c r="AV328" s="229"/>
      <c r="AW328" s="134"/>
      <c r="AX328" s="134"/>
      <c r="AY328" s="134"/>
      <c r="AZ328" s="134"/>
      <c r="BA328" s="134"/>
      <c r="BB328" s="134"/>
      <c r="BC328" s="134"/>
      <c r="BD328" s="134"/>
      <c r="BE328" s="134"/>
      <c r="BH328" s="229"/>
      <c r="BI328" s="229"/>
      <c r="BJ328" s="229"/>
      <c r="BK328" s="229"/>
      <c r="BL328" s="229"/>
      <c r="BM328" s="229"/>
      <c r="BN328" s="134"/>
      <c r="BO328" s="134"/>
      <c r="BP328" s="134"/>
      <c r="BQ328" s="134"/>
      <c r="BR328" s="134"/>
      <c r="BS328" s="134"/>
      <c r="BT328" s="229"/>
      <c r="BU328" s="229"/>
      <c r="BV328" s="229"/>
      <c r="BW328" s="229"/>
      <c r="BX328" s="229"/>
      <c r="BY328" s="229"/>
      <c r="BZ328" s="134"/>
      <c r="CA328" s="134"/>
      <c r="CB328" s="134"/>
      <c r="CC328" s="134"/>
      <c r="CD328" s="134"/>
      <c r="CE328" s="134"/>
      <c r="CH328" s="229"/>
      <c r="CI328" s="229"/>
      <c r="CJ328" s="229"/>
      <c r="CK328" s="229"/>
      <c r="CL328" s="229"/>
      <c r="CM328" s="229"/>
      <c r="CN328" s="229"/>
      <c r="CO328" s="229"/>
      <c r="CP328" s="229"/>
      <c r="CQ328" s="134"/>
      <c r="CR328" s="134"/>
      <c r="CS328" s="134"/>
      <c r="CT328" s="229"/>
      <c r="CU328" s="229"/>
      <c r="CV328" s="229"/>
      <c r="CW328" s="229"/>
      <c r="CX328" s="229"/>
      <c r="CY328" s="229"/>
      <c r="CZ328" s="229"/>
      <c r="DA328" s="229"/>
      <c r="DB328" s="229"/>
      <c r="DC328" s="134"/>
      <c r="DD328" s="134"/>
      <c r="DE328" s="134"/>
      <c r="DH328" s="134"/>
      <c r="DI328" s="134"/>
      <c r="DJ328" s="134"/>
      <c r="DK328" s="134"/>
      <c r="DL328" s="134"/>
      <c r="DM328" s="134"/>
      <c r="DN328" s="134"/>
      <c r="DO328" s="134"/>
      <c r="DP328" s="134"/>
      <c r="DQ328" s="134"/>
      <c r="DR328" s="134"/>
      <c r="DS328" s="134"/>
      <c r="DT328" s="134"/>
      <c r="DU328" s="134"/>
      <c r="DV328" s="134"/>
      <c r="DW328" s="134"/>
      <c r="DX328" s="134"/>
      <c r="DY328" s="134"/>
      <c r="DZ328" s="134"/>
      <c r="EA328" s="134"/>
      <c r="EB328" s="134"/>
      <c r="EC328" s="134"/>
      <c r="ED328" s="134"/>
      <c r="EE328" s="134"/>
      <c r="EF328" s="134"/>
      <c r="EG328" s="134"/>
      <c r="EH328" s="134"/>
      <c r="EI328" s="134"/>
      <c r="EJ328" s="134"/>
      <c r="EK328" s="134"/>
      <c r="EL328" s="134"/>
      <c r="EM328" s="134"/>
      <c r="EN328" s="134"/>
      <c r="EO328" s="134"/>
      <c r="EP328" s="134"/>
      <c r="EQ328" s="134"/>
      <c r="ER328" s="134"/>
      <c r="ES328" s="134"/>
      <c r="ET328" s="134"/>
      <c r="EU328" s="134"/>
      <c r="EV328" s="134"/>
      <c r="EW328" s="134"/>
      <c r="EX328" s="134"/>
      <c r="EY328" s="134"/>
      <c r="EZ328" s="134"/>
      <c r="FA328" s="134"/>
      <c r="FB328" s="134"/>
      <c r="FC328" s="134"/>
      <c r="FD328" s="134"/>
      <c r="FE328" s="134"/>
      <c r="FF328" s="134"/>
      <c r="FG328" s="134"/>
      <c r="FH328" s="134"/>
      <c r="FI328" s="134"/>
      <c r="FJ328" s="134"/>
      <c r="FK328" s="134"/>
      <c r="FL328" s="134"/>
      <c r="FM328" s="134"/>
      <c r="FN328" s="134"/>
      <c r="FO328" s="134"/>
      <c r="FP328" s="134"/>
      <c r="FQ328" s="134"/>
      <c r="FR328" s="134"/>
      <c r="FS328" s="134"/>
      <c r="FT328" s="134"/>
      <c r="FU328" s="134"/>
      <c r="FV328" s="134"/>
      <c r="FW328" s="134"/>
      <c r="FX328" s="134"/>
      <c r="FY328" s="158"/>
      <c r="FZ328" s="158"/>
      <c r="GA328" s="158"/>
      <c r="GB328" s="158"/>
      <c r="GC328" s="158"/>
      <c r="GD328" s="158"/>
      <c r="GE328" s="158"/>
      <c r="GF328" s="158"/>
      <c r="GG328" s="158"/>
      <c r="GH328" s="158"/>
      <c r="GI328" s="158"/>
      <c r="GJ328" s="158"/>
      <c r="GK328" s="158"/>
      <c r="GL328" s="158"/>
      <c r="GM328" s="158"/>
      <c r="GN328" s="158"/>
      <c r="GO328" s="158"/>
      <c r="GP328" s="158"/>
      <c r="GQ328" s="158"/>
      <c r="GR328" s="158"/>
      <c r="GS328" s="158"/>
      <c r="GT328" s="158"/>
      <c r="GU328" s="158"/>
      <c r="GV328" s="158"/>
      <c r="GW328" s="158"/>
      <c r="GX328" s="158"/>
      <c r="GY328" s="158"/>
      <c r="GZ328" s="158"/>
      <c r="HA328" s="158"/>
      <c r="HB328" s="158"/>
      <c r="HC328" s="158"/>
      <c r="HD328" s="158"/>
      <c r="HE328" s="158"/>
      <c r="HF328" s="158"/>
      <c r="HG328" s="158"/>
      <c r="HH328" s="158"/>
    </row>
    <row r="329" spans="1:216" s="140" customFormat="1" ht="15" customHeight="1">
      <c r="A329" s="86"/>
      <c r="B329" s="104" t="s">
        <v>461</v>
      </c>
      <c r="C329" s="106" t="s">
        <v>183</v>
      </c>
      <c r="D329" s="108"/>
      <c r="E329" s="108"/>
      <c r="F329" s="108"/>
      <c r="G329" s="86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  <c r="AE329" s="134"/>
      <c r="AF329" s="202"/>
      <c r="AH329" s="229"/>
      <c r="AI329" s="229"/>
      <c r="AJ329" s="229"/>
      <c r="AK329" s="134"/>
      <c r="AL329" s="134"/>
      <c r="AM329" s="134"/>
      <c r="AN329" s="134"/>
      <c r="AO329" s="134"/>
      <c r="AP329" s="134"/>
      <c r="AQ329" s="134"/>
      <c r="AR329" s="134"/>
      <c r="AS329" s="134"/>
      <c r="AT329" s="229"/>
      <c r="AU329" s="229"/>
      <c r="AV329" s="229"/>
      <c r="AW329" s="134"/>
      <c r="AX329" s="134"/>
      <c r="AY329" s="134"/>
      <c r="AZ329" s="134"/>
      <c r="BA329" s="134"/>
      <c r="BB329" s="134"/>
      <c r="BC329" s="134"/>
      <c r="BD329" s="134"/>
      <c r="BE329" s="134"/>
      <c r="BH329" s="229"/>
      <c r="BI329" s="229"/>
      <c r="BJ329" s="229"/>
      <c r="BK329" s="229"/>
      <c r="BL329" s="229"/>
      <c r="BM329" s="229"/>
      <c r="BN329" s="134"/>
      <c r="BO329" s="134"/>
      <c r="BP329" s="134"/>
      <c r="BQ329" s="134"/>
      <c r="BR329" s="134"/>
      <c r="BS329" s="134"/>
      <c r="BT329" s="229"/>
      <c r="BU329" s="229"/>
      <c r="BV329" s="229"/>
      <c r="BW329" s="229"/>
      <c r="BX329" s="229"/>
      <c r="BY329" s="229"/>
      <c r="BZ329" s="134"/>
      <c r="CA329" s="134"/>
      <c r="CB329" s="134"/>
      <c r="CC329" s="134"/>
      <c r="CD329" s="134"/>
      <c r="CE329" s="134"/>
      <c r="CH329" s="229"/>
      <c r="CI329" s="229"/>
      <c r="CJ329" s="229"/>
      <c r="CK329" s="229"/>
      <c r="CL329" s="229"/>
      <c r="CM329" s="229"/>
      <c r="CN329" s="229"/>
      <c r="CO329" s="229"/>
      <c r="CP329" s="229"/>
      <c r="CQ329" s="134"/>
      <c r="CR329" s="134"/>
      <c r="CS329" s="134"/>
      <c r="CT329" s="229"/>
      <c r="CU329" s="229"/>
      <c r="CV329" s="229"/>
      <c r="CW329" s="229"/>
      <c r="CX329" s="229"/>
      <c r="CY329" s="229"/>
      <c r="CZ329" s="229"/>
      <c r="DA329" s="229"/>
      <c r="DB329" s="229"/>
      <c r="DC329" s="134"/>
      <c r="DD329" s="134"/>
      <c r="DE329" s="134"/>
      <c r="DH329" s="134"/>
      <c r="DI329" s="134"/>
      <c r="DJ329" s="134"/>
      <c r="DK329" s="134"/>
      <c r="DL329" s="134"/>
      <c r="DM329" s="134"/>
      <c r="DN329" s="134"/>
      <c r="DO329" s="134"/>
      <c r="DP329" s="134"/>
      <c r="DQ329" s="134"/>
      <c r="DR329" s="134"/>
      <c r="DS329" s="134"/>
      <c r="DT329" s="134"/>
      <c r="DU329" s="134"/>
      <c r="DV329" s="134"/>
      <c r="DW329" s="134"/>
      <c r="DX329" s="134"/>
      <c r="DY329" s="134"/>
      <c r="DZ329" s="134"/>
      <c r="EA329" s="134"/>
      <c r="EB329" s="134"/>
      <c r="EC329" s="134"/>
      <c r="ED329" s="134"/>
      <c r="EE329" s="134"/>
      <c r="EF329" s="134"/>
      <c r="EG329" s="134"/>
      <c r="EH329" s="134"/>
      <c r="EI329" s="134"/>
      <c r="EJ329" s="134"/>
      <c r="EK329" s="134"/>
      <c r="EL329" s="134"/>
      <c r="EM329" s="134"/>
      <c r="EN329" s="134"/>
      <c r="EO329" s="134"/>
      <c r="EP329" s="134"/>
      <c r="EQ329" s="134"/>
      <c r="ER329" s="134"/>
      <c r="ES329" s="134"/>
      <c r="ET329" s="134"/>
      <c r="EU329" s="134"/>
      <c r="EV329" s="134"/>
      <c r="EW329" s="134"/>
      <c r="EX329" s="134"/>
      <c r="EY329" s="134"/>
      <c r="EZ329" s="134"/>
      <c r="FA329" s="134"/>
      <c r="FB329" s="134"/>
      <c r="FC329" s="134"/>
      <c r="FD329" s="134"/>
      <c r="FE329" s="134"/>
      <c r="FF329" s="134"/>
      <c r="FG329" s="134"/>
      <c r="FH329" s="134"/>
      <c r="FI329" s="134"/>
      <c r="FJ329" s="134"/>
      <c r="FK329" s="134"/>
      <c r="FL329" s="134"/>
      <c r="FM329" s="134"/>
      <c r="FN329" s="134"/>
      <c r="FO329" s="134"/>
      <c r="FP329" s="134"/>
      <c r="FQ329" s="134"/>
      <c r="FR329" s="134"/>
      <c r="FS329" s="134"/>
      <c r="FT329" s="134"/>
      <c r="FU329" s="134"/>
      <c r="FV329" s="134"/>
      <c r="FW329" s="134"/>
      <c r="FX329" s="134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  <c r="HE329" s="158"/>
      <c r="HF329" s="158"/>
      <c r="HG329" s="158"/>
      <c r="HH329" s="158"/>
    </row>
    <row r="330" spans="1:216" ht="15" customHeight="1">
      <c r="B330" s="104" t="s">
        <v>462</v>
      </c>
      <c r="C330" s="106" t="s">
        <v>264</v>
      </c>
      <c r="H330" s="131"/>
      <c r="I330" s="131"/>
      <c r="J330" s="131"/>
      <c r="K330" s="131"/>
      <c r="L330" s="131"/>
      <c r="M330" s="131"/>
      <c r="N330" s="131"/>
      <c r="O330" s="131"/>
      <c r="P330" s="131"/>
      <c r="Q330" s="131"/>
      <c r="R330" s="131"/>
      <c r="S330" s="131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86"/>
      <c r="AH330" s="227"/>
      <c r="AI330" s="227"/>
      <c r="AJ330" s="227"/>
      <c r="AK330" s="138"/>
      <c r="AL330" s="138"/>
      <c r="AM330" s="138"/>
      <c r="AN330" s="138"/>
      <c r="AO330" s="138"/>
      <c r="AP330" s="138"/>
      <c r="AQ330" s="138"/>
      <c r="AR330" s="138"/>
      <c r="AS330" s="138"/>
      <c r="AT330" s="227"/>
      <c r="AU330" s="227"/>
      <c r="AV330" s="227"/>
      <c r="AW330" s="138"/>
      <c r="AX330" s="138"/>
      <c r="AY330" s="138"/>
      <c r="AZ330" s="138"/>
      <c r="BA330" s="138"/>
      <c r="BB330" s="138"/>
      <c r="BC330" s="138"/>
      <c r="BD330" s="138"/>
      <c r="BE330" s="138"/>
      <c r="BH330" s="227"/>
      <c r="BI330" s="227"/>
      <c r="BJ330" s="227"/>
      <c r="BK330" s="227"/>
      <c r="BL330" s="227"/>
      <c r="BM330" s="227"/>
      <c r="BN330" s="138"/>
      <c r="BO330" s="138"/>
      <c r="BP330" s="138"/>
      <c r="BQ330" s="138"/>
      <c r="BR330" s="138"/>
      <c r="BS330" s="138"/>
      <c r="BT330" s="227"/>
      <c r="BU330" s="227"/>
      <c r="BV330" s="227"/>
      <c r="BW330" s="227"/>
      <c r="BX330" s="227"/>
      <c r="BY330" s="227"/>
      <c r="BZ330" s="138"/>
      <c r="CA330" s="138"/>
      <c r="CB330" s="138"/>
      <c r="CC330" s="138"/>
      <c r="CD330" s="138"/>
      <c r="CE330" s="138"/>
      <c r="CH330" s="227"/>
      <c r="CI330" s="227"/>
      <c r="CJ330" s="227"/>
      <c r="CK330" s="227"/>
      <c r="CL330" s="227"/>
      <c r="CM330" s="227"/>
      <c r="CN330" s="227"/>
      <c r="CO330" s="227"/>
      <c r="CP330" s="227"/>
      <c r="CQ330" s="138"/>
      <c r="CR330" s="138"/>
      <c r="CS330" s="138"/>
      <c r="CT330" s="227"/>
      <c r="CU330" s="227"/>
      <c r="CV330" s="227"/>
      <c r="CW330" s="227"/>
      <c r="CX330" s="227"/>
      <c r="CY330" s="227"/>
      <c r="CZ330" s="227"/>
      <c r="DA330" s="227"/>
      <c r="DB330" s="227"/>
      <c r="DC330" s="138"/>
      <c r="DD330" s="138"/>
      <c r="DE330" s="138"/>
      <c r="DH330" s="138"/>
      <c r="DI330" s="138"/>
      <c r="DJ330" s="138"/>
      <c r="DK330" s="138"/>
      <c r="DL330" s="138"/>
      <c r="DM330" s="138"/>
      <c r="DN330" s="138"/>
      <c r="DO330" s="138"/>
      <c r="DP330" s="138"/>
      <c r="DQ330" s="138"/>
      <c r="DR330" s="138"/>
      <c r="DS330" s="138"/>
      <c r="DT330" s="138"/>
      <c r="DU330" s="138"/>
      <c r="DV330" s="138"/>
      <c r="DW330" s="138"/>
      <c r="DX330" s="138"/>
      <c r="DY330" s="138"/>
      <c r="DZ330" s="138"/>
      <c r="EA330" s="138"/>
      <c r="EB330" s="138"/>
      <c r="EC330" s="138"/>
      <c r="ED330" s="138"/>
      <c r="EE330" s="138"/>
      <c r="EF330" s="138"/>
      <c r="EG330" s="138"/>
      <c r="EH330" s="138"/>
      <c r="EI330" s="138"/>
      <c r="EJ330" s="138"/>
      <c r="EK330" s="138"/>
      <c r="EL330" s="138"/>
      <c r="EM330" s="138"/>
      <c r="EN330" s="138"/>
      <c r="EO330" s="138"/>
      <c r="EP330" s="138"/>
      <c r="EQ330" s="138"/>
      <c r="ER330" s="138"/>
      <c r="ES330" s="138"/>
      <c r="ET330" s="138"/>
      <c r="EU330" s="138"/>
      <c r="EV330" s="138"/>
      <c r="EW330" s="138"/>
      <c r="EX330" s="138"/>
      <c r="EY330" s="138"/>
      <c r="EZ330" s="138"/>
      <c r="FA330" s="138"/>
      <c r="FB330" s="138"/>
      <c r="FC330" s="138"/>
      <c r="FD330" s="138"/>
      <c r="FE330" s="138"/>
      <c r="FF330" s="138"/>
      <c r="FG330" s="138"/>
      <c r="FH330" s="138"/>
      <c r="FI330" s="138"/>
      <c r="FJ330" s="138"/>
      <c r="FK330" s="138"/>
      <c r="FL330" s="138"/>
      <c r="FM330" s="138"/>
      <c r="FN330" s="138"/>
      <c r="FO330" s="138"/>
      <c r="FP330" s="138"/>
      <c r="FQ330" s="138"/>
      <c r="FR330" s="138"/>
      <c r="FS330" s="138"/>
      <c r="FT330" s="138"/>
      <c r="FU330" s="138"/>
      <c r="FV330" s="138"/>
      <c r="FW330" s="138"/>
      <c r="FX330" s="138"/>
      <c r="FY330" s="250"/>
      <c r="FZ330" s="250"/>
      <c r="GA330" s="250"/>
      <c r="GB330" s="250"/>
      <c r="GC330" s="250"/>
      <c r="GD330" s="250"/>
      <c r="GE330" s="250"/>
      <c r="GF330" s="250"/>
      <c r="GG330" s="250"/>
      <c r="GH330" s="250"/>
      <c r="GI330" s="250"/>
      <c r="GJ330" s="250"/>
      <c r="GK330" s="250"/>
      <c r="GL330" s="250"/>
      <c r="GM330" s="250"/>
      <c r="GN330" s="250"/>
      <c r="GO330" s="250"/>
      <c r="GP330" s="250"/>
      <c r="GQ330" s="250"/>
      <c r="GR330" s="250"/>
      <c r="GS330" s="250"/>
      <c r="GT330" s="250"/>
      <c r="GU330" s="250"/>
      <c r="GV330" s="250"/>
      <c r="GW330" s="250"/>
      <c r="GX330" s="250"/>
      <c r="GY330" s="250"/>
      <c r="GZ330" s="250"/>
      <c r="HA330" s="250"/>
      <c r="HB330" s="250"/>
      <c r="HC330" s="250"/>
      <c r="HD330" s="250"/>
      <c r="HE330" s="250"/>
      <c r="HF330" s="250"/>
      <c r="HG330" s="250"/>
      <c r="HH330" s="250"/>
    </row>
    <row r="331" spans="1:216" s="264" customFormat="1" ht="15" customHeight="1">
      <c r="B331" s="252" t="s">
        <v>463</v>
      </c>
      <c r="C331" s="254"/>
      <c r="D331" s="263"/>
      <c r="E331" s="263"/>
      <c r="F331" s="263"/>
      <c r="H331" s="269"/>
      <c r="I331" s="269"/>
      <c r="J331" s="269"/>
      <c r="K331" s="269"/>
      <c r="L331" s="269"/>
      <c r="M331" s="269"/>
      <c r="N331" s="269"/>
      <c r="O331" s="269"/>
      <c r="P331" s="269"/>
      <c r="Q331" s="269"/>
      <c r="R331" s="269"/>
      <c r="S331" s="269"/>
      <c r="T331" s="269"/>
      <c r="U331" s="269"/>
      <c r="V331" s="269"/>
      <c r="W331" s="269"/>
      <c r="X331" s="269"/>
      <c r="Y331" s="269"/>
      <c r="Z331" s="269"/>
      <c r="AA331" s="269"/>
      <c r="AB331" s="269"/>
      <c r="AC331" s="269"/>
      <c r="AD331" s="269"/>
      <c r="AE331" s="269"/>
      <c r="AF331" s="268"/>
      <c r="AG331" s="265"/>
      <c r="AH331" s="269"/>
      <c r="AI331" s="269"/>
      <c r="AJ331" s="269"/>
      <c r="AK331" s="269"/>
      <c r="AL331" s="269"/>
      <c r="AM331" s="269"/>
      <c r="AN331" s="269"/>
      <c r="AO331" s="269"/>
      <c r="AP331" s="269"/>
      <c r="AQ331" s="269"/>
      <c r="AR331" s="269"/>
      <c r="AS331" s="269"/>
      <c r="AT331" s="269"/>
      <c r="AU331" s="269"/>
      <c r="AV331" s="269"/>
      <c r="AW331" s="269"/>
      <c r="AX331" s="269"/>
      <c r="AY331" s="269"/>
      <c r="AZ331" s="269"/>
      <c r="BA331" s="269"/>
      <c r="BB331" s="269"/>
      <c r="BC331" s="269"/>
      <c r="BD331" s="269"/>
      <c r="BE331" s="269"/>
      <c r="BF331" s="265"/>
      <c r="BG331" s="265"/>
      <c r="BH331" s="269"/>
      <c r="BI331" s="269"/>
      <c r="BJ331" s="269"/>
      <c r="BK331" s="269"/>
      <c r="BL331" s="269"/>
      <c r="BM331" s="269"/>
      <c r="BN331" s="269"/>
      <c r="BO331" s="269"/>
      <c r="BP331" s="269"/>
      <c r="BQ331" s="269"/>
      <c r="BR331" s="269"/>
      <c r="BS331" s="269"/>
      <c r="BT331" s="269"/>
      <c r="BU331" s="269"/>
      <c r="BV331" s="269"/>
      <c r="BW331" s="269"/>
      <c r="BX331" s="269"/>
      <c r="BY331" s="269"/>
      <c r="BZ331" s="269"/>
      <c r="CA331" s="269"/>
      <c r="CB331" s="269"/>
      <c r="CC331" s="269"/>
      <c r="CD331" s="269"/>
      <c r="CE331" s="269"/>
      <c r="CF331" s="265"/>
      <c r="CG331" s="265"/>
      <c r="CH331" s="269"/>
      <c r="CI331" s="269"/>
      <c r="CJ331" s="269"/>
      <c r="CK331" s="269"/>
      <c r="CL331" s="269"/>
      <c r="CM331" s="269"/>
      <c r="CN331" s="269"/>
      <c r="CO331" s="269"/>
      <c r="CP331" s="269"/>
      <c r="CQ331" s="269"/>
      <c r="CR331" s="269"/>
      <c r="CS331" s="269"/>
      <c r="CT331" s="269"/>
      <c r="CU331" s="269"/>
      <c r="CV331" s="269"/>
      <c r="CW331" s="269"/>
      <c r="CX331" s="269"/>
      <c r="CY331" s="269"/>
      <c r="CZ331" s="269"/>
      <c r="DA331" s="269"/>
      <c r="DB331" s="269"/>
      <c r="DC331" s="269"/>
      <c r="DD331" s="269"/>
      <c r="DE331" s="269"/>
      <c r="DH331" s="269"/>
      <c r="DI331" s="269"/>
      <c r="DJ331" s="269"/>
      <c r="DK331" s="269"/>
      <c r="DL331" s="269"/>
      <c r="DM331" s="269"/>
      <c r="DN331" s="269"/>
      <c r="DO331" s="269"/>
      <c r="DP331" s="269"/>
      <c r="DQ331" s="269"/>
      <c r="DR331" s="269"/>
      <c r="DS331" s="269"/>
      <c r="DT331" s="269"/>
      <c r="DU331" s="269"/>
      <c r="DV331" s="269"/>
      <c r="DW331" s="269"/>
      <c r="DX331" s="269"/>
      <c r="DY331" s="269"/>
      <c r="DZ331" s="269"/>
      <c r="EA331" s="269"/>
      <c r="EB331" s="269"/>
      <c r="EC331" s="269"/>
      <c r="ED331" s="269"/>
      <c r="EE331" s="269"/>
      <c r="EF331" s="269"/>
      <c r="EG331" s="269"/>
      <c r="EH331" s="269"/>
      <c r="EI331" s="269"/>
      <c r="EJ331" s="269"/>
      <c r="EK331" s="269"/>
      <c r="EL331" s="269"/>
      <c r="EM331" s="269"/>
      <c r="EN331" s="269"/>
      <c r="EO331" s="269"/>
      <c r="EP331" s="269"/>
      <c r="EQ331" s="269"/>
      <c r="ER331" s="269"/>
      <c r="ES331" s="269"/>
      <c r="ET331" s="269"/>
      <c r="EU331" s="269"/>
      <c r="EV331" s="269"/>
      <c r="EW331" s="269"/>
      <c r="EX331" s="269"/>
      <c r="EY331" s="269"/>
      <c r="EZ331" s="269"/>
      <c r="FA331" s="269"/>
      <c r="FB331" s="269"/>
      <c r="FC331" s="269"/>
      <c r="FD331" s="269"/>
      <c r="FE331" s="269"/>
      <c r="FF331" s="269"/>
      <c r="FG331" s="269"/>
      <c r="FH331" s="269"/>
      <c r="FI331" s="269"/>
      <c r="FJ331" s="269"/>
      <c r="FK331" s="269"/>
      <c r="FL331" s="269"/>
      <c r="FM331" s="269"/>
      <c r="FN331" s="269"/>
      <c r="FO331" s="269"/>
      <c r="FP331" s="269"/>
      <c r="FQ331" s="269"/>
      <c r="FR331" s="269"/>
      <c r="FS331" s="269"/>
      <c r="FT331" s="269"/>
      <c r="FU331" s="269"/>
      <c r="FV331" s="269"/>
      <c r="FW331" s="269"/>
      <c r="FX331" s="269"/>
      <c r="FY331" s="274"/>
      <c r="FZ331" s="274"/>
      <c r="GA331" s="274"/>
      <c r="GB331" s="274"/>
      <c r="GC331" s="274"/>
      <c r="GD331" s="274"/>
      <c r="GE331" s="274"/>
      <c r="GF331" s="274"/>
      <c r="GG331" s="274"/>
      <c r="GH331" s="274"/>
      <c r="GI331" s="274"/>
      <c r="GJ331" s="274"/>
      <c r="GK331" s="274"/>
      <c r="GL331" s="274"/>
      <c r="GM331" s="274"/>
      <c r="GN331" s="274"/>
      <c r="GO331" s="274"/>
      <c r="GP331" s="274"/>
      <c r="GQ331" s="274"/>
      <c r="GR331" s="274"/>
      <c r="GS331" s="274"/>
      <c r="GT331" s="274"/>
      <c r="GU331" s="274"/>
      <c r="GV331" s="274"/>
      <c r="GW331" s="274"/>
      <c r="GX331" s="274"/>
      <c r="GY331" s="274"/>
      <c r="GZ331" s="274"/>
      <c r="HA331" s="274"/>
      <c r="HB331" s="274"/>
      <c r="HC331" s="274"/>
      <c r="HD331" s="274"/>
      <c r="HE331" s="274"/>
      <c r="HF331" s="274"/>
      <c r="HG331" s="274"/>
      <c r="HH331" s="274"/>
    </row>
    <row r="332" spans="1:216" ht="15" customHeight="1">
      <c r="B332" s="105" t="s">
        <v>464</v>
      </c>
      <c r="C332" s="106" t="s">
        <v>174</v>
      </c>
      <c r="H332" s="139">
        <v>28.230033890242229</v>
      </c>
      <c r="I332" s="139">
        <v>28.303153465256869</v>
      </c>
      <c r="J332" s="139">
        <v>29.746777512332294</v>
      </c>
      <c r="K332" s="139">
        <v>28.032133460214926</v>
      </c>
      <c r="L332" s="139">
        <v>28.08211697965891</v>
      </c>
      <c r="M332" s="139">
        <v>29.624806042286693</v>
      </c>
      <c r="N332" s="139">
        <v>27.710741096546016</v>
      </c>
      <c r="O332" s="139">
        <v>27.53158120272068</v>
      </c>
      <c r="P332" s="139">
        <v>29.66668254129802</v>
      </c>
      <c r="Q332" s="139">
        <v>30.504056224409815</v>
      </c>
      <c r="R332" s="139">
        <v>34.030738608033381</v>
      </c>
      <c r="S332" s="139">
        <v>34.952579982327542</v>
      </c>
      <c r="T332" s="183">
        <v>27.664397834936146</v>
      </c>
      <c r="U332" s="183">
        <v>26.359702403976854</v>
      </c>
      <c r="V332" s="183">
        <v>29.270979589136214</v>
      </c>
      <c r="W332" s="183">
        <v>28.878120693236941</v>
      </c>
      <c r="X332" s="183">
        <v>29.387085697988951</v>
      </c>
      <c r="Y332" s="183">
        <v>29.79242530776493</v>
      </c>
      <c r="Z332" s="183">
        <v>24.75710020929683</v>
      </c>
      <c r="AA332" s="183">
        <v>24.135122181917694</v>
      </c>
      <c r="AB332" s="183">
        <v>21.87619085581079</v>
      </c>
      <c r="AC332" s="183">
        <v>25.461102393247813</v>
      </c>
      <c r="AD332" s="183">
        <v>26.584926302193857</v>
      </c>
      <c r="AE332" s="183">
        <v>30.615377780312173</v>
      </c>
      <c r="AF332" s="182"/>
      <c r="AH332" s="227"/>
      <c r="AI332" s="227"/>
      <c r="AJ332" s="227"/>
      <c r="AK332" s="248"/>
      <c r="AL332" s="248"/>
      <c r="AM332" s="248"/>
      <c r="AN332" s="248"/>
      <c r="AO332" s="248"/>
      <c r="AP332" s="248"/>
      <c r="AQ332" s="248"/>
      <c r="AR332" s="248"/>
      <c r="AS332" s="248"/>
      <c r="AT332" s="227"/>
      <c r="AU332" s="227"/>
      <c r="AV332" s="227"/>
      <c r="AW332" s="248">
        <v>25.887610381231671</v>
      </c>
      <c r="AX332" s="248">
        <v>26.006234141497369</v>
      </c>
      <c r="AY332" s="248">
        <v>28.536714470080941</v>
      </c>
      <c r="AZ332" s="248">
        <v>21.362804785459485</v>
      </c>
      <c r="BA332" s="248">
        <v>26.280014119980809</v>
      </c>
      <c r="BB332" s="248">
        <v>24.389657517479257</v>
      </c>
      <c r="BC332" s="248">
        <v>32.16055706642166</v>
      </c>
      <c r="BD332" s="248">
        <v>26.326519503322821</v>
      </c>
      <c r="BE332" s="248">
        <v>31.412624533322223</v>
      </c>
      <c r="BH332" s="227"/>
      <c r="BI332" s="227"/>
      <c r="BJ332" s="227"/>
      <c r="BK332" s="227"/>
      <c r="BL332" s="227"/>
      <c r="BM332" s="227"/>
      <c r="BN332" s="248">
        <v>27.946544077929094</v>
      </c>
      <c r="BO332" s="248">
        <v>25.678457273300456</v>
      </c>
      <c r="BP332" s="248">
        <v>28.985894116242733</v>
      </c>
      <c r="BQ332" s="248">
        <v>28.131630194025583</v>
      </c>
      <c r="BR332" s="248">
        <v>27.678239978104138</v>
      </c>
      <c r="BS332" s="248">
        <v>30.828875581624935</v>
      </c>
      <c r="BT332" s="227"/>
      <c r="BU332" s="227"/>
      <c r="BV332" s="227"/>
      <c r="BW332" s="227"/>
      <c r="BX332" s="227"/>
      <c r="BY332" s="227"/>
      <c r="BZ332" s="248"/>
      <c r="CA332" s="248"/>
      <c r="CB332" s="248"/>
      <c r="CC332" s="248"/>
      <c r="CD332" s="248"/>
      <c r="CE332" s="248"/>
      <c r="CH332" s="227"/>
      <c r="CI332" s="227"/>
      <c r="CJ332" s="227"/>
      <c r="CK332" s="227"/>
      <c r="CL332" s="227"/>
      <c r="CM332" s="227"/>
      <c r="CN332" s="227"/>
      <c r="CO332" s="227"/>
      <c r="CP332" s="227"/>
      <c r="CQ332" s="248">
        <v>27.05442569978241</v>
      </c>
      <c r="CR332" s="248">
        <v>25.936102475693055</v>
      </c>
      <c r="CS332" s="248">
        <v>31.187855395258495</v>
      </c>
      <c r="CT332" s="227"/>
      <c r="CU332" s="227"/>
      <c r="CV332" s="227"/>
      <c r="CW332" s="227"/>
      <c r="CX332" s="227"/>
      <c r="CY332" s="227"/>
      <c r="CZ332" s="227"/>
      <c r="DA332" s="227"/>
      <c r="DB332" s="227"/>
      <c r="DC332" s="248"/>
      <c r="DD332" s="248"/>
      <c r="DE332" s="248"/>
      <c r="DH332" s="248"/>
      <c r="DI332" s="248"/>
      <c r="DJ332" s="248"/>
      <c r="DK332" s="248"/>
      <c r="DL332" s="248"/>
      <c r="DM332" s="248"/>
      <c r="DN332" s="248"/>
      <c r="DO332" s="248"/>
      <c r="DP332" s="248"/>
      <c r="DQ332" s="248"/>
      <c r="DR332" s="248"/>
      <c r="DS332" s="248"/>
      <c r="DT332" s="248"/>
      <c r="DU332" s="248"/>
      <c r="DV332" s="248"/>
      <c r="DW332" s="248"/>
      <c r="DX332" s="248"/>
      <c r="DY332" s="248"/>
      <c r="DZ332" s="248"/>
      <c r="EA332" s="248"/>
      <c r="EB332" s="248"/>
      <c r="EC332" s="248"/>
      <c r="ED332" s="248"/>
      <c r="EE332" s="248"/>
      <c r="EF332" s="248">
        <v>31</v>
      </c>
      <c r="EG332" s="248">
        <v>31</v>
      </c>
      <c r="EH332" s="248">
        <v>31</v>
      </c>
      <c r="EI332" s="248">
        <v>31</v>
      </c>
      <c r="EJ332" s="248">
        <v>31</v>
      </c>
      <c r="EK332" s="248">
        <v>32</v>
      </c>
      <c r="EL332" s="248">
        <v>32</v>
      </c>
      <c r="EM332" s="248">
        <v>32</v>
      </c>
      <c r="EN332" s="248">
        <v>32</v>
      </c>
      <c r="EO332" s="248">
        <v>32</v>
      </c>
      <c r="EP332" s="248">
        <v>32</v>
      </c>
      <c r="EQ332" s="248">
        <v>32</v>
      </c>
      <c r="ER332" s="248">
        <v>32</v>
      </c>
      <c r="ES332" s="248">
        <v>32</v>
      </c>
      <c r="ET332" s="248">
        <v>34</v>
      </c>
      <c r="EU332" s="248">
        <v>34</v>
      </c>
      <c r="EV332" s="248">
        <v>34</v>
      </c>
      <c r="EW332" s="248">
        <v>34</v>
      </c>
      <c r="EX332" s="248">
        <v>33</v>
      </c>
      <c r="EY332" s="248">
        <v>34</v>
      </c>
      <c r="EZ332" s="248">
        <v>34</v>
      </c>
      <c r="FA332" s="248">
        <v>34</v>
      </c>
      <c r="FB332" s="248">
        <v>34</v>
      </c>
      <c r="FC332" s="248">
        <v>34</v>
      </c>
      <c r="FD332" s="248">
        <v>34</v>
      </c>
      <c r="FE332" s="248">
        <v>34</v>
      </c>
      <c r="FF332" s="248">
        <v>34</v>
      </c>
      <c r="FG332" s="248"/>
      <c r="FH332" s="248">
        <v>34</v>
      </c>
      <c r="FI332" s="248">
        <v>34</v>
      </c>
      <c r="FJ332" s="248">
        <v>34</v>
      </c>
      <c r="FK332" s="248">
        <v>34</v>
      </c>
      <c r="FL332" s="248">
        <v>34</v>
      </c>
      <c r="FM332" s="248">
        <v>34</v>
      </c>
      <c r="FN332" s="248">
        <v>34</v>
      </c>
      <c r="FO332" s="248">
        <v>34</v>
      </c>
      <c r="FP332" s="248">
        <v>34</v>
      </c>
      <c r="FQ332" s="248">
        <v>34</v>
      </c>
      <c r="FR332" s="248">
        <v>34</v>
      </c>
      <c r="FS332" s="248">
        <v>34</v>
      </c>
      <c r="FT332" s="248">
        <v>34</v>
      </c>
      <c r="FU332" s="248">
        <v>34</v>
      </c>
      <c r="FV332" s="248">
        <v>34</v>
      </c>
      <c r="FW332" s="248">
        <v>34</v>
      </c>
      <c r="FX332" s="248">
        <v>34</v>
      </c>
      <c r="FY332" s="249">
        <v>34</v>
      </c>
      <c r="FZ332" s="249"/>
      <c r="GA332" s="249"/>
      <c r="GB332" s="249"/>
      <c r="GC332" s="249"/>
      <c r="GD332" s="249"/>
      <c r="GE332" s="249"/>
      <c r="GF332" s="249"/>
      <c r="GG332" s="249"/>
      <c r="GH332" s="249"/>
      <c r="GI332" s="249"/>
      <c r="GJ332" s="249"/>
      <c r="GK332" s="249"/>
      <c r="GL332" s="249"/>
      <c r="GM332" s="249">
        <v>34</v>
      </c>
      <c r="GN332" s="249">
        <v>34</v>
      </c>
      <c r="GO332" s="249">
        <v>34</v>
      </c>
      <c r="GP332" s="249">
        <v>34</v>
      </c>
      <c r="GQ332" s="249">
        <v>34</v>
      </c>
      <c r="GR332" s="249">
        <v>34</v>
      </c>
      <c r="GS332" s="249">
        <v>34</v>
      </c>
      <c r="GT332" s="249">
        <v>34</v>
      </c>
      <c r="GU332" s="249">
        <v>34</v>
      </c>
      <c r="GV332" s="249">
        <v>34</v>
      </c>
      <c r="GW332" s="249">
        <v>34</v>
      </c>
      <c r="GX332" s="249">
        <v>34</v>
      </c>
      <c r="GY332" s="249">
        <v>34</v>
      </c>
      <c r="GZ332" s="249">
        <v>34</v>
      </c>
      <c r="HA332" s="249">
        <v>34</v>
      </c>
      <c r="HB332" s="249">
        <v>34</v>
      </c>
      <c r="HC332" s="249">
        <v>34</v>
      </c>
      <c r="HD332" s="249">
        <v>34</v>
      </c>
      <c r="HE332" s="249">
        <v>34</v>
      </c>
      <c r="HF332" s="249">
        <v>34</v>
      </c>
      <c r="HG332" s="249">
        <v>34</v>
      </c>
      <c r="HH332" s="249">
        <v>34</v>
      </c>
    </row>
    <row r="333" spans="1:216" ht="15" customHeight="1">
      <c r="B333" s="105" t="s">
        <v>465</v>
      </c>
      <c r="C333" s="106" t="s">
        <v>153</v>
      </c>
      <c r="H333" s="96">
        <v>4034253.4583000001</v>
      </c>
      <c r="I333" s="96">
        <v>3697450.5090999999</v>
      </c>
      <c r="J333" s="96">
        <v>4056360.9454000001</v>
      </c>
      <c r="K333" s="96">
        <v>3689173.2318000002</v>
      </c>
      <c r="L333" s="96">
        <v>3690050.7777999998</v>
      </c>
      <c r="M333" s="96">
        <v>3619630.9284000001</v>
      </c>
      <c r="N333" s="96">
        <v>3645844.7401999999</v>
      </c>
      <c r="O333" s="96">
        <v>3381288.4191999999</v>
      </c>
      <c r="P333" s="96">
        <v>3403937.9248000002</v>
      </c>
      <c r="Q333" s="96">
        <v>4144997.1072999998</v>
      </c>
      <c r="R333" s="96">
        <v>3994177.6655000001</v>
      </c>
      <c r="S333" s="96">
        <v>3815879.76</v>
      </c>
      <c r="T333" s="183">
        <v>4232479.7264999999</v>
      </c>
      <c r="U333" s="183">
        <v>3626964.5449000001</v>
      </c>
      <c r="V333" s="183">
        <v>4511893.7297999999</v>
      </c>
      <c r="W333" s="183">
        <v>4211803.7194999997</v>
      </c>
      <c r="X333" s="183">
        <v>4632444.2116</v>
      </c>
      <c r="Y333" s="183">
        <v>4395767.1486</v>
      </c>
      <c r="Z333" s="183">
        <v>3809787.0891999998</v>
      </c>
      <c r="AA333" s="183">
        <v>3614161.3059</v>
      </c>
      <c r="AB333" s="183">
        <v>3457527.6702000001</v>
      </c>
      <c r="AC333" s="183">
        <v>4239391.5697999997</v>
      </c>
      <c r="AD333" s="183">
        <v>4213309.5294000003</v>
      </c>
      <c r="AE333" s="183">
        <v>4834307.0832000002</v>
      </c>
      <c r="AF333" s="186"/>
      <c r="AH333" s="228"/>
      <c r="AI333" s="228"/>
      <c r="AJ333" s="228"/>
      <c r="AK333" s="138"/>
      <c r="AL333" s="138"/>
      <c r="AM333" s="138"/>
      <c r="AN333" s="138"/>
      <c r="AO333" s="138"/>
      <c r="AP333" s="138"/>
      <c r="AQ333" s="138"/>
      <c r="AR333" s="138"/>
      <c r="AS333" s="138"/>
      <c r="AT333" s="228"/>
      <c r="AU333" s="228"/>
      <c r="AV333" s="228"/>
      <c r="AW333" s="138">
        <v>3995764.6491</v>
      </c>
      <c r="AX333" s="138">
        <v>4048123.4857999999</v>
      </c>
      <c r="AY333" s="138">
        <v>4517710.8405999998</v>
      </c>
      <c r="AZ333" s="138">
        <v>3623975.9304999998</v>
      </c>
      <c r="BA333" s="138">
        <v>3810043.7892</v>
      </c>
      <c r="BB333" s="138">
        <v>3598717.9226000002</v>
      </c>
      <c r="BC333" s="138">
        <v>4656476.2307000002</v>
      </c>
      <c r="BD333" s="138">
        <v>4013293.6480999999</v>
      </c>
      <c r="BE333" s="138">
        <v>5084607.2740000002</v>
      </c>
      <c r="BH333" s="228"/>
      <c r="BI333" s="228"/>
      <c r="BJ333" s="228"/>
      <c r="BK333" s="228"/>
      <c r="BL333" s="228"/>
      <c r="BM333" s="228"/>
      <c r="BN333" s="138">
        <v>4020803.8350515221</v>
      </c>
      <c r="BO333" s="138">
        <v>3738241.2119317236</v>
      </c>
      <c r="BP333" s="138">
        <v>3464823.894849448</v>
      </c>
      <c r="BQ333" s="138">
        <v>3975833.7328132014</v>
      </c>
      <c r="BR333" s="138">
        <v>3972120.2528052628</v>
      </c>
      <c r="BS333" s="138">
        <v>4026708.5358301466</v>
      </c>
      <c r="BT333" s="228"/>
      <c r="BU333" s="228"/>
      <c r="BV333" s="228"/>
      <c r="BW333" s="228"/>
      <c r="BX333" s="228"/>
      <c r="BY333" s="228"/>
      <c r="BZ333" s="138"/>
      <c r="CA333" s="138"/>
      <c r="CB333" s="138"/>
      <c r="CC333" s="138"/>
      <c r="CD333" s="138"/>
      <c r="CE333" s="138"/>
      <c r="CH333" s="228"/>
      <c r="CI333" s="228"/>
      <c r="CJ333" s="228"/>
      <c r="CK333" s="228"/>
      <c r="CL333" s="228"/>
      <c r="CM333" s="228"/>
      <c r="CN333" s="228"/>
      <c r="CO333" s="228"/>
      <c r="CP333" s="228"/>
      <c r="CQ333" s="138">
        <v>3783725.5263999999</v>
      </c>
      <c r="CR333" s="138">
        <v>3696635.7363</v>
      </c>
      <c r="CS333" s="138">
        <v>4158861.7947</v>
      </c>
      <c r="CT333" s="228"/>
      <c r="CU333" s="228"/>
      <c r="CV333" s="228"/>
      <c r="CW333" s="228"/>
      <c r="CX333" s="228"/>
      <c r="CY333" s="228"/>
      <c r="CZ333" s="228"/>
      <c r="DA333" s="228"/>
      <c r="DB333" s="228"/>
      <c r="DC333" s="138"/>
      <c r="DD333" s="138"/>
      <c r="DE333" s="138"/>
      <c r="DH333" s="138"/>
      <c r="DI333" s="138"/>
      <c r="DJ333" s="138"/>
      <c r="DK333" s="138"/>
      <c r="DL333" s="138"/>
      <c r="DM333" s="138"/>
      <c r="DN333" s="138"/>
      <c r="DO333" s="138"/>
      <c r="DP333" s="138"/>
      <c r="DQ333" s="138"/>
      <c r="DR333" s="138"/>
      <c r="DS333" s="138"/>
      <c r="DT333" s="138"/>
      <c r="DU333" s="138"/>
      <c r="DV333" s="138"/>
      <c r="DW333" s="138"/>
      <c r="DX333" s="138"/>
      <c r="DY333" s="138"/>
      <c r="DZ333" s="138"/>
      <c r="EA333" s="138"/>
      <c r="EB333" s="138"/>
      <c r="EC333" s="138"/>
      <c r="ED333" s="138"/>
      <c r="EE333" s="138"/>
      <c r="EF333" s="138">
        <f t="shared" ref="EF333:EY333" si="415">+EF9</f>
        <v>869073.6078</v>
      </c>
      <c r="EG333" s="138">
        <f t="shared" si="415"/>
        <v>843695.90080000006</v>
      </c>
      <c r="EH333" s="138">
        <f t="shared" si="415"/>
        <v>848483.56549999991</v>
      </c>
      <c r="EI333" s="138">
        <f t="shared" si="415"/>
        <v>921580.8772000001</v>
      </c>
      <c r="EJ333" s="138">
        <f t="shared" si="415"/>
        <v>885247.9794999999</v>
      </c>
      <c r="EK333" s="138">
        <f t="shared" si="415"/>
        <v>893548</v>
      </c>
      <c r="EL333" s="138">
        <f t="shared" si="415"/>
        <v>866199</v>
      </c>
      <c r="EM333" s="138">
        <f t="shared" si="415"/>
        <v>878430.50169999991</v>
      </c>
      <c r="EN333" s="138">
        <f t="shared" si="415"/>
        <v>861822.4388</v>
      </c>
      <c r="EO333" s="138">
        <f t="shared" si="415"/>
        <v>833112.46400000004</v>
      </c>
      <c r="EP333" s="138">
        <f t="shared" si="415"/>
        <v>825027.06129999994</v>
      </c>
      <c r="EQ333" s="138">
        <f t="shared" si="415"/>
        <v>770749.50979999988</v>
      </c>
      <c r="ER333" s="138">
        <f t="shared" si="415"/>
        <v>816774.05050000001</v>
      </c>
      <c r="ES333" s="138">
        <f t="shared" si="415"/>
        <v>898975</v>
      </c>
      <c r="ET333" s="138">
        <f t="shared" si="415"/>
        <v>921881</v>
      </c>
      <c r="EU333" s="138">
        <f t="shared" si="415"/>
        <v>952868</v>
      </c>
      <c r="EV333" s="138">
        <f t="shared" si="415"/>
        <v>967062</v>
      </c>
      <c r="EW333" s="138">
        <f t="shared" si="415"/>
        <v>868796</v>
      </c>
      <c r="EX333" s="138">
        <f t="shared" si="415"/>
        <v>865295</v>
      </c>
      <c r="EY333" s="138">
        <f t="shared" si="415"/>
        <v>844094.0514</v>
      </c>
      <c r="EZ333" s="138">
        <v>888591.44000000693</v>
      </c>
      <c r="FA333" s="138">
        <v>844094.0514</v>
      </c>
      <c r="FB333" s="138">
        <v>874854</v>
      </c>
      <c r="FC333" s="138">
        <v>806833</v>
      </c>
      <c r="FD333" s="138">
        <v>768646</v>
      </c>
      <c r="FE333" s="138">
        <v>828273</v>
      </c>
      <c r="FF333" s="138">
        <v>925312.26209999993</v>
      </c>
      <c r="FG333" s="138"/>
      <c r="FH333" s="138">
        <f t="shared" ref="FH333:FQ333" si="416">+FH9</f>
        <v>684143.51089999999</v>
      </c>
      <c r="FI333" s="138">
        <f t="shared" si="416"/>
        <v>936389.17189999996</v>
      </c>
      <c r="FJ333" s="138">
        <f t="shared" si="416"/>
        <v>995221.83999999869</v>
      </c>
      <c r="FK333" s="138">
        <f t="shared" si="416"/>
        <v>956780.29689999996</v>
      </c>
      <c r="FL333" s="138">
        <f t="shared" si="416"/>
        <v>953904</v>
      </c>
      <c r="FM333" s="138">
        <f t="shared" si="416"/>
        <v>880378</v>
      </c>
      <c r="FN333" s="138">
        <f t="shared" si="416"/>
        <v>915419.51990000007</v>
      </c>
      <c r="FO333" s="138">
        <f t="shared" si="416"/>
        <v>855067</v>
      </c>
      <c r="FP333" s="138">
        <f t="shared" si="416"/>
        <v>921895.96499999985</v>
      </c>
      <c r="FQ333" s="138">
        <f t="shared" si="416"/>
        <v>921895.96499999985</v>
      </c>
      <c r="FR333" s="138">
        <v>436744.03039999993</v>
      </c>
      <c r="FS333" s="138">
        <f>+FS9</f>
        <v>936669</v>
      </c>
      <c r="FT333" s="138">
        <f>+FT9</f>
        <v>923119</v>
      </c>
      <c r="FU333" s="138">
        <v>929920.35030000005</v>
      </c>
      <c r="FV333" s="138">
        <f>+FV9</f>
        <v>892173</v>
      </c>
      <c r="FW333" s="138">
        <f>+FW9</f>
        <v>973928</v>
      </c>
      <c r="FX333" s="138">
        <v>875500.84999999986</v>
      </c>
      <c r="FY333" s="250">
        <f>+FY9</f>
        <v>772042.5577</v>
      </c>
      <c r="FZ333" s="250"/>
      <c r="GA333" s="250"/>
      <c r="GB333" s="250"/>
      <c r="GC333" s="250"/>
      <c r="GD333" s="250"/>
      <c r="GE333" s="250"/>
      <c r="GF333" s="250"/>
      <c r="GG333" s="250"/>
      <c r="GH333" s="250"/>
      <c r="GI333" s="250"/>
      <c r="GJ333" s="250"/>
      <c r="GK333" s="250"/>
      <c r="GL333" s="250"/>
      <c r="GM333" s="250">
        <f t="shared" ref="GM333:HH333" si="417">+GM8</f>
        <v>0</v>
      </c>
      <c r="GN333" s="250">
        <f t="shared" si="417"/>
        <v>0</v>
      </c>
      <c r="GO333" s="250">
        <f t="shared" si="417"/>
        <v>0</v>
      </c>
      <c r="GP333" s="250">
        <f t="shared" si="417"/>
        <v>0</v>
      </c>
      <c r="GQ333" s="250">
        <f t="shared" si="417"/>
        <v>0</v>
      </c>
      <c r="GR333" s="250">
        <f t="shared" si="417"/>
        <v>0</v>
      </c>
      <c r="GS333" s="250">
        <f t="shared" si="417"/>
        <v>0</v>
      </c>
      <c r="GT333" s="250">
        <f t="shared" si="417"/>
        <v>0</v>
      </c>
      <c r="GU333" s="250">
        <f t="shared" si="417"/>
        <v>0</v>
      </c>
      <c r="GV333" s="250">
        <f t="shared" si="417"/>
        <v>0</v>
      </c>
      <c r="GW333" s="250">
        <f t="shared" si="417"/>
        <v>0</v>
      </c>
      <c r="GX333" s="250">
        <f t="shared" si="417"/>
        <v>0</v>
      </c>
      <c r="GY333" s="250">
        <f t="shared" si="417"/>
        <v>0</v>
      </c>
      <c r="GZ333" s="250">
        <f t="shared" si="417"/>
        <v>0</v>
      </c>
      <c r="HA333" s="250">
        <f t="shared" si="417"/>
        <v>0</v>
      </c>
      <c r="HB333" s="250">
        <f t="shared" si="417"/>
        <v>0</v>
      </c>
      <c r="HC333" s="250">
        <f t="shared" si="417"/>
        <v>0</v>
      </c>
      <c r="HD333" s="250">
        <f t="shared" si="417"/>
        <v>0</v>
      </c>
      <c r="HE333" s="250">
        <f t="shared" si="417"/>
        <v>0</v>
      </c>
      <c r="HF333" s="250">
        <f t="shared" si="417"/>
        <v>0</v>
      </c>
      <c r="HG333" s="250">
        <f t="shared" si="417"/>
        <v>0</v>
      </c>
      <c r="HH333" s="250">
        <f t="shared" si="417"/>
        <v>0</v>
      </c>
    </row>
    <row r="334" spans="1:216" ht="15" customHeight="1">
      <c r="B334" s="105" t="s">
        <v>466</v>
      </c>
      <c r="C334" s="106" t="s">
        <v>181</v>
      </c>
      <c r="H334" s="96">
        <f>+H336*H337</f>
        <v>18902.830692906198</v>
      </c>
      <c r="I334" s="96">
        <f t="shared" ref="I334:S334" si="418">+I336*I337</f>
        <v>17117.747215787356</v>
      </c>
      <c r="J334" s="96">
        <f t="shared" si="418"/>
        <v>19918.442222257701</v>
      </c>
      <c r="K334" s="96">
        <f t="shared" si="418"/>
        <v>18164.822482219271</v>
      </c>
      <c r="L334" s="96">
        <f t="shared" si="418"/>
        <v>18803.785529579607</v>
      </c>
      <c r="M334" s="96">
        <f t="shared" si="418"/>
        <v>19196.874315401779</v>
      </c>
      <c r="N334" s="96">
        <f t="shared" si="418"/>
        <v>18555.112238247213</v>
      </c>
      <c r="O334" s="96">
        <f t="shared" si="418"/>
        <v>18435.14677334177</v>
      </c>
      <c r="P334" s="96">
        <f t="shared" si="418"/>
        <v>19224.010286761117</v>
      </c>
      <c r="Q334" s="96">
        <f t="shared" si="418"/>
        <v>20425.51604786481</v>
      </c>
      <c r="R334" s="96">
        <f t="shared" si="418"/>
        <v>22051.918618005635</v>
      </c>
      <c r="S334" s="96">
        <f t="shared" si="418"/>
        <v>23404.247556166523</v>
      </c>
      <c r="T334" s="183">
        <f>+T336*T337</f>
        <v>18524.080790273241</v>
      </c>
      <c r="U334" s="183">
        <f t="shared" ref="U334:AE334" si="419">+U336*U337</f>
        <v>15942.348013925201</v>
      </c>
      <c r="V334" s="183">
        <f t="shared" si="419"/>
        <v>19599.847932885608</v>
      </c>
      <c r="W334" s="183">
        <f t="shared" si="419"/>
        <v>18713.022209217539</v>
      </c>
      <c r="X334" s="183">
        <f t="shared" si="419"/>
        <v>19677.5925833734</v>
      </c>
      <c r="Y334" s="183">
        <f t="shared" si="419"/>
        <v>19305.491599431676</v>
      </c>
      <c r="Z334" s="183">
        <f t="shared" si="419"/>
        <v>16577.354300145158</v>
      </c>
      <c r="AA334" s="183">
        <f t="shared" si="419"/>
        <v>16160.877813012088</v>
      </c>
      <c r="AB334" s="183">
        <f t="shared" si="419"/>
        <v>14175.771674565392</v>
      </c>
      <c r="AC334" s="183">
        <f t="shared" si="419"/>
        <v>17048.754162518737</v>
      </c>
      <c r="AD334" s="183">
        <f t="shared" si="419"/>
        <v>17227.032243821621</v>
      </c>
      <c r="AE334" s="183">
        <f t="shared" si="419"/>
        <v>20500.056961697032</v>
      </c>
      <c r="AF334" s="182"/>
      <c r="AH334" s="228"/>
      <c r="AI334" s="228"/>
      <c r="AJ334" s="228"/>
      <c r="AK334" s="138"/>
      <c r="AL334" s="138"/>
      <c r="AM334" s="138"/>
      <c r="AN334" s="138"/>
      <c r="AO334" s="138"/>
      <c r="AP334" s="138"/>
      <c r="AQ334" s="138"/>
      <c r="AR334" s="138"/>
      <c r="AS334" s="138"/>
      <c r="AT334" s="228"/>
      <c r="AU334" s="228"/>
      <c r="AV334" s="228"/>
      <c r="AW334" s="138">
        <f>AW336*AW337</f>
        <v>16775.171527038125</v>
      </c>
      <c r="AX334" s="138">
        <f t="shared" ref="AX334:BE334" si="420">AX336*AX337</f>
        <v>17413.774381146639</v>
      </c>
      <c r="AY334" s="138">
        <f t="shared" si="420"/>
        <v>18491.79097661245</v>
      </c>
      <c r="AZ334" s="138">
        <f t="shared" si="420"/>
        <v>14304.53408434367</v>
      </c>
      <c r="BA334" s="138">
        <f t="shared" si="420"/>
        <v>17597.097454739152</v>
      </c>
      <c r="BB334" s="138">
        <f t="shared" si="420"/>
        <v>15804.498071326558</v>
      </c>
      <c r="BC334" s="138">
        <f t="shared" si="420"/>
        <v>21534.709011675946</v>
      </c>
      <c r="BD334" s="138">
        <f t="shared" si="420"/>
        <v>17059.584638153188</v>
      </c>
      <c r="BE334" s="138">
        <f t="shared" si="420"/>
        <v>21033.893387512559</v>
      </c>
      <c r="BH334" s="228"/>
      <c r="BI334" s="228"/>
      <c r="BJ334" s="228"/>
      <c r="BK334" s="228"/>
      <c r="BL334" s="228"/>
      <c r="BM334" s="228"/>
      <c r="BN334" s="138">
        <f>+BN336*BN337</f>
        <v>18713.005914581325</v>
      </c>
      <c r="BO334" s="138">
        <f t="shared" ref="BO334:BS334" si="421">+BO336*BO337</f>
        <v>17194.294990201986</v>
      </c>
      <c r="BP334" s="138">
        <f t="shared" si="421"/>
        <v>18782.85938732529</v>
      </c>
      <c r="BQ334" s="138">
        <f t="shared" si="421"/>
        <v>18836.939577919533</v>
      </c>
      <c r="BR334" s="138">
        <f t="shared" si="421"/>
        <v>17935.499505811484</v>
      </c>
      <c r="BS334" s="138">
        <f t="shared" si="421"/>
        <v>20643.015089456057</v>
      </c>
      <c r="BT334" s="228"/>
      <c r="BU334" s="228"/>
      <c r="BV334" s="228"/>
      <c r="BW334" s="228"/>
      <c r="BX334" s="228"/>
      <c r="BY334" s="228"/>
      <c r="BZ334" s="138"/>
      <c r="CA334" s="138"/>
      <c r="CB334" s="138"/>
      <c r="CC334" s="138"/>
      <c r="CD334" s="138"/>
      <c r="CE334" s="138"/>
      <c r="CH334" s="228"/>
      <c r="CI334" s="228"/>
      <c r="CJ334" s="228"/>
      <c r="CK334" s="228"/>
      <c r="CL334" s="228"/>
      <c r="CM334" s="228"/>
      <c r="CN334" s="228"/>
      <c r="CO334" s="228"/>
      <c r="CP334" s="228"/>
      <c r="CQ334" s="138">
        <f t="shared" ref="CQ334:CS334" si="422">+CQ336*CQ337</f>
        <v>18115.643448574301</v>
      </c>
      <c r="CR334" s="138">
        <f t="shared" si="422"/>
        <v>16806.594404249103</v>
      </c>
      <c r="CS334" s="138">
        <f t="shared" si="422"/>
        <v>20883.387972665088</v>
      </c>
      <c r="CT334" s="228"/>
      <c r="CU334" s="228"/>
      <c r="CV334" s="228"/>
      <c r="CW334" s="228"/>
      <c r="CX334" s="228"/>
      <c r="CY334" s="228"/>
      <c r="CZ334" s="228"/>
      <c r="DA334" s="228"/>
      <c r="DB334" s="228"/>
      <c r="DC334" s="138"/>
      <c r="DD334" s="138"/>
      <c r="DE334" s="138"/>
      <c r="DH334" s="138"/>
      <c r="DI334" s="138"/>
      <c r="DJ334" s="138"/>
      <c r="DK334" s="138"/>
      <c r="DL334" s="138"/>
      <c r="DM334" s="138"/>
      <c r="DN334" s="138"/>
      <c r="DO334" s="138"/>
      <c r="DP334" s="138"/>
      <c r="DQ334" s="138"/>
      <c r="DR334" s="138"/>
      <c r="DS334" s="138"/>
      <c r="DT334" s="138"/>
      <c r="DU334" s="138"/>
      <c r="DV334" s="138"/>
      <c r="DW334" s="138"/>
      <c r="DX334" s="138"/>
      <c r="DY334" s="138"/>
      <c r="DZ334" s="138"/>
      <c r="EA334" s="138"/>
      <c r="EB334" s="138"/>
      <c r="EC334" s="138"/>
      <c r="ED334" s="138"/>
      <c r="EE334" s="138"/>
      <c r="EF334" s="138">
        <v>4368.6000000000004</v>
      </c>
      <c r="EG334" s="138">
        <v>4350</v>
      </c>
      <c r="EH334" s="138">
        <v>4412.32</v>
      </c>
      <c r="EI334" s="138">
        <v>4509.7</v>
      </c>
      <c r="EJ334" s="138">
        <v>4665.5</v>
      </c>
      <c r="EK334" s="138">
        <v>4958.8</v>
      </c>
      <c r="EL334" s="138">
        <v>4529.7</v>
      </c>
      <c r="EM334" s="138">
        <v>4624.1333333333332</v>
      </c>
      <c r="EN334" s="138">
        <v>4744.8</v>
      </c>
      <c r="EO334" s="138">
        <v>4952.2666666666664</v>
      </c>
      <c r="EP334" s="138">
        <v>4650.9833333333336</v>
      </c>
      <c r="EQ334" s="138">
        <v>4725.5666666666666</v>
      </c>
      <c r="ER334" s="138">
        <v>4586.1000000000004</v>
      </c>
      <c r="ES334" s="138">
        <v>4507.8999999999996</v>
      </c>
      <c r="ET334" s="138">
        <v>4873.6000000000004</v>
      </c>
      <c r="EU334" s="138">
        <v>5035.1000000000004</v>
      </c>
      <c r="EV334" s="138">
        <v>4925</v>
      </c>
      <c r="EW334" s="138">
        <v>4936</v>
      </c>
      <c r="EX334" s="138">
        <v>4926.3</v>
      </c>
      <c r="EY334" s="138">
        <v>5176.1333333333332</v>
      </c>
      <c r="EZ334" s="138">
        <v>5235.583333333333</v>
      </c>
      <c r="FA334" s="138">
        <v>5326.4400000000005</v>
      </c>
      <c r="FB334" s="138">
        <v>5326</v>
      </c>
      <c r="FC334" s="138">
        <v>5712</v>
      </c>
      <c r="FD334" s="138">
        <v>5712</v>
      </c>
      <c r="FE334" s="138">
        <v>5712</v>
      </c>
      <c r="FF334" s="138">
        <v>5712</v>
      </c>
      <c r="FG334" s="138"/>
      <c r="FH334" s="138">
        <f t="shared" ref="FH334:FO334" si="423">+FH336-FH335</f>
        <v>10038.33874285714</v>
      </c>
      <c r="FI334" s="138">
        <f t="shared" si="423"/>
        <v>10078.448530153029</v>
      </c>
      <c r="FJ334" s="138">
        <f t="shared" si="423"/>
        <v>10078.448530153029</v>
      </c>
      <c r="FK334" s="138">
        <f t="shared" si="423"/>
        <v>10078.448530153029</v>
      </c>
      <c r="FL334" s="138">
        <f t="shared" si="423"/>
        <v>11550.678171428572</v>
      </c>
      <c r="FM334" s="138">
        <f t="shared" si="423"/>
        <v>10336.4352</v>
      </c>
      <c r="FN334" s="138">
        <f t="shared" si="423"/>
        <v>10550.25216</v>
      </c>
      <c r="FO334" s="138">
        <f t="shared" si="423"/>
        <v>10550.25216</v>
      </c>
      <c r="FP334" s="138">
        <f>+FP336-FP335</f>
        <v>10765.9776</v>
      </c>
      <c r="FQ334" s="138">
        <f t="shared" ref="FQ334" si="424">+FQ336-FQ335</f>
        <v>13193.057108571427</v>
      </c>
      <c r="FR334" s="138">
        <v>5095</v>
      </c>
      <c r="FS334" s="138">
        <f t="shared" ref="FS334:FT334" si="425">+FS336-FS335</f>
        <v>14039.847936000002</v>
      </c>
      <c r="FT334" s="138">
        <f t="shared" si="425"/>
        <v>16370.838198857144</v>
      </c>
      <c r="FU334" s="138">
        <v>4662.8559999999998</v>
      </c>
      <c r="FV334" s="138">
        <f t="shared" ref="FV334:FW334" si="426">+FV336-FV335</f>
        <v>15151.032333488314</v>
      </c>
      <c r="FW334" s="138">
        <f t="shared" si="426"/>
        <v>15397.267200000002</v>
      </c>
      <c r="FX334" s="138">
        <v>4681.2090000000007</v>
      </c>
      <c r="FY334" s="250">
        <v>4785.9135000000006</v>
      </c>
      <c r="FZ334" s="250"/>
      <c r="GA334" s="250"/>
      <c r="GB334" s="250"/>
      <c r="GC334" s="250"/>
      <c r="GD334" s="250"/>
      <c r="GE334" s="250"/>
      <c r="GF334" s="250"/>
      <c r="GG334" s="250"/>
      <c r="GH334" s="250"/>
      <c r="GI334" s="250"/>
      <c r="GJ334" s="250"/>
      <c r="GK334" s="250"/>
      <c r="GL334" s="250"/>
      <c r="GM334" s="250">
        <f t="shared" ref="GM334:HH334" si="427">+GM336-GM335</f>
        <v>0</v>
      </c>
      <c r="GN334" s="250">
        <f t="shared" si="427"/>
        <v>0</v>
      </c>
      <c r="GO334" s="250">
        <f t="shared" si="427"/>
        <v>0</v>
      </c>
      <c r="GP334" s="250">
        <f t="shared" si="427"/>
        <v>0</v>
      </c>
      <c r="GQ334" s="250">
        <f t="shared" si="427"/>
        <v>0</v>
      </c>
      <c r="GR334" s="250">
        <f t="shared" si="427"/>
        <v>0</v>
      </c>
      <c r="GS334" s="250">
        <f t="shared" si="427"/>
        <v>0</v>
      </c>
      <c r="GT334" s="250">
        <f t="shared" si="427"/>
        <v>0</v>
      </c>
      <c r="GU334" s="250">
        <f t="shared" si="427"/>
        <v>0</v>
      </c>
      <c r="GV334" s="250">
        <f t="shared" si="427"/>
        <v>0</v>
      </c>
      <c r="GW334" s="250">
        <f t="shared" si="427"/>
        <v>0</v>
      </c>
      <c r="GX334" s="250">
        <f t="shared" si="427"/>
        <v>0</v>
      </c>
      <c r="GY334" s="250">
        <f t="shared" si="427"/>
        <v>0</v>
      </c>
      <c r="GZ334" s="250">
        <f t="shared" si="427"/>
        <v>0</v>
      </c>
      <c r="HA334" s="250">
        <f t="shared" si="427"/>
        <v>0</v>
      </c>
      <c r="HB334" s="250">
        <f t="shared" si="427"/>
        <v>0</v>
      </c>
      <c r="HC334" s="250">
        <f t="shared" si="427"/>
        <v>0</v>
      </c>
      <c r="HD334" s="250">
        <f t="shared" si="427"/>
        <v>0</v>
      </c>
      <c r="HE334" s="250">
        <f t="shared" si="427"/>
        <v>0</v>
      </c>
      <c r="HF334" s="250">
        <f t="shared" si="427"/>
        <v>0</v>
      </c>
      <c r="HG334" s="250">
        <f t="shared" si="427"/>
        <v>0</v>
      </c>
      <c r="HH334" s="250">
        <f t="shared" si="427"/>
        <v>0</v>
      </c>
    </row>
    <row r="335" spans="1:216" ht="15" customHeight="1">
      <c r="B335" s="105" t="s">
        <v>467</v>
      </c>
      <c r="C335" s="106" t="s">
        <v>181</v>
      </c>
      <c r="H335" s="96">
        <f>+H336-H334</f>
        <v>2100.314521434022</v>
      </c>
      <c r="I335" s="96">
        <f t="shared" ref="I335:S335" si="428">+I336-I334</f>
        <v>1901.9719128652614</v>
      </c>
      <c r="J335" s="96">
        <f t="shared" si="428"/>
        <v>2213.1602469175232</v>
      </c>
      <c r="K335" s="96">
        <f t="shared" si="428"/>
        <v>2018.3136091354754</v>
      </c>
      <c r="L335" s="96">
        <f t="shared" si="428"/>
        <v>2089.3095032866222</v>
      </c>
      <c r="M335" s="96">
        <f t="shared" si="428"/>
        <v>2132.9860350446397</v>
      </c>
      <c r="N335" s="96">
        <f t="shared" si="428"/>
        <v>2061.6791375830217</v>
      </c>
      <c r="O335" s="96">
        <f t="shared" si="428"/>
        <v>2048.3496414824185</v>
      </c>
      <c r="P335" s="96">
        <f t="shared" si="428"/>
        <v>2136.0011429734586</v>
      </c>
      <c r="Q335" s="96">
        <f t="shared" si="428"/>
        <v>2269.5017830960896</v>
      </c>
      <c r="R335" s="96">
        <f t="shared" si="428"/>
        <v>2450.2131797784023</v>
      </c>
      <c r="S335" s="96">
        <f t="shared" si="428"/>
        <v>2600.4719506851688</v>
      </c>
      <c r="T335" s="183">
        <f>+T336-T334</f>
        <v>2058.2311989192494</v>
      </c>
      <c r="U335" s="183">
        <f t="shared" ref="U335:AE335" si="429">+U336-U334</f>
        <v>1771.3720015472445</v>
      </c>
      <c r="V335" s="183">
        <f t="shared" si="429"/>
        <v>2177.7608814317355</v>
      </c>
      <c r="W335" s="183">
        <f t="shared" si="429"/>
        <v>2079.2246899130587</v>
      </c>
      <c r="X335" s="183">
        <f t="shared" si="429"/>
        <v>2186.399175930379</v>
      </c>
      <c r="Y335" s="183">
        <f t="shared" si="429"/>
        <v>2145.0546221590739</v>
      </c>
      <c r="Z335" s="183">
        <f t="shared" si="429"/>
        <v>1841.9282555716854</v>
      </c>
      <c r="AA335" s="183">
        <f t="shared" si="429"/>
        <v>1795.6530903346757</v>
      </c>
      <c r="AB335" s="183">
        <f t="shared" si="429"/>
        <v>1575.0857416183771</v>
      </c>
      <c r="AC335" s="183">
        <f t="shared" si="429"/>
        <v>1894.3060180576358</v>
      </c>
      <c r="AD335" s="183">
        <f t="shared" si="429"/>
        <v>1914.1146937579579</v>
      </c>
      <c r="AE335" s="183">
        <f t="shared" si="429"/>
        <v>2277.7841068552261</v>
      </c>
      <c r="AF335" s="182"/>
      <c r="AH335" s="228"/>
      <c r="AI335" s="228"/>
      <c r="AJ335" s="228"/>
      <c r="AK335" s="138"/>
      <c r="AL335" s="138"/>
      <c r="AM335" s="138"/>
      <c r="AN335" s="138"/>
      <c r="AO335" s="138"/>
      <c r="AP335" s="138"/>
      <c r="AQ335" s="138"/>
      <c r="AR335" s="138"/>
      <c r="AS335" s="138"/>
      <c r="AT335" s="228"/>
      <c r="AU335" s="228"/>
      <c r="AV335" s="228"/>
      <c r="AW335" s="138">
        <f>AW336-AW334</f>
        <v>1863.9079474486789</v>
      </c>
      <c r="AX335" s="138">
        <f t="shared" ref="AX335:BE335" si="430">AX336-AX334</f>
        <v>1934.8638201274043</v>
      </c>
      <c r="AY335" s="138">
        <f t="shared" si="430"/>
        <v>2054.6434418458266</v>
      </c>
      <c r="AZ335" s="138">
        <f t="shared" si="430"/>
        <v>1589.3926760381855</v>
      </c>
      <c r="BA335" s="138">
        <f t="shared" si="430"/>
        <v>1955.2330505265709</v>
      </c>
      <c r="BB335" s="138">
        <f t="shared" si="430"/>
        <v>1756.0553412585068</v>
      </c>
      <c r="BC335" s="138">
        <f t="shared" si="430"/>
        <v>2392.7454457417698</v>
      </c>
      <c r="BD335" s="138">
        <f t="shared" si="430"/>
        <v>1895.5094042392411</v>
      </c>
      <c r="BE335" s="138">
        <f t="shared" si="430"/>
        <v>2337.099265279172</v>
      </c>
      <c r="BH335" s="228"/>
      <c r="BI335" s="228"/>
      <c r="BJ335" s="228"/>
      <c r="BK335" s="228"/>
      <c r="BL335" s="228"/>
      <c r="BM335" s="228"/>
      <c r="BN335" s="138">
        <f>+BN336-BN334</f>
        <v>2079.222879397923</v>
      </c>
      <c r="BO335" s="138">
        <f t="shared" ref="BO335:BS335" si="431">+BO336-BO334</f>
        <v>1910.4772211335548</v>
      </c>
      <c r="BP335" s="138">
        <f t="shared" si="431"/>
        <v>2086.9843763694771</v>
      </c>
      <c r="BQ335" s="138">
        <f t="shared" si="431"/>
        <v>2092.9932864355033</v>
      </c>
      <c r="BR335" s="138">
        <f t="shared" si="431"/>
        <v>1992.833278423499</v>
      </c>
      <c r="BS335" s="138">
        <f t="shared" si="431"/>
        <v>2293.6683432728933</v>
      </c>
      <c r="BT335" s="228"/>
      <c r="BU335" s="228"/>
      <c r="BV335" s="228"/>
      <c r="BW335" s="228"/>
      <c r="BX335" s="228"/>
      <c r="BY335" s="228"/>
      <c r="BZ335" s="138"/>
      <c r="CA335" s="138"/>
      <c r="CB335" s="138"/>
      <c r="CC335" s="138"/>
      <c r="CD335" s="138"/>
      <c r="CE335" s="138"/>
      <c r="CH335" s="228"/>
      <c r="CI335" s="228"/>
      <c r="CJ335" s="228"/>
      <c r="CK335" s="228"/>
      <c r="CL335" s="228"/>
      <c r="CM335" s="228"/>
      <c r="CN335" s="228"/>
      <c r="CO335" s="228"/>
      <c r="CP335" s="228"/>
      <c r="CQ335" s="138">
        <f t="shared" ref="CQ335:CS335" si="432">+CQ336-CQ334</f>
        <v>2012.8492720638096</v>
      </c>
      <c r="CR335" s="138">
        <f t="shared" si="432"/>
        <v>1867.3993782498983</v>
      </c>
      <c r="CS335" s="138">
        <f t="shared" si="432"/>
        <v>2320.3764414072321</v>
      </c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138"/>
      <c r="DD335" s="138"/>
      <c r="DE335" s="138"/>
      <c r="DH335" s="138"/>
      <c r="DI335" s="138"/>
      <c r="DJ335" s="138"/>
      <c r="DK335" s="138"/>
      <c r="DL335" s="138"/>
      <c r="DM335" s="138"/>
      <c r="DN335" s="138"/>
      <c r="DO335" s="138"/>
      <c r="DP335" s="138"/>
      <c r="DQ335" s="138"/>
      <c r="DR335" s="138"/>
      <c r="DS335" s="138"/>
      <c r="DT335" s="138"/>
      <c r="DU335" s="138"/>
      <c r="DV335" s="138"/>
      <c r="DW335" s="138"/>
      <c r="DX335" s="138"/>
      <c r="DY335" s="138"/>
      <c r="DZ335" s="138"/>
      <c r="EA335" s="138"/>
      <c r="EB335" s="138"/>
      <c r="EC335" s="138"/>
      <c r="ED335" s="138"/>
      <c r="EE335" s="138"/>
      <c r="EF335" s="138">
        <v>839.4</v>
      </c>
      <c r="EG335" s="138">
        <v>858</v>
      </c>
      <c r="EH335" s="138">
        <v>795.68</v>
      </c>
      <c r="EI335" s="138">
        <v>698.3</v>
      </c>
      <c r="EJ335" s="138">
        <v>542.5</v>
      </c>
      <c r="EK335" s="138">
        <v>417.2</v>
      </c>
      <c r="EL335" s="138">
        <v>846.3</v>
      </c>
      <c r="EM335" s="138">
        <v>751.86666666666702</v>
      </c>
      <c r="EN335" s="138">
        <v>631.20000000000016</v>
      </c>
      <c r="EO335" s="138">
        <v>423.73333333333335</v>
      </c>
      <c r="EP335" s="138">
        <v>725.01666666666665</v>
      </c>
      <c r="EQ335" s="138">
        <v>650.43333333333328</v>
      </c>
      <c r="ER335" s="138">
        <v>789.9</v>
      </c>
      <c r="ES335" s="138">
        <v>868.1</v>
      </c>
      <c r="ET335" s="138">
        <v>838.4</v>
      </c>
      <c r="EU335" s="138">
        <v>676.9</v>
      </c>
      <c r="EV335" s="138">
        <v>787</v>
      </c>
      <c r="EW335" s="138">
        <v>776</v>
      </c>
      <c r="EX335" s="138">
        <v>617.70000000000005</v>
      </c>
      <c r="EY335" s="138">
        <v>535.86666666666656</v>
      </c>
      <c r="EZ335" s="138">
        <v>476.41666666666669</v>
      </c>
      <c r="FA335" s="138">
        <v>385.55999999999995</v>
      </c>
      <c r="FB335" s="138">
        <v>385.56</v>
      </c>
      <c r="FC335" s="138">
        <v>571.20000000000005</v>
      </c>
      <c r="FD335" s="138">
        <v>571.20000000000005</v>
      </c>
      <c r="FE335" s="138">
        <v>571.20000000000005</v>
      </c>
      <c r="FF335" s="138">
        <v>571.19999999999982</v>
      </c>
      <c r="FG335" s="138"/>
      <c r="FH335" s="138">
        <f t="shared" ref="FH335:FQ335" si="433">IFERROR(((1-FH337)*(1-FH340)*24*FH332*FH3),0)</f>
        <v>-4326.3387428571414</v>
      </c>
      <c r="FI335" s="138">
        <f t="shared" si="433"/>
        <v>-4366.4485301530294</v>
      </c>
      <c r="FJ335" s="138">
        <f t="shared" si="433"/>
        <v>-4366.4485301530294</v>
      </c>
      <c r="FK335" s="138">
        <f t="shared" si="433"/>
        <v>-4366.4485301530294</v>
      </c>
      <c r="FL335" s="138">
        <f t="shared" si="433"/>
        <v>-5838.6781714285707</v>
      </c>
      <c r="FM335" s="138">
        <f t="shared" si="433"/>
        <v>-4624.4351999999999</v>
      </c>
      <c r="FN335" s="138">
        <f t="shared" si="433"/>
        <v>-4838.25216</v>
      </c>
      <c r="FO335" s="138">
        <f t="shared" si="433"/>
        <v>-4838.25216</v>
      </c>
      <c r="FP335" s="138">
        <f t="shared" si="433"/>
        <v>-5053.9776000000002</v>
      </c>
      <c r="FQ335" s="138">
        <f t="shared" si="433"/>
        <v>-7481.0571085714273</v>
      </c>
      <c r="FR335" s="138">
        <v>617</v>
      </c>
      <c r="FS335" s="138">
        <f>IFERROR(((1-FS337)*(1-FS340)*24*FS332*FS3),0)</f>
        <v>-8327.8479360000019</v>
      </c>
      <c r="FT335" s="138">
        <f>IFERROR(((1-FT337)*(1-FT340)*24*FT332*FT3),0)</f>
        <v>-10658.838198857144</v>
      </c>
      <c r="FU335" s="138">
        <v>1049.144</v>
      </c>
      <c r="FV335" s="138">
        <f>IFERROR(((1-FV337)*(1-FV340)*24*FV332*FV3),0)</f>
        <v>-9439.0323334883142</v>
      </c>
      <c r="FW335" s="138">
        <f>IFERROR(((1-FW337)*(1-FW340)*24*FW332*FW3),0)</f>
        <v>-9685.267200000002</v>
      </c>
      <c r="FX335" s="138">
        <v>1030.7909999999999</v>
      </c>
      <c r="FY335" s="250">
        <v>926.08650000000011</v>
      </c>
      <c r="FZ335" s="250"/>
      <c r="GA335" s="250"/>
      <c r="GB335" s="250"/>
      <c r="GC335" s="250"/>
      <c r="GD335" s="250"/>
      <c r="GE335" s="250"/>
      <c r="GF335" s="250"/>
      <c r="GG335" s="250"/>
      <c r="GH335" s="250"/>
      <c r="GI335" s="250"/>
      <c r="GJ335" s="250"/>
      <c r="GK335" s="250"/>
      <c r="GL335" s="250"/>
      <c r="GM335" s="250"/>
      <c r="GN335" s="250"/>
      <c r="GO335" s="250"/>
      <c r="GP335" s="250"/>
      <c r="GQ335" s="250"/>
      <c r="GR335" s="250"/>
      <c r="GS335" s="250"/>
      <c r="GT335" s="250"/>
      <c r="GU335" s="250"/>
      <c r="GV335" s="250"/>
      <c r="GW335" s="250"/>
      <c r="GX335" s="250"/>
      <c r="GY335" s="250"/>
      <c r="GZ335" s="250"/>
      <c r="HA335" s="250"/>
      <c r="HB335" s="250"/>
      <c r="HC335" s="250"/>
      <c r="HD335" s="250"/>
      <c r="HE335" s="250"/>
      <c r="HF335" s="250"/>
      <c r="HG335" s="250"/>
      <c r="HH335" s="250"/>
    </row>
    <row r="336" spans="1:216" ht="15" customHeight="1">
      <c r="B336" s="104" t="s">
        <v>468</v>
      </c>
      <c r="C336" s="106" t="s">
        <v>181</v>
      </c>
      <c r="H336" s="96">
        <f t="shared" ref="H336:S336" si="434">+H332*24*31</f>
        <v>21003.14521434022</v>
      </c>
      <c r="I336" s="96">
        <f>+I332*24*28</f>
        <v>19019.719128652618</v>
      </c>
      <c r="J336" s="96">
        <f t="shared" si="434"/>
        <v>22131.602469175225</v>
      </c>
      <c r="K336" s="96">
        <f>+K332*24*30</f>
        <v>20183.136091354747</v>
      </c>
      <c r="L336" s="96">
        <f t="shared" si="434"/>
        <v>20893.095032866229</v>
      </c>
      <c r="M336" s="96">
        <f>+M332*24*30</f>
        <v>21329.860350446419</v>
      </c>
      <c r="N336" s="96">
        <f t="shared" si="434"/>
        <v>20616.791375830235</v>
      </c>
      <c r="O336" s="96">
        <f t="shared" si="434"/>
        <v>20483.496414824189</v>
      </c>
      <c r="P336" s="96">
        <f>+P332*24*30</f>
        <v>21360.011429734575</v>
      </c>
      <c r="Q336" s="96">
        <f t="shared" si="434"/>
        <v>22695.0178309609</v>
      </c>
      <c r="R336" s="96">
        <f>+R332*24*30</f>
        <v>24502.131797784037</v>
      </c>
      <c r="S336" s="96">
        <f t="shared" si="434"/>
        <v>26004.719506851692</v>
      </c>
      <c r="T336" s="183">
        <f>+T332*24*31</f>
        <v>20582.311989192491</v>
      </c>
      <c r="U336" s="183">
        <f>+U332*24*28</f>
        <v>17713.720015472445</v>
      </c>
      <c r="V336" s="183">
        <f>+V332*24*31</f>
        <v>21777.608814317344</v>
      </c>
      <c r="W336" s="183">
        <f>+W332*24*30</f>
        <v>20792.246899130598</v>
      </c>
      <c r="X336" s="183">
        <f>+X332*24*31</f>
        <v>21863.991759303779</v>
      </c>
      <c r="Y336" s="183">
        <f>+Y332*24*30</f>
        <v>21450.54622159075</v>
      </c>
      <c r="Z336" s="183">
        <f>+Z332*24*31</f>
        <v>18419.282555716843</v>
      </c>
      <c r="AA336" s="183">
        <f>+AA332*24*31</f>
        <v>17956.530903346764</v>
      </c>
      <c r="AB336" s="183">
        <f>+AB332*24*30</f>
        <v>15750.85741618377</v>
      </c>
      <c r="AC336" s="183">
        <f>+AC332*24*31</f>
        <v>18943.060180576373</v>
      </c>
      <c r="AD336" s="183">
        <f>+AD332*24*30</f>
        <v>19141.146937579579</v>
      </c>
      <c r="AE336" s="183">
        <f>+AE332*24*31</f>
        <v>22777.841068552258</v>
      </c>
      <c r="AF336" s="182"/>
      <c r="AH336" s="228"/>
      <c r="AI336" s="228"/>
      <c r="AJ336" s="228"/>
      <c r="AK336" s="138"/>
      <c r="AL336" s="138"/>
      <c r="AM336" s="138"/>
      <c r="AN336" s="138"/>
      <c r="AO336" s="138"/>
      <c r="AP336" s="138"/>
      <c r="AQ336" s="138"/>
      <c r="AR336" s="138"/>
      <c r="AS336" s="138"/>
      <c r="AT336" s="228"/>
      <c r="AU336" s="228"/>
      <c r="AV336" s="228"/>
      <c r="AW336" s="138">
        <f>AW332*24*30</f>
        <v>18639.079474486804</v>
      </c>
      <c r="AX336" s="138">
        <f>AX332*24*31</f>
        <v>19348.638201274043</v>
      </c>
      <c r="AY336" s="138">
        <f>AY332*24*30</f>
        <v>20546.434418458277</v>
      </c>
      <c r="AZ336" s="138">
        <f>AZ332*24*31</f>
        <v>15893.926760381855</v>
      </c>
      <c r="BA336" s="138">
        <f>BA332*24*31</f>
        <v>19552.330505265723</v>
      </c>
      <c r="BB336" s="138">
        <f>BB332*24*30</f>
        <v>17560.553412585065</v>
      </c>
      <c r="BC336" s="138">
        <f>BC332*24*31</f>
        <v>23927.454457417716</v>
      </c>
      <c r="BD336" s="138">
        <f>BD332*24*30</f>
        <v>18955.094042392429</v>
      </c>
      <c r="BE336" s="138">
        <f>BE332*24*31</f>
        <v>23370.992652791731</v>
      </c>
      <c r="BH336" s="228"/>
      <c r="BI336" s="228"/>
      <c r="BJ336" s="228"/>
      <c r="BK336" s="228"/>
      <c r="BL336" s="228"/>
      <c r="BM336" s="228"/>
      <c r="BN336" s="138">
        <f t="shared" ref="BN336:BS336" si="435">+BN332*24*(BN5-BN4+1)</f>
        <v>20792.228793979248</v>
      </c>
      <c r="BO336" s="138">
        <f t="shared" si="435"/>
        <v>19104.772211335541</v>
      </c>
      <c r="BP336" s="138">
        <f t="shared" si="435"/>
        <v>20869.843763694767</v>
      </c>
      <c r="BQ336" s="138">
        <f t="shared" si="435"/>
        <v>20929.932864355036</v>
      </c>
      <c r="BR336" s="138">
        <f t="shared" si="435"/>
        <v>19928.332784234983</v>
      </c>
      <c r="BS336" s="138">
        <f t="shared" si="435"/>
        <v>22936.683432728951</v>
      </c>
      <c r="BT336" s="228"/>
      <c r="BU336" s="228"/>
      <c r="BV336" s="228"/>
      <c r="BW336" s="228"/>
      <c r="BX336" s="228"/>
      <c r="BY336" s="228"/>
      <c r="BZ336" s="138"/>
      <c r="CA336" s="138"/>
      <c r="CB336" s="138"/>
      <c r="CC336" s="138"/>
      <c r="CD336" s="138"/>
      <c r="CE336" s="138"/>
      <c r="CH336" s="228"/>
      <c r="CI336" s="228"/>
      <c r="CJ336" s="228"/>
      <c r="CK336" s="228"/>
      <c r="CL336" s="228"/>
      <c r="CM336" s="228"/>
      <c r="CN336" s="228"/>
      <c r="CO336" s="228"/>
      <c r="CP336" s="228"/>
      <c r="CQ336" s="138">
        <f>+CQ332*24*(CQ5-CQ4+1)</f>
        <v>20128.492720638111</v>
      </c>
      <c r="CR336" s="138">
        <f>+CR332*24*(CR5-CR4+1)</f>
        <v>18673.993782499001</v>
      </c>
      <c r="CS336" s="138">
        <f>+CS332*24*(CS5-CS4+1)</f>
        <v>23203.764414072321</v>
      </c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138"/>
      <c r="DD336" s="138"/>
      <c r="DE336" s="138"/>
      <c r="DH336" s="138"/>
      <c r="DI336" s="138"/>
      <c r="DJ336" s="138"/>
      <c r="DK336" s="138"/>
      <c r="DL336" s="138"/>
      <c r="DM336" s="138"/>
      <c r="DN336" s="138"/>
      <c r="DO336" s="138"/>
      <c r="DP336" s="138"/>
      <c r="DQ336" s="138"/>
      <c r="DR336" s="138"/>
      <c r="DS336" s="138"/>
      <c r="DT336" s="138"/>
      <c r="DU336" s="138"/>
      <c r="DV336" s="138"/>
      <c r="DW336" s="138"/>
      <c r="DX336" s="138"/>
      <c r="DY336" s="138"/>
      <c r="DZ336" s="138"/>
      <c r="EA336" s="138"/>
      <c r="EB336" s="138"/>
      <c r="EC336" s="138"/>
      <c r="ED336" s="138"/>
      <c r="EE336" s="138"/>
      <c r="EF336" s="138">
        <v>5208</v>
      </c>
      <c r="EG336" s="138">
        <v>5208</v>
      </c>
      <c r="EH336" s="138">
        <v>5208</v>
      </c>
      <c r="EI336" s="138">
        <v>5208</v>
      </c>
      <c r="EJ336" s="138">
        <v>5208</v>
      </c>
      <c r="EK336" s="138">
        <v>5376</v>
      </c>
      <c r="EL336" s="138">
        <v>5376</v>
      </c>
      <c r="EM336" s="138">
        <v>5376</v>
      </c>
      <c r="EN336" s="138">
        <v>5376</v>
      </c>
      <c r="EO336" s="138">
        <v>5376</v>
      </c>
      <c r="EP336" s="138">
        <v>5376</v>
      </c>
      <c r="EQ336" s="138">
        <v>5376</v>
      </c>
      <c r="ER336" s="138">
        <v>5376</v>
      </c>
      <c r="ES336" s="138">
        <v>5376</v>
      </c>
      <c r="ET336" s="138">
        <v>5712</v>
      </c>
      <c r="EU336" s="138">
        <v>5712</v>
      </c>
      <c r="EV336" s="138">
        <v>5712</v>
      </c>
      <c r="EW336" s="138">
        <v>5712</v>
      </c>
      <c r="EX336" s="138">
        <v>5544</v>
      </c>
      <c r="EY336" s="138">
        <v>5712</v>
      </c>
      <c r="EZ336" s="138">
        <v>5712</v>
      </c>
      <c r="FA336" s="138">
        <v>5712</v>
      </c>
      <c r="FB336" s="138">
        <v>5712</v>
      </c>
      <c r="FC336" s="138">
        <v>5712</v>
      </c>
      <c r="FD336" s="138">
        <v>5712</v>
      </c>
      <c r="FE336" s="138">
        <v>5712</v>
      </c>
      <c r="FF336" s="138">
        <v>5712</v>
      </c>
      <c r="FG336" s="138"/>
      <c r="FH336" s="138">
        <v>5712</v>
      </c>
      <c r="FI336" s="138">
        <v>5712</v>
      </c>
      <c r="FJ336" s="138">
        <v>5712</v>
      </c>
      <c r="FK336" s="138">
        <v>5712</v>
      </c>
      <c r="FL336" s="138">
        <v>5712</v>
      </c>
      <c r="FM336" s="138">
        <v>5712</v>
      </c>
      <c r="FN336" s="138">
        <v>5712</v>
      </c>
      <c r="FO336" s="138">
        <v>5712</v>
      </c>
      <c r="FP336" s="138">
        <v>5712</v>
      </c>
      <c r="FQ336" s="138">
        <v>5712</v>
      </c>
      <c r="FR336" s="138">
        <v>5712</v>
      </c>
      <c r="FS336" s="138">
        <v>5712</v>
      </c>
      <c r="FT336" s="138">
        <v>5712</v>
      </c>
      <c r="FU336" s="138">
        <v>5712</v>
      </c>
      <c r="FV336" s="138">
        <v>5712</v>
      </c>
      <c r="FW336" s="138">
        <v>5712</v>
      </c>
      <c r="FX336" s="138">
        <v>5712</v>
      </c>
      <c r="FY336" s="250">
        <f>IF(FY333&lt;&gt;0,7*24*FY332,0)</f>
        <v>5712</v>
      </c>
      <c r="FZ336" s="250"/>
      <c r="GA336" s="250"/>
      <c r="GB336" s="250"/>
      <c r="GC336" s="250"/>
      <c r="GD336" s="250"/>
      <c r="GE336" s="250"/>
      <c r="GF336" s="250"/>
      <c r="GG336" s="250"/>
      <c r="GH336" s="250"/>
      <c r="GI336" s="250"/>
      <c r="GJ336" s="250"/>
      <c r="GK336" s="250"/>
      <c r="GL336" s="250"/>
      <c r="GM336" s="250">
        <f t="shared" ref="GM336:HH336" si="436">IF(GM333&lt;&gt;0,7*24*GM332,0)</f>
        <v>0</v>
      </c>
      <c r="GN336" s="250">
        <f t="shared" si="436"/>
        <v>0</v>
      </c>
      <c r="GO336" s="250">
        <f t="shared" si="436"/>
        <v>0</v>
      </c>
      <c r="GP336" s="250">
        <f t="shared" si="436"/>
        <v>0</v>
      </c>
      <c r="GQ336" s="250">
        <f t="shared" si="436"/>
        <v>0</v>
      </c>
      <c r="GR336" s="250">
        <f t="shared" si="436"/>
        <v>0</v>
      </c>
      <c r="GS336" s="250">
        <f t="shared" si="436"/>
        <v>0</v>
      </c>
      <c r="GT336" s="250">
        <f t="shared" si="436"/>
        <v>0</v>
      </c>
      <c r="GU336" s="250">
        <f t="shared" si="436"/>
        <v>0</v>
      </c>
      <c r="GV336" s="250">
        <f t="shared" si="436"/>
        <v>0</v>
      </c>
      <c r="GW336" s="250">
        <f t="shared" si="436"/>
        <v>0</v>
      </c>
      <c r="GX336" s="250">
        <f t="shared" si="436"/>
        <v>0</v>
      </c>
      <c r="GY336" s="250">
        <f t="shared" si="436"/>
        <v>0</v>
      </c>
      <c r="GZ336" s="250">
        <f t="shared" si="436"/>
        <v>0</v>
      </c>
      <c r="HA336" s="250">
        <f t="shared" si="436"/>
        <v>0</v>
      </c>
      <c r="HB336" s="250">
        <f t="shared" si="436"/>
        <v>0</v>
      </c>
      <c r="HC336" s="250">
        <f t="shared" si="436"/>
        <v>0</v>
      </c>
      <c r="HD336" s="250">
        <f t="shared" si="436"/>
        <v>0</v>
      </c>
      <c r="HE336" s="250">
        <f t="shared" si="436"/>
        <v>0</v>
      </c>
      <c r="HF336" s="250">
        <f t="shared" si="436"/>
        <v>0</v>
      </c>
      <c r="HG336" s="250">
        <f t="shared" si="436"/>
        <v>0</v>
      </c>
      <c r="HH336" s="250">
        <f t="shared" si="436"/>
        <v>0</v>
      </c>
    </row>
    <row r="337" spans="1:216" s="140" customFormat="1" ht="15" customHeight="1">
      <c r="A337" s="86"/>
      <c r="B337" s="104" t="s">
        <v>469</v>
      </c>
      <c r="C337" s="106" t="s">
        <v>183</v>
      </c>
      <c r="D337" s="108"/>
      <c r="E337" s="108"/>
      <c r="F337" s="108"/>
      <c r="G337" s="86"/>
      <c r="H337" s="134">
        <v>0.9</v>
      </c>
      <c r="I337" s="134">
        <v>0.9</v>
      </c>
      <c r="J337" s="134">
        <v>0.9</v>
      </c>
      <c r="K337" s="134">
        <v>0.9</v>
      </c>
      <c r="L337" s="134">
        <v>0.9</v>
      </c>
      <c r="M337" s="134">
        <v>0.9</v>
      </c>
      <c r="N337" s="134">
        <v>0.9</v>
      </c>
      <c r="O337" s="134">
        <v>0.9</v>
      </c>
      <c r="P337" s="134">
        <v>0.9</v>
      </c>
      <c r="Q337" s="134">
        <v>0.9</v>
      </c>
      <c r="R337" s="134">
        <v>0.9</v>
      </c>
      <c r="S337" s="134">
        <v>0.9</v>
      </c>
      <c r="T337" s="134">
        <v>0.9</v>
      </c>
      <c r="U337" s="134">
        <v>0.9</v>
      </c>
      <c r="V337" s="134">
        <v>0.9</v>
      </c>
      <c r="W337" s="134">
        <v>0.9</v>
      </c>
      <c r="X337" s="134">
        <v>0.9</v>
      </c>
      <c r="Y337" s="134">
        <v>0.9</v>
      </c>
      <c r="Z337" s="134">
        <v>0.9</v>
      </c>
      <c r="AA337" s="134">
        <v>0.9</v>
      </c>
      <c r="AB337" s="134">
        <v>0.9</v>
      </c>
      <c r="AC337" s="134">
        <v>0.9</v>
      </c>
      <c r="AD337" s="134">
        <v>0.9</v>
      </c>
      <c r="AE337" s="134">
        <v>0.9</v>
      </c>
      <c r="AF337" s="202"/>
      <c r="AH337" s="229"/>
      <c r="AI337" s="229"/>
      <c r="AJ337" s="229"/>
      <c r="AK337" s="134"/>
      <c r="AL337" s="134"/>
      <c r="AM337" s="134"/>
      <c r="AN337" s="134"/>
      <c r="AO337" s="134"/>
      <c r="AP337" s="134"/>
      <c r="AQ337" s="134"/>
      <c r="AR337" s="134"/>
      <c r="AS337" s="134"/>
      <c r="AT337" s="229"/>
      <c r="AU337" s="229"/>
      <c r="AV337" s="229"/>
      <c r="AW337" s="134">
        <v>0.9</v>
      </c>
      <c r="AX337" s="134">
        <v>0.9</v>
      </c>
      <c r="AY337" s="134">
        <v>0.9</v>
      </c>
      <c r="AZ337" s="134">
        <v>0.9</v>
      </c>
      <c r="BA337" s="134">
        <v>0.9</v>
      </c>
      <c r="BB337" s="134">
        <v>0.9</v>
      </c>
      <c r="BC337" s="134">
        <v>0.9</v>
      </c>
      <c r="BD337" s="134">
        <v>0.9</v>
      </c>
      <c r="BE337" s="134">
        <v>0.9</v>
      </c>
      <c r="BH337" s="229"/>
      <c r="BI337" s="229"/>
      <c r="BJ337" s="229"/>
      <c r="BK337" s="229"/>
      <c r="BL337" s="229"/>
      <c r="BM337" s="229"/>
      <c r="BN337" s="134">
        <v>0.9</v>
      </c>
      <c r="BO337" s="134">
        <v>0.9</v>
      </c>
      <c r="BP337" s="134">
        <v>0.9</v>
      </c>
      <c r="BQ337" s="134">
        <v>0.9</v>
      </c>
      <c r="BR337" s="134">
        <v>0.9</v>
      </c>
      <c r="BS337" s="134">
        <v>0.9</v>
      </c>
      <c r="BT337" s="229"/>
      <c r="BU337" s="229"/>
      <c r="BV337" s="229"/>
      <c r="BW337" s="229"/>
      <c r="BX337" s="229"/>
      <c r="BY337" s="229"/>
      <c r="BZ337" s="134"/>
      <c r="CA337" s="134"/>
      <c r="CB337" s="134"/>
      <c r="CC337" s="134"/>
      <c r="CD337" s="134"/>
      <c r="CE337" s="134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134">
        <v>0.9</v>
      </c>
      <c r="CR337" s="134">
        <v>0.9</v>
      </c>
      <c r="CS337" s="134">
        <v>0.9</v>
      </c>
      <c r="CT337" s="229"/>
      <c r="CU337" s="229"/>
      <c r="CV337" s="229"/>
      <c r="CW337" s="229"/>
      <c r="CX337" s="229"/>
      <c r="CY337" s="229"/>
      <c r="CZ337" s="229"/>
      <c r="DA337" s="229"/>
      <c r="DB337" s="229"/>
      <c r="DC337" s="134"/>
      <c r="DD337" s="134"/>
      <c r="DE337" s="134"/>
      <c r="DH337" s="134"/>
      <c r="DI337" s="134"/>
      <c r="DJ337" s="134"/>
      <c r="DK337" s="134"/>
      <c r="DL337" s="134"/>
      <c r="DM337" s="134"/>
      <c r="DN337" s="134"/>
      <c r="DO337" s="134"/>
      <c r="DP337" s="134"/>
      <c r="DQ337" s="134"/>
      <c r="DR337" s="134"/>
      <c r="DS337" s="134"/>
      <c r="DT337" s="134"/>
      <c r="DU337" s="134"/>
      <c r="DV337" s="134"/>
      <c r="DW337" s="134"/>
      <c r="DX337" s="134"/>
      <c r="DY337" s="134"/>
      <c r="DZ337" s="134"/>
      <c r="EA337" s="134"/>
      <c r="EB337" s="134"/>
      <c r="EC337" s="134"/>
      <c r="ED337" s="134"/>
      <c r="EE337" s="134"/>
      <c r="EF337" s="134">
        <v>0.84</v>
      </c>
      <c r="EG337" s="134">
        <v>0.84</v>
      </c>
      <c r="EH337" s="134">
        <v>0.84721966205837163</v>
      </c>
      <c r="EI337" s="134">
        <v>0.8659178187403993</v>
      </c>
      <c r="EJ337" s="134">
        <v>0.9</v>
      </c>
      <c r="EK337" s="134">
        <v>0.92</v>
      </c>
      <c r="EL337" s="134">
        <v>0.84</v>
      </c>
      <c r="EM337" s="134">
        <v>0.86</v>
      </c>
      <c r="EN337" s="134">
        <v>0.88258928571428574</v>
      </c>
      <c r="EO337" s="134">
        <v>0.92118055555555556</v>
      </c>
      <c r="EP337" s="134">
        <v>0.86513826884920642</v>
      </c>
      <c r="EQ337" s="134">
        <v>0.87901165674603177</v>
      </c>
      <c r="ER337" s="134">
        <v>0.91525793650793652</v>
      </c>
      <c r="ES337" s="134">
        <v>0.90871315192743773</v>
      </c>
      <c r="ET337" s="134">
        <v>0.90398809523809531</v>
      </c>
      <c r="EU337" s="134">
        <v>0.92</v>
      </c>
      <c r="EV337" s="134">
        <v>0.9042483660130719</v>
      </c>
      <c r="EW337" s="134">
        <v>0.91020408163265276</v>
      </c>
      <c r="EX337" s="134">
        <v>0.93856575963718814</v>
      </c>
      <c r="EY337" s="134">
        <v>0.94383219954648545</v>
      </c>
      <c r="EZ337" s="134">
        <v>0.95710034013605438</v>
      </c>
      <c r="FA337" s="134">
        <v>0.9</v>
      </c>
      <c r="FB337" s="134">
        <v>0.9</v>
      </c>
      <c r="FC337" s="134">
        <v>0.9</v>
      </c>
      <c r="FD337" s="134">
        <v>0.9</v>
      </c>
      <c r="FE337" s="134">
        <v>0.9</v>
      </c>
      <c r="FF337" s="134">
        <v>0.9</v>
      </c>
      <c r="FG337" s="134"/>
      <c r="FH337" s="134">
        <v>0.9</v>
      </c>
      <c r="FI337" s="134">
        <v>0.9</v>
      </c>
      <c r="FJ337" s="134">
        <v>0.9</v>
      </c>
      <c r="FK337" s="134">
        <v>0.9</v>
      </c>
      <c r="FL337" s="134">
        <v>0.9</v>
      </c>
      <c r="FM337" s="134">
        <v>0.9</v>
      </c>
      <c r="FN337" s="134">
        <v>0.9</v>
      </c>
      <c r="FO337" s="134">
        <v>0.9</v>
      </c>
      <c r="FP337" s="134">
        <v>0.86</v>
      </c>
      <c r="FQ337" s="134">
        <v>0.87</v>
      </c>
      <c r="FR337" s="134">
        <v>0.9</v>
      </c>
      <c r="FS337" s="134">
        <v>0.86</v>
      </c>
      <c r="FT337" s="134">
        <v>0.82</v>
      </c>
      <c r="FU337" s="134">
        <v>0.81632633053221293</v>
      </c>
      <c r="FV337" s="134">
        <v>0.83</v>
      </c>
      <c r="FW337" s="134">
        <v>0.82</v>
      </c>
      <c r="FX337" s="134">
        <v>0.81953939075630255</v>
      </c>
      <c r="FY337" s="158">
        <v>0.83787001050420162</v>
      </c>
      <c r="FZ337" s="158"/>
      <c r="GA337" s="158"/>
      <c r="GB337" s="158"/>
      <c r="GC337" s="158"/>
      <c r="GD337" s="158"/>
      <c r="GE337" s="158"/>
      <c r="GF337" s="158"/>
      <c r="GG337" s="158"/>
      <c r="GH337" s="158"/>
      <c r="GI337" s="158"/>
      <c r="GJ337" s="158"/>
      <c r="GK337" s="158"/>
      <c r="GL337" s="158"/>
      <c r="GM337" s="158"/>
      <c r="GN337" s="158"/>
      <c r="GO337" s="158"/>
      <c r="GP337" s="158"/>
      <c r="GQ337" s="158"/>
      <c r="GR337" s="158"/>
      <c r="GS337" s="158"/>
      <c r="GT337" s="158"/>
      <c r="GU337" s="158"/>
      <c r="GV337" s="158"/>
      <c r="GW337" s="158"/>
      <c r="GX337" s="158"/>
      <c r="GY337" s="158"/>
      <c r="GZ337" s="158"/>
      <c r="HA337" s="158"/>
      <c r="HB337" s="158"/>
      <c r="HC337" s="158"/>
      <c r="HD337" s="158"/>
      <c r="HE337" s="158"/>
      <c r="HF337" s="158"/>
      <c r="HG337" s="158"/>
      <c r="HH337" s="158"/>
    </row>
    <row r="338" spans="1:216" ht="15" customHeight="1">
      <c r="B338" s="104" t="s">
        <v>470</v>
      </c>
      <c r="C338" s="106" t="s">
        <v>181</v>
      </c>
      <c r="H338" s="96">
        <v>17152.56859171118</v>
      </c>
      <c r="I338" s="96">
        <v>15532.770621732972</v>
      </c>
      <c r="J338" s="96">
        <v>18074.142016493104</v>
      </c>
      <c r="K338" s="96">
        <v>16482.894474606375</v>
      </c>
      <c r="L338" s="96">
        <v>17062.694276840753</v>
      </c>
      <c r="M338" s="96">
        <v>16960.201459209129</v>
      </c>
      <c r="N338" s="96">
        <v>15534.641458723698</v>
      </c>
      <c r="O338" s="96">
        <v>15076.293866609845</v>
      </c>
      <c r="P338" s="96">
        <v>16257.342032631315</v>
      </c>
      <c r="Q338" s="96">
        <v>18473.256449502584</v>
      </c>
      <c r="R338" s="96">
        <v>20010.074301523629</v>
      </c>
      <c r="S338" s="96">
        <v>21523.299837929753</v>
      </c>
      <c r="T338" s="183">
        <v>16551.609224642296</v>
      </c>
      <c r="U338" s="183">
        <v>14244.783179109096</v>
      </c>
      <c r="V338" s="183">
        <v>17512.827088180198</v>
      </c>
      <c r="W338" s="183">
        <v>16720.431881384189</v>
      </c>
      <c r="X338" s="183">
        <v>17582.293373106793</v>
      </c>
      <c r="Y338" s="183">
        <v>17249.814253195895</v>
      </c>
      <c r="Z338" s="183">
        <v>14812.173055222296</v>
      </c>
      <c r="AA338" s="183">
        <v>14440.043601441355</v>
      </c>
      <c r="AB338" s="183">
        <v>12666.314505514447</v>
      </c>
      <c r="AC338" s="183">
        <v>15233.377561880168</v>
      </c>
      <c r="AD338" s="183">
        <v>15392.672328970244</v>
      </c>
      <c r="AE338" s="183">
        <v>18317.180525960775</v>
      </c>
      <c r="AF338" s="203"/>
      <c r="AH338" s="228"/>
      <c r="AI338" s="228"/>
      <c r="AJ338" s="228"/>
      <c r="AK338" s="138"/>
      <c r="AL338" s="138"/>
      <c r="AM338" s="138"/>
      <c r="AN338" s="138"/>
      <c r="AO338" s="138"/>
      <c r="AP338" s="138"/>
      <c r="AQ338" s="138"/>
      <c r="AR338" s="138"/>
      <c r="AS338" s="138"/>
      <c r="AT338" s="228"/>
      <c r="AU338" s="228"/>
      <c r="AV338" s="228"/>
      <c r="AW338" s="138">
        <v>16099.217255972628</v>
      </c>
      <c r="AX338" s="138">
        <v>16712.087656254756</v>
      </c>
      <c r="AY338" s="138">
        <v>17746.66565433811</v>
      </c>
      <c r="AZ338" s="138">
        <v>14438.209857251204</v>
      </c>
      <c r="BA338" s="138">
        <v>16888.023740427816</v>
      </c>
      <c r="BB338" s="138">
        <v>15167.657013925707</v>
      </c>
      <c r="BC338" s="138">
        <v>19597.9883538186</v>
      </c>
      <c r="BD338" s="138">
        <v>16839.94624686832</v>
      </c>
      <c r="BE338" s="138">
        <v>19331.149637094881</v>
      </c>
      <c r="BH338" s="228"/>
      <c r="BI338" s="228"/>
      <c r="BJ338" s="228"/>
      <c r="BK338" s="228"/>
      <c r="BL338" s="228"/>
      <c r="BM338" s="228"/>
      <c r="BN338" s="138">
        <v>15666.832610087049</v>
      </c>
      <c r="BO338" s="138">
        <v>14061.523202859331</v>
      </c>
      <c r="BP338" s="138">
        <v>15884.269975701016</v>
      </c>
      <c r="BQ338" s="138">
        <v>17036.515245501894</v>
      </c>
      <c r="BR338" s="138">
        <v>16274.805107125234</v>
      </c>
      <c r="BS338" s="138">
        <v>18731.624803395309</v>
      </c>
      <c r="BT338" s="228"/>
      <c r="BU338" s="228"/>
      <c r="BV338" s="228"/>
      <c r="BW338" s="228"/>
      <c r="BX338" s="228"/>
      <c r="BY338" s="228"/>
      <c r="BZ338" s="138"/>
      <c r="CA338" s="138"/>
      <c r="CB338" s="138"/>
      <c r="CC338" s="138"/>
      <c r="CD338" s="138"/>
      <c r="CE338" s="13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138">
        <v>16384.160203788229</v>
      </c>
      <c r="CR338" s="138">
        <v>15250.428255707517</v>
      </c>
      <c r="CS338" s="138">
        <v>18949.740938159059</v>
      </c>
      <c r="CT338" s="228"/>
      <c r="CU338" s="228"/>
      <c r="CV338" s="228"/>
      <c r="CW338" s="228"/>
      <c r="CX338" s="228"/>
      <c r="CY338" s="228"/>
      <c r="CZ338" s="228"/>
      <c r="DA338" s="228"/>
      <c r="DB338" s="228"/>
      <c r="DC338" s="138"/>
      <c r="DD338" s="138"/>
      <c r="DE338" s="138"/>
      <c r="DH338" s="138"/>
      <c r="DI338" s="138"/>
      <c r="DJ338" s="138"/>
      <c r="DK338" s="138"/>
      <c r="DL338" s="138"/>
      <c r="DM338" s="138"/>
      <c r="DN338" s="138"/>
      <c r="DO338" s="138"/>
      <c r="DP338" s="138"/>
      <c r="DQ338" s="138"/>
      <c r="DR338" s="138"/>
      <c r="DS338" s="138"/>
      <c r="DT338" s="138"/>
      <c r="DU338" s="138"/>
      <c r="DV338" s="138"/>
      <c r="DW338" s="138"/>
      <c r="DX338" s="138"/>
      <c r="DY338" s="138"/>
      <c r="DZ338" s="138"/>
      <c r="EA338" s="138"/>
      <c r="EB338" s="138"/>
      <c r="EC338" s="138"/>
      <c r="ED338" s="138"/>
      <c r="EE338" s="138"/>
      <c r="EF338" s="138">
        <v>3481.9199999999801</v>
      </c>
      <c r="EG338" s="138">
        <v>3328.100000000004</v>
      </c>
      <c r="EH338" s="138">
        <v>3669.58</v>
      </c>
      <c r="EI338" s="138">
        <v>3562.1000000000004</v>
      </c>
      <c r="EJ338" s="138">
        <v>3752.8900000000122</v>
      </c>
      <c r="EK338" s="138">
        <v>3667.9</v>
      </c>
      <c r="EL338" s="138">
        <v>3595.1000000000058</v>
      </c>
      <c r="EM338" s="138">
        <v>3424.4399999999901</v>
      </c>
      <c r="EN338" s="138">
        <v>3687.9999999999927</v>
      </c>
      <c r="EO338" s="138">
        <v>3490.699999999968</v>
      </c>
      <c r="EP338" s="138">
        <v>3749.4346999999907</v>
      </c>
      <c r="EQ338" s="138">
        <v>3623.4999999999964</v>
      </c>
      <c r="ER338" s="138">
        <v>3690.1000000000058</v>
      </c>
      <c r="ES338" s="138">
        <v>3767.0000000000036</v>
      </c>
      <c r="ET338" s="138">
        <v>3911.1000000000058</v>
      </c>
      <c r="EU338" s="138">
        <v>3844</v>
      </c>
      <c r="EV338" s="138">
        <v>3890.6000000000204</v>
      </c>
      <c r="EW338" s="138">
        <v>3905.3500000000081</v>
      </c>
      <c r="EX338" s="138">
        <v>3803.2499999999891</v>
      </c>
      <c r="EY338" s="138">
        <v>3515.8000000000116</v>
      </c>
      <c r="EZ338" s="138">
        <v>3696.4999999999836</v>
      </c>
      <c r="FA338" s="138">
        <v>3855.6000000000004</v>
      </c>
      <c r="FB338" s="138">
        <v>3855.6</v>
      </c>
      <c r="FC338" s="138">
        <v>4284</v>
      </c>
      <c r="FD338" s="138">
        <v>4284</v>
      </c>
      <c r="FE338" s="138">
        <v>4284</v>
      </c>
      <c r="FF338" s="138">
        <v>4284</v>
      </c>
      <c r="FG338" s="138"/>
      <c r="FH338" s="138">
        <f t="shared" ref="FH338:FQ338" si="437">24*FH3*FH332*FH339*FH337</f>
        <v>15481.152000000002</v>
      </c>
      <c r="FI338" s="138">
        <f t="shared" si="437"/>
        <v>15571.722487442328</v>
      </c>
      <c r="FJ338" s="138">
        <f t="shared" si="437"/>
        <v>15571.722487442328</v>
      </c>
      <c r="FK338" s="138">
        <f t="shared" si="437"/>
        <v>15571.722487442328</v>
      </c>
      <c r="FL338" s="138">
        <f t="shared" si="437"/>
        <v>18896.112000000001</v>
      </c>
      <c r="FM338" s="138">
        <f t="shared" si="437"/>
        <v>17273.088</v>
      </c>
      <c r="FN338" s="138">
        <f t="shared" si="437"/>
        <v>17807.630400000002</v>
      </c>
      <c r="FO338" s="138">
        <f t="shared" si="437"/>
        <v>17807.630400000002</v>
      </c>
      <c r="FP338" s="138">
        <f t="shared" si="437"/>
        <v>14736.96</v>
      </c>
      <c r="FQ338" s="138">
        <f t="shared" si="437"/>
        <v>18706.392</v>
      </c>
      <c r="FR338" s="138">
        <v>4896</v>
      </c>
      <c r="FS338" s="138">
        <f>24*FS3*FS332*FS339*FS337</f>
        <v>19144.0128</v>
      </c>
      <c r="FT338" s="138">
        <f>24*FT3*FT332*FT339*FT337</f>
        <v>19083.302399999997</v>
      </c>
      <c r="FU338" s="138">
        <v>4284</v>
      </c>
      <c r="FV338" s="138">
        <f>24*FV3*FV332*FV339*FV337</f>
        <v>18667.534575376118</v>
      </c>
      <c r="FW338" s="138">
        <f>24*FW3*FW332*FW339*FW337</f>
        <v>18266.975999999999</v>
      </c>
      <c r="FX338" s="138">
        <v>4284</v>
      </c>
      <c r="FY338" s="250">
        <f>18*FY332*FY3</f>
        <v>18972</v>
      </c>
      <c r="FZ338" s="250"/>
      <c r="GA338" s="250"/>
      <c r="GB338" s="250"/>
      <c r="GC338" s="250"/>
      <c r="GD338" s="250"/>
      <c r="GE338" s="250"/>
      <c r="GF338" s="250"/>
      <c r="GG338" s="250"/>
      <c r="GH338" s="250"/>
      <c r="GI338" s="250"/>
      <c r="GJ338" s="250"/>
      <c r="GK338" s="250"/>
      <c r="GL338" s="250"/>
      <c r="GM338" s="250"/>
      <c r="GN338" s="250"/>
      <c r="GO338" s="250"/>
      <c r="GP338" s="250"/>
      <c r="GQ338" s="250"/>
      <c r="GR338" s="250"/>
      <c r="GS338" s="250"/>
      <c r="GT338" s="250"/>
      <c r="GU338" s="250"/>
      <c r="GV338" s="250"/>
      <c r="GW338" s="250"/>
      <c r="GX338" s="250"/>
      <c r="GY338" s="250"/>
      <c r="GZ338" s="250"/>
      <c r="HA338" s="250"/>
      <c r="HB338" s="250"/>
      <c r="HC338" s="250"/>
      <c r="HD338" s="250"/>
      <c r="HE338" s="250"/>
      <c r="HF338" s="250"/>
      <c r="HG338" s="250"/>
      <c r="HH338" s="250"/>
    </row>
    <row r="339" spans="1:216" s="140" customFormat="1" ht="15" customHeight="1">
      <c r="A339" s="86"/>
      <c r="B339" s="104" t="s">
        <v>471</v>
      </c>
      <c r="C339" s="106" t="s">
        <v>183</v>
      </c>
      <c r="D339" s="108"/>
      <c r="E339" s="108"/>
      <c r="F339" s="108"/>
      <c r="G339" s="86"/>
      <c r="H339" s="134">
        <f>H338/H334</f>
        <v>0.90740740740740744</v>
      </c>
      <c r="I339" s="134">
        <f t="shared" ref="I339:S339" si="438">I338/I334</f>
        <v>0.90740740740740744</v>
      </c>
      <c r="J339" s="134">
        <f t="shared" si="438"/>
        <v>0.90740740740740766</v>
      </c>
      <c r="K339" s="134">
        <f t="shared" si="438"/>
        <v>0.90740740740740733</v>
      </c>
      <c r="L339" s="134">
        <f t="shared" si="438"/>
        <v>0.90740740740740733</v>
      </c>
      <c r="M339" s="134">
        <f t="shared" si="438"/>
        <v>0.88348765432098741</v>
      </c>
      <c r="N339" s="134">
        <f t="shared" si="438"/>
        <v>0.83721624850657106</v>
      </c>
      <c r="O339" s="134">
        <f t="shared" si="438"/>
        <v>0.81780167264038228</v>
      </c>
      <c r="P339" s="134">
        <f t="shared" si="438"/>
        <v>0.84567901234567899</v>
      </c>
      <c r="Q339" s="134">
        <f t="shared" si="438"/>
        <v>0.90442054958183993</v>
      </c>
      <c r="R339" s="134">
        <f t="shared" si="438"/>
        <v>0.90740740740740733</v>
      </c>
      <c r="S339" s="134">
        <f t="shared" si="438"/>
        <v>0.91963220719987726</v>
      </c>
      <c r="T339" s="151">
        <f>T338/T334</f>
        <v>0.8935185185185186</v>
      </c>
      <c r="U339" s="151">
        <f>U338/U334</f>
        <v>0.89351851851851882</v>
      </c>
      <c r="V339" s="151">
        <f>V338/V334</f>
        <v>0.8935185185185186</v>
      </c>
      <c r="W339" s="151">
        <f t="shared" ref="W339:AE339" si="439">W338/W334</f>
        <v>0.89351851851851849</v>
      </c>
      <c r="X339" s="151">
        <f t="shared" si="439"/>
        <v>0.89351851851851882</v>
      </c>
      <c r="Y339" s="151">
        <f t="shared" si="439"/>
        <v>0.89351851851851849</v>
      </c>
      <c r="Z339" s="151">
        <f t="shared" si="439"/>
        <v>0.8935185185185186</v>
      </c>
      <c r="AA339" s="151">
        <f t="shared" si="439"/>
        <v>0.89351851851851849</v>
      </c>
      <c r="AB339" s="151">
        <f t="shared" si="439"/>
        <v>0.89351851851851849</v>
      </c>
      <c r="AC339" s="151">
        <f t="shared" si="439"/>
        <v>0.8935185185185186</v>
      </c>
      <c r="AD339" s="151">
        <f t="shared" si="439"/>
        <v>0.89351851851851849</v>
      </c>
      <c r="AE339" s="151">
        <f t="shared" si="439"/>
        <v>0.8935185185185186</v>
      </c>
      <c r="AF339" s="202"/>
      <c r="AH339" s="229"/>
      <c r="AI339" s="229"/>
      <c r="AJ339" s="229"/>
      <c r="AK339" s="134"/>
      <c r="AL339" s="134"/>
      <c r="AM339" s="134"/>
      <c r="AN339" s="134"/>
      <c r="AO339" s="134"/>
      <c r="AP339" s="134"/>
      <c r="AQ339" s="134"/>
      <c r="AR339" s="134"/>
      <c r="AS339" s="134"/>
      <c r="AT339" s="229"/>
      <c r="AU339" s="229"/>
      <c r="AV339" s="229"/>
      <c r="AW339" s="134">
        <v>0.89351851851851849</v>
      </c>
      <c r="AX339" s="134">
        <v>0.89351851851851849</v>
      </c>
      <c r="AY339" s="134">
        <v>0.89351851851851849</v>
      </c>
      <c r="AZ339" s="134">
        <v>0.89351851851851849</v>
      </c>
      <c r="BA339" s="134">
        <v>0.89351851851851849</v>
      </c>
      <c r="BB339" s="134">
        <v>0.89351851851851849</v>
      </c>
      <c r="BC339" s="134">
        <v>0.89351851851851849</v>
      </c>
      <c r="BD339" s="134">
        <v>0.89351851851851849</v>
      </c>
      <c r="BE339" s="134">
        <v>0.89351851851851849</v>
      </c>
      <c r="BH339" s="229"/>
      <c r="BI339" s="229"/>
      <c r="BJ339" s="229"/>
      <c r="BK339" s="229"/>
      <c r="BL339" s="229"/>
      <c r="BM339" s="229"/>
      <c r="BN339" s="134">
        <f>+BN338/BN334</f>
        <v>0.83721624850657084</v>
      </c>
      <c r="BO339" s="134">
        <f t="shared" ref="BO339:BS339" si="440">+BO338/BO334</f>
        <v>0.81780167264038239</v>
      </c>
      <c r="BP339" s="134">
        <f t="shared" si="440"/>
        <v>0.84567901234567899</v>
      </c>
      <c r="BQ339" s="134">
        <f t="shared" si="440"/>
        <v>0.90442054958183982</v>
      </c>
      <c r="BR339" s="134">
        <f t="shared" si="440"/>
        <v>0.90740740740740733</v>
      </c>
      <c r="BS339" s="134">
        <f t="shared" si="440"/>
        <v>0.90740740740740733</v>
      </c>
      <c r="BT339" s="229"/>
      <c r="BU339" s="229"/>
      <c r="BV339" s="229"/>
      <c r="BW339" s="229"/>
      <c r="BX339" s="229"/>
      <c r="BY339" s="229"/>
      <c r="BZ339" s="134"/>
      <c r="CA339" s="134"/>
      <c r="CB339" s="134"/>
      <c r="CC339" s="134"/>
      <c r="CD339" s="134"/>
      <c r="CE339" s="134"/>
      <c r="CH339" s="229"/>
      <c r="CI339" s="229"/>
      <c r="CJ339" s="229"/>
      <c r="CK339" s="229"/>
      <c r="CL339" s="229"/>
      <c r="CM339" s="229"/>
      <c r="CN339" s="229"/>
      <c r="CO339" s="229"/>
      <c r="CP339" s="229"/>
      <c r="CQ339" s="134">
        <f t="shared" ref="CQ339:CS339" si="441">+CQ338/CQ334</f>
        <v>0.90442054958184004</v>
      </c>
      <c r="CR339" s="134">
        <f t="shared" si="441"/>
        <v>0.90740740740740722</v>
      </c>
      <c r="CS339" s="134">
        <f t="shared" si="441"/>
        <v>0.90740740740740722</v>
      </c>
      <c r="CT339" s="229"/>
      <c r="CU339" s="229"/>
      <c r="CV339" s="229"/>
      <c r="CW339" s="229"/>
      <c r="CX339" s="229"/>
      <c r="CY339" s="229"/>
      <c r="CZ339" s="229"/>
      <c r="DA339" s="229"/>
      <c r="DB339" s="229"/>
      <c r="DC339" s="134"/>
      <c r="DD339" s="134"/>
      <c r="DE339" s="134"/>
      <c r="DH339" s="134"/>
      <c r="DI339" s="134"/>
      <c r="DJ339" s="134"/>
      <c r="DK339" s="134"/>
      <c r="DL339" s="134"/>
      <c r="DM339" s="134"/>
      <c r="DN339" s="134"/>
      <c r="DO339" s="134"/>
      <c r="DP339" s="134"/>
      <c r="DQ339" s="134"/>
      <c r="DR339" s="134"/>
      <c r="DS339" s="134"/>
      <c r="DT339" s="134"/>
      <c r="DU339" s="134"/>
      <c r="DV339" s="134"/>
      <c r="DW339" s="134"/>
      <c r="DX339" s="134"/>
      <c r="DY339" s="134"/>
      <c r="DZ339" s="134"/>
      <c r="EA339" s="134"/>
      <c r="EB339" s="134"/>
      <c r="EC339" s="134"/>
      <c r="ED339" s="134"/>
      <c r="EE339" s="134"/>
      <c r="EF339" s="134">
        <v>0.79703337453646017</v>
      </c>
      <c r="EG339" s="134">
        <v>0.76508045977011585</v>
      </c>
      <c r="EH339" s="134">
        <v>0.83166678754034162</v>
      </c>
      <c r="EI339" s="134">
        <v>0.7898751579927713</v>
      </c>
      <c r="EJ339" s="134">
        <v>0.80439181223877654</v>
      </c>
      <c r="EK339" s="134">
        <v>0.73967492135194002</v>
      </c>
      <c r="EL339" s="134">
        <v>0.79367287016800359</v>
      </c>
      <c r="EM339" s="134">
        <v>0.74055823073152238</v>
      </c>
      <c r="EN339" s="134">
        <v>0.77727196088349193</v>
      </c>
      <c r="EO339" s="134">
        <v>0.70486915082655111</v>
      </c>
      <c r="EP339" s="134">
        <v>0.80615956482320739</v>
      </c>
      <c r="EQ339" s="134">
        <v>0.76678634661098766</v>
      </c>
      <c r="ER339" s="134">
        <v>0.80462702514118867</v>
      </c>
      <c r="ES339" s="134">
        <v>0.83564409148384033</v>
      </c>
      <c r="ET339" s="134">
        <v>0.80250738673670496</v>
      </c>
      <c r="EU339" s="134">
        <v>0.76344064666044364</v>
      </c>
      <c r="EV339" s="134">
        <v>0.78996954314721224</v>
      </c>
      <c r="EW339" s="134">
        <v>0.7911973257698558</v>
      </c>
      <c r="EX339" s="134">
        <v>0.77202971804396581</v>
      </c>
      <c r="EY339" s="134">
        <v>0.67923288941552473</v>
      </c>
      <c r="EZ339" s="134">
        <v>0.70603402995527087</v>
      </c>
      <c r="FA339" s="134">
        <v>0.72386058981233248</v>
      </c>
      <c r="FB339" s="134">
        <v>0.7</v>
      </c>
      <c r="FC339" s="134">
        <v>0.68</v>
      </c>
      <c r="FD339" s="134">
        <v>0.68</v>
      </c>
      <c r="FE339" s="134">
        <v>0.68</v>
      </c>
      <c r="FF339" s="134">
        <v>0.68397825248797905</v>
      </c>
      <c r="FG339" s="134"/>
      <c r="FH339" s="134">
        <v>0.68</v>
      </c>
      <c r="FI339" s="134">
        <v>0.68397825248797905</v>
      </c>
      <c r="FJ339" s="134">
        <v>0.68397825248797905</v>
      </c>
      <c r="FK339" s="134">
        <v>0.68397825248797905</v>
      </c>
      <c r="FL339" s="134">
        <v>0.83</v>
      </c>
      <c r="FM339" s="134">
        <v>0.84</v>
      </c>
      <c r="FN339" s="134">
        <v>0.8659950980392157</v>
      </c>
      <c r="FO339" s="134">
        <v>0.8659950980392157</v>
      </c>
      <c r="FP339" s="134">
        <v>0.75</v>
      </c>
      <c r="FQ339" s="134">
        <v>0.85</v>
      </c>
      <c r="FR339" s="134">
        <v>0.96094210009813541</v>
      </c>
      <c r="FS339" s="134">
        <v>0.88</v>
      </c>
      <c r="FT339" s="134">
        <v>0.92</v>
      </c>
      <c r="FU339" s="134">
        <v>0.91875022518387872</v>
      </c>
      <c r="FV339" s="134">
        <v>0.91875022518387872</v>
      </c>
      <c r="FW339" s="134">
        <v>0.91</v>
      </c>
      <c r="FX339" s="134">
        <v>0.90772635313521577</v>
      </c>
      <c r="FY339" s="158">
        <v>0.90772635313521577</v>
      </c>
      <c r="FZ339" s="158"/>
      <c r="GA339" s="158"/>
      <c r="GB339" s="158"/>
      <c r="GC339" s="158"/>
      <c r="GD339" s="158"/>
      <c r="GE339" s="158"/>
      <c r="GF339" s="158"/>
      <c r="GG339" s="158"/>
      <c r="GH339" s="158"/>
      <c r="GI339" s="158"/>
      <c r="GJ339" s="158"/>
      <c r="GK339" s="158"/>
      <c r="GL339" s="158"/>
      <c r="GM339" s="158" t="str">
        <f t="shared" ref="GM339:HH339" si="442">+IFERROR(GM338/GM334,"-")</f>
        <v>-</v>
      </c>
      <c r="GN339" s="158" t="str">
        <f t="shared" si="442"/>
        <v>-</v>
      </c>
      <c r="GO339" s="158" t="str">
        <f t="shared" si="442"/>
        <v>-</v>
      </c>
      <c r="GP339" s="158" t="str">
        <f t="shared" si="442"/>
        <v>-</v>
      </c>
      <c r="GQ339" s="158" t="str">
        <f t="shared" si="442"/>
        <v>-</v>
      </c>
      <c r="GR339" s="158" t="str">
        <f t="shared" si="442"/>
        <v>-</v>
      </c>
      <c r="GS339" s="158" t="str">
        <f t="shared" si="442"/>
        <v>-</v>
      </c>
      <c r="GT339" s="158" t="str">
        <f t="shared" si="442"/>
        <v>-</v>
      </c>
      <c r="GU339" s="158" t="str">
        <f t="shared" si="442"/>
        <v>-</v>
      </c>
      <c r="GV339" s="158" t="str">
        <f t="shared" si="442"/>
        <v>-</v>
      </c>
      <c r="GW339" s="158" t="str">
        <f t="shared" si="442"/>
        <v>-</v>
      </c>
      <c r="GX339" s="158" t="str">
        <f t="shared" si="442"/>
        <v>-</v>
      </c>
      <c r="GY339" s="158" t="str">
        <f t="shared" si="442"/>
        <v>-</v>
      </c>
      <c r="GZ339" s="158" t="str">
        <f t="shared" si="442"/>
        <v>-</v>
      </c>
      <c r="HA339" s="158" t="str">
        <f t="shared" si="442"/>
        <v>-</v>
      </c>
      <c r="HB339" s="158" t="str">
        <f t="shared" si="442"/>
        <v>-</v>
      </c>
      <c r="HC339" s="158" t="str">
        <f t="shared" si="442"/>
        <v>-</v>
      </c>
      <c r="HD339" s="158" t="str">
        <f t="shared" si="442"/>
        <v>-</v>
      </c>
      <c r="HE339" s="158" t="str">
        <f t="shared" si="442"/>
        <v>-</v>
      </c>
      <c r="HF339" s="158" t="str">
        <f t="shared" si="442"/>
        <v>-</v>
      </c>
      <c r="HG339" s="158" t="str">
        <f t="shared" si="442"/>
        <v>-</v>
      </c>
      <c r="HH339" s="158" t="str">
        <f t="shared" si="442"/>
        <v>-</v>
      </c>
    </row>
    <row r="340" spans="1:216" s="140" customFormat="1" ht="15" customHeight="1">
      <c r="A340" s="86"/>
      <c r="B340" s="104" t="s">
        <v>472</v>
      </c>
      <c r="C340" s="106" t="s">
        <v>183</v>
      </c>
      <c r="D340" s="108"/>
      <c r="E340" s="108"/>
      <c r="F340" s="108"/>
      <c r="G340" s="86"/>
      <c r="H340" s="134">
        <f>H338/H336</f>
        <v>0.81666666666666665</v>
      </c>
      <c r="I340" s="134">
        <f t="shared" ref="I340:S340" si="443">I338/I336</f>
        <v>0.81666666666666676</v>
      </c>
      <c r="J340" s="134">
        <f t="shared" si="443"/>
        <v>0.81666666666666687</v>
      </c>
      <c r="K340" s="134">
        <f t="shared" si="443"/>
        <v>0.81666666666666665</v>
      </c>
      <c r="L340" s="134">
        <f t="shared" si="443"/>
        <v>0.81666666666666665</v>
      </c>
      <c r="M340" s="134">
        <f t="shared" si="443"/>
        <v>0.79513888888888873</v>
      </c>
      <c r="N340" s="134">
        <f t="shared" si="443"/>
        <v>0.75349462365591413</v>
      </c>
      <c r="O340" s="134">
        <f t="shared" si="443"/>
        <v>0.73602150537634403</v>
      </c>
      <c r="P340" s="134">
        <f t="shared" si="443"/>
        <v>0.76111111111111107</v>
      </c>
      <c r="Q340" s="134">
        <f t="shared" si="443"/>
        <v>0.81397849462365601</v>
      </c>
      <c r="R340" s="134">
        <f t="shared" si="443"/>
        <v>0.81666666666666665</v>
      </c>
      <c r="S340" s="134">
        <f t="shared" si="443"/>
        <v>0.82766898647988951</v>
      </c>
      <c r="T340" s="151">
        <f>+T338/T336</f>
        <v>0.8041666666666667</v>
      </c>
      <c r="U340" s="151">
        <f t="shared" ref="U340:AE340" si="444">+U338/U336</f>
        <v>0.80416666666666692</v>
      </c>
      <c r="V340" s="151">
        <f t="shared" si="444"/>
        <v>0.8041666666666667</v>
      </c>
      <c r="W340" s="151">
        <f t="shared" si="444"/>
        <v>0.8041666666666667</v>
      </c>
      <c r="X340" s="151">
        <f t="shared" si="444"/>
        <v>0.80416666666666692</v>
      </c>
      <c r="Y340" s="151">
        <f t="shared" si="444"/>
        <v>0.8041666666666667</v>
      </c>
      <c r="Z340" s="151">
        <f t="shared" si="444"/>
        <v>0.8041666666666667</v>
      </c>
      <c r="AA340" s="151">
        <f t="shared" si="444"/>
        <v>0.80416666666666659</v>
      </c>
      <c r="AB340" s="151">
        <f t="shared" si="444"/>
        <v>0.80416666666666659</v>
      </c>
      <c r="AC340" s="151">
        <f t="shared" si="444"/>
        <v>0.80416666666666681</v>
      </c>
      <c r="AD340" s="151">
        <f t="shared" si="444"/>
        <v>0.8041666666666667</v>
      </c>
      <c r="AE340" s="151">
        <f t="shared" si="444"/>
        <v>0.8041666666666667</v>
      </c>
      <c r="AF340" s="202"/>
      <c r="AH340" s="229"/>
      <c r="AI340" s="229"/>
      <c r="AJ340" s="229"/>
      <c r="AK340" s="134"/>
      <c r="AL340" s="134"/>
      <c r="AM340" s="134"/>
      <c r="AN340" s="134"/>
      <c r="AO340" s="134"/>
      <c r="AP340" s="134"/>
      <c r="AQ340" s="134"/>
      <c r="AR340" s="134"/>
      <c r="AS340" s="134"/>
      <c r="AT340" s="229"/>
      <c r="AU340" s="229"/>
      <c r="AV340" s="229"/>
      <c r="AW340" s="134">
        <v>0.8041666666666667</v>
      </c>
      <c r="AX340" s="134">
        <v>0.8041666666666667</v>
      </c>
      <c r="AY340" s="134">
        <v>0.8041666666666667</v>
      </c>
      <c r="AZ340" s="134">
        <v>0.8041666666666667</v>
      </c>
      <c r="BA340" s="134">
        <v>0.8041666666666667</v>
      </c>
      <c r="BB340" s="134">
        <v>0.8041666666666667</v>
      </c>
      <c r="BC340" s="134">
        <v>0.8041666666666667</v>
      </c>
      <c r="BD340" s="134">
        <v>0.8041666666666667</v>
      </c>
      <c r="BE340" s="134">
        <v>0.8041666666666667</v>
      </c>
      <c r="BH340" s="229"/>
      <c r="BI340" s="229"/>
      <c r="BJ340" s="229"/>
      <c r="BK340" s="229"/>
      <c r="BL340" s="229"/>
      <c r="BM340" s="229"/>
      <c r="BN340" s="134">
        <f>+BN338/BN336</f>
        <v>0.75349462365591391</v>
      </c>
      <c r="BO340" s="134">
        <f t="shared" ref="BO340:BS340" si="445">+BO338/BO336</f>
        <v>0.73602150537634403</v>
      </c>
      <c r="BP340" s="134">
        <f t="shared" si="445"/>
        <v>0.76111111111111107</v>
      </c>
      <c r="BQ340" s="134">
        <f t="shared" si="445"/>
        <v>0.8139784946236559</v>
      </c>
      <c r="BR340" s="134">
        <f t="shared" si="445"/>
        <v>0.81666666666666654</v>
      </c>
      <c r="BS340" s="134">
        <f t="shared" si="445"/>
        <v>0.81666666666666665</v>
      </c>
      <c r="BT340" s="229"/>
      <c r="BU340" s="229"/>
      <c r="BV340" s="229"/>
      <c r="BW340" s="229"/>
      <c r="BX340" s="229"/>
      <c r="BY340" s="229"/>
      <c r="BZ340" s="134"/>
      <c r="CA340" s="134"/>
      <c r="CB340" s="134"/>
      <c r="CC340" s="134"/>
      <c r="CD340" s="134"/>
      <c r="CE340" s="134"/>
      <c r="CH340" s="229"/>
      <c r="CI340" s="229"/>
      <c r="CJ340" s="229"/>
      <c r="CK340" s="229"/>
      <c r="CL340" s="229"/>
      <c r="CM340" s="229"/>
      <c r="CN340" s="229"/>
      <c r="CO340" s="229"/>
      <c r="CP340" s="229"/>
      <c r="CQ340" s="134">
        <f t="shared" ref="CQ340:CS340" si="446">+CQ338/CQ336</f>
        <v>0.81397849462365612</v>
      </c>
      <c r="CR340" s="134">
        <f t="shared" si="446"/>
        <v>0.81666666666666665</v>
      </c>
      <c r="CS340" s="134">
        <f t="shared" si="446"/>
        <v>0.81666666666666654</v>
      </c>
      <c r="CT340" s="229"/>
      <c r="CU340" s="229"/>
      <c r="CV340" s="229"/>
      <c r="CW340" s="229"/>
      <c r="CX340" s="229"/>
      <c r="CY340" s="229"/>
      <c r="CZ340" s="229"/>
      <c r="DA340" s="229"/>
      <c r="DB340" s="229"/>
      <c r="DC340" s="134"/>
      <c r="DD340" s="134"/>
      <c r="DE340" s="134"/>
      <c r="DH340" s="134"/>
      <c r="DI340" s="134"/>
      <c r="DJ340" s="134"/>
      <c r="DK340" s="134"/>
      <c r="DL340" s="134"/>
      <c r="DM340" s="134"/>
      <c r="DN340" s="134"/>
      <c r="DO340" s="134"/>
      <c r="DP340" s="134"/>
      <c r="DQ340" s="134"/>
      <c r="DR340" s="134"/>
      <c r="DS340" s="134"/>
      <c r="DT340" s="134"/>
      <c r="DU340" s="134"/>
      <c r="DV340" s="134"/>
      <c r="DW340" s="134"/>
      <c r="DX340" s="134"/>
      <c r="DY340" s="134"/>
      <c r="DZ340" s="134"/>
      <c r="EA340" s="134"/>
      <c r="EB340" s="134"/>
      <c r="EC340" s="134"/>
      <c r="ED340" s="134"/>
      <c r="EE340" s="134"/>
      <c r="EF340" s="134">
        <v>0.66857142857142471</v>
      </c>
      <c r="EG340" s="134">
        <v>0.63903609831029262</v>
      </c>
      <c r="EH340" s="134">
        <v>0.7046044546850998</v>
      </c>
      <c r="EI340" s="134">
        <v>0.68396697388632877</v>
      </c>
      <c r="EJ340" s="134">
        <v>0.72060099846390402</v>
      </c>
      <c r="EK340" s="134">
        <v>0.68227306547619049</v>
      </c>
      <c r="EL340" s="134">
        <v>0.66873139880952492</v>
      </c>
      <c r="EM340" s="134">
        <v>0.63698660714285527</v>
      </c>
      <c r="EN340" s="134">
        <v>0.68601190476190343</v>
      </c>
      <c r="EO340" s="134">
        <v>0.649311755952375</v>
      </c>
      <c r="EP340" s="134">
        <v>0.69743949032737917</v>
      </c>
      <c r="EQ340" s="134">
        <v>0.6740141369047612</v>
      </c>
      <c r="ER340" s="134">
        <v>0.68640252976190586</v>
      </c>
      <c r="ES340" s="134">
        <v>0.7007068452380959</v>
      </c>
      <c r="ET340" s="134">
        <v>0.68471638655462286</v>
      </c>
      <c r="EU340" s="134">
        <v>0.67296918767507008</v>
      </c>
      <c r="EV340" s="134">
        <v>0.68112745098039573</v>
      </c>
      <c r="EW340" s="134">
        <v>0.68370973389355882</v>
      </c>
      <c r="EX340" s="134">
        <v>0.68601190476190277</v>
      </c>
      <c r="EY340" s="134">
        <v>0.61551120448179475</v>
      </c>
      <c r="EZ340" s="134">
        <v>0.64714635854341451</v>
      </c>
      <c r="FA340" s="134">
        <v>0.67500000000000004</v>
      </c>
      <c r="FB340" s="134">
        <v>0.68</v>
      </c>
      <c r="FC340" s="134">
        <v>0.68</v>
      </c>
      <c r="FD340" s="134">
        <v>0.68</v>
      </c>
      <c r="FE340" s="134">
        <v>0.68</v>
      </c>
      <c r="FF340" s="134">
        <v>0.67500000000000004</v>
      </c>
      <c r="FG340" s="134"/>
      <c r="FH340" s="134">
        <f t="shared" ref="FH340:FO340" si="447">+IFERROR(FH338/FH336,"-")</f>
        <v>2.7102857142857144</v>
      </c>
      <c r="FI340" s="134">
        <f t="shared" si="447"/>
        <v>2.7261418920592311</v>
      </c>
      <c r="FJ340" s="134">
        <f t="shared" si="447"/>
        <v>2.7261418920592311</v>
      </c>
      <c r="FK340" s="134">
        <f t="shared" si="447"/>
        <v>2.7261418920592311</v>
      </c>
      <c r="FL340" s="134">
        <f t="shared" si="447"/>
        <v>3.3081428571428573</v>
      </c>
      <c r="FM340" s="134">
        <f t="shared" si="447"/>
        <v>3.024</v>
      </c>
      <c r="FN340" s="134">
        <f t="shared" si="447"/>
        <v>3.1175823529411768</v>
      </c>
      <c r="FO340" s="134">
        <f t="shared" si="447"/>
        <v>3.1175823529411768</v>
      </c>
      <c r="FP340" s="134">
        <f>+IFERROR(FP338/FP336,"-")</f>
        <v>2.5799999999999996</v>
      </c>
      <c r="FQ340" s="134">
        <f t="shared" ref="FQ340" si="448">+IFERROR(FQ338/FQ336,"-")</f>
        <v>3.2749285714285712</v>
      </c>
      <c r="FR340" s="134">
        <v>0.8571428571428571</v>
      </c>
      <c r="FS340" s="134">
        <f t="shared" ref="FS340:FW340" si="449">+IFERROR(FS338/FS336,"-")</f>
        <v>3.3515428571428574</v>
      </c>
      <c r="FT340" s="134">
        <f t="shared" si="449"/>
        <v>3.3409142857142853</v>
      </c>
      <c r="FU340" s="134">
        <v>0.75</v>
      </c>
      <c r="FV340" s="134">
        <f t="shared" si="449"/>
        <v>3.2681258010112249</v>
      </c>
      <c r="FW340" s="134">
        <f t="shared" si="449"/>
        <v>3.198</v>
      </c>
      <c r="FX340" s="134">
        <v>0.75</v>
      </c>
      <c r="FY340" s="158">
        <v>0.75</v>
      </c>
      <c r="FZ340" s="158"/>
      <c r="GA340" s="158"/>
      <c r="GB340" s="158"/>
      <c r="GC340" s="158"/>
      <c r="GD340" s="158"/>
      <c r="GE340" s="158"/>
      <c r="GF340" s="158"/>
      <c r="GG340" s="158"/>
      <c r="GH340" s="158"/>
      <c r="GI340" s="158"/>
      <c r="GJ340" s="158"/>
      <c r="GK340" s="158"/>
      <c r="GL340" s="158"/>
      <c r="GM340" s="158" t="str">
        <f t="shared" ref="GM340:HH340" si="450">+IFERROR(GM338/GM336,"-")</f>
        <v>-</v>
      </c>
      <c r="GN340" s="158" t="str">
        <f t="shared" si="450"/>
        <v>-</v>
      </c>
      <c r="GO340" s="158" t="str">
        <f t="shared" si="450"/>
        <v>-</v>
      </c>
      <c r="GP340" s="158" t="str">
        <f t="shared" si="450"/>
        <v>-</v>
      </c>
      <c r="GQ340" s="158" t="str">
        <f t="shared" si="450"/>
        <v>-</v>
      </c>
      <c r="GR340" s="158" t="str">
        <f t="shared" si="450"/>
        <v>-</v>
      </c>
      <c r="GS340" s="158" t="str">
        <f t="shared" si="450"/>
        <v>-</v>
      </c>
      <c r="GT340" s="158" t="str">
        <f t="shared" si="450"/>
        <v>-</v>
      </c>
      <c r="GU340" s="158" t="str">
        <f t="shared" si="450"/>
        <v>-</v>
      </c>
      <c r="GV340" s="158" t="str">
        <f t="shared" si="450"/>
        <v>-</v>
      </c>
      <c r="GW340" s="158" t="str">
        <f t="shared" si="450"/>
        <v>-</v>
      </c>
      <c r="GX340" s="158" t="str">
        <f t="shared" si="450"/>
        <v>-</v>
      </c>
      <c r="GY340" s="158" t="str">
        <f t="shared" si="450"/>
        <v>-</v>
      </c>
      <c r="GZ340" s="158" t="str">
        <f t="shared" si="450"/>
        <v>-</v>
      </c>
      <c r="HA340" s="158" t="str">
        <f t="shared" si="450"/>
        <v>-</v>
      </c>
      <c r="HB340" s="158" t="str">
        <f t="shared" si="450"/>
        <v>-</v>
      </c>
      <c r="HC340" s="158" t="str">
        <f t="shared" si="450"/>
        <v>-</v>
      </c>
      <c r="HD340" s="158" t="str">
        <f t="shared" si="450"/>
        <v>-</v>
      </c>
      <c r="HE340" s="158" t="str">
        <f t="shared" si="450"/>
        <v>-</v>
      </c>
      <c r="HF340" s="158" t="str">
        <f t="shared" si="450"/>
        <v>-</v>
      </c>
      <c r="HG340" s="158" t="str">
        <f t="shared" si="450"/>
        <v>-</v>
      </c>
      <c r="HH340" s="158" t="str">
        <f t="shared" si="450"/>
        <v>-</v>
      </c>
    </row>
    <row r="341" spans="1:216" ht="15" customHeight="1">
      <c r="B341" s="104" t="s">
        <v>473</v>
      </c>
      <c r="C341" s="106" t="s">
        <v>264</v>
      </c>
      <c r="H341" s="131">
        <f>H333/H336</f>
        <v>192.07853952966775</v>
      </c>
      <c r="I341" s="131">
        <f t="shared" ref="I341:S341" si="451">I333/I336</f>
        <v>194.40089961843364</v>
      </c>
      <c r="J341" s="131">
        <f t="shared" si="451"/>
        <v>183.28365291440949</v>
      </c>
      <c r="K341" s="131">
        <f t="shared" si="451"/>
        <v>182.78493565626911</v>
      </c>
      <c r="L341" s="131">
        <f t="shared" si="451"/>
        <v>176.61580402498072</v>
      </c>
      <c r="M341" s="131">
        <f t="shared" si="451"/>
        <v>169.69782590837468</v>
      </c>
      <c r="N341" s="131">
        <f t="shared" si="451"/>
        <v>176.83861051599658</v>
      </c>
      <c r="O341" s="131">
        <f t="shared" si="451"/>
        <v>165.07379163807769</v>
      </c>
      <c r="P341" s="131">
        <f t="shared" si="451"/>
        <v>159.36030446413943</v>
      </c>
      <c r="Q341" s="131">
        <f t="shared" si="451"/>
        <v>182.639076918694</v>
      </c>
      <c r="R341" s="131">
        <f t="shared" si="451"/>
        <v>163.01347566260466</v>
      </c>
      <c r="S341" s="131">
        <f t="shared" si="451"/>
        <v>146.73797035167391</v>
      </c>
      <c r="T341" s="204">
        <f t="shared" ref="T341:AE341" si="452">+T333/T338/T332/(T$5-T$4+1)</f>
        <v>0.29817535633611647</v>
      </c>
      <c r="U341" s="204">
        <f t="shared" si="452"/>
        <v>0.34497604017013439</v>
      </c>
      <c r="V341" s="204">
        <f t="shared" si="452"/>
        <v>0.28392501119783181</v>
      </c>
      <c r="W341" s="204">
        <f t="shared" si="452"/>
        <v>0.2907571819837933</v>
      </c>
      <c r="X341" s="204">
        <f t="shared" si="452"/>
        <v>0.28921210220963728</v>
      </c>
      <c r="Y341" s="204">
        <f t="shared" si="452"/>
        <v>0.28511701932698214</v>
      </c>
      <c r="Z341" s="204">
        <f t="shared" si="452"/>
        <v>0.33513552005834535</v>
      </c>
      <c r="AA341" s="204">
        <f t="shared" si="452"/>
        <v>0.33452442414719669</v>
      </c>
      <c r="AB341" s="204">
        <f t="shared" si="452"/>
        <v>0.41593209984665547</v>
      </c>
      <c r="AC341" s="204">
        <f t="shared" si="452"/>
        <v>0.35258873140865249</v>
      </c>
      <c r="AD341" s="204">
        <f t="shared" si="452"/>
        <v>0.34320422511809479</v>
      </c>
      <c r="AE341" s="204">
        <f t="shared" si="452"/>
        <v>0.27808290506448763</v>
      </c>
      <c r="AF341" s="186"/>
      <c r="AH341" s="227"/>
      <c r="AI341" s="227"/>
      <c r="AJ341" s="227"/>
      <c r="AK341" s="138"/>
      <c r="AL341" s="138"/>
      <c r="AM341" s="138"/>
      <c r="AN341" s="138"/>
      <c r="AO341" s="138"/>
      <c r="AP341" s="138"/>
      <c r="AQ341" s="138"/>
      <c r="AR341" s="138"/>
      <c r="AS341" s="138"/>
      <c r="AT341" s="227"/>
      <c r="AU341" s="227"/>
      <c r="AV341" s="227"/>
      <c r="AW341" s="138">
        <f t="shared" ref="AW341:BE341" si="453">IFERROR(AW333/AW338,0)</f>
        <v>248.19620640982507</v>
      </c>
      <c r="AX341" s="138">
        <f t="shared" si="453"/>
        <v>242.22727699043196</v>
      </c>
      <c r="AY341" s="138">
        <f t="shared" si="453"/>
        <v>254.56674107655041</v>
      </c>
      <c r="AZ341" s="138">
        <f t="shared" si="453"/>
        <v>250.99897884362409</v>
      </c>
      <c r="BA341" s="138">
        <f t="shared" si="453"/>
        <v>225.60625492722585</v>
      </c>
      <c r="BB341" s="138">
        <f t="shared" si="453"/>
        <v>237.26261210257789</v>
      </c>
      <c r="BC341" s="138">
        <f t="shared" si="453"/>
        <v>237.59970394067011</v>
      </c>
      <c r="BD341" s="138">
        <f t="shared" si="453"/>
        <v>238.3198609583651</v>
      </c>
      <c r="BE341" s="138">
        <f t="shared" si="453"/>
        <v>263.02663677296556</v>
      </c>
      <c r="BH341" s="227"/>
      <c r="BI341" s="227"/>
      <c r="BJ341" s="227"/>
      <c r="BK341" s="227"/>
      <c r="BL341" s="227"/>
      <c r="BM341" s="227"/>
      <c r="BN341" s="138">
        <f>+BN333/BN338</f>
        <v>256.64433489017671</v>
      </c>
      <c r="BO341" s="138">
        <f t="shared" ref="BO341:BS341" si="454">+BO333/BO338</f>
        <v>265.8489523504519</v>
      </c>
      <c r="BP341" s="138">
        <f t="shared" si="454"/>
        <v>218.12924988997085</v>
      </c>
      <c r="BQ341" s="138">
        <f t="shared" si="454"/>
        <v>233.37130132072815</v>
      </c>
      <c r="BR341" s="138">
        <f t="shared" si="454"/>
        <v>244.06561102634885</v>
      </c>
      <c r="BS341" s="138">
        <f t="shared" si="454"/>
        <v>214.96845992240151</v>
      </c>
      <c r="BT341" s="227"/>
      <c r="BU341" s="227"/>
      <c r="BV341" s="227"/>
      <c r="BW341" s="227"/>
      <c r="BX341" s="227"/>
      <c r="BY341" s="227"/>
      <c r="BZ341" s="138"/>
      <c r="CA341" s="138"/>
      <c r="CB341" s="138"/>
      <c r="CC341" s="138"/>
      <c r="CD341" s="138"/>
      <c r="CE341" s="138"/>
      <c r="CH341" s="227"/>
      <c r="CI341" s="227"/>
      <c r="CJ341" s="227"/>
      <c r="CK341" s="227"/>
      <c r="CL341" s="227"/>
      <c r="CM341" s="227"/>
      <c r="CN341" s="227"/>
      <c r="CO341" s="227"/>
      <c r="CP341" s="227"/>
      <c r="CQ341" s="138">
        <f t="shared" ref="CQ341:CS341" si="455">+CQ333/CQ338</f>
        <v>230.9380205843662</v>
      </c>
      <c r="CR341" s="138">
        <f t="shared" si="455"/>
        <v>242.39553632971084</v>
      </c>
      <c r="CS341" s="138">
        <f t="shared" si="455"/>
        <v>219.46800266410543</v>
      </c>
      <c r="CT341" s="227"/>
      <c r="CU341" s="227"/>
      <c r="CV341" s="227"/>
      <c r="CW341" s="227"/>
      <c r="CX341" s="227"/>
      <c r="CY341" s="227"/>
      <c r="CZ341" s="227"/>
      <c r="DA341" s="227"/>
      <c r="DB341" s="227"/>
      <c r="DC341" s="138"/>
      <c r="DD341" s="138"/>
      <c r="DE341" s="138"/>
      <c r="DH341" s="138"/>
      <c r="DI341" s="138"/>
      <c r="DJ341" s="138"/>
      <c r="DK341" s="138"/>
      <c r="DL341" s="138"/>
      <c r="DM341" s="138"/>
      <c r="DN341" s="138"/>
      <c r="DO341" s="138"/>
      <c r="DP341" s="138"/>
      <c r="DQ341" s="138"/>
      <c r="DR341" s="138"/>
      <c r="DS341" s="138"/>
      <c r="DT341" s="138"/>
      <c r="DU341" s="138"/>
      <c r="DV341" s="138"/>
      <c r="DW341" s="138"/>
      <c r="DX341" s="138"/>
      <c r="DY341" s="138"/>
      <c r="DZ341" s="138"/>
      <c r="EA341" s="138"/>
      <c r="EB341" s="138"/>
      <c r="EC341" s="138"/>
      <c r="ED341" s="138"/>
      <c r="EE341" s="138"/>
      <c r="EF341" s="138">
        <v>224.28915081334273</v>
      </c>
      <c r="EG341" s="138">
        <v>246.34716504912683</v>
      </c>
      <c r="EH341" s="138">
        <v>250.5175633178703</v>
      </c>
      <c r="EI341" s="138">
        <v>236.06304146430267</v>
      </c>
      <c r="EJ341" s="138">
        <v>238.0888115558887</v>
      </c>
      <c r="EK341" s="138">
        <v>228.9429046593406</v>
      </c>
      <c r="EL341" s="138">
        <v>234.18680982448294</v>
      </c>
      <c r="EM341" s="138">
        <v>223.20732148906413</v>
      </c>
      <c r="EN341" s="138">
        <v>220.29392624728894</v>
      </c>
      <c r="EO341" s="138">
        <v>217.33978858108887</v>
      </c>
      <c r="EP341" s="138">
        <v>206.76770287531662</v>
      </c>
      <c r="EQ341" s="138">
        <v>226.17910859666091</v>
      </c>
      <c r="ER341" s="138">
        <v>222.68031760657263</v>
      </c>
      <c r="ES341" s="138">
        <v>224.65121316698011</v>
      </c>
      <c r="ET341" s="138">
        <v>228.39663521771615</v>
      </c>
      <c r="EU341" s="138">
        <v>230.21904266389177</v>
      </c>
      <c r="EV341" s="138">
        <v>219.22699840641684</v>
      </c>
      <c r="EW341" s="138">
        <v>231.4663730523574</v>
      </c>
      <c r="EX341" s="138">
        <v>226.39414185236569</v>
      </c>
      <c r="EY341" s="138">
        <v>241.77361624665912</v>
      </c>
      <c r="EZ341" s="138">
        <v>240.38724198566504</v>
      </c>
      <c r="FA341" s="138">
        <v>218.9267692187986</v>
      </c>
      <c r="FB341" s="138">
        <v>218.92677</v>
      </c>
      <c r="FC341" s="138">
        <v>218.92677</v>
      </c>
      <c r="FD341" s="138">
        <v>134.56700000000001</v>
      </c>
      <c r="FE341" s="138">
        <v>145.006</v>
      </c>
      <c r="FF341" s="138">
        <v>161.99444364495798</v>
      </c>
      <c r="FG341" s="138"/>
      <c r="FH341" s="138">
        <f t="shared" ref="FH341:FO341" si="456">IFERROR(FH333/FH338,0)</f>
        <v>44.192028532501965</v>
      </c>
      <c r="FI341" s="138">
        <f t="shared" si="456"/>
        <v>60.133949385184735</v>
      </c>
      <c r="FJ341" s="138">
        <f t="shared" si="456"/>
        <v>63.912122811242376</v>
      </c>
      <c r="FK341" s="138">
        <f t="shared" si="456"/>
        <v>61.443446456972666</v>
      </c>
      <c r="FL341" s="138">
        <f t="shared" si="456"/>
        <v>50.481495875977025</v>
      </c>
      <c r="FM341" s="138">
        <f t="shared" si="456"/>
        <v>50.968188201206409</v>
      </c>
      <c r="FN341" s="138">
        <f t="shared" si="456"/>
        <v>51.406026480648428</v>
      </c>
      <c r="FO341" s="138">
        <f t="shared" si="456"/>
        <v>48.016888310979319</v>
      </c>
      <c r="FP341" s="138">
        <f>IFERROR(FP333/FP338,0)</f>
        <v>62.556725742622625</v>
      </c>
      <c r="FQ341" s="138">
        <f t="shared" ref="FQ341" si="457">IFERROR(FQ333/FQ338,0)</f>
        <v>49.282403843563195</v>
      </c>
      <c r="FR341" s="138">
        <v>89.20425457516339</v>
      </c>
      <c r="FS341" s="138">
        <f t="shared" ref="FS341:FW341" si="458">IFERROR(FS333/FS338,0)</f>
        <v>48.927516387786788</v>
      </c>
      <c r="FT341" s="138">
        <f t="shared" si="458"/>
        <v>48.37312644587135</v>
      </c>
      <c r="FU341" s="138">
        <v>217.06824236694678</v>
      </c>
      <c r="FV341" s="138">
        <f t="shared" si="458"/>
        <v>47.792760013250131</v>
      </c>
      <c r="FW341" s="138">
        <f t="shared" si="458"/>
        <v>53.316323402406617</v>
      </c>
      <c r="FX341" s="138">
        <v>204.36527777777775</v>
      </c>
      <c r="FY341" s="250">
        <f>+FY333/FY338</f>
        <v>40.693788620071686</v>
      </c>
      <c r="FZ341" s="250"/>
      <c r="GA341" s="250"/>
      <c r="GB341" s="250"/>
      <c r="GC341" s="250"/>
      <c r="GD341" s="250"/>
      <c r="GE341" s="250"/>
      <c r="GF341" s="250"/>
      <c r="GG341" s="250"/>
      <c r="GH341" s="250"/>
      <c r="GI341" s="250"/>
      <c r="GJ341" s="250"/>
      <c r="GK341" s="250"/>
      <c r="GL341" s="250"/>
      <c r="GM341" s="250">
        <f t="shared" ref="GM341:HH341" si="459">IFERROR(GM333/GM338,0)</f>
        <v>0</v>
      </c>
      <c r="GN341" s="250">
        <f t="shared" si="459"/>
        <v>0</v>
      </c>
      <c r="GO341" s="250">
        <f t="shared" si="459"/>
        <v>0</v>
      </c>
      <c r="GP341" s="250">
        <f t="shared" si="459"/>
        <v>0</v>
      </c>
      <c r="GQ341" s="250">
        <f t="shared" si="459"/>
        <v>0</v>
      </c>
      <c r="GR341" s="250">
        <f t="shared" si="459"/>
        <v>0</v>
      </c>
      <c r="GS341" s="250">
        <f t="shared" si="459"/>
        <v>0</v>
      </c>
      <c r="GT341" s="250">
        <f t="shared" si="459"/>
        <v>0</v>
      </c>
      <c r="GU341" s="250">
        <f t="shared" si="459"/>
        <v>0</v>
      </c>
      <c r="GV341" s="250">
        <f t="shared" si="459"/>
        <v>0</v>
      </c>
      <c r="GW341" s="250">
        <f t="shared" si="459"/>
        <v>0</v>
      </c>
      <c r="GX341" s="250">
        <f t="shared" si="459"/>
        <v>0</v>
      </c>
      <c r="GY341" s="250">
        <f t="shared" si="459"/>
        <v>0</v>
      </c>
      <c r="GZ341" s="250">
        <f t="shared" si="459"/>
        <v>0</v>
      </c>
      <c r="HA341" s="250">
        <f t="shared" si="459"/>
        <v>0</v>
      </c>
      <c r="HB341" s="250">
        <f t="shared" si="459"/>
        <v>0</v>
      </c>
      <c r="HC341" s="250">
        <f t="shared" si="459"/>
        <v>0</v>
      </c>
      <c r="HD341" s="250">
        <f t="shared" si="459"/>
        <v>0</v>
      </c>
      <c r="HE341" s="250">
        <f t="shared" si="459"/>
        <v>0</v>
      </c>
      <c r="HF341" s="250">
        <f t="shared" si="459"/>
        <v>0</v>
      </c>
      <c r="HG341" s="250">
        <f t="shared" si="459"/>
        <v>0</v>
      </c>
      <c r="HH341" s="250">
        <f t="shared" si="459"/>
        <v>0</v>
      </c>
    </row>
    <row r="342" spans="1:216" s="264" customFormat="1" ht="15" customHeight="1">
      <c r="B342" s="256" t="s">
        <v>474</v>
      </c>
      <c r="C342" s="253"/>
      <c r="D342" s="263"/>
      <c r="E342" s="263"/>
      <c r="F342" s="263"/>
      <c r="AF342" s="267"/>
      <c r="AG342" s="265"/>
      <c r="BF342" s="265"/>
      <c r="BG342" s="265"/>
      <c r="CF342" s="265"/>
      <c r="CG342" s="265"/>
      <c r="FY342" s="278"/>
      <c r="FZ342" s="278"/>
      <c r="GA342" s="278"/>
      <c r="GB342" s="278"/>
      <c r="GC342" s="278"/>
      <c r="GD342" s="278"/>
      <c r="GE342" s="278"/>
      <c r="GF342" s="278"/>
      <c r="GG342" s="278"/>
      <c r="GH342" s="278"/>
      <c r="GI342" s="278"/>
      <c r="GJ342" s="278"/>
      <c r="GK342" s="278"/>
      <c r="GL342" s="278"/>
      <c r="GM342" s="278"/>
      <c r="GN342" s="278"/>
      <c r="GO342" s="278"/>
      <c r="GP342" s="278"/>
      <c r="GQ342" s="278"/>
      <c r="GR342" s="278"/>
      <c r="GS342" s="278"/>
      <c r="GT342" s="278"/>
      <c r="GU342" s="278"/>
      <c r="GV342" s="278"/>
      <c r="GW342" s="278"/>
      <c r="GX342" s="278"/>
      <c r="GY342" s="278"/>
      <c r="GZ342" s="278"/>
      <c r="HA342" s="278"/>
      <c r="HB342" s="278"/>
      <c r="HC342" s="278"/>
      <c r="HD342" s="278"/>
      <c r="HE342" s="278"/>
      <c r="HF342" s="278"/>
      <c r="HG342" s="278"/>
      <c r="HH342" s="278"/>
    </row>
    <row r="343" spans="1:216" ht="15" customHeight="1">
      <c r="B343" s="105" t="s">
        <v>475</v>
      </c>
      <c r="C343" s="106" t="s">
        <v>174</v>
      </c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86"/>
      <c r="AH343" s="227"/>
      <c r="AI343" s="227"/>
      <c r="AJ343" s="227"/>
      <c r="AK343" s="248"/>
      <c r="AL343" s="248"/>
      <c r="AM343" s="248"/>
      <c r="AN343" s="248"/>
      <c r="AO343" s="248"/>
      <c r="AP343" s="248"/>
      <c r="AQ343" s="248"/>
      <c r="AR343" s="248"/>
      <c r="AS343" s="248"/>
      <c r="AT343" s="227"/>
      <c r="AU343" s="227"/>
      <c r="AV343" s="227"/>
      <c r="AW343" s="248"/>
      <c r="AX343" s="248"/>
      <c r="AY343" s="248"/>
      <c r="AZ343" s="248"/>
      <c r="BA343" s="248"/>
      <c r="BB343" s="248"/>
      <c r="BC343" s="248"/>
      <c r="BD343" s="248"/>
      <c r="BE343" s="248"/>
      <c r="BH343" s="226"/>
      <c r="BI343" s="226"/>
      <c r="BJ343" s="226"/>
      <c r="BK343" s="226"/>
      <c r="BL343" s="226"/>
      <c r="BM343" s="226"/>
      <c r="BN343" s="248"/>
      <c r="BO343" s="248"/>
      <c r="BP343" s="248"/>
      <c r="BQ343" s="248"/>
      <c r="BR343" s="248"/>
      <c r="BS343" s="248"/>
      <c r="BT343" s="226"/>
      <c r="BU343" s="226"/>
      <c r="BV343" s="226"/>
      <c r="BW343" s="226"/>
      <c r="BX343" s="226"/>
      <c r="BY343" s="226"/>
      <c r="BZ343" s="248"/>
      <c r="CA343" s="248"/>
      <c r="CB343" s="248"/>
      <c r="CC343" s="248"/>
      <c r="CD343" s="248"/>
      <c r="CE343" s="248"/>
      <c r="CH343" s="226"/>
      <c r="CI343" s="226"/>
      <c r="CJ343" s="226"/>
      <c r="CK343" s="226"/>
      <c r="CL343" s="226"/>
      <c r="CM343" s="226"/>
      <c r="CN343" s="226"/>
      <c r="CO343" s="226"/>
      <c r="CP343" s="226"/>
      <c r="CQ343" s="248"/>
      <c r="CR343" s="248"/>
      <c r="CS343" s="248"/>
      <c r="CT343" s="226"/>
      <c r="CU343" s="226"/>
      <c r="CV343" s="226"/>
      <c r="CW343" s="226"/>
      <c r="CX343" s="226"/>
      <c r="CY343" s="226"/>
      <c r="CZ343" s="226"/>
      <c r="DA343" s="226"/>
      <c r="DB343" s="226"/>
      <c r="DC343" s="248"/>
      <c r="DD343" s="248"/>
      <c r="DE343" s="248"/>
      <c r="DH343" s="248"/>
      <c r="DI343" s="248"/>
      <c r="DJ343" s="248"/>
      <c r="DK343" s="248"/>
      <c r="DL343" s="248"/>
      <c r="DM343" s="248"/>
      <c r="DN343" s="248"/>
      <c r="DO343" s="248"/>
      <c r="DP343" s="248"/>
      <c r="DQ343" s="248"/>
      <c r="DR343" s="248"/>
      <c r="DS343" s="248"/>
      <c r="DT343" s="248"/>
      <c r="DU343" s="248"/>
      <c r="DV343" s="248"/>
      <c r="DW343" s="248"/>
      <c r="DX343" s="248"/>
      <c r="DY343" s="248"/>
      <c r="DZ343" s="248"/>
      <c r="EA343" s="248"/>
      <c r="EB343" s="248"/>
      <c r="EC343" s="248"/>
      <c r="ED343" s="248"/>
      <c r="EE343" s="248"/>
      <c r="EF343" s="248"/>
      <c r="EG343" s="248"/>
      <c r="EH343" s="248"/>
      <c r="EI343" s="248"/>
      <c r="EJ343" s="248"/>
      <c r="EK343" s="248"/>
      <c r="EL343" s="248"/>
      <c r="EM343" s="248"/>
      <c r="EN343" s="248"/>
      <c r="EO343" s="248"/>
      <c r="EP343" s="248"/>
      <c r="EQ343" s="248"/>
      <c r="ER343" s="248"/>
      <c r="ES343" s="248"/>
      <c r="ET343" s="248"/>
      <c r="EU343" s="248"/>
      <c r="EV343" s="248"/>
      <c r="EW343" s="248"/>
      <c r="EX343" s="248"/>
      <c r="EY343" s="248"/>
      <c r="EZ343" s="248"/>
      <c r="FA343" s="248"/>
      <c r="FB343" s="248"/>
      <c r="FC343" s="248"/>
      <c r="FD343" s="248"/>
      <c r="FE343" s="248"/>
      <c r="FF343" s="248"/>
      <c r="FG343" s="248"/>
      <c r="FH343" s="248"/>
      <c r="FI343" s="248"/>
      <c r="FJ343" s="248"/>
      <c r="FK343" s="248"/>
      <c r="FL343" s="248"/>
      <c r="FM343" s="248"/>
      <c r="FN343" s="248"/>
      <c r="FO343" s="248"/>
      <c r="FP343" s="248"/>
      <c r="FQ343" s="248"/>
      <c r="FR343" s="248"/>
      <c r="FS343" s="248"/>
      <c r="FT343" s="248"/>
      <c r="FU343" s="248"/>
      <c r="FV343" s="248"/>
      <c r="FW343" s="248"/>
      <c r="FX343" s="248"/>
      <c r="FY343" s="249"/>
      <c r="FZ343" s="249"/>
      <c r="GA343" s="249"/>
      <c r="GB343" s="249"/>
      <c r="GC343" s="249"/>
      <c r="GD343" s="249"/>
      <c r="GE343" s="249"/>
      <c r="GF343" s="249"/>
      <c r="GG343" s="249"/>
      <c r="GH343" s="249"/>
      <c r="GI343" s="249"/>
      <c r="GJ343" s="249"/>
      <c r="GK343" s="249"/>
      <c r="GL343" s="249"/>
      <c r="GM343" s="249"/>
      <c r="GN343" s="249"/>
      <c r="GO343" s="249"/>
      <c r="GP343" s="249"/>
      <c r="GQ343" s="249"/>
      <c r="GR343" s="249"/>
      <c r="GS343" s="249"/>
      <c r="GT343" s="249"/>
      <c r="GU343" s="249"/>
      <c r="GV343" s="249"/>
      <c r="GW343" s="249"/>
      <c r="GX343" s="249"/>
      <c r="GY343" s="249"/>
      <c r="GZ343" s="249"/>
      <c r="HA343" s="249"/>
      <c r="HB343" s="249"/>
      <c r="HC343" s="249"/>
      <c r="HD343" s="249"/>
      <c r="HE343" s="249"/>
      <c r="HF343" s="249"/>
      <c r="HG343" s="249"/>
      <c r="HH343" s="249"/>
    </row>
    <row r="344" spans="1:216" ht="15" customHeight="1">
      <c r="B344" s="105" t="s">
        <v>476</v>
      </c>
      <c r="C344" s="106" t="s">
        <v>153</v>
      </c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86"/>
      <c r="AH344" s="228"/>
      <c r="AI344" s="228"/>
      <c r="AJ344" s="228"/>
      <c r="AK344" s="138"/>
      <c r="AL344" s="138"/>
      <c r="AM344" s="138"/>
      <c r="AN344" s="138"/>
      <c r="AO344" s="138"/>
      <c r="AP344" s="138"/>
      <c r="AQ344" s="138"/>
      <c r="AR344" s="138"/>
      <c r="AS344" s="138"/>
      <c r="AT344" s="228"/>
      <c r="AU344" s="228"/>
      <c r="AV344" s="228"/>
      <c r="AW344" s="138"/>
      <c r="AX344" s="138"/>
      <c r="AY344" s="138"/>
      <c r="AZ344" s="138"/>
      <c r="BA344" s="138"/>
      <c r="BB344" s="138"/>
      <c r="BC344" s="138"/>
      <c r="BD344" s="138"/>
      <c r="BE344" s="138"/>
      <c r="BH344" s="226"/>
      <c r="BI344" s="226"/>
      <c r="BJ344" s="226"/>
      <c r="BK344" s="226"/>
      <c r="BL344" s="226"/>
      <c r="BM344" s="226"/>
      <c r="BN344" s="138"/>
      <c r="BO344" s="138"/>
      <c r="BP344" s="138"/>
      <c r="BQ344" s="138"/>
      <c r="BR344" s="138"/>
      <c r="BS344" s="138"/>
      <c r="BT344" s="226"/>
      <c r="BU344" s="226"/>
      <c r="BV344" s="226"/>
      <c r="BW344" s="226"/>
      <c r="BX344" s="226"/>
      <c r="BY344" s="226"/>
      <c r="BZ344" s="138"/>
      <c r="CA344" s="138"/>
      <c r="CB344" s="138"/>
      <c r="CC344" s="138"/>
      <c r="CD344" s="138"/>
      <c r="CE344" s="138"/>
      <c r="CH344" s="226"/>
      <c r="CI344" s="226"/>
      <c r="CJ344" s="226"/>
      <c r="CK344" s="226"/>
      <c r="CL344" s="226"/>
      <c r="CM344" s="226"/>
      <c r="CN344" s="226"/>
      <c r="CO344" s="226"/>
      <c r="CP344" s="226"/>
      <c r="CQ344" s="138"/>
      <c r="CR344" s="138"/>
      <c r="CS344" s="138"/>
      <c r="CT344" s="226"/>
      <c r="CU344" s="226"/>
      <c r="CV344" s="226"/>
      <c r="CW344" s="226"/>
      <c r="CX344" s="226"/>
      <c r="CY344" s="226"/>
      <c r="CZ344" s="226"/>
      <c r="DA344" s="226"/>
      <c r="DB344" s="226"/>
      <c r="DC344" s="138"/>
      <c r="DD344" s="138"/>
      <c r="DE344" s="138"/>
      <c r="DH344" s="138"/>
      <c r="DI344" s="138"/>
      <c r="DJ344" s="138"/>
      <c r="DK344" s="138"/>
      <c r="DL344" s="138"/>
      <c r="DM344" s="138"/>
      <c r="DN344" s="138"/>
      <c r="DO344" s="138"/>
      <c r="DP344" s="138"/>
      <c r="DQ344" s="138"/>
      <c r="DR344" s="138"/>
      <c r="DS344" s="138"/>
      <c r="DT344" s="138"/>
      <c r="DU344" s="138"/>
      <c r="DV344" s="138"/>
      <c r="DW344" s="138"/>
      <c r="DX344" s="138"/>
      <c r="DY344" s="138"/>
      <c r="DZ344" s="138"/>
      <c r="EA344" s="138"/>
      <c r="EB344" s="138"/>
      <c r="EC344" s="138"/>
      <c r="ED344" s="138"/>
      <c r="EE344" s="138"/>
      <c r="EF344" s="138"/>
      <c r="EG344" s="138"/>
      <c r="EH344" s="138"/>
      <c r="EI344" s="138"/>
      <c r="EJ344" s="138"/>
      <c r="EK344" s="138"/>
      <c r="EL344" s="138"/>
      <c r="EM344" s="138"/>
      <c r="EN344" s="138"/>
      <c r="EO344" s="138"/>
      <c r="EP344" s="138"/>
      <c r="EQ344" s="138"/>
      <c r="ER344" s="138"/>
      <c r="ES344" s="138"/>
      <c r="ET344" s="138"/>
      <c r="EU344" s="138"/>
      <c r="EV344" s="138"/>
      <c r="EW344" s="138"/>
      <c r="EX344" s="138"/>
      <c r="EY344" s="138"/>
      <c r="EZ344" s="138"/>
      <c r="FA344" s="138"/>
      <c r="FB344" s="138"/>
      <c r="FC344" s="138"/>
      <c r="FD344" s="138"/>
      <c r="FE344" s="138"/>
      <c r="FF344" s="138"/>
      <c r="FG344" s="138"/>
      <c r="FH344" s="138"/>
      <c r="FI344" s="138"/>
      <c r="FJ344" s="138"/>
      <c r="FK344" s="138"/>
      <c r="FL344" s="138"/>
      <c r="FM344" s="138"/>
      <c r="FN344" s="138"/>
      <c r="FO344" s="138"/>
      <c r="FP344" s="138"/>
      <c r="FQ344" s="138"/>
      <c r="FR344" s="138"/>
      <c r="FS344" s="138"/>
      <c r="FT344" s="138"/>
      <c r="FU344" s="138"/>
      <c r="FV344" s="138"/>
      <c r="FW344" s="138"/>
      <c r="FX344" s="138"/>
      <c r="FY344" s="250"/>
      <c r="FZ344" s="250"/>
      <c r="GA344" s="250"/>
      <c r="GB344" s="250"/>
      <c r="GC344" s="250"/>
      <c r="GD344" s="250"/>
      <c r="GE344" s="250"/>
      <c r="GF344" s="250"/>
      <c r="GG344" s="250"/>
      <c r="GH344" s="250"/>
      <c r="GI344" s="250"/>
      <c r="GJ344" s="250"/>
      <c r="GK344" s="250"/>
      <c r="GL344" s="250"/>
      <c r="GM344" s="250"/>
      <c r="GN344" s="250"/>
      <c r="GO344" s="250"/>
      <c r="GP344" s="250"/>
      <c r="GQ344" s="250"/>
      <c r="GR344" s="250"/>
      <c r="GS344" s="250"/>
      <c r="GT344" s="250"/>
      <c r="GU344" s="250"/>
      <c r="GV344" s="250"/>
      <c r="GW344" s="250"/>
      <c r="GX344" s="250"/>
      <c r="GY344" s="250"/>
      <c r="GZ344" s="250"/>
      <c r="HA344" s="250"/>
      <c r="HB344" s="250"/>
      <c r="HC344" s="250"/>
      <c r="HD344" s="250"/>
      <c r="HE344" s="250"/>
      <c r="HF344" s="250"/>
      <c r="HG344" s="250"/>
      <c r="HH344" s="250"/>
    </row>
    <row r="345" spans="1:216" ht="15" customHeight="1">
      <c r="B345" s="105" t="s">
        <v>477</v>
      </c>
      <c r="C345" s="106" t="s">
        <v>181</v>
      </c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86"/>
      <c r="AH345" s="228"/>
      <c r="AI345" s="228"/>
      <c r="AJ345" s="228"/>
      <c r="AK345" s="138"/>
      <c r="AL345" s="138"/>
      <c r="AM345" s="138"/>
      <c r="AN345" s="138"/>
      <c r="AO345" s="138"/>
      <c r="AP345" s="138"/>
      <c r="AQ345" s="138"/>
      <c r="AR345" s="138"/>
      <c r="AS345" s="138"/>
      <c r="AT345" s="228"/>
      <c r="AU345" s="228"/>
      <c r="AV345" s="228"/>
      <c r="AW345" s="138"/>
      <c r="AX345" s="138"/>
      <c r="AY345" s="138"/>
      <c r="AZ345" s="138"/>
      <c r="BA345" s="138"/>
      <c r="BB345" s="138"/>
      <c r="BC345" s="138"/>
      <c r="BD345" s="138"/>
      <c r="BE345" s="138"/>
      <c r="BH345" s="226"/>
      <c r="BI345" s="226"/>
      <c r="BJ345" s="226"/>
      <c r="BK345" s="226"/>
      <c r="BL345" s="226"/>
      <c r="BM345" s="226"/>
      <c r="BN345" s="138"/>
      <c r="BO345" s="138"/>
      <c r="BP345" s="138"/>
      <c r="BQ345" s="138"/>
      <c r="BR345" s="138"/>
      <c r="BS345" s="138"/>
      <c r="BT345" s="226"/>
      <c r="BU345" s="226"/>
      <c r="BV345" s="226"/>
      <c r="BW345" s="226"/>
      <c r="BX345" s="226"/>
      <c r="BY345" s="226"/>
      <c r="BZ345" s="138"/>
      <c r="CA345" s="138"/>
      <c r="CB345" s="138"/>
      <c r="CC345" s="138"/>
      <c r="CD345" s="138"/>
      <c r="CE345" s="138"/>
      <c r="CH345" s="226"/>
      <c r="CI345" s="226"/>
      <c r="CJ345" s="226"/>
      <c r="CK345" s="226"/>
      <c r="CL345" s="226"/>
      <c r="CM345" s="226"/>
      <c r="CN345" s="226"/>
      <c r="CO345" s="226"/>
      <c r="CP345" s="226"/>
      <c r="CQ345" s="138"/>
      <c r="CR345" s="138"/>
      <c r="CS345" s="138"/>
      <c r="CT345" s="226"/>
      <c r="CU345" s="226"/>
      <c r="CV345" s="226"/>
      <c r="CW345" s="226"/>
      <c r="CX345" s="226"/>
      <c r="CY345" s="226"/>
      <c r="CZ345" s="226"/>
      <c r="DA345" s="226"/>
      <c r="DB345" s="226"/>
      <c r="DC345" s="138"/>
      <c r="DD345" s="138"/>
      <c r="DE345" s="138"/>
      <c r="DH345" s="138"/>
      <c r="DI345" s="138"/>
      <c r="DJ345" s="138"/>
      <c r="DK345" s="138"/>
      <c r="DL345" s="138"/>
      <c r="DM345" s="138"/>
      <c r="DN345" s="138"/>
      <c r="DO345" s="138"/>
      <c r="DP345" s="138"/>
      <c r="DQ345" s="138"/>
      <c r="DR345" s="138"/>
      <c r="DS345" s="138"/>
      <c r="DT345" s="138"/>
      <c r="DU345" s="138"/>
      <c r="DV345" s="138"/>
      <c r="DW345" s="138"/>
      <c r="DX345" s="138"/>
      <c r="DY345" s="138"/>
      <c r="DZ345" s="138"/>
      <c r="EA345" s="138"/>
      <c r="EB345" s="138"/>
      <c r="EC345" s="138"/>
      <c r="ED345" s="138"/>
      <c r="EE345" s="138"/>
      <c r="EF345" s="138"/>
      <c r="EG345" s="138"/>
      <c r="EH345" s="138"/>
      <c r="EI345" s="138"/>
      <c r="EJ345" s="138"/>
      <c r="EK345" s="138"/>
      <c r="EL345" s="138"/>
      <c r="EM345" s="138"/>
      <c r="EN345" s="138"/>
      <c r="EO345" s="138"/>
      <c r="EP345" s="138"/>
      <c r="EQ345" s="138"/>
      <c r="ER345" s="138"/>
      <c r="ES345" s="138"/>
      <c r="ET345" s="138"/>
      <c r="EU345" s="138"/>
      <c r="EV345" s="138"/>
      <c r="EW345" s="138"/>
      <c r="EX345" s="138"/>
      <c r="EY345" s="138"/>
      <c r="EZ345" s="138"/>
      <c r="FA345" s="138"/>
      <c r="FB345" s="138"/>
      <c r="FC345" s="138"/>
      <c r="FD345" s="138"/>
      <c r="FE345" s="138"/>
      <c r="FF345" s="138"/>
      <c r="FG345" s="138"/>
      <c r="FH345" s="138"/>
      <c r="FI345" s="138"/>
      <c r="FJ345" s="138"/>
      <c r="FK345" s="138"/>
      <c r="FL345" s="138"/>
      <c r="FM345" s="138"/>
      <c r="FN345" s="138"/>
      <c r="FO345" s="138"/>
      <c r="FP345" s="138"/>
      <c r="FQ345" s="138"/>
      <c r="FR345" s="138"/>
      <c r="FS345" s="138"/>
      <c r="FT345" s="138"/>
      <c r="FU345" s="138"/>
      <c r="FV345" s="138"/>
      <c r="FW345" s="138"/>
      <c r="FX345" s="138"/>
      <c r="FY345" s="250"/>
      <c r="FZ345" s="250"/>
      <c r="GA345" s="250"/>
      <c r="GB345" s="250"/>
      <c r="GC345" s="250"/>
      <c r="GD345" s="250"/>
      <c r="GE345" s="250"/>
      <c r="GF345" s="250"/>
      <c r="GG345" s="250"/>
      <c r="GH345" s="250"/>
      <c r="GI345" s="250"/>
      <c r="GJ345" s="250"/>
      <c r="GK345" s="250"/>
      <c r="GL345" s="250"/>
      <c r="GM345" s="250"/>
      <c r="GN345" s="250"/>
      <c r="GO345" s="250"/>
      <c r="GP345" s="250"/>
      <c r="GQ345" s="250"/>
      <c r="GR345" s="250"/>
      <c r="GS345" s="250"/>
      <c r="GT345" s="250"/>
      <c r="GU345" s="250"/>
      <c r="GV345" s="250"/>
      <c r="GW345" s="250"/>
      <c r="GX345" s="250"/>
      <c r="GY345" s="250"/>
      <c r="GZ345" s="250"/>
      <c r="HA345" s="250"/>
      <c r="HB345" s="250"/>
      <c r="HC345" s="250"/>
      <c r="HD345" s="250"/>
      <c r="HE345" s="250"/>
      <c r="HF345" s="250"/>
      <c r="HG345" s="250"/>
      <c r="HH345" s="250"/>
    </row>
    <row r="346" spans="1:216" ht="15" customHeight="1">
      <c r="B346" s="105" t="s">
        <v>478</v>
      </c>
      <c r="C346" s="106" t="s">
        <v>181</v>
      </c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86"/>
      <c r="AH346" s="228"/>
      <c r="AI346" s="228"/>
      <c r="AJ346" s="228"/>
      <c r="AK346" s="138"/>
      <c r="AL346" s="138"/>
      <c r="AM346" s="138"/>
      <c r="AN346" s="138"/>
      <c r="AO346" s="138"/>
      <c r="AP346" s="138"/>
      <c r="AQ346" s="138"/>
      <c r="AR346" s="138"/>
      <c r="AS346" s="138"/>
      <c r="AT346" s="228"/>
      <c r="AU346" s="228"/>
      <c r="AV346" s="228"/>
      <c r="AW346" s="138"/>
      <c r="AX346" s="138"/>
      <c r="AY346" s="138"/>
      <c r="AZ346" s="138"/>
      <c r="BA346" s="138"/>
      <c r="BB346" s="138"/>
      <c r="BC346" s="138"/>
      <c r="BD346" s="138"/>
      <c r="BE346" s="138"/>
      <c r="BH346" s="226"/>
      <c r="BI346" s="226"/>
      <c r="BJ346" s="226"/>
      <c r="BK346" s="226"/>
      <c r="BL346" s="226"/>
      <c r="BM346" s="226"/>
      <c r="BN346" s="138"/>
      <c r="BO346" s="138"/>
      <c r="BP346" s="138"/>
      <c r="BQ346" s="138"/>
      <c r="BR346" s="138"/>
      <c r="BS346" s="138"/>
      <c r="BT346" s="226"/>
      <c r="BU346" s="226"/>
      <c r="BV346" s="226"/>
      <c r="BW346" s="226"/>
      <c r="BX346" s="226"/>
      <c r="BY346" s="226"/>
      <c r="BZ346" s="138"/>
      <c r="CA346" s="138"/>
      <c r="CB346" s="138"/>
      <c r="CC346" s="138"/>
      <c r="CD346" s="138"/>
      <c r="CE346" s="138"/>
      <c r="CH346" s="226"/>
      <c r="CI346" s="226"/>
      <c r="CJ346" s="226"/>
      <c r="CK346" s="226"/>
      <c r="CL346" s="226"/>
      <c r="CM346" s="226"/>
      <c r="CN346" s="226"/>
      <c r="CO346" s="226"/>
      <c r="CP346" s="226"/>
      <c r="CQ346" s="138"/>
      <c r="CR346" s="138"/>
      <c r="CS346" s="138"/>
      <c r="CT346" s="226"/>
      <c r="CU346" s="226"/>
      <c r="CV346" s="226"/>
      <c r="CW346" s="226"/>
      <c r="CX346" s="226"/>
      <c r="CY346" s="226"/>
      <c r="CZ346" s="226"/>
      <c r="DA346" s="226"/>
      <c r="DB346" s="226"/>
      <c r="DC346" s="138"/>
      <c r="DD346" s="138"/>
      <c r="DE346" s="138"/>
      <c r="DH346" s="138"/>
      <c r="DI346" s="138"/>
      <c r="DJ346" s="138"/>
      <c r="DK346" s="138"/>
      <c r="DL346" s="138"/>
      <c r="DM346" s="138"/>
      <c r="DN346" s="138"/>
      <c r="DO346" s="138"/>
      <c r="DP346" s="138"/>
      <c r="DQ346" s="138"/>
      <c r="DR346" s="138"/>
      <c r="DS346" s="138"/>
      <c r="DT346" s="138"/>
      <c r="DU346" s="138"/>
      <c r="DV346" s="138"/>
      <c r="DW346" s="138"/>
      <c r="DX346" s="138"/>
      <c r="DY346" s="138"/>
      <c r="DZ346" s="138"/>
      <c r="EA346" s="138"/>
      <c r="EB346" s="138"/>
      <c r="EC346" s="138"/>
      <c r="ED346" s="138"/>
      <c r="EE346" s="138"/>
      <c r="EF346" s="138"/>
      <c r="EG346" s="138"/>
      <c r="EH346" s="138"/>
      <c r="EI346" s="138"/>
      <c r="EJ346" s="138"/>
      <c r="EK346" s="138"/>
      <c r="EL346" s="138"/>
      <c r="EM346" s="138"/>
      <c r="EN346" s="138"/>
      <c r="EO346" s="138"/>
      <c r="EP346" s="138"/>
      <c r="EQ346" s="138"/>
      <c r="ER346" s="138"/>
      <c r="ES346" s="138"/>
      <c r="ET346" s="138"/>
      <c r="EU346" s="138"/>
      <c r="EV346" s="138"/>
      <c r="EW346" s="138"/>
      <c r="EX346" s="138"/>
      <c r="EY346" s="138"/>
      <c r="EZ346" s="138"/>
      <c r="FA346" s="138"/>
      <c r="FB346" s="138"/>
      <c r="FC346" s="138"/>
      <c r="FD346" s="138"/>
      <c r="FE346" s="138"/>
      <c r="FF346" s="138"/>
      <c r="FG346" s="138"/>
      <c r="FH346" s="138"/>
      <c r="FI346" s="138"/>
      <c r="FJ346" s="138"/>
      <c r="FK346" s="138"/>
      <c r="FL346" s="138"/>
      <c r="FM346" s="138"/>
      <c r="FN346" s="138"/>
      <c r="FO346" s="138"/>
      <c r="FP346" s="138"/>
      <c r="FQ346" s="138"/>
      <c r="FR346" s="138"/>
      <c r="FS346" s="138"/>
      <c r="FT346" s="138"/>
      <c r="FU346" s="138"/>
      <c r="FV346" s="138"/>
      <c r="FW346" s="138"/>
      <c r="FX346" s="138"/>
      <c r="FY346" s="250"/>
      <c r="FZ346" s="250"/>
      <c r="GA346" s="250"/>
      <c r="GB346" s="250"/>
      <c r="GC346" s="250"/>
      <c r="GD346" s="250"/>
      <c r="GE346" s="250"/>
      <c r="GF346" s="250"/>
      <c r="GG346" s="250"/>
      <c r="GH346" s="250"/>
      <c r="GI346" s="250"/>
      <c r="GJ346" s="250"/>
      <c r="GK346" s="250"/>
      <c r="GL346" s="250"/>
      <c r="GM346" s="250"/>
      <c r="GN346" s="250"/>
      <c r="GO346" s="250"/>
      <c r="GP346" s="250"/>
      <c r="GQ346" s="250"/>
      <c r="GR346" s="250"/>
      <c r="GS346" s="250"/>
      <c r="GT346" s="250"/>
      <c r="GU346" s="250"/>
      <c r="GV346" s="250"/>
      <c r="GW346" s="250"/>
      <c r="GX346" s="250"/>
      <c r="GY346" s="250"/>
      <c r="GZ346" s="250"/>
      <c r="HA346" s="250"/>
      <c r="HB346" s="250"/>
      <c r="HC346" s="250"/>
      <c r="HD346" s="250"/>
      <c r="HE346" s="250"/>
      <c r="HF346" s="250"/>
      <c r="HG346" s="250"/>
      <c r="HH346" s="250"/>
    </row>
    <row r="347" spans="1:216" ht="15" customHeight="1">
      <c r="B347" s="104" t="s">
        <v>479</v>
      </c>
      <c r="C347" s="106" t="s">
        <v>181</v>
      </c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86"/>
      <c r="AH347" s="228"/>
      <c r="AI347" s="228"/>
      <c r="AJ347" s="228"/>
      <c r="AK347" s="138"/>
      <c r="AL347" s="138"/>
      <c r="AM347" s="138"/>
      <c r="AN347" s="138"/>
      <c r="AO347" s="138"/>
      <c r="AP347" s="138"/>
      <c r="AQ347" s="138"/>
      <c r="AR347" s="138"/>
      <c r="AS347" s="138"/>
      <c r="AT347" s="228"/>
      <c r="AU347" s="228"/>
      <c r="AV347" s="228"/>
      <c r="AW347" s="138"/>
      <c r="AX347" s="138"/>
      <c r="AY347" s="138"/>
      <c r="AZ347" s="138"/>
      <c r="BA347" s="138"/>
      <c r="BB347" s="138"/>
      <c r="BC347" s="138"/>
      <c r="BD347" s="138"/>
      <c r="BE347" s="138"/>
      <c r="BH347" s="226"/>
      <c r="BI347" s="226"/>
      <c r="BJ347" s="226"/>
      <c r="BK347" s="226"/>
      <c r="BL347" s="226"/>
      <c r="BM347" s="226"/>
      <c r="BN347" s="138"/>
      <c r="BO347" s="138"/>
      <c r="BP347" s="138"/>
      <c r="BQ347" s="138"/>
      <c r="BR347" s="138"/>
      <c r="BS347" s="138"/>
      <c r="BT347" s="226"/>
      <c r="BU347" s="226"/>
      <c r="BV347" s="226"/>
      <c r="BW347" s="226"/>
      <c r="BX347" s="226"/>
      <c r="BY347" s="226"/>
      <c r="BZ347" s="138"/>
      <c r="CA347" s="138"/>
      <c r="CB347" s="138"/>
      <c r="CC347" s="138"/>
      <c r="CD347" s="138"/>
      <c r="CE347" s="138"/>
      <c r="CH347" s="226"/>
      <c r="CI347" s="226"/>
      <c r="CJ347" s="226"/>
      <c r="CK347" s="226"/>
      <c r="CL347" s="226"/>
      <c r="CM347" s="226"/>
      <c r="CN347" s="226"/>
      <c r="CO347" s="226"/>
      <c r="CP347" s="226"/>
      <c r="CQ347" s="138"/>
      <c r="CR347" s="138"/>
      <c r="CS347" s="138"/>
      <c r="CT347" s="226"/>
      <c r="CU347" s="226"/>
      <c r="CV347" s="226"/>
      <c r="CW347" s="226"/>
      <c r="CX347" s="226"/>
      <c r="CY347" s="226"/>
      <c r="CZ347" s="226"/>
      <c r="DA347" s="226"/>
      <c r="DB347" s="226"/>
      <c r="DC347" s="138"/>
      <c r="DD347" s="138"/>
      <c r="DE347" s="138"/>
      <c r="DH347" s="138"/>
      <c r="DI347" s="138"/>
      <c r="DJ347" s="138"/>
      <c r="DK347" s="138"/>
      <c r="DL347" s="138"/>
      <c r="DM347" s="138"/>
      <c r="DN347" s="138"/>
      <c r="DO347" s="138"/>
      <c r="DP347" s="138"/>
      <c r="DQ347" s="138"/>
      <c r="DR347" s="138"/>
      <c r="DS347" s="138"/>
      <c r="DT347" s="138"/>
      <c r="DU347" s="138"/>
      <c r="DV347" s="138"/>
      <c r="DW347" s="138"/>
      <c r="DX347" s="138"/>
      <c r="DY347" s="138"/>
      <c r="DZ347" s="138"/>
      <c r="EA347" s="138"/>
      <c r="EB347" s="138"/>
      <c r="EC347" s="138"/>
      <c r="ED347" s="138"/>
      <c r="EE347" s="138"/>
      <c r="EF347" s="138"/>
      <c r="EG347" s="138"/>
      <c r="EH347" s="138"/>
      <c r="EI347" s="138"/>
      <c r="EJ347" s="138"/>
      <c r="EK347" s="138"/>
      <c r="EL347" s="138"/>
      <c r="EM347" s="138"/>
      <c r="EN347" s="138"/>
      <c r="EO347" s="138"/>
      <c r="EP347" s="138"/>
      <c r="EQ347" s="138"/>
      <c r="ER347" s="138"/>
      <c r="ES347" s="138"/>
      <c r="ET347" s="138"/>
      <c r="EU347" s="138"/>
      <c r="EV347" s="138"/>
      <c r="EW347" s="138"/>
      <c r="EX347" s="138"/>
      <c r="EY347" s="138"/>
      <c r="EZ347" s="138"/>
      <c r="FA347" s="138"/>
      <c r="FB347" s="138"/>
      <c r="FC347" s="138"/>
      <c r="FD347" s="138"/>
      <c r="FE347" s="138"/>
      <c r="FF347" s="138"/>
      <c r="FG347" s="138"/>
      <c r="FH347" s="138"/>
      <c r="FI347" s="138"/>
      <c r="FJ347" s="138"/>
      <c r="FK347" s="138"/>
      <c r="FL347" s="138"/>
      <c r="FM347" s="138"/>
      <c r="FN347" s="138"/>
      <c r="FO347" s="138"/>
      <c r="FP347" s="138"/>
      <c r="FQ347" s="138"/>
      <c r="FR347" s="138"/>
      <c r="FS347" s="138"/>
      <c r="FT347" s="138"/>
      <c r="FU347" s="138"/>
      <c r="FV347" s="138"/>
      <c r="FW347" s="138"/>
      <c r="FX347" s="138"/>
      <c r="FY347" s="250"/>
      <c r="FZ347" s="250"/>
      <c r="GA347" s="250"/>
      <c r="GB347" s="250"/>
      <c r="GC347" s="250"/>
      <c r="GD347" s="250"/>
      <c r="GE347" s="250"/>
      <c r="GF347" s="250"/>
      <c r="GG347" s="250"/>
      <c r="GH347" s="250"/>
      <c r="GI347" s="250"/>
      <c r="GJ347" s="250"/>
      <c r="GK347" s="250"/>
      <c r="GL347" s="250"/>
      <c r="GM347" s="250"/>
      <c r="GN347" s="250"/>
      <c r="GO347" s="250"/>
      <c r="GP347" s="250"/>
      <c r="GQ347" s="250"/>
      <c r="GR347" s="250"/>
      <c r="GS347" s="250"/>
      <c r="GT347" s="250"/>
      <c r="GU347" s="250"/>
      <c r="GV347" s="250"/>
      <c r="GW347" s="250"/>
      <c r="GX347" s="250"/>
      <c r="GY347" s="250"/>
      <c r="GZ347" s="250"/>
      <c r="HA347" s="250"/>
      <c r="HB347" s="250"/>
      <c r="HC347" s="250"/>
      <c r="HD347" s="250"/>
      <c r="HE347" s="250"/>
      <c r="HF347" s="250"/>
      <c r="HG347" s="250"/>
      <c r="HH347" s="250"/>
    </row>
    <row r="348" spans="1:216" ht="15" customHeight="1">
      <c r="B348" s="104" t="s">
        <v>480</v>
      </c>
      <c r="C348" s="106" t="s">
        <v>183</v>
      </c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86"/>
      <c r="AH348" s="229"/>
      <c r="AI348" s="229"/>
      <c r="AJ348" s="229"/>
      <c r="AK348" s="134"/>
      <c r="AL348" s="134"/>
      <c r="AM348" s="134"/>
      <c r="AN348" s="134"/>
      <c r="AO348" s="134"/>
      <c r="AP348" s="134"/>
      <c r="AQ348" s="134"/>
      <c r="AR348" s="134"/>
      <c r="AS348" s="134"/>
      <c r="AT348" s="229"/>
      <c r="AU348" s="229"/>
      <c r="AV348" s="229"/>
      <c r="AW348" s="134"/>
      <c r="AX348" s="134"/>
      <c r="AY348" s="134"/>
      <c r="AZ348" s="134"/>
      <c r="BA348" s="134"/>
      <c r="BB348" s="134"/>
      <c r="BC348" s="134"/>
      <c r="BD348" s="134"/>
      <c r="BE348" s="134"/>
      <c r="BH348" s="226"/>
      <c r="BI348" s="226"/>
      <c r="BJ348" s="226"/>
      <c r="BK348" s="226"/>
      <c r="BL348" s="226"/>
      <c r="BM348" s="226"/>
      <c r="BN348" s="134"/>
      <c r="BO348" s="134"/>
      <c r="BP348" s="134"/>
      <c r="BQ348" s="134"/>
      <c r="BR348" s="134"/>
      <c r="BS348" s="134"/>
      <c r="BT348" s="226"/>
      <c r="BU348" s="226"/>
      <c r="BV348" s="226"/>
      <c r="BW348" s="226"/>
      <c r="BX348" s="226"/>
      <c r="BY348" s="226"/>
      <c r="BZ348" s="134"/>
      <c r="CA348" s="134"/>
      <c r="CB348" s="134"/>
      <c r="CC348" s="134"/>
      <c r="CD348" s="134"/>
      <c r="CE348" s="134"/>
      <c r="CH348" s="226"/>
      <c r="CI348" s="226"/>
      <c r="CJ348" s="226"/>
      <c r="CK348" s="226"/>
      <c r="CL348" s="226"/>
      <c r="CM348" s="226"/>
      <c r="CN348" s="226"/>
      <c r="CO348" s="226"/>
      <c r="CP348" s="226"/>
      <c r="CQ348" s="134"/>
      <c r="CR348" s="134"/>
      <c r="CS348" s="134"/>
      <c r="CT348" s="226"/>
      <c r="CU348" s="226"/>
      <c r="CV348" s="226"/>
      <c r="CW348" s="226"/>
      <c r="CX348" s="226"/>
      <c r="CY348" s="226"/>
      <c r="CZ348" s="226"/>
      <c r="DA348" s="226"/>
      <c r="DB348" s="226"/>
      <c r="DC348" s="134"/>
      <c r="DD348" s="134"/>
      <c r="DE348" s="134"/>
      <c r="DH348" s="134"/>
      <c r="DI348" s="134"/>
      <c r="DJ348" s="134"/>
      <c r="DK348" s="134"/>
      <c r="DL348" s="134"/>
      <c r="DM348" s="134"/>
      <c r="DN348" s="134"/>
      <c r="DO348" s="134"/>
      <c r="DP348" s="134"/>
      <c r="DQ348" s="134"/>
      <c r="DR348" s="134"/>
      <c r="DS348" s="134"/>
      <c r="DT348" s="134"/>
      <c r="DU348" s="134"/>
      <c r="DV348" s="134"/>
      <c r="DW348" s="134"/>
      <c r="DX348" s="134"/>
      <c r="DY348" s="134"/>
      <c r="DZ348" s="134"/>
      <c r="EA348" s="134"/>
      <c r="EB348" s="134"/>
      <c r="EC348" s="134"/>
      <c r="ED348" s="134"/>
      <c r="EE348" s="134"/>
      <c r="EF348" s="134"/>
      <c r="EG348" s="134"/>
      <c r="EH348" s="134"/>
      <c r="EI348" s="134"/>
      <c r="EJ348" s="134"/>
      <c r="EK348" s="134"/>
      <c r="EL348" s="134"/>
      <c r="EM348" s="134"/>
      <c r="EN348" s="134"/>
      <c r="EO348" s="134"/>
      <c r="EP348" s="134"/>
      <c r="EQ348" s="134"/>
      <c r="ER348" s="134"/>
      <c r="ES348" s="134"/>
      <c r="ET348" s="134"/>
      <c r="EU348" s="134"/>
      <c r="EV348" s="134"/>
      <c r="EW348" s="134"/>
      <c r="EX348" s="134"/>
      <c r="EY348" s="134"/>
      <c r="EZ348" s="134"/>
      <c r="FA348" s="134"/>
      <c r="FB348" s="134"/>
      <c r="FC348" s="134"/>
      <c r="FD348" s="134"/>
      <c r="FE348" s="134"/>
      <c r="FF348" s="134"/>
      <c r="FG348" s="134"/>
      <c r="FH348" s="134"/>
      <c r="FI348" s="134"/>
      <c r="FJ348" s="134"/>
      <c r="FK348" s="134"/>
      <c r="FL348" s="134"/>
      <c r="FM348" s="134"/>
      <c r="FN348" s="134"/>
      <c r="FO348" s="134"/>
      <c r="FP348" s="134"/>
      <c r="FQ348" s="134"/>
      <c r="FR348" s="134"/>
      <c r="FS348" s="134"/>
      <c r="FT348" s="134"/>
      <c r="FU348" s="134"/>
      <c r="FV348" s="134"/>
      <c r="FW348" s="134"/>
      <c r="FX348" s="134"/>
      <c r="FY348" s="158"/>
      <c r="FZ348" s="158"/>
      <c r="GA348" s="158"/>
      <c r="GB348" s="158"/>
      <c r="GC348" s="158"/>
      <c r="GD348" s="158"/>
      <c r="GE348" s="158"/>
      <c r="GF348" s="158"/>
      <c r="GG348" s="158"/>
      <c r="GH348" s="158"/>
      <c r="GI348" s="158"/>
      <c r="GJ348" s="158"/>
      <c r="GK348" s="158"/>
      <c r="GL348" s="158"/>
      <c r="GM348" s="158"/>
      <c r="GN348" s="158"/>
      <c r="GO348" s="158"/>
      <c r="GP348" s="158"/>
      <c r="GQ348" s="158"/>
      <c r="GR348" s="158"/>
      <c r="GS348" s="158"/>
      <c r="GT348" s="158"/>
      <c r="GU348" s="158"/>
      <c r="GV348" s="158"/>
      <c r="GW348" s="158"/>
      <c r="GX348" s="158"/>
      <c r="GY348" s="158"/>
      <c r="GZ348" s="158"/>
      <c r="HA348" s="158"/>
      <c r="HB348" s="158"/>
      <c r="HC348" s="158"/>
      <c r="HD348" s="158"/>
      <c r="HE348" s="158"/>
      <c r="HF348" s="158"/>
      <c r="HG348" s="158"/>
      <c r="HH348" s="158"/>
    </row>
    <row r="349" spans="1:216" ht="15" customHeight="1">
      <c r="B349" s="104" t="s">
        <v>481</v>
      </c>
      <c r="C349" s="106" t="s">
        <v>181</v>
      </c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86"/>
      <c r="AH349" s="228"/>
      <c r="AI349" s="228"/>
      <c r="AJ349" s="228"/>
      <c r="AK349" s="138"/>
      <c r="AL349" s="138"/>
      <c r="AM349" s="138"/>
      <c r="AN349" s="138"/>
      <c r="AO349" s="138"/>
      <c r="AP349" s="138"/>
      <c r="AQ349" s="138"/>
      <c r="AR349" s="138"/>
      <c r="AS349" s="138"/>
      <c r="AT349" s="228"/>
      <c r="AU349" s="228"/>
      <c r="AV349" s="228"/>
      <c r="AW349" s="138"/>
      <c r="AX349" s="138"/>
      <c r="AY349" s="138"/>
      <c r="AZ349" s="138"/>
      <c r="BA349" s="138"/>
      <c r="BB349" s="138"/>
      <c r="BC349" s="138"/>
      <c r="BD349" s="138"/>
      <c r="BE349" s="138"/>
      <c r="BH349" s="226"/>
      <c r="BI349" s="226"/>
      <c r="BJ349" s="226"/>
      <c r="BK349" s="226"/>
      <c r="BL349" s="226"/>
      <c r="BM349" s="226"/>
      <c r="BN349" s="138"/>
      <c r="BO349" s="138"/>
      <c r="BP349" s="138"/>
      <c r="BQ349" s="138"/>
      <c r="BR349" s="138"/>
      <c r="BS349" s="138"/>
      <c r="BT349" s="226"/>
      <c r="BU349" s="226"/>
      <c r="BV349" s="226"/>
      <c r="BW349" s="226"/>
      <c r="BX349" s="226"/>
      <c r="BY349" s="226"/>
      <c r="BZ349" s="138"/>
      <c r="CA349" s="138"/>
      <c r="CB349" s="138"/>
      <c r="CC349" s="138"/>
      <c r="CD349" s="138"/>
      <c r="CE349" s="138"/>
      <c r="CH349" s="226"/>
      <c r="CI349" s="226"/>
      <c r="CJ349" s="226"/>
      <c r="CK349" s="226"/>
      <c r="CL349" s="226"/>
      <c r="CM349" s="226"/>
      <c r="CN349" s="226"/>
      <c r="CO349" s="226"/>
      <c r="CP349" s="226"/>
      <c r="CQ349" s="138"/>
      <c r="CR349" s="138"/>
      <c r="CS349" s="138"/>
      <c r="CT349" s="226"/>
      <c r="CU349" s="226"/>
      <c r="CV349" s="226"/>
      <c r="CW349" s="226"/>
      <c r="CX349" s="226"/>
      <c r="CY349" s="226"/>
      <c r="CZ349" s="226"/>
      <c r="DA349" s="226"/>
      <c r="DB349" s="226"/>
      <c r="DC349" s="138"/>
      <c r="DD349" s="138"/>
      <c r="DE349" s="138"/>
      <c r="DH349" s="138"/>
      <c r="DI349" s="138"/>
      <c r="DJ349" s="138"/>
      <c r="DK349" s="138"/>
      <c r="DL349" s="138"/>
      <c r="DM349" s="138"/>
      <c r="DN349" s="138"/>
      <c r="DO349" s="138"/>
      <c r="DP349" s="138"/>
      <c r="DQ349" s="138"/>
      <c r="DR349" s="138"/>
      <c r="DS349" s="138"/>
      <c r="DT349" s="138"/>
      <c r="DU349" s="138"/>
      <c r="DV349" s="138"/>
      <c r="DW349" s="138"/>
      <c r="DX349" s="138"/>
      <c r="DY349" s="138"/>
      <c r="DZ349" s="138"/>
      <c r="EA349" s="138"/>
      <c r="EB349" s="138"/>
      <c r="EC349" s="138"/>
      <c r="ED349" s="138"/>
      <c r="EE349" s="138"/>
      <c r="EF349" s="138"/>
      <c r="EG349" s="138"/>
      <c r="EH349" s="138"/>
      <c r="EI349" s="138"/>
      <c r="EJ349" s="138"/>
      <c r="EK349" s="138"/>
      <c r="EL349" s="138"/>
      <c r="EM349" s="138"/>
      <c r="EN349" s="138"/>
      <c r="EO349" s="138"/>
      <c r="EP349" s="138"/>
      <c r="EQ349" s="138"/>
      <c r="ER349" s="138"/>
      <c r="ES349" s="138"/>
      <c r="ET349" s="138"/>
      <c r="EU349" s="138"/>
      <c r="EV349" s="138"/>
      <c r="EW349" s="138"/>
      <c r="EX349" s="138"/>
      <c r="EY349" s="138"/>
      <c r="EZ349" s="138"/>
      <c r="FA349" s="138"/>
      <c r="FB349" s="138"/>
      <c r="FC349" s="138"/>
      <c r="FD349" s="138"/>
      <c r="FE349" s="138"/>
      <c r="FF349" s="138"/>
      <c r="FG349" s="138"/>
      <c r="FH349" s="138"/>
      <c r="FI349" s="138"/>
      <c r="FJ349" s="138"/>
      <c r="FK349" s="138"/>
      <c r="FL349" s="138"/>
      <c r="FM349" s="138"/>
      <c r="FN349" s="138"/>
      <c r="FO349" s="138"/>
      <c r="FP349" s="138"/>
      <c r="FQ349" s="138"/>
      <c r="FR349" s="138"/>
      <c r="FS349" s="138"/>
      <c r="FT349" s="138"/>
      <c r="FU349" s="138"/>
      <c r="FV349" s="138"/>
      <c r="FW349" s="138"/>
      <c r="FX349" s="138"/>
      <c r="FY349" s="250"/>
      <c r="FZ349" s="250"/>
      <c r="GA349" s="250"/>
      <c r="GB349" s="250"/>
      <c r="GC349" s="250"/>
      <c r="GD349" s="250"/>
      <c r="GE349" s="250"/>
      <c r="GF349" s="250"/>
      <c r="GG349" s="250"/>
      <c r="GH349" s="250"/>
      <c r="GI349" s="250"/>
      <c r="GJ349" s="250"/>
      <c r="GK349" s="250"/>
      <c r="GL349" s="250"/>
      <c r="GM349" s="250"/>
      <c r="GN349" s="250"/>
      <c r="GO349" s="250"/>
      <c r="GP349" s="250"/>
      <c r="GQ349" s="250"/>
      <c r="GR349" s="250"/>
      <c r="GS349" s="250"/>
      <c r="GT349" s="250"/>
      <c r="GU349" s="250"/>
      <c r="GV349" s="250"/>
      <c r="GW349" s="250"/>
      <c r="GX349" s="250"/>
      <c r="GY349" s="250"/>
      <c r="GZ349" s="250"/>
      <c r="HA349" s="250"/>
      <c r="HB349" s="250"/>
      <c r="HC349" s="250"/>
      <c r="HD349" s="250"/>
      <c r="HE349" s="250"/>
      <c r="HF349" s="250"/>
      <c r="HG349" s="250"/>
      <c r="HH349" s="250"/>
    </row>
    <row r="350" spans="1:216" ht="15" customHeight="1">
      <c r="B350" s="104" t="s">
        <v>482</v>
      </c>
      <c r="C350" s="106" t="s">
        <v>183</v>
      </c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86"/>
      <c r="AH350" s="229"/>
      <c r="AI350" s="229"/>
      <c r="AJ350" s="229"/>
      <c r="AK350" s="134"/>
      <c r="AL350" s="134"/>
      <c r="AM350" s="134"/>
      <c r="AN350" s="134"/>
      <c r="AO350" s="134"/>
      <c r="AP350" s="134"/>
      <c r="AQ350" s="134"/>
      <c r="AR350" s="134"/>
      <c r="AS350" s="134"/>
      <c r="AT350" s="229"/>
      <c r="AU350" s="229"/>
      <c r="AV350" s="229"/>
      <c r="AW350" s="134"/>
      <c r="AX350" s="134"/>
      <c r="AY350" s="134"/>
      <c r="AZ350" s="134"/>
      <c r="BA350" s="134"/>
      <c r="BB350" s="134"/>
      <c r="BC350" s="134"/>
      <c r="BD350" s="134"/>
      <c r="BE350" s="134"/>
      <c r="BH350" s="226"/>
      <c r="BI350" s="226"/>
      <c r="BJ350" s="226"/>
      <c r="BK350" s="226"/>
      <c r="BL350" s="226"/>
      <c r="BM350" s="226"/>
      <c r="BN350" s="134"/>
      <c r="BO350" s="134"/>
      <c r="BP350" s="134"/>
      <c r="BQ350" s="134"/>
      <c r="BR350" s="134"/>
      <c r="BS350" s="134"/>
      <c r="BT350" s="226"/>
      <c r="BU350" s="226"/>
      <c r="BV350" s="226"/>
      <c r="BW350" s="226"/>
      <c r="BX350" s="226"/>
      <c r="BY350" s="226"/>
      <c r="BZ350" s="134"/>
      <c r="CA350" s="134"/>
      <c r="CB350" s="134"/>
      <c r="CC350" s="134"/>
      <c r="CD350" s="134"/>
      <c r="CE350" s="134"/>
      <c r="CH350" s="226"/>
      <c r="CI350" s="226"/>
      <c r="CJ350" s="226"/>
      <c r="CK350" s="226"/>
      <c r="CL350" s="226"/>
      <c r="CM350" s="226"/>
      <c r="CN350" s="226"/>
      <c r="CO350" s="226"/>
      <c r="CP350" s="226"/>
      <c r="CQ350" s="134"/>
      <c r="CR350" s="134"/>
      <c r="CS350" s="134"/>
      <c r="CT350" s="226"/>
      <c r="CU350" s="226"/>
      <c r="CV350" s="226"/>
      <c r="CW350" s="226"/>
      <c r="CX350" s="226"/>
      <c r="CY350" s="226"/>
      <c r="CZ350" s="226"/>
      <c r="DA350" s="226"/>
      <c r="DB350" s="226"/>
      <c r="DC350" s="134"/>
      <c r="DD350" s="134"/>
      <c r="DE350" s="134"/>
      <c r="DH350" s="134"/>
      <c r="DI350" s="134"/>
      <c r="DJ350" s="134"/>
      <c r="DK350" s="134"/>
      <c r="DL350" s="134"/>
      <c r="DM350" s="134"/>
      <c r="DN350" s="134"/>
      <c r="DO350" s="134"/>
      <c r="DP350" s="134"/>
      <c r="DQ350" s="134"/>
      <c r="DR350" s="134"/>
      <c r="DS350" s="134"/>
      <c r="DT350" s="134"/>
      <c r="DU350" s="134"/>
      <c r="DV350" s="134"/>
      <c r="DW350" s="134"/>
      <c r="DX350" s="134"/>
      <c r="DY350" s="134"/>
      <c r="DZ350" s="134"/>
      <c r="EA350" s="134"/>
      <c r="EB350" s="134"/>
      <c r="EC350" s="134"/>
      <c r="ED350" s="134"/>
      <c r="EE350" s="134"/>
      <c r="EF350" s="134"/>
      <c r="EG350" s="134"/>
      <c r="EH350" s="134"/>
      <c r="EI350" s="134"/>
      <c r="EJ350" s="134"/>
      <c r="EK350" s="134"/>
      <c r="EL350" s="134"/>
      <c r="EM350" s="134"/>
      <c r="EN350" s="134"/>
      <c r="EO350" s="134"/>
      <c r="EP350" s="134"/>
      <c r="EQ350" s="134"/>
      <c r="ER350" s="134"/>
      <c r="ES350" s="134"/>
      <c r="ET350" s="134"/>
      <c r="EU350" s="134"/>
      <c r="EV350" s="134"/>
      <c r="EW350" s="134"/>
      <c r="EX350" s="134"/>
      <c r="EY350" s="134"/>
      <c r="EZ350" s="134"/>
      <c r="FA350" s="134"/>
      <c r="FB350" s="134"/>
      <c r="FC350" s="134"/>
      <c r="FD350" s="134"/>
      <c r="FE350" s="134"/>
      <c r="FF350" s="134"/>
      <c r="FG350" s="134"/>
      <c r="FH350" s="134"/>
      <c r="FI350" s="134"/>
      <c r="FJ350" s="134"/>
      <c r="FK350" s="134"/>
      <c r="FL350" s="134"/>
      <c r="FM350" s="134"/>
      <c r="FN350" s="134"/>
      <c r="FO350" s="134"/>
      <c r="FP350" s="134"/>
      <c r="FQ350" s="134"/>
      <c r="FR350" s="134"/>
      <c r="FS350" s="134"/>
      <c r="FT350" s="134"/>
      <c r="FU350" s="134"/>
      <c r="FV350" s="134"/>
      <c r="FW350" s="134"/>
      <c r="FX350" s="134"/>
      <c r="FY350" s="158"/>
      <c r="FZ350" s="158"/>
      <c r="GA350" s="158"/>
      <c r="GB350" s="158"/>
      <c r="GC350" s="158"/>
      <c r="GD350" s="158"/>
      <c r="GE350" s="158"/>
      <c r="GF350" s="158"/>
      <c r="GG350" s="158"/>
      <c r="GH350" s="158"/>
      <c r="GI350" s="158"/>
      <c r="GJ350" s="158"/>
      <c r="GK350" s="158"/>
      <c r="GL350" s="158"/>
      <c r="GM350" s="158"/>
      <c r="GN350" s="158"/>
      <c r="GO350" s="158"/>
      <c r="GP350" s="158"/>
      <c r="GQ350" s="158"/>
      <c r="GR350" s="158"/>
      <c r="GS350" s="158"/>
      <c r="GT350" s="158"/>
      <c r="GU350" s="158"/>
      <c r="GV350" s="158"/>
      <c r="GW350" s="158"/>
      <c r="GX350" s="158"/>
      <c r="GY350" s="158"/>
      <c r="GZ350" s="158"/>
      <c r="HA350" s="158"/>
      <c r="HB350" s="158"/>
      <c r="HC350" s="158"/>
      <c r="HD350" s="158"/>
      <c r="HE350" s="158"/>
      <c r="HF350" s="158"/>
      <c r="HG350" s="158"/>
      <c r="HH350" s="158"/>
    </row>
    <row r="351" spans="1:216" ht="15" customHeight="1">
      <c r="B351" s="104" t="s">
        <v>483</v>
      </c>
      <c r="C351" s="106" t="s">
        <v>183</v>
      </c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86"/>
      <c r="AH351" s="229"/>
      <c r="AI351" s="229"/>
      <c r="AJ351" s="229"/>
      <c r="AK351" s="134"/>
      <c r="AL351" s="134"/>
      <c r="AM351" s="134"/>
      <c r="AN351" s="134"/>
      <c r="AO351" s="134"/>
      <c r="AP351" s="134"/>
      <c r="AQ351" s="134"/>
      <c r="AR351" s="134"/>
      <c r="AS351" s="134"/>
      <c r="AT351" s="229"/>
      <c r="AU351" s="229"/>
      <c r="AV351" s="229"/>
      <c r="AW351" s="134"/>
      <c r="AX351" s="134"/>
      <c r="AY351" s="134"/>
      <c r="AZ351" s="134"/>
      <c r="BA351" s="134"/>
      <c r="BB351" s="134"/>
      <c r="BC351" s="134"/>
      <c r="BD351" s="134"/>
      <c r="BE351" s="134"/>
      <c r="BH351" s="226"/>
      <c r="BI351" s="226"/>
      <c r="BJ351" s="226"/>
      <c r="BK351" s="226"/>
      <c r="BL351" s="226"/>
      <c r="BM351" s="226"/>
      <c r="BN351" s="134"/>
      <c r="BO351" s="134"/>
      <c r="BP351" s="134"/>
      <c r="BQ351" s="134"/>
      <c r="BR351" s="134"/>
      <c r="BS351" s="134"/>
      <c r="BT351" s="226"/>
      <c r="BU351" s="226"/>
      <c r="BV351" s="226"/>
      <c r="BW351" s="226"/>
      <c r="BX351" s="226"/>
      <c r="BY351" s="226"/>
      <c r="BZ351" s="134"/>
      <c r="CA351" s="134"/>
      <c r="CB351" s="134"/>
      <c r="CC351" s="134"/>
      <c r="CD351" s="134"/>
      <c r="CE351" s="134"/>
      <c r="CH351" s="226"/>
      <c r="CI351" s="226"/>
      <c r="CJ351" s="226"/>
      <c r="CK351" s="226"/>
      <c r="CL351" s="226"/>
      <c r="CM351" s="226"/>
      <c r="CN351" s="226"/>
      <c r="CO351" s="226"/>
      <c r="CP351" s="226"/>
      <c r="CQ351" s="134"/>
      <c r="CR351" s="134"/>
      <c r="CS351" s="134"/>
      <c r="CT351" s="226"/>
      <c r="CU351" s="226"/>
      <c r="CV351" s="226"/>
      <c r="CW351" s="226"/>
      <c r="CX351" s="226"/>
      <c r="CY351" s="226"/>
      <c r="CZ351" s="226"/>
      <c r="DA351" s="226"/>
      <c r="DB351" s="226"/>
      <c r="DC351" s="134"/>
      <c r="DD351" s="134"/>
      <c r="DE351" s="134"/>
      <c r="DH351" s="134"/>
      <c r="DI351" s="134"/>
      <c r="DJ351" s="134"/>
      <c r="DK351" s="134"/>
      <c r="DL351" s="134"/>
      <c r="DM351" s="134"/>
      <c r="DN351" s="134"/>
      <c r="DO351" s="134"/>
      <c r="DP351" s="134"/>
      <c r="DQ351" s="134"/>
      <c r="DR351" s="134"/>
      <c r="DS351" s="134"/>
      <c r="DT351" s="134"/>
      <c r="DU351" s="134"/>
      <c r="DV351" s="134"/>
      <c r="DW351" s="134"/>
      <c r="DX351" s="134"/>
      <c r="DY351" s="134"/>
      <c r="DZ351" s="134"/>
      <c r="EA351" s="134"/>
      <c r="EB351" s="134"/>
      <c r="EC351" s="134"/>
      <c r="ED351" s="134"/>
      <c r="EE351" s="134"/>
      <c r="EF351" s="134"/>
      <c r="EG351" s="134"/>
      <c r="EH351" s="134"/>
      <c r="EI351" s="134"/>
      <c r="EJ351" s="134"/>
      <c r="EK351" s="134"/>
      <c r="EL351" s="134"/>
      <c r="EM351" s="134"/>
      <c r="EN351" s="134"/>
      <c r="EO351" s="134"/>
      <c r="EP351" s="134"/>
      <c r="EQ351" s="134"/>
      <c r="ER351" s="134"/>
      <c r="ES351" s="134"/>
      <c r="ET351" s="134"/>
      <c r="EU351" s="134"/>
      <c r="EV351" s="134"/>
      <c r="EW351" s="134"/>
      <c r="EX351" s="134"/>
      <c r="EY351" s="134"/>
      <c r="EZ351" s="134"/>
      <c r="FA351" s="134"/>
      <c r="FB351" s="134"/>
      <c r="FC351" s="134"/>
      <c r="FD351" s="134"/>
      <c r="FE351" s="134"/>
      <c r="FF351" s="134"/>
      <c r="FG351" s="134"/>
      <c r="FH351" s="134"/>
      <c r="FI351" s="134"/>
      <c r="FJ351" s="134"/>
      <c r="FK351" s="134"/>
      <c r="FL351" s="134"/>
      <c r="FM351" s="134"/>
      <c r="FN351" s="134"/>
      <c r="FO351" s="134"/>
      <c r="FP351" s="134"/>
      <c r="FQ351" s="134"/>
      <c r="FR351" s="134"/>
      <c r="FS351" s="134"/>
      <c r="FT351" s="134"/>
      <c r="FU351" s="134"/>
      <c r="FV351" s="134"/>
      <c r="FW351" s="134"/>
      <c r="FX351" s="134"/>
      <c r="FY351" s="158"/>
      <c r="FZ351" s="158"/>
      <c r="GA351" s="158"/>
      <c r="GB351" s="158"/>
      <c r="GC351" s="158"/>
      <c r="GD351" s="158"/>
      <c r="GE351" s="158"/>
      <c r="GF351" s="158"/>
      <c r="GG351" s="158"/>
      <c r="GH351" s="158"/>
      <c r="GI351" s="158"/>
      <c r="GJ351" s="158"/>
      <c r="GK351" s="158"/>
      <c r="GL351" s="158"/>
      <c r="GM351" s="158"/>
      <c r="GN351" s="158"/>
      <c r="GO351" s="158"/>
      <c r="GP351" s="158"/>
      <c r="GQ351" s="158"/>
      <c r="GR351" s="158"/>
      <c r="GS351" s="158"/>
      <c r="GT351" s="158"/>
      <c r="GU351" s="158"/>
      <c r="GV351" s="158"/>
      <c r="GW351" s="158"/>
      <c r="GX351" s="158"/>
      <c r="GY351" s="158"/>
      <c r="GZ351" s="158"/>
      <c r="HA351" s="158"/>
      <c r="HB351" s="158"/>
      <c r="HC351" s="158"/>
      <c r="HD351" s="158"/>
      <c r="HE351" s="158"/>
      <c r="HF351" s="158"/>
      <c r="HG351" s="158"/>
      <c r="HH351" s="158"/>
    </row>
    <row r="352" spans="1:216" ht="15" customHeight="1">
      <c r="B352" s="104" t="s">
        <v>484</v>
      </c>
      <c r="C352" s="106" t="s">
        <v>264</v>
      </c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86"/>
      <c r="AH352" s="227"/>
      <c r="AI352" s="227"/>
      <c r="AJ352" s="227"/>
      <c r="AK352" s="138"/>
      <c r="AL352" s="138"/>
      <c r="AM352" s="138"/>
      <c r="AN352" s="138"/>
      <c r="AO352" s="138"/>
      <c r="AP352" s="138"/>
      <c r="AQ352" s="138"/>
      <c r="AR352" s="138"/>
      <c r="AS352" s="138"/>
      <c r="AT352" s="227"/>
      <c r="AU352" s="227"/>
      <c r="AV352" s="227"/>
      <c r="AW352" s="138"/>
      <c r="AX352" s="138"/>
      <c r="AY352" s="138"/>
      <c r="AZ352" s="138"/>
      <c r="BA352" s="138"/>
      <c r="BB352" s="138"/>
      <c r="BC352" s="138"/>
      <c r="BD352" s="138"/>
      <c r="BE352" s="138"/>
      <c r="BH352" s="226"/>
      <c r="BI352" s="226"/>
      <c r="BJ352" s="226"/>
      <c r="BK352" s="226"/>
      <c r="BL352" s="226"/>
      <c r="BM352" s="226"/>
      <c r="BN352" s="138"/>
      <c r="BO352" s="138"/>
      <c r="BP352" s="138"/>
      <c r="BQ352" s="138"/>
      <c r="BR352" s="138"/>
      <c r="BS352" s="138"/>
      <c r="BT352" s="226"/>
      <c r="BU352" s="226"/>
      <c r="BV352" s="226"/>
      <c r="BW352" s="226"/>
      <c r="BX352" s="226"/>
      <c r="BY352" s="226"/>
      <c r="BZ352" s="138"/>
      <c r="CA352" s="138"/>
      <c r="CB352" s="138"/>
      <c r="CC352" s="138"/>
      <c r="CD352" s="138"/>
      <c r="CE352" s="138"/>
      <c r="CH352" s="226"/>
      <c r="CI352" s="226"/>
      <c r="CJ352" s="226"/>
      <c r="CK352" s="226"/>
      <c r="CL352" s="226"/>
      <c r="CM352" s="226"/>
      <c r="CN352" s="226"/>
      <c r="CO352" s="226"/>
      <c r="CP352" s="226"/>
      <c r="CQ352" s="138"/>
      <c r="CR352" s="138"/>
      <c r="CS352" s="138"/>
      <c r="CT352" s="226"/>
      <c r="CU352" s="226"/>
      <c r="CV352" s="226"/>
      <c r="CW352" s="226"/>
      <c r="CX352" s="226"/>
      <c r="CY352" s="226"/>
      <c r="CZ352" s="226"/>
      <c r="DA352" s="226"/>
      <c r="DB352" s="226"/>
      <c r="DC352" s="138"/>
      <c r="DD352" s="138"/>
      <c r="DE352" s="138"/>
      <c r="DH352" s="138"/>
      <c r="DI352" s="138"/>
      <c r="DJ352" s="138"/>
      <c r="DK352" s="138"/>
      <c r="DL352" s="138"/>
      <c r="DM352" s="138"/>
      <c r="DN352" s="138"/>
      <c r="DO352" s="138"/>
      <c r="DP352" s="138"/>
      <c r="DQ352" s="138"/>
      <c r="DR352" s="138"/>
      <c r="DS352" s="138"/>
      <c r="DT352" s="138"/>
      <c r="DU352" s="138"/>
      <c r="DV352" s="138"/>
      <c r="DW352" s="138"/>
      <c r="DX352" s="138"/>
      <c r="DY352" s="138"/>
      <c r="DZ352" s="138"/>
      <c r="EA352" s="138"/>
      <c r="EB352" s="138"/>
      <c r="EC352" s="138"/>
      <c r="ED352" s="138"/>
      <c r="EE352" s="138"/>
      <c r="EF352" s="138"/>
      <c r="EG352" s="138"/>
      <c r="EH352" s="138"/>
      <c r="EI352" s="138"/>
      <c r="EJ352" s="138"/>
      <c r="EK352" s="138"/>
      <c r="EL352" s="138"/>
      <c r="EM352" s="138"/>
      <c r="EN352" s="138"/>
      <c r="EO352" s="138"/>
      <c r="EP352" s="138"/>
      <c r="EQ352" s="138"/>
      <c r="ER352" s="138"/>
      <c r="ES352" s="138"/>
      <c r="ET352" s="138"/>
      <c r="EU352" s="138"/>
      <c r="EV352" s="138"/>
      <c r="EW352" s="138"/>
      <c r="EX352" s="138"/>
      <c r="EY352" s="138"/>
      <c r="EZ352" s="138"/>
      <c r="FA352" s="138"/>
      <c r="FB352" s="138"/>
      <c r="FC352" s="138"/>
      <c r="FD352" s="138"/>
      <c r="FE352" s="138"/>
      <c r="FF352" s="138"/>
      <c r="FG352" s="138"/>
      <c r="FH352" s="138"/>
      <c r="FI352" s="138"/>
      <c r="FJ352" s="138"/>
      <c r="FK352" s="138"/>
      <c r="FL352" s="138"/>
      <c r="FM352" s="138"/>
      <c r="FN352" s="138"/>
      <c r="FO352" s="138"/>
      <c r="FP352" s="138"/>
      <c r="FQ352" s="138"/>
      <c r="FR352" s="138"/>
      <c r="FS352" s="138"/>
      <c r="FT352" s="138"/>
      <c r="FU352" s="138"/>
      <c r="FV352" s="138"/>
      <c r="FW352" s="138"/>
      <c r="FX352" s="138"/>
      <c r="FY352" s="250"/>
      <c r="FZ352" s="250"/>
      <c r="GA352" s="250"/>
      <c r="GB352" s="250"/>
      <c r="GC352" s="250"/>
      <c r="GD352" s="250"/>
      <c r="GE352" s="250"/>
      <c r="GF352" s="250"/>
      <c r="GG352" s="250"/>
      <c r="GH352" s="250"/>
      <c r="GI352" s="250"/>
      <c r="GJ352" s="250"/>
      <c r="GK352" s="250"/>
      <c r="GL352" s="250"/>
      <c r="GM352" s="250"/>
      <c r="GN352" s="250"/>
      <c r="GO352" s="250"/>
      <c r="GP352" s="250"/>
      <c r="GQ352" s="250"/>
      <c r="GR352" s="250"/>
      <c r="GS352" s="250"/>
      <c r="GT352" s="250"/>
      <c r="GU352" s="250"/>
      <c r="GV352" s="250"/>
      <c r="GW352" s="250"/>
      <c r="GX352" s="250"/>
      <c r="GY352" s="250"/>
      <c r="GZ352" s="250"/>
      <c r="HA352" s="250"/>
      <c r="HB352" s="250"/>
      <c r="HC352" s="250"/>
      <c r="HD352" s="250"/>
      <c r="HE352" s="250"/>
      <c r="HF352" s="250"/>
      <c r="HG352" s="250"/>
      <c r="HH352" s="250"/>
    </row>
    <row r="353" spans="2:216" s="264" customFormat="1" ht="15" customHeight="1">
      <c r="B353" s="256" t="s">
        <v>485</v>
      </c>
      <c r="C353" s="253"/>
      <c r="D353" s="263"/>
      <c r="E353" s="263"/>
      <c r="F353" s="263"/>
      <c r="AF353" s="267"/>
      <c r="AG353" s="265"/>
      <c r="BF353" s="265"/>
      <c r="BG353" s="265"/>
      <c r="CF353" s="265"/>
      <c r="CG353" s="265"/>
      <c r="FY353" s="278"/>
      <c r="FZ353" s="278"/>
      <c r="GA353" s="278"/>
      <c r="GB353" s="278"/>
      <c r="GC353" s="278"/>
      <c r="GD353" s="278"/>
      <c r="GE353" s="278"/>
      <c r="GF353" s="278"/>
      <c r="GG353" s="278"/>
      <c r="GH353" s="278"/>
      <c r="GI353" s="278"/>
      <c r="GJ353" s="278"/>
      <c r="GK353" s="278"/>
      <c r="GL353" s="278"/>
      <c r="GM353" s="278"/>
      <c r="GN353" s="278"/>
      <c r="GO353" s="278"/>
      <c r="GP353" s="278"/>
      <c r="GQ353" s="278"/>
      <c r="GR353" s="278"/>
      <c r="GS353" s="278"/>
      <c r="GT353" s="278"/>
      <c r="GU353" s="278"/>
      <c r="GV353" s="278"/>
      <c r="GW353" s="278"/>
      <c r="GX353" s="278"/>
      <c r="GY353" s="278"/>
      <c r="GZ353" s="278"/>
      <c r="HA353" s="278"/>
      <c r="HB353" s="278"/>
      <c r="HC353" s="278"/>
      <c r="HD353" s="278"/>
      <c r="HE353" s="278"/>
      <c r="HF353" s="278"/>
      <c r="HG353" s="278"/>
      <c r="HH353" s="278"/>
    </row>
    <row r="354" spans="2:216" ht="15" customHeight="1">
      <c r="B354" s="105" t="s">
        <v>486</v>
      </c>
      <c r="C354" s="106" t="s">
        <v>174</v>
      </c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86"/>
      <c r="AH354" s="227"/>
      <c r="AI354" s="227"/>
      <c r="AJ354" s="227"/>
      <c r="AK354" s="248"/>
      <c r="AL354" s="248"/>
      <c r="AM354" s="248"/>
      <c r="AN354" s="248"/>
      <c r="AO354" s="248"/>
      <c r="AP354" s="248"/>
      <c r="AQ354" s="248"/>
      <c r="AR354" s="248"/>
      <c r="AS354" s="248"/>
      <c r="AT354" s="227"/>
      <c r="AU354" s="227"/>
      <c r="AV354" s="227"/>
      <c r="AW354" s="248"/>
      <c r="AX354" s="248"/>
      <c r="AY354" s="248"/>
      <c r="AZ354" s="248"/>
      <c r="BA354" s="248"/>
      <c r="BB354" s="248"/>
      <c r="BC354" s="248"/>
      <c r="BD354" s="248"/>
      <c r="BE354" s="248"/>
      <c r="BH354" s="226"/>
      <c r="BI354" s="226"/>
      <c r="BJ354" s="226"/>
      <c r="BK354" s="226"/>
      <c r="BL354" s="226"/>
      <c r="BM354" s="226"/>
      <c r="BN354" s="248"/>
      <c r="BO354" s="248"/>
      <c r="BP354" s="248"/>
      <c r="BQ354" s="248"/>
      <c r="BR354" s="248"/>
      <c r="BS354" s="248"/>
      <c r="BT354" s="226"/>
      <c r="BU354" s="226"/>
      <c r="BV354" s="226"/>
      <c r="BW354" s="226"/>
      <c r="BX354" s="226"/>
      <c r="BY354" s="226"/>
      <c r="BZ354" s="248"/>
      <c r="CA354" s="248"/>
      <c r="CB354" s="248"/>
      <c r="CC354" s="248"/>
      <c r="CD354" s="248"/>
      <c r="CE354" s="248"/>
      <c r="CH354" s="226"/>
      <c r="CI354" s="226"/>
      <c r="CJ354" s="226"/>
      <c r="CK354" s="226"/>
      <c r="CL354" s="226"/>
      <c r="CM354" s="226"/>
      <c r="CN354" s="226"/>
      <c r="CO354" s="226"/>
      <c r="CP354" s="226"/>
      <c r="CQ354" s="248"/>
      <c r="CR354" s="248"/>
      <c r="CS354" s="248"/>
      <c r="CT354" s="226"/>
      <c r="CU354" s="226"/>
      <c r="CV354" s="226"/>
      <c r="CW354" s="226"/>
      <c r="CX354" s="226"/>
      <c r="CY354" s="226"/>
      <c r="CZ354" s="226"/>
      <c r="DA354" s="226"/>
      <c r="DB354" s="226"/>
      <c r="DC354" s="248"/>
      <c r="DD354" s="248"/>
      <c r="DE354" s="248"/>
      <c r="DH354" s="248"/>
      <c r="DI354" s="248"/>
      <c r="DJ354" s="248"/>
      <c r="DK354" s="248"/>
      <c r="DL354" s="248"/>
      <c r="DM354" s="248"/>
      <c r="DN354" s="248"/>
      <c r="DO354" s="248"/>
      <c r="DP354" s="248"/>
      <c r="DQ354" s="248"/>
      <c r="DR354" s="248"/>
      <c r="DS354" s="248"/>
      <c r="DT354" s="248"/>
      <c r="DU354" s="248"/>
      <c r="DV354" s="248"/>
      <c r="DW354" s="248"/>
      <c r="DX354" s="248"/>
      <c r="DY354" s="248"/>
      <c r="DZ354" s="248"/>
      <c r="EA354" s="248"/>
      <c r="EB354" s="248"/>
      <c r="EC354" s="248"/>
      <c r="ED354" s="248"/>
      <c r="EE354" s="248"/>
      <c r="EF354" s="248"/>
      <c r="EG354" s="248"/>
      <c r="EH354" s="248"/>
      <c r="EI354" s="248"/>
      <c r="EJ354" s="248"/>
      <c r="EK354" s="248"/>
      <c r="EL354" s="248"/>
      <c r="EM354" s="248"/>
      <c r="EN354" s="248"/>
      <c r="EO354" s="248"/>
      <c r="EP354" s="248"/>
      <c r="EQ354" s="248"/>
      <c r="ER354" s="248"/>
      <c r="ES354" s="248"/>
      <c r="ET354" s="248"/>
      <c r="EU354" s="248"/>
      <c r="EV354" s="248"/>
      <c r="EW354" s="248"/>
      <c r="EX354" s="248"/>
      <c r="EY354" s="248"/>
      <c r="EZ354" s="248"/>
      <c r="FA354" s="248"/>
      <c r="FB354" s="248"/>
      <c r="FC354" s="248"/>
      <c r="FD354" s="248"/>
      <c r="FE354" s="248"/>
      <c r="FF354" s="248"/>
      <c r="FG354" s="248"/>
      <c r="FH354" s="248"/>
      <c r="FI354" s="248"/>
      <c r="FJ354" s="248"/>
      <c r="FK354" s="248"/>
      <c r="FL354" s="248"/>
      <c r="FM354" s="248"/>
      <c r="FN354" s="248"/>
      <c r="FO354" s="248"/>
      <c r="FP354" s="248"/>
      <c r="FQ354" s="248"/>
      <c r="FR354" s="248"/>
      <c r="FS354" s="248"/>
      <c r="FT354" s="248"/>
      <c r="FU354" s="248"/>
      <c r="FV354" s="248"/>
      <c r="FW354" s="248"/>
      <c r="FX354" s="248"/>
      <c r="FY354" s="249"/>
      <c r="FZ354" s="249"/>
      <c r="GA354" s="249"/>
      <c r="GB354" s="249"/>
      <c r="GC354" s="249"/>
      <c r="GD354" s="249"/>
      <c r="GE354" s="249"/>
      <c r="GF354" s="249"/>
      <c r="GG354" s="249"/>
      <c r="GH354" s="249"/>
      <c r="GI354" s="249"/>
      <c r="GJ354" s="249"/>
      <c r="GK354" s="249"/>
      <c r="GL354" s="249"/>
      <c r="GM354" s="249"/>
      <c r="GN354" s="249"/>
      <c r="GO354" s="249"/>
      <c r="GP354" s="249"/>
      <c r="GQ354" s="249"/>
      <c r="GR354" s="249"/>
      <c r="GS354" s="249"/>
      <c r="GT354" s="249"/>
      <c r="GU354" s="249"/>
      <c r="GV354" s="249"/>
      <c r="GW354" s="249"/>
      <c r="GX354" s="249"/>
      <c r="GY354" s="249"/>
      <c r="GZ354" s="249"/>
      <c r="HA354" s="249"/>
      <c r="HB354" s="249"/>
      <c r="HC354" s="249"/>
      <c r="HD354" s="249"/>
      <c r="HE354" s="249"/>
      <c r="HF354" s="249"/>
      <c r="HG354" s="249"/>
      <c r="HH354" s="249"/>
    </row>
    <row r="355" spans="2:216" ht="15" customHeight="1">
      <c r="B355" s="105" t="s">
        <v>487</v>
      </c>
      <c r="C355" s="106" t="s">
        <v>153</v>
      </c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86"/>
      <c r="AH355" s="228"/>
      <c r="AI355" s="228"/>
      <c r="AJ355" s="228"/>
      <c r="AK355" s="138"/>
      <c r="AL355" s="138"/>
      <c r="AM355" s="138"/>
      <c r="AN355" s="138"/>
      <c r="AO355" s="138"/>
      <c r="AP355" s="138"/>
      <c r="AQ355" s="138"/>
      <c r="AR355" s="138"/>
      <c r="AS355" s="138"/>
      <c r="AT355" s="228"/>
      <c r="AU355" s="228"/>
      <c r="AV355" s="228"/>
      <c r="AW355" s="138"/>
      <c r="AX355" s="138"/>
      <c r="AY355" s="138"/>
      <c r="AZ355" s="138"/>
      <c r="BA355" s="138"/>
      <c r="BB355" s="138"/>
      <c r="BC355" s="138"/>
      <c r="BD355" s="138"/>
      <c r="BE355" s="138"/>
      <c r="BH355" s="226"/>
      <c r="BI355" s="226"/>
      <c r="BJ355" s="226"/>
      <c r="BK355" s="226"/>
      <c r="BL355" s="226"/>
      <c r="BM355" s="226"/>
      <c r="BN355" s="138"/>
      <c r="BO355" s="138"/>
      <c r="BP355" s="138"/>
      <c r="BQ355" s="138"/>
      <c r="BR355" s="138"/>
      <c r="BS355" s="138"/>
      <c r="BT355" s="226"/>
      <c r="BU355" s="226"/>
      <c r="BV355" s="226"/>
      <c r="BW355" s="226"/>
      <c r="BX355" s="226"/>
      <c r="BY355" s="226"/>
      <c r="BZ355" s="138"/>
      <c r="CA355" s="138"/>
      <c r="CB355" s="138"/>
      <c r="CC355" s="138"/>
      <c r="CD355" s="138"/>
      <c r="CE355" s="138"/>
      <c r="CH355" s="226"/>
      <c r="CI355" s="226"/>
      <c r="CJ355" s="226"/>
      <c r="CK355" s="226"/>
      <c r="CL355" s="226"/>
      <c r="CM355" s="226"/>
      <c r="CN355" s="226"/>
      <c r="CO355" s="226"/>
      <c r="CP355" s="226"/>
      <c r="CQ355" s="138"/>
      <c r="CR355" s="138"/>
      <c r="CS355" s="138"/>
      <c r="CT355" s="226"/>
      <c r="CU355" s="226"/>
      <c r="CV355" s="226"/>
      <c r="CW355" s="226"/>
      <c r="CX355" s="226"/>
      <c r="CY355" s="226"/>
      <c r="CZ355" s="226"/>
      <c r="DA355" s="226"/>
      <c r="DB355" s="226"/>
      <c r="DC355" s="138"/>
      <c r="DD355" s="138"/>
      <c r="DE355" s="138"/>
      <c r="DH355" s="138"/>
      <c r="DI355" s="138"/>
      <c r="DJ355" s="138"/>
      <c r="DK355" s="138"/>
      <c r="DL355" s="138"/>
      <c r="DM355" s="138"/>
      <c r="DN355" s="138"/>
      <c r="DO355" s="138"/>
      <c r="DP355" s="138"/>
      <c r="DQ355" s="138"/>
      <c r="DR355" s="138"/>
      <c r="DS355" s="138"/>
      <c r="DT355" s="138"/>
      <c r="DU355" s="138"/>
      <c r="DV355" s="138"/>
      <c r="DW355" s="138"/>
      <c r="DX355" s="138"/>
      <c r="DY355" s="138"/>
      <c r="DZ355" s="138"/>
      <c r="EA355" s="138"/>
      <c r="EB355" s="138"/>
      <c r="EC355" s="138"/>
      <c r="ED355" s="138"/>
      <c r="EE355" s="138"/>
      <c r="EF355" s="138"/>
      <c r="EG355" s="138"/>
      <c r="EH355" s="138"/>
      <c r="EI355" s="138"/>
      <c r="EJ355" s="138"/>
      <c r="EK355" s="138"/>
      <c r="EL355" s="138"/>
      <c r="EM355" s="138"/>
      <c r="EN355" s="138"/>
      <c r="EO355" s="138"/>
      <c r="EP355" s="138"/>
      <c r="EQ355" s="138"/>
      <c r="ER355" s="138"/>
      <c r="ES355" s="138"/>
      <c r="ET355" s="138"/>
      <c r="EU355" s="138"/>
      <c r="EV355" s="138"/>
      <c r="EW355" s="138"/>
      <c r="EX355" s="138"/>
      <c r="EY355" s="138"/>
      <c r="EZ355" s="138"/>
      <c r="FA355" s="138"/>
      <c r="FB355" s="138"/>
      <c r="FC355" s="138"/>
      <c r="FD355" s="138"/>
      <c r="FE355" s="138"/>
      <c r="FF355" s="138"/>
      <c r="FG355" s="138"/>
      <c r="FH355" s="138"/>
      <c r="FI355" s="138"/>
      <c r="FJ355" s="138"/>
      <c r="FK355" s="138"/>
      <c r="FL355" s="138"/>
      <c r="FM355" s="138"/>
      <c r="FN355" s="138"/>
      <c r="FO355" s="138"/>
      <c r="FP355" s="138"/>
      <c r="FQ355" s="138"/>
      <c r="FR355" s="138"/>
      <c r="FS355" s="138"/>
      <c r="FT355" s="138"/>
      <c r="FU355" s="138"/>
      <c r="FV355" s="138"/>
      <c r="FW355" s="138"/>
      <c r="FX355" s="138"/>
      <c r="FY355" s="250"/>
      <c r="FZ355" s="250"/>
      <c r="GA355" s="250"/>
      <c r="GB355" s="250"/>
      <c r="GC355" s="250"/>
      <c r="GD355" s="250"/>
      <c r="GE355" s="250"/>
      <c r="GF355" s="250"/>
      <c r="GG355" s="250"/>
      <c r="GH355" s="250"/>
      <c r="GI355" s="250"/>
      <c r="GJ355" s="250"/>
      <c r="GK355" s="250"/>
      <c r="GL355" s="250"/>
      <c r="GM355" s="250"/>
      <c r="GN355" s="250"/>
      <c r="GO355" s="250"/>
      <c r="GP355" s="250"/>
      <c r="GQ355" s="250"/>
      <c r="GR355" s="250"/>
      <c r="GS355" s="250"/>
      <c r="GT355" s="250"/>
      <c r="GU355" s="250"/>
      <c r="GV355" s="250"/>
      <c r="GW355" s="250"/>
      <c r="GX355" s="250"/>
      <c r="GY355" s="250"/>
      <c r="GZ355" s="250"/>
      <c r="HA355" s="250"/>
      <c r="HB355" s="250"/>
      <c r="HC355" s="250"/>
      <c r="HD355" s="250"/>
      <c r="HE355" s="250"/>
      <c r="HF355" s="250"/>
      <c r="HG355" s="250"/>
      <c r="HH355" s="250"/>
    </row>
    <row r="356" spans="2:216" ht="15" customHeight="1">
      <c r="B356" s="105" t="s">
        <v>488</v>
      </c>
      <c r="C356" s="106" t="s">
        <v>181</v>
      </c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86"/>
      <c r="AH356" s="228"/>
      <c r="AI356" s="228"/>
      <c r="AJ356" s="228"/>
      <c r="AK356" s="138"/>
      <c r="AL356" s="138"/>
      <c r="AM356" s="138"/>
      <c r="AN356" s="138"/>
      <c r="AO356" s="138"/>
      <c r="AP356" s="138"/>
      <c r="AQ356" s="138"/>
      <c r="AR356" s="138"/>
      <c r="AS356" s="138"/>
      <c r="AT356" s="228"/>
      <c r="AU356" s="228"/>
      <c r="AV356" s="228"/>
      <c r="AW356" s="138"/>
      <c r="AX356" s="138"/>
      <c r="AY356" s="138"/>
      <c r="AZ356" s="138"/>
      <c r="BA356" s="138"/>
      <c r="BB356" s="138"/>
      <c r="BC356" s="138"/>
      <c r="BD356" s="138"/>
      <c r="BE356" s="138"/>
      <c r="BH356" s="226"/>
      <c r="BI356" s="226"/>
      <c r="BJ356" s="226"/>
      <c r="BK356" s="226"/>
      <c r="BL356" s="226"/>
      <c r="BM356" s="226"/>
      <c r="BN356" s="138"/>
      <c r="BO356" s="138"/>
      <c r="BP356" s="138"/>
      <c r="BQ356" s="138"/>
      <c r="BR356" s="138"/>
      <c r="BS356" s="138"/>
      <c r="BT356" s="226"/>
      <c r="BU356" s="226"/>
      <c r="BV356" s="226"/>
      <c r="BW356" s="226"/>
      <c r="BX356" s="226"/>
      <c r="BY356" s="226"/>
      <c r="BZ356" s="138"/>
      <c r="CA356" s="138"/>
      <c r="CB356" s="138"/>
      <c r="CC356" s="138"/>
      <c r="CD356" s="138"/>
      <c r="CE356" s="138"/>
      <c r="CH356" s="226"/>
      <c r="CI356" s="226"/>
      <c r="CJ356" s="226"/>
      <c r="CK356" s="226"/>
      <c r="CL356" s="226"/>
      <c r="CM356" s="226"/>
      <c r="CN356" s="226"/>
      <c r="CO356" s="226"/>
      <c r="CP356" s="226"/>
      <c r="CQ356" s="138"/>
      <c r="CR356" s="138"/>
      <c r="CS356" s="138"/>
      <c r="CT356" s="226"/>
      <c r="CU356" s="226"/>
      <c r="CV356" s="226"/>
      <c r="CW356" s="226"/>
      <c r="CX356" s="226"/>
      <c r="CY356" s="226"/>
      <c r="CZ356" s="226"/>
      <c r="DA356" s="226"/>
      <c r="DB356" s="226"/>
      <c r="DC356" s="138"/>
      <c r="DD356" s="138"/>
      <c r="DE356" s="138"/>
      <c r="DH356" s="138"/>
      <c r="DI356" s="138"/>
      <c r="DJ356" s="138"/>
      <c r="DK356" s="138"/>
      <c r="DL356" s="138"/>
      <c r="DM356" s="138"/>
      <c r="DN356" s="138"/>
      <c r="DO356" s="138"/>
      <c r="DP356" s="138"/>
      <c r="DQ356" s="138"/>
      <c r="DR356" s="138"/>
      <c r="DS356" s="138"/>
      <c r="DT356" s="138"/>
      <c r="DU356" s="138"/>
      <c r="DV356" s="138"/>
      <c r="DW356" s="138"/>
      <c r="DX356" s="138"/>
      <c r="DY356" s="138"/>
      <c r="DZ356" s="138"/>
      <c r="EA356" s="138"/>
      <c r="EB356" s="138"/>
      <c r="EC356" s="138"/>
      <c r="ED356" s="138"/>
      <c r="EE356" s="138"/>
      <c r="EF356" s="138"/>
      <c r="EG356" s="138"/>
      <c r="EH356" s="138"/>
      <c r="EI356" s="138"/>
      <c r="EJ356" s="138"/>
      <c r="EK356" s="138"/>
      <c r="EL356" s="138"/>
      <c r="EM356" s="138"/>
      <c r="EN356" s="138"/>
      <c r="EO356" s="138"/>
      <c r="EP356" s="138"/>
      <c r="EQ356" s="138"/>
      <c r="ER356" s="138"/>
      <c r="ES356" s="138"/>
      <c r="ET356" s="138"/>
      <c r="EU356" s="138"/>
      <c r="EV356" s="138"/>
      <c r="EW356" s="138"/>
      <c r="EX356" s="138"/>
      <c r="EY356" s="138"/>
      <c r="EZ356" s="138"/>
      <c r="FA356" s="138"/>
      <c r="FB356" s="138"/>
      <c r="FC356" s="138"/>
      <c r="FD356" s="138"/>
      <c r="FE356" s="138"/>
      <c r="FF356" s="138"/>
      <c r="FG356" s="138"/>
      <c r="FH356" s="138"/>
      <c r="FI356" s="138"/>
      <c r="FJ356" s="138"/>
      <c r="FK356" s="138"/>
      <c r="FL356" s="138"/>
      <c r="FM356" s="138"/>
      <c r="FN356" s="138"/>
      <c r="FO356" s="138"/>
      <c r="FP356" s="138"/>
      <c r="FQ356" s="138"/>
      <c r="FR356" s="138"/>
      <c r="FS356" s="138"/>
      <c r="FT356" s="138"/>
      <c r="FU356" s="138"/>
      <c r="FV356" s="138"/>
      <c r="FW356" s="138"/>
      <c r="FX356" s="138"/>
      <c r="FY356" s="250"/>
      <c r="FZ356" s="250"/>
      <c r="GA356" s="250"/>
      <c r="GB356" s="250"/>
      <c r="GC356" s="250"/>
      <c r="GD356" s="250"/>
      <c r="GE356" s="250"/>
      <c r="GF356" s="250"/>
      <c r="GG356" s="250"/>
      <c r="GH356" s="250"/>
      <c r="GI356" s="250"/>
      <c r="GJ356" s="250"/>
      <c r="GK356" s="250"/>
      <c r="GL356" s="250"/>
      <c r="GM356" s="250"/>
      <c r="GN356" s="250"/>
      <c r="GO356" s="250"/>
      <c r="GP356" s="250"/>
      <c r="GQ356" s="250"/>
      <c r="GR356" s="250"/>
      <c r="GS356" s="250"/>
      <c r="GT356" s="250"/>
      <c r="GU356" s="250"/>
      <c r="GV356" s="250"/>
      <c r="GW356" s="250"/>
      <c r="GX356" s="250"/>
      <c r="GY356" s="250"/>
      <c r="GZ356" s="250"/>
      <c r="HA356" s="250"/>
      <c r="HB356" s="250"/>
      <c r="HC356" s="250"/>
      <c r="HD356" s="250"/>
      <c r="HE356" s="250"/>
      <c r="HF356" s="250"/>
      <c r="HG356" s="250"/>
      <c r="HH356" s="250"/>
    </row>
    <row r="357" spans="2:216" ht="15" customHeight="1">
      <c r="B357" s="105" t="s">
        <v>489</v>
      </c>
      <c r="C357" s="106" t="s">
        <v>181</v>
      </c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86"/>
      <c r="AH357" s="228"/>
      <c r="AI357" s="228"/>
      <c r="AJ357" s="228"/>
      <c r="AK357" s="138"/>
      <c r="AL357" s="138"/>
      <c r="AM357" s="138"/>
      <c r="AN357" s="138"/>
      <c r="AO357" s="138"/>
      <c r="AP357" s="138"/>
      <c r="AQ357" s="138"/>
      <c r="AR357" s="138"/>
      <c r="AS357" s="138"/>
      <c r="AT357" s="228"/>
      <c r="AU357" s="228"/>
      <c r="AV357" s="228"/>
      <c r="AW357" s="138"/>
      <c r="AX357" s="138"/>
      <c r="AY357" s="138"/>
      <c r="AZ357" s="138"/>
      <c r="BA357" s="138"/>
      <c r="BB357" s="138"/>
      <c r="BC357" s="138"/>
      <c r="BD357" s="138"/>
      <c r="BE357" s="138"/>
      <c r="BH357" s="226"/>
      <c r="BI357" s="226"/>
      <c r="BJ357" s="226"/>
      <c r="BK357" s="226"/>
      <c r="BL357" s="226"/>
      <c r="BM357" s="226"/>
      <c r="BN357" s="138"/>
      <c r="BO357" s="138"/>
      <c r="BP357" s="138"/>
      <c r="BQ357" s="138"/>
      <c r="BR357" s="138"/>
      <c r="BS357" s="138"/>
      <c r="BT357" s="226"/>
      <c r="BU357" s="226"/>
      <c r="BV357" s="226"/>
      <c r="BW357" s="226"/>
      <c r="BX357" s="226"/>
      <c r="BY357" s="226"/>
      <c r="BZ357" s="138"/>
      <c r="CA357" s="138"/>
      <c r="CB357" s="138"/>
      <c r="CC357" s="138"/>
      <c r="CD357" s="138"/>
      <c r="CE357" s="138"/>
      <c r="CH357" s="226"/>
      <c r="CI357" s="226"/>
      <c r="CJ357" s="226"/>
      <c r="CK357" s="226"/>
      <c r="CL357" s="226"/>
      <c r="CM357" s="226"/>
      <c r="CN357" s="226"/>
      <c r="CO357" s="226"/>
      <c r="CP357" s="226"/>
      <c r="CQ357" s="138"/>
      <c r="CR357" s="138"/>
      <c r="CS357" s="138"/>
      <c r="CT357" s="226"/>
      <c r="CU357" s="226"/>
      <c r="CV357" s="226"/>
      <c r="CW357" s="226"/>
      <c r="CX357" s="226"/>
      <c r="CY357" s="226"/>
      <c r="CZ357" s="226"/>
      <c r="DA357" s="226"/>
      <c r="DB357" s="226"/>
      <c r="DC357" s="138"/>
      <c r="DD357" s="138"/>
      <c r="DE357" s="138"/>
      <c r="DH357" s="138"/>
      <c r="DI357" s="138"/>
      <c r="DJ357" s="138"/>
      <c r="DK357" s="138"/>
      <c r="DL357" s="138"/>
      <c r="DM357" s="138"/>
      <c r="DN357" s="138"/>
      <c r="DO357" s="138"/>
      <c r="DP357" s="138"/>
      <c r="DQ357" s="138"/>
      <c r="DR357" s="138"/>
      <c r="DS357" s="138"/>
      <c r="DT357" s="138"/>
      <c r="DU357" s="138"/>
      <c r="DV357" s="138"/>
      <c r="DW357" s="138"/>
      <c r="DX357" s="138"/>
      <c r="DY357" s="138"/>
      <c r="DZ357" s="138"/>
      <c r="EA357" s="138"/>
      <c r="EB357" s="138"/>
      <c r="EC357" s="138"/>
      <c r="ED357" s="138"/>
      <c r="EE357" s="138"/>
      <c r="EF357" s="138"/>
      <c r="EG357" s="138"/>
      <c r="EH357" s="138"/>
      <c r="EI357" s="138"/>
      <c r="EJ357" s="138"/>
      <c r="EK357" s="138"/>
      <c r="EL357" s="138"/>
      <c r="EM357" s="138"/>
      <c r="EN357" s="138"/>
      <c r="EO357" s="138"/>
      <c r="EP357" s="138"/>
      <c r="EQ357" s="138"/>
      <c r="ER357" s="138"/>
      <c r="ES357" s="138"/>
      <c r="ET357" s="138"/>
      <c r="EU357" s="138"/>
      <c r="EV357" s="138"/>
      <c r="EW357" s="138"/>
      <c r="EX357" s="138"/>
      <c r="EY357" s="138"/>
      <c r="EZ357" s="138"/>
      <c r="FA357" s="138"/>
      <c r="FB357" s="138"/>
      <c r="FC357" s="138"/>
      <c r="FD357" s="138"/>
      <c r="FE357" s="138"/>
      <c r="FF357" s="138"/>
      <c r="FG357" s="138"/>
      <c r="FH357" s="138"/>
      <c r="FI357" s="138"/>
      <c r="FJ357" s="138"/>
      <c r="FK357" s="138"/>
      <c r="FL357" s="138"/>
      <c r="FM357" s="138"/>
      <c r="FN357" s="138"/>
      <c r="FO357" s="138"/>
      <c r="FP357" s="138"/>
      <c r="FQ357" s="138"/>
      <c r="FR357" s="138"/>
      <c r="FS357" s="138"/>
      <c r="FT357" s="138"/>
      <c r="FU357" s="138"/>
      <c r="FV357" s="138"/>
      <c r="FW357" s="138"/>
      <c r="FX357" s="138"/>
      <c r="FY357" s="250"/>
      <c r="FZ357" s="250"/>
      <c r="GA357" s="250"/>
      <c r="GB357" s="250"/>
      <c r="GC357" s="250"/>
      <c r="GD357" s="250"/>
      <c r="GE357" s="250"/>
      <c r="GF357" s="250"/>
      <c r="GG357" s="250"/>
      <c r="GH357" s="250"/>
      <c r="GI357" s="250"/>
      <c r="GJ357" s="250"/>
      <c r="GK357" s="250"/>
      <c r="GL357" s="250"/>
      <c r="GM357" s="250"/>
      <c r="GN357" s="250"/>
      <c r="GO357" s="250"/>
      <c r="GP357" s="250"/>
      <c r="GQ357" s="250"/>
      <c r="GR357" s="250"/>
      <c r="GS357" s="250"/>
      <c r="GT357" s="250"/>
      <c r="GU357" s="250"/>
      <c r="GV357" s="250"/>
      <c r="GW357" s="250"/>
      <c r="GX357" s="250"/>
      <c r="GY357" s="250"/>
      <c r="GZ357" s="250"/>
      <c r="HA357" s="250"/>
      <c r="HB357" s="250"/>
      <c r="HC357" s="250"/>
      <c r="HD357" s="250"/>
      <c r="HE357" s="250"/>
      <c r="HF357" s="250"/>
      <c r="HG357" s="250"/>
      <c r="HH357" s="250"/>
    </row>
    <row r="358" spans="2:216" ht="15" customHeight="1">
      <c r="B358" s="104" t="s">
        <v>490</v>
      </c>
      <c r="C358" s="106" t="s">
        <v>181</v>
      </c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86"/>
      <c r="AH358" s="228"/>
      <c r="AI358" s="228"/>
      <c r="AJ358" s="228"/>
      <c r="AK358" s="138"/>
      <c r="AL358" s="138"/>
      <c r="AM358" s="138"/>
      <c r="AN358" s="138"/>
      <c r="AO358" s="138"/>
      <c r="AP358" s="138"/>
      <c r="AQ358" s="138"/>
      <c r="AR358" s="138"/>
      <c r="AS358" s="138"/>
      <c r="AT358" s="228"/>
      <c r="AU358" s="228"/>
      <c r="AV358" s="228"/>
      <c r="AW358" s="138"/>
      <c r="AX358" s="138"/>
      <c r="AY358" s="138"/>
      <c r="AZ358" s="138"/>
      <c r="BA358" s="138"/>
      <c r="BB358" s="138"/>
      <c r="BC358" s="138"/>
      <c r="BD358" s="138"/>
      <c r="BE358" s="138"/>
      <c r="BH358" s="226"/>
      <c r="BI358" s="226"/>
      <c r="BJ358" s="226"/>
      <c r="BK358" s="226"/>
      <c r="BL358" s="226"/>
      <c r="BM358" s="226"/>
      <c r="BN358" s="138"/>
      <c r="BO358" s="138"/>
      <c r="BP358" s="138"/>
      <c r="BQ358" s="138"/>
      <c r="BR358" s="138"/>
      <c r="BS358" s="138"/>
      <c r="BT358" s="226"/>
      <c r="BU358" s="226"/>
      <c r="BV358" s="226"/>
      <c r="BW358" s="226"/>
      <c r="BX358" s="226"/>
      <c r="BY358" s="226"/>
      <c r="BZ358" s="138"/>
      <c r="CA358" s="138"/>
      <c r="CB358" s="138"/>
      <c r="CC358" s="138"/>
      <c r="CD358" s="138"/>
      <c r="CE358" s="138"/>
      <c r="CH358" s="226"/>
      <c r="CI358" s="226"/>
      <c r="CJ358" s="226"/>
      <c r="CK358" s="226"/>
      <c r="CL358" s="226"/>
      <c r="CM358" s="226"/>
      <c r="CN358" s="226"/>
      <c r="CO358" s="226"/>
      <c r="CP358" s="226"/>
      <c r="CQ358" s="138"/>
      <c r="CR358" s="138"/>
      <c r="CS358" s="138"/>
      <c r="CT358" s="226"/>
      <c r="CU358" s="226"/>
      <c r="CV358" s="226"/>
      <c r="CW358" s="226"/>
      <c r="CX358" s="226"/>
      <c r="CY358" s="226"/>
      <c r="CZ358" s="226"/>
      <c r="DA358" s="226"/>
      <c r="DB358" s="226"/>
      <c r="DC358" s="138"/>
      <c r="DD358" s="138"/>
      <c r="DE358" s="138"/>
      <c r="DH358" s="138"/>
      <c r="DI358" s="138"/>
      <c r="DJ358" s="138"/>
      <c r="DK358" s="138"/>
      <c r="DL358" s="138"/>
      <c r="DM358" s="138"/>
      <c r="DN358" s="138"/>
      <c r="DO358" s="138"/>
      <c r="DP358" s="138"/>
      <c r="DQ358" s="138"/>
      <c r="DR358" s="138"/>
      <c r="DS358" s="138"/>
      <c r="DT358" s="138"/>
      <c r="DU358" s="138"/>
      <c r="DV358" s="138"/>
      <c r="DW358" s="138"/>
      <c r="DX358" s="138"/>
      <c r="DY358" s="138"/>
      <c r="DZ358" s="138"/>
      <c r="EA358" s="138"/>
      <c r="EB358" s="138"/>
      <c r="EC358" s="138"/>
      <c r="ED358" s="138"/>
      <c r="EE358" s="138"/>
      <c r="EF358" s="138"/>
      <c r="EG358" s="138"/>
      <c r="EH358" s="138"/>
      <c r="EI358" s="138"/>
      <c r="EJ358" s="138"/>
      <c r="EK358" s="138"/>
      <c r="EL358" s="138"/>
      <c r="EM358" s="138"/>
      <c r="EN358" s="138"/>
      <c r="EO358" s="138"/>
      <c r="EP358" s="138"/>
      <c r="EQ358" s="138"/>
      <c r="ER358" s="138"/>
      <c r="ES358" s="138"/>
      <c r="ET358" s="138"/>
      <c r="EU358" s="138"/>
      <c r="EV358" s="138"/>
      <c r="EW358" s="138"/>
      <c r="EX358" s="138"/>
      <c r="EY358" s="138"/>
      <c r="EZ358" s="138"/>
      <c r="FA358" s="138"/>
      <c r="FB358" s="138"/>
      <c r="FC358" s="138"/>
      <c r="FD358" s="138"/>
      <c r="FE358" s="138"/>
      <c r="FF358" s="138"/>
      <c r="FG358" s="138"/>
      <c r="FH358" s="138"/>
      <c r="FI358" s="138"/>
      <c r="FJ358" s="138"/>
      <c r="FK358" s="138"/>
      <c r="FL358" s="138"/>
      <c r="FM358" s="138"/>
      <c r="FN358" s="138"/>
      <c r="FO358" s="138"/>
      <c r="FP358" s="138"/>
      <c r="FQ358" s="138"/>
      <c r="FR358" s="138"/>
      <c r="FS358" s="138"/>
      <c r="FT358" s="138"/>
      <c r="FU358" s="138"/>
      <c r="FV358" s="138"/>
      <c r="FW358" s="138"/>
      <c r="FX358" s="138"/>
      <c r="FY358" s="250"/>
      <c r="FZ358" s="250"/>
      <c r="GA358" s="250"/>
      <c r="GB358" s="250"/>
      <c r="GC358" s="250"/>
      <c r="GD358" s="250"/>
      <c r="GE358" s="250"/>
      <c r="GF358" s="250"/>
      <c r="GG358" s="250"/>
      <c r="GH358" s="250"/>
      <c r="GI358" s="250"/>
      <c r="GJ358" s="250"/>
      <c r="GK358" s="250"/>
      <c r="GL358" s="250"/>
      <c r="GM358" s="250"/>
      <c r="GN358" s="250"/>
      <c r="GO358" s="250"/>
      <c r="GP358" s="250"/>
      <c r="GQ358" s="250"/>
      <c r="GR358" s="250"/>
      <c r="GS358" s="250"/>
      <c r="GT358" s="250"/>
      <c r="GU358" s="250"/>
      <c r="GV358" s="250"/>
      <c r="GW358" s="250"/>
      <c r="GX358" s="250"/>
      <c r="GY358" s="250"/>
      <c r="GZ358" s="250"/>
      <c r="HA358" s="250"/>
      <c r="HB358" s="250"/>
      <c r="HC358" s="250"/>
      <c r="HD358" s="250"/>
      <c r="HE358" s="250"/>
      <c r="HF358" s="250"/>
      <c r="HG358" s="250"/>
      <c r="HH358" s="250"/>
    </row>
    <row r="359" spans="2:216" ht="15" customHeight="1">
      <c r="B359" s="104" t="s">
        <v>491</v>
      </c>
      <c r="C359" s="106" t="s">
        <v>183</v>
      </c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86"/>
      <c r="AH359" s="229"/>
      <c r="AI359" s="229"/>
      <c r="AJ359" s="229"/>
      <c r="AK359" s="134"/>
      <c r="AL359" s="134"/>
      <c r="AM359" s="134"/>
      <c r="AN359" s="134"/>
      <c r="AO359" s="134"/>
      <c r="AP359" s="134"/>
      <c r="AQ359" s="134"/>
      <c r="AR359" s="134"/>
      <c r="AS359" s="134"/>
      <c r="AT359" s="229"/>
      <c r="AU359" s="229"/>
      <c r="AV359" s="229"/>
      <c r="AW359" s="134"/>
      <c r="AX359" s="134"/>
      <c r="AY359" s="134"/>
      <c r="AZ359" s="134"/>
      <c r="BA359" s="134"/>
      <c r="BB359" s="134"/>
      <c r="BC359" s="134"/>
      <c r="BD359" s="134"/>
      <c r="BE359" s="134"/>
      <c r="BH359" s="226"/>
      <c r="BI359" s="226"/>
      <c r="BJ359" s="226"/>
      <c r="BK359" s="226"/>
      <c r="BL359" s="226"/>
      <c r="BM359" s="226"/>
      <c r="BN359" s="134"/>
      <c r="BO359" s="134"/>
      <c r="BP359" s="134"/>
      <c r="BQ359" s="134"/>
      <c r="BR359" s="134"/>
      <c r="BS359" s="134"/>
      <c r="BT359" s="226"/>
      <c r="BU359" s="226"/>
      <c r="BV359" s="226"/>
      <c r="BW359" s="226"/>
      <c r="BX359" s="226"/>
      <c r="BY359" s="226"/>
      <c r="BZ359" s="134"/>
      <c r="CA359" s="134"/>
      <c r="CB359" s="134"/>
      <c r="CC359" s="134"/>
      <c r="CD359" s="134"/>
      <c r="CE359" s="134"/>
      <c r="CH359" s="226"/>
      <c r="CI359" s="226"/>
      <c r="CJ359" s="226"/>
      <c r="CK359" s="226"/>
      <c r="CL359" s="226"/>
      <c r="CM359" s="226"/>
      <c r="CN359" s="226"/>
      <c r="CO359" s="226"/>
      <c r="CP359" s="226"/>
      <c r="CQ359" s="134"/>
      <c r="CR359" s="134"/>
      <c r="CS359" s="134"/>
      <c r="CT359" s="226"/>
      <c r="CU359" s="226"/>
      <c r="CV359" s="226"/>
      <c r="CW359" s="226"/>
      <c r="CX359" s="226"/>
      <c r="CY359" s="226"/>
      <c r="CZ359" s="226"/>
      <c r="DA359" s="226"/>
      <c r="DB359" s="226"/>
      <c r="DC359" s="134"/>
      <c r="DD359" s="134"/>
      <c r="DE359" s="134"/>
      <c r="DH359" s="134"/>
      <c r="DI359" s="134"/>
      <c r="DJ359" s="134"/>
      <c r="DK359" s="134"/>
      <c r="DL359" s="134"/>
      <c r="DM359" s="134"/>
      <c r="DN359" s="134"/>
      <c r="DO359" s="134"/>
      <c r="DP359" s="134"/>
      <c r="DQ359" s="134"/>
      <c r="DR359" s="134"/>
      <c r="DS359" s="134"/>
      <c r="DT359" s="134"/>
      <c r="DU359" s="134"/>
      <c r="DV359" s="134"/>
      <c r="DW359" s="134"/>
      <c r="DX359" s="134"/>
      <c r="DY359" s="134"/>
      <c r="DZ359" s="134"/>
      <c r="EA359" s="134"/>
      <c r="EB359" s="134"/>
      <c r="EC359" s="134"/>
      <c r="ED359" s="134"/>
      <c r="EE359" s="134"/>
      <c r="EF359" s="134"/>
      <c r="EG359" s="134"/>
      <c r="EH359" s="134"/>
      <c r="EI359" s="134"/>
      <c r="EJ359" s="134"/>
      <c r="EK359" s="134"/>
      <c r="EL359" s="134"/>
      <c r="EM359" s="134"/>
      <c r="EN359" s="134"/>
      <c r="EO359" s="134"/>
      <c r="EP359" s="134"/>
      <c r="EQ359" s="134"/>
      <c r="ER359" s="134"/>
      <c r="ES359" s="134"/>
      <c r="ET359" s="134"/>
      <c r="EU359" s="134"/>
      <c r="EV359" s="134"/>
      <c r="EW359" s="134"/>
      <c r="EX359" s="134"/>
      <c r="EY359" s="134"/>
      <c r="EZ359" s="134"/>
      <c r="FA359" s="134"/>
      <c r="FB359" s="134"/>
      <c r="FC359" s="134"/>
      <c r="FD359" s="134"/>
      <c r="FE359" s="134"/>
      <c r="FF359" s="134"/>
      <c r="FG359" s="134"/>
      <c r="FH359" s="134"/>
      <c r="FI359" s="134"/>
      <c r="FJ359" s="134"/>
      <c r="FK359" s="134"/>
      <c r="FL359" s="134"/>
      <c r="FM359" s="134"/>
      <c r="FN359" s="134"/>
      <c r="FO359" s="134"/>
      <c r="FP359" s="134"/>
      <c r="FQ359" s="134"/>
      <c r="FR359" s="134"/>
      <c r="FS359" s="134"/>
      <c r="FT359" s="134"/>
      <c r="FU359" s="134"/>
      <c r="FV359" s="134"/>
      <c r="FW359" s="134"/>
      <c r="FX359" s="134"/>
      <c r="FY359" s="158"/>
      <c r="FZ359" s="158"/>
      <c r="GA359" s="158"/>
      <c r="GB359" s="158"/>
      <c r="GC359" s="158"/>
      <c r="GD359" s="158"/>
      <c r="GE359" s="158"/>
      <c r="GF359" s="158"/>
      <c r="GG359" s="158"/>
      <c r="GH359" s="158"/>
      <c r="GI359" s="158"/>
      <c r="GJ359" s="158"/>
      <c r="GK359" s="158"/>
      <c r="GL359" s="158"/>
      <c r="GM359" s="158"/>
      <c r="GN359" s="158"/>
      <c r="GO359" s="158"/>
      <c r="GP359" s="158"/>
      <c r="GQ359" s="158"/>
      <c r="GR359" s="158"/>
      <c r="GS359" s="158"/>
      <c r="GT359" s="158"/>
      <c r="GU359" s="158"/>
      <c r="GV359" s="158"/>
      <c r="GW359" s="158"/>
      <c r="GX359" s="158"/>
      <c r="GY359" s="158"/>
      <c r="GZ359" s="158"/>
      <c r="HA359" s="158"/>
      <c r="HB359" s="158"/>
      <c r="HC359" s="158"/>
      <c r="HD359" s="158"/>
      <c r="HE359" s="158"/>
      <c r="HF359" s="158"/>
      <c r="HG359" s="158"/>
      <c r="HH359" s="158"/>
    </row>
    <row r="360" spans="2:216" ht="15" customHeight="1">
      <c r="B360" s="104" t="s">
        <v>492</v>
      </c>
      <c r="C360" s="106" t="s">
        <v>181</v>
      </c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86"/>
      <c r="AH360" s="228"/>
      <c r="AI360" s="228"/>
      <c r="AJ360" s="228"/>
      <c r="AK360" s="138"/>
      <c r="AL360" s="138"/>
      <c r="AM360" s="138"/>
      <c r="AN360" s="138"/>
      <c r="AO360" s="138"/>
      <c r="AP360" s="138"/>
      <c r="AQ360" s="138"/>
      <c r="AR360" s="138"/>
      <c r="AS360" s="138"/>
      <c r="AT360" s="228"/>
      <c r="AU360" s="228"/>
      <c r="AV360" s="228"/>
      <c r="AW360" s="138"/>
      <c r="AX360" s="138"/>
      <c r="AY360" s="138"/>
      <c r="AZ360" s="138"/>
      <c r="BA360" s="138"/>
      <c r="BB360" s="138"/>
      <c r="BC360" s="138"/>
      <c r="BD360" s="138"/>
      <c r="BE360" s="138"/>
      <c r="BH360" s="226"/>
      <c r="BI360" s="226"/>
      <c r="BJ360" s="226"/>
      <c r="BK360" s="226"/>
      <c r="BL360" s="226"/>
      <c r="BM360" s="226"/>
      <c r="BN360" s="138"/>
      <c r="BO360" s="138"/>
      <c r="BP360" s="138"/>
      <c r="BQ360" s="138"/>
      <c r="BR360" s="138"/>
      <c r="BS360" s="138"/>
      <c r="BT360" s="226"/>
      <c r="BU360" s="226"/>
      <c r="BV360" s="226"/>
      <c r="BW360" s="226"/>
      <c r="BX360" s="226"/>
      <c r="BY360" s="226"/>
      <c r="BZ360" s="138"/>
      <c r="CA360" s="138"/>
      <c r="CB360" s="138"/>
      <c r="CC360" s="138"/>
      <c r="CD360" s="138"/>
      <c r="CE360" s="138"/>
      <c r="CH360" s="226"/>
      <c r="CI360" s="226"/>
      <c r="CJ360" s="226"/>
      <c r="CK360" s="226"/>
      <c r="CL360" s="226"/>
      <c r="CM360" s="226"/>
      <c r="CN360" s="226"/>
      <c r="CO360" s="226"/>
      <c r="CP360" s="226"/>
      <c r="CQ360" s="138"/>
      <c r="CR360" s="138"/>
      <c r="CS360" s="138"/>
      <c r="CT360" s="226"/>
      <c r="CU360" s="226"/>
      <c r="CV360" s="226"/>
      <c r="CW360" s="226"/>
      <c r="CX360" s="226"/>
      <c r="CY360" s="226"/>
      <c r="CZ360" s="226"/>
      <c r="DA360" s="226"/>
      <c r="DB360" s="226"/>
      <c r="DC360" s="138"/>
      <c r="DD360" s="138"/>
      <c r="DE360" s="138"/>
      <c r="DH360" s="138"/>
      <c r="DI360" s="138"/>
      <c r="DJ360" s="138"/>
      <c r="DK360" s="138"/>
      <c r="DL360" s="138"/>
      <c r="DM360" s="138"/>
      <c r="DN360" s="138"/>
      <c r="DO360" s="138"/>
      <c r="DP360" s="138"/>
      <c r="DQ360" s="138"/>
      <c r="DR360" s="138"/>
      <c r="DS360" s="138"/>
      <c r="DT360" s="138"/>
      <c r="DU360" s="138"/>
      <c r="DV360" s="138"/>
      <c r="DW360" s="138"/>
      <c r="DX360" s="138"/>
      <c r="DY360" s="138"/>
      <c r="DZ360" s="138"/>
      <c r="EA360" s="138"/>
      <c r="EB360" s="138"/>
      <c r="EC360" s="138"/>
      <c r="ED360" s="138"/>
      <c r="EE360" s="138"/>
      <c r="EF360" s="138"/>
      <c r="EG360" s="138"/>
      <c r="EH360" s="138"/>
      <c r="EI360" s="138"/>
      <c r="EJ360" s="138"/>
      <c r="EK360" s="138"/>
      <c r="EL360" s="138"/>
      <c r="EM360" s="138"/>
      <c r="EN360" s="138"/>
      <c r="EO360" s="138"/>
      <c r="EP360" s="138"/>
      <c r="EQ360" s="138"/>
      <c r="ER360" s="138"/>
      <c r="ES360" s="138"/>
      <c r="ET360" s="138"/>
      <c r="EU360" s="138"/>
      <c r="EV360" s="138"/>
      <c r="EW360" s="138"/>
      <c r="EX360" s="138"/>
      <c r="EY360" s="138"/>
      <c r="EZ360" s="138"/>
      <c r="FA360" s="138"/>
      <c r="FB360" s="138"/>
      <c r="FC360" s="138"/>
      <c r="FD360" s="138"/>
      <c r="FE360" s="138"/>
      <c r="FF360" s="138"/>
      <c r="FG360" s="138"/>
      <c r="FH360" s="138"/>
      <c r="FI360" s="138"/>
      <c r="FJ360" s="138"/>
      <c r="FK360" s="138"/>
      <c r="FL360" s="138"/>
      <c r="FM360" s="138"/>
      <c r="FN360" s="138"/>
      <c r="FO360" s="138"/>
      <c r="FP360" s="138"/>
      <c r="FQ360" s="138"/>
      <c r="FR360" s="138"/>
      <c r="FS360" s="138"/>
      <c r="FT360" s="138"/>
      <c r="FU360" s="138"/>
      <c r="FV360" s="138"/>
      <c r="FW360" s="138"/>
      <c r="FX360" s="138"/>
      <c r="FY360" s="250"/>
      <c r="FZ360" s="250"/>
      <c r="GA360" s="250"/>
      <c r="GB360" s="250"/>
      <c r="GC360" s="250"/>
      <c r="GD360" s="250"/>
      <c r="GE360" s="250"/>
      <c r="GF360" s="250"/>
      <c r="GG360" s="250"/>
      <c r="GH360" s="250"/>
      <c r="GI360" s="250"/>
      <c r="GJ360" s="250"/>
      <c r="GK360" s="250"/>
      <c r="GL360" s="250"/>
      <c r="GM360" s="250"/>
      <c r="GN360" s="250"/>
      <c r="GO360" s="250"/>
      <c r="GP360" s="250"/>
      <c r="GQ360" s="250"/>
      <c r="GR360" s="250"/>
      <c r="GS360" s="250"/>
      <c r="GT360" s="250"/>
      <c r="GU360" s="250"/>
      <c r="GV360" s="250"/>
      <c r="GW360" s="250"/>
      <c r="GX360" s="250"/>
      <c r="GY360" s="250"/>
      <c r="GZ360" s="250"/>
      <c r="HA360" s="250"/>
      <c r="HB360" s="250"/>
      <c r="HC360" s="250"/>
      <c r="HD360" s="250"/>
      <c r="HE360" s="250"/>
      <c r="HF360" s="250"/>
      <c r="HG360" s="250"/>
      <c r="HH360" s="250"/>
    </row>
    <row r="361" spans="2:216" ht="15" customHeight="1">
      <c r="B361" s="104" t="s">
        <v>493</v>
      </c>
      <c r="C361" s="106" t="s">
        <v>183</v>
      </c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86"/>
      <c r="AH361" s="229"/>
      <c r="AI361" s="229"/>
      <c r="AJ361" s="229"/>
      <c r="AK361" s="134"/>
      <c r="AL361" s="134"/>
      <c r="AM361" s="134"/>
      <c r="AN361" s="134"/>
      <c r="AO361" s="134"/>
      <c r="AP361" s="134"/>
      <c r="AQ361" s="134"/>
      <c r="AR361" s="134"/>
      <c r="AS361" s="134"/>
      <c r="AT361" s="229"/>
      <c r="AU361" s="229"/>
      <c r="AV361" s="229"/>
      <c r="AW361" s="134"/>
      <c r="AX361" s="134"/>
      <c r="AY361" s="134"/>
      <c r="AZ361" s="134"/>
      <c r="BA361" s="134"/>
      <c r="BB361" s="134"/>
      <c r="BC361" s="134"/>
      <c r="BD361" s="134"/>
      <c r="BE361" s="134"/>
      <c r="BH361" s="226"/>
      <c r="BI361" s="226"/>
      <c r="BJ361" s="226"/>
      <c r="BK361" s="226"/>
      <c r="BL361" s="226"/>
      <c r="BM361" s="226"/>
      <c r="BN361" s="134"/>
      <c r="BO361" s="134"/>
      <c r="BP361" s="134"/>
      <c r="BQ361" s="134"/>
      <c r="BR361" s="134"/>
      <c r="BS361" s="134"/>
      <c r="BT361" s="226"/>
      <c r="BU361" s="226"/>
      <c r="BV361" s="226"/>
      <c r="BW361" s="226"/>
      <c r="BX361" s="226"/>
      <c r="BY361" s="226"/>
      <c r="BZ361" s="134"/>
      <c r="CA361" s="134"/>
      <c r="CB361" s="134"/>
      <c r="CC361" s="134"/>
      <c r="CD361" s="134"/>
      <c r="CE361" s="134"/>
      <c r="CH361" s="226"/>
      <c r="CI361" s="226"/>
      <c r="CJ361" s="226"/>
      <c r="CK361" s="226"/>
      <c r="CL361" s="226"/>
      <c r="CM361" s="226"/>
      <c r="CN361" s="226"/>
      <c r="CO361" s="226"/>
      <c r="CP361" s="226"/>
      <c r="CQ361" s="134"/>
      <c r="CR361" s="134"/>
      <c r="CS361" s="134"/>
      <c r="CT361" s="226"/>
      <c r="CU361" s="226"/>
      <c r="CV361" s="226"/>
      <c r="CW361" s="226"/>
      <c r="CX361" s="226"/>
      <c r="CY361" s="226"/>
      <c r="CZ361" s="226"/>
      <c r="DA361" s="226"/>
      <c r="DB361" s="226"/>
      <c r="DC361" s="134"/>
      <c r="DD361" s="134"/>
      <c r="DE361" s="134"/>
      <c r="DH361" s="134"/>
      <c r="DI361" s="134"/>
      <c r="DJ361" s="134"/>
      <c r="DK361" s="134"/>
      <c r="DL361" s="134"/>
      <c r="DM361" s="134"/>
      <c r="DN361" s="134"/>
      <c r="DO361" s="134"/>
      <c r="DP361" s="134"/>
      <c r="DQ361" s="134"/>
      <c r="DR361" s="134"/>
      <c r="DS361" s="134"/>
      <c r="DT361" s="134"/>
      <c r="DU361" s="134"/>
      <c r="DV361" s="134"/>
      <c r="DW361" s="134"/>
      <c r="DX361" s="134"/>
      <c r="DY361" s="134"/>
      <c r="DZ361" s="134"/>
      <c r="EA361" s="134"/>
      <c r="EB361" s="134"/>
      <c r="EC361" s="134"/>
      <c r="ED361" s="134"/>
      <c r="EE361" s="134"/>
      <c r="EF361" s="134"/>
      <c r="EG361" s="134"/>
      <c r="EH361" s="134"/>
      <c r="EI361" s="134"/>
      <c r="EJ361" s="134"/>
      <c r="EK361" s="134"/>
      <c r="EL361" s="134"/>
      <c r="EM361" s="134"/>
      <c r="EN361" s="134"/>
      <c r="EO361" s="134"/>
      <c r="EP361" s="134"/>
      <c r="EQ361" s="134"/>
      <c r="ER361" s="134"/>
      <c r="ES361" s="134"/>
      <c r="ET361" s="134"/>
      <c r="EU361" s="134"/>
      <c r="EV361" s="134"/>
      <c r="EW361" s="134"/>
      <c r="EX361" s="134"/>
      <c r="EY361" s="134"/>
      <c r="EZ361" s="134"/>
      <c r="FA361" s="134"/>
      <c r="FB361" s="134"/>
      <c r="FC361" s="134"/>
      <c r="FD361" s="134"/>
      <c r="FE361" s="134"/>
      <c r="FF361" s="134"/>
      <c r="FG361" s="134"/>
      <c r="FH361" s="134"/>
      <c r="FI361" s="134"/>
      <c r="FJ361" s="134"/>
      <c r="FK361" s="134"/>
      <c r="FL361" s="134"/>
      <c r="FM361" s="134"/>
      <c r="FN361" s="134"/>
      <c r="FO361" s="134"/>
      <c r="FP361" s="134"/>
      <c r="FQ361" s="134"/>
      <c r="FR361" s="134"/>
      <c r="FS361" s="134"/>
      <c r="FT361" s="134"/>
      <c r="FU361" s="134"/>
      <c r="FV361" s="134"/>
      <c r="FW361" s="134"/>
      <c r="FX361" s="134"/>
      <c r="FY361" s="158"/>
      <c r="FZ361" s="158"/>
      <c r="GA361" s="158"/>
      <c r="GB361" s="158"/>
      <c r="GC361" s="158"/>
      <c r="GD361" s="158"/>
      <c r="GE361" s="158"/>
      <c r="GF361" s="158"/>
      <c r="GG361" s="158"/>
      <c r="GH361" s="158"/>
      <c r="GI361" s="158"/>
      <c r="GJ361" s="158"/>
      <c r="GK361" s="158"/>
      <c r="GL361" s="158"/>
      <c r="GM361" s="158"/>
      <c r="GN361" s="158"/>
      <c r="GO361" s="158"/>
      <c r="GP361" s="158"/>
      <c r="GQ361" s="158"/>
      <c r="GR361" s="158"/>
      <c r="GS361" s="158"/>
      <c r="GT361" s="158"/>
      <c r="GU361" s="158"/>
      <c r="GV361" s="158"/>
      <c r="GW361" s="158"/>
      <c r="GX361" s="158"/>
      <c r="GY361" s="158"/>
      <c r="GZ361" s="158"/>
      <c r="HA361" s="158"/>
      <c r="HB361" s="158"/>
      <c r="HC361" s="158"/>
      <c r="HD361" s="158"/>
      <c r="HE361" s="158"/>
      <c r="HF361" s="158"/>
      <c r="HG361" s="158"/>
      <c r="HH361" s="158"/>
    </row>
    <row r="362" spans="2:216" ht="15" customHeight="1">
      <c r="B362" s="104" t="s">
        <v>494</v>
      </c>
      <c r="C362" s="106" t="s">
        <v>183</v>
      </c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86"/>
      <c r="AH362" s="229"/>
      <c r="AI362" s="229"/>
      <c r="AJ362" s="229"/>
      <c r="AK362" s="134"/>
      <c r="AL362" s="134"/>
      <c r="AM362" s="134"/>
      <c r="AN362" s="134"/>
      <c r="AO362" s="134"/>
      <c r="AP362" s="134"/>
      <c r="AQ362" s="134"/>
      <c r="AR362" s="134"/>
      <c r="AS362" s="134"/>
      <c r="AT362" s="229"/>
      <c r="AU362" s="229"/>
      <c r="AV362" s="229"/>
      <c r="AW362" s="134"/>
      <c r="AX362" s="134"/>
      <c r="AY362" s="134"/>
      <c r="AZ362" s="134"/>
      <c r="BA362" s="134"/>
      <c r="BB362" s="134"/>
      <c r="BC362" s="134"/>
      <c r="BD362" s="134"/>
      <c r="BE362" s="134"/>
      <c r="BH362" s="226"/>
      <c r="BI362" s="226"/>
      <c r="BJ362" s="226"/>
      <c r="BK362" s="226"/>
      <c r="BL362" s="226"/>
      <c r="BM362" s="226"/>
      <c r="BN362" s="134"/>
      <c r="BO362" s="134"/>
      <c r="BP362" s="134"/>
      <c r="BQ362" s="134"/>
      <c r="BR362" s="134"/>
      <c r="BS362" s="134"/>
      <c r="BT362" s="226"/>
      <c r="BU362" s="226"/>
      <c r="BV362" s="226"/>
      <c r="BW362" s="226"/>
      <c r="BX362" s="226"/>
      <c r="BY362" s="226"/>
      <c r="BZ362" s="134"/>
      <c r="CA362" s="134"/>
      <c r="CB362" s="134"/>
      <c r="CC362" s="134"/>
      <c r="CD362" s="134"/>
      <c r="CE362" s="134"/>
      <c r="CH362" s="226"/>
      <c r="CI362" s="226"/>
      <c r="CJ362" s="226"/>
      <c r="CK362" s="226"/>
      <c r="CL362" s="226"/>
      <c r="CM362" s="226"/>
      <c r="CN362" s="226"/>
      <c r="CO362" s="226"/>
      <c r="CP362" s="226"/>
      <c r="CQ362" s="134"/>
      <c r="CR362" s="134"/>
      <c r="CS362" s="134"/>
      <c r="CT362" s="226"/>
      <c r="CU362" s="226"/>
      <c r="CV362" s="226"/>
      <c r="CW362" s="226"/>
      <c r="CX362" s="226"/>
      <c r="CY362" s="226"/>
      <c r="CZ362" s="226"/>
      <c r="DA362" s="226"/>
      <c r="DB362" s="226"/>
      <c r="DC362" s="134"/>
      <c r="DD362" s="134"/>
      <c r="DE362" s="134"/>
      <c r="DH362" s="134"/>
      <c r="DI362" s="134"/>
      <c r="DJ362" s="134"/>
      <c r="DK362" s="134"/>
      <c r="DL362" s="134"/>
      <c r="DM362" s="134"/>
      <c r="DN362" s="134"/>
      <c r="DO362" s="134"/>
      <c r="DP362" s="134"/>
      <c r="DQ362" s="134"/>
      <c r="DR362" s="134"/>
      <c r="DS362" s="134"/>
      <c r="DT362" s="134"/>
      <c r="DU362" s="134"/>
      <c r="DV362" s="134"/>
      <c r="DW362" s="134"/>
      <c r="DX362" s="134"/>
      <c r="DY362" s="134"/>
      <c r="DZ362" s="134"/>
      <c r="EA362" s="134"/>
      <c r="EB362" s="134"/>
      <c r="EC362" s="134"/>
      <c r="ED362" s="134"/>
      <c r="EE362" s="134"/>
      <c r="EF362" s="134"/>
      <c r="EG362" s="134"/>
      <c r="EH362" s="134"/>
      <c r="EI362" s="134"/>
      <c r="EJ362" s="134"/>
      <c r="EK362" s="134"/>
      <c r="EL362" s="134"/>
      <c r="EM362" s="134"/>
      <c r="EN362" s="134"/>
      <c r="EO362" s="134"/>
      <c r="EP362" s="134"/>
      <c r="EQ362" s="134"/>
      <c r="ER362" s="134"/>
      <c r="ES362" s="134"/>
      <c r="ET362" s="134"/>
      <c r="EU362" s="134"/>
      <c r="EV362" s="134"/>
      <c r="EW362" s="134"/>
      <c r="EX362" s="134"/>
      <c r="EY362" s="134"/>
      <c r="EZ362" s="134"/>
      <c r="FA362" s="134"/>
      <c r="FB362" s="134"/>
      <c r="FC362" s="134"/>
      <c r="FD362" s="134"/>
      <c r="FE362" s="134"/>
      <c r="FF362" s="134"/>
      <c r="FG362" s="134"/>
      <c r="FH362" s="134"/>
      <c r="FI362" s="134"/>
      <c r="FJ362" s="134"/>
      <c r="FK362" s="134"/>
      <c r="FL362" s="134"/>
      <c r="FM362" s="134"/>
      <c r="FN362" s="134"/>
      <c r="FO362" s="134"/>
      <c r="FP362" s="134"/>
      <c r="FQ362" s="134"/>
      <c r="FR362" s="134"/>
      <c r="FS362" s="134"/>
      <c r="FT362" s="134"/>
      <c r="FU362" s="134"/>
      <c r="FV362" s="134"/>
      <c r="FW362" s="134"/>
      <c r="FX362" s="134"/>
      <c r="FY362" s="158"/>
      <c r="FZ362" s="158"/>
      <c r="GA362" s="158"/>
      <c r="GB362" s="158"/>
      <c r="GC362" s="158"/>
      <c r="GD362" s="158"/>
      <c r="GE362" s="158"/>
      <c r="GF362" s="158"/>
      <c r="GG362" s="158"/>
      <c r="GH362" s="158"/>
      <c r="GI362" s="158"/>
      <c r="GJ362" s="158"/>
      <c r="GK362" s="158"/>
      <c r="GL362" s="158"/>
      <c r="GM362" s="158"/>
      <c r="GN362" s="158"/>
      <c r="GO362" s="158"/>
      <c r="GP362" s="158"/>
      <c r="GQ362" s="158"/>
      <c r="GR362" s="158"/>
      <c r="GS362" s="158"/>
      <c r="GT362" s="158"/>
      <c r="GU362" s="158"/>
      <c r="GV362" s="158"/>
      <c r="GW362" s="158"/>
      <c r="GX362" s="158"/>
      <c r="GY362" s="158"/>
      <c r="GZ362" s="158"/>
      <c r="HA362" s="158"/>
      <c r="HB362" s="158"/>
      <c r="HC362" s="158"/>
      <c r="HD362" s="158"/>
      <c r="HE362" s="158"/>
      <c r="HF362" s="158"/>
      <c r="HG362" s="158"/>
      <c r="HH362" s="158"/>
    </row>
    <row r="363" spans="2:216" ht="15" customHeight="1">
      <c r="B363" s="104" t="s">
        <v>495</v>
      </c>
      <c r="C363" s="106" t="s">
        <v>264</v>
      </c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86"/>
      <c r="AH363" s="227"/>
      <c r="AI363" s="227"/>
      <c r="AJ363" s="227"/>
      <c r="AK363" s="138"/>
      <c r="AL363" s="138"/>
      <c r="AM363" s="138"/>
      <c r="AN363" s="138"/>
      <c r="AO363" s="138"/>
      <c r="AP363" s="138"/>
      <c r="AQ363" s="138"/>
      <c r="AR363" s="138"/>
      <c r="AS363" s="138"/>
      <c r="AT363" s="227"/>
      <c r="AU363" s="227"/>
      <c r="AV363" s="227"/>
      <c r="AW363" s="138"/>
      <c r="AX363" s="138"/>
      <c r="AY363" s="138"/>
      <c r="AZ363" s="138"/>
      <c r="BA363" s="138"/>
      <c r="BB363" s="138"/>
      <c r="BC363" s="138"/>
      <c r="BD363" s="138"/>
      <c r="BE363" s="138"/>
      <c r="BH363" s="226"/>
      <c r="BI363" s="226"/>
      <c r="BJ363" s="226"/>
      <c r="BK363" s="226"/>
      <c r="BL363" s="226"/>
      <c r="BM363" s="226"/>
      <c r="BN363" s="138"/>
      <c r="BO363" s="138"/>
      <c r="BP363" s="138"/>
      <c r="BQ363" s="138"/>
      <c r="BR363" s="138"/>
      <c r="BS363" s="138"/>
      <c r="BT363" s="226"/>
      <c r="BU363" s="226"/>
      <c r="BV363" s="226"/>
      <c r="BW363" s="226"/>
      <c r="BX363" s="226"/>
      <c r="BY363" s="226"/>
      <c r="BZ363" s="138"/>
      <c r="CA363" s="138"/>
      <c r="CB363" s="138"/>
      <c r="CC363" s="138"/>
      <c r="CD363" s="138"/>
      <c r="CE363" s="138"/>
      <c r="CH363" s="226"/>
      <c r="CI363" s="226"/>
      <c r="CJ363" s="226"/>
      <c r="CK363" s="226"/>
      <c r="CL363" s="226"/>
      <c r="CM363" s="226"/>
      <c r="CN363" s="226"/>
      <c r="CO363" s="226"/>
      <c r="CP363" s="226"/>
      <c r="CQ363" s="138"/>
      <c r="CR363" s="138"/>
      <c r="CS363" s="138"/>
      <c r="CT363" s="226"/>
      <c r="CU363" s="226"/>
      <c r="CV363" s="226"/>
      <c r="CW363" s="226"/>
      <c r="CX363" s="226"/>
      <c r="CY363" s="226"/>
      <c r="CZ363" s="226"/>
      <c r="DA363" s="226"/>
      <c r="DB363" s="226"/>
      <c r="DC363" s="138"/>
      <c r="DD363" s="138"/>
      <c r="DE363" s="138"/>
      <c r="DH363" s="138"/>
      <c r="DI363" s="138"/>
      <c r="DJ363" s="138"/>
      <c r="DK363" s="138"/>
      <c r="DL363" s="138"/>
      <c r="DM363" s="138"/>
      <c r="DN363" s="138"/>
      <c r="DO363" s="138"/>
      <c r="DP363" s="138"/>
      <c r="DQ363" s="138"/>
      <c r="DR363" s="138"/>
      <c r="DS363" s="138"/>
      <c r="DT363" s="138"/>
      <c r="DU363" s="138"/>
      <c r="DV363" s="138"/>
      <c r="DW363" s="138"/>
      <c r="DX363" s="138"/>
      <c r="DY363" s="138"/>
      <c r="DZ363" s="138"/>
      <c r="EA363" s="138"/>
      <c r="EB363" s="138"/>
      <c r="EC363" s="138"/>
      <c r="ED363" s="138"/>
      <c r="EE363" s="138"/>
      <c r="EF363" s="138"/>
      <c r="EG363" s="138"/>
      <c r="EH363" s="138"/>
      <c r="EI363" s="138"/>
      <c r="EJ363" s="138"/>
      <c r="EK363" s="138"/>
      <c r="EL363" s="138"/>
      <c r="EM363" s="138"/>
      <c r="EN363" s="138"/>
      <c r="EO363" s="138"/>
      <c r="EP363" s="138"/>
      <c r="EQ363" s="138"/>
      <c r="ER363" s="138"/>
      <c r="ES363" s="138"/>
      <c r="ET363" s="138"/>
      <c r="EU363" s="138"/>
      <c r="EV363" s="138"/>
      <c r="EW363" s="138"/>
      <c r="EX363" s="138"/>
      <c r="EY363" s="138"/>
      <c r="EZ363" s="138"/>
      <c r="FA363" s="138"/>
      <c r="FB363" s="138"/>
      <c r="FC363" s="138"/>
      <c r="FD363" s="138"/>
      <c r="FE363" s="138"/>
      <c r="FF363" s="138"/>
      <c r="FG363" s="138"/>
      <c r="FH363" s="138"/>
      <c r="FI363" s="138"/>
      <c r="FJ363" s="138"/>
      <c r="FK363" s="138"/>
      <c r="FL363" s="138"/>
      <c r="FM363" s="138"/>
      <c r="FN363" s="138"/>
      <c r="FO363" s="138"/>
      <c r="FP363" s="138"/>
      <c r="FQ363" s="138"/>
      <c r="FR363" s="138"/>
      <c r="FS363" s="138"/>
      <c r="FT363" s="138"/>
      <c r="FU363" s="138"/>
      <c r="FV363" s="138"/>
      <c r="FW363" s="138"/>
      <c r="FX363" s="138"/>
      <c r="FY363" s="250"/>
      <c r="FZ363" s="250"/>
      <c r="GA363" s="250"/>
      <c r="GB363" s="250"/>
      <c r="GC363" s="250"/>
      <c r="GD363" s="250"/>
      <c r="GE363" s="250"/>
      <c r="GF363" s="250"/>
      <c r="GG363" s="250"/>
      <c r="GH363" s="250"/>
      <c r="GI363" s="250"/>
      <c r="GJ363" s="250"/>
      <c r="GK363" s="250"/>
      <c r="GL363" s="250"/>
      <c r="GM363" s="250"/>
      <c r="GN363" s="250"/>
      <c r="GO363" s="250"/>
      <c r="GP363" s="250"/>
      <c r="GQ363" s="250"/>
      <c r="GR363" s="250"/>
      <c r="GS363" s="250"/>
      <c r="GT363" s="250"/>
      <c r="GU363" s="250"/>
      <c r="GV363" s="250"/>
      <c r="GW363" s="250"/>
      <c r="GX363" s="250"/>
      <c r="GY363" s="250"/>
      <c r="GZ363" s="250"/>
      <c r="HA363" s="250"/>
      <c r="HB363" s="250"/>
      <c r="HC363" s="250"/>
      <c r="HD363" s="250"/>
      <c r="HE363" s="250"/>
      <c r="HF363" s="250"/>
      <c r="HG363" s="250"/>
      <c r="HH363" s="250"/>
    </row>
    <row r="364" spans="2:216" s="264" customFormat="1" ht="15" customHeight="1">
      <c r="B364" s="256" t="s">
        <v>496</v>
      </c>
      <c r="C364" s="253"/>
      <c r="D364" s="263"/>
      <c r="E364" s="263"/>
      <c r="F364" s="263"/>
      <c r="AF364" s="267"/>
      <c r="AG364" s="265"/>
      <c r="BF364" s="265"/>
      <c r="BG364" s="265"/>
      <c r="CF364" s="265"/>
      <c r="CG364" s="265"/>
      <c r="FY364" s="278"/>
      <c r="FZ364" s="278"/>
      <c r="GA364" s="278"/>
      <c r="GB364" s="278"/>
      <c r="GC364" s="278"/>
      <c r="GD364" s="278"/>
      <c r="GE364" s="278"/>
      <c r="GF364" s="278"/>
      <c r="GG364" s="278"/>
      <c r="GH364" s="278"/>
      <c r="GI364" s="278"/>
      <c r="GJ364" s="278"/>
      <c r="GK364" s="278"/>
      <c r="GL364" s="278"/>
      <c r="GM364" s="278"/>
      <c r="GN364" s="278"/>
      <c r="GO364" s="278"/>
      <c r="GP364" s="278"/>
      <c r="GQ364" s="278"/>
      <c r="GR364" s="278"/>
      <c r="GS364" s="278"/>
      <c r="GT364" s="278"/>
      <c r="GU364" s="278"/>
      <c r="GV364" s="278"/>
      <c r="GW364" s="278"/>
      <c r="GX364" s="278"/>
      <c r="GY364" s="278"/>
      <c r="GZ364" s="278"/>
      <c r="HA364" s="278"/>
      <c r="HB364" s="278"/>
      <c r="HC364" s="278"/>
      <c r="HD364" s="278"/>
      <c r="HE364" s="278"/>
      <c r="HF364" s="278"/>
      <c r="HG364" s="278"/>
      <c r="HH364" s="278"/>
    </row>
    <row r="365" spans="2:216" ht="15" customHeight="1">
      <c r="B365" s="105" t="s">
        <v>497</v>
      </c>
      <c r="C365" s="106" t="s">
        <v>174</v>
      </c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86"/>
      <c r="AH365" s="227"/>
      <c r="AI365" s="227"/>
      <c r="AJ365" s="227"/>
      <c r="AK365" s="248"/>
      <c r="AL365" s="248"/>
      <c r="AM365" s="248"/>
      <c r="AN365" s="248"/>
      <c r="AO365" s="248"/>
      <c r="AP365" s="248"/>
      <c r="AQ365" s="248"/>
      <c r="AR365" s="248"/>
      <c r="AS365" s="248"/>
      <c r="AT365" s="227"/>
      <c r="AU365" s="227"/>
      <c r="AV365" s="227"/>
      <c r="AW365" s="248"/>
      <c r="AX365" s="248"/>
      <c r="AY365" s="248"/>
      <c r="AZ365" s="248"/>
      <c r="BA365" s="248"/>
      <c r="BB365" s="248"/>
      <c r="BC365" s="248"/>
      <c r="BD365" s="248"/>
      <c r="BE365" s="248"/>
      <c r="BH365" s="226"/>
      <c r="BI365" s="226"/>
      <c r="BJ365" s="226"/>
      <c r="BK365" s="226"/>
      <c r="BL365" s="226"/>
      <c r="BM365" s="226"/>
      <c r="BN365" s="248"/>
      <c r="BO365" s="248"/>
      <c r="BP365" s="248"/>
      <c r="BQ365" s="248"/>
      <c r="BR365" s="248"/>
      <c r="BS365" s="248"/>
      <c r="BT365" s="226"/>
      <c r="BU365" s="226"/>
      <c r="BV365" s="226"/>
      <c r="BW365" s="226"/>
      <c r="BX365" s="226"/>
      <c r="BY365" s="226"/>
      <c r="BZ365" s="248"/>
      <c r="CA365" s="248"/>
      <c r="CB365" s="248"/>
      <c r="CC365" s="248"/>
      <c r="CD365" s="248"/>
      <c r="CE365" s="248"/>
      <c r="CH365" s="226"/>
      <c r="CI365" s="226"/>
      <c r="CJ365" s="226"/>
      <c r="CK365" s="226"/>
      <c r="CL365" s="226"/>
      <c r="CM365" s="226"/>
      <c r="CN365" s="226"/>
      <c r="CO365" s="226"/>
      <c r="CP365" s="226"/>
      <c r="CQ365" s="248"/>
      <c r="CR365" s="248"/>
      <c r="CS365" s="248"/>
      <c r="CT365" s="226"/>
      <c r="CU365" s="226"/>
      <c r="CV365" s="226"/>
      <c r="CW365" s="226"/>
      <c r="CX365" s="226"/>
      <c r="CY365" s="226"/>
      <c r="CZ365" s="226"/>
      <c r="DA365" s="226"/>
      <c r="DB365" s="226"/>
      <c r="DC365" s="248"/>
      <c r="DD365" s="248"/>
      <c r="DE365" s="248"/>
      <c r="DH365" s="248"/>
      <c r="DI365" s="248"/>
      <c r="DJ365" s="248"/>
      <c r="DK365" s="248"/>
      <c r="DL365" s="248"/>
      <c r="DM365" s="248"/>
      <c r="DN365" s="248"/>
      <c r="DO365" s="248"/>
      <c r="DP365" s="248"/>
      <c r="DQ365" s="248"/>
      <c r="DR365" s="248"/>
      <c r="DS365" s="248"/>
      <c r="DT365" s="248"/>
      <c r="DU365" s="248"/>
      <c r="DV365" s="248"/>
      <c r="DW365" s="248"/>
      <c r="DX365" s="248"/>
      <c r="DY365" s="248"/>
      <c r="DZ365" s="248"/>
      <c r="EA365" s="248"/>
      <c r="EB365" s="248"/>
      <c r="EC365" s="248"/>
      <c r="ED365" s="248"/>
      <c r="EE365" s="248"/>
      <c r="EF365" s="248"/>
      <c r="EG365" s="248"/>
      <c r="EH365" s="248"/>
      <c r="EI365" s="248"/>
      <c r="EJ365" s="248"/>
      <c r="EK365" s="248"/>
      <c r="EL365" s="248"/>
      <c r="EM365" s="248"/>
      <c r="EN365" s="248"/>
      <c r="EO365" s="248"/>
      <c r="EP365" s="248"/>
      <c r="EQ365" s="248"/>
      <c r="ER365" s="248"/>
      <c r="ES365" s="248"/>
      <c r="ET365" s="248"/>
      <c r="EU365" s="248"/>
      <c r="EV365" s="248"/>
      <c r="EW365" s="248"/>
      <c r="EX365" s="248"/>
      <c r="EY365" s="248"/>
      <c r="EZ365" s="248"/>
      <c r="FA365" s="248"/>
      <c r="FB365" s="248"/>
      <c r="FC365" s="248"/>
      <c r="FD365" s="248"/>
      <c r="FE365" s="248"/>
      <c r="FF365" s="248"/>
      <c r="FG365" s="248"/>
      <c r="FH365" s="248"/>
      <c r="FI365" s="248"/>
      <c r="FJ365" s="248"/>
      <c r="FK365" s="248"/>
      <c r="FL365" s="248"/>
      <c r="FM365" s="248"/>
      <c r="FN365" s="248"/>
      <c r="FO365" s="248"/>
      <c r="FP365" s="248"/>
      <c r="FQ365" s="248"/>
      <c r="FR365" s="248"/>
      <c r="FS365" s="248"/>
      <c r="FT365" s="248"/>
      <c r="FU365" s="248"/>
      <c r="FV365" s="248"/>
      <c r="FW365" s="248"/>
      <c r="FX365" s="248"/>
      <c r="FY365" s="249"/>
      <c r="FZ365" s="249"/>
      <c r="GA365" s="249"/>
      <c r="GB365" s="249"/>
      <c r="GC365" s="249"/>
      <c r="GD365" s="249"/>
      <c r="GE365" s="249"/>
      <c r="GF365" s="249"/>
      <c r="GG365" s="249"/>
      <c r="GH365" s="249"/>
      <c r="GI365" s="249"/>
      <c r="GJ365" s="249"/>
      <c r="GK365" s="249"/>
      <c r="GL365" s="249"/>
      <c r="GM365" s="249"/>
      <c r="GN365" s="249"/>
      <c r="GO365" s="249"/>
      <c r="GP365" s="249"/>
      <c r="GQ365" s="249"/>
      <c r="GR365" s="249"/>
      <c r="GS365" s="249"/>
      <c r="GT365" s="249"/>
      <c r="GU365" s="249"/>
      <c r="GV365" s="249"/>
      <c r="GW365" s="249"/>
      <c r="GX365" s="249"/>
      <c r="GY365" s="249"/>
      <c r="GZ365" s="249"/>
      <c r="HA365" s="249"/>
      <c r="HB365" s="249"/>
      <c r="HC365" s="249"/>
      <c r="HD365" s="249"/>
      <c r="HE365" s="249"/>
      <c r="HF365" s="249"/>
      <c r="HG365" s="249"/>
      <c r="HH365" s="249"/>
    </row>
    <row r="366" spans="2:216" ht="15" customHeight="1">
      <c r="B366" s="105" t="s">
        <v>498</v>
      </c>
      <c r="C366" s="106" t="s">
        <v>153</v>
      </c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86"/>
      <c r="AH366" s="228"/>
      <c r="AI366" s="228"/>
      <c r="AJ366" s="22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228"/>
      <c r="AU366" s="228"/>
      <c r="AV366" s="228"/>
      <c r="AW366" s="138"/>
      <c r="AX366" s="138"/>
      <c r="AY366" s="138"/>
      <c r="AZ366" s="138"/>
      <c r="BA366" s="138"/>
      <c r="BB366" s="138"/>
      <c r="BC366" s="138"/>
      <c r="BD366" s="138"/>
      <c r="BE366" s="138"/>
      <c r="BH366" s="226"/>
      <c r="BI366" s="226"/>
      <c r="BJ366" s="226"/>
      <c r="BK366" s="226"/>
      <c r="BL366" s="226"/>
      <c r="BM366" s="226"/>
      <c r="BN366" s="138"/>
      <c r="BO366" s="138"/>
      <c r="BP366" s="138"/>
      <c r="BQ366" s="138"/>
      <c r="BR366" s="138"/>
      <c r="BS366" s="138"/>
      <c r="BT366" s="226"/>
      <c r="BU366" s="226"/>
      <c r="BV366" s="226"/>
      <c r="BW366" s="226"/>
      <c r="BX366" s="226"/>
      <c r="BY366" s="226"/>
      <c r="BZ366" s="138"/>
      <c r="CA366" s="138"/>
      <c r="CB366" s="138"/>
      <c r="CC366" s="138"/>
      <c r="CD366" s="138"/>
      <c r="CE366" s="138"/>
      <c r="CH366" s="226"/>
      <c r="CI366" s="226"/>
      <c r="CJ366" s="226"/>
      <c r="CK366" s="226"/>
      <c r="CL366" s="226"/>
      <c r="CM366" s="226"/>
      <c r="CN366" s="226"/>
      <c r="CO366" s="226"/>
      <c r="CP366" s="226"/>
      <c r="CQ366" s="138"/>
      <c r="CR366" s="138"/>
      <c r="CS366" s="138"/>
      <c r="CT366" s="226"/>
      <c r="CU366" s="226"/>
      <c r="CV366" s="226"/>
      <c r="CW366" s="226"/>
      <c r="CX366" s="226"/>
      <c r="CY366" s="226"/>
      <c r="CZ366" s="226"/>
      <c r="DA366" s="226"/>
      <c r="DB366" s="226"/>
      <c r="DC366" s="138"/>
      <c r="DD366" s="138"/>
      <c r="DE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/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 s="138"/>
      <c r="EB366" s="138"/>
      <c r="EC366" s="138"/>
      <c r="ED366" s="138"/>
      <c r="EE366" s="138"/>
      <c r="EF366" s="138"/>
      <c r="EG366" s="138"/>
      <c r="EH366" s="138"/>
      <c r="EI366" s="138"/>
      <c r="EJ366" s="138"/>
      <c r="EK366" s="138"/>
      <c r="EL366" s="138"/>
      <c r="EM366" s="138"/>
      <c r="EN366" s="138"/>
      <c r="EO366" s="138"/>
      <c r="EP366" s="138"/>
      <c r="EQ366" s="138"/>
      <c r="ER366" s="138"/>
      <c r="ES366" s="138"/>
      <c r="ET366" s="138"/>
      <c r="EU366" s="138"/>
      <c r="EV366" s="138"/>
      <c r="EW366" s="138"/>
      <c r="EX366" s="138"/>
      <c r="EY366" s="138"/>
      <c r="EZ366" s="138"/>
      <c r="FA366" s="138"/>
      <c r="FB366" s="138"/>
      <c r="FC366" s="138"/>
      <c r="FD366" s="138"/>
      <c r="FE366" s="138"/>
      <c r="FF366" s="138"/>
      <c r="FG366" s="138"/>
      <c r="FH366" s="138"/>
      <c r="FI366" s="138"/>
      <c r="FJ366" s="138"/>
      <c r="FK366" s="138"/>
      <c r="FL366" s="138"/>
      <c r="FM366" s="138"/>
      <c r="FN366" s="138"/>
      <c r="FO366" s="138"/>
      <c r="FP366" s="138"/>
      <c r="FQ366" s="138"/>
      <c r="FR366" s="138"/>
      <c r="FS366" s="138"/>
      <c r="FT366" s="138"/>
      <c r="FU366" s="138"/>
      <c r="FV366" s="138"/>
      <c r="FW366" s="138"/>
      <c r="FX366" s="138"/>
      <c r="FY366" s="250"/>
      <c r="FZ366" s="250"/>
      <c r="GA366" s="250"/>
      <c r="GB366" s="250"/>
      <c r="GC366" s="250"/>
      <c r="GD366" s="250"/>
      <c r="GE366" s="250"/>
      <c r="GF366" s="250"/>
      <c r="GG366" s="250"/>
      <c r="GH366" s="250"/>
      <c r="GI366" s="250"/>
      <c r="GJ366" s="250"/>
      <c r="GK366" s="250"/>
      <c r="GL366" s="250"/>
      <c r="GM366" s="250"/>
      <c r="GN366" s="250"/>
      <c r="GO366" s="250"/>
      <c r="GP366" s="250"/>
      <c r="GQ366" s="250"/>
      <c r="GR366" s="250"/>
      <c r="GS366" s="250"/>
      <c r="GT366" s="250"/>
      <c r="GU366" s="250"/>
      <c r="GV366" s="250"/>
      <c r="GW366" s="250"/>
      <c r="GX366" s="250"/>
      <c r="GY366" s="250"/>
      <c r="GZ366" s="250"/>
      <c r="HA366" s="250"/>
      <c r="HB366" s="250"/>
      <c r="HC366" s="250"/>
      <c r="HD366" s="250"/>
      <c r="HE366" s="250"/>
      <c r="HF366" s="250"/>
      <c r="HG366" s="250"/>
      <c r="HH366" s="250"/>
    </row>
    <row r="367" spans="2:216" ht="15" customHeight="1">
      <c r="B367" s="105" t="s">
        <v>499</v>
      </c>
      <c r="C367" s="106" t="s">
        <v>181</v>
      </c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86"/>
      <c r="AH367" s="228"/>
      <c r="AI367" s="228"/>
      <c r="AJ367" s="22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228"/>
      <c r="AU367" s="228"/>
      <c r="AV367" s="228"/>
      <c r="AW367" s="138"/>
      <c r="AX367" s="138"/>
      <c r="AY367" s="138"/>
      <c r="AZ367" s="138"/>
      <c r="BA367" s="138"/>
      <c r="BB367" s="138"/>
      <c r="BC367" s="138"/>
      <c r="BD367" s="138"/>
      <c r="BE367" s="138"/>
      <c r="BH367" s="226"/>
      <c r="BI367" s="226"/>
      <c r="BJ367" s="226"/>
      <c r="BK367" s="226"/>
      <c r="BL367" s="226"/>
      <c r="BM367" s="226"/>
      <c r="BN367" s="138"/>
      <c r="BO367" s="138"/>
      <c r="BP367" s="138"/>
      <c r="BQ367" s="138"/>
      <c r="BR367" s="138"/>
      <c r="BS367" s="138"/>
      <c r="BT367" s="226"/>
      <c r="BU367" s="226"/>
      <c r="BV367" s="226"/>
      <c r="BW367" s="226"/>
      <c r="BX367" s="226"/>
      <c r="BY367" s="226"/>
      <c r="BZ367" s="138"/>
      <c r="CA367" s="138"/>
      <c r="CB367" s="138"/>
      <c r="CC367" s="138"/>
      <c r="CD367" s="138"/>
      <c r="CE367" s="138"/>
      <c r="CH367" s="226"/>
      <c r="CI367" s="226"/>
      <c r="CJ367" s="226"/>
      <c r="CK367" s="226"/>
      <c r="CL367" s="226"/>
      <c r="CM367" s="226"/>
      <c r="CN367" s="226"/>
      <c r="CO367" s="226"/>
      <c r="CP367" s="226"/>
      <c r="CQ367" s="138"/>
      <c r="CR367" s="138"/>
      <c r="CS367" s="138"/>
      <c r="CT367" s="226"/>
      <c r="CU367" s="226"/>
      <c r="CV367" s="226"/>
      <c r="CW367" s="226"/>
      <c r="CX367" s="226"/>
      <c r="CY367" s="226"/>
      <c r="CZ367" s="226"/>
      <c r="DA367" s="226"/>
      <c r="DB367" s="226"/>
      <c r="DC367" s="138"/>
      <c r="DD367" s="138"/>
      <c r="DE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/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 s="138"/>
      <c r="EB367" s="138"/>
      <c r="EC367" s="138"/>
      <c r="ED367" s="138"/>
      <c r="EE367" s="138"/>
      <c r="EF367" s="138"/>
      <c r="EG367" s="138"/>
      <c r="EH367" s="138"/>
      <c r="EI367" s="138"/>
      <c r="EJ367" s="138"/>
      <c r="EK367" s="138"/>
      <c r="EL367" s="138"/>
      <c r="EM367" s="138"/>
      <c r="EN367" s="138"/>
      <c r="EO367" s="138"/>
      <c r="EP367" s="138"/>
      <c r="EQ367" s="138"/>
      <c r="ER367" s="138"/>
      <c r="ES367" s="138"/>
      <c r="ET367" s="138"/>
      <c r="EU367" s="138"/>
      <c r="EV367" s="138"/>
      <c r="EW367" s="138"/>
      <c r="EX367" s="138"/>
      <c r="EY367" s="138"/>
      <c r="EZ367" s="138"/>
      <c r="FA367" s="138"/>
      <c r="FB367" s="138"/>
      <c r="FC367" s="138"/>
      <c r="FD367" s="138"/>
      <c r="FE367" s="138"/>
      <c r="FF367" s="138"/>
      <c r="FG367" s="138"/>
      <c r="FH367" s="138"/>
      <c r="FI367" s="138"/>
      <c r="FJ367" s="138"/>
      <c r="FK367" s="138"/>
      <c r="FL367" s="138"/>
      <c r="FM367" s="138"/>
      <c r="FN367" s="138"/>
      <c r="FO367" s="138"/>
      <c r="FP367" s="138"/>
      <c r="FQ367" s="138"/>
      <c r="FR367" s="138"/>
      <c r="FS367" s="138"/>
      <c r="FT367" s="138"/>
      <c r="FU367" s="138"/>
      <c r="FV367" s="138"/>
      <c r="FW367" s="138"/>
      <c r="FX367" s="138"/>
      <c r="FY367" s="250"/>
      <c r="FZ367" s="250"/>
      <c r="GA367" s="250"/>
      <c r="GB367" s="250"/>
      <c r="GC367" s="250"/>
      <c r="GD367" s="250"/>
      <c r="GE367" s="250"/>
      <c r="GF367" s="250"/>
      <c r="GG367" s="250"/>
      <c r="GH367" s="250"/>
      <c r="GI367" s="250"/>
      <c r="GJ367" s="250"/>
      <c r="GK367" s="250"/>
      <c r="GL367" s="250"/>
      <c r="GM367" s="250"/>
      <c r="GN367" s="250"/>
      <c r="GO367" s="250"/>
      <c r="GP367" s="250"/>
      <c r="GQ367" s="250"/>
      <c r="GR367" s="250"/>
      <c r="GS367" s="250"/>
      <c r="GT367" s="250"/>
      <c r="GU367" s="250"/>
      <c r="GV367" s="250"/>
      <c r="GW367" s="250"/>
      <c r="GX367" s="250"/>
      <c r="GY367" s="250"/>
      <c r="GZ367" s="250"/>
      <c r="HA367" s="250"/>
      <c r="HB367" s="250"/>
      <c r="HC367" s="250"/>
      <c r="HD367" s="250"/>
      <c r="HE367" s="250"/>
      <c r="HF367" s="250"/>
      <c r="HG367" s="250"/>
      <c r="HH367" s="250"/>
    </row>
    <row r="368" spans="2:216" ht="15" customHeight="1">
      <c r="B368" s="105" t="s">
        <v>500</v>
      </c>
      <c r="C368" s="106" t="s">
        <v>181</v>
      </c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86"/>
      <c r="AH368" s="228"/>
      <c r="AI368" s="228"/>
      <c r="AJ368" s="228"/>
      <c r="AK368" s="138"/>
      <c r="AL368" s="138"/>
      <c r="AM368" s="138"/>
      <c r="AN368" s="138"/>
      <c r="AO368" s="138"/>
      <c r="AP368" s="138"/>
      <c r="AQ368" s="138"/>
      <c r="AR368" s="138"/>
      <c r="AS368" s="138"/>
      <c r="AT368" s="228"/>
      <c r="AU368" s="228"/>
      <c r="AV368" s="228"/>
      <c r="AW368" s="138"/>
      <c r="AX368" s="138"/>
      <c r="AY368" s="138"/>
      <c r="AZ368" s="138"/>
      <c r="BA368" s="138"/>
      <c r="BB368" s="138"/>
      <c r="BC368" s="138"/>
      <c r="BD368" s="138"/>
      <c r="BE368" s="138"/>
      <c r="BH368" s="226"/>
      <c r="BI368" s="226"/>
      <c r="BJ368" s="226"/>
      <c r="BK368" s="226"/>
      <c r="BL368" s="226"/>
      <c r="BM368" s="226"/>
      <c r="BN368" s="138"/>
      <c r="BO368" s="138"/>
      <c r="BP368" s="138"/>
      <c r="BQ368" s="138"/>
      <c r="BR368" s="138"/>
      <c r="BS368" s="138"/>
      <c r="BT368" s="226"/>
      <c r="BU368" s="226"/>
      <c r="BV368" s="226"/>
      <c r="BW368" s="226"/>
      <c r="BX368" s="226"/>
      <c r="BY368" s="226"/>
      <c r="BZ368" s="138"/>
      <c r="CA368" s="138"/>
      <c r="CB368" s="138"/>
      <c r="CC368" s="138"/>
      <c r="CD368" s="138"/>
      <c r="CE368" s="138"/>
      <c r="CH368" s="226"/>
      <c r="CI368" s="226"/>
      <c r="CJ368" s="226"/>
      <c r="CK368" s="226"/>
      <c r="CL368" s="226"/>
      <c r="CM368" s="226"/>
      <c r="CN368" s="226"/>
      <c r="CO368" s="226"/>
      <c r="CP368" s="226"/>
      <c r="CQ368" s="138"/>
      <c r="CR368" s="138"/>
      <c r="CS368" s="138"/>
      <c r="CT368" s="226"/>
      <c r="CU368" s="226"/>
      <c r="CV368" s="226"/>
      <c r="CW368" s="226"/>
      <c r="CX368" s="226"/>
      <c r="CY368" s="226"/>
      <c r="CZ368" s="226"/>
      <c r="DA368" s="226"/>
      <c r="DB368" s="226"/>
      <c r="DC368" s="138"/>
      <c r="DD368" s="138"/>
      <c r="DE368" s="138"/>
      <c r="DH368" s="138"/>
      <c r="DI368" s="138"/>
      <c r="DJ368" s="138"/>
      <c r="DK368" s="138"/>
      <c r="DL368" s="138"/>
      <c r="DM368" s="138"/>
      <c r="DN368" s="138"/>
      <c r="DO368" s="138"/>
      <c r="DP368" s="138"/>
      <c r="DQ368" s="138"/>
      <c r="DR368" s="138"/>
      <c r="DS368" s="138"/>
      <c r="DT368" s="138"/>
      <c r="DU368" s="138"/>
      <c r="DV368" s="138"/>
      <c r="DW368" s="138"/>
      <c r="DX368" s="138"/>
      <c r="DY368" s="138"/>
      <c r="DZ368" s="138"/>
      <c r="EA368" s="138"/>
      <c r="EB368" s="138"/>
      <c r="EC368" s="138"/>
      <c r="ED368" s="138"/>
      <c r="EE368" s="138"/>
      <c r="EF368" s="138"/>
      <c r="EG368" s="138"/>
      <c r="EH368" s="138"/>
      <c r="EI368" s="138"/>
      <c r="EJ368" s="138"/>
      <c r="EK368" s="138"/>
      <c r="EL368" s="138"/>
      <c r="EM368" s="138"/>
      <c r="EN368" s="138"/>
      <c r="EO368" s="138"/>
      <c r="EP368" s="138"/>
      <c r="EQ368" s="138"/>
      <c r="ER368" s="138"/>
      <c r="ES368" s="138"/>
      <c r="ET368" s="138"/>
      <c r="EU368" s="138"/>
      <c r="EV368" s="138"/>
      <c r="EW368" s="138"/>
      <c r="EX368" s="138"/>
      <c r="EY368" s="138"/>
      <c r="EZ368" s="138"/>
      <c r="FA368" s="138"/>
      <c r="FB368" s="138"/>
      <c r="FC368" s="138"/>
      <c r="FD368" s="138"/>
      <c r="FE368" s="138"/>
      <c r="FF368" s="138"/>
      <c r="FG368" s="138"/>
      <c r="FH368" s="138"/>
      <c r="FI368" s="138"/>
      <c r="FJ368" s="138"/>
      <c r="FK368" s="138"/>
      <c r="FL368" s="138"/>
      <c r="FM368" s="138"/>
      <c r="FN368" s="138"/>
      <c r="FO368" s="138"/>
      <c r="FP368" s="138"/>
      <c r="FQ368" s="138"/>
      <c r="FR368" s="138"/>
      <c r="FS368" s="138"/>
      <c r="FT368" s="138"/>
      <c r="FU368" s="138"/>
      <c r="FV368" s="138"/>
      <c r="FW368" s="138"/>
      <c r="FX368" s="138"/>
      <c r="FY368" s="250"/>
      <c r="FZ368" s="250"/>
      <c r="GA368" s="250"/>
      <c r="GB368" s="250"/>
      <c r="GC368" s="250"/>
      <c r="GD368" s="250"/>
      <c r="GE368" s="250"/>
      <c r="GF368" s="250"/>
      <c r="GG368" s="250"/>
      <c r="GH368" s="250"/>
      <c r="GI368" s="250"/>
      <c r="GJ368" s="250"/>
      <c r="GK368" s="250"/>
      <c r="GL368" s="250"/>
      <c r="GM368" s="250"/>
      <c r="GN368" s="250"/>
      <c r="GO368" s="250"/>
      <c r="GP368" s="250"/>
      <c r="GQ368" s="250"/>
      <c r="GR368" s="250"/>
      <c r="GS368" s="250"/>
      <c r="GT368" s="250"/>
      <c r="GU368" s="250"/>
      <c r="GV368" s="250"/>
      <c r="GW368" s="250"/>
      <c r="GX368" s="250"/>
      <c r="GY368" s="250"/>
      <c r="GZ368" s="250"/>
      <c r="HA368" s="250"/>
      <c r="HB368" s="250"/>
      <c r="HC368" s="250"/>
      <c r="HD368" s="250"/>
      <c r="HE368" s="250"/>
      <c r="HF368" s="250"/>
      <c r="HG368" s="250"/>
      <c r="HH368" s="250"/>
    </row>
    <row r="369" spans="2:216" ht="15" customHeight="1">
      <c r="B369" s="104" t="s">
        <v>501</v>
      </c>
      <c r="C369" s="106" t="s">
        <v>181</v>
      </c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86"/>
      <c r="AH369" s="228"/>
      <c r="AI369" s="228"/>
      <c r="AJ369" s="228"/>
      <c r="AK369" s="138"/>
      <c r="AL369" s="138"/>
      <c r="AM369" s="138"/>
      <c r="AN369" s="138"/>
      <c r="AO369" s="138"/>
      <c r="AP369" s="138"/>
      <c r="AQ369" s="138"/>
      <c r="AR369" s="138"/>
      <c r="AS369" s="138"/>
      <c r="AT369" s="228"/>
      <c r="AU369" s="228"/>
      <c r="AV369" s="228"/>
      <c r="AW369" s="138"/>
      <c r="AX369" s="138"/>
      <c r="AY369" s="138"/>
      <c r="AZ369" s="138"/>
      <c r="BA369" s="138"/>
      <c r="BB369" s="138"/>
      <c r="BC369" s="138"/>
      <c r="BD369" s="138"/>
      <c r="BE369" s="138"/>
      <c r="BH369" s="226"/>
      <c r="BI369" s="226"/>
      <c r="BJ369" s="226"/>
      <c r="BK369" s="226"/>
      <c r="BL369" s="226"/>
      <c r="BM369" s="226"/>
      <c r="BN369" s="138"/>
      <c r="BO369" s="138"/>
      <c r="BP369" s="138"/>
      <c r="BQ369" s="138"/>
      <c r="BR369" s="138"/>
      <c r="BS369" s="138"/>
      <c r="BT369" s="226"/>
      <c r="BU369" s="226"/>
      <c r="BV369" s="226"/>
      <c r="BW369" s="226"/>
      <c r="BX369" s="226"/>
      <c r="BY369" s="226"/>
      <c r="BZ369" s="138"/>
      <c r="CA369" s="138"/>
      <c r="CB369" s="138"/>
      <c r="CC369" s="138"/>
      <c r="CD369" s="138"/>
      <c r="CE369" s="138"/>
      <c r="CH369" s="226"/>
      <c r="CI369" s="226"/>
      <c r="CJ369" s="226"/>
      <c r="CK369" s="226"/>
      <c r="CL369" s="226"/>
      <c r="CM369" s="226"/>
      <c r="CN369" s="226"/>
      <c r="CO369" s="226"/>
      <c r="CP369" s="226"/>
      <c r="CQ369" s="138"/>
      <c r="CR369" s="138"/>
      <c r="CS369" s="138"/>
      <c r="CT369" s="226"/>
      <c r="CU369" s="226"/>
      <c r="CV369" s="226"/>
      <c r="CW369" s="226"/>
      <c r="CX369" s="226"/>
      <c r="CY369" s="226"/>
      <c r="CZ369" s="226"/>
      <c r="DA369" s="226"/>
      <c r="DB369" s="226"/>
      <c r="DC369" s="138"/>
      <c r="DD369" s="138"/>
      <c r="DE369" s="138"/>
      <c r="DH369" s="138"/>
      <c r="DI369" s="138"/>
      <c r="DJ369" s="138"/>
      <c r="DK369" s="138"/>
      <c r="DL369" s="138"/>
      <c r="DM369" s="138"/>
      <c r="DN369" s="138"/>
      <c r="DO369" s="138"/>
      <c r="DP369" s="138"/>
      <c r="DQ369" s="138"/>
      <c r="DR369" s="138"/>
      <c r="DS369" s="138"/>
      <c r="DT369" s="138"/>
      <c r="DU369" s="138"/>
      <c r="DV369" s="138"/>
      <c r="DW369" s="138"/>
      <c r="DX369" s="138"/>
      <c r="DY369" s="138"/>
      <c r="DZ369" s="138"/>
      <c r="EA369" s="138"/>
      <c r="EB369" s="138"/>
      <c r="EC369" s="138"/>
      <c r="ED369" s="138"/>
      <c r="EE369" s="138"/>
      <c r="EF369" s="138"/>
      <c r="EG369" s="138"/>
      <c r="EH369" s="138"/>
      <c r="EI369" s="138"/>
      <c r="EJ369" s="138"/>
      <c r="EK369" s="138"/>
      <c r="EL369" s="138"/>
      <c r="EM369" s="138"/>
      <c r="EN369" s="138"/>
      <c r="EO369" s="138"/>
      <c r="EP369" s="138"/>
      <c r="EQ369" s="138"/>
      <c r="ER369" s="138"/>
      <c r="ES369" s="138"/>
      <c r="ET369" s="138"/>
      <c r="EU369" s="138"/>
      <c r="EV369" s="138"/>
      <c r="EW369" s="138"/>
      <c r="EX369" s="138"/>
      <c r="EY369" s="138"/>
      <c r="EZ369" s="138"/>
      <c r="FA369" s="138"/>
      <c r="FB369" s="138"/>
      <c r="FC369" s="138"/>
      <c r="FD369" s="138"/>
      <c r="FE369" s="138"/>
      <c r="FF369" s="138"/>
      <c r="FG369" s="138"/>
      <c r="FH369" s="138"/>
      <c r="FI369" s="138"/>
      <c r="FJ369" s="138"/>
      <c r="FK369" s="138"/>
      <c r="FL369" s="138"/>
      <c r="FM369" s="138"/>
      <c r="FN369" s="138"/>
      <c r="FO369" s="138"/>
      <c r="FP369" s="138"/>
      <c r="FQ369" s="138"/>
      <c r="FR369" s="138"/>
      <c r="FS369" s="138"/>
      <c r="FT369" s="138"/>
      <c r="FU369" s="138"/>
      <c r="FV369" s="138"/>
      <c r="FW369" s="138"/>
      <c r="FX369" s="138"/>
      <c r="FY369" s="250"/>
      <c r="FZ369" s="250"/>
      <c r="GA369" s="250"/>
      <c r="GB369" s="250"/>
      <c r="GC369" s="250"/>
      <c r="GD369" s="250"/>
      <c r="GE369" s="250"/>
      <c r="GF369" s="250"/>
      <c r="GG369" s="250"/>
      <c r="GH369" s="250"/>
      <c r="GI369" s="250"/>
      <c r="GJ369" s="250"/>
      <c r="GK369" s="250"/>
      <c r="GL369" s="250"/>
      <c r="GM369" s="250"/>
      <c r="GN369" s="250"/>
      <c r="GO369" s="250"/>
      <c r="GP369" s="250"/>
      <c r="GQ369" s="250"/>
      <c r="GR369" s="250"/>
      <c r="GS369" s="250"/>
      <c r="GT369" s="250"/>
      <c r="GU369" s="250"/>
      <c r="GV369" s="250"/>
      <c r="GW369" s="250"/>
      <c r="GX369" s="250"/>
      <c r="GY369" s="250"/>
      <c r="GZ369" s="250"/>
      <c r="HA369" s="250"/>
      <c r="HB369" s="250"/>
      <c r="HC369" s="250"/>
      <c r="HD369" s="250"/>
      <c r="HE369" s="250"/>
      <c r="HF369" s="250"/>
      <c r="HG369" s="250"/>
      <c r="HH369" s="250"/>
    </row>
    <row r="370" spans="2:216" ht="15" customHeight="1">
      <c r="B370" s="104" t="s">
        <v>502</v>
      </c>
      <c r="C370" s="106" t="s">
        <v>183</v>
      </c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86"/>
      <c r="AH370" s="229"/>
      <c r="AI370" s="229"/>
      <c r="AJ370" s="229"/>
      <c r="AK370" s="134"/>
      <c r="AL370" s="134"/>
      <c r="AM370" s="134"/>
      <c r="AN370" s="134"/>
      <c r="AO370" s="134"/>
      <c r="AP370" s="134"/>
      <c r="AQ370" s="134"/>
      <c r="AR370" s="134"/>
      <c r="AS370" s="134"/>
      <c r="AT370" s="229"/>
      <c r="AU370" s="229"/>
      <c r="AV370" s="229"/>
      <c r="AW370" s="134"/>
      <c r="AX370" s="134"/>
      <c r="AY370" s="134"/>
      <c r="AZ370" s="134"/>
      <c r="BA370" s="134"/>
      <c r="BB370" s="134"/>
      <c r="BC370" s="134"/>
      <c r="BD370" s="134"/>
      <c r="BE370" s="134"/>
      <c r="BH370" s="226"/>
      <c r="BI370" s="226"/>
      <c r="BJ370" s="226"/>
      <c r="BK370" s="226"/>
      <c r="BL370" s="226"/>
      <c r="BM370" s="226"/>
      <c r="BN370" s="134"/>
      <c r="BO370" s="134"/>
      <c r="BP370" s="134"/>
      <c r="BQ370" s="134"/>
      <c r="BR370" s="134"/>
      <c r="BS370" s="134"/>
      <c r="BT370" s="226"/>
      <c r="BU370" s="226"/>
      <c r="BV370" s="226"/>
      <c r="BW370" s="226"/>
      <c r="BX370" s="226"/>
      <c r="BY370" s="226"/>
      <c r="BZ370" s="134"/>
      <c r="CA370" s="134"/>
      <c r="CB370" s="134"/>
      <c r="CC370" s="134"/>
      <c r="CD370" s="134"/>
      <c r="CE370" s="134"/>
      <c r="CH370" s="226"/>
      <c r="CI370" s="226"/>
      <c r="CJ370" s="226"/>
      <c r="CK370" s="226"/>
      <c r="CL370" s="226"/>
      <c r="CM370" s="226"/>
      <c r="CN370" s="226"/>
      <c r="CO370" s="226"/>
      <c r="CP370" s="226"/>
      <c r="CQ370" s="134"/>
      <c r="CR370" s="134"/>
      <c r="CS370" s="134"/>
      <c r="CT370" s="226"/>
      <c r="CU370" s="226"/>
      <c r="CV370" s="226"/>
      <c r="CW370" s="226"/>
      <c r="CX370" s="226"/>
      <c r="CY370" s="226"/>
      <c r="CZ370" s="226"/>
      <c r="DA370" s="226"/>
      <c r="DB370" s="226"/>
      <c r="DC370" s="134"/>
      <c r="DD370" s="134"/>
      <c r="DE370" s="134"/>
      <c r="DH370" s="134"/>
      <c r="DI370" s="134"/>
      <c r="DJ370" s="134"/>
      <c r="DK370" s="134"/>
      <c r="DL370" s="134"/>
      <c r="DM370" s="134"/>
      <c r="DN370" s="134"/>
      <c r="DO370" s="134"/>
      <c r="DP370" s="134"/>
      <c r="DQ370" s="134"/>
      <c r="DR370" s="134"/>
      <c r="DS370" s="134"/>
      <c r="DT370" s="134"/>
      <c r="DU370" s="134"/>
      <c r="DV370" s="134"/>
      <c r="DW370" s="134"/>
      <c r="DX370" s="134"/>
      <c r="DY370" s="134"/>
      <c r="DZ370" s="134"/>
      <c r="EA370" s="134"/>
      <c r="EB370" s="134"/>
      <c r="EC370" s="134"/>
      <c r="ED370" s="134"/>
      <c r="EE370" s="134"/>
      <c r="EF370" s="134"/>
      <c r="EG370" s="134"/>
      <c r="EH370" s="134"/>
      <c r="EI370" s="134"/>
      <c r="EJ370" s="134"/>
      <c r="EK370" s="134"/>
      <c r="EL370" s="134"/>
      <c r="EM370" s="134"/>
      <c r="EN370" s="134"/>
      <c r="EO370" s="134"/>
      <c r="EP370" s="134"/>
      <c r="EQ370" s="134"/>
      <c r="ER370" s="134"/>
      <c r="ES370" s="134"/>
      <c r="ET370" s="134"/>
      <c r="EU370" s="134"/>
      <c r="EV370" s="134"/>
      <c r="EW370" s="134"/>
      <c r="EX370" s="134"/>
      <c r="EY370" s="134"/>
      <c r="EZ370" s="134"/>
      <c r="FA370" s="134"/>
      <c r="FB370" s="134"/>
      <c r="FC370" s="134"/>
      <c r="FD370" s="134"/>
      <c r="FE370" s="134"/>
      <c r="FF370" s="134"/>
      <c r="FG370" s="134"/>
      <c r="FH370" s="134"/>
      <c r="FI370" s="134"/>
      <c r="FJ370" s="134"/>
      <c r="FK370" s="134"/>
      <c r="FL370" s="134"/>
      <c r="FM370" s="134"/>
      <c r="FN370" s="134"/>
      <c r="FO370" s="134"/>
      <c r="FP370" s="134"/>
      <c r="FQ370" s="134"/>
      <c r="FR370" s="134"/>
      <c r="FS370" s="134"/>
      <c r="FT370" s="134"/>
      <c r="FU370" s="134"/>
      <c r="FV370" s="134"/>
      <c r="FW370" s="134"/>
      <c r="FX370" s="134"/>
      <c r="FY370" s="158"/>
      <c r="FZ370" s="158"/>
      <c r="GA370" s="158"/>
      <c r="GB370" s="158"/>
      <c r="GC370" s="158"/>
      <c r="GD370" s="158"/>
      <c r="GE370" s="158"/>
      <c r="GF370" s="158"/>
      <c r="GG370" s="158"/>
      <c r="GH370" s="158"/>
      <c r="GI370" s="158"/>
      <c r="GJ370" s="158"/>
      <c r="GK370" s="158"/>
      <c r="GL370" s="158"/>
      <c r="GM370" s="158"/>
      <c r="GN370" s="158"/>
      <c r="GO370" s="158"/>
      <c r="GP370" s="158"/>
      <c r="GQ370" s="158"/>
      <c r="GR370" s="158"/>
      <c r="GS370" s="158"/>
      <c r="GT370" s="158"/>
      <c r="GU370" s="158"/>
      <c r="GV370" s="158"/>
      <c r="GW370" s="158"/>
      <c r="GX370" s="158"/>
      <c r="GY370" s="158"/>
      <c r="GZ370" s="158"/>
      <c r="HA370" s="158"/>
      <c r="HB370" s="158"/>
      <c r="HC370" s="158"/>
      <c r="HD370" s="158"/>
      <c r="HE370" s="158"/>
      <c r="HF370" s="158"/>
      <c r="HG370" s="158"/>
      <c r="HH370" s="158"/>
    </row>
    <row r="371" spans="2:216" ht="15" customHeight="1">
      <c r="B371" s="104" t="s">
        <v>503</v>
      </c>
      <c r="C371" s="106" t="s">
        <v>181</v>
      </c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86"/>
      <c r="AH371" s="228"/>
      <c r="AI371" s="228"/>
      <c r="AJ371" s="228"/>
      <c r="AK371" s="138"/>
      <c r="AL371" s="138"/>
      <c r="AM371" s="138"/>
      <c r="AN371" s="138"/>
      <c r="AO371" s="138"/>
      <c r="AP371" s="138"/>
      <c r="AQ371" s="138"/>
      <c r="AR371" s="138"/>
      <c r="AS371" s="138"/>
      <c r="AT371" s="228"/>
      <c r="AU371" s="228"/>
      <c r="AV371" s="228"/>
      <c r="AW371" s="138"/>
      <c r="AX371" s="138"/>
      <c r="AY371" s="138"/>
      <c r="AZ371" s="138"/>
      <c r="BA371" s="138"/>
      <c r="BB371" s="138"/>
      <c r="BC371" s="138"/>
      <c r="BD371" s="138"/>
      <c r="BE371" s="138"/>
      <c r="BH371" s="226"/>
      <c r="BI371" s="226"/>
      <c r="BJ371" s="226"/>
      <c r="BK371" s="226"/>
      <c r="BL371" s="226"/>
      <c r="BM371" s="226"/>
      <c r="BN371" s="138"/>
      <c r="BO371" s="138"/>
      <c r="BP371" s="138"/>
      <c r="BQ371" s="138"/>
      <c r="BR371" s="138"/>
      <c r="BS371" s="138"/>
      <c r="BT371" s="226"/>
      <c r="BU371" s="226"/>
      <c r="BV371" s="226"/>
      <c r="BW371" s="226"/>
      <c r="BX371" s="226"/>
      <c r="BY371" s="226"/>
      <c r="BZ371" s="138"/>
      <c r="CA371" s="138"/>
      <c r="CB371" s="138"/>
      <c r="CC371" s="138"/>
      <c r="CD371" s="138"/>
      <c r="CE371" s="138"/>
      <c r="CH371" s="226"/>
      <c r="CI371" s="226"/>
      <c r="CJ371" s="226"/>
      <c r="CK371" s="226"/>
      <c r="CL371" s="226"/>
      <c r="CM371" s="226"/>
      <c r="CN371" s="226"/>
      <c r="CO371" s="226"/>
      <c r="CP371" s="226"/>
      <c r="CQ371" s="138"/>
      <c r="CR371" s="138"/>
      <c r="CS371" s="138"/>
      <c r="CT371" s="226"/>
      <c r="CU371" s="226"/>
      <c r="CV371" s="226"/>
      <c r="CW371" s="226"/>
      <c r="CX371" s="226"/>
      <c r="CY371" s="226"/>
      <c r="CZ371" s="226"/>
      <c r="DA371" s="226"/>
      <c r="DB371" s="226"/>
      <c r="DC371" s="138"/>
      <c r="DD371" s="138"/>
      <c r="DE371" s="138"/>
      <c r="DH371" s="138"/>
      <c r="DI371" s="138"/>
      <c r="DJ371" s="138"/>
      <c r="DK371" s="138"/>
      <c r="DL371" s="138"/>
      <c r="DM371" s="138"/>
      <c r="DN371" s="138"/>
      <c r="DO371" s="138"/>
      <c r="DP371" s="138"/>
      <c r="DQ371" s="138"/>
      <c r="DR371" s="138"/>
      <c r="DS371" s="138"/>
      <c r="DT371" s="138"/>
      <c r="DU371" s="138"/>
      <c r="DV371" s="138"/>
      <c r="DW371" s="138"/>
      <c r="DX371" s="138"/>
      <c r="DY371" s="138"/>
      <c r="DZ371" s="138"/>
      <c r="EA371" s="138"/>
      <c r="EB371" s="138"/>
      <c r="EC371" s="138"/>
      <c r="ED371" s="138"/>
      <c r="EE371" s="138"/>
      <c r="EF371" s="138"/>
      <c r="EG371" s="138"/>
      <c r="EH371" s="138"/>
      <c r="EI371" s="138"/>
      <c r="EJ371" s="138"/>
      <c r="EK371" s="138"/>
      <c r="EL371" s="138"/>
      <c r="EM371" s="138"/>
      <c r="EN371" s="138"/>
      <c r="EO371" s="138"/>
      <c r="EP371" s="138"/>
      <c r="EQ371" s="138"/>
      <c r="ER371" s="138"/>
      <c r="ES371" s="138"/>
      <c r="ET371" s="138"/>
      <c r="EU371" s="138"/>
      <c r="EV371" s="138"/>
      <c r="EW371" s="138"/>
      <c r="EX371" s="138"/>
      <c r="EY371" s="138"/>
      <c r="EZ371" s="138"/>
      <c r="FA371" s="138"/>
      <c r="FB371" s="138"/>
      <c r="FC371" s="138"/>
      <c r="FD371" s="138"/>
      <c r="FE371" s="138"/>
      <c r="FF371" s="138"/>
      <c r="FG371" s="138"/>
      <c r="FH371" s="138"/>
      <c r="FI371" s="138"/>
      <c r="FJ371" s="138"/>
      <c r="FK371" s="138"/>
      <c r="FL371" s="138"/>
      <c r="FM371" s="138"/>
      <c r="FN371" s="138"/>
      <c r="FO371" s="138"/>
      <c r="FP371" s="138"/>
      <c r="FQ371" s="138"/>
      <c r="FR371" s="138"/>
      <c r="FS371" s="138"/>
      <c r="FT371" s="138"/>
      <c r="FU371" s="138"/>
      <c r="FV371" s="138"/>
      <c r="FW371" s="138"/>
      <c r="FX371" s="138"/>
      <c r="FY371" s="250"/>
      <c r="FZ371" s="250"/>
      <c r="GA371" s="250"/>
      <c r="GB371" s="250"/>
      <c r="GC371" s="250"/>
      <c r="GD371" s="250"/>
      <c r="GE371" s="250"/>
      <c r="GF371" s="250"/>
      <c r="GG371" s="250"/>
      <c r="GH371" s="250"/>
      <c r="GI371" s="250"/>
      <c r="GJ371" s="250"/>
      <c r="GK371" s="250"/>
      <c r="GL371" s="250"/>
      <c r="GM371" s="250"/>
      <c r="GN371" s="250"/>
      <c r="GO371" s="250"/>
      <c r="GP371" s="250"/>
      <c r="GQ371" s="250"/>
      <c r="GR371" s="250"/>
      <c r="GS371" s="250"/>
      <c r="GT371" s="250"/>
      <c r="GU371" s="250"/>
      <c r="GV371" s="250"/>
      <c r="GW371" s="250"/>
      <c r="GX371" s="250"/>
      <c r="GY371" s="250"/>
      <c r="GZ371" s="250"/>
      <c r="HA371" s="250"/>
      <c r="HB371" s="250"/>
      <c r="HC371" s="250"/>
      <c r="HD371" s="250"/>
      <c r="HE371" s="250"/>
      <c r="HF371" s="250"/>
      <c r="HG371" s="250"/>
      <c r="HH371" s="250"/>
    </row>
    <row r="372" spans="2:216" ht="15" customHeight="1">
      <c r="B372" s="104" t="s">
        <v>504</v>
      </c>
      <c r="C372" s="106" t="s">
        <v>183</v>
      </c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86"/>
      <c r="AH372" s="229"/>
      <c r="AI372" s="229"/>
      <c r="AJ372" s="229"/>
      <c r="AK372" s="134"/>
      <c r="AL372" s="134"/>
      <c r="AM372" s="134"/>
      <c r="AN372" s="134"/>
      <c r="AO372" s="134"/>
      <c r="AP372" s="134"/>
      <c r="AQ372" s="134"/>
      <c r="AR372" s="134"/>
      <c r="AS372" s="134"/>
      <c r="AT372" s="229"/>
      <c r="AU372" s="229"/>
      <c r="AV372" s="229"/>
      <c r="AW372" s="134"/>
      <c r="AX372" s="134"/>
      <c r="AY372" s="134"/>
      <c r="AZ372" s="134"/>
      <c r="BA372" s="134"/>
      <c r="BB372" s="134"/>
      <c r="BC372" s="134"/>
      <c r="BD372" s="134"/>
      <c r="BE372" s="134"/>
      <c r="BH372" s="226"/>
      <c r="BI372" s="226"/>
      <c r="BJ372" s="226"/>
      <c r="BK372" s="226"/>
      <c r="BL372" s="226"/>
      <c r="BM372" s="226"/>
      <c r="BN372" s="134"/>
      <c r="BO372" s="134"/>
      <c r="BP372" s="134"/>
      <c r="BQ372" s="134"/>
      <c r="BR372" s="134"/>
      <c r="BS372" s="134"/>
      <c r="BT372" s="226"/>
      <c r="BU372" s="226"/>
      <c r="BV372" s="226"/>
      <c r="BW372" s="226"/>
      <c r="BX372" s="226"/>
      <c r="BY372" s="226"/>
      <c r="BZ372" s="134"/>
      <c r="CA372" s="134"/>
      <c r="CB372" s="134"/>
      <c r="CC372" s="134"/>
      <c r="CD372" s="134"/>
      <c r="CE372" s="134"/>
      <c r="CH372" s="226"/>
      <c r="CI372" s="226"/>
      <c r="CJ372" s="226"/>
      <c r="CK372" s="226"/>
      <c r="CL372" s="226"/>
      <c r="CM372" s="226"/>
      <c r="CN372" s="226"/>
      <c r="CO372" s="226"/>
      <c r="CP372" s="226"/>
      <c r="CQ372" s="134"/>
      <c r="CR372" s="134"/>
      <c r="CS372" s="134"/>
      <c r="CT372" s="226"/>
      <c r="CU372" s="226"/>
      <c r="CV372" s="226"/>
      <c r="CW372" s="226"/>
      <c r="CX372" s="226"/>
      <c r="CY372" s="226"/>
      <c r="CZ372" s="226"/>
      <c r="DA372" s="226"/>
      <c r="DB372" s="226"/>
      <c r="DC372" s="134"/>
      <c r="DD372" s="134"/>
      <c r="DE372" s="134"/>
      <c r="DH372" s="134"/>
      <c r="DI372" s="134"/>
      <c r="DJ372" s="134"/>
      <c r="DK372" s="134"/>
      <c r="DL372" s="134"/>
      <c r="DM372" s="134"/>
      <c r="DN372" s="134"/>
      <c r="DO372" s="134"/>
      <c r="DP372" s="134"/>
      <c r="DQ372" s="134"/>
      <c r="DR372" s="134"/>
      <c r="DS372" s="134"/>
      <c r="DT372" s="134"/>
      <c r="DU372" s="134"/>
      <c r="DV372" s="134"/>
      <c r="DW372" s="134"/>
      <c r="DX372" s="134"/>
      <c r="DY372" s="134"/>
      <c r="DZ372" s="134"/>
      <c r="EA372" s="134"/>
      <c r="EB372" s="134"/>
      <c r="EC372" s="134"/>
      <c r="ED372" s="134"/>
      <c r="EE372" s="134"/>
      <c r="EF372" s="134"/>
      <c r="EG372" s="134"/>
      <c r="EH372" s="134"/>
      <c r="EI372" s="134"/>
      <c r="EJ372" s="134"/>
      <c r="EK372" s="134"/>
      <c r="EL372" s="134"/>
      <c r="EM372" s="134"/>
      <c r="EN372" s="134"/>
      <c r="EO372" s="134"/>
      <c r="EP372" s="134"/>
      <c r="EQ372" s="134"/>
      <c r="ER372" s="134"/>
      <c r="ES372" s="134"/>
      <c r="ET372" s="134"/>
      <c r="EU372" s="134"/>
      <c r="EV372" s="134"/>
      <c r="EW372" s="134"/>
      <c r="EX372" s="134"/>
      <c r="EY372" s="134"/>
      <c r="EZ372" s="134"/>
      <c r="FA372" s="134"/>
      <c r="FB372" s="134"/>
      <c r="FC372" s="134"/>
      <c r="FD372" s="134"/>
      <c r="FE372" s="134"/>
      <c r="FF372" s="134"/>
      <c r="FG372" s="134"/>
      <c r="FH372" s="134"/>
      <c r="FI372" s="134"/>
      <c r="FJ372" s="134"/>
      <c r="FK372" s="134"/>
      <c r="FL372" s="134"/>
      <c r="FM372" s="134"/>
      <c r="FN372" s="134"/>
      <c r="FO372" s="134"/>
      <c r="FP372" s="134"/>
      <c r="FQ372" s="134"/>
      <c r="FR372" s="134"/>
      <c r="FS372" s="134"/>
      <c r="FT372" s="134"/>
      <c r="FU372" s="134"/>
      <c r="FV372" s="134"/>
      <c r="FW372" s="134"/>
      <c r="FX372" s="134"/>
      <c r="FY372" s="158"/>
      <c r="FZ372" s="158"/>
      <c r="GA372" s="158"/>
      <c r="GB372" s="158"/>
      <c r="GC372" s="158"/>
      <c r="GD372" s="158"/>
      <c r="GE372" s="158"/>
      <c r="GF372" s="158"/>
      <c r="GG372" s="158"/>
      <c r="GH372" s="158"/>
      <c r="GI372" s="158"/>
      <c r="GJ372" s="158"/>
      <c r="GK372" s="158"/>
      <c r="GL372" s="158"/>
      <c r="GM372" s="158"/>
      <c r="GN372" s="158"/>
      <c r="GO372" s="158"/>
      <c r="GP372" s="158"/>
      <c r="GQ372" s="158"/>
      <c r="GR372" s="158"/>
      <c r="GS372" s="158"/>
      <c r="GT372" s="158"/>
      <c r="GU372" s="158"/>
      <c r="GV372" s="158"/>
      <c r="GW372" s="158"/>
      <c r="GX372" s="158"/>
      <c r="GY372" s="158"/>
      <c r="GZ372" s="158"/>
      <c r="HA372" s="158"/>
      <c r="HB372" s="158"/>
      <c r="HC372" s="158"/>
      <c r="HD372" s="158"/>
      <c r="HE372" s="158"/>
      <c r="HF372" s="158"/>
      <c r="HG372" s="158"/>
      <c r="HH372" s="158"/>
    </row>
    <row r="373" spans="2:216" ht="15" customHeight="1">
      <c r="B373" s="104" t="s">
        <v>505</v>
      </c>
      <c r="C373" s="106" t="s">
        <v>183</v>
      </c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86"/>
      <c r="AH373" s="229"/>
      <c r="AI373" s="229"/>
      <c r="AJ373" s="229"/>
      <c r="AK373" s="134"/>
      <c r="AL373" s="134"/>
      <c r="AM373" s="134"/>
      <c r="AN373" s="134"/>
      <c r="AO373" s="134"/>
      <c r="AP373" s="134"/>
      <c r="AQ373" s="134"/>
      <c r="AR373" s="134"/>
      <c r="AS373" s="134"/>
      <c r="AT373" s="229"/>
      <c r="AU373" s="229"/>
      <c r="AV373" s="229"/>
      <c r="AW373" s="134"/>
      <c r="AX373" s="134"/>
      <c r="AY373" s="134"/>
      <c r="AZ373" s="134"/>
      <c r="BA373" s="134"/>
      <c r="BB373" s="134"/>
      <c r="BC373" s="134"/>
      <c r="BD373" s="134"/>
      <c r="BE373" s="134"/>
      <c r="BH373" s="226"/>
      <c r="BI373" s="226"/>
      <c r="BJ373" s="226"/>
      <c r="BK373" s="226"/>
      <c r="BL373" s="226"/>
      <c r="BM373" s="226"/>
      <c r="BN373" s="134"/>
      <c r="BO373" s="134"/>
      <c r="BP373" s="134"/>
      <c r="BQ373" s="134"/>
      <c r="BR373" s="134"/>
      <c r="BS373" s="134"/>
      <c r="BT373" s="226"/>
      <c r="BU373" s="226"/>
      <c r="BV373" s="226"/>
      <c r="BW373" s="226"/>
      <c r="BX373" s="226"/>
      <c r="BY373" s="226"/>
      <c r="BZ373" s="134"/>
      <c r="CA373" s="134"/>
      <c r="CB373" s="134"/>
      <c r="CC373" s="134"/>
      <c r="CD373" s="134"/>
      <c r="CE373" s="134"/>
      <c r="CH373" s="226"/>
      <c r="CI373" s="226"/>
      <c r="CJ373" s="226"/>
      <c r="CK373" s="226"/>
      <c r="CL373" s="226"/>
      <c r="CM373" s="226"/>
      <c r="CN373" s="226"/>
      <c r="CO373" s="226"/>
      <c r="CP373" s="226"/>
      <c r="CQ373" s="134"/>
      <c r="CR373" s="134"/>
      <c r="CS373" s="134"/>
      <c r="CT373" s="226"/>
      <c r="CU373" s="226"/>
      <c r="CV373" s="226"/>
      <c r="CW373" s="226"/>
      <c r="CX373" s="226"/>
      <c r="CY373" s="226"/>
      <c r="CZ373" s="226"/>
      <c r="DA373" s="226"/>
      <c r="DB373" s="226"/>
      <c r="DC373" s="134"/>
      <c r="DD373" s="134"/>
      <c r="DE373" s="134"/>
      <c r="DH373" s="134"/>
      <c r="DI373" s="134"/>
      <c r="DJ373" s="134"/>
      <c r="DK373" s="134"/>
      <c r="DL373" s="134"/>
      <c r="DM373" s="134"/>
      <c r="DN373" s="134"/>
      <c r="DO373" s="134"/>
      <c r="DP373" s="134"/>
      <c r="DQ373" s="134"/>
      <c r="DR373" s="134"/>
      <c r="DS373" s="134"/>
      <c r="DT373" s="134"/>
      <c r="DU373" s="134"/>
      <c r="DV373" s="134"/>
      <c r="DW373" s="134"/>
      <c r="DX373" s="134"/>
      <c r="DY373" s="134"/>
      <c r="DZ373" s="134"/>
      <c r="EA373" s="134"/>
      <c r="EB373" s="134"/>
      <c r="EC373" s="134"/>
      <c r="ED373" s="134"/>
      <c r="EE373" s="134"/>
      <c r="EF373" s="134"/>
      <c r="EG373" s="134"/>
      <c r="EH373" s="134"/>
      <c r="EI373" s="134"/>
      <c r="EJ373" s="134"/>
      <c r="EK373" s="134"/>
      <c r="EL373" s="134"/>
      <c r="EM373" s="134"/>
      <c r="EN373" s="134"/>
      <c r="EO373" s="134"/>
      <c r="EP373" s="134"/>
      <c r="EQ373" s="134"/>
      <c r="ER373" s="134"/>
      <c r="ES373" s="134"/>
      <c r="ET373" s="134"/>
      <c r="EU373" s="134"/>
      <c r="EV373" s="134"/>
      <c r="EW373" s="134"/>
      <c r="EX373" s="134"/>
      <c r="EY373" s="134"/>
      <c r="EZ373" s="134"/>
      <c r="FA373" s="134"/>
      <c r="FB373" s="134"/>
      <c r="FC373" s="134"/>
      <c r="FD373" s="134"/>
      <c r="FE373" s="134"/>
      <c r="FF373" s="134"/>
      <c r="FG373" s="134"/>
      <c r="FH373" s="134"/>
      <c r="FI373" s="134"/>
      <c r="FJ373" s="134"/>
      <c r="FK373" s="134"/>
      <c r="FL373" s="134"/>
      <c r="FM373" s="134"/>
      <c r="FN373" s="134"/>
      <c r="FO373" s="134"/>
      <c r="FP373" s="134"/>
      <c r="FQ373" s="134"/>
      <c r="FR373" s="134"/>
      <c r="FS373" s="134"/>
      <c r="FT373" s="134"/>
      <c r="FU373" s="134"/>
      <c r="FV373" s="134"/>
      <c r="FW373" s="134"/>
      <c r="FX373" s="134"/>
      <c r="FY373" s="158"/>
      <c r="FZ373" s="158"/>
      <c r="GA373" s="158"/>
      <c r="GB373" s="158"/>
      <c r="GC373" s="158"/>
      <c r="GD373" s="158"/>
      <c r="GE373" s="158"/>
      <c r="GF373" s="158"/>
      <c r="GG373" s="158"/>
      <c r="GH373" s="158"/>
      <c r="GI373" s="158"/>
      <c r="GJ373" s="158"/>
      <c r="GK373" s="158"/>
      <c r="GL373" s="158"/>
      <c r="GM373" s="158"/>
      <c r="GN373" s="158"/>
      <c r="GO373" s="158"/>
      <c r="GP373" s="158"/>
      <c r="GQ373" s="158"/>
      <c r="GR373" s="158"/>
      <c r="GS373" s="158"/>
      <c r="GT373" s="158"/>
      <c r="GU373" s="158"/>
      <c r="GV373" s="158"/>
      <c r="GW373" s="158"/>
      <c r="GX373" s="158"/>
      <c r="GY373" s="158"/>
      <c r="GZ373" s="158"/>
      <c r="HA373" s="158"/>
      <c r="HB373" s="158"/>
      <c r="HC373" s="158"/>
      <c r="HD373" s="158"/>
      <c r="HE373" s="158"/>
      <c r="HF373" s="158"/>
      <c r="HG373" s="158"/>
      <c r="HH373" s="158"/>
    </row>
    <row r="374" spans="2:216" ht="15" customHeight="1">
      <c r="B374" s="104" t="s">
        <v>506</v>
      </c>
      <c r="C374" s="106" t="s">
        <v>264</v>
      </c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86"/>
      <c r="AH374" s="227"/>
      <c r="AI374" s="227"/>
      <c r="AJ374" s="227"/>
      <c r="AK374" s="138"/>
      <c r="AL374" s="138"/>
      <c r="AM374" s="138"/>
      <c r="AN374" s="138"/>
      <c r="AO374" s="138"/>
      <c r="AP374" s="138"/>
      <c r="AQ374" s="138"/>
      <c r="AR374" s="138"/>
      <c r="AS374" s="138"/>
      <c r="AT374" s="227"/>
      <c r="AU374" s="227"/>
      <c r="AV374" s="227"/>
      <c r="AW374" s="138"/>
      <c r="AX374" s="138"/>
      <c r="AY374" s="138"/>
      <c r="AZ374" s="138"/>
      <c r="BA374" s="138"/>
      <c r="BB374" s="138"/>
      <c r="BC374" s="138"/>
      <c r="BD374" s="138"/>
      <c r="BE374" s="138"/>
      <c r="BH374" s="226"/>
      <c r="BI374" s="226"/>
      <c r="BJ374" s="226"/>
      <c r="BK374" s="226"/>
      <c r="BL374" s="226"/>
      <c r="BM374" s="226"/>
      <c r="BN374" s="138"/>
      <c r="BO374" s="138"/>
      <c r="BP374" s="138"/>
      <c r="BQ374" s="138"/>
      <c r="BR374" s="138"/>
      <c r="BS374" s="138"/>
      <c r="BT374" s="226"/>
      <c r="BU374" s="226"/>
      <c r="BV374" s="226"/>
      <c r="BW374" s="226"/>
      <c r="BX374" s="226"/>
      <c r="BY374" s="226"/>
      <c r="BZ374" s="138"/>
      <c r="CA374" s="138"/>
      <c r="CB374" s="138"/>
      <c r="CC374" s="138"/>
      <c r="CD374" s="138"/>
      <c r="CE374" s="138"/>
      <c r="CH374" s="226"/>
      <c r="CI374" s="226"/>
      <c r="CJ374" s="226"/>
      <c r="CK374" s="226"/>
      <c r="CL374" s="226"/>
      <c r="CM374" s="226"/>
      <c r="CN374" s="226"/>
      <c r="CO374" s="226"/>
      <c r="CP374" s="226"/>
      <c r="CQ374" s="138"/>
      <c r="CR374" s="138"/>
      <c r="CS374" s="138"/>
      <c r="CT374" s="226"/>
      <c r="CU374" s="226"/>
      <c r="CV374" s="226"/>
      <c r="CW374" s="226"/>
      <c r="CX374" s="226"/>
      <c r="CY374" s="226"/>
      <c r="CZ374" s="226"/>
      <c r="DA374" s="226"/>
      <c r="DB374" s="226"/>
      <c r="DC374" s="138"/>
      <c r="DD374" s="138"/>
      <c r="DE374" s="138"/>
      <c r="DH374" s="138"/>
      <c r="DI374" s="138"/>
      <c r="DJ374" s="138"/>
      <c r="DK374" s="138"/>
      <c r="DL374" s="138"/>
      <c r="DM374" s="138"/>
      <c r="DN374" s="138"/>
      <c r="DO374" s="138"/>
      <c r="DP374" s="138"/>
      <c r="DQ374" s="138"/>
      <c r="DR374" s="138"/>
      <c r="DS374" s="138"/>
      <c r="DT374" s="138"/>
      <c r="DU374" s="138"/>
      <c r="DV374" s="138"/>
      <c r="DW374" s="138"/>
      <c r="DX374" s="138"/>
      <c r="DY374" s="138"/>
      <c r="DZ374" s="138"/>
      <c r="EA374" s="138"/>
      <c r="EB374" s="138"/>
      <c r="EC374" s="138"/>
      <c r="ED374" s="138"/>
      <c r="EE374" s="138"/>
      <c r="EF374" s="138"/>
      <c r="EG374" s="138"/>
      <c r="EH374" s="138"/>
      <c r="EI374" s="138"/>
      <c r="EJ374" s="138"/>
      <c r="EK374" s="138"/>
      <c r="EL374" s="138"/>
      <c r="EM374" s="138"/>
      <c r="EN374" s="138"/>
      <c r="EO374" s="138"/>
      <c r="EP374" s="138"/>
      <c r="EQ374" s="138"/>
      <c r="ER374" s="138"/>
      <c r="ES374" s="138"/>
      <c r="ET374" s="138"/>
      <c r="EU374" s="138"/>
      <c r="EV374" s="138"/>
      <c r="EW374" s="138"/>
      <c r="EX374" s="138"/>
      <c r="EY374" s="138"/>
      <c r="EZ374" s="138"/>
      <c r="FA374" s="138"/>
      <c r="FB374" s="138"/>
      <c r="FC374" s="138"/>
      <c r="FD374" s="138"/>
      <c r="FE374" s="138"/>
      <c r="FF374" s="138"/>
      <c r="FG374" s="138"/>
      <c r="FH374" s="138"/>
      <c r="FI374" s="138"/>
      <c r="FJ374" s="138"/>
      <c r="FK374" s="138"/>
      <c r="FL374" s="138"/>
      <c r="FM374" s="138"/>
      <c r="FN374" s="138"/>
      <c r="FO374" s="138"/>
      <c r="FP374" s="138"/>
      <c r="FQ374" s="138"/>
      <c r="FR374" s="138"/>
      <c r="FS374" s="138"/>
      <c r="FT374" s="138"/>
      <c r="FU374" s="138"/>
      <c r="FV374" s="138"/>
      <c r="FW374" s="138"/>
      <c r="FX374" s="138"/>
      <c r="FY374" s="250"/>
      <c r="FZ374" s="250"/>
      <c r="GA374" s="250"/>
      <c r="GB374" s="250"/>
      <c r="GC374" s="250"/>
      <c r="GD374" s="250"/>
      <c r="GE374" s="250"/>
      <c r="GF374" s="250"/>
      <c r="GG374" s="250"/>
      <c r="GH374" s="250"/>
      <c r="GI374" s="250"/>
      <c r="GJ374" s="250"/>
      <c r="GK374" s="250"/>
      <c r="GL374" s="250"/>
      <c r="GM374" s="250"/>
      <c r="GN374" s="250"/>
      <c r="GO374" s="250"/>
      <c r="GP374" s="250"/>
      <c r="GQ374" s="250"/>
      <c r="GR374" s="250"/>
      <c r="GS374" s="250"/>
      <c r="GT374" s="250"/>
      <c r="GU374" s="250"/>
      <c r="GV374" s="250"/>
      <c r="GW374" s="250"/>
      <c r="GX374" s="250"/>
      <c r="GY374" s="250"/>
      <c r="GZ374" s="250"/>
      <c r="HA374" s="250"/>
      <c r="HB374" s="250"/>
      <c r="HC374" s="250"/>
      <c r="HD374" s="250"/>
      <c r="HE374" s="250"/>
      <c r="HF374" s="250"/>
      <c r="HG374" s="250"/>
      <c r="HH374" s="250"/>
    </row>
    <row r="375" spans="2:216" s="264" customFormat="1" ht="15" customHeight="1">
      <c r="B375" s="256" t="s">
        <v>507</v>
      </c>
      <c r="C375" s="253"/>
      <c r="D375" s="263"/>
      <c r="E375" s="263"/>
      <c r="F375" s="263"/>
      <c r="AF375" s="267"/>
      <c r="AG375" s="265"/>
      <c r="BF375" s="265"/>
      <c r="BG375" s="265"/>
      <c r="CF375" s="265"/>
      <c r="CG375" s="265"/>
      <c r="FY375" s="278"/>
      <c r="FZ375" s="278"/>
      <c r="GA375" s="278"/>
      <c r="GB375" s="278"/>
      <c r="GC375" s="278"/>
      <c r="GD375" s="278"/>
      <c r="GE375" s="278"/>
      <c r="GF375" s="278"/>
      <c r="GG375" s="278"/>
      <c r="GH375" s="278"/>
      <c r="GI375" s="278"/>
      <c r="GJ375" s="278"/>
      <c r="GK375" s="278"/>
      <c r="GL375" s="278"/>
      <c r="GM375" s="278"/>
      <c r="GN375" s="278"/>
      <c r="GO375" s="278"/>
      <c r="GP375" s="278"/>
      <c r="GQ375" s="278"/>
      <c r="GR375" s="278"/>
      <c r="GS375" s="278"/>
      <c r="GT375" s="278"/>
      <c r="GU375" s="278"/>
      <c r="GV375" s="278"/>
      <c r="GW375" s="278"/>
      <c r="GX375" s="278"/>
      <c r="GY375" s="278"/>
      <c r="GZ375" s="278"/>
      <c r="HA375" s="278"/>
      <c r="HB375" s="278"/>
      <c r="HC375" s="278"/>
      <c r="HD375" s="278"/>
      <c r="HE375" s="278"/>
      <c r="HF375" s="278"/>
      <c r="HG375" s="278"/>
      <c r="HH375" s="278"/>
    </row>
    <row r="376" spans="2:216" ht="15" customHeight="1">
      <c r="B376" s="105" t="s">
        <v>508</v>
      </c>
      <c r="C376" s="106" t="s">
        <v>174</v>
      </c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86"/>
      <c r="AH376" s="227"/>
      <c r="AI376" s="227"/>
      <c r="AJ376" s="227"/>
      <c r="AK376" s="248"/>
      <c r="AL376" s="248"/>
      <c r="AM376" s="248"/>
      <c r="AN376" s="248"/>
      <c r="AO376" s="248"/>
      <c r="AP376" s="248"/>
      <c r="AQ376" s="248"/>
      <c r="AR376" s="248"/>
      <c r="AS376" s="248"/>
      <c r="AT376" s="227"/>
      <c r="AU376" s="227"/>
      <c r="AV376" s="227"/>
      <c r="AW376" s="248"/>
      <c r="AX376" s="248"/>
      <c r="AY376" s="248"/>
      <c r="AZ376" s="248"/>
      <c r="BA376" s="248"/>
      <c r="BB376" s="248"/>
      <c r="BC376" s="248"/>
      <c r="BD376" s="248"/>
      <c r="BE376" s="248"/>
      <c r="BH376" s="226"/>
      <c r="BI376" s="226"/>
      <c r="BJ376" s="226"/>
      <c r="BK376" s="226"/>
      <c r="BL376" s="226"/>
      <c r="BM376" s="226"/>
      <c r="BN376" s="248"/>
      <c r="BO376" s="248"/>
      <c r="BP376" s="248"/>
      <c r="BQ376" s="248"/>
      <c r="BR376" s="248"/>
      <c r="BS376" s="248"/>
      <c r="BT376" s="226"/>
      <c r="BU376" s="226"/>
      <c r="BV376" s="226"/>
      <c r="BW376" s="226"/>
      <c r="BX376" s="226"/>
      <c r="BY376" s="226"/>
      <c r="BZ376" s="248"/>
      <c r="CA376" s="248"/>
      <c r="CB376" s="248"/>
      <c r="CC376" s="248"/>
      <c r="CD376" s="248"/>
      <c r="CE376" s="248"/>
      <c r="CH376" s="226"/>
      <c r="CI376" s="226"/>
      <c r="CJ376" s="226"/>
      <c r="CK376" s="226"/>
      <c r="CL376" s="226"/>
      <c r="CM376" s="226"/>
      <c r="CN376" s="226"/>
      <c r="CO376" s="226"/>
      <c r="CP376" s="226"/>
      <c r="CQ376" s="248"/>
      <c r="CR376" s="248"/>
      <c r="CS376" s="248"/>
      <c r="CT376" s="226"/>
      <c r="CU376" s="226"/>
      <c r="CV376" s="226"/>
      <c r="CW376" s="226"/>
      <c r="CX376" s="226"/>
      <c r="CY376" s="226"/>
      <c r="CZ376" s="226"/>
      <c r="DA376" s="226"/>
      <c r="DB376" s="226"/>
      <c r="DC376" s="248"/>
      <c r="DD376" s="248"/>
      <c r="DE376" s="248"/>
      <c r="DH376" s="248"/>
      <c r="DI376" s="248"/>
      <c r="DJ376" s="248"/>
      <c r="DK376" s="248"/>
      <c r="DL376" s="248"/>
      <c r="DM376" s="248"/>
      <c r="DN376" s="248"/>
      <c r="DO376" s="248"/>
      <c r="DP376" s="248"/>
      <c r="DQ376" s="248"/>
      <c r="DR376" s="248"/>
      <c r="DS376" s="248"/>
      <c r="DT376" s="248"/>
      <c r="DU376" s="248"/>
      <c r="DV376" s="248"/>
      <c r="DW376" s="248"/>
      <c r="DX376" s="248"/>
      <c r="DY376" s="248"/>
      <c r="DZ376" s="248"/>
      <c r="EA376" s="248"/>
      <c r="EB376" s="248"/>
      <c r="EC376" s="248"/>
      <c r="ED376" s="248"/>
      <c r="EE376" s="248"/>
      <c r="EF376" s="248"/>
      <c r="EG376" s="248"/>
      <c r="EH376" s="248"/>
      <c r="EI376" s="248"/>
      <c r="EJ376" s="248"/>
      <c r="EK376" s="248"/>
      <c r="EL376" s="248"/>
      <c r="EM376" s="248"/>
      <c r="EN376" s="248"/>
      <c r="EO376" s="248"/>
      <c r="EP376" s="248"/>
      <c r="EQ376" s="248"/>
      <c r="ER376" s="248"/>
      <c r="ES376" s="248"/>
      <c r="ET376" s="248"/>
      <c r="EU376" s="248"/>
      <c r="EV376" s="248"/>
      <c r="EW376" s="248"/>
      <c r="EX376" s="248"/>
      <c r="EY376" s="248"/>
      <c r="EZ376" s="248"/>
      <c r="FA376" s="248"/>
      <c r="FB376" s="248"/>
      <c r="FC376" s="248"/>
      <c r="FD376" s="248"/>
      <c r="FE376" s="248"/>
      <c r="FF376" s="248"/>
      <c r="FG376" s="248"/>
      <c r="FH376" s="248"/>
      <c r="FI376" s="248"/>
      <c r="FJ376" s="248"/>
      <c r="FK376" s="248"/>
      <c r="FL376" s="248"/>
      <c r="FM376" s="248"/>
      <c r="FN376" s="248"/>
      <c r="FO376" s="248"/>
      <c r="FP376" s="248"/>
      <c r="FQ376" s="248"/>
      <c r="FR376" s="248"/>
      <c r="FS376" s="248"/>
      <c r="FT376" s="248"/>
      <c r="FU376" s="248"/>
      <c r="FV376" s="248"/>
      <c r="FW376" s="248"/>
      <c r="FX376" s="248"/>
      <c r="FY376" s="249"/>
      <c r="FZ376" s="249"/>
      <c r="GA376" s="249"/>
      <c r="GB376" s="249"/>
      <c r="GC376" s="249"/>
      <c r="GD376" s="249"/>
      <c r="GE376" s="249"/>
      <c r="GF376" s="249"/>
      <c r="GG376" s="249"/>
      <c r="GH376" s="249"/>
      <c r="GI376" s="249"/>
      <c r="GJ376" s="249"/>
      <c r="GK376" s="249"/>
      <c r="GL376" s="249"/>
      <c r="GM376" s="249"/>
      <c r="GN376" s="249"/>
      <c r="GO376" s="249"/>
      <c r="GP376" s="249"/>
      <c r="GQ376" s="249"/>
      <c r="GR376" s="249"/>
      <c r="GS376" s="249"/>
      <c r="GT376" s="249"/>
      <c r="GU376" s="249"/>
      <c r="GV376" s="249"/>
      <c r="GW376" s="249"/>
      <c r="GX376" s="249"/>
      <c r="GY376" s="249"/>
      <c r="GZ376" s="249"/>
      <c r="HA376" s="249"/>
      <c r="HB376" s="249"/>
      <c r="HC376" s="249"/>
      <c r="HD376" s="249"/>
      <c r="HE376" s="249"/>
      <c r="HF376" s="249"/>
      <c r="HG376" s="249"/>
      <c r="HH376" s="249"/>
    </row>
    <row r="377" spans="2:216" ht="15" customHeight="1">
      <c r="B377" s="105" t="s">
        <v>509</v>
      </c>
      <c r="C377" s="106" t="s">
        <v>153</v>
      </c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86"/>
      <c r="AH377" s="228"/>
      <c r="AI377" s="228"/>
      <c r="AJ377" s="228"/>
      <c r="AK377" s="138"/>
      <c r="AL377" s="138"/>
      <c r="AM377" s="138"/>
      <c r="AN377" s="138"/>
      <c r="AO377" s="138"/>
      <c r="AP377" s="138"/>
      <c r="AQ377" s="138"/>
      <c r="AR377" s="138"/>
      <c r="AS377" s="138"/>
      <c r="AT377" s="228"/>
      <c r="AU377" s="228"/>
      <c r="AV377" s="228"/>
      <c r="AW377" s="138"/>
      <c r="AX377" s="138"/>
      <c r="AY377" s="138"/>
      <c r="AZ377" s="138"/>
      <c r="BA377" s="138"/>
      <c r="BB377" s="138"/>
      <c r="BC377" s="138"/>
      <c r="BD377" s="138"/>
      <c r="BE377" s="138"/>
      <c r="BH377" s="226"/>
      <c r="BI377" s="226"/>
      <c r="BJ377" s="226"/>
      <c r="BK377" s="226"/>
      <c r="BL377" s="226"/>
      <c r="BM377" s="226"/>
      <c r="BN377" s="138"/>
      <c r="BO377" s="138"/>
      <c r="BP377" s="138"/>
      <c r="BQ377" s="138"/>
      <c r="BR377" s="138"/>
      <c r="BS377" s="138"/>
      <c r="BT377" s="226"/>
      <c r="BU377" s="226"/>
      <c r="BV377" s="226"/>
      <c r="BW377" s="226"/>
      <c r="BX377" s="226"/>
      <c r="BY377" s="226"/>
      <c r="BZ377" s="138"/>
      <c r="CA377" s="138"/>
      <c r="CB377" s="138"/>
      <c r="CC377" s="138"/>
      <c r="CD377" s="138"/>
      <c r="CE377" s="138"/>
      <c r="CH377" s="226"/>
      <c r="CI377" s="226"/>
      <c r="CJ377" s="226"/>
      <c r="CK377" s="226"/>
      <c r="CL377" s="226"/>
      <c r="CM377" s="226"/>
      <c r="CN377" s="226"/>
      <c r="CO377" s="226"/>
      <c r="CP377" s="226"/>
      <c r="CQ377" s="138"/>
      <c r="CR377" s="138"/>
      <c r="CS377" s="138"/>
      <c r="CT377" s="226"/>
      <c r="CU377" s="226"/>
      <c r="CV377" s="226"/>
      <c r="CW377" s="226"/>
      <c r="CX377" s="226"/>
      <c r="CY377" s="226"/>
      <c r="CZ377" s="226"/>
      <c r="DA377" s="226"/>
      <c r="DB377" s="226"/>
      <c r="DC377" s="138"/>
      <c r="DD377" s="138"/>
      <c r="DE377" s="138"/>
      <c r="DH377" s="138"/>
      <c r="DI377" s="138"/>
      <c r="DJ377" s="138"/>
      <c r="DK377" s="138"/>
      <c r="DL377" s="138"/>
      <c r="DM377" s="138"/>
      <c r="DN377" s="138"/>
      <c r="DO377" s="138"/>
      <c r="DP377" s="138"/>
      <c r="DQ377" s="138"/>
      <c r="DR377" s="138"/>
      <c r="DS377" s="138"/>
      <c r="DT377" s="138"/>
      <c r="DU377" s="138"/>
      <c r="DV377" s="138"/>
      <c r="DW377" s="138"/>
      <c r="DX377" s="138"/>
      <c r="DY377" s="138"/>
      <c r="DZ377" s="138"/>
      <c r="EA377" s="138"/>
      <c r="EB377" s="138"/>
      <c r="EC377" s="138"/>
      <c r="ED377" s="138"/>
      <c r="EE377" s="138"/>
      <c r="EF377" s="138"/>
      <c r="EG377" s="138"/>
      <c r="EH377" s="138"/>
      <c r="EI377" s="138"/>
      <c r="EJ377" s="138"/>
      <c r="EK377" s="138"/>
      <c r="EL377" s="138"/>
      <c r="EM377" s="138"/>
      <c r="EN377" s="138"/>
      <c r="EO377" s="138"/>
      <c r="EP377" s="138"/>
      <c r="EQ377" s="138"/>
      <c r="ER377" s="138"/>
      <c r="ES377" s="138"/>
      <c r="ET377" s="138"/>
      <c r="EU377" s="138"/>
      <c r="EV377" s="138"/>
      <c r="EW377" s="138"/>
      <c r="EX377" s="138"/>
      <c r="EY377" s="138"/>
      <c r="EZ377" s="138"/>
      <c r="FA377" s="138"/>
      <c r="FB377" s="138"/>
      <c r="FC377" s="138"/>
      <c r="FD377" s="138"/>
      <c r="FE377" s="138"/>
      <c r="FF377" s="138"/>
      <c r="FG377" s="138"/>
      <c r="FH377" s="138"/>
      <c r="FI377" s="138"/>
      <c r="FJ377" s="138"/>
      <c r="FK377" s="138"/>
      <c r="FL377" s="138"/>
      <c r="FM377" s="138"/>
      <c r="FN377" s="138"/>
      <c r="FO377" s="138"/>
      <c r="FP377" s="138"/>
      <c r="FQ377" s="138"/>
      <c r="FR377" s="138"/>
      <c r="FS377" s="138"/>
      <c r="FT377" s="138"/>
      <c r="FU377" s="138"/>
      <c r="FV377" s="138"/>
      <c r="FW377" s="138"/>
      <c r="FX377" s="138"/>
      <c r="FY377" s="250"/>
      <c r="FZ377" s="250"/>
      <c r="GA377" s="250"/>
      <c r="GB377" s="250"/>
      <c r="GC377" s="250"/>
      <c r="GD377" s="250"/>
      <c r="GE377" s="250"/>
      <c r="GF377" s="250"/>
      <c r="GG377" s="250"/>
      <c r="GH377" s="250"/>
      <c r="GI377" s="250"/>
      <c r="GJ377" s="250"/>
      <c r="GK377" s="250"/>
      <c r="GL377" s="250"/>
      <c r="GM377" s="250"/>
      <c r="GN377" s="250"/>
      <c r="GO377" s="250"/>
      <c r="GP377" s="250"/>
      <c r="GQ377" s="250"/>
      <c r="GR377" s="250"/>
      <c r="GS377" s="250"/>
      <c r="GT377" s="250"/>
      <c r="GU377" s="250"/>
      <c r="GV377" s="250"/>
      <c r="GW377" s="250"/>
      <c r="GX377" s="250"/>
      <c r="GY377" s="250"/>
      <c r="GZ377" s="250"/>
      <c r="HA377" s="250"/>
      <c r="HB377" s="250"/>
      <c r="HC377" s="250"/>
      <c r="HD377" s="250"/>
      <c r="HE377" s="250"/>
      <c r="HF377" s="250"/>
      <c r="HG377" s="250"/>
      <c r="HH377" s="250"/>
    </row>
    <row r="378" spans="2:216" ht="15" customHeight="1">
      <c r="B378" s="105" t="s">
        <v>510</v>
      </c>
      <c r="C378" s="106" t="s">
        <v>181</v>
      </c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86"/>
      <c r="AH378" s="228"/>
      <c r="AI378" s="228"/>
      <c r="AJ378" s="228"/>
      <c r="AK378" s="138"/>
      <c r="AL378" s="138"/>
      <c r="AM378" s="138"/>
      <c r="AN378" s="138"/>
      <c r="AO378" s="138"/>
      <c r="AP378" s="138"/>
      <c r="AQ378" s="138"/>
      <c r="AR378" s="138"/>
      <c r="AS378" s="138"/>
      <c r="AT378" s="228"/>
      <c r="AU378" s="228"/>
      <c r="AV378" s="228"/>
      <c r="AW378" s="138"/>
      <c r="AX378" s="138"/>
      <c r="AY378" s="138"/>
      <c r="AZ378" s="138"/>
      <c r="BA378" s="138"/>
      <c r="BB378" s="138"/>
      <c r="BC378" s="138"/>
      <c r="BD378" s="138"/>
      <c r="BE378" s="138"/>
      <c r="BH378" s="226"/>
      <c r="BI378" s="226"/>
      <c r="BJ378" s="226"/>
      <c r="BK378" s="226"/>
      <c r="BL378" s="226"/>
      <c r="BM378" s="226"/>
      <c r="BN378" s="138"/>
      <c r="BO378" s="138"/>
      <c r="BP378" s="138"/>
      <c r="BQ378" s="138"/>
      <c r="BR378" s="138"/>
      <c r="BS378" s="138"/>
      <c r="BT378" s="226"/>
      <c r="BU378" s="226"/>
      <c r="BV378" s="226"/>
      <c r="BW378" s="226"/>
      <c r="BX378" s="226"/>
      <c r="BY378" s="226"/>
      <c r="BZ378" s="138"/>
      <c r="CA378" s="138"/>
      <c r="CB378" s="138"/>
      <c r="CC378" s="138"/>
      <c r="CD378" s="138"/>
      <c r="CE378" s="138"/>
      <c r="CH378" s="226"/>
      <c r="CI378" s="226"/>
      <c r="CJ378" s="226"/>
      <c r="CK378" s="226"/>
      <c r="CL378" s="226"/>
      <c r="CM378" s="226"/>
      <c r="CN378" s="226"/>
      <c r="CO378" s="226"/>
      <c r="CP378" s="226"/>
      <c r="CQ378" s="138"/>
      <c r="CR378" s="138"/>
      <c r="CS378" s="138"/>
      <c r="CT378" s="226"/>
      <c r="CU378" s="226"/>
      <c r="CV378" s="226"/>
      <c r="CW378" s="226"/>
      <c r="CX378" s="226"/>
      <c r="CY378" s="226"/>
      <c r="CZ378" s="226"/>
      <c r="DA378" s="226"/>
      <c r="DB378" s="226"/>
      <c r="DC378" s="138"/>
      <c r="DD378" s="138"/>
      <c r="DE378" s="138"/>
      <c r="DH378" s="138"/>
      <c r="DI378" s="138"/>
      <c r="DJ378" s="138"/>
      <c r="DK378" s="138"/>
      <c r="DL378" s="138"/>
      <c r="DM378" s="138"/>
      <c r="DN378" s="138"/>
      <c r="DO378" s="138"/>
      <c r="DP378" s="138"/>
      <c r="DQ378" s="138"/>
      <c r="DR378" s="138"/>
      <c r="DS378" s="138"/>
      <c r="DT378" s="138"/>
      <c r="DU378" s="138"/>
      <c r="DV378" s="138"/>
      <c r="DW378" s="138"/>
      <c r="DX378" s="138"/>
      <c r="DY378" s="138"/>
      <c r="DZ378" s="138"/>
      <c r="EA378" s="138"/>
      <c r="EB378" s="138"/>
      <c r="EC378" s="138"/>
      <c r="ED378" s="138"/>
      <c r="EE378" s="138"/>
      <c r="EF378" s="138"/>
      <c r="EG378" s="138"/>
      <c r="EH378" s="138"/>
      <c r="EI378" s="138"/>
      <c r="EJ378" s="138"/>
      <c r="EK378" s="138"/>
      <c r="EL378" s="138"/>
      <c r="EM378" s="138"/>
      <c r="EN378" s="138"/>
      <c r="EO378" s="138"/>
      <c r="EP378" s="138"/>
      <c r="EQ378" s="138"/>
      <c r="ER378" s="138"/>
      <c r="ES378" s="138"/>
      <c r="ET378" s="138"/>
      <c r="EU378" s="138"/>
      <c r="EV378" s="138"/>
      <c r="EW378" s="138"/>
      <c r="EX378" s="138"/>
      <c r="EY378" s="138"/>
      <c r="EZ378" s="138"/>
      <c r="FA378" s="138"/>
      <c r="FB378" s="138"/>
      <c r="FC378" s="138"/>
      <c r="FD378" s="138"/>
      <c r="FE378" s="138"/>
      <c r="FF378" s="138"/>
      <c r="FG378" s="138"/>
      <c r="FH378" s="138"/>
      <c r="FI378" s="138"/>
      <c r="FJ378" s="138"/>
      <c r="FK378" s="138"/>
      <c r="FL378" s="138"/>
      <c r="FM378" s="138"/>
      <c r="FN378" s="138"/>
      <c r="FO378" s="138"/>
      <c r="FP378" s="138"/>
      <c r="FQ378" s="138"/>
      <c r="FR378" s="138"/>
      <c r="FS378" s="138"/>
      <c r="FT378" s="138"/>
      <c r="FU378" s="138"/>
      <c r="FV378" s="138"/>
      <c r="FW378" s="138"/>
      <c r="FX378" s="138"/>
      <c r="FY378" s="250"/>
      <c r="FZ378" s="250"/>
      <c r="GA378" s="250"/>
      <c r="GB378" s="250"/>
      <c r="GC378" s="250"/>
      <c r="GD378" s="250"/>
      <c r="GE378" s="250"/>
      <c r="GF378" s="250"/>
      <c r="GG378" s="250"/>
      <c r="GH378" s="250"/>
      <c r="GI378" s="250"/>
      <c r="GJ378" s="250"/>
      <c r="GK378" s="250"/>
      <c r="GL378" s="250"/>
      <c r="GM378" s="250"/>
      <c r="GN378" s="250"/>
      <c r="GO378" s="250"/>
      <c r="GP378" s="250"/>
      <c r="GQ378" s="250"/>
      <c r="GR378" s="250"/>
      <c r="GS378" s="250"/>
      <c r="GT378" s="250"/>
      <c r="GU378" s="250"/>
      <c r="GV378" s="250"/>
      <c r="GW378" s="250"/>
      <c r="GX378" s="250"/>
      <c r="GY378" s="250"/>
      <c r="GZ378" s="250"/>
      <c r="HA378" s="250"/>
      <c r="HB378" s="250"/>
      <c r="HC378" s="250"/>
      <c r="HD378" s="250"/>
      <c r="HE378" s="250"/>
      <c r="HF378" s="250"/>
      <c r="HG378" s="250"/>
      <c r="HH378" s="250"/>
    </row>
    <row r="379" spans="2:216" ht="15" customHeight="1">
      <c r="B379" s="105" t="s">
        <v>511</v>
      </c>
      <c r="C379" s="106" t="s">
        <v>181</v>
      </c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86"/>
      <c r="AH379" s="228"/>
      <c r="AI379" s="228"/>
      <c r="AJ379" s="228"/>
      <c r="AK379" s="138"/>
      <c r="AL379" s="138"/>
      <c r="AM379" s="138"/>
      <c r="AN379" s="138"/>
      <c r="AO379" s="138"/>
      <c r="AP379" s="138"/>
      <c r="AQ379" s="138"/>
      <c r="AR379" s="138"/>
      <c r="AS379" s="138"/>
      <c r="AT379" s="228"/>
      <c r="AU379" s="228"/>
      <c r="AV379" s="228"/>
      <c r="AW379" s="138"/>
      <c r="AX379" s="138"/>
      <c r="AY379" s="138"/>
      <c r="AZ379" s="138"/>
      <c r="BA379" s="138"/>
      <c r="BB379" s="138"/>
      <c r="BC379" s="138"/>
      <c r="BD379" s="138"/>
      <c r="BE379" s="138"/>
      <c r="BH379" s="226"/>
      <c r="BI379" s="226"/>
      <c r="BJ379" s="226"/>
      <c r="BK379" s="226"/>
      <c r="BL379" s="226"/>
      <c r="BM379" s="226"/>
      <c r="BN379" s="138"/>
      <c r="BO379" s="138"/>
      <c r="BP379" s="138"/>
      <c r="BQ379" s="138"/>
      <c r="BR379" s="138"/>
      <c r="BS379" s="138"/>
      <c r="BT379" s="226"/>
      <c r="BU379" s="226"/>
      <c r="BV379" s="226"/>
      <c r="BW379" s="226"/>
      <c r="BX379" s="226"/>
      <c r="BY379" s="226"/>
      <c r="BZ379" s="138"/>
      <c r="CA379" s="138"/>
      <c r="CB379" s="138"/>
      <c r="CC379" s="138"/>
      <c r="CD379" s="138"/>
      <c r="CE379" s="138"/>
      <c r="CH379" s="226"/>
      <c r="CI379" s="226"/>
      <c r="CJ379" s="226"/>
      <c r="CK379" s="226"/>
      <c r="CL379" s="226"/>
      <c r="CM379" s="226"/>
      <c r="CN379" s="226"/>
      <c r="CO379" s="226"/>
      <c r="CP379" s="226"/>
      <c r="CQ379" s="138"/>
      <c r="CR379" s="138"/>
      <c r="CS379" s="138"/>
      <c r="CT379" s="226"/>
      <c r="CU379" s="226"/>
      <c r="CV379" s="226"/>
      <c r="CW379" s="226"/>
      <c r="CX379" s="226"/>
      <c r="CY379" s="226"/>
      <c r="CZ379" s="226"/>
      <c r="DA379" s="226"/>
      <c r="DB379" s="226"/>
      <c r="DC379" s="138"/>
      <c r="DD379" s="138"/>
      <c r="DE379" s="138"/>
      <c r="DH379" s="138"/>
      <c r="DI379" s="138"/>
      <c r="DJ379" s="138"/>
      <c r="DK379" s="138"/>
      <c r="DL379" s="138"/>
      <c r="DM379" s="138"/>
      <c r="DN379" s="138"/>
      <c r="DO379" s="138"/>
      <c r="DP379" s="138"/>
      <c r="DQ379" s="138"/>
      <c r="DR379" s="138"/>
      <c r="DS379" s="138"/>
      <c r="DT379" s="138"/>
      <c r="DU379" s="138"/>
      <c r="DV379" s="138"/>
      <c r="DW379" s="138"/>
      <c r="DX379" s="138"/>
      <c r="DY379" s="138"/>
      <c r="DZ379" s="138"/>
      <c r="EA379" s="138"/>
      <c r="EB379" s="138"/>
      <c r="EC379" s="138"/>
      <c r="ED379" s="138"/>
      <c r="EE379" s="138"/>
      <c r="EF379" s="138"/>
      <c r="EG379" s="138"/>
      <c r="EH379" s="138"/>
      <c r="EI379" s="138"/>
      <c r="EJ379" s="138"/>
      <c r="EK379" s="138"/>
      <c r="EL379" s="138"/>
      <c r="EM379" s="138"/>
      <c r="EN379" s="138"/>
      <c r="EO379" s="138"/>
      <c r="EP379" s="138"/>
      <c r="EQ379" s="138"/>
      <c r="ER379" s="138"/>
      <c r="ES379" s="138"/>
      <c r="ET379" s="138"/>
      <c r="EU379" s="138"/>
      <c r="EV379" s="138"/>
      <c r="EW379" s="138"/>
      <c r="EX379" s="138"/>
      <c r="EY379" s="138"/>
      <c r="EZ379" s="138"/>
      <c r="FA379" s="138"/>
      <c r="FB379" s="138"/>
      <c r="FC379" s="138"/>
      <c r="FD379" s="138"/>
      <c r="FE379" s="138"/>
      <c r="FF379" s="138"/>
      <c r="FG379" s="138"/>
      <c r="FH379" s="138"/>
      <c r="FI379" s="138"/>
      <c r="FJ379" s="138"/>
      <c r="FK379" s="138"/>
      <c r="FL379" s="138"/>
      <c r="FM379" s="138"/>
      <c r="FN379" s="138"/>
      <c r="FO379" s="138"/>
      <c r="FP379" s="138"/>
      <c r="FQ379" s="138"/>
      <c r="FR379" s="138"/>
      <c r="FS379" s="138"/>
      <c r="FT379" s="138"/>
      <c r="FU379" s="138"/>
      <c r="FV379" s="138"/>
      <c r="FW379" s="138"/>
      <c r="FX379" s="138"/>
      <c r="FY379" s="250"/>
      <c r="FZ379" s="250"/>
      <c r="GA379" s="250"/>
      <c r="GB379" s="250"/>
      <c r="GC379" s="250"/>
      <c r="GD379" s="250"/>
      <c r="GE379" s="250"/>
      <c r="GF379" s="250"/>
      <c r="GG379" s="250"/>
      <c r="GH379" s="250"/>
      <c r="GI379" s="250"/>
      <c r="GJ379" s="250"/>
      <c r="GK379" s="250"/>
      <c r="GL379" s="250"/>
      <c r="GM379" s="250"/>
      <c r="GN379" s="250"/>
      <c r="GO379" s="250"/>
      <c r="GP379" s="250"/>
      <c r="GQ379" s="250"/>
      <c r="GR379" s="250"/>
      <c r="GS379" s="250"/>
      <c r="GT379" s="250"/>
      <c r="GU379" s="250"/>
      <c r="GV379" s="250"/>
      <c r="GW379" s="250"/>
      <c r="GX379" s="250"/>
      <c r="GY379" s="250"/>
      <c r="GZ379" s="250"/>
      <c r="HA379" s="250"/>
      <c r="HB379" s="250"/>
      <c r="HC379" s="250"/>
      <c r="HD379" s="250"/>
      <c r="HE379" s="250"/>
      <c r="HF379" s="250"/>
      <c r="HG379" s="250"/>
      <c r="HH379" s="250"/>
    </row>
    <row r="380" spans="2:216" ht="15" customHeight="1">
      <c r="B380" s="104" t="s">
        <v>512</v>
      </c>
      <c r="C380" s="106" t="s">
        <v>181</v>
      </c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86"/>
      <c r="AH380" s="228"/>
      <c r="AI380" s="228"/>
      <c r="AJ380" s="228"/>
      <c r="AK380" s="138"/>
      <c r="AL380" s="138"/>
      <c r="AM380" s="138"/>
      <c r="AN380" s="138"/>
      <c r="AO380" s="138"/>
      <c r="AP380" s="138"/>
      <c r="AQ380" s="138"/>
      <c r="AR380" s="138"/>
      <c r="AS380" s="138"/>
      <c r="AT380" s="228"/>
      <c r="AU380" s="228"/>
      <c r="AV380" s="228"/>
      <c r="AW380" s="138"/>
      <c r="AX380" s="138"/>
      <c r="AY380" s="138"/>
      <c r="AZ380" s="138"/>
      <c r="BA380" s="138"/>
      <c r="BB380" s="138"/>
      <c r="BC380" s="138"/>
      <c r="BD380" s="138"/>
      <c r="BE380" s="138"/>
      <c r="BH380" s="226"/>
      <c r="BI380" s="226"/>
      <c r="BJ380" s="226"/>
      <c r="BK380" s="226"/>
      <c r="BL380" s="226"/>
      <c r="BM380" s="226"/>
      <c r="BN380" s="138"/>
      <c r="BO380" s="138"/>
      <c r="BP380" s="138"/>
      <c r="BQ380" s="138"/>
      <c r="BR380" s="138"/>
      <c r="BS380" s="138"/>
      <c r="BT380" s="226"/>
      <c r="BU380" s="226"/>
      <c r="BV380" s="226"/>
      <c r="BW380" s="226"/>
      <c r="BX380" s="226"/>
      <c r="BY380" s="226"/>
      <c r="BZ380" s="138"/>
      <c r="CA380" s="138"/>
      <c r="CB380" s="138"/>
      <c r="CC380" s="138"/>
      <c r="CD380" s="138"/>
      <c r="CE380" s="138"/>
      <c r="CH380" s="226"/>
      <c r="CI380" s="226"/>
      <c r="CJ380" s="226"/>
      <c r="CK380" s="226"/>
      <c r="CL380" s="226"/>
      <c r="CM380" s="226"/>
      <c r="CN380" s="226"/>
      <c r="CO380" s="226"/>
      <c r="CP380" s="226"/>
      <c r="CQ380" s="138"/>
      <c r="CR380" s="138"/>
      <c r="CS380" s="138"/>
      <c r="CT380" s="226"/>
      <c r="CU380" s="226"/>
      <c r="CV380" s="226"/>
      <c r="CW380" s="226"/>
      <c r="CX380" s="226"/>
      <c r="CY380" s="226"/>
      <c r="CZ380" s="226"/>
      <c r="DA380" s="226"/>
      <c r="DB380" s="226"/>
      <c r="DC380" s="138"/>
      <c r="DD380" s="138"/>
      <c r="DE380" s="138"/>
      <c r="DH380" s="138"/>
      <c r="DI380" s="138"/>
      <c r="DJ380" s="138"/>
      <c r="DK380" s="138"/>
      <c r="DL380" s="138"/>
      <c r="DM380" s="138"/>
      <c r="DN380" s="138"/>
      <c r="DO380" s="138"/>
      <c r="DP380" s="138"/>
      <c r="DQ380" s="138"/>
      <c r="DR380" s="138"/>
      <c r="DS380" s="138"/>
      <c r="DT380" s="138"/>
      <c r="DU380" s="138"/>
      <c r="DV380" s="138"/>
      <c r="DW380" s="138"/>
      <c r="DX380" s="138"/>
      <c r="DY380" s="138"/>
      <c r="DZ380" s="138"/>
      <c r="EA380" s="138"/>
      <c r="EB380" s="138"/>
      <c r="EC380" s="138"/>
      <c r="ED380" s="138"/>
      <c r="EE380" s="138"/>
      <c r="EF380" s="138"/>
      <c r="EG380" s="138"/>
      <c r="EH380" s="138"/>
      <c r="EI380" s="138"/>
      <c r="EJ380" s="138"/>
      <c r="EK380" s="138"/>
      <c r="EL380" s="138"/>
      <c r="EM380" s="138"/>
      <c r="EN380" s="138"/>
      <c r="EO380" s="138"/>
      <c r="EP380" s="138"/>
      <c r="EQ380" s="138"/>
      <c r="ER380" s="138"/>
      <c r="ES380" s="138"/>
      <c r="ET380" s="138"/>
      <c r="EU380" s="138"/>
      <c r="EV380" s="138"/>
      <c r="EW380" s="138"/>
      <c r="EX380" s="138"/>
      <c r="EY380" s="138"/>
      <c r="EZ380" s="138"/>
      <c r="FA380" s="138"/>
      <c r="FB380" s="138"/>
      <c r="FC380" s="138"/>
      <c r="FD380" s="138"/>
      <c r="FE380" s="138"/>
      <c r="FF380" s="138"/>
      <c r="FG380" s="138"/>
      <c r="FH380" s="138"/>
      <c r="FI380" s="138"/>
      <c r="FJ380" s="138"/>
      <c r="FK380" s="138"/>
      <c r="FL380" s="138"/>
      <c r="FM380" s="138"/>
      <c r="FN380" s="138"/>
      <c r="FO380" s="138"/>
      <c r="FP380" s="138"/>
      <c r="FQ380" s="138"/>
      <c r="FR380" s="138"/>
      <c r="FS380" s="138"/>
      <c r="FT380" s="138"/>
      <c r="FU380" s="138"/>
      <c r="FV380" s="138"/>
      <c r="FW380" s="138"/>
      <c r="FX380" s="138"/>
      <c r="FY380" s="250"/>
      <c r="FZ380" s="250"/>
      <c r="GA380" s="250"/>
      <c r="GB380" s="250"/>
      <c r="GC380" s="250"/>
      <c r="GD380" s="250"/>
      <c r="GE380" s="250"/>
      <c r="GF380" s="250"/>
      <c r="GG380" s="250"/>
      <c r="GH380" s="250"/>
      <c r="GI380" s="250"/>
      <c r="GJ380" s="250"/>
      <c r="GK380" s="250"/>
      <c r="GL380" s="250"/>
      <c r="GM380" s="250"/>
      <c r="GN380" s="250"/>
      <c r="GO380" s="250"/>
      <c r="GP380" s="250"/>
      <c r="GQ380" s="250"/>
      <c r="GR380" s="250"/>
      <c r="GS380" s="250"/>
      <c r="GT380" s="250"/>
      <c r="GU380" s="250"/>
      <c r="GV380" s="250"/>
      <c r="GW380" s="250"/>
      <c r="GX380" s="250"/>
      <c r="GY380" s="250"/>
      <c r="GZ380" s="250"/>
      <c r="HA380" s="250"/>
      <c r="HB380" s="250"/>
      <c r="HC380" s="250"/>
      <c r="HD380" s="250"/>
      <c r="HE380" s="250"/>
      <c r="HF380" s="250"/>
      <c r="HG380" s="250"/>
      <c r="HH380" s="250"/>
    </row>
    <row r="381" spans="2:216" ht="15" customHeight="1">
      <c r="B381" s="104" t="s">
        <v>513</v>
      </c>
      <c r="C381" s="106" t="s">
        <v>183</v>
      </c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86"/>
      <c r="AH381" s="229"/>
      <c r="AI381" s="229"/>
      <c r="AJ381" s="229"/>
      <c r="AK381" s="134"/>
      <c r="AL381" s="134"/>
      <c r="AM381" s="134"/>
      <c r="AN381" s="134"/>
      <c r="AO381" s="134"/>
      <c r="AP381" s="134"/>
      <c r="AQ381" s="134"/>
      <c r="AR381" s="134"/>
      <c r="AS381" s="134"/>
      <c r="AT381" s="229"/>
      <c r="AU381" s="229"/>
      <c r="AV381" s="229"/>
      <c r="AW381" s="134"/>
      <c r="AX381" s="134"/>
      <c r="AY381" s="134"/>
      <c r="AZ381" s="134"/>
      <c r="BA381" s="134"/>
      <c r="BB381" s="134"/>
      <c r="BC381" s="134"/>
      <c r="BD381" s="134"/>
      <c r="BE381" s="134"/>
      <c r="BH381" s="226"/>
      <c r="BI381" s="226"/>
      <c r="BJ381" s="226"/>
      <c r="BK381" s="226"/>
      <c r="BL381" s="226"/>
      <c r="BM381" s="226"/>
      <c r="BN381" s="134"/>
      <c r="BO381" s="134"/>
      <c r="BP381" s="134"/>
      <c r="BQ381" s="134"/>
      <c r="BR381" s="134"/>
      <c r="BS381" s="134"/>
      <c r="BT381" s="226"/>
      <c r="BU381" s="226"/>
      <c r="BV381" s="226"/>
      <c r="BW381" s="226"/>
      <c r="BX381" s="226"/>
      <c r="BY381" s="226"/>
      <c r="BZ381" s="134"/>
      <c r="CA381" s="134"/>
      <c r="CB381" s="134"/>
      <c r="CC381" s="134"/>
      <c r="CD381" s="134"/>
      <c r="CE381" s="134"/>
      <c r="CH381" s="226"/>
      <c r="CI381" s="226"/>
      <c r="CJ381" s="226"/>
      <c r="CK381" s="226"/>
      <c r="CL381" s="226"/>
      <c r="CM381" s="226"/>
      <c r="CN381" s="226"/>
      <c r="CO381" s="226"/>
      <c r="CP381" s="226"/>
      <c r="CQ381" s="134"/>
      <c r="CR381" s="134"/>
      <c r="CS381" s="134"/>
      <c r="CT381" s="226"/>
      <c r="CU381" s="226"/>
      <c r="CV381" s="226"/>
      <c r="CW381" s="226"/>
      <c r="CX381" s="226"/>
      <c r="CY381" s="226"/>
      <c r="CZ381" s="226"/>
      <c r="DA381" s="226"/>
      <c r="DB381" s="226"/>
      <c r="DC381" s="134"/>
      <c r="DD381" s="134"/>
      <c r="DE381" s="134"/>
      <c r="DH381" s="134"/>
      <c r="DI381" s="134"/>
      <c r="DJ381" s="134"/>
      <c r="DK381" s="134"/>
      <c r="DL381" s="134"/>
      <c r="DM381" s="134"/>
      <c r="DN381" s="134"/>
      <c r="DO381" s="134"/>
      <c r="DP381" s="134"/>
      <c r="DQ381" s="134"/>
      <c r="DR381" s="134"/>
      <c r="DS381" s="134"/>
      <c r="DT381" s="134"/>
      <c r="DU381" s="134"/>
      <c r="DV381" s="134"/>
      <c r="DW381" s="134"/>
      <c r="DX381" s="134"/>
      <c r="DY381" s="134"/>
      <c r="DZ381" s="134"/>
      <c r="EA381" s="134"/>
      <c r="EB381" s="134"/>
      <c r="EC381" s="134"/>
      <c r="ED381" s="134"/>
      <c r="EE381" s="134"/>
      <c r="EF381" s="134"/>
      <c r="EG381" s="134"/>
      <c r="EH381" s="134"/>
      <c r="EI381" s="134"/>
      <c r="EJ381" s="134"/>
      <c r="EK381" s="134"/>
      <c r="EL381" s="134"/>
      <c r="EM381" s="134"/>
      <c r="EN381" s="134"/>
      <c r="EO381" s="134"/>
      <c r="EP381" s="134"/>
      <c r="EQ381" s="134"/>
      <c r="ER381" s="134"/>
      <c r="ES381" s="134"/>
      <c r="ET381" s="134"/>
      <c r="EU381" s="134"/>
      <c r="EV381" s="134"/>
      <c r="EW381" s="134"/>
      <c r="EX381" s="134"/>
      <c r="EY381" s="134"/>
      <c r="EZ381" s="134"/>
      <c r="FA381" s="134"/>
      <c r="FB381" s="134"/>
      <c r="FC381" s="134"/>
      <c r="FD381" s="134"/>
      <c r="FE381" s="134"/>
      <c r="FF381" s="134"/>
      <c r="FG381" s="134"/>
      <c r="FH381" s="134"/>
      <c r="FI381" s="134"/>
      <c r="FJ381" s="134"/>
      <c r="FK381" s="134"/>
      <c r="FL381" s="134"/>
      <c r="FM381" s="134"/>
      <c r="FN381" s="134"/>
      <c r="FO381" s="134"/>
      <c r="FP381" s="134"/>
      <c r="FQ381" s="134"/>
      <c r="FR381" s="134"/>
      <c r="FS381" s="134"/>
      <c r="FT381" s="134"/>
      <c r="FU381" s="134"/>
      <c r="FV381" s="134"/>
      <c r="FW381" s="134"/>
      <c r="FX381" s="134"/>
      <c r="FY381" s="158"/>
      <c r="FZ381" s="158"/>
      <c r="GA381" s="158"/>
      <c r="GB381" s="158"/>
      <c r="GC381" s="158"/>
      <c r="GD381" s="158"/>
      <c r="GE381" s="158"/>
      <c r="GF381" s="158"/>
      <c r="GG381" s="158"/>
      <c r="GH381" s="158"/>
      <c r="GI381" s="158"/>
      <c r="GJ381" s="158"/>
      <c r="GK381" s="158"/>
      <c r="GL381" s="158"/>
      <c r="GM381" s="158"/>
      <c r="GN381" s="158"/>
      <c r="GO381" s="158"/>
      <c r="GP381" s="158"/>
      <c r="GQ381" s="158"/>
      <c r="GR381" s="158"/>
      <c r="GS381" s="158"/>
      <c r="GT381" s="158"/>
      <c r="GU381" s="158"/>
      <c r="GV381" s="158"/>
      <c r="GW381" s="158"/>
      <c r="GX381" s="158"/>
      <c r="GY381" s="158"/>
      <c r="GZ381" s="158"/>
      <c r="HA381" s="158"/>
      <c r="HB381" s="158"/>
      <c r="HC381" s="158"/>
      <c r="HD381" s="158"/>
      <c r="HE381" s="158"/>
      <c r="HF381" s="158"/>
      <c r="HG381" s="158"/>
      <c r="HH381" s="158"/>
    </row>
    <row r="382" spans="2:216" ht="15" customHeight="1">
      <c r="B382" s="104" t="s">
        <v>514</v>
      </c>
      <c r="C382" s="106" t="s">
        <v>181</v>
      </c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86"/>
      <c r="AH382" s="228"/>
      <c r="AI382" s="228"/>
      <c r="AJ382" s="228"/>
      <c r="AK382" s="138"/>
      <c r="AL382" s="138"/>
      <c r="AM382" s="138"/>
      <c r="AN382" s="138"/>
      <c r="AO382" s="138"/>
      <c r="AP382" s="138"/>
      <c r="AQ382" s="138"/>
      <c r="AR382" s="138"/>
      <c r="AS382" s="138"/>
      <c r="AT382" s="228"/>
      <c r="AU382" s="228"/>
      <c r="AV382" s="228"/>
      <c r="AW382" s="138"/>
      <c r="AX382" s="138"/>
      <c r="AY382" s="138"/>
      <c r="AZ382" s="138"/>
      <c r="BA382" s="138"/>
      <c r="BB382" s="138"/>
      <c r="BC382" s="138"/>
      <c r="BD382" s="138"/>
      <c r="BE382" s="138"/>
      <c r="BH382" s="226"/>
      <c r="BI382" s="226"/>
      <c r="BJ382" s="226"/>
      <c r="BK382" s="226"/>
      <c r="BL382" s="226"/>
      <c r="BM382" s="226"/>
      <c r="BN382" s="138"/>
      <c r="BO382" s="138"/>
      <c r="BP382" s="138"/>
      <c r="BQ382" s="138"/>
      <c r="BR382" s="138"/>
      <c r="BS382" s="138"/>
      <c r="BT382" s="226"/>
      <c r="BU382" s="226"/>
      <c r="BV382" s="226"/>
      <c r="BW382" s="226"/>
      <c r="BX382" s="226"/>
      <c r="BY382" s="226"/>
      <c r="BZ382" s="138"/>
      <c r="CA382" s="138"/>
      <c r="CB382" s="138"/>
      <c r="CC382" s="138"/>
      <c r="CD382" s="138"/>
      <c r="CE382" s="138"/>
      <c r="CH382" s="226"/>
      <c r="CI382" s="226"/>
      <c r="CJ382" s="226"/>
      <c r="CK382" s="226"/>
      <c r="CL382" s="226"/>
      <c r="CM382" s="226"/>
      <c r="CN382" s="226"/>
      <c r="CO382" s="226"/>
      <c r="CP382" s="226"/>
      <c r="CQ382" s="138"/>
      <c r="CR382" s="138"/>
      <c r="CS382" s="138"/>
      <c r="CT382" s="226"/>
      <c r="CU382" s="226"/>
      <c r="CV382" s="226"/>
      <c r="CW382" s="226"/>
      <c r="CX382" s="226"/>
      <c r="CY382" s="226"/>
      <c r="CZ382" s="226"/>
      <c r="DA382" s="226"/>
      <c r="DB382" s="226"/>
      <c r="DC382" s="138"/>
      <c r="DD382" s="138"/>
      <c r="DE382" s="138"/>
      <c r="DH382" s="138"/>
      <c r="DI382" s="138"/>
      <c r="DJ382" s="138"/>
      <c r="DK382" s="138"/>
      <c r="DL382" s="138"/>
      <c r="DM382" s="138"/>
      <c r="DN382" s="138"/>
      <c r="DO382" s="138"/>
      <c r="DP382" s="138"/>
      <c r="DQ382" s="138"/>
      <c r="DR382" s="138"/>
      <c r="DS382" s="138"/>
      <c r="DT382" s="138"/>
      <c r="DU382" s="138"/>
      <c r="DV382" s="138"/>
      <c r="DW382" s="138"/>
      <c r="DX382" s="138"/>
      <c r="DY382" s="138"/>
      <c r="DZ382" s="138"/>
      <c r="EA382" s="138"/>
      <c r="EB382" s="138"/>
      <c r="EC382" s="138"/>
      <c r="ED382" s="138"/>
      <c r="EE382" s="138"/>
      <c r="EF382" s="138"/>
      <c r="EG382" s="138"/>
      <c r="EH382" s="138"/>
      <c r="EI382" s="138"/>
      <c r="EJ382" s="138"/>
      <c r="EK382" s="138"/>
      <c r="EL382" s="138"/>
      <c r="EM382" s="138"/>
      <c r="EN382" s="138"/>
      <c r="EO382" s="138"/>
      <c r="EP382" s="138"/>
      <c r="EQ382" s="138"/>
      <c r="ER382" s="138"/>
      <c r="ES382" s="138"/>
      <c r="ET382" s="138"/>
      <c r="EU382" s="138"/>
      <c r="EV382" s="138"/>
      <c r="EW382" s="138"/>
      <c r="EX382" s="138"/>
      <c r="EY382" s="138"/>
      <c r="EZ382" s="138"/>
      <c r="FA382" s="138"/>
      <c r="FB382" s="138"/>
      <c r="FC382" s="138"/>
      <c r="FD382" s="138"/>
      <c r="FE382" s="138"/>
      <c r="FF382" s="138"/>
      <c r="FG382" s="138"/>
      <c r="FH382" s="138"/>
      <c r="FI382" s="138"/>
      <c r="FJ382" s="138"/>
      <c r="FK382" s="138"/>
      <c r="FL382" s="138"/>
      <c r="FM382" s="138"/>
      <c r="FN382" s="138"/>
      <c r="FO382" s="138"/>
      <c r="FP382" s="138"/>
      <c r="FQ382" s="138"/>
      <c r="FR382" s="138"/>
      <c r="FS382" s="138"/>
      <c r="FT382" s="138"/>
      <c r="FU382" s="138"/>
      <c r="FV382" s="138"/>
      <c r="FW382" s="138"/>
      <c r="FX382" s="138"/>
      <c r="FY382" s="250"/>
      <c r="FZ382" s="250"/>
      <c r="GA382" s="250"/>
      <c r="GB382" s="250"/>
      <c r="GC382" s="250"/>
      <c r="GD382" s="250"/>
      <c r="GE382" s="250"/>
      <c r="GF382" s="250"/>
      <c r="GG382" s="250"/>
      <c r="GH382" s="250"/>
      <c r="GI382" s="250"/>
      <c r="GJ382" s="250"/>
      <c r="GK382" s="250"/>
      <c r="GL382" s="250"/>
      <c r="GM382" s="250"/>
      <c r="GN382" s="250"/>
      <c r="GO382" s="250"/>
      <c r="GP382" s="250"/>
      <c r="GQ382" s="250"/>
      <c r="GR382" s="250"/>
      <c r="GS382" s="250"/>
      <c r="GT382" s="250"/>
      <c r="GU382" s="250"/>
      <c r="GV382" s="250"/>
      <c r="GW382" s="250"/>
      <c r="GX382" s="250"/>
      <c r="GY382" s="250"/>
      <c r="GZ382" s="250"/>
      <c r="HA382" s="250"/>
      <c r="HB382" s="250"/>
      <c r="HC382" s="250"/>
      <c r="HD382" s="250"/>
      <c r="HE382" s="250"/>
      <c r="HF382" s="250"/>
      <c r="HG382" s="250"/>
      <c r="HH382" s="250"/>
    </row>
    <row r="383" spans="2:216" ht="15" customHeight="1">
      <c r="B383" s="104" t="s">
        <v>515</v>
      </c>
      <c r="C383" s="106" t="s">
        <v>183</v>
      </c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86"/>
      <c r="AH383" s="229"/>
      <c r="AI383" s="229"/>
      <c r="AJ383" s="229"/>
      <c r="AK383" s="134"/>
      <c r="AL383" s="134"/>
      <c r="AM383" s="134"/>
      <c r="AN383" s="134"/>
      <c r="AO383" s="134"/>
      <c r="AP383" s="134"/>
      <c r="AQ383" s="134"/>
      <c r="AR383" s="134"/>
      <c r="AS383" s="134"/>
      <c r="AT383" s="229"/>
      <c r="AU383" s="229"/>
      <c r="AV383" s="229"/>
      <c r="AW383" s="134"/>
      <c r="AX383" s="134"/>
      <c r="AY383" s="134"/>
      <c r="AZ383" s="134"/>
      <c r="BA383" s="134"/>
      <c r="BB383" s="134"/>
      <c r="BC383" s="134"/>
      <c r="BD383" s="134"/>
      <c r="BE383" s="134"/>
      <c r="BH383" s="226"/>
      <c r="BI383" s="226"/>
      <c r="BJ383" s="226"/>
      <c r="BK383" s="226"/>
      <c r="BL383" s="226"/>
      <c r="BM383" s="226"/>
      <c r="BN383" s="134"/>
      <c r="BO383" s="134"/>
      <c r="BP383" s="134"/>
      <c r="BQ383" s="134"/>
      <c r="BR383" s="134"/>
      <c r="BS383" s="134"/>
      <c r="BT383" s="226"/>
      <c r="BU383" s="226"/>
      <c r="BV383" s="226"/>
      <c r="BW383" s="226"/>
      <c r="BX383" s="226"/>
      <c r="BY383" s="226"/>
      <c r="BZ383" s="134"/>
      <c r="CA383" s="134"/>
      <c r="CB383" s="134"/>
      <c r="CC383" s="134"/>
      <c r="CD383" s="134"/>
      <c r="CE383" s="134"/>
      <c r="CH383" s="226"/>
      <c r="CI383" s="226"/>
      <c r="CJ383" s="226"/>
      <c r="CK383" s="226"/>
      <c r="CL383" s="226"/>
      <c r="CM383" s="226"/>
      <c r="CN383" s="226"/>
      <c r="CO383" s="226"/>
      <c r="CP383" s="226"/>
      <c r="CQ383" s="134"/>
      <c r="CR383" s="134"/>
      <c r="CS383" s="134"/>
      <c r="CT383" s="226"/>
      <c r="CU383" s="226"/>
      <c r="CV383" s="226"/>
      <c r="CW383" s="226"/>
      <c r="CX383" s="226"/>
      <c r="CY383" s="226"/>
      <c r="CZ383" s="226"/>
      <c r="DA383" s="226"/>
      <c r="DB383" s="226"/>
      <c r="DC383" s="134"/>
      <c r="DD383" s="134"/>
      <c r="DE383" s="134"/>
      <c r="DH383" s="134"/>
      <c r="DI383" s="134"/>
      <c r="DJ383" s="134"/>
      <c r="DK383" s="134"/>
      <c r="DL383" s="134"/>
      <c r="DM383" s="134"/>
      <c r="DN383" s="134"/>
      <c r="DO383" s="134"/>
      <c r="DP383" s="134"/>
      <c r="DQ383" s="134"/>
      <c r="DR383" s="134"/>
      <c r="DS383" s="134"/>
      <c r="DT383" s="134"/>
      <c r="DU383" s="134"/>
      <c r="DV383" s="134"/>
      <c r="DW383" s="134"/>
      <c r="DX383" s="134"/>
      <c r="DY383" s="134"/>
      <c r="DZ383" s="134"/>
      <c r="EA383" s="134"/>
      <c r="EB383" s="134"/>
      <c r="EC383" s="134"/>
      <c r="ED383" s="134"/>
      <c r="EE383" s="134"/>
      <c r="EF383" s="134"/>
      <c r="EG383" s="134"/>
      <c r="EH383" s="134"/>
      <c r="EI383" s="134"/>
      <c r="EJ383" s="134"/>
      <c r="EK383" s="134"/>
      <c r="EL383" s="134"/>
      <c r="EM383" s="134"/>
      <c r="EN383" s="134"/>
      <c r="EO383" s="134"/>
      <c r="EP383" s="134"/>
      <c r="EQ383" s="134"/>
      <c r="ER383" s="134"/>
      <c r="ES383" s="134"/>
      <c r="ET383" s="134"/>
      <c r="EU383" s="134"/>
      <c r="EV383" s="134"/>
      <c r="EW383" s="134"/>
      <c r="EX383" s="134"/>
      <c r="EY383" s="134"/>
      <c r="EZ383" s="134"/>
      <c r="FA383" s="134"/>
      <c r="FB383" s="134"/>
      <c r="FC383" s="134"/>
      <c r="FD383" s="134"/>
      <c r="FE383" s="134"/>
      <c r="FF383" s="134"/>
      <c r="FG383" s="134"/>
      <c r="FH383" s="134"/>
      <c r="FI383" s="134"/>
      <c r="FJ383" s="134"/>
      <c r="FK383" s="134"/>
      <c r="FL383" s="134"/>
      <c r="FM383" s="134"/>
      <c r="FN383" s="134"/>
      <c r="FO383" s="134"/>
      <c r="FP383" s="134"/>
      <c r="FQ383" s="134"/>
      <c r="FR383" s="134"/>
      <c r="FS383" s="134"/>
      <c r="FT383" s="134"/>
      <c r="FU383" s="134"/>
      <c r="FV383" s="134"/>
      <c r="FW383" s="134"/>
      <c r="FX383" s="134"/>
      <c r="FY383" s="158"/>
      <c r="FZ383" s="158"/>
      <c r="GA383" s="158"/>
      <c r="GB383" s="158"/>
      <c r="GC383" s="158"/>
      <c r="GD383" s="158"/>
      <c r="GE383" s="158"/>
      <c r="GF383" s="158"/>
      <c r="GG383" s="158"/>
      <c r="GH383" s="158"/>
      <c r="GI383" s="158"/>
      <c r="GJ383" s="158"/>
      <c r="GK383" s="158"/>
      <c r="GL383" s="158"/>
      <c r="GM383" s="158"/>
      <c r="GN383" s="158"/>
      <c r="GO383" s="158"/>
      <c r="GP383" s="158"/>
      <c r="GQ383" s="158"/>
      <c r="GR383" s="158"/>
      <c r="GS383" s="158"/>
      <c r="GT383" s="158"/>
      <c r="GU383" s="158"/>
      <c r="GV383" s="158"/>
      <c r="GW383" s="158"/>
      <c r="GX383" s="158"/>
      <c r="GY383" s="158"/>
      <c r="GZ383" s="158"/>
      <c r="HA383" s="158"/>
      <c r="HB383" s="158"/>
      <c r="HC383" s="158"/>
      <c r="HD383" s="158"/>
      <c r="HE383" s="158"/>
      <c r="HF383" s="158"/>
      <c r="HG383" s="158"/>
      <c r="HH383" s="158"/>
    </row>
    <row r="384" spans="2:216" ht="15" customHeight="1">
      <c r="B384" s="104" t="s">
        <v>516</v>
      </c>
      <c r="C384" s="106" t="s">
        <v>183</v>
      </c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86"/>
      <c r="AH384" s="229"/>
      <c r="AI384" s="229"/>
      <c r="AJ384" s="229"/>
      <c r="AK384" s="134"/>
      <c r="AL384" s="134"/>
      <c r="AM384" s="134"/>
      <c r="AN384" s="134"/>
      <c r="AO384" s="134"/>
      <c r="AP384" s="134"/>
      <c r="AQ384" s="134"/>
      <c r="AR384" s="134"/>
      <c r="AS384" s="134"/>
      <c r="AT384" s="229"/>
      <c r="AU384" s="229"/>
      <c r="AV384" s="229"/>
      <c r="AW384" s="134"/>
      <c r="AX384" s="134"/>
      <c r="AY384" s="134"/>
      <c r="AZ384" s="134"/>
      <c r="BA384" s="134"/>
      <c r="BB384" s="134"/>
      <c r="BC384" s="134"/>
      <c r="BD384" s="134"/>
      <c r="BE384" s="134"/>
      <c r="BH384" s="226"/>
      <c r="BI384" s="226"/>
      <c r="BJ384" s="226"/>
      <c r="BK384" s="226"/>
      <c r="BL384" s="226"/>
      <c r="BM384" s="226"/>
      <c r="BN384" s="134"/>
      <c r="BO384" s="134"/>
      <c r="BP384" s="134"/>
      <c r="BQ384" s="134"/>
      <c r="BR384" s="134"/>
      <c r="BS384" s="134"/>
      <c r="BT384" s="226"/>
      <c r="BU384" s="226"/>
      <c r="BV384" s="226"/>
      <c r="BW384" s="226"/>
      <c r="BX384" s="226"/>
      <c r="BY384" s="226"/>
      <c r="BZ384" s="134"/>
      <c r="CA384" s="134"/>
      <c r="CB384" s="134"/>
      <c r="CC384" s="134"/>
      <c r="CD384" s="134"/>
      <c r="CE384" s="134"/>
      <c r="CH384" s="226"/>
      <c r="CI384" s="226"/>
      <c r="CJ384" s="226"/>
      <c r="CK384" s="226"/>
      <c r="CL384" s="226"/>
      <c r="CM384" s="226"/>
      <c r="CN384" s="226"/>
      <c r="CO384" s="226"/>
      <c r="CP384" s="226"/>
      <c r="CQ384" s="134"/>
      <c r="CR384" s="134"/>
      <c r="CS384" s="134"/>
      <c r="CT384" s="226"/>
      <c r="CU384" s="226"/>
      <c r="CV384" s="226"/>
      <c r="CW384" s="226"/>
      <c r="CX384" s="226"/>
      <c r="CY384" s="226"/>
      <c r="CZ384" s="226"/>
      <c r="DA384" s="226"/>
      <c r="DB384" s="226"/>
      <c r="DC384" s="134"/>
      <c r="DD384" s="134"/>
      <c r="DE384" s="134"/>
      <c r="DH384" s="134"/>
      <c r="DI384" s="134"/>
      <c r="DJ384" s="134"/>
      <c r="DK384" s="134"/>
      <c r="DL384" s="134"/>
      <c r="DM384" s="134"/>
      <c r="DN384" s="134"/>
      <c r="DO384" s="134"/>
      <c r="DP384" s="134"/>
      <c r="DQ384" s="134"/>
      <c r="DR384" s="134"/>
      <c r="DS384" s="134"/>
      <c r="DT384" s="134"/>
      <c r="DU384" s="134"/>
      <c r="DV384" s="134"/>
      <c r="DW384" s="134"/>
      <c r="DX384" s="134"/>
      <c r="DY384" s="134"/>
      <c r="DZ384" s="134"/>
      <c r="EA384" s="134"/>
      <c r="EB384" s="134"/>
      <c r="EC384" s="134"/>
      <c r="ED384" s="134"/>
      <c r="EE384" s="134"/>
      <c r="EF384" s="134"/>
      <c r="EG384" s="134"/>
      <c r="EH384" s="134"/>
      <c r="EI384" s="134"/>
      <c r="EJ384" s="134"/>
      <c r="EK384" s="134"/>
      <c r="EL384" s="134"/>
      <c r="EM384" s="134"/>
      <c r="EN384" s="134"/>
      <c r="EO384" s="134"/>
      <c r="EP384" s="134"/>
      <c r="EQ384" s="134"/>
      <c r="ER384" s="134"/>
      <c r="ES384" s="134"/>
      <c r="ET384" s="134"/>
      <c r="EU384" s="134"/>
      <c r="EV384" s="134"/>
      <c r="EW384" s="134"/>
      <c r="EX384" s="134"/>
      <c r="EY384" s="134"/>
      <c r="EZ384" s="134"/>
      <c r="FA384" s="134"/>
      <c r="FB384" s="134"/>
      <c r="FC384" s="134"/>
      <c r="FD384" s="134"/>
      <c r="FE384" s="134"/>
      <c r="FF384" s="134"/>
      <c r="FG384" s="134"/>
      <c r="FH384" s="134"/>
      <c r="FI384" s="134"/>
      <c r="FJ384" s="134"/>
      <c r="FK384" s="134"/>
      <c r="FL384" s="134"/>
      <c r="FM384" s="134"/>
      <c r="FN384" s="134"/>
      <c r="FO384" s="134"/>
      <c r="FP384" s="134"/>
      <c r="FQ384" s="134"/>
      <c r="FR384" s="134"/>
      <c r="FS384" s="134"/>
      <c r="FT384" s="134"/>
      <c r="FU384" s="134"/>
      <c r="FV384" s="134"/>
      <c r="FW384" s="134"/>
      <c r="FX384" s="134"/>
      <c r="FY384" s="158"/>
      <c r="FZ384" s="158"/>
      <c r="GA384" s="158"/>
      <c r="GB384" s="158"/>
      <c r="GC384" s="158"/>
      <c r="GD384" s="158"/>
      <c r="GE384" s="158"/>
      <c r="GF384" s="158"/>
      <c r="GG384" s="158"/>
      <c r="GH384" s="158"/>
      <c r="GI384" s="158"/>
      <c r="GJ384" s="158"/>
      <c r="GK384" s="158"/>
      <c r="GL384" s="158"/>
      <c r="GM384" s="158"/>
      <c r="GN384" s="158"/>
      <c r="GO384" s="158"/>
      <c r="GP384" s="158"/>
      <c r="GQ384" s="158"/>
      <c r="GR384" s="158"/>
      <c r="GS384" s="158"/>
      <c r="GT384" s="158"/>
      <c r="GU384" s="158"/>
      <c r="GV384" s="158"/>
      <c r="GW384" s="158"/>
      <c r="GX384" s="158"/>
      <c r="GY384" s="158"/>
      <c r="GZ384" s="158"/>
      <c r="HA384" s="158"/>
      <c r="HB384" s="158"/>
      <c r="HC384" s="158"/>
      <c r="HD384" s="158"/>
      <c r="HE384" s="158"/>
      <c r="HF384" s="158"/>
      <c r="HG384" s="158"/>
      <c r="HH384" s="158"/>
    </row>
    <row r="385" spans="2:216" ht="15" customHeight="1">
      <c r="B385" s="104" t="s">
        <v>517</v>
      </c>
      <c r="C385" s="106" t="s">
        <v>264</v>
      </c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86"/>
      <c r="AH385" s="227"/>
      <c r="AI385" s="227"/>
      <c r="AJ385" s="227"/>
      <c r="AK385" s="138"/>
      <c r="AL385" s="138"/>
      <c r="AM385" s="138"/>
      <c r="AN385" s="138"/>
      <c r="AO385" s="138"/>
      <c r="AP385" s="138"/>
      <c r="AQ385" s="138"/>
      <c r="AR385" s="138"/>
      <c r="AS385" s="138"/>
      <c r="AT385" s="227"/>
      <c r="AU385" s="227"/>
      <c r="AV385" s="227"/>
      <c r="AW385" s="138"/>
      <c r="AX385" s="138"/>
      <c r="AY385" s="138"/>
      <c r="AZ385" s="138"/>
      <c r="BA385" s="138"/>
      <c r="BB385" s="138"/>
      <c r="BC385" s="138"/>
      <c r="BD385" s="138"/>
      <c r="BE385" s="138"/>
      <c r="BH385" s="226"/>
      <c r="BI385" s="226"/>
      <c r="BJ385" s="226"/>
      <c r="BK385" s="226"/>
      <c r="BL385" s="226"/>
      <c r="BM385" s="226"/>
      <c r="BN385" s="138"/>
      <c r="BO385" s="138"/>
      <c r="BP385" s="138"/>
      <c r="BQ385" s="138"/>
      <c r="BR385" s="138"/>
      <c r="BS385" s="138"/>
      <c r="BT385" s="226"/>
      <c r="BU385" s="226"/>
      <c r="BV385" s="226"/>
      <c r="BW385" s="226"/>
      <c r="BX385" s="226"/>
      <c r="BY385" s="226"/>
      <c r="BZ385" s="138"/>
      <c r="CA385" s="138"/>
      <c r="CB385" s="138"/>
      <c r="CC385" s="138"/>
      <c r="CD385" s="138"/>
      <c r="CE385" s="138"/>
      <c r="CH385" s="226"/>
      <c r="CI385" s="226"/>
      <c r="CJ385" s="226"/>
      <c r="CK385" s="226"/>
      <c r="CL385" s="226"/>
      <c r="CM385" s="226"/>
      <c r="CN385" s="226"/>
      <c r="CO385" s="226"/>
      <c r="CP385" s="226"/>
      <c r="CQ385" s="138"/>
      <c r="CR385" s="138"/>
      <c r="CS385" s="138"/>
      <c r="CT385" s="226"/>
      <c r="CU385" s="226"/>
      <c r="CV385" s="226"/>
      <c r="CW385" s="226"/>
      <c r="CX385" s="226"/>
      <c r="CY385" s="226"/>
      <c r="CZ385" s="226"/>
      <c r="DA385" s="226"/>
      <c r="DB385" s="226"/>
      <c r="DC385" s="138"/>
      <c r="DD385" s="138"/>
      <c r="DE385" s="138"/>
      <c r="DH385" s="138"/>
      <c r="DI385" s="138"/>
      <c r="DJ385" s="138"/>
      <c r="DK385" s="138"/>
      <c r="DL385" s="138"/>
      <c r="DM385" s="138"/>
      <c r="DN385" s="138"/>
      <c r="DO385" s="138"/>
      <c r="DP385" s="138"/>
      <c r="DQ385" s="138"/>
      <c r="DR385" s="138"/>
      <c r="DS385" s="138"/>
      <c r="DT385" s="138"/>
      <c r="DU385" s="138"/>
      <c r="DV385" s="138"/>
      <c r="DW385" s="138"/>
      <c r="DX385" s="138"/>
      <c r="DY385" s="138"/>
      <c r="DZ385" s="138"/>
      <c r="EA385" s="138"/>
      <c r="EB385" s="138"/>
      <c r="EC385" s="138"/>
      <c r="ED385" s="138"/>
      <c r="EE385" s="138"/>
      <c r="EF385" s="138"/>
      <c r="EG385" s="138"/>
      <c r="EH385" s="138"/>
      <c r="EI385" s="138"/>
      <c r="EJ385" s="138"/>
      <c r="EK385" s="138"/>
      <c r="EL385" s="138"/>
      <c r="EM385" s="138"/>
      <c r="EN385" s="138"/>
      <c r="EO385" s="138"/>
      <c r="EP385" s="138"/>
      <c r="EQ385" s="138"/>
      <c r="ER385" s="138"/>
      <c r="ES385" s="138"/>
      <c r="ET385" s="138"/>
      <c r="EU385" s="138"/>
      <c r="EV385" s="138"/>
      <c r="EW385" s="138"/>
      <c r="EX385" s="138"/>
      <c r="EY385" s="138"/>
      <c r="EZ385" s="138"/>
      <c r="FA385" s="138"/>
      <c r="FB385" s="138"/>
      <c r="FC385" s="138"/>
      <c r="FD385" s="138"/>
      <c r="FE385" s="138"/>
      <c r="FF385" s="138"/>
      <c r="FG385" s="138"/>
      <c r="FH385" s="138"/>
      <c r="FI385" s="138"/>
      <c r="FJ385" s="138"/>
      <c r="FK385" s="138"/>
      <c r="FL385" s="138"/>
      <c r="FM385" s="138"/>
      <c r="FN385" s="138"/>
      <c r="FO385" s="138"/>
      <c r="FP385" s="138"/>
      <c r="FQ385" s="138"/>
      <c r="FR385" s="138"/>
      <c r="FS385" s="138"/>
      <c r="FT385" s="138"/>
      <c r="FU385" s="138"/>
      <c r="FV385" s="138"/>
      <c r="FW385" s="138"/>
      <c r="FX385" s="138"/>
      <c r="FY385" s="250"/>
      <c r="FZ385" s="250"/>
      <c r="GA385" s="250"/>
      <c r="GB385" s="250"/>
      <c r="GC385" s="250"/>
      <c r="GD385" s="250"/>
      <c r="GE385" s="250"/>
      <c r="GF385" s="250"/>
      <c r="GG385" s="250"/>
      <c r="GH385" s="250"/>
      <c r="GI385" s="250"/>
      <c r="GJ385" s="250"/>
      <c r="GK385" s="250"/>
      <c r="GL385" s="250"/>
      <c r="GM385" s="250"/>
      <c r="GN385" s="250"/>
      <c r="GO385" s="250"/>
      <c r="GP385" s="250"/>
      <c r="GQ385" s="250"/>
      <c r="GR385" s="250"/>
      <c r="GS385" s="250"/>
      <c r="GT385" s="250"/>
      <c r="GU385" s="250"/>
      <c r="GV385" s="250"/>
      <c r="GW385" s="250"/>
      <c r="GX385" s="250"/>
      <c r="GY385" s="250"/>
      <c r="GZ385" s="250"/>
      <c r="HA385" s="250"/>
      <c r="HB385" s="250"/>
      <c r="HC385" s="250"/>
      <c r="HD385" s="250"/>
      <c r="HE385" s="250"/>
      <c r="HF385" s="250"/>
      <c r="HG385" s="250"/>
      <c r="HH385" s="250"/>
    </row>
    <row r="386" spans="2:216" s="264" customFormat="1" ht="15" customHeight="1">
      <c r="B386" s="256" t="s">
        <v>518</v>
      </c>
      <c r="C386" s="253"/>
      <c r="D386" s="263"/>
      <c r="E386" s="263"/>
      <c r="F386" s="263"/>
      <c r="AF386" s="267"/>
      <c r="AG386" s="265"/>
      <c r="BF386" s="265"/>
      <c r="BG386" s="265"/>
      <c r="CF386" s="265"/>
      <c r="CG386" s="265"/>
      <c r="FY386" s="278"/>
      <c r="FZ386" s="278"/>
      <c r="GA386" s="278"/>
      <c r="GB386" s="278"/>
      <c r="GC386" s="278"/>
      <c r="GD386" s="278"/>
      <c r="GE386" s="278"/>
      <c r="GF386" s="278"/>
      <c r="GG386" s="278"/>
      <c r="GH386" s="278"/>
      <c r="GI386" s="278"/>
      <c r="GJ386" s="278"/>
      <c r="GK386" s="278"/>
      <c r="GL386" s="278"/>
      <c r="GM386" s="278"/>
      <c r="GN386" s="278"/>
      <c r="GO386" s="278"/>
      <c r="GP386" s="278"/>
      <c r="GQ386" s="278"/>
      <c r="GR386" s="278"/>
      <c r="GS386" s="278"/>
      <c r="GT386" s="278"/>
      <c r="GU386" s="278"/>
      <c r="GV386" s="278"/>
      <c r="GW386" s="278"/>
      <c r="GX386" s="278"/>
      <c r="GY386" s="278"/>
      <c r="GZ386" s="278"/>
      <c r="HA386" s="278"/>
      <c r="HB386" s="278"/>
      <c r="HC386" s="278"/>
      <c r="HD386" s="278"/>
      <c r="HE386" s="278"/>
      <c r="HF386" s="278"/>
      <c r="HG386" s="278"/>
      <c r="HH386" s="278"/>
    </row>
    <row r="387" spans="2:216" ht="15" customHeight="1">
      <c r="B387" s="105" t="s">
        <v>519</v>
      </c>
      <c r="C387" s="106" t="s">
        <v>174</v>
      </c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86"/>
      <c r="AH387" s="227"/>
      <c r="AI387" s="227"/>
      <c r="AJ387" s="227"/>
      <c r="AK387" s="248"/>
      <c r="AL387" s="248"/>
      <c r="AM387" s="248"/>
      <c r="AN387" s="248"/>
      <c r="AO387" s="248"/>
      <c r="AP387" s="248"/>
      <c r="AQ387" s="248"/>
      <c r="AR387" s="248"/>
      <c r="AS387" s="248"/>
      <c r="AT387" s="227"/>
      <c r="AU387" s="227"/>
      <c r="AV387" s="227"/>
      <c r="AW387" s="248"/>
      <c r="AX387" s="248"/>
      <c r="AY387" s="248"/>
      <c r="AZ387" s="248"/>
      <c r="BA387" s="248"/>
      <c r="BB387" s="248"/>
      <c r="BC387" s="248"/>
      <c r="BD387" s="248"/>
      <c r="BE387" s="248"/>
      <c r="BH387" s="226"/>
      <c r="BI387" s="226"/>
      <c r="BJ387" s="226"/>
      <c r="BK387" s="226"/>
      <c r="BL387" s="226"/>
      <c r="BM387" s="226"/>
      <c r="BN387" s="248"/>
      <c r="BO387" s="248"/>
      <c r="BP387" s="248"/>
      <c r="BQ387" s="248"/>
      <c r="BR387" s="248"/>
      <c r="BS387" s="248"/>
      <c r="BT387" s="226"/>
      <c r="BU387" s="226"/>
      <c r="BV387" s="226"/>
      <c r="BW387" s="226"/>
      <c r="BX387" s="226"/>
      <c r="BY387" s="226"/>
      <c r="BZ387" s="248"/>
      <c r="CA387" s="248"/>
      <c r="CB387" s="248"/>
      <c r="CC387" s="248"/>
      <c r="CD387" s="248"/>
      <c r="CE387" s="248"/>
      <c r="CH387" s="226"/>
      <c r="CI387" s="226"/>
      <c r="CJ387" s="226"/>
      <c r="CK387" s="226"/>
      <c r="CL387" s="226"/>
      <c r="CM387" s="226"/>
      <c r="CN387" s="226"/>
      <c r="CO387" s="226"/>
      <c r="CP387" s="226"/>
      <c r="CQ387" s="248"/>
      <c r="CR387" s="248"/>
      <c r="CS387" s="248"/>
      <c r="CT387" s="226"/>
      <c r="CU387" s="226"/>
      <c r="CV387" s="226"/>
      <c r="CW387" s="226"/>
      <c r="CX387" s="226"/>
      <c r="CY387" s="226"/>
      <c r="CZ387" s="226"/>
      <c r="DA387" s="226"/>
      <c r="DB387" s="226"/>
      <c r="DC387" s="248"/>
      <c r="DD387" s="248"/>
      <c r="DE387" s="248"/>
      <c r="DH387" s="248"/>
      <c r="DI387" s="248"/>
      <c r="DJ387" s="248"/>
      <c r="DK387" s="248"/>
      <c r="DL387" s="248"/>
      <c r="DM387" s="248"/>
      <c r="DN387" s="248"/>
      <c r="DO387" s="248"/>
      <c r="DP387" s="248"/>
      <c r="DQ387" s="248"/>
      <c r="DR387" s="248"/>
      <c r="DS387" s="248"/>
      <c r="DT387" s="248"/>
      <c r="DU387" s="248"/>
      <c r="DV387" s="248"/>
      <c r="DW387" s="248"/>
      <c r="DX387" s="248"/>
      <c r="DY387" s="248"/>
      <c r="DZ387" s="248"/>
      <c r="EA387" s="248"/>
      <c r="EB387" s="248"/>
      <c r="EC387" s="248"/>
      <c r="ED387" s="248"/>
      <c r="EE387" s="248"/>
      <c r="EF387" s="248"/>
      <c r="EG387" s="248"/>
      <c r="EH387" s="248"/>
      <c r="EI387" s="248"/>
      <c r="EJ387" s="248"/>
      <c r="EK387" s="248"/>
      <c r="EL387" s="248"/>
      <c r="EM387" s="248"/>
      <c r="EN387" s="248"/>
      <c r="EO387" s="248"/>
      <c r="EP387" s="248"/>
      <c r="EQ387" s="248"/>
      <c r="ER387" s="248"/>
      <c r="ES387" s="248"/>
      <c r="ET387" s="248"/>
      <c r="EU387" s="248"/>
      <c r="EV387" s="248"/>
      <c r="EW387" s="248"/>
      <c r="EX387" s="248"/>
      <c r="EY387" s="248"/>
      <c r="EZ387" s="248"/>
      <c r="FA387" s="248"/>
      <c r="FB387" s="248"/>
      <c r="FC387" s="248"/>
      <c r="FD387" s="248"/>
      <c r="FE387" s="248"/>
      <c r="FF387" s="248"/>
      <c r="FG387" s="248"/>
      <c r="FH387" s="248"/>
      <c r="FI387" s="248"/>
      <c r="FJ387" s="248"/>
      <c r="FK387" s="248"/>
      <c r="FL387" s="248"/>
      <c r="FM387" s="248"/>
      <c r="FN387" s="248"/>
      <c r="FO387" s="248"/>
      <c r="FP387" s="248"/>
      <c r="FQ387" s="248"/>
      <c r="FR387" s="248"/>
      <c r="FS387" s="248"/>
      <c r="FT387" s="248"/>
      <c r="FU387" s="248"/>
      <c r="FV387" s="248"/>
      <c r="FW387" s="248"/>
      <c r="FX387" s="248"/>
      <c r="FY387" s="249"/>
      <c r="FZ387" s="249"/>
      <c r="GA387" s="249"/>
      <c r="GB387" s="249"/>
      <c r="GC387" s="249"/>
      <c r="GD387" s="249"/>
      <c r="GE387" s="249"/>
      <c r="GF387" s="249"/>
      <c r="GG387" s="249"/>
      <c r="GH387" s="249"/>
      <c r="GI387" s="249"/>
      <c r="GJ387" s="249"/>
      <c r="GK387" s="249"/>
      <c r="GL387" s="249"/>
      <c r="GM387" s="249"/>
      <c r="GN387" s="249"/>
      <c r="GO387" s="249"/>
      <c r="GP387" s="249"/>
      <c r="GQ387" s="249"/>
      <c r="GR387" s="249"/>
      <c r="GS387" s="249"/>
      <c r="GT387" s="249"/>
      <c r="GU387" s="249"/>
      <c r="GV387" s="249"/>
      <c r="GW387" s="249"/>
      <c r="GX387" s="249"/>
      <c r="GY387" s="249"/>
      <c r="GZ387" s="249"/>
      <c r="HA387" s="249"/>
      <c r="HB387" s="249"/>
      <c r="HC387" s="249"/>
      <c r="HD387" s="249"/>
      <c r="HE387" s="249"/>
      <c r="HF387" s="249"/>
      <c r="HG387" s="249"/>
      <c r="HH387" s="249"/>
    </row>
    <row r="388" spans="2:216" ht="15" customHeight="1">
      <c r="B388" s="105" t="s">
        <v>520</v>
      </c>
      <c r="C388" s="106" t="s">
        <v>153</v>
      </c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86"/>
      <c r="AH388" s="228"/>
      <c r="AI388" s="228"/>
      <c r="AJ388" s="228"/>
      <c r="AK388" s="138"/>
      <c r="AL388" s="138"/>
      <c r="AM388" s="138"/>
      <c r="AN388" s="138"/>
      <c r="AO388" s="138"/>
      <c r="AP388" s="138"/>
      <c r="AQ388" s="138"/>
      <c r="AR388" s="138"/>
      <c r="AS388" s="138"/>
      <c r="AT388" s="228"/>
      <c r="AU388" s="228"/>
      <c r="AV388" s="228"/>
      <c r="AW388" s="138"/>
      <c r="AX388" s="138"/>
      <c r="AY388" s="138"/>
      <c r="AZ388" s="138"/>
      <c r="BA388" s="138"/>
      <c r="BB388" s="138"/>
      <c r="BC388" s="138"/>
      <c r="BD388" s="138"/>
      <c r="BE388" s="138"/>
      <c r="BH388" s="226"/>
      <c r="BI388" s="226"/>
      <c r="BJ388" s="226"/>
      <c r="BK388" s="226"/>
      <c r="BL388" s="226"/>
      <c r="BM388" s="226"/>
      <c r="BN388" s="138"/>
      <c r="BO388" s="138"/>
      <c r="BP388" s="138"/>
      <c r="BQ388" s="138"/>
      <c r="BR388" s="138"/>
      <c r="BS388" s="138"/>
      <c r="BT388" s="226"/>
      <c r="BU388" s="226"/>
      <c r="BV388" s="226"/>
      <c r="BW388" s="226"/>
      <c r="BX388" s="226"/>
      <c r="BY388" s="226"/>
      <c r="BZ388" s="138"/>
      <c r="CA388" s="138"/>
      <c r="CB388" s="138"/>
      <c r="CC388" s="138"/>
      <c r="CD388" s="138"/>
      <c r="CE388" s="138"/>
      <c r="CH388" s="226"/>
      <c r="CI388" s="226"/>
      <c r="CJ388" s="226"/>
      <c r="CK388" s="226"/>
      <c r="CL388" s="226"/>
      <c r="CM388" s="226"/>
      <c r="CN388" s="226"/>
      <c r="CO388" s="226"/>
      <c r="CP388" s="226"/>
      <c r="CQ388" s="138"/>
      <c r="CR388" s="138"/>
      <c r="CS388" s="138"/>
      <c r="CT388" s="226"/>
      <c r="CU388" s="226"/>
      <c r="CV388" s="226"/>
      <c r="CW388" s="226"/>
      <c r="CX388" s="226"/>
      <c r="CY388" s="226"/>
      <c r="CZ388" s="226"/>
      <c r="DA388" s="226"/>
      <c r="DB388" s="226"/>
      <c r="DC388" s="138"/>
      <c r="DD388" s="138"/>
      <c r="DE388" s="138"/>
      <c r="DH388" s="138"/>
      <c r="DI388" s="138"/>
      <c r="DJ388" s="138"/>
      <c r="DK388" s="138"/>
      <c r="DL388" s="138"/>
      <c r="DM388" s="138"/>
      <c r="DN388" s="138"/>
      <c r="DO388" s="138"/>
      <c r="DP388" s="138"/>
      <c r="DQ388" s="138"/>
      <c r="DR388" s="138"/>
      <c r="DS388" s="138"/>
      <c r="DT388" s="138"/>
      <c r="DU388" s="138"/>
      <c r="DV388" s="138"/>
      <c r="DW388" s="138"/>
      <c r="DX388" s="138"/>
      <c r="DY388" s="138"/>
      <c r="DZ388" s="138"/>
      <c r="EA388" s="138"/>
      <c r="EB388" s="138"/>
      <c r="EC388" s="138"/>
      <c r="ED388" s="138"/>
      <c r="EE388" s="138"/>
      <c r="EF388" s="138"/>
      <c r="EG388" s="138"/>
      <c r="EH388" s="138"/>
      <c r="EI388" s="138"/>
      <c r="EJ388" s="138"/>
      <c r="EK388" s="138"/>
      <c r="EL388" s="138"/>
      <c r="EM388" s="138"/>
      <c r="EN388" s="138"/>
      <c r="EO388" s="138"/>
      <c r="EP388" s="138"/>
      <c r="EQ388" s="138"/>
      <c r="ER388" s="138"/>
      <c r="ES388" s="138"/>
      <c r="ET388" s="138"/>
      <c r="EU388" s="138"/>
      <c r="EV388" s="138"/>
      <c r="EW388" s="138"/>
      <c r="EX388" s="138"/>
      <c r="EY388" s="138"/>
      <c r="EZ388" s="138"/>
      <c r="FA388" s="138"/>
      <c r="FB388" s="138"/>
      <c r="FC388" s="138"/>
      <c r="FD388" s="138"/>
      <c r="FE388" s="138"/>
      <c r="FF388" s="138"/>
      <c r="FG388" s="138"/>
      <c r="FH388" s="138"/>
      <c r="FI388" s="138"/>
      <c r="FJ388" s="138"/>
      <c r="FK388" s="138"/>
      <c r="FL388" s="138"/>
      <c r="FM388" s="138"/>
      <c r="FN388" s="138"/>
      <c r="FO388" s="138"/>
      <c r="FP388" s="138"/>
      <c r="FQ388" s="138"/>
      <c r="FR388" s="138"/>
      <c r="FS388" s="138"/>
      <c r="FT388" s="138"/>
      <c r="FU388" s="138"/>
      <c r="FV388" s="138"/>
      <c r="FW388" s="138"/>
      <c r="FX388" s="138"/>
      <c r="FY388" s="250"/>
      <c r="FZ388" s="250"/>
      <c r="GA388" s="250"/>
      <c r="GB388" s="250"/>
      <c r="GC388" s="250"/>
      <c r="GD388" s="250"/>
      <c r="GE388" s="250"/>
      <c r="GF388" s="250"/>
      <c r="GG388" s="250"/>
      <c r="GH388" s="250"/>
      <c r="GI388" s="250"/>
      <c r="GJ388" s="250"/>
      <c r="GK388" s="250"/>
      <c r="GL388" s="250"/>
      <c r="GM388" s="250"/>
      <c r="GN388" s="250"/>
      <c r="GO388" s="250"/>
      <c r="GP388" s="250"/>
      <c r="GQ388" s="250"/>
      <c r="GR388" s="250"/>
      <c r="GS388" s="250"/>
      <c r="GT388" s="250"/>
      <c r="GU388" s="250"/>
      <c r="GV388" s="250"/>
      <c r="GW388" s="250"/>
      <c r="GX388" s="250"/>
      <c r="GY388" s="250"/>
      <c r="GZ388" s="250"/>
      <c r="HA388" s="250"/>
      <c r="HB388" s="250"/>
      <c r="HC388" s="250"/>
      <c r="HD388" s="250"/>
      <c r="HE388" s="250"/>
      <c r="HF388" s="250"/>
      <c r="HG388" s="250"/>
      <c r="HH388" s="250"/>
    </row>
    <row r="389" spans="2:216" ht="15" customHeight="1">
      <c r="B389" s="105" t="s">
        <v>521</v>
      </c>
      <c r="C389" s="106" t="s">
        <v>181</v>
      </c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86"/>
      <c r="AH389" s="228"/>
      <c r="AI389" s="228"/>
      <c r="AJ389" s="228"/>
      <c r="AK389" s="138"/>
      <c r="AL389" s="138"/>
      <c r="AM389" s="138"/>
      <c r="AN389" s="138"/>
      <c r="AO389" s="138"/>
      <c r="AP389" s="138"/>
      <c r="AQ389" s="138"/>
      <c r="AR389" s="138"/>
      <c r="AS389" s="138"/>
      <c r="AT389" s="228"/>
      <c r="AU389" s="228"/>
      <c r="AV389" s="228"/>
      <c r="AW389" s="138"/>
      <c r="AX389" s="138"/>
      <c r="AY389" s="138"/>
      <c r="AZ389" s="138"/>
      <c r="BA389" s="138"/>
      <c r="BB389" s="138"/>
      <c r="BC389" s="138"/>
      <c r="BD389" s="138"/>
      <c r="BE389" s="138"/>
      <c r="BH389" s="226"/>
      <c r="BI389" s="226"/>
      <c r="BJ389" s="226"/>
      <c r="BK389" s="226"/>
      <c r="BL389" s="226"/>
      <c r="BM389" s="226"/>
      <c r="BN389" s="138"/>
      <c r="BO389" s="138"/>
      <c r="BP389" s="138"/>
      <c r="BQ389" s="138"/>
      <c r="BR389" s="138"/>
      <c r="BS389" s="138"/>
      <c r="BT389" s="226"/>
      <c r="BU389" s="226"/>
      <c r="BV389" s="226"/>
      <c r="BW389" s="226"/>
      <c r="BX389" s="226"/>
      <c r="BY389" s="226"/>
      <c r="BZ389" s="138"/>
      <c r="CA389" s="138"/>
      <c r="CB389" s="138"/>
      <c r="CC389" s="138"/>
      <c r="CD389" s="138"/>
      <c r="CE389" s="138"/>
      <c r="CH389" s="226"/>
      <c r="CI389" s="226"/>
      <c r="CJ389" s="226"/>
      <c r="CK389" s="226"/>
      <c r="CL389" s="226"/>
      <c r="CM389" s="226"/>
      <c r="CN389" s="226"/>
      <c r="CO389" s="226"/>
      <c r="CP389" s="226"/>
      <c r="CQ389" s="138"/>
      <c r="CR389" s="138"/>
      <c r="CS389" s="138"/>
      <c r="CT389" s="226"/>
      <c r="CU389" s="226"/>
      <c r="CV389" s="226"/>
      <c r="CW389" s="226"/>
      <c r="CX389" s="226"/>
      <c r="CY389" s="226"/>
      <c r="CZ389" s="226"/>
      <c r="DA389" s="226"/>
      <c r="DB389" s="226"/>
      <c r="DC389" s="138"/>
      <c r="DD389" s="138"/>
      <c r="DE389" s="138"/>
      <c r="DH389" s="138"/>
      <c r="DI389" s="138"/>
      <c r="DJ389" s="138"/>
      <c r="DK389" s="138"/>
      <c r="DL389" s="138"/>
      <c r="DM389" s="138"/>
      <c r="DN389" s="138"/>
      <c r="DO389" s="138"/>
      <c r="DP389" s="138"/>
      <c r="DQ389" s="138"/>
      <c r="DR389" s="138"/>
      <c r="DS389" s="138"/>
      <c r="DT389" s="138"/>
      <c r="DU389" s="138"/>
      <c r="DV389" s="138"/>
      <c r="DW389" s="138"/>
      <c r="DX389" s="138"/>
      <c r="DY389" s="138"/>
      <c r="DZ389" s="138"/>
      <c r="EA389" s="138"/>
      <c r="EB389" s="138"/>
      <c r="EC389" s="138"/>
      <c r="ED389" s="138"/>
      <c r="EE389" s="138"/>
      <c r="EF389" s="138"/>
      <c r="EG389" s="138"/>
      <c r="EH389" s="138"/>
      <c r="EI389" s="138"/>
      <c r="EJ389" s="138"/>
      <c r="EK389" s="138"/>
      <c r="EL389" s="138"/>
      <c r="EM389" s="138"/>
      <c r="EN389" s="138"/>
      <c r="EO389" s="138"/>
      <c r="EP389" s="138"/>
      <c r="EQ389" s="138"/>
      <c r="ER389" s="138"/>
      <c r="ES389" s="138"/>
      <c r="ET389" s="138"/>
      <c r="EU389" s="138"/>
      <c r="EV389" s="138"/>
      <c r="EW389" s="138"/>
      <c r="EX389" s="138"/>
      <c r="EY389" s="138"/>
      <c r="EZ389" s="138"/>
      <c r="FA389" s="138"/>
      <c r="FB389" s="138"/>
      <c r="FC389" s="138"/>
      <c r="FD389" s="138"/>
      <c r="FE389" s="138"/>
      <c r="FF389" s="138"/>
      <c r="FG389" s="138"/>
      <c r="FH389" s="138"/>
      <c r="FI389" s="138"/>
      <c r="FJ389" s="138"/>
      <c r="FK389" s="138"/>
      <c r="FL389" s="138"/>
      <c r="FM389" s="138"/>
      <c r="FN389" s="138"/>
      <c r="FO389" s="138"/>
      <c r="FP389" s="138"/>
      <c r="FQ389" s="138"/>
      <c r="FR389" s="138"/>
      <c r="FS389" s="138"/>
      <c r="FT389" s="138"/>
      <c r="FU389" s="138"/>
      <c r="FV389" s="138"/>
      <c r="FW389" s="138"/>
      <c r="FX389" s="138"/>
      <c r="FY389" s="250"/>
      <c r="FZ389" s="250"/>
      <c r="GA389" s="250"/>
      <c r="GB389" s="250"/>
      <c r="GC389" s="250"/>
      <c r="GD389" s="250"/>
      <c r="GE389" s="250"/>
      <c r="GF389" s="250"/>
      <c r="GG389" s="250"/>
      <c r="GH389" s="250"/>
      <c r="GI389" s="250"/>
      <c r="GJ389" s="250"/>
      <c r="GK389" s="250"/>
      <c r="GL389" s="250"/>
      <c r="GM389" s="250"/>
      <c r="GN389" s="250"/>
      <c r="GO389" s="250"/>
      <c r="GP389" s="250"/>
      <c r="GQ389" s="250"/>
      <c r="GR389" s="250"/>
      <c r="GS389" s="250"/>
      <c r="GT389" s="250"/>
      <c r="GU389" s="250"/>
      <c r="GV389" s="250"/>
      <c r="GW389" s="250"/>
      <c r="GX389" s="250"/>
      <c r="GY389" s="250"/>
      <c r="GZ389" s="250"/>
      <c r="HA389" s="250"/>
      <c r="HB389" s="250"/>
      <c r="HC389" s="250"/>
      <c r="HD389" s="250"/>
      <c r="HE389" s="250"/>
      <c r="HF389" s="250"/>
      <c r="HG389" s="250"/>
      <c r="HH389" s="250"/>
    </row>
    <row r="390" spans="2:216" ht="15" customHeight="1">
      <c r="B390" s="105" t="s">
        <v>522</v>
      </c>
      <c r="C390" s="106" t="s">
        <v>181</v>
      </c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86"/>
      <c r="AH390" s="228"/>
      <c r="AI390" s="228"/>
      <c r="AJ390" s="228"/>
      <c r="AK390" s="138"/>
      <c r="AL390" s="138"/>
      <c r="AM390" s="138"/>
      <c r="AN390" s="138"/>
      <c r="AO390" s="138"/>
      <c r="AP390" s="138"/>
      <c r="AQ390" s="138"/>
      <c r="AR390" s="138"/>
      <c r="AS390" s="138"/>
      <c r="AT390" s="228"/>
      <c r="AU390" s="228"/>
      <c r="AV390" s="228"/>
      <c r="AW390" s="138"/>
      <c r="AX390" s="138"/>
      <c r="AY390" s="138"/>
      <c r="AZ390" s="138"/>
      <c r="BA390" s="138"/>
      <c r="BB390" s="138"/>
      <c r="BC390" s="138"/>
      <c r="BD390" s="138"/>
      <c r="BE390" s="138"/>
      <c r="BH390" s="226"/>
      <c r="BI390" s="226"/>
      <c r="BJ390" s="226"/>
      <c r="BK390" s="226"/>
      <c r="BL390" s="226"/>
      <c r="BM390" s="226"/>
      <c r="BN390" s="138"/>
      <c r="BO390" s="138"/>
      <c r="BP390" s="138"/>
      <c r="BQ390" s="138"/>
      <c r="BR390" s="138"/>
      <c r="BS390" s="138"/>
      <c r="BT390" s="226"/>
      <c r="BU390" s="226"/>
      <c r="BV390" s="226"/>
      <c r="BW390" s="226"/>
      <c r="BX390" s="226"/>
      <c r="BY390" s="226"/>
      <c r="BZ390" s="138"/>
      <c r="CA390" s="138"/>
      <c r="CB390" s="138"/>
      <c r="CC390" s="138"/>
      <c r="CD390" s="138"/>
      <c r="CE390" s="138"/>
      <c r="CH390" s="226"/>
      <c r="CI390" s="226"/>
      <c r="CJ390" s="226"/>
      <c r="CK390" s="226"/>
      <c r="CL390" s="226"/>
      <c r="CM390" s="226"/>
      <c r="CN390" s="226"/>
      <c r="CO390" s="226"/>
      <c r="CP390" s="226"/>
      <c r="CQ390" s="138"/>
      <c r="CR390" s="138"/>
      <c r="CS390" s="138"/>
      <c r="CT390" s="226"/>
      <c r="CU390" s="226"/>
      <c r="CV390" s="226"/>
      <c r="CW390" s="226"/>
      <c r="CX390" s="226"/>
      <c r="CY390" s="226"/>
      <c r="CZ390" s="226"/>
      <c r="DA390" s="226"/>
      <c r="DB390" s="226"/>
      <c r="DC390" s="138"/>
      <c r="DD390" s="138"/>
      <c r="DE390" s="138"/>
      <c r="DH390" s="138"/>
      <c r="DI390" s="138"/>
      <c r="DJ390" s="138"/>
      <c r="DK390" s="138"/>
      <c r="DL390" s="138"/>
      <c r="DM390" s="138"/>
      <c r="DN390" s="138"/>
      <c r="DO390" s="138"/>
      <c r="DP390" s="138"/>
      <c r="DQ390" s="138"/>
      <c r="DR390" s="138"/>
      <c r="DS390" s="138"/>
      <c r="DT390" s="138"/>
      <c r="DU390" s="138"/>
      <c r="DV390" s="138"/>
      <c r="DW390" s="138"/>
      <c r="DX390" s="138"/>
      <c r="DY390" s="138"/>
      <c r="DZ390" s="138"/>
      <c r="EA390" s="138"/>
      <c r="EB390" s="138"/>
      <c r="EC390" s="138"/>
      <c r="ED390" s="138"/>
      <c r="EE390" s="138"/>
      <c r="EF390" s="138"/>
      <c r="EG390" s="138"/>
      <c r="EH390" s="138"/>
      <c r="EI390" s="138"/>
      <c r="EJ390" s="138"/>
      <c r="EK390" s="138"/>
      <c r="EL390" s="138"/>
      <c r="EM390" s="138"/>
      <c r="EN390" s="138"/>
      <c r="EO390" s="138"/>
      <c r="EP390" s="138"/>
      <c r="EQ390" s="138"/>
      <c r="ER390" s="138"/>
      <c r="ES390" s="138"/>
      <c r="ET390" s="138"/>
      <c r="EU390" s="138"/>
      <c r="EV390" s="138"/>
      <c r="EW390" s="138"/>
      <c r="EX390" s="138"/>
      <c r="EY390" s="138"/>
      <c r="EZ390" s="138"/>
      <c r="FA390" s="138"/>
      <c r="FB390" s="138"/>
      <c r="FC390" s="138"/>
      <c r="FD390" s="138"/>
      <c r="FE390" s="138"/>
      <c r="FF390" s="138"/>
      <c r="FG390" s="138"/>
      <c r="FH390" s="138"/>
      <c r="FI390" s="138"/>
      <c r="FJ390" s="138"/>
      <c r="FK390" s="138"/>
      <c r="FL390" s="138"/>
      <c r="FM390" s="138"/>
      <c r="FN390" s="138"/>
      <c r="FO390" s="138"/>
      <c r="FP390" s="138"/>
      <c r="FQ390" s="138"/>
      <c r="FR390" s="138"/>
      <c r="FS390" s="138"/>
      <c r="FT390" s="138"/>
      <c r="FU390" s="138"/>
      <c r="FV390" s="138"/>
      <c r="FW390" s="138"/>
      <c r="FX390" s="138"/>
      <c r="FY390" s="250"/>
      <c r="FZ390" s="250"/>
      <c r="GA390" s="250"/>
      <c r="GB390" s="250"/>
      <c r="GC390" s="250"/>
      <c r="GD390" s="250"/>
      <c r="GE390" s="250"/>
      <c r="GF390" s="250"/>
      <c r="GG390" s="250"/>
      <c r="GH390" s="250"/>
      <c r="GI390" s="250"/>
      <c r="GJ390" s="250"/>
      <c r="GK390" s="250"/>
      <c r="GL390" s="250"/>
      <c r="GM390" s="250"/>
      <c r="GN390" s="250"/>
      <c r="GO390" s="250"/>
      <c r="GP390" s="250"/>
      <c r="GQ390" s="250"/>
      <c r="GR390" s="250"/>
      <c r="GS390" s="250"/>
      <c r="GT390" s="250"/>
      <c r="GU390" s="250"/>
      <c r="GV390" s="250"/>
      <c r="GW390" s="250"/>
      <c r="GX390" s="250"/>
      <c r="GY390" s="250"/>
      <c r="GZ390" s="250"/>
      <c r="HA390" s="250"/>
      <c r="HB390" s="250"/>
      <c r="HC390" s="250"/>
      <c r="HD390" s="250"/>
      <c r="HE390" s="250"/>
      <c r="HF390" s="250"/>
      <c r="HG390" s="250"/>
      <c r="HH390" s="250"/>
    </row>
    <row r="391" spans="2:216" ht="15" customHeight="1">
      <c r="B391" s="104" t="s">
        <v>523</v>
      </c>
      <c r="C391" s="106" t="s">
        <v>181</v>
      </c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86"/>
      <c r="AH391" s="228"/>
      <c r="AI391" s="228"/>
      <c r="AJ391" s="228"/>
      <c r="AK391" s="138"/>
      <c r="AL391" s="138"/>
      <c r="AM391" s="138"/>
      <c r="AN391" s="138"/>
      <c r="AO391" s="138"/>
      <c r="AP391" s="138"/>
      <c r="AQ391" s="138"/>
      <c r="AR391" s="138"/>
      <c r="AS391" s="138"/>
      <c r="AT391" s="228"/>
      <c r="AU391" s="228"/>
      <c r="AV391" s="228"/>
      <c r="AW391" s="138"/>
      <c r="AX391" s="138"/>
      <c r="AY391" s="138"/>
      <c r="AZ391" s="138"/>
      <c r="BA391" s="138"/>
      <c r="BB391" s="138"/>
      <c r="BC391" s="138"/>
      <c r="BD391" s="138"/>
      <c r="BE391" s="138"/>
      <c r="BH391" s="226"/>
      <c r="BI391" s="226"/>
      <c r="BJ391" s="226"/>
      <c r="BK391" s="226"/>
      <c r="BL391" s="226"/>
      <c r="BM391" s="226"/>
      <c r="BN391" s="138"/>
      <c r="BO391" s="138"/>
      <c r="BP391" s="138"/>
      <c r="BQ391" s="138"/>
      <c r="BR391" s="138"/>
      <c r="BS391" s="138"/>
      <c r="BT391" s="226"/>
      <c r="BU391" s="226"/>
      <c r="BV391" s="226"/>
      <c r="BW391" s="226"/>
      <c r="BX391" s="226"/>
      <c r="BY391" s="226"/>
      <c r="BZ391" s="138"/>
      <c r="CA391" s="138"/>
      <c r="CB391" s="138"/>
      <c r="CC391" s="138"/>
      <c r="CD391" s="138"/>
      <c r="CE391" s="138"/>
      <c r="CH391" s="226"/>
      <c r="CI391" s="226"/>
      <c r="CJ391" s="226"/>
      <c r="CK391" s="226"/>
      <c r="CL391" s="226"/>
      <c r="CM391" s="226"/>
      <c r="CN391" s="226"/>
      <c r="CO391" s="226"/>
      <c r="CP391" s="226"/>
      <c r="CQ391" s="138"/>
      <c r="CR391" s="138"/>
      <c r="CS391" s="138"/>
      <c r="CT391" s="226"/>
      <c r="CU391" s="226"/>
      <c r="CV391" s="226"/>
      <c r="CW391" s="226"/>
      <c r="CX391" s="226"/>
      <c r="CY391" s="226"/>
      <c r="CZ391" s="226"/>
      <c r="DA391" s="226"/>
      <c r="DB391" s="226"/>
      <c r="DC391" s="138"/>
      <c r="DD391" s="138"/>
      <c r="DE391" s="138"/>
      <c r="DH391" s="138"/>
      <c r="DI391" s="138"/>
      <c r="DJ391" s="138"/>
      <c r="DK391" s="138"/>
      <c r="DL391" s="138"/>
      <c r="DM391" s="138"/>
      <c r="DN391" s="138"/>
      <c r="DO391" s="138"/>
      <c r="DP391" s="138"/>
      <c r="DQ391" s="138"/>
      <c r="DR391" s="138"/>
      <c r="DS391" s="138"/>
      <c r="DT391" s="138"/>
      <c r="DU391" s="138"/>
      <c r="DV391" s="138"/>
      <c r="DW391" s="138"/>
      <c r="DX391" s="138"/>
      <c r="DY391" s="138"/>
      <c r="DZ391" s="138"/>
      <c r="EA391" s="138"/>
      <c r="EB391" s="138"/>
      <c r="EC391" s="138"/>
      <c r="ED391" s="138"/>
      <c r="EE391" s="138"/>
      <c r="EF391" s="138"/>
      <c r="EG391" s="138"/>
      <c r="EH391" s="138"/>
      <c r="EI391" s="138"/>
      <c r="EJ391" s="138"/>
      <c r="EK391" s="138"/>
      <c r="EL391" s="138"/>
      <c r="EM391" s="138"/>
      <c r="EN391" s="138"/>
      <c r="EO391" s="138"/>
      <c r="EP391" s="138"/>
      <c r="EQ391" s="138"/>
      <c r="ER391" s="138"/>
      <c r="ES391" s="138"/>
      <c r="ET391" s="138"/>
      <c r="EU391" s="138"/>
      <c r="EV391" s="138"/>
      <c r="EW391" s="138"/>
      <c r="EX391" s="138"/>
      <c r="EY391" s="138"/>
      <c r="EZ391" s="138"/>
      <c r="FA391" s="138"/>
      <c r="FB391" s="138"/>
      <c r="FC391" s="138"/>
      <c r="FD391" s="138"/>
      <c r="FE391" s="138"/>
      <c r="FF391" s="138"/>
      <c r="FG391" s="138"/>
      <c r="FH391" s="138"/>
      <c r="FI391" s="138"/>
      <c r="FJ391" s="138"/>
      <c r="FK391" s="138"/>
      <c r="FL391" s="138"/>
      <c r="FM391" s="138"/>
      <c r="FN391" s="138"/>
      <c r="FO391" s="138"/>
      <c r="FP391" s="138"/>
      <c r="FQ391" s="138"/>
      <c r="FR391" s="138"/>
      <c r="FS391" s="138"/>
      <c r="FT391" s="138"/>
      <c r="FU391" s="138"/>
      <c r="FV391" s="138"/>
      <c r="FW391" s="138"/>
      <c r="FX391" s="138"/>
      <c r="FY391" s="250"/>
      <c r="FZ391" s="250"/>
      <c r="GA391" s="250"/>
      <c r="GB391" s="250"/>
      <c r="GC391" s="250"/>
      <c r="GD391" s="250"/>
      <c r="GE391" s="250"/>
      <c r="GF391" s="250"/>
      <c r="GG391" s="250"/>
      <c r="GH391" s="250"/>
      <c r="GI391" s="250"/>
      <c r="GJ391" s="250"/>
      <c r="GK391" s="250"/>
      <c r="GL391" s="250"/>
      <c r="GM391" s="250"/>
      <c r="GN391" s="250"/>
      <c r="GO391" s="250"/>
      <c r="GP391" s="250"/>
      <c r="GQ391" s="250"/>
      <c r="GR391" s="250"/>
      <c r="GS391" s="250"/>
      <c r="GT391" s="250"/>
      <c r="GU391" s="250"/>
      <c r="GV391" s="250"/>
      <c r="GW391" s="250"/>
      <c r="GX391" s="250"/>
      <c r="GY391" s="250"/>
      <c r="GZ391" s="250"/>
      <c r="HA391" s="250"/>
      <c r="HB391" s="250"/>
      <c r="HC391" s="250"/>
      <c r="HD391" s="250"/>
      <c r="HE391" s="250"/>
      <c r="HF391" s="250"/>
      <c r="HG391" s="250"/>
      <c r="HH391" s="250"/>
    </row>
    <row r="392" spans="2:216" ht="15" customHeight="1">
      <c r="B392" s="104" t="s">
        <v>524</v>
      </c>
      <c r="C392" s="106" t="s">
        <v>183</v>
      </c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86"/>
      <c r="AH392" s="229"/>
      <c r="AI392" s="229"/>
      <c r="AJ392" s="229"/>
      <c r="AK392" s="134"/>
      <c r="AL392" s="134"/>
      <c r="AM392" s="134"/>
      <c r="AN392" s="134"/>
      <c r="AO392" s="134"/>
      <c r="AP392" s="134"/>
      <c r="AQ392" s="134"/>
      <c r="AR392" s="134"/>
      <c r="AS392" s="134"/>
      <c r="AT392" s="229"/>
      <c r="AU392" s="229"/>
      <c r="AV392" s="229"/>
      <c r="AW392" s="134"/>
      <c r="AX392" s="134"/>
      <c r="AY392" s="134"/>
      <c r="AZ392" s="134"/>
      <c r="BA392" s="134"/>
      <c r="BB392" s="134"/>
      <c r="BC392" s="134"/>
      <c r="BD392" s="134"/>
      <c r="BE392" s="134"/>
      <c r="BH392" s="226"/>
      <c r="BI392" s="226"/>
      <c r="BJ392" s="226"/>
      <c r="BK392" s="226"/>
      <c r="BL392" s="226"/>
      <c r="BM392" s="226"/>
      <c r="BN392" s="134"/>
      <c r="BO392" s="134"/>
      <c r="BP392" s="134"/>
      <c r="BQ392" s="134"/>
      <c r="BR392" s="134"/>
      <c r="BS392" s="134"/>
      <c r="BT392" s="226"/>
      <c r="BU392" s="226"/>
      <c r="BV392" s="226"/>
      <c r="BW392" s="226"/>
      <c r="BX392" s="226"/>
      <c r="BY392" s="226"/>
      <c r="BZ392" s="134"/>
      <c r="CA392" s="134"/>
      <c r="CB392" s="134"/>
      <c r="CC392" s="134"/>
      <c r="CD392" s="134"/>
      <c r="CE392" s="134"/>
      <c r="CH392" s="226"/>
      <c r="CI392" s="226"/>
      <c r="CJ392" s="226"/>
      <c r="CK392" s="226"/>
      <c r="CL392" s="226"/>
      <c r="CM392" s="226"/>
      <c r="CN392" s="226"/>
      <c r="CO392" s="226"/>
      <c r="CP392" s="226"/>
      <c r="CQ392" s="134"/>
      <c r="CR392" s="134"/>
      <c r="CS392" s="134"/>
      <c r="CT392" s="226"/>
      <c r="CU392" s="226"/>
      <c r="CV392" s="226"/>
      <c r="CW392" s="226"/>
      <c r="CX392" s="226"/>
      <c r="CY392" s="226"/>
      <c r="CZ392" s="226"/>
      <c r="DA392" s="226"/>
      <c r="DB392" s="226"/>
      <c r="DC392" s="134"/>
      <c r="DD392" s="134"/>
      <c r="DE392" s="134"/>
      <c r="DH392" s="134"/>
      <c r="DI392" s="134"/>
      <c r="DJ392" s="134"/>
      <c r="DK392" s="134"/>
      <c r="DL392" s="134"/>
      <c r="DM392" s="134"/>
      <c r="DN392" s="134"/>
      <c r="DO392" s="134"/>
      <c r="DP392" s="134"/>
      <c r="DQ392" s="134"/>
      <c r="DR392" s="134"/>
      <c r="DS392" s="134"/>
      <c r="DT392" s="134"/>
      <c r="DU392" s="134"/>
      <c r="DV392" s="134"/>
      <c r="DW392" s="134"/>
      <c r="DX392" s="134"/>
      <c r="DY392" s="134"/>
      <c r="DZ392" s="134"/>
      <c r="EA392" s="134"/>
      <c r="EB392" s="134"/>
      <c r="EC392" s="134"/>
      <c r="ED392" s="134"/>
      <c r="EE392" s="134"/>
      <c r="EF392" s="134"/>
      <c r="EG392" s="134"/>
      <c r="EH392" s="134"/>
      <c r="EI392" s="134"/>
      <c r="EJ392" s="134"/>
      <c r="EK392" s="134"/>
      <c r="EL392" s="134"/>
      <c r="EM392" s="134"/>
      <c r="EN392" s="134"/>
      <c r="EO392" s="134"/>
      <c r="EP392" s="134"/>
      <c r="EQ392" s="134"/>
      <c r="ER392" s="134"/>
      <c r="ES392" s="134"/>
      <c r="ET392" s="134"/>
      <c r="EU392" s="134"/>
      <c r="EV392" s="134"/>
      <c r="EW392" s="134"/>
      <c r="EX392" s="134"/>
      <c r="EY392" s="134"/>
      <c r="EZ392" s="134"/>
      <c r="FA392" s="134"/>
      <c r="FB392" s="134"/>
      <c r="FC392" s="134"/>
      <c r="FD392" s="134"/>
      <c r="FE392" s="134"/>
      <c r="FF392" s="134"/>
      <c r="FG392" s="134"/>
      <c r="FH392" s="134"/>
      <c r="FI392" s="134"/>
      <c r="FJ392" s="134"/>
      <c r="FK392" s="134"/>
      <c r="FL392" s="134"/>
      <c r="FM392" s="134"/>
      <c r="FN392" s="134"/>
      <c r="FO392" s="134"/>
      <c r="FP392" s="134"/>
      <c r="FQ392" s="134"/>
      <c r="FR392" s="134"/>
      <c r="FS392" s="134"/>
      <c r="FT392" s="134"/>
      <c r="FU392" s="134"/>
      <c r="FV392" s="134"/>
      <c r="FW392" s="134"/>
      <c r="FX392" s="134"/>
      <c r="FY392" s="158"/>
      <c r="FZ392" s="158"/>
      <c r="GA392" s="158"/>
      <c r="GB392" s="158"/>
      <c r="GC392" s="158"/>
      <c r="GD392" s="158"/>
      <c r="GE392" s="158"/>
      <c r="GF392" s="158"/>
      <c r="GG392" s="158"/>
      <c r="GH392" s="158"/>
      <c r="GI392" s="158"/>
      <c r="GJ392" s="158"/>
      <c r="GK392" s="158"/>
      <c r="GL392" s="158"/>
      <c r="GM392" s="158"/>
      <c r="GN392" s="158"/>
      <c r="GO392" s="158"/>
      <c r="GP392" s="158"/>
      <c r="GQ392" s="158"/>
      <c r="GR392" s="158"/>
      <c r="GS392" s="158"/>
      <c r="GT392" s="158"/>
      <c r="GU392" s="158"/>
      <c r="GV392" s="158"/>
      <c r="GW392" s="158"/>
      <c r="GX392" s="158"/>
      <c r="GY392" s="158"/>
      <c r="GZ392" s="158"/>
      <c r="HA392" s="158"/>
      <c r="HB392" s="158"/>
      <c r="HC392" s="158"/>
      <c r="HD392" s="158"/>
      <c r="HE392" s="158"/>
      <c r="HF392" s="158"/>
      <c r="HG392" s="158"/>
      <c r="HH392" s="158"/>
    </row>
    <row r="393" spans="2:216" ht="15" customHeight="1">
      <c r="B393" s="104" t="s">
        <v>525</v>
      </c>
      <c r="C393" s="106" t="s">
        <v>181</v>
      </c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86"/>
      <c r="AH393" s="228"/>
      <c r="AI393" s="228"/>
      <c r="AJ393" s="228"/>
      <c r="AK393" s="138"/>
      <c r="AL393" s="138"/>
      <c r="AM393" s="138"/>
      <c r="AN393" s="138"/>
      <c r="AO393" s="138"/>
      <c r="AP393" s="138"/>
      <c r="AQ393" s="138"/>
      <c r="AR393" s="138"/>
      <c r="AS393" s="138"/>
      <c r="AT393" s="228"/>
      <c r="AU393" s="228"/>
      <c r="AV393" s="228"/>
      <c r="AW393" s="138"/>
      <c r="AX393" s="138"/>
      <c r="AY393" s="138"/>
      <c r="AZ393" s="138"/>
      <c r="BA393" s="138"/>
      <c r="BB393" s="138"/>
      <c r="BC393" s="138"/>
      <c r="BD393" s="138"/>
      <c r="BE393" s="138"/>
      <c r="BH393" s="226"/>
      <c r="BI393" s="226"/>
      <c r="BJ393" s="226"/>
      <c r="BK393" s="226"/>
      <c r="BL393" s="226"/>
      <c r="BM393" s="226"/>
      <c r="BN393" s="138"/>
      <c r="BO393" s="138"/>
      <c r="BP393" s="138"/>
      <c r="BQ393" s="138"/>
      <c r="BR393" s="138"/>
      <c r="BS393" s="138"/>
      <c r="BT393" s="226"/>
      <c r="BU393" s="226"/>
      <c r="BV393" s="226"/>
      <c r="BW393" s="226"/>
      <c r="BX393" s="226"/>
      <c r="BY393" s="226"/>
      <c r="BZ393" s="138"/>
      <c r="CA393" s="138"/>
      <c r="CB393" s="138"/>
      <c r="CC393" s="138"/>
      <c r="CD393" s="138"/>
      <c r="CE393" s="138"/>
      <c r="CH393" s="226"/>
      <c r="CI393" s="226"/>
      <c r="CJ393" s="226"/>
      <c r="CK393" s="226"/>
      <c r="CL393" s="226"/>
      <c r="CM393" s="226"/>
      <c r="CN393" s="226"/>
      <c r="CO393" s="226"/>
      <c r="CP393" s="226"/>
      <c r="CQ393" s="138"/>
      <c r="CR393" s="138"/>
      <c r="CS393" s="138"/>
      <c r="CT393" s="226"/>
      <c r="CU393" s="226"/>
      <c r="CV393" s="226"/>
      <c r="CW393" s="226"/>
      <c r="CX393" s="226"/>
      <c r="CY393" s="226"/>
      <c r="CZ393" s="226"/>
      <c r="DA393" s="226"/>
      <c r="DB393" s="226"/>
      <c r="DC393" s="138"/>
      <c r="DD393" s="138"/>
      <c r="DE393" s="138"/>
      <c r="DH393" s="138"/>
      <c r="DI393" s="138"/>
      <c r="DJ393" s="138"/>
      <c r="DK393" s="138"/>
      <c r="DL393" s="138"/>
      <c r="DM393" s="138"/>
      <c r="DN393" s="138"/>
      <c r="DO393" s="138"/>
      <c r="DP393" s="138"/>
      <c r="DQ393" s="138"/>
      <c r="DR393" s="138"/>
      <c r="DS393" s="138"/>
      <c r="DT393" s="138"/>
      <c r="DU393" s="138"/>
      <c r="DV393" s="138"/>
      <c r="DW393" s="138"/>
      <c r="DX393" s="138"/>
      <c r="DY393" s="138"/>
      <c r="DZ393" s="138"/>
      <c r="EA393" s="138"/>
      <c r="EB393" s="138"/>
      <c r="EC393" s="138"/>
      <c r="ED393" s="138"/>
      <c r="EE393" s="138"/>
      <c r="EF393" s="138"/>
      <c r="EG393" s="138"/>
      <c r="EH393" s="138"/>
      <c r="EI393" s="138"/>
      <c r="EJ393" s="138"/>
      <c r="EK393" s="138"/>
      <c r="EL393" s="138"/>
      <c r="EM393" s="138"/>
      <c r="EN393" s="138"/>
      <c r="EO393" s="138"/>
      <c r="EP393" s="138"/>
      <c r="EQ393" s="138"/>
      <c r="ER393" s="138"/>
      <c r="ES393" s="138"/>
      <c r="ET393" s="138"/>
      <c r="EU393" s="138"/>
      <c r="EV393" s="138"/>
      <c r="EW393" s="138"/>
      <c r="EX393" s="138"/>
      <c r="EY393" s="138"/>
      <c r="EZ393" s="138"/>
      <c r="FA393" s="138"/>
      <c r="FB393" s="138"/>
      <c r="FC393" s="138"/>
      <c r="FD393" s="138"/>
      <c r="FE393" s="138"/>
      <c r="FF393" s="138"/>
      <c r="FG393" s="138"/>
      <c r="FH393" s="138"/>
      <c r="FI393" s="138"/>
      <c r="FJ393" s="138"/>
      <c r="FK393" s="138"/>
      <c r="FL393" s="138"/>
      <c r="FM393" s="138"/>
      <c r="FN393" s="138"/>
      <c r="FO393" s="138"/>
      <c r="FP393" s="138"/>
      <c r="FQ393" s="138"/>
      <c r="FR393" s="138"/>
      <c r="FS393" s="138"/>
      <c r="FT393" s="138"/>
      <c r="FU393" s="138"/>
      <c r="FV393" s="138"/>
      <c r="FW393" s="138"/>
      <c r="FX393" s="138"/>
      <c r="FY393" s="250"/>
      <c r="FZ393" s="250"/>
      <c r="GA393" s="250"/>
      <c r="GB393" s="250"/>
      <c r="GC393" s="250"/>
      <c r="GD393" s="250"/>
      <c r="GE393" s="250"/>
      <c r="GF393" s="250"/>
      <c r="GG393" s="250"/>
      <c r="GH393" s="250"/>
      <c r="GI393" s="250"/>
      <c r="GJ393" s="250"/>
      <c r="GK393" s="250"/>
      <c r="GL393" s="250"/>
      <c r="GM393" s="250"/>
      <c r="GN393" s="250"/>
      <c r="GO393" s="250"/>
      <c r="GP393" s="250"/>
      <c r="GQ393" s="250"/>
      <c r="GR393" s="250"/>
      <c r="GS393" s="250"/>
      <c r="GT393" s="250"/>
      <c r="GU393" s="250"/>
      <c r="GV393" s="250"/>
      <c r="GW393" s="250"/>
      <c r="GX393" s="250"/>
      <c r="GY393" s="250"/>
      <c r="GZ393" s="250"/>
      <c r="HA393" s="250"/>
      <c r="HB393" s="250"/>
      <c r="HC393" s="250"/>
      <c r="HD393" s="250"/>
      <c r="HE393" s="250"/>
      <c r="HF393" s="250"/>
      <c r="HG393" s="250"/>
      <c r="HH393" s="250"/>
    </row>
    <row r="394" spans="2:216" ht="15" customHeight="1">
      <c r="B394" s="104" t="s">
        <v>526</v>
      </c>
      <c r="C394" s="106" t="s">
        <v>183</v>
      </c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86"/>
      <c r="AH394" s="229"/>
      <c r="AI394" s="229"/>
      <c r="AJ394" s="229"/>
      <c r="AK394" s="134"/>
      <c r="AL394" s="134"/>
      <c r="AM394" s="134"/>
      <c r="AN394" s="134"/>
      <c r="AO394" s="134"/>
      <c r="AP394" s="134"/>
      <c r="AQ394" s="134"/>
      <c r="AR394" s="134"/>
      <c r="AS394" s="134"/>
      <c r="AT394" s="229"/>
      <c r="AU394" s="229"/>
      <c r="AV394" s="229"/>
      <c r="AW394" s="134"/>
      <c r="AX394" s="134"/>
      <c r="AY394" s="134"/>
      <c r="AZ394" s="134"/>
      <c r="BA394" s="134"/>
      <c r="BB394" s="134"/>
      <c r="BC394" s="134"/>
      <c r="BD394" s="134"/>
      <c r="BE394" s="134"/>
      <c r="BH394" s="226"/>
      <c r="BI394" s="226"/>
      <c r="BJ394" s="226"/>
      <c r="BK394" s="226"/>
      <c r="BL394" s="226"/>
      <c r="BM394" s="226"/>
      <c r="BN394" s="134"/>
      <c r="BO394" s="134"/>
      <c r="BP394" s="134"/>
      <c r="BQ394" s="134"/>
      <c r="BR394" s="134"/>
      <c r="BS394" s="134"/>
      <c r="BT394" s="226"/>
      <c r="BU394" s="226"/>
      <c r="BV394" s="226"/>
      <c r="BW394" s="226"/>
      <c r="BX394" s="226"/>
      <c r="BY394" s="226"/>
      <c r="BZ394" s="134"/>
      <c r="CA394" s="134"/>
      <c r="CB394" s="134"/>
      <c r="CC394" s="134"/>
      <c r="CD394" s="134"/>
      <c r="CE394" s="134"/>
      <c r="CH394" s="226"/>
      <c r="CI394" s="226"/>
      <c r="CJ394" s="226"/>
      <c r="CK394" s="226"/>
      <c r="CL394" s="226"/>
      <c r="CM394" s="226"/>
      <c r="CN394" s="226"/>
      <c r="CO394" s="226"/>
      <c r="CP394" s="226"/>
      <c r="CQ394" s="134"/>
      <c r="CR394" s="134"/>
      <c r="CS394" s="134"/>
      <c r="CT394" s="226"/>
      <c r="CU394" s="226"/>
      <c r="CV394" s="226"/>
      <c r="CW394" s="226"/>
      <c r="CX394" s="226"/>
      <c r="CY394" s="226"/>
      <c r="CZ394" s="226"/>
      <c r="DA394" s="226"/>
      <c r="DB394" s="226"/>
      <c r="DC394" s="134"/>
      <c r="DD394" s="134"/>
      <c r="DE394" s="134"/>
      <c r="DH394" s="134"/>
      <c r="DI394" s="134"/>
      <c r="DJ394" s="134"/>
      <c r="DK394" s="134"/>
      <c r="DL394" s="134"/>
      <c r="DM394" s="134"/>
      <c r="DN394" s="134"/>
      <c r="DO394" s="134"/>
      <c r="DP394" s="134"/>
      <c r="DQ394" s="134"/>
      <c r="DR394" s="134"/>
      <c r="DS394" s="134"/>
      <c r="DT394" s="134"/>
      <c r="DU394" s="134"/>
      <c r="DV394" s="134"/>
      <c r="DW394" s="134"/>
      <c r="DX394" s="134"/>
      <c r="DY394" s="134"/>
      <c r="DZ394" s="134"/>
      <c r="EA394" s="134"/>
      <c r="EB394" s="134"/>
      <c r="EC394" s="134"/>
      <c r="ED394" s="134"/>
      <c r="EE394" s="134"/>
      <c r="EF394" s="134"/>
      <c r="EG394" s="134"/>
      <c r="EH394" s="134"/>
      <c r="EI394" s="134"/>
      <c r="EJ394" s="134"/>
      <c r="EK394" s="134"/>
      <c r="EL394" s="134"/>
      <c r="EM394" s="134"/>
      <c r="EN394" s="134"/>
      <c r="EO394" s="134"/>
      <c r="EP394" s="134"/>
      <c r="EQ394" s="134"/>
      <c r="ER394" s="134"/>
      <c r="ES394" s="134"/>
      <c r="ET394" s="134"/>
      <c r="EU394" s="134"/>
      <c r="EV394" s="134"/>
      <c r="EW394" s="134"/>
      <c r="EX394" s="134"/>
      <c r="EY394" s="134"/>
      <c r="EZ394" s="134"/>
      <c r="FA394" s="134"/>
      <c r="FB394" s="134"/>
      <c r="FC394" s="134"/>
      <c r="FD394" s="134"/>
      <c r="FE394" s="134"/>
      <c r="FF394" s="134"/>
      <c r="FG394" s="134"/>
      <c r="FH394" s="134"/>
      <c r="FI394" s="134"/>
      <c r="FJ394" s="134"/>
      <c r="FK394" s="134"/>
      <c r="FL394" s="134"/>
      <c r="FM394" s="134"/>
      <c r="FN394" s="134"/>
      <c r="FO394" s="134"/>
      <c r="FP394" s="134"/>
      <c r="FQ394" s="134"/>
      <c r="FR394" s="134"/>
      <c r="FS394" s="134"/>
      <c r="FT394" s="134"/>
      <c r="FU394" s="134"/>
      <c r="FV394" s="134"/>
      <c r="FW394" s="134"/>
      <c r="FX394" s="134"/>
      <c r="FY394" s="158"/>
      <c r="FZ394" s="158"/>
      <c r="GA394" s="158"/>
      <c r="GB394" s="158"/>
      <c r="GC394" s="158"/>
      <c r="GD394" s="158"/>
      <c r="GE394" s="158"/>
      <c r="GF394" s="158"/>
      <c r="GG394" s="158"/>
      <c r="GH394" s="158"/>
      <c r="GI394" s="158"/>
      <c r="GJ394" s="158"/>
      <c r="GK394" s="158"/>
      <c r="GL394" s="158"/>
      <c r="GM394" s="158"/>
      <c r="GN394" s="158"/>
      <c r="GO394" s="158"/>
      <c r="GP394" s="158"/>
      <c r="GQ394" s="158"/>
      <c r="GR394" s="158"/>
      <c r="GS394" s="158"/>
      <c r="GT394" s="158"/>
      <c r="GU394" s="158"/>
      <c r="GV394" s="158"/>
      <c r="GW394" s="158"/>
      <c r="GX394" s="158"/>
      <c r="GY394" s="158"/>
      <c r="GZ394" s="158"/>
      <c r="HA394" s="158"/>
      <c r="HB394" s="158"/>
      <c r="HC394" s="158"/>
      <c r="HD394" s="158"/>
      <c r="HE394" s="158"/>
      <c r="HF394" s="158"/>
      <c r="HG394" s="158"/>
      <c r="HH394" s="158"/>
    </row>
    <row r="395" spans="2:216" ht="15" customHeight="1">
      <c r="B395" s="104" t="s">
        <v>527</v>
      </c>
      <c r="C395" s="106" t="s">
        <v>183</v>
      </c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86"/>
      <c r="AH395" s="229"/>
      <c r="AI395" s="229"/>
      <c r="AJ395" s="229"/>
      <c r="AK395" s="134"/>
      <c r="AL395" s="134"/>
      <c r="AM395" s="134"/>
      <c r="AN395" s="134"/>
      <c r="AO395" s="134"/>
      <c r="AP395" s="134"/>
      <c r="AQ395" s="134"/>
      <c r="AR395" s="134"/>
      <c r="AS395" s="134"/>
      <c r="AT395" s="229"/>
      <c r="AU395" s="229"/>
      <c r="AV395" s="229"/>
      <c r="AW395" s="134"/>
      <c r="AX395" s="134"/>
      <c r="AY395" s="134"/>
      <c r="AZ395" s="134"/>
      <c r="BA395" s="134"/>
      <c r="BB395" s="134"/>
      <c r="BC395" s="134"/>
      <c r="BD395" s="134"/>
      <c r="BE395" s="134"/>
      <c r="BH395" s="226"/>
      <c r="BI395" s="226"/>
      <c r="BJ395" s="226"/>
      <c r="BK395" s="226"/>
      <c r="BL395" s="226"/>
      <c r="BM395" s="226"/>
      <c r="BN395" s="134"/>
      <c r="BO395" s="134"/>
      <c r="BP395" s="134"/>
      <c r="BQ395" s="134"/>
      <c r="BR395" s="134"/>
      <c r="BS395" s="134"/>
      <c r="BT395" s="226"/>
      <c r="BU395" s="226"/>
      <c r="BV395" s="226"/>
      <c r="BW395" s="226"/>
      <c r="BX395" s="226"/>
      <c r="BY395" s="226"/>
      <c r="BZ395" s="134"/>
      <c r="CA395" s="134"/>
      <c r="CB395" s="134"/>
      <c r="CC395" s="134"/>
      <c r="CD395" s="134"/>
      <c r="CE395" s="134"/>
      <c r="CH395" s="226"/>
      <c r="CI395" s="226"/>
      <c r="CJ395" s="226"/>
      <c r="CK395" s="226"/>
      <c r="CL395" s="226"/>
      <c r="CM395" s="226"/>
      <c r="CN395" s="226"/>
      <c r="CO395" s="226"/>
      <c r="CP395" s="226"/>
      <c r="CQ395" s="134"/>
      <c r="CR395" s="134"/>
      <c r="CS395" s="134"/>
      <c r="CT395" s="226"/>
      <c r="CU395" s="226"/>
      <c r="CV395" s="226"/>
      <c r="CW395" s="226"/>
      <c r="CX395" s="226"/>
      <c r="CY395" s="226"/>
      <c r="CZ395" s="226"/>
      <c r="DA395" s="226"/>
      <c r="DB395" s="226"/>
      <c r="DC395" s="134"/>
      <c r="DD395" s="134"/>
      <c r="DE395" s="134"/>
      <c r="DH395" s="134"/>
      <c r="DI395" s="134"/>
      <c r="DJ395" s="134"/>
      <c r="DK395" s="134"/>
      <c r="DL395" s="134"/>
      <c r="DM395" s="134"/>
      <c r="DN395" s="134"/>
      <c r="DO395" s="134"/>
      <c r="DP395" s="134"/>
      <c r="DQ395" s="134"/>
      <c r="DR395" s="134"/>
      <c r="DS395" s="134"/>
      <c r="DT395" s="134"/>
      <c r="DU395" s="134"/>
      <c r="DV395" s="134"/>
      <c r="DW395" s="134"/>
      <c r="DX395" s="134"/>
      <c r="DY395" s="134"/>
      <c r="DZ395" s="134"/>
      <c r="EA395" s="134"/>
      <c r="EB395" s="134"/>
      <c r="EC395" s="134"/>
      <c r="ED395" s="134"/>
      <c r="EE395" s="134"/>
      <c r="EF395" s="134"/>
      <c r="EG395" s="134"/>
      <c r="EH395" s="134"/>
      <c r="EI395" s="134"/>
      <c r="EJ395" s="134"/>
      <c r="EK395" s="134"/>
      <c r="EL395" s="134"/>
      <c r="EM395" s="134"/>
      <c r="EN395" s="134"/>
      <c r="EO395" s="134"/>
      <c r="EP395" s="134"/>
      <c r="EQ395" s="134"/>
      <c r="ER395" s="134"/>
      <c r="ES395" s="134"/>
      <c r="ET395" s="134"/>
      <c r="EU395" s="134"/>
      <c r="EV395" s="134"/>
      <c r="EW395" s="134"/>
      <c r="EX395" s="134"/>
      <c r="EY395" s="134"/>
      <c r="EZ395" s="134"/>
      <c r="FA395" s="134"/>
      <c r="FB395" s="134"/>
      <c r="FC395" s="134"/>
      <c r="FD395" s="134"/>
      <c r="FE395" s="134"/>
      <c r="FF395" s="134"/>
      <c r="FG395" s="134"/>
      <c r="FH395" s="134"/>
      <c r="FI395" s="134"/>
      <c r="FJ395" s="134"/>
      <c r="FK395" s="134"/>
      <c r="FL395" s="134"/>
      <c r="FM395" s="134"/>
      <c r="FN395" s="134"/>
      <c r="FO395" s="134"/>
      <c r="FP395" s="134"/>
      <c r="FQ395" s="134"/>
      <c r="FR395" s="134"/>
      <c r="FS395" s="134"/>
      <c r="FT395" s="134"/>
      <c r="FU395" s="134"/>
      <c r="FV395" s="134"/>
      <c r="FW395" s="134"/>
      <c r="FX395" s="134"/>
      <c r="FY395" s="158"/>
      <c r="FZ395" s="158"/>
      <c r="GA395" s="158"/>
      <c r="GB395" s="158"/>
      <c r="GC395" s="158"/>
      <c r="GD395" s="158"/>
      <c r="GE395" s="158"/>
      <c r="GF395" s="158"/>
      <c r="GG395" s="158"/>
      <c r="GH395" s="158"/>
      <c r="GI395" s="158"/>
      <c r="GJ395" s="158"/>
      <c r="GK395" s="158"/>
      <c r="GL395" s="158"/>
      <c r="GM395" s="158"/>
      <c r="GN395" s="158"/>
      <c r="GO395" s="158"/>
      <c r="GP395" s="158"/>
      <c r="GQ395" s="158"/>
      <c r="GR395" s="158"/>
      <c r="GS395" s="158"/>
      <c r="GT395" s="158"/>
      <c r="GU395" s="158"/>
      <c r="GV395" s="158"/>
      <c r="GW395" s="158"/>
      <c r="GX395" s="158"/>
      <c r="GY395" s="158"/>
      <c r="GZ395" s="158"/>
      <c r="HA395" s="158"/>
      <c r="HB395" s="158"/>
      <c r="HC395" s="158"/>
      <c r="HD395" s="158"/>
      <c r="HE395" s="158"/>
      <c r="HF395" s="158"/>
      <c r="HG395" s="158"/>
      <c r="HH395" s="158"/>
    </row>
    <row r="396" spans="2:216" ht="15" customHeight="1">
      <c r="B396" s="104" t="s">
        <v>528</v>
      </c>
      <c r="C396" s="106" t="s">
        <v>264</v>
      </c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86"/>
      <c r="AH396" s="227"/>
      <c r="AI396" s="227"/>
      <c r="AJ396" s="227"/>
      <c r="AK396" s="138"/>
      <c r="AL396" s="138"/>
      <c r="AM396" s="138"/>
      <c r="AN396" s="138"/>
      <c r="AO396" s="138"/>
      <c r="AP396" s="138"/>
      <c r="AQ396" s="138"/>
      <c r="AR396" s="138"/>
      <c r="AS396" s="138"/>
      <c r="AT396" s="227"/>
      <c r="AU396" s="227"/>
      <c r="AV396" s="227"/>
      <c r="AW396" s="138"/>
      <c r="AX396" s="138"/>
      <c r="AY396" s="138"/>
      <c r="AZ396" s="138"/>
      <c r="BA396" s="138"/>
      <c r="BB396" s="138"/>
      <c r="BC396" s="138"/>
      <c r="BD396" s="138"/>
      <c r="BE396" s="138"/>
      <c r="BH396" s="226"/>
      <c r="BI396" s="226"/>
      <c r="BJ396" s="226"/>
      <c r="BK396" s="226"/>
      <c r="BL396" s="226"/>
      <c r="BM396" s="226"/>
      <c r="BN396" s="138"/>
      <c r="BO396" s="138"/>
      <c r="BP396" s="138"/>
      <c r="BQ396" s="138"/>
      <c r="BR396" s="138"/>
      <c r="BS396" s="138"/>
      <c r="BT396" s="226"/>
      <c r="BU396" s="226"/>
      <c r="BV396" s="226"/>
      <c r="BW396" s="226"/>
      <c r="BX396" s="226"/>
      <c r="BY396" s="226"/>
      <c r="BZ396" s="138"/>
      <c r="CA396" s="138"/>
      <c r="CB396" s="138"/>
      <c r="CC396" s="138"/>
      <c r="CD396" s="138"/>
      <c r="CE396" s="138"/>
      <c r="CH396" s="226"/>
      <c r="CI396" s="226"/>
      <c r="CJ396" s="226"/>
      <c r="CK396" s="226"/>
      <c r="CL396" s="226"/>
      <c r="CM396" s="226"/>
      <c r="CN396" s="226"/>
      <c r="CO396" s="226"/>
      <c r="CP396" s="226"/>
      <c r="CQ396" s="138"/>
      <c r="CR396" s="138"/>
      <c r="CS396" s="138"/>
      <c r="CT396" s="226"/>
      <c r="CU396" s="226"/>
      <c r="CV396" s="226"/>
      <c r="CW396" s="226"/>
      <c r="CX396" s="226"/>
      <c r="CY396" s="226"/>
      <c r="CZ396" s="226"/>
      <c r="DA396" s="226"/>
      <c r="DB396" s="226"/>
      <c r="DC396" s="138"/>
      <c r="DD396" s="138"/>
      <c r="DE396" s="138"/>
      <c r="DH396" s="138"/>
      <c r="DI396" s="138"/>
      <c r="DJ396" s="138"/>
      <c r="DK396" s="138"/>
      <c r="DL396" s="138"/>
      <c r="DM396" s="138"/>
      <c r="DN396" s="138"/>
      <c r="DO396" s="138"/>
      <c r="DP396" s="138"/>
      <c r="DQ396" s="138"/>
      <c r="DR396" s="138"/>
      <c r="DS396" s="138"/>
      <c r="DT396" s="138"/>
      <c r="DU396" s="138"/>
      <c r="DV396" s="138"/>
      <c r="DW396" s="138"/>
      <c r="DX396" s="138"/>
      <c r="DY396" s="138"/>
      <c r="DZ396" s="138"/>
      <c r="EA396" s="138"/>
      <c r="EB396" s="138"/>
      <c r="EC396" s="138"/>
      <c r="ED396" s="138"/>
      <c r="EE396" s="138"/>
      <c r="EF396" s="138"/>
      <c r="EG396" s="138"/>
      <c r="EH396" s="138"/>
      <c r="EI396" s="138"/>
      <c r="EJ396" s="138"/>
      <c r="EK396" s="138"/>
      <c r="EL396" s="138"/>
      <c r="EM396" s="138"/>
      <c r="EN396" s="138"/>
      <c r="EO396" s="138"/>
      <c r="EP396" s="138"/>
      <c r="EQ396" s="138"/>
      <c r="ER396" s="138"/>
      <c r="ES396" s="138"/>
      <c r="ET396" s="138"/>
      <c r="EU396" s="138"/>
      <c r="EV396" s="138"/>
      <c r="EW396" s="138"/>
      <c r="EX396" s="138"/>
      <c r="EY396" s="138"/>
      <c r="EZ396" s="138"/>
      <c r="FA396" s="138"/>
      <c r="FB396" s="138"/>
      <c r="FC396" s="138"/>
      <c r="FD396" s="138"/>
      <c r="FE396" s="138"/>
      <c r="FF396" s="138"/>
      <c r="FG396" s="138"/>
      <c r="FH396" s="138"/>
      <c r="FI396" s="138"/>
      <c r="FJ396" s="138"/>
      <c r="FK396" s="138"/>
      <c r="FL396" s="138"/>
      <c r="FM396" s="138"/>
      <c r="FN396" s="138"/>
      <c r="FO396" s="138"/>
      <c r="FP396" s="138"/>
      <c r="FQ396" s="138"/>
      <c r="FR396" s="138"/>
      <c r="FS396" s="138"/>
      <c r="FT396" s="138"/>
      <c r="FU396" s="138"/>
      <c r="FV396" s="138"/>
      <c r="FW396" s="138"/>
      <c r="FX396" s="138"/>
      <c r="FY396" s="250"/>
      <c r="FZ396" s="250"/>
      <c r="GA396" s="250"/>
      <c r="GB396" s="250"/>
      <c r="GC396" s="250"/>
      <c r="GD396" s="250"/>
      <c r="GE396" s="250"/>
      <c r="GF396" s="250"/>
      <c r="GG396" s="250"/>
      <c r="GH396" s="250"/>
      <c r="GI396" s="250"/>
      <c r="GJ396" s="250"/>
      <c r="GK396" s="250"/>
      <c r="GL396" s="250"/>
      <c r="GM396" s="250"/>
      <c r="GN396" s="250"/>
      <c r="GO396" s="250"/>
      <c r="GP396" s="250"/>
      <c r="GQ396" s="250"/>
      <c r="GR396" s="250"/>
      <c r="GS396" s="250"/>
      <c r="GT396" s="250"/>
      <c r="GU396" s="250"/>
      <c r="GV396" s="250"/>
      <c r="GW396" s="250"/>
      <c r="GX396" s="250"/>
      <c r="GY396" s="250"/>
      <c r="GZ396" s="250"/>
      <c r="HA396" s="250"/>
      <c r="HB396" s="250"/>
      <c r="HC396" s="250"/>
      <c r="HD396" s="250"/>
      <c r="HE396" s="250"/>
      <c r="HF396" s="250"/>
      <c r="HG396" s="250"/>
      <c r="HH396" s="250"/>
    </row>
    <row r="397" spans="2:216" s="264" customFormat="1" ht="15" customHeight="1">
      <c r="B397" s="256" t="s">
        <v>529</v>
      </c>
      <c r="C397" s="253"/>
      <c r="D397" s="263"/>
      <c r="E397" s="263"/>
      <c r="F397" s="263"/>
      <c r="AF397" s="268"/>
      <c r="AG397" s="265"/>
      <c r="BF397" s="265"/>
      <c r="BG397" s="265"/>
      <c r="CF397" s="265"/>
      <c r="CG397" s="265"/>
      <c r="FY397" s="278"/>
      <c r="FZ397" s="278"/>
      <c r="GA397" s="278"/>
      <c r="GB397" s="278"/>
      <c r="GC397" s="278"/>
      <c r="GD397" s="278"/>
      <c r="GE397" s="278"/>
      <c r="GF397" s="278"/>
      <c r="GG397" s="278"/>
      <c r="GH397" s="278"/>
      <c r="GI397" s="278"/>
      <c r="GJ397" s="278"/>
      <c r="GK397" s="278"/>
      <c r="GL397" s="278"/>
      <c r="GM397" s="278"/>
      <c r="GN397" s="278"/>
      <c r="GO397" s="278"/>
      <c r="GP397" s="278"/>
      <c r="GQ397" s="278"/>
      <c r="GR397" s="278"/>
      <c r="GS397" s="278"/>
      <c r="GT397" s="278"/>
      <c r="GU397" s="278"/>
      <c r="GV397" s="278"/>
      <c r="GW397" s="278"/>
      <c r="GX397" s="278"/>
      <c r="GY397" s="278"/>
      <c r="GZ397" s="278"/>
      <c r="HA397" s="278"/>
      <c r="HB397" s="278"/>
      <c r="HC397" s="278"/>
      <c r="HD397" s="278"/>
      <c r="HE397" s="278"/>
      <c r="HF397" s="278"/>
      <c r="HG397" s="278"/>
      <c r="HH397" s="278"/>
    </row>
    <row r="398" spans="2:216" ht="15" customHeight="1">
      <c r="B398" s="105" t="s">
        <v>530</v>
      </c>
      <c r="C398" s="106" t="s">
        <v>174</v>
      </c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82"/>
      <c r="AH398" s="226"/>
      <c r="AI398" s="226"/>
      <c r="AJ398" s="226"/>
      <c r="AK398" s="132"/>
      <c r="AL398" s="132"/>
      <c r="AM398" s="132"/>
      <c r="AN398" s="132"/>
      <c r="AO398" s="132"/>
      <c r="AP398" s="132"/>
      <c r="AQ398" s="132"/>
      <c r="AR398" s="132"/>
      <c r="AS398" s="132"/>
      <c r="AT398" s="226"/>
      <c r="AU398" s="226"/>
      <c r="AV398" s="226"/>
      <c r="AW398" s="132"/>
      <c r="AX398" s="132"/>
      <c r="AY398" s="132"/>
      <c r="AZ398" s="132"/>
      <c r="BA398" s="132"/>
      <c r="BB398" s="132"/>
      <c r="BC398" s="132"/>
      <c r="BD398" s="132"/>
      <c r="BE398" s="132"/>
      <c r="BH398" s="226"/>
      <c r="BI398" s="226"/>
      <c r="BJ398" s="226"/>
      <c r="BK398" s="226"/>
      <c r="BL398" s="226"/>
      <c r="BM398" s="226"/>
      <c r="BN398" s="132"/>
      <c r="BO398" s="132"/>
      <c r="BP398" s="132"/>
      <c r="BQ398" s="132"/>
      <c r="BR398" s="132"/>
      <c r="BS398" s="132"/>
      <c r="BT398" s="226"/>
      <c r="BU398" s="226"/>
      <c r="BV398" s="226"/>
      <c r="BW398" s="226"/>
      <c r="BX398" s="226"/>
      <c r="BY398" s="226"/>
      <c r="BZ398" s="132"/>
      <c r="CA398" s="132"/>
      <c r="CB398" s="132"/>
      <c r="CC398" s="132"/>
      <c r="CD398" s="132"/>
      <c r="CE398" s="132"/>
      <c r="CH398" s="226"/>
      <c r="CI398" s="226"/>
      <c r="CJ398" s="226"/>
      <c r="CK398" s="226"/>
      <c r="CL398" s="226"/>
      <c r="CM398" s="226"/>
      <c r="CN398" s="226"/>
      <c r="CO398" s="226"/>
      <c r="CP398" s="226"/>
      <c r="CQ398" s="132"/>
      <c r="CR398" s="132"/>
      <c r="CS398" s="132"/>
      <c r="CT398" s="226"/>
      <c r="CU398" s="226"/>
      <c r="CV398" s="226"/>
      <c r="CW398" s="226"/>
      <c r="CX398" s="226"/>
      <c r="CY398" s="226"/>
      <c r="CZ398" s="226"/>
      <c r="DA398" s="226"/>
      <c r="DB398" s="226"/>
      <c r="DC398" s="132"/>
      <c r="DD398" s="132"/>
      <c r="DE398" s="132"/>
      <c r="DH398" s="132"/>
      <c r="DI398" s="132"/>
      <c r="DJ398" s="132"/>
      <c r="DK398" s="132"/>
      <c r="DL398" s="132"/>
      <c r="DM398" s="132"/>
      <c r="DN398" s="132"/>
      <c r="DO398" s="132"/>
      <c r="DP398" s="132"/>
      <c r="DQ398" s="132"/>
      <c r="DR398" s="132"/>
      <c r="DS398" s="132"/>
      <c r="DT398" s="132"/>
      <c r="DU398" s="132"/>
      <c r="DV398" s="132"/>
      <c r="DW398" s="132"/>
      <c r="DX398" s="132"/>
      <c r="DY398" s="132"/>
      <c r="DZ398" s="132"/>
      <c r="EA398" s="132"/>
      <c r="EB398" s="132"/>
      <c r="EC398" s="132"/>
      <c r="ED398" s="132"/>
      <c r="EE398" s="132"/>
      <c r="EF398" s="132"/>
      <c r="EG398" s="132"/>
      <c r="EH398" s="132"/>
      <c r="EI398" s="132"/>
      <c r="EJ398" s="132"/>
      <c r="EK398" s="132"/>
      <c r="EL398" s="132"/>
      <c r="EM398" s="132"/>
      <c r="EN398" s="132"/>
      <c r="EO398" s="132"/>
      <c r="EP398" s="132"/>
      <c r="EQ398" s="132"/>
      <c r="ER398" s="132"/>
      <c r="ES398" s="132"/>
      <c r="ET398" s="132"/>
      <c r="EU398" s="132"/>
      <c r="EV398" s="132"/>
      <c r="EW398" s="132"/>
      <c r="EX398" s="132"/>
      <c r="EY398" s="132"/>
      <c r="EZ398" s="132"/>
      <c r="FA398" s="132"/>
      <c r="FB398" s="132"/>
      <c r="FC398" s="132"/>
      <c r="FD398" s="132"/>
      <c r="FE398" s="132"/>
      <c r="FF398" s="132"/>
      <c r="FG398" s="132"/>
      <c r="FH398" s="132"/>
      <c r="FI398" s="132"/>
      <c r="FJ398" s="132"/>
      <c r="FK398" s="132"/>
      <c r="FL398" s="132"/>
      <c r="FM398" s="132"/>
      <c r="FN398" s="132"/>
      <c r="FO398" s="132"/>
      <c r="FP398" s="132"/>
      <c r="FQ398" s="132"/>
      <c r="FR398" s="132"/>
      <c r="FS398" s="132"/>
      <c r="FT398" s="132"/>
      <c r="FU398" s="132"/>
      <c r="FV398" s="132"/>
      <c r="FW398" s="132"/>
      <c r="FX398" s="132"/>
      <c r="FY398" s="168"/>
      <c r="FZ398" s="168"/>
      <c r="GA398" s="168"/>
      <c r="GB398" s="168"/>
      <c r="GC398" s="168"/>
      <c r="GD398" s="168"/>
      <c r="GE398" s="168"/>
      <c r="GF398" s="168"/>
      <c r="GG398" s="168"/>
      <c r="GH398" s="168"/>
      <c r="GI398" s="168"/>
      <c r="GJ398" s="168"/>
      <c r="GK398" s="168"/>
      <c r="GL398" s="168"/>
      <c r="GM398" s="168"/>
      <c r="GN398" s="168"/>
      <c r="GO398" s="168"/>
      <c r="GP398" s="168"/>
      <c r="GQ398" s="168"/>
      <c r="GR398" s="168"/>
      <c r="GS398" s="168"/>
      <c r="GT398" s="168"/>
      <c r="GU398" s="168"/>
      <c r="GV398" s="168"/>
      <c r="GW398" s="168"/>
      <c r="GX398" s="168"/>
      <c r="GY398" s="168"/>
      <c r="GZ398" s="168"/>
      <c r="HA398" s="168"/>
      <c r="HB398" s="168"/>
      <c r="HC398" s="168"/>
      <c r="HD398" s="168"/>
      <c r="HE398" s="168"/>
      <c r="HF398" s="168"/>
      <c r="HG398" s="168"/>
      <c r="HH398" s="168"/>
    </row>
    <row r="399" spans="2:216" ht="15" customHeight="1">
      <c r="B399" s="105" t="s">
        <v>531</v>
      </c>
      <c r="C399" s="106" t="s">
        <v>153</v>
      </c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86"/>
      <c r="AH399" s="226"/>
      <c r="AI399" s="226"/>
      <c r="AJ399" s="226"/>
      <c r="AK399" s="132"/>
      <c r="AL399" s="132"/>
      <c r="AM399" s="132"/>
      <c r="AN399" s="132"/>
      <c r="AO399" s="132"/>
      <c r="AP399" s="132"/>
      <c r="AQ399" s="132"/>
      <c r="AR399" s="132"/>
      <c r="AS399" s="132"/>
      <c r="AT399" s="226"/>
      <c r="AU399" s="226"/>
      <c r="AV399" s="226"/>
      <c r="AW399" s="132"/>
      <c r="AX399" s="132"/>
      <c r="AY399" s="132"/>
      <c r="AZ399" s="132"/>
      <c r="BA399" s="132"/>
      <c r="BB399" s="132"/>
      <c r="BC399" s="132"/>
      <c r="BD399" s="132"/>
      <c r="BE399" s="132"/>
      <c r="BH399" s="226"/>
      <c r="BI399" s="226"/>
      <c r="BJ399" s="226"/>
      <c r="BK399" s="226"/>
      <c r="BL399" s="226"/>
      <c r="BM399" s="226"/>
      <c r="BN399" s="132"/>
      <c r="BO399" s="132"/>
      <c r="BP399" s="132"/>
      <c r="BQ399" s="132"/>
      <c r="BR399" s="132"/>
      <c r="BS399" s="132"/>
      <c r="BT399" s="226"/>
      <c r="BU399" s="226"/>
      <c r="BV399" s="226"/>
      <c r="BW399" s="226"/>
      <c r="BX399" s="226"/>
      <c r="BY399" s="226"/>
      <c r="BZ399" s="132"/>
      <c r="CA399" s="132"/>
      <c r="CB399" s="132"/>
      <c r="CC399" s="132"/>
      <c r="CD399" s="132"/>
      <c r="CE399" s="132"/>
      <c r="CH399" s="226"/>
      <c r="CI399" s="226"/>
      <c r="CJ399" s="226"/>
      <c r="CK399" s="226"/>
      <c r="CL399" s="226"/>
      <c r="CM399" s="226"/>
      <c r="CN399" s="226"/>
      <c r="CO399" s="226"/>
      <c r="CP399" s="226"/>
      <c r="CQ399" s="132"/>
      <c r="CR399" s="132"/>
      <c r="CS399" s="132"/>
      <c r="CT399" s="226"/>
      <c r="CU399" s="226"/>
      <c r="CV399" s="226"/>
      <c r="CW399" s="226"/>
      <c r="CX399" s="226"/>
      <c r="CY399" s="226"/>
      <c r="CZ399" s="226"/>
      <c r="DA399" s="226"/>
      <c r="DB399" s="226"/>
      <c r="DC399" s="132"/>
      <c r="DD399" s="132"/>
      <c r="DE399" s="132"/>
      <c r="DH399" s="132"/>
      <c r="DI399" s="132"/>
      <c r="DJ399" s="132"/>
      <c r="DK399" s="132"/>
      <c r="DL399" s="132"/>
      <c r="DM399" s="132"/>
      <c r="DN399" s="132"/>
      <c r="DO399" s="132"/>
      <c r="DP399" s="132"/>
      <c r="DQ399" s="132"/>
      <c r="DR399" s="132"/>
      <c r="DS399" s="132"/>
      <c r="DT399" s="132"/>
      <c r="DU399" s="132"/>
      <c r="DV399" s="132"/>
      <c r="DW399" s="132"/>
      <c r="DX399" s="132"/>
      <c r="DY399" s="132"/>
      <c r="DZ399" s="132"/>
      <c r="EA399" s="132"/>
      <c r="EB399" s="132"/>
      <c r="EC399" s="132"/>
      <c r="ED399" s="132"/>
      <c r="EE399" s="132"/>
      <c r="EF399" s="132"/>
      <c r="EG399" s="132"/>
      <c r="EH399" s="132"/>
      <c r="EI399" s="132"/>
      <c r="EJ399" s="132"/>
      <c r="EK399" s="132"/>
      <c r="EL399" s="132"/>
      <c r="EM399" s="132"/>
      <c r="EN399" s="132"/>
      <c r="EO399" s="132"/>
      <c r="EP399" s="132"/>
      <c r="EQ399" s="132"/>
      <c r="ER399" s="132"/>
      <c r="ES399" s="132"/>
      <c r="ET399" s="132"/>
      <c r="EU399" s="132"/>
      <c r="EV399" s="132"/>
      <c r="EW399" s="132"/>
      <c r="EX399" s="132"/>
      <c r="EY399" s="132"/>
      <c r="EZ399" s="132"/>
      <c r="FA399" s="132"/>
      <c r="FB399" s="132"/>
      <c r="FC399" s="132"/>
      <c r="FD399" s="132"/>
      <c r="FE399" s="132"/>
      <c r="FF399" s="132"/>
      <c r="FG399" s="132"/>
      <c r="FH399" s="132"/>
      <c r="FI399" s="132"/>
      <c r="FJ399" s="132"/>
      <c r="FK399" s="132"/>
      <c r="FL399" s="132"/>
      <c r="FM399" s="132"/>
      <c r="FN399" s="132"/>
      <c r="FO399" s="132"/>
      <c r="FP399" s="132"/>
      <c r="FQ399" s="132"/>
      <c r="FR399" s="132"/>
      <c r="FS399" s="132"/>
      <c r="FT399" s="132"/>
      <c r="FU399" s="132"/>
      <c r="FV399" s="132"/>
      <c r="FW399" s="132"/>
      <c r="FX399" s="132"/>
      <c r="FY399" s="168"/>
      <c r="FZ399" s="168"/>
      <c r="GA399" s="168"/>
      <c r="GB399" s="168"/>
      <c r="GC399" s="168"/>
      <c r="GD399" s="168"/>
      <c r="GE399" s="168"/>
      <c r="GF399" s="168"/>
      <c r="GG399" s="168"/>
      <c r="GH399" s="168"/>
      <c r="GI399" s="168"/>
      <c r="GJ399" s="168"/>
      <c r="GK399" s="168"/>
      <c r="GL399" s="168"/>
      <c r="GM399" s="168"/>
      <c r="GN399" s="168"/>
      <c r="GO399" s="168"/>
      <c r="GP399" s="168"/>
      <c r="GQ399" s="168"/>
      <c r="GR399" s="168"/>
      <c r="GS399" s="168"/>
      <c r="GT399" s="168"/>
      <c r="GU399" s="168"/>
      <c r="GV399" s="168"/>
      <c r="GW399" s="168"/>
      <c r="GX399" s="168"/>
      <c r="GY399" s="168"/>
      <c r="GZ399" s="168"/>
      <c r="HA399" s="168"/>
      <c r="HB399" s="168"/>
      <c r="HC399" s="168"/>
      <c r="HD399" s="168"/>
      <c r="HE399" s="168"/>
      <c r="HF399" s="168"/>
      <c r="HG399" s="168"/>
      <c r="HH399" s="168"/>
    </row>
    <row r="400" spans="2:216" ht="15" customHeight="1">
      <c r="B400" s="105" t="s">
        <v>532</v>
      </c>
      <c r="C400" s="106" t="s">
        <v>181</v>
      </c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82"/>
      <c r="AH400" s="226"/>
      <c r="AI400" s="226"/>
      <c r="AJ400" s="226"/>
      <c r="AK400" s="132"/>
      <c r="AL400" s="132"/>
      <c r="AM400" s="132"/>
      <c r="AN400" s="132"/>
      <c r="AO400" s="132"/>
      <c r="AP400" s="132"/>
      <c r="AQ400" s="132"/>
      <c r="AR400" s="132"/>
      <c r="AS400" s="132"/>
      <c r="AT400" s="226"/>
      <c r="AU400" s="226"/>
      <c r="AV400" s="226"/>
      <c r="AW400" s="132"/>
      <c r="AX400" s="132"/>
      <c r="AY400" s="132"/>
      <c r="AZ400" s="132"/>
      <c r="BA400" s="132"/>
      <c r="BB400" s="132"/>
      <c r="BC400" s="132"/>
      <c r="BD400" s="132"/>
      <c r="BE400" s="132"/>
      <c r="BH400" s="226"/>
      <c r="BI400" s="226"/>
      <c r="BJ400" s="226"/>
      <c r="BK400" s="226"/>
      <c r="BL400" s="226"/>
      <c r="BM400" s="226"/>
      <c r="BN400" s="132"/>
      <c r="BO400" s="132"/>
      <c r="BP400" s="132"/>
      <c r="BQ400" s="132"/>
      <c r="BR400" s="132"/>
      <c r="BS400" s="132"/>
      <c r="BT400" s="226"/>
      <c r="BU400" s="226"/>
      <c r="BV400" s="226"/>
      <c r="BW400" s="226"/>
      <c r="BX400" s="226"/>
      <c r="BY400" s="226"/>
      <c r="BZ400" s="132"/>
      <c r="CA400" s="132"/>
      <c r="CB400" s="132"/>
      <c r="CC400" s="132"/>
      <c r="CD400" s="132"/>
      <c r="CE400" s="132"/>
      <c r="CH400" s="226"/>
      <c r="CI400" s="226"/>
      <c r="CJ400" s="226"/>
      <c r="CK400" s="226"/>
      <c r="CL400" s="226"/>
      <c r="CM400" s="226"/>
      <c r="CN400" s="226"/>
      <c r="CO400" s="226"/>
      <c r="CP400" s="226"/>
      <c r="CQ400" s="132"/>
      <c r="CR400" s="132"/>
      <c r="CS400" s="132"/>
      <c r="CT400" s="226"/>
      <c r="CU400" s="226"/>
      <c r="CV400" s="226"/>
      <c r="CW400" s="226"/>
      <c r="CX400" s="226"/>
      <c r="CY400" s="226"/>
      <c r="CZ400" s="226"/>
      <c r="DA400" s="226"/>
      <c r="DB400" s="226"/>
      <c r="DC400" s="132"/>
      <c r="DD400" s="132"/>
      <c r="DE400" s="132"/>
      <c r="DH400" s="132"/>
      <c r="DI400" s="132"/>
      <c r="DJ400" s="132"/>
      <c r="DK400" s="132"/>
      <c r="DL400" s="132"/>
      <c r="DM400" s="132"/>
      <c r="DN400" s="132"/>
      <c r="DO400" s="132"/>
      <c r="DP400" s="132"/>
      <c r="DQ400" s="132"/>
      <c r="DR400" s="132"/>
      <c r="DS400" s="132"/>
      <c r="DT400" s="132"/>
      <c r="DU400" s="132"/>
      <c r="DV400" s="132"/>
      <c r="DW400" s="132"/>
      <c r="DX400" s="132"/>
      <c r="DY400" s="132"/>
      <c r="DZ400" s="132"/>
      <c r="EA400" s="132"/>
      <c r="EB400" s="132"/>
      <c r="EC400" s="132"/>
      <c r="ED400" s="132"/>
      <c r="EE400" s="132"/>
      <c r="EF400" s="132"/>
      <c r="EG400" s="132"/>
      <c r="EH400" s="132"/>
      <c r="EI400" s="132"/>
      <c r="EJ400" s="132"/>
      <c r="EK400" s="132"/>
      <c r="EL400" s="132"/>
      <c r="EM400" s="132"/>
      <c r="EN400" s="132"/>
      <c r="EO400" s="132"/>
      <c r="EP400" s="132"/>
      <c r="EQ400" s="132"/>
      <c r="ER400" s="132"/>
      <c r="ES400" s="132"/>
      <c r="ET400" s="132"/>
      <c r="EU400" s="132"/>
      <c r="EV400" s="132"/>
      <c r="EW400" s="132"/>
      <c r="EX400" s="132"/>
      <c r="EY400" s="132"/>
      <c r="EZ400" s="132"/>
      <c r="FA400" s="132"/>
      <c r="FB400" s="132"/>
      <c r="FC400" s="132"/>
      <c r="FD400" s="132"/>
      <c r="FE400" s="132"/>
      <c r="FF400" s="132"/>
      <c r="FG400" s="132"/>
      <c r="FH400" s="132"/>
      <c r="FI400" s="132"/>
      <c r="FJ400" s="132"/>
      <c r="FK400" s="132"/>
      <c r="FL400" s="132"/>
      <c r="FM400" s="132"/>
      <c r="FN400" s="132"/>
      <c r="FO400" s="132"/>
      <c r="FP400" s="132"/>
      <c r="FQ400" s="132"/>
      <c r="FR400" s="132"/>
      <c r="FS400" s="132"/>
      <c r="FT400" s="132"/>
      <c r="FU400" s="132"/>
      <c r="FV400" s="132"/>
      <c r="FW400" s="132"/>
      <c r="FX400" s="132"/>
      <c r="FY400" s="168"/>
      <c r="FZ400" s="168"/>
      <c r="GA400" s="168"/>
      <c r="GB400" s="168"/>
      <c r="GC400" s="168"/>
      <c r="GD400" s="168"/>
      <c r="GE400" s="168"/>
      <c r="GF400" s="168"/>
      <c r="GG400" s="168"/>
      <c r="GH400" s="168"/>
      <c r="GI400" s="168"/>
      <c r="GJ400" s="168"/>
      <c r="GK400" s="168"/>
      <c r="GL400" s="168"/>
      <c r="GM400" s="168"/>
      <c r="GN400" s="168"/>
      <c r="GO400" s="168"/>
      <c r="GP400" s="168"/>
      <c r="GQ400" s="168"/>
      <c r="GR400" s="168"/>
      <c r="GS400" s="168"/>
      <c r="GT400" s="168"/>
      <c r="GU400" s="168"/>
      <c r="GV400" s="168"/>
      <c r="GW400" s="168"/>
      <c r="GX400" s="168"/>
      <c r="GY400" s="168"/>
      <c r="GZ400" s="168"/>
      <c r="HA400" s="168"/>
      <c r="HB400" s="168"/>
      <c r="HC400" s="168"/>
      <c r="HD400" s="168"/>
      <c r="HE400" s="168"/>
      <c r="HF400" s="168"/>
      <c r="HG400" s="168"/>
      <c r="HH400" s="168"/>
    </row>
    <row r="401" spans="2:216" ht="15" customHeight="1">
      <c r="B401" s="105" t="s">
        <v>533</v>
      </c>
      <c r="C401" s="106" t="s">
        <v>181</v>
      </c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82"/>
      <c r="AH401" s="226"/>
      <c r="AI401" s="226"/>
      <c r="AJ401" s="226"/>
      <c r="AK401" s="132"/>
      <c r="AL401" s="132"/>
      <c r="AM401" s="132"/>
      <c r="AN401" s="132"/>
      <c r="AO401" s="132"/>
      <c r="AP401" s="132"/>
      <c r="AQ401" s="132"/>
      <c r="AR401" s="132"/>
      <c r="AS401" s="132"/>
      <c r="AT401" s="226"/>
      <c r="AU401" s="226"/>
      <c r="AV401" s="226"/>
      <c r="AW401" s="132"/>
      <c r="AX401" s="132"/>
      <c r="AY401" s="132"/>
      <c r="AZ401" s="132"/>
      <c r="BA401" s="132"/>
      <c r="BB401" s="132"/>
      <c r="BC401" s="132"/>
      <c r="BD401" s="132"/>
      <c r="BE401" s="132"/>
      <c r="BH401" s="226"/>
      <c r="BI401" s="226"/>
      <c r="BJ401" s="226"/>
      <c r="BK401" s="226"/>
      <c r="BL401" s="226"/>
      <c r="BM401" s="226"/>
      <c r="BN401" s="132"/>
      <c r="BO401" s="132"/>
      <c r="BP401" s="132"/>
      <c r="BQ401" s="132"/>
      <c r="BR401" s="132"/>
      <c r="BS401" s="132"/>
      <c r="BT401" s="226"/>
      <c r="BU401" s="226"/>
      <c r="BV401" s="226"/>
      <c r="BW401" s="226"/>
      <c r="BX401" s="226"/>
      <c r="BY401" s="226"/>
      <c r="BZ401" s="132"/>
      <c r="CA401" s="132"/>
      <c r="CB401" s="132"/>
      <c r="CC401" s="132"/>
      <c r="CD401" s="132"/>
      <c r="CE401" s="132"/>
      <c r="CH401" s="226"/>
      <c r="CI401" s="226"/>
      <c r="CJ401" s="226"/>
      <c r="CK401" s="226"/>
      <c r="CL401" s="226"/>
      <c r="CM401" s="226"/>
      <c r="CN401" s="226"/>
      <c r="CO401" s="226"/>
      <c r="CP401" s="226"/>
      <c r="CQ401" s="132"/>
      <c r="CR401" s="132"/>
      <c r="CS401" s="132"/>
      <c r="CT401" s="226"/>
      <c r="CU401" s="226"/>
      <c r="CV401" s="226"/>
      <c r="CW401" s="226"/>
      <c r="CX401" s="226"/>
      <c r="CY401" s="226"/>
      <c r="CZ401" s="226"/>
      <c r="DA401" s="226"/>
      <c r="DB401" s="226"/>
      <c r="DC401" s="132"/>
      <c r="DD401" s="132"/>
      <c r="DE401" s="132"/>
      <c r="DH401" s="132"/>
      <c r="DI401" s="132"/>
      <c r="DJ401" s="132"/>
      <c r="DK401" s="132"/>
      <c r="DL401" s="132"/>
      <c r="DM401" s="132"/>
      <c r="DN401" s="132"/>
      <c r="DO401" s="132"/>
      <c r="DP401" s="132"/>
      <c r="DQ401" s="132"/>
      <c r="DR401" s="132"/>
      <c r="DS401" s="132"/>
      <c r="DT401" s="132"/>
      <c r="DU401" s="132"/>
      <c r="DV401" s="132"/>
      <c r="DW401" s="132"/>
      <c r="DX401" s="132"/>
      <c r="DY401" s="132"/>
      <c r="DZ401" s="132"/>
      <c r="EA401" s="132"/>
      <c r="EB401" s="132"/>
      <c r="EC401" s="132"/>
      <c r="ED401" s="132"/>
      <c r="EE401" s="132"/>
      <c r="EF401" s="132"/>
      <c r="EG401" s="132"/>
      <c r="EH401" s="132"/>
      <c r="EI401" s="132"/>
      <c r="EJ401" s="132"/>
      <c r="EK401" s="132"/>
      <c r="EL401" s="132"/>
      <c r="EM401" s="132"/>
      <c r="EN401" s="132"/>
      <c r="EO401" s="132"/>
      <c r="EP401" s="132"/>
      <c r="EQ401" s="132"/>
      <c r="ER401" s="132"/>
      <c r="ES401" s="132"/>
      <c r="ET401" s="132"/>
      <c r="EU401" s="132"/>
      <c r="EV401" s="132"/>
      <c r="EW401" s="132"/>
      <c r="EX401" s="132"/>
      <c r="EY401" s="132"/>
      <c r="EZ401" s="132"/>
      <c r="FA401" s="132"/>
      <c r="FB401" s="132"/>
      <c r="FC401" s="132"/>
      <c r="FD401" s="132"/>
      <c r="FE401" s="132"/>
      <c r="FF401" s="132"/>
      <c r="FG401" s="132"/>
      <c r="FH401" s="132"/>
      <c r="FI401" s="132"/>
      <c r="FJ401" s="132"/>
      <c r="FK401" s="132"/>
      <c r="FL401" s="132"/>
      <c r="FM401" s="132"/>
      <c r="FN401" s="132"/>
      <c r="FO401" s="132"/>
      <c r="FP401" s="132"/>
      <c r="FQ401" s="132"/>
      <c r="FR401" s="132"/>
      <c r="FS401" s="132"/>
      <c r="FT401" s="132"/>
      <c r="FU401" s="132"/>
      <c r="FV401" s="132"/>
      <c r="FW401" s="132"/>
      <c r="FX401" s="132"/>
      <c r="FY401" s="168"/>
      <c r="FZ401" s="168"/>
      <c r="GA401" s="168"/>
      <c r="GB401" s="168"/>
      <c r="GC401" s="168"/>
      <c r="GD401" s="168"/>
      <c r="GE401" s="168"/>
      <c r="GF401" s="168"/>
      <c r="GG401" s="168"/>
      <c r="GH401" s="168"/>
      <c r="GI401" s="168"/>
      <c r="GJ401" s="168"/>
      <c r="GK401" s="168"/>
      <c r="GL401" s="168"/>
      <c r="GM401" s="168"/>
      <c r="GN401" s="168"/>
      <c r="GO401" s="168"/>
      <c r="GP401" s="168"/>
      <c r="GQ401" s="168"/>
      <c r="GR401" s="168"/>
      <c r="GS401" s="168"/>
      <c r="GT401" s="168"/>
      <c r="GU401" s="168"/>
      <c r="GV401" s="168"/>
      <c r="GW401" s="168"/>
      <c r="GX401" s="168"/>
      <c r="GY401" s="168"/>
      <c r="GZ401" s="168"/>
      <c r="HA401" s="168"/>
      <c r="HB401" s="168"/>
      <c r="HC401" s="168"/>
      <c r="HD401" s="168"/>
      <c r="HE401" s="168"/>
      <c r="HF401" s="168"/>
      <c r="HG401" s="168"/>
      <c r="HH401" s="168"/>
    </row>
    <row r="402" spans="2:216" ht="15" customHeight="1">
      <c r="B402" s="104" t="s">
        <v>534</v>
      </c>
      <c r="C402" s="106" t="s">
        <v>181</v>
      </c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82"/>
      <c r="AH402" s="226"/>
      <c r="AI402" s="226"/>
      <c r="AJ402" s="226"/>
      <c r="AK402" s="132"/>
      <c r="AL402" s="132"/>
      <c r="AM402" s="132"/>
      <c r="AN402" s="132"/>
      <c r="AO402" s="132"/>
      <c r="AP402" s="132"/>
      <c r="AQ402" s="132"/>
      <c r="AR402" s="132"/>
      <c r="AS402" s="132"/>
      <c r="AT402" s="226"/>
      <c r="AU402" s="226"/>
      <c r="AV402" s="226"/>
      <c r="AW402" s="132"/>
      <c r="AX402" s="132"/>
      <c r="AY402" s="132"/>
      <c r="AZ402" s="132"/>
      <c r="BA402" s="132"/>
      <c r="BB402" s="132"/>
      <c r="BC402" s="132"/>
      <c r="BD402" s="132"/>
      <c r="BE402" s="132"/>
      <c r="BH402" s="226"/>
      <c r="BI402" s="226"/>
      <c r="BJ402" s="226"/>
      <c r="BK402" s="226"/>
      <c r="BL402" s="226"/>
      <c r="BM402" s="226"/>
      <c r="BN402" s="132"/>
      <c r="BO402" s="132"/>
      <c r="BP402" s="132"/>
      <c r="BQ402" s="132"/>
      <c r="BR402" s="132"/>
      <c r="BS402" s="132"/>
      <c r="BT402" s="226"/>
      <c r="BU402" s="226"/>
      <c r="BV402" s="226"/>
      <c r="BW402" s="226"/>
      <c r="BX402" s="226"/>
      <c r="BY402" s="226"/>
      <c r="BZ402" s="132"/>
      <c r="CA402" s="132"/>
      <c r="CB402" s="132"/>
      <c r="CC402" s="132"/>
      <c r="CD402" s="132"/>
      <c r="CE402" s="132"/>
      <c r="CH402" s="226"/>
      <c r="CI402" s="226"/>
      <c r="CJ402" s="226"/>
      <c r="CK402" s="226"/>
      <c r="CL402" s="226"/>
      <c r="CM402" s="226"/>
      <c r="CN402" s="226"/>
      <c r="CO402" s="226"/>
      <c r="CP402" s="226"/>
      <c r="CQ402" s="132"/>
      <c r="CR402" s="132"/>
      <c r="CS402" s="132"/>
      <c r="CT402" s="226"/>
      <c r="CU402" s="226"/>
      <c r="CV402" s="226"/>
      <c r="CW402" s="226"/>
      <c r="CX402" s="226"/>
      <c r="CY402" s="226"/>
      <c r="CZ402" s="226"/>
      <c r="DA402" s="226"/>
      <c r="DB402" s="226"/>
      <c r="DC402" s="132"/>
      <c r="DD402" s="132"/>
      <c r="DE402" s="132"/>
      <c r="DH402" s="132"/>
      <c r="DI402" s="132"/>
      <c r="DJ402" s="132"/>
      <c r="DK402" s="132"/>
      <c r="DL402" s="132"/>
      <c r="DM402" s="132"/>
      <c r="DN402" s="132"/>
      <c r="DO402" s="132"/>
      <c r="DP402" s="132"/>
      <c r="DQ402" s="132"/>
      <c r="DR402" s="132"/>
      <c r="DS402" s="132"/>
      <c r="DT402" s="132"/>
      <c r="DU402" s="132"/>
      <c r="DV402" s="132"/>
      <c r="DW402" s="132"/>
      <c r="DX402" s="132"/>
      <c r="DY402" s="132"/>
      <c r="DZ402" s="132"/>
      <c r="EA402" s="132"/>
      <c r="EB402" s="132"/>
      <c r="EC402" s="132"/>
      <c r="ED402" s="132"/>
      <c r="EE402" s="132"/>
      <c r="EF402" s="132"/>
      <c r="EG402" s="132"/>
      <c r="EH402" s="132"/>
      <c r="EI402" s="132"/>
      <c r="EJ402" s="132"/>
      <c r="EK402" s="132"/>
      <c r="EL402" s="132"/>
      <c r="EM402" s="132"/>
      <c r="EN402" s="132"/>
      <c r="EO402" s="132"/>
      <c r="EP402" s="132"/>
      <c r="EQ402" s="132"/>
      <c r="ER402" s="132"/>
      <c r="ES402" s="132"/>
      <c r="ET402" s="132"/>
      <c r="EU402" s="132"/>
      <c r="EV402" s="132"/>
      <c r="EW402" s="132"/>
      <c r="EX402" s="132"/>
      <c r="EY402" s="132"/>
      <c r="EZ402" s="132"/>
      <c r="FA402" s="132"/>
      <c r="FB402" s="132"/>
      <c r="FC402" s="132"/>
      <c r="FD402" s="132"/>
      <c r="FE402" s="132"/>
      <c r="FF402" s="132"/>
      <c r="FG402" s="132"/>
      <c r="FH402" s="132"/>
      <c r="FI402" s="132"/>
      <c r="FJ402" s="132"/>
      <c r="FK402" s="132"/>
      <c r="FL402" s="132"/>
      <c r="FM402" s="132"/>
      <c r="FN402" s="132"/>
      <c r="FO402" s="132"/>
      <c r="FP402" s="132"/>
      <c r="FQ402" s="132"/>
      <c r="FR402" s="132"/>
      <c r="FS402" s="132"/>
      <c r="FT402" s="132"/>
      <c r="FU402" s="132"/>
      <c r="FV402" s="132"/>
      <c r="FW402" s="132"/>
      <c r="FX402" s="132"/>
      <c r="FY402" s="168"/>
      <c r="FZ402" s="168"/>
      <c r="GA402" s="168"/>
      <c r="GB402" s="168"/>
      <c r="GC402" s="168"/>
      <c r="GD402" s="168"/>
      <c r="GE402" s="168"/>
      <c r="GF402" s="168"/>
      <c r="GG402" s="168"/>
      <c r="GH402" s="168"/>
      <c r="GI402" s="168"/>
      <c r="GJ402" s="168"/>
      <c r="GK402" s="168"/>
      <c r="GL402" s="168"/>
      <c r="GM402" s="168"/>
      <c r="GN402" s="168"/>
      <c r="GO402" s="168"/>
      <c r="GP402" s="168"/>
      <c r="GQ402" s="168"/>
      <c r="GR402" s="168"/>
      <c r="GS402" s="168"/>
      <c r="GT402" s="168"/>
      <c r="GU402" s="168"/>
      <c r="GV402" s="168"/>
      <c r="GW402" s="168"/>
      <c r="GX402" s="168"/>
      <c r="GY402" s="168"/>
      <c r="GZ402" s="168"/>
      <c r="HA402" s="168"/>
      <c r="HB402" s="168"/>
      <c r="HC402" s="168"/>
      <c r="HD402" s="168"/>
      <c r="HE402" s="168"/>
      <c r="HF402" s="168"/>
      <c r="HG402" s="168"/>
      <c r="HH402" s="168"/>
    </row>
    <row r="403" spans="2:216" ht="15" customHeight="1">
      <c r="B403" s="104" t="s">
        <v>535</v>
      </c>
      <c r="C403" s="106" t="s">
        <v>183</v>
      </c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94"/>
      <c r="AH403" s="226"/>
      <c r="AI403" s="226"/>
      <c r="AJ403" s="226"/>
      <c r="AK403" s="132"/>
      <c r="AL403" s="132"/>
      <c r="AM403" s="132"/>
      <c r="AN403" s="132"/>
      <c r="AO403" s="132"/>
      <c r="AP403" s="132"/>
      <c r="AQ403" s="132"/>
      <c r="AR403" s="132"/>
      <c r="AS403" s="132"/>
      <c r="AT403" s="226"/>
      <c r="AU403" s="226"/>
      <c r="AV403" s="226"/>
      <c r="AW403" s="132"/>
      <c r="AX403" s="132"/>
      <c r="AY403" s="132"/>
      <c r="AZ403" s="132"/>
      <c r="BA403" s="132"/>
      <c r="BB403" s="132"/>
      <c r="BC403" s="132"/>
      <c r="BD403" s="132"/>
      <c r="BE403" s="132"/>
      <c r="BH403" s="226"/>
      <c r="BI403" s="226"/>
      <c r="BJ403" s="226"/>
      <c r="BK403" s="226"/>
      <c r="BL403" s="226"/>
      <c r="BM403" s="226"/>
      <c r="BN403" s="132"/>
      <c r="BO403" s="132"/>
      <c r="BP403" s="132"/>
      <c r="BQ403" s="132"/>
      <c r="BR403" s="132"/>
      <c r="BS403" s="132"/>
      <c r="BT403" s="226"/>
      <c r="BU403" s="226"/>
      <c r="BV403" s="226"/>
      <c r="BW403" s="226"/>
      <c r="BX403" s="226"/>
      <c r="BY403" s="226"/>
      <c r="BZ403" s="132"/>
      <c r="CA403" s="132"/>
      <c r="CB403" s="132"/>
      <c r="CC403" s="132"/>
      <c r="CD403" s="132"/>
      <c r="CE403" s="132"/>
      <c r="CH403" s="226"/>
      <c r="CI403" s="226"/>
      <c r="CJ403" s="226"/>
      <c r="CK403" s="226"/>
      <c r="CL403" s="226"/>
      <c r="CM403" s="226"/>
      <c r="CN403" s="226"/>
      <c r="CO403" s="226"/>
      <c r="CP403" s="226"/>
      <c r="CQ403" s="132"/>
      <c r="CR403" s="132"/>
      <c r="CS403" s="132"/>
      <c r="CT403" s="226"/>
      <c r="CU403" s="226"/>
      <c r="CV403" s="226"/>
      <c r="CW403" s="226"/>
      <c r="CX403" s="226"/>
      <c r="CY403" s="226"/>
      <c r="CZ403" s="226"/>
      <c r="DA403" s="226"/>
      <c r="DB403" s="226"/>
      <c r="DC403" s="132"/>
      <c r="DD403" s="132"/>
      <c r="DE403" s="132"/>
      <c r="DH403" s="132"/>
      <c r="DI403" s="132"/>
      <c r="DJ403" s="132"/>
      <c r="DK403" s="132"/>
      <c r="DL403" s="132"/>
      <c r="DM403" s="132"/>
      <c r="DN403" s="132"/>
      <c r="DO403" s="132"/>
      <c r="DP403" s="132"/>
      <c r="DQ403" s="132"/>
      <c r="DR403" s="132"/>
      <c r="DS403" s="132"/>
      <c r="DT403" s="132"/>
      <c r="DU403" s="132"/>
      <c r="DV403" s="132"/>
      <c r="DW403" s="132"/>
      <c r="DX403" s="132"/>
      <c r="DY403" s="132"/>
      <c r="DZ403" s="132"/>
      <c r="EA403" s="132"/>
      <c r="EB403" s="132"/>
      <c r="EC403" s="132"/>
      <c r="ED403" s="132"/>
      <c r="EE403" s="132"/>
      <c r="EF403" s="132"/>
      <c r="EG403" s="132"/>
      <c r="EH403" s="132"/>
      <c r="EI403" s="132"/>
      <c r="EJ403" s="132"/>
      <c r="EK403" s="132"/>
      <c r="EL403" s="132"/>
      <c r="EM403" s="132"/>
      <c r="EN403" s="132"/>
      <c r="EO403" s="132"/>
      <c r="EP403" s="132"/>
      <c r="EQ403" s="132"/>
      <c r="ER403" s="132"/>
      <c r="ES403" s="132"/>
      <c r="ET403" s="132"/>
      <c r="EU403" s="132"/>
      <c r="EV403" s="132"/>
      <c r="EW403" s="132"/>
      <c r="EX403" s="132"/>
      <c r="EY403" s="132"/>
      <c r="EZ403" s="132"/>
      <c r="FA403" s="132"/>
      <c r="FB403" s="132"/>
      <c r="FC403" s="132"/>
      <c r="FD403" s="132"/>
      <c r="FE403" s="132"/>
      <c r="FF403" s="132"/>
      <c r="FG403" s="132"/>
      <c r="FH403" s="132"/>
      <c r="FI403" s="132"/>
      <c r="FJ403" s="132"/>
      <c r="FK403" s="132"/>
      <c r="FL403" s="132"/>
      <c r="FM403" s="132"/>
      <c r="FN403" s="132"/>
      <c r="FO403" s="132"/>
      <c r="FP403" s="132"/>
      <c r="FQ403" s="132"/>
      <c r="FR403" s="132"/>
      <c r="FS403" s="132"/>
      <c r="FT403" s="132"/>
      <c r="FU403" s="132"/>
      <c r="FV403" s="132"/>
      <c r="FW403" s="132"/>
      <c r="FX403" s="132"/>
      <c r="FY403" s="168"/>
      <c r="FZ403" s="168"/>
      <c r="GA403" s="168"/>
      <c r="GB403" s="168"/>
      <c r="GC403" s="168"/>
      <c r="GD403" s="168"/>
      <c r="GE403" s="168"/>
      <c r="GF403" s="168"/>
      <c r="GG403" s="168"/>
      <c r="GH403" s="168"/>
      <c r="GI403" s="168"/>
      <c r="GJ403" s="168"/>
      <c r="GK403" s="168"/>
      <c r="GL403" s="168"/>
      <c r="GM403" s="168"/>
      <c r="GN403" s="168"/>
      <c r="GO403" s="168"/>
      <c r="GP403" s="168"/>
      <c r="GQ403" s="168"/>
      <c r="GR403" s="168"/>
      <c r="GS403" s="168"/>
      <c r="GT403" s="168"/>
      <c r="GU403" s="168"/>
      <c r="GV403" s="168"/>
      <c r="GW403" s="168"/>
      <c r="GX403" s="168"/>
      <c r="GY403" s="168"/>
      <c r="GZ403" s="168"/>
      <c r="HA403" s="168"/>
      <c r="HB403" s="168"/>
      <c r="HC403" s="168"/>
      <c r="HD403" s="168"/>
      <c r="HE403" s="168"/>
      <c r="HF403" s="168"/>
      <c r="HG403" s="168"/>
      <c r="HH403" s="168"/>
    </row>
    <row r="404" spans="2:216" ht="15" customHeight="1">
      <c r="B404" s="104" t="s">
        <v>536</v>
      </c>
      <c r="C404" s="106" t="s">
        <v>181</v>
      </c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203"/>
      <c r="AH404" s="226"/>
      <c r="AI404" s="226"/>
      <c r="AJ404" s="226"/>
      <c r="AK404" s="132"/>
      <c r="AL404" s="132"/>
      <c r="AM404" s="132"/>
      <c r="AN404" s="132"/>
      <c r="AO404" s="132"/>
      <c r="AP404" s="132"/>
      <c r="AQ404" s="132"/>
      <c r="AR404" s="132"/>
      <c r="AS404" s="132"/>
      <c r="AT404" s="226"/>
      <c r="AU404" s="226"/>
      <c r="AV404" s="226"/>
      <c r="AW404" s="132"/>
      <c r="AX404" s="132"/>
      <c r="AY404" s="132"/>
      <c r="AZ404" s="132"/>
      <c r="BA404" s="132"/>
      <c r="BB404" s="132"/>
      <c r="BC404" s="132"/>
      <c r="BD404" s="132"/>
      <c r="BE404" s="132"/>
      <c r="BH404" s="226"/>
      <c r="BI404" s="226"/>
      <c r="BJ404" s="226"/>
      <c r="BK404" s="226"/>
      <c r="BL404" s="226"/>
      <c r="BM404" s="226"/>
      <c r="BN404" s="132"/>
      <c r="BO404" s="132"/>
      <c r="BP404" s="132"/>
      <c r="BQ404" s="132"/>
      <c r="BR404" s="132"/>
      <c r="BS404" s="132"/>
      <c r="BT404" s="226"/>
      <c r="BU404" s="226"/>
      <c r="BV404" s="226"/>
      <c r="BW404" s="226"/>
      <c r="BX404" s="226"/>
      <c r="BY404" s="226"/>
      <c r="BZ404" s="132"/>
      <c r="CA404" s="132"/>
      <c r="CB404" s="132"/>
      <c r="CC404" s="132"/>
      <c r="CD404" s="132"/>
      <c r="CE404" s="132"/>
      <c r="CH404" s="226"/>
      <c r="CI404" s="226"/>
      <c r="CJ404" s="226"/>
      <c r="CK404" s="226"/>
      <c r="CL404" s="226"/>
      <c r="CM404" s="226"/>
      <c r="CN404" s="226"/>
      <c r="CO404" s="226"/>
      <c r="CP404" s="226"/>
      <c r="CQ404" s="132"/>
      <c r="CR404" s="132"/>
      <c r="CS404" s="132"/>
      <c r="CT404" s="226"/>
      <c r="CU404" s="226"/>
      <c r="CV404" s="226"/>
      <c r="CW404" s="226"/>
      <c r="CX404" s="226"/>
      <c r="CY404" s="226"/>
      <c r="CZ404" s="226"/>
      <c r="DA404" s="226"/>
      <c r="DB404" s="226"/>
      <c r="DC404" s="132"/>
      <c r="DD404" s="132"/>
      <c r="DE404" s="132"/>
      <c r="DH404" s="132"/>
      <c r="DI404" s="132"/>
      <c r="DJ404" s="132"/>
      <c r="DK404" s="132"/>
      <c r="DL404" s="132"/>
      <c r="DM404" s="132"/>
      <c r="DN404" s="132"/>
      <c r="DO404" s="132"/>
      <c r="DP404" s="132"/>
      <c r="DQ404" s="132"/>
      <c r="DR404" s="132"/>
      <c r="DS404" s="132"/>
      <c r="DT404" s="132"/>
      <c r="DU404" s="132"/>
      <c r="DV404" s="132"/>
      <c r="DW404" s="132"/>
      <c r="DX404" s="132"/>
      <c r="DY404" s="132"/>
      <c r="DZ404" s="132"/>
      <c r="EA404" s="132"/>
      <c r="EB404" s="132"/>
      <c r="EC404" s="132"/>
      <c r="ED404" s="132"/>
      <c r="EE404" s="132"/>
      <c r="EF404" s="132"/>
      <c r="EG404" s="132"/>
      <c r="EH404" s="132"/>
      <c r="EI404" s="132"/>
      <c r="EJ404" s="132"/>
      <c r="EK404" s="132"/>
      <c r="EL404" s="132"/>
      <c r="EM404" s="132"/>
      <c r="EN404" s="132"/>
      <c r="EO404" s="132"/>
      <c r="EP404" s="132"/>
      <c r="EQ404" s="132"/>
      <c r="ER404" s="132"/>
      <c r="ES404" s="132"/>
      <c r="ET404" s="132"/>
      <c r="EU404" s="132"/>
      <c r="EV404" s="132"/>
      <c r="EW404" s="132"/>
      <c r="EX404" s="132"/>
      <c r="EY404" s="132"/>
      <c r="EZ404" s="132"/>
      <c r="FA404" s="132"/>
      <c r="FB404" s="132"/>
      <c r="FC404" s="132"/>
      <c r="FD404" s="132"/>
      <c r="FE404" s="132"/>
      <c r="FF404" s="132"/>
      <c r="FG404" s="132"/>
      <c r="FH404" s="132"/>
      <c r="FI404" s="132"/>
      <c r="FJ404" s="132"/>
      <c r="FK404" s="132"/>
      <c r="FL404" s="132"/>
      <c r="FM404" s="132"/>
      <c r="FN404" s="132"/>
      <c r="FO404" s="132"/>
      <c r="FP404" s="132"/>
      <c r="FQ404" s="132"/>
      <c r="FR404" s="132"/>
      <c r="FS404" s="132"/>
      <c r="FT404" s="132"/>
      <c r="FU404" s="132"/>
      <c r="FV404" s="132"/>
      <c r="FW404" s="132"/>
      <c r="FX404" s="132"/>
      <c r="FY404" s="168"/>
      <c r="FZ404" s="168"/>
      <c r="GA404" s="168"/>
      <c r="GB404" s="168"/>
      <c r="GC404" s="168"/>
      <c r="GD404" s="168"/>
      <c r="GE404" s="168"/>
      <c r="GF404" s="168"/>
      <c r="GG404" s="168"/>
      <c r="GH404" s="168"/>
      <c r="GI404" s="168"/>
      <c r="GJ404" s="168"/>
      <c r="GK404" s="168"/>
      <c r="GL404" s="168"/>
      <c r="GM404" s="168"/>
      <c r="GN404" s="168"/>
      <c r="GO404" s="168"/>
      <c r="GP404" s="168"/>
      <c r="GQ404" s="168"/>
      <c r="GR404" s="168"/>
      <c r="GS404" s="168"/>
      <c r="GT404" s="168"/>
      <c r="GU404" s="168"/>
      <c r="GV404" s="168"/>
      <c r="GW404" s="168"/>
      <c r="GX404" s="168"/>
      <c r="GY404" s="168"/>
      <c r="GZ404" s="168"/>
      <c r="HA404" s="168"/>
      <c r="HB404" s="168"/>
      <c r="HC404" s="168"/>
      <c r="HD404" s="168"/>
      <c r="HE404" s="168"/>
      <c r="HF404" s="168"/>
      <c r="HG404" s="168"/>
      <c r="HH404" s="168"/>
    </row>
    <row r="405" spans="2:216" ht="15" customHeight="1">
      <c r="B405" s="104" t="s">
        <v>537</v>
      </c>
      <c r="C405" s="106" t="s">
        <v>183</v>
      </c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94"/>
      <c r="AH405" s="226"/>
      <c r="AI405" s="226"/>
      <c r="AJ405" s="226"/>
      <c r="AK405" s="132"/>
      <c r="AL405" s="132"/>
      <c r="AM405" s="132"/>
      <c r="AN405" s="132"/>
      <c r="AO405" s="132"/>
      <c r="AP405" s="132"/>
      <c r="AQ405" s="132"/>
      <c r="AR405" s="132"/>
      <c r="AS405" s="132"/>
      <c r="AT405" s="226"/>
      <c r="AU405" s="226"/>
      <c r="AV405" s="226"/>
      <c r="AW405" s="132"/>
      <c r="AX405" s="132"/>
      <c r="AY405" s="132"/>
      <c r="AZ405" s="132"/>
      <c r="BA405" s="132"/>
      <c r="BB405" s="132"/>
      <c r="BC405" s="132"/>
      <c r="BD405" s="132"/>
      <c r="BE405" s="132"/>
      <c r="BH405" s="226"/>
      <c r="BI405" s="226"/>
      <c r="BJ405" s="226"/>
      <c r="BK405" s="226"/>
      <c r="BL405" s="226"/>
      <c r="BM405" s="226"/>
      <c r="BN405" s="132"/>
      <c r="BO405" s="132"/>
      <c r="BP405" s="132"/>
      <c r="BQ405" s="132"/>
      <c r="BR405" s="132"/>
      <c r="BS405" s="132"/>
      <c r="BT405" s="226"/>
      <c r="BU405" s="226"/>
      <c r="BV405" s="226"/>
      <c r="BW405" s="226"/>
      <c r="BX405" s="226"/>
      <c r="BY405" s="226"/>
      <c r="BZ405" s="132"/>
      <c r="CA405" s="132"/>
      <c r="CB405" s="132"/>
      <c r="CC405" s="132"/>
      <c r="CD405" s="132"/>
      <c r="CE405" s="132"/>
      <c r="CH405" s="226"/>
      <c r="CI405" s="226"/>
      <c r="CJ405" s="226"/>
      <c r="CK405" s="226"/>
      <c r="CL405" s="226"/>
      <c r="CM405" s="226"/>
      <c r="CN405" s="226"/>
      <c r="CO405" s="226"/>
      <c r="CP405" s="226"/>
      <c r="CQ405" s="132"/>
      <c r="CR405" s="132"/>
      <c r="CS405" s="132"/>
      <c r="CT405" s="226"/>
      <c r="CU405" s="226"/>
      <c r="CV405" s="226"/>
      <c r="CW405" s="226"/>
      <c r="CX405" s="226"/>
      <c r="CY405" s="226"/>
      <c r="CZ405" s="226"/>
      <c r="DA405" s="226"/>
      <c r="DB405" s="226"/>
      <c r="DC405" s="132"/>
      <c r="DD405" s="132"/>
      <c r="DE405" s="132"/>
      <c r="DH405" s="132"/>
      <c r="DI405" s="132"/>
      <c r="DJ405" s="132"/>
      <c r="DK405" s="132"/>
      <c r="DL405" s="132"/>
      <c r="DM405" s="132"/>
      <c r="DN405" s="132"/>
      <c r="DO405" s="132"/>
      <c r="DP405" s="132"/>
      <c r="DQ405" s="132"/>
      <c r="DR405" s="132"/>
      <c r="DS405" s="132"/>
      <c r="DT405" s="132"/>
      <c r="DU405" s="132"/>
      <c r="DV405" s="132"/>
      <c r="DW405" s="132"/>
      <c r="DX405" s="132"/>
      <c r="DY405" s="132"/>
      <c r="DZ405" s="132"/>
      <c r="EA405" s="132"/>
      <c r="EB405" s="132"/>
      <c r="EC405" s="132"/>
      <c r="ED405" s="132"/>
      <c r="EE405" s="132"/>
      <c r="EF405" s="132"/>
      <c r="EG405" s="132"/>
      <c r="EH405" s="132"/>
      <c r="EI405" s="132"/>
      <c r="EJ405" s="132"/>
      <c r="EK405" s="132"/>
      <c r="EL405" s="132"/>
      <c r="EM405" s="132"/>
      <c r="EN405" s="132"/>
      <c r="EO405" s="132"/>
      <c r="EP405" s="132"/>
      <c r="EQ405" s="132"/>
      <c r="ER405" s="132"/>
      <c r="ES405" s="132"/>
      <c r="ET405" s="132"/>
      <c r="EU405" s="132"/>
      <c r="EV405" s="132"/>
      <c r="EW405" s="132"/>
      <c r="EX405" s="132"/>
      <c r="EY405" s="132"/>
      <c r="EZ405" s="132"/>
      <c r="FA405" s="132"/>
      <c r="FB405" s="132"/>
      <c r="FC405" s="132"/>
      <c r="FD405" s="132"/>
      <c r="FE405" s="132"/>
      <c r="FF405" s="132"/>
      <c r="FG405" s="132"/>
      <c r="FH405" s="132"/>
      <c r="FI405" s="132"/>
      <c r="FJ405" s="132"/>
      <c r="FK405" s="132"/>
      <c r="FL405" s="132"/>
      <c r="FM405" s="132"/>
      <c r="FN405" s="132"/>
      <c r="FO405" s="132"/>
      <c r="FP405" s="132"/>
      <c r="FQ405" s="132"/>
      <c r="FR405" s="132"/>
      <c r="FS405" s="132"/>
      <c r="FT405" s="132"/>
      <c r="FU405" s="132"/>
      <c r="FV405" s="132"/>
      <c r="FW405" s="132"/>
      <c r="FX405" s="132"/>
      <c r="FY405" s="168"/>
      <c r="FZ405" s="168"/>
      <c r="GA405" s="168"/>
      <c r="GB405" s="168"/>
      <c r="GC405" s="168"/>
      <c r="GD405" s="168"/>
      <c r="GE405" s="168"/>
      <c r="GF405" s="168"/>
      <c r="GG405" s="168"/>
      <c r="GH405" s="168"/>
      <c r="GI405" s="168"/>
      <c r="GJ405" s="168"/>
      <c r="GK405" s="168"/>
      <c r="GL405" s="168"/>
      <c r="GM405" s="168"/>
      <c r="GN405" s="168"/>
      <c r="GO405" s="168"/>
      <c r="GP405" s="168"/>
      <c r="GQ405" s="168"/>
      <c r="GR405" s="168"/>
      <c r="GS405" s="168"/>
      <c r="GT405" s="168"/>
      <c r="GU405" s="168"/>
      <c r="GV405" s="168"/>
      <c r="GW405" s="168"/>
      <c r="GX405" s="168"/>
      <c r="GY405" s="168"/>
      <c r="GZ405" s="168"/>
      <c r="HA405" s="168"/>
      <c r="HB405" s="168"/>
      <c r="HC405" s="168"/>
      <c r="HD405" s="168"/>
      <c r="HE405" s="168"/>
      <c r="HF405" s="168"/>
      <c r="HG405" s="168"/>
      <c r="HH405" s="168"/>
    </row>
    <row r="406" spans="2:216" ht="15" customHeight="1">
      <c r="B406" s="104" t="s">
        <v>538</v>
      </c>
      <c r="C406" s="106" t="s">
        <v>183</v>
      </c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94"/>
      <c r="AH406" s="226"/>
      <c r="AI406" s="226"/>
      <c r="AJ406" s="226"/>
      <c r="AK406" s="132"/>
      <c r="AL406" s="132"/>
      <c r="AM406" s="132"/>
      <c r="AN406" s="132"/>
      <c r="AO406" s="132"/>
      <c r="AP406" s="132"/>
      <c r="AQ406" s="132"/>
      <c r="AR406" s="132"/>
      <c r="AS406" s="132"/>
      <c r="AT406" s="226"/>
      <c r="AU406" s="226"/>
      <c r="AV406" s="226"/>
      <c r="AW406" s="132"/>
      <c r="AX406" s="132"/>
      <c r="AY406" s="132"/>
      <c r="AZ406" s="132"/>
      <c r="BA406" s="132"/>
      <c r="BB406" s="132"/>
      <c r="BC406" s="132"/>
      <c r="BD406" s="132"/>
      <c r="BE406" s="132"/>
      <c r="BH406" s="226"/>
      <c r="BI406" s="226"/>
      <c r="BJ406" s="226"/>
      <c r="BK406" s="226"/>
      <c r="BL406" s="226"/>
      <c r="BM406" s="226"/>
      <c r="BN406" s="132"/>
      <c r="BO406" s="132"/>
      <c r="BP406" s="132"/>
      <c r="BQ406" s="132"/>
      <c r="BR406" s="132"/>
      <c r="BS406" s="132"/>
      <c r="BT406" s="226"/>
      <c r="BU406" s="226"/>
      <c r="BV406" s="226"/>
      <c r="BW406" s="226"/>
      <c r="BX406" s="226"/>
      <c r="BY406" s="226"/>
      <c r="BZ406" s="132"/>
      <c r="CA406" s="132"/>
      <c r="CB406" s="132"/>
      <c r="CC406" s="132"/>
      <c r="CD406" s="132"/>
      <c r="CE406" s="132"/>
      <c r="CH406" s="226"/>
      <c r="CI406" s="226"/>
      <c r="CJ406" s="226"/>
      <c r="CK406" s="226"/>
      <c r="CL406" s="226"/>
      <c r="CM406" s="226"/>
      <c r="CN406" s="226"/>
      <c r="CO406" s="226"/>
      <c r="CP406" s="226"/>
      <c r="CQ406" s="132"/>
      <c r="CR406" s="132"/>
      <c r="CS406" s="132"/>
      <c r="CT406" s="226"/>
      <c r="CU406" s="226"/>
      <c r="CV406" s="226"/>
      <c r="CW406" s="226"/>
      <c r="CX406" s="226"/>
      <c r="CY406" s="226"/>
      <c r="CZ406" s="226"/>
      <c r="DA406" s="226"/>
      <c r="DB406" s="226"/>
      <c r="DC406" s="132"/>
      <c r="DD406" s="132"/>
      <c r="DE406" s="132"/>
      <c r="DH406" s="132"/>
      <c r="DI406" s="132"/>
      <c r="DJ406" s="132"/>
      <c r="DK406" s="132"/>
      <c r="DL406" s="132"/>
      <c r="DM406" s="132"/>
      <c r="DN406" s="132"/>
      <c r="DO406" s="132"/>
      <c r="DP406" s="132"/>
      <c r="DQ406" s="132"/>
      <c r="DR406" s="132"/>
      <c r="DS406" s="132"/>
      <c r="DT406" s="132"/>
      <c r="DU406" s="132"/>
      <c r="DV406" s="132"/>
      <c r="DW406" s="132"/>
      <c r="DX406" s="132"/>
      <c r="DY406" s="132"/>
      <c r="DZ406" s="132"/>
      <c r="EA406" s="132"/>
      <c r="EB406" s="132"/>
      <c r="EC406" s="132"/>
      <c r="ED406" s="132"/>
      <c r="EE406" s="132"/>
      <c r="EF406" s="132"/>
      <c r="EG406" s="132"/>
      <c r="EH406" s="132"/>
      <c r="EI406" s="132"/>
      <c r="EJ406" s="132"/>
      <c r="EK406" s="132"/>
      <c r="EL406" s="132"/>
      <c r="EM406" s="132"/>
      <c r="EN406" s="132"/>
      <c r="EO406" s="132"/>
      <c r="EP406" s="132"/>
      <c r="EQ406" s="132"/>
      <c r="ER406" s="132"/>
      <c r="ES406" s="132"/>
      <c r="ET406" s="132"/>
      <c r="EU406" s="132"/>
      <c r="EV406" s="132"/>
      <c r="EW406" s="132"/>
      <c r="EX406" s="132"/>
      <c r="EY406" s="132"/>
      <c r="EZ406" s="132"/>
      <c r="FA406" s="132"/>
      <c r="FB406" s="132"/>
      <c r="FC406" s="132"/>
      <c r="FD406" s="132"/>
      <c r="FE406" s="132"/>
      <c r="FF406" s="132"/>
      <c r="FG406" s="132"/>
      <c r="FH406" s="132"/>
      <c r="FI406" s="132"/>
      <c r="FJ406" s="132"/>
      <c r="FK406" s="132"/>
      <c r="FL406" s="132"/>
      <c r="FM406" s="132"/>
      <c r="FN406" s="132"/>
      <c r="FO406" s="132"/>
      <c r="FP406" s="132"/>
      <c r="FQ406" s="132"/>
      <c r="FR406" s="132"/>
      <c r="FS406" s="132"/>
      <c r="FT406" s="132"/>
      <c r="FU406" s="132"/>
      <c r="FV406" s="132"/>
      <c r="FW406" s="132"/>
      <c r="FX406" s="132"/>
      <c r="FY406" s="168"/>
      <c r="FZ406" s="168"/>
      <c r="GA406" s="168"/>
      <c r="GB406" s="168"/>
      <c r="GC406" s="168"/>
      <c r="GD406" s="168"/>
      <c r="GE406" s="168"/>
      <c r="GF406" s="168"/>
      <c r="GG406" s="168"/>
      <c r="GH406" s="168"/>
      <c r="GI406" s="168"/>
      <c r="GJ406" s="168"/>
      <c r="GK406" s="168"/>
      <c r="GL406" s="168"/>
      <c r="GM406" s="168"/>
      <c r="GN406" s="168"/>
      <c r="GO406" s="168"/>
      <c r="GP406" s="168"/>
      <c r="GQ406" s="168"/>
      <c r="GR406" s="168"/>
      <c r="GS406" s="168"/>
      <c r="GT406" s="168"/>
      <c r="GU406" s="168"/>
      <c r="GV406" s="168"/>
      <c r="GW406" s="168"/>
      <c r="GX406" s="168"/>
      <c r="GY406" s="168"/>
      <c r="GZ406" s="168"/>
      <c r="HA406" s="168"/>
      <c r="HB406" s="168"/>
      <c r="HC406" s="168"/>
      <c r="HD406" s="168"/>
      <c r="HE406" s="168"/>
      <c r="HF406" s="168"/>
      <c r="HG406" s="168"/>
      <c r="HH406" s="168"/>
    </row>
    <row r="407" spans="2:216" ht="15" customHeight="1">
      <c r="B407" s="104" t="s">
        <v>539</v>
      </c>
      <c r="C407" s="106" t="s">
        <v>264</v>
      </c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86"/>
      <c r="AH407" s="226"/>
      <c r="AI407" s="226"/>
      <c r="AJ407" s="226"/>
      <c r="AK407" s="132"/>
      <c r="AL407" s="132"/>
      <c r="AM407" s="132"/>
      <c r="AN407" s="132"/>
      <c r="AO407" s="132"/>
      <c r="AP407" s="132"/>
      <c r="AQ407" s="132"/>
      <c r="AR407" s="132"/>
      <c r="AS407" s="132"/>
      <c r="AT407" s="226"/>
      <c r="AU407" s="226"/>
      <c r="AV407" s="226"/>
      <c r="AW407" s="132"/>
      <c r="AX407" s="132"/>
      <c r="AY407" s="132"/>
      <c r="AZ407" s="132"/>
      <c r="BA407" s="132"/>
      <c r="BB407" s="132"/>
      <c r="BC407" s="132"/>
      <c r="BD407" s="132"/>
      <c r="BE407" s="132"/>
      <c r="BH407" s="226"/>
      <c r="BI407" s="226"/>
      <c r="BJ407" s="226"/>
      <c r="BK407" s="226"/>
      <c r="BL407" s="226"/>
      <c r="BM407" s="226"/>
      <c r="BN407" s="132"/>
      <c r="BO407" s="132"/>
      <c r="BP407" s="132"/>
      <c r="BQ407" s="132"/>
      <c r="BR407" s="132"/>
      <c r="BS407" s="132"/>
      <c r="BT407" s="226"/>
      <c r="BU407" s="226"/>
      <c r="BV407" s="226"/>
      <c r="BW407" s="226"/>
      <c r="BX407" s="226"/>
      <c r="BY407" s="226"/>
      <c r="BZ407" s="132"/>
      <c r="CA407" s="132"/>
      <c r="CB407" s="132"/>
      <c r="CC407" s="132"/>
      <c r="CD407" s="132"/>
      <c r="CE407" s="132"/>
      <c r="CH407" s="226"/>
      <c r="CI407" s="226"/>
      <c r="CJ407" s="226"/>
      <c r="CK407" s="226"/>
      <c r="CL407" s="226"/>
      <c r="CM407" s="226"/>
      <c r="CN407" s="226"/>
      <c r="CO407" s="226"/>
      <c r="CP407" s="226"/>
      <c r="CQ407" s="132"/>
      <c r="CR407" s="132"/>
      <c r="CS407" s="132"/>
      <c r="CT407" s="226"/>
      <c r="CU407" s="226"/>
      <c r="CV407" s="226"/>
      <c r="CW407" s="226"/>
      <c r="CX407" s="226"/>
      <c r="CY407" s="226"/>
      <c r="CZ407" s="226"/>
      <c r="DA407" s="226"/>
      <c r="DB407" s="226"/>
      <c r="DC407" s="132"/>
      <c r="DD407" s="132"/>
      <c r="DE407" s="132"/>
      <c r="DH407" s="132"/>
      <c r="DI407" s="132"/>
      <c r="DJ407" s="132"/>
      <c r="DK407" s="132"/>
      <c r="DL407" s="132"/>
      <c r="DM407" s="132"/>
      <c r="DN407" s="132"/>
      <c r="DO407" s="132"/>
      <c r="DP407" s="132"/>
      <c r="DQ407" s="132"/>
      <c r="DR407" s="132"/>
      <c r="DS407" s="132"/>
      <c r="DT407" s="132"/>
      <c r="DU407" s="132"/>
      <c r="DV407" s="132"/>
      <c r="DW407" s="132"/>
      <c r="DX407" s="132"/>
      <c r="DY407" s="132"/>
      <c r="DZ407" s="132"/>
      <c r="EA407" s="132"/>
      <c r="EB407" s="132"/>
      <c r="EC407" s="132"/>
      <c r="ED407" s="132"/>
      <c r="EE407" s="132"/>
      <c r="EF407" s="132"/>
      <c r="EG407" s="132"/>
      <c r="EH407" s="132"/>
      <c r="EI407" s="132"/>
      <c r="EJ407" s="132"/>
      <c r="EK407" s="132"/>
      <c r="EL407" s="132"/>
      <c r="EM407" s="132"/>
      <c r="EN407" s="132"/>
      <c r="EO407" s="132"/>
      <c r="EP407" s="132"/>
      <c r="EQ407" s="132"/>
      <c r="ER407" s="132"/>
      <c r="ES407" s="132"/>
      <c r="ET407" s="132"/>
      <c r="EU407" s="132"/>
      <c r="EV407" s="132"/>
      <c r="EW407" s="132"/>
      <c r="EX407" s="132"/>
      <c r="EY407" s="132"/>
      <c r="EZ407" s="132"/>
      <c r="FA407" s="132"/>
      <c r="FB407" s="132"/>
      <c r="FC407" s="132"/>
      <c r="FD407" s="132"/>
      <c r="FE407" s="132"/>
      <c r="FF407" s="132"/>
      <c r="FG407" s="132"/>
      <c r="FH407" s="132"/>
      <c r="FI407" s="132"/>
      <c r="FJ407" s="132"/>
      <c r="FK407" s="132"/>
      <c r="FL407" s="132"/>
      <c r="FM407" s="132"/>
      <c r="FN407" s="132"/>
      <c r="FO407" s="132"/>
      <c r="FP407" s="132"/>
      <c r="FQ407" s="132"/>
      <c r="FR407" s="132"/>
      <c r="FS407" s="132"/>
      <c r="FT407" s="132"/>
      <c r="FU407" s="132"/>
      <c r="FV407" s="132"/>
      <c r="FW407" s="132"/>
      <c r="FX407" s="132"/>
      <c r="FY407" s="168"/>
      <c r="FZ407" s="168"/>
      <c r="GA407" s="168"/>
      <c r="GB407" s="168"/>
      <c r="GC407" s="168"/>
      <c r="GD407" s="168"/>
      <c r="GE407" s="168"/>
      <c r="GF407" s="168"/>
      <c r="GG407" s="168"/>
      <c r="GH407" s="168"/>
      <c r="GI407" s="168"/>
      <c r="GJ407" s="168"/>
      <c r="GK407" s="168"/>
      <c r="GL407" s="168"/>
      <c r="GM407" s="168"/>
      <c r="GN407" s="168"/>
      <c r="GO407" s="168"/>
      <c r="GP407" s="168"/>
      <c r="GQ407" s="168"/>
      <c r="GR407" s="168"/>
      <c r="GS407" s="168"/>
      <c r="GT407" s="168"/>
      <c r="GU407" s="168"/>
      <c r="GV407" s="168"/>
      <c r="GW407" s="168"/>
      <c r="GX407" s="168"/>
      <c r="GY407" s="168"/>
      <c r="GZ407" s="168"/>
      <c r="HA407" s="168"/>
      <c r="HB407" s="168"/>
      <c r="HC407" s="168"/>
      <c r="HD407" s="168"/>
      <c r="HE407" s="168"/>
      <c r="HF407" s="168"/>
      <c r="HG407" s="168"/>
      <c r="HH407" s="168"/>
    </row>
    <row r="408" spans="2:216" s="264" customFormat="1" ht="15" customHeight="1">
      <c r="B408" s="256" t="s">
        <v>540</v>
      </c>
      <c r="C408" s="253"/>
      <c r="D408" s="263"/>
      <c r="E408" s="263"/>
      <c r="F408" s="263"/>
      <c r="AF408" s="267"/>
      <c r="AG408" s="265"/>
      <c r="BF408" s="265"/>
      <c r="BG408" s="265"/>
      <c r="CF408" s="265"/>
      <c r="CG408" s="265"/>
      <c r="FY408" s="278"/>
      <c r="FZ408" s="278"/>
      <c r="GA408" s="278"/>
      <c r="GB408" s="278"/>
      <c r="GC408" s="278"/>
      <c r="GD408" s="278"/>
      <c r="GE408" s="278"/>
      <c r="GF408" s="278"/>
      <c r="GG408" s="278"/>
      <c r="GH408" s="278"/>
      <c r="GI408" s="278"/>
      <c r="GJ408" s="278"/>
      <c r="GK408" s="278"/>
      <c r="GL408" s="278"/>
      <c r="GM408" s="278"/>
      <c r="GN408" s="278"/>
      <c r="GO408" s="278"/>
      <c r="GP408" s="278"/>
      <c r="GQ408" s="278"/>
      <c r="GR408" s="278"/>
      <c r="GS408" s="278"/>
      <c r="GT408" s="278"/>
      <c r="GU408" s="278"/>
      <c r="GV408" s="278"/>
      <c r="GW408" s="278"/>
      <c r="GX408" s="278"/>
      <c r="GY408" s="278"/>
      <c r="GZ408" s="278"/>
      <c r="HA408" s="278"/>
      <c r="HB408" s="278"/>
      <c r="HC408" s="278"/>
      <c r="HD408" s="278"/>
      <c r="HE408" s="278"/>
      <c r="HF408" s="278"/>
      <c r="HG408" s="278"/>
      <c r="HH408" s="278"/>
    </row>
    <row r="409" spans="2:216" ht="15" customHeight="1">
      <c r="B409" s="105" t="s">
        <v>541</v>
      </c>
      <c r="C409" s="106" t="s">
        <v>174</v>
      </c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86"/>
      <c r="AH409" s="226"/>
      <c r="AI409" s="226"/>
      <c r="AJ409" s="226"/>
      <c r="AK409" s="132"/>
      <c r="AL409" s="132"/>
      <c r="AM409" s="132"/>
      <c r="AN409" s="132"/>
      <c r="AO409" s="132"/>
      <c r="AP409" s="132"/>
      <c r="AQ409" s="132"/>
      <c r="AR409" s="132"/>
      <c r="AS409" s="132"/>
      <c r="AT409" s="226"/>
      <c r="AU409" s="226"/>
      <c r="AV409" s="226"/>
      <c r="AW409" s="132"/>
      <c r="AX409" s="132"/>
      <c r="AY409" s="132"/>
      <c r="AZ409" s="132"/>
      <c r="BA409" s="132"/>
      <c r="BB409" s="132"/>
      <c r="BC409" s="132"/>
      <c r="BD409" s="132"/>
      <c r="BE409" s="132"/>
      <c r="BH409" s="226"/>
      <c r="BI409" s="226"/>
      <c r="BJ409" s="226"/>
      <c r="BK409" s="226"/>
      <c r="BL409" s="226"/>
      <c r="BM409" s="226"/>
      <c r="BN409" s="132"/>
      <c r="BO409" s="132"/>
      <c r="BP409" s="132"/>
      <c r="BQ409" s="132"/>
      <c r="BR409" s="132"/>
      <c r="BS409" s="132"/>
      <c r="BT409" s="226"/>
      <c r="BU409" s="226"/>
      <c r="BV409" s="226"/>
      <c r="BW409" s="226"/>
      <c r="BX409" s="226"/>
      <c r="BY409" s="226"/>
      <c r="BZ409" s="132"/>
      <c r="CA409" s="132"/>
      <c r="CB409" s="132"/>
      <c r="CC409" s="132"/>
      <c r="CD409" s="132"/>
      <c r="CE409" s="132"/>
      <c r="CH409" s="226"/>
      <c r="CI409" s="226"/>
      <c r="CJ409" s="226"/>
      <c r="CK409" s="226"/>
      <c r="CL409" s="226"/>
      <c r="CM409" s="226"/>
      <c r="CN409" s="226"/>
      <c r="CO409" s="226"/>
      <c r="CP409" s="226"/>
      <c r="CQ409" s="132"/>
      <c r="CR409" s="132"/>
      <c r="CS409" s="132"/>
      <c r="CT409" s="226"/>
      <c r="CU409" s="226"/>
      <c r="CV409" s="226"/>
      <c r="CW409" s="226"/>
      <c r="CX409" s="226"/>
      <c r="CY409" s="226"/>
      <c r="CZ409" s="226"/>
      <c r="DA409" s="226"/>
      <c r="DB409" s="226"/>
      <c r="DC409" s="132"/>
      <c r="DD409" s="132"/>
      <c r="DE409" s="132"/>
      <c r="DH409" s="132"/>
      <c r="DI409" s="132"/>
      <c r="DJ409" s="132"/>
      <c r="DK409" s="132"/>
      <c r="DL409" s="132"/>
      <c r="DM409" s="132"/>
      <c r="DN409" s="132"/>
      <c r="DO409" s="132"/>
      <c r="DP409" s="132"/>
      <c r="DQ409" s="132"/>
      <c r="DR409" s="132"/>
      <c r="DS409" s="132"/>
      <c r="DT409" s="132"/>
      <c r="DU409" s="132"/>
      <c r="DV409" s="132"/>
      <c r="DW409" s="132"/>
      <c r="DX409" s="132"/>
      <c r="DY409" s="132"/>
      <c r="DZ409" s="132"/>
      <c r="EA409" s="132"/>
      <c r="EB409" s="132"/>
      <c r="EC409" s="132"/>
      <c r="ED409" s="132"/>
      <c r="EE409" s="132"/>
      <c r="EF409" s="132"/>
      <c r="EG409" s="132"/>
      <c r="EH409" s="132"/>
      <c r="EI409" s="132"/>
      <c r="EJ409" s="132"/>
      <c r="EK409" s="132"/>
      <c r="EL409" s="132"/>
      <c r="EM409" s="132"/>
      <c r="EN409" s="132"/>
      <c r="EO409" s="132"/>
      <c r="EP409" s="132"/>
      <c r="EQ409" s="132"/>
      <c r="ER409" s="132"/>
      <c r="ES409" s="132"/>
      <c r="ET409" s="132"/>
      <c r="EU409" s="132"/>
      <c r="EV409" s="132"/>
      <c r="EW409" s="132"/>
      <c r="EX409" s="132"/>
      <c r="EY409" s="132"/>
      <c r="EZ409" s="132"/>
      <c r="FA409" s="132"/>
      <c r="FB409" s="132"/>
      <c r="FC409" s="132"/>
      <c r="FD409" s="132"/>
      <c r="FE409" s="132"/>
      <c r="FF409" s="132"/>
      <c r="FG409" s="132"/>
      <c r="FH409" s="132"/>
      <c r="FI409" s="132"/>
      <c r="FJ409" s="132"/>
      <c r="FK409" s="132"/>
      <c r="FL409" s="132"/>
      <c r="FM409" s="132"/>
      <c r="FN409" s="132"/>
      <c r="FO409" s="132"/>
      <c r="FP409" s="132"/>
      <c r="FQ409" s="132"/>
      <c r="FR409" s="132"/>
      <c r="FS409" s="132"/>
      <c r="FT409" s="132"/>
      <c r="FU409" s="132"/>
      <c r="FV409" s="132"/>
      <c r="FW409" s="132"/>
      <c r="FX409" s="132"/>
      <c r="FY409" s="168"/>
      <c r="FZ409" s="168"/>
      <c r="GA409" s="168"/>
      <c r="GB409" s="168"/>
      <c r="GC409" s="168"/>
      <c r="GD409" s="168"/>
      <c r="GE409" s="168"/>
      <c r="GF409" s="168"/>
      <c r="GG409" s="168"/>
      <c r="GH409" s="168"/>
      <c r="GI409" s="168"/>
      <c r="GJ409" s="168"/>
      <c r="GK409" s="168"/>
      <c r="GL409" s="168"/>
      <c r="GM409" s="168"/>
      <c r="GN409" s="168"/>
      <c r="GO409" s="168"/>
      <c r="GP409" s="168"/>
      <c r="GQ409" s="168"/>
      <c r="GR409" s="168"/>
      <c r="GS409" s="168"/>
      <c r="GT409" s="168"/>
      <c r="GU409" s="168"/>
      <c r="GV409" s="168"/>
      <c r="GW409" s="168"/>
      <c r="GX409" s="168"/>
      <c r="GY409" s="168"/>
      <c r="GZ409" s="168"/>
      <c r="HA409" s="168"/>
      <c r="HB409" s="168"/>
      <c r="HC409" s="168"/>
      <c r="HD409" s="168"/>
      <c r="HE409" s="168"/>
      <c r="HF409" s="168"/>
      <c r="HG409" s="168"/>
      <c r="HH409" s="168"/>
    </row>
    <row r="410" spans="2:216" ht="15" customHeight="1">
      <c r="B410" s="105" t="s">
        <v>542</v>
      </c>
      <c r="C410" s="106" t="s">
        <v>153</v>
      </c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86"/>
      <c r="AH410" s="226"/>
      <c r="AI410" s="226"/>
      <c r="AJ410" s="226"/>
      <c r="AK410" s="132"/>
      <c r="AL410" s="132"/>
      <c r="AM410" s="132"/>
      <c r="AN410" s="132"/>
      <c r="AO410" s="132"/>
      <c r="AP410" s="132"/>
      <c r="AQ410" s="132"/>
      <c r="AR410" s="132"/>
      <c r="AS410" s="132"/>
      <c r="AT410" s="226"/>
      <c r="AU410" s="226"/>
      <c r="AV410" s="226"/>
      <c r="AW410" s="132"/>
      <c r="AX410" s="132"/>
      <c r="AY410" s="132"/>
      <c r="AZ410" s="132"/>
      <c r="BA410" s="132"/>
      <c r="BB410" s="132"/>
      <c r="BC410" s="132"/>
      <c r="BD410" s="132"/>
      <c r="BE410" s="132"/>
      <c r="BH410" s="226"/>
      <c r="BI410" s="226"/>
      <c r="BJ410" s="226"/>
      <c r="BK410" s="226"/>
      <c r="BL410" s="226"/>
      <c r="BM410" s="226"/>
      <c r="BN410" s="132"/>
      <c r="BO410" s="132"/>
      <c r="BP410" s="132"/>
      <c r="BQ410" s="132"/>
      <c r="BR410" s="132"/>
      <c r="BS410" s="132"/>
      <c r="BT410" s="226"/>
      <c r="BU410" s="226"/>
      <c r="BV410" s="226"/>
      <c r="BW410" s="226"/>
      <c r="BX410" s="226"/>
      <c r="BY410" s="226"/>
      <c r="BZ410" s="132"/>
      <c r="CA410" s="132"/>
      <c r="CB410" s="132"/>
      <c r="CC410" s="132"/>
      <c r="CD410" s="132"/>
      <c r="CE410" s="132"/>
      <c r="CH410" s="226"/>
      <c r="CI410" s="226"/>
      <c r="CJ410" s="226"/>
      <c r="CK410" s="226"/>
      <c r="CL410" s="226"/>
      <c r="CM410" s="226"/>
      <c r="CN410" s="226"/>
      <c r="CO410" s="226"/>
      <c r="CP410" s="226"/>
      <c r="CQ410" s="132"/>
      <c r="CR410" s="132"/>
      <c r="CS410" s="132"/>
      <c r="CT410" s="226"/>
      <c r="CU410" s="226"/>
      <c r="CV410" s="226"/>
      <c r="CW410" s="226"/>
      <c r="CX410" s="226"/>
      <c r="CY410" s="226"/>
      <c r="CZ410" s="226"/>
      <c r="DA410" s="226"/>
      <c r="DB410" s="226"/>
      <c r="DC410" s="132"/>
      <c r="DD410" s="132"/>
      <c r="DE410" s="132"/>
      <c r="DH410" s="132"/>
      <c r="DI410" s="132"/>
      <c r="DJ410" s="132"/>
      <c r="DK410" s="132"/>
      <c r="DL410" s="132"/>
      <c r="DM410" s="132"/>
      <c r="DN410" s="132"/>
      <c r="DO410" s="132"/>
      <c r="DP410" s="132"/>
      <c r="DQ410" s="132"/>
      <c r="DR410" s="132"/>
      <c r="DS410" s="132"/>
      <c r="DT410" s="132"/>
      <c r="DU410" s="132"/>
      <c r="DV410" s="132"/>
      <c r="DW410" s="132"/>
      <c r="DX410" s="132"/>
      <c r="DY410" s="132"/>
      <c r="DZ410" s="132"/>
      <c r="EA410" s="132"/>
      <c r="EB410" s="132"/>
      <c r="EC410" s="132"/>
      <c r="ED410" s="132"/>
      <c r="EE410" s="132"/>
      <c r="EF410" s="132"/>
      <c r="EG410" s="132"/>
      <c r="EH410" s="132"/>
      <c r="EI410" s="132"/>
      <c r="EJ410" s="132"/>
      <c r="EK410" s="132"/>
      <c r="EL410" s="132"/>
      <c r="EM410" s="132"/>
      <c r="EN410" s="132"/>
      <c r="EO410" s="132"/>
      <c r="EP410" s="132"/>
      <c r="EQ410" s="132"/>
      <c r="ER410" s="132"/>
      <c r="ES410" s="132"/>
      <c r="ET410" s="132"/>
      <c r="EU410" s="132"/>
      <c r="EV410" s="132"/>
      <c r="EW410" s="132"/>
      <c r="EX410" s="132"/>
      <c r="EY410" s="132"/>
      <c r="EZ410" s="132"/>
      <c r="FA410" s="132"/>
      <c r="FB410" s="132"/>
      <c r="FC410" s="132"/>
      <c r="FD410" s="132"/>
      <c r="FE410" s="132"/>
      <c r="FF410" s="132"/>
      <c r="FG410" s="132"/>
      <c r="FH410" s="132"/>
      <c r="FI410" s="132"/>
      <c r="FJ410" s="132"/>
      <c r="FK410" s="132"/>
      <c r="FL410" s="132"/>
      <c r="FM410" s="132"/>
      <c r="FN410" s="132"/>
      <c r="FO410" s="132"/>
      <c r="FP410" s="132"/>
      <c r="FQ410" s="132"/>
      <c r="FR410" s="132"/>
      <c r="FS410" s="132"/>
      <c r="FT410" s="132"/>
      <c r="FU410" s="132"/>
      <c r="FV410" s="132"/>
      <c r="FW410" s="132"/>
      <c r="FX410" s="132"/>
      <c r="FY410" s="168"/>
      <c r="FZ410" s="168"/>
      <c r="GA410" s="168"/>
      <c r="GB410" s="168"/>
      <c r="GC410" s="168"/>
      <c r="GD410" s="168"/>
      <c r="GE410" s="168"/>
      <c r="GF410" s="168"/>
      <c r="GG410" s="168"/>
      <c r="GH410" s="168"/>
      <c r="GI410" s="168"/>
      <c r="GJ410" s="168"/>
      <c r="GK410" s="168"/>
      <c r="GL410" s="168"/>
      <c r="GM410" s="168"/>
      <c r="GN410" s="168"/>
      <c r="GO410" s="168"/>
      <c r="GP410" s="168"/>
      <c r="GQ410" s="168"/>
      <c r="GR410" s="168"/>
      <c r="GS410" s="168"/>
      <c r="GT410" s="168"/>
      <c r="GU410" s="168"/>
      <c r="GV410" s="168"/>
      <c r="GW410" s="168"/>
      <c r="GX410" s="168"/>
      <c r="GY410" s="168"/>
      <c r="GZ410" s="168"/>
      <c r="HA410" s="168"/>
      <c r="HB410" s="168"/>
      <c r="HC410" s="168"/>
      <c r="HD410" s="168"/>
      <c r="HE410" s="168"/>
      <c r="HF410" s="168"/>
      <c r="HG410" s="168"/>
      <c r="HH410" s="168"/>
    </row>
    <row r="411" spans="2:216" ht="15" customHeight="1">
      <c r="B411" s="105" t="s">
        <v>543</v>
      </c>
      <c r="C411" s="106" t="s">
        <v>181</v>
      </c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86"/>
      <c r="AH411" s="226"/>
      <c r="AI411" s="226"/>
      <c r="AJ411" s="226"/>
      <c r="AK411" s="132"/>
      <c r="AL411" s="132"/>
      <c r="AM411" s="132"/>
      <c r="AN411" s="132"/>
      <c r="AO411" s="132"/>
      <c r="AP411" s="132"/>
      <c r="AQ411" s="132"/>
      <c r="AR411" s="132"/>
      <c r="AS411" s="132"/>
      <c r="AT411" s="226"/>
      <c r="AU411" s="226"/>
      <c r="AV411" s="226"/>
      <c r="AW411" s="132"/>
      <c r="AX411" s="132"/>
      <c r="AY411" s="132"/>
      <c r="AZ411" s="132"/>
      <c r="BA411" s="132"/>
      <c r="BB411" s="132"/>
      <c r="BC411" s="132"/>
      <c r="BD411" s="132"/>
      <c r="BE411" s="132"/>
      <c r="BH411" s="226"/>
      <c r="BI411" s="226"/>
      <c r="BJ411" s="226"/>
      <c r="BK411" s="226"/>
      <c r="BL411" s="226"/>
      <c r="BM411" s="226"/>
      <c r="BN411" s="132"/>
      <c r="BO411" s="132"/>
      <c r="BP411" s="132"/>
      <c r="BQ411" s="132"/>
      <c r="BR411" s="132"/>
      <c r="BS411" s="132"/>
      <c r="BT411" s="226"/>
      <c r="BU411" s="226"/>
      <c r="BV411" s="226"/>
      <c r="BW411" s="226"/>
      <c r="BX411" s="226"/>
      <c r="BY411" s="226"/>
      <c r="BZ411" s="132"/>
      <c r="CA411" s="132"/>
      <c r="CB411" s="132"/>
      <c r="CC411" s="132"/>
      <c r="CD411" s="132"/>
      <c r="CE411" s="132"/>
      <c r="CH411" s="226"/>
      <c r="CI411" s="226"/>
      <c r="CJ411" s="226"/>
      <c r="CK411" s="226"/>
      <c r="CL411" s="226"/>
      <c r="CM411" s="226"/>
      <c r="CN411" s="226"/>
      <c r="CO411" s="226"/>
      <c r="CP411" s="226"/>
      <c r="CQ411" s="132"/>
      <c r="CR411" s="132"/>
      <c r="CS411" s="132"/>
      <c r="CT411" s="226"/>
      <c r="CU411" s="226"/>
      <c r="CV411" s="226"/>
      <c r="CW411" s="226"/>
      <c r="CX411" s="226"/>
      <c r="CY411" s="226"/>
      <c r="CZ411" s="226"/>
      <c r="DA411" s="226"/>
      <c r="DB411" s="226"/>
      <c r="DC411" s="132"/>
      <c r="DD411" s="132"/>
      <c r="DE411" s="132"/>
      <c r="DH411" s="132"/>
      <c r="DI411" s="132"/>
      <c r="DJ411" s="132"/>
      <c r="DK411" s="132"/>
      <c r="DL411" s="132"/>
      <c r="DM411" s="132"/>
      <c r="DN411" s="132"/>
      <c r="DO411" s="132"/>
      <c r="DP411" s="132"/>
      <c r="DQ411" s="132"/>
      <c r="DR411" s="132"/>
      <c r="DS411" s="132"/>
      <c r="DT411" s="132"/>
      <c r="DU411" s="132"/>
      <c r="DV411" s="132"/>
      <c r="DW411" s="132"/>
      <c r="DX411" s="132"/>
      <c r="DY411" s="132"/>
      <c r="DZ411" s="132"/>
      <c r="EA411" s="132"/>
      <c r="EB411" s="132"/>
      <c r="EC411" s="132"/>
      <c r="ED411" s="132"/>
      <c r="EE411" s="132"/>
      <c r="EF411" s="132"/>
      <c r="EG411" s="132"/>
      <c r="EH411" s="132"/>
      <c r="EI411" s="132"/>
      <c r="EJ411" s="132"/>
      <c r="EK411" s="132"/>
      <c r="EL411" s="132"/>
      <c r="EM411" s="132"/>
      <c r="EN411" s="132"/>
      <c r="EO411" s="132"/>
      <c r="EP411" s="132"/>
      <c r="EQ411" s="132"/>
      <c r="ER411" s="132"/>
      <c r="ES411" s="132"/>
      <c r="ET411" s="132"/>
      <c r="EU411" s="132"/>
      <c r="EV411" s="132"/>
      <c r="EW411" s="132"/>
      <c r="EX411" s="132"/>
      <c r="EY411" s="132"/>
      <c r="EZ411" s="132"/>
      <c r="FA411" s="132"/>
      <c r="FB411" s="132"/>
      <c r="FC411" s="132"/>
      <c r="FD411" s="132"/>
      <c r="FE411" s="132"/>
      <c r="FF411" s="132"/>
      <c r="FG411" s="132"/>
      <c r="FH411" s="132"/>
      <c r="FI411" s="132"/>
      <c r="FJ411" s="132"/>
      <c r="FK411" s="132"/>
      <c r="FL411" s="132"/>
      <c r="FM411" s="132"/>
      <c r="FN411" s="132"/>
      <c r="FO411" s="132"/>
      <c r="FP411" s="132"/>
      <c r="FQ411" s="132"/>
      <c r="FR411" s="132"/>
      <c r="FS411" s="132"/>
      <c r="FT411" s="132"/>
      <c r="FU411" s="132"/>
      <c r="FV411" s="132"/>
      <c r="FW411" s="132"/>
      <c r="FX411" s="132"/>
      <c r="FY411" s="168"/>
      <c r="FZ411" s="168"/>
      <c r="GA411" s="168"/>
      <c r="GB411" s="168"/>
      <c r="GC411" s="168"/>
      <c r="GD411" s="168"/>
      <c r="GE411" s="168"/>
      <c r="GF411" s="168"/>
      <c r="GG411" s="168"/>
      <c r="GH411" s="168"/>
      <c r="GI411" s="168"/>
      <c r="GJ411" s="168"/>
      <c r="GK411" s="168"/>
      <c r="GL411" s="168"/>
      <c r="GM411" s="168"/>
      <c r="GN411" s="168"/>
      <c r="GO411" s="168"/>
      <c r="GP411" s="168"/>
      <c r="GQ411" s="168"/>
      <c r="GR411" s="168"/>
      <c r="GS411" s="168"/>
      <c r="GT411" s="168"/>
      <c r="GU411" s="168"/>
      <c r="GV411" s="168"/>
      <c r="GW411" s="168"/>
      <c r="GX411" s="168"/>
      <c r="GY411" s="168"/>
      <c r="GZ411" s="168"/>
      <c r="HA411" s="168"/>
      <c r="HB411" s="168"/>
      <c r="HC411" s="168"/>
      <c r="HD411" s="168"/>
      <c r="HE411" s="168"/>
      <c r="HF411" s="168"/>
      <c r="HG411" s="168"/>
      <c r="HH411" s="168"/>
    </row>
    <row r="412" spans="2:216" ht="15" customHeight="1">
      <c r="B412" s="105" t="s">
        <v>544</v>
      </c>
      <c r="C412" s="106" t="s">
        <v>181</v>
      </c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86"/>
      <c r="AH412" s="226"/>
      <c r="AI412" s="226"/>
      <c r="AJ412" s="226"/>
      <c r="AK412" s="132"/>
      <c r="AL412" s="132"/>
      <c r="AM412" s="132"/>
      <c r="AN412" s="132"/>
      <c r="AO412" s="132"/>
      <c r="AP412" s="132"/>
      <c r="AQ412" s="132"/>
      <c r="AR412" s="132"/>
      <c r="AS412" s="132"/>
      <c r="AT412" s="226"/>
      <c r="AU412" s="226"/>
      <c r="AV412" s="226"/>
      <c r="AW412" s="132"/>
      <c r="AX412" s="132"/>
      <c r="AY412" s="132"/>
      <c r="AZ412" s="132"/>
      <c r="BA412" s="132"/>
      <c r="BB412" s="132"/>
      <c r="BC412" s="132"/>
      <c r="BD412" s="132"/>
      <c r="BE412" s="132"/>
      <c r="BH412" s="226"/>
      <c r="BI412" s="226"/>
      <c r="BJ412" s="226"/>
      <c r="BK412" s="226"/>
      <c r="BL412" s="226"/>
      <c r="BM412" s="226"/>
      <c r="BN412" s="132"/>
      <c r="BO412" s="132"/>
      <c r="BP412" s="132"/>
      <c r="BQ412" s="132"/>
      <c r="BR412" s="132"/>
      <c r="BS412" s="132"/>
      <c r="BT412" s="226"/>
      <c r="BU412" s="226"/>
      <c r="BV412" s="226"/>
      <c r="BW412" s="226"/>
      <c r="BX412" s="226"/>
      <c r="BY412" s="226"/>
      <c r="BZ412" s="132"/>
      <c r="CA412" s="132"/>
      <c r="CB412" s="132"/>
      <c r="CC412" s="132"/>
      <c r="CD412" s="132"/>
      <c r="CE412" s="132"/>
      <c r="CH412" s="226"/>
      <c r="CI412" s="226"/>
      <c r="CJ412" s="226"/>
      <c r="CK412" s="226"/>
      <c r="CL412" s="226"/>
      <c r="CM412" s="226"/>
      <c r="CN412" s="226"/>
      <c r="CO412" s="226"/>
      <c r="CP412" s="226"/>
      <c r="CQ412" s="132"/>
      <c r="CR412" s="132"/>
      <c r="CS412" s="132"/>
      <c r="CT412" s="226"/>
      <c r="CU412" s="226"/>
      <c r="CV412" s="226"/>
      <c r="CW412" s="226"/>
      <c r="CX412" s="226"/>
      <c r="CY412" s="226"/>
      <c r="CZ412" s="226"/>
      <c r="DA412" s="226"/>
      <c r="DB412" s="226"/>
      <c r="DC412" s="132"/>
      <c r="DD412" s="132"/>
      <c r="DE412" s="132"/>
      <c r="DH412" s="132"/>
      <c r="DI412" s="132"/>
      <c r="DJ412" s="132"/>
      <c r="DK412" s="132"/>
      <c r="DL412" s="132"/>
      <c r="DM412" s="132"/>
      <c r="DN412" s="132"/>
      <c r="DO412" s="132"/>
      <c r="DP412" s="132"/>
      <c r="DQ412" s="132"/>
      <c r="DR412" s="132"/>
      <c r="DS412" s="132"/>
      <c r="DT412" s="132"/>
      <c r="DU412" s="132"/>
      <c r="DV412" s="132"/>
      <c r="DW412" s="132"/>
      <c r="DX412" s="132"/>
      <c r="DY412" s="132"/>
      <c r="DZ412" s="132"/>
      <c r="EA412" s="132"/>
      <c r="EB412" s="132"/>
      <c r="EC412" s="132"/>
      <c r="ED412" s="132"/>
      <c r="EE412" s="132"/>
      <c r="EF412" s="132"/>
      <c r="EG412" s="132"/>
      <c r="EH412" s="132"/>
      <c r="EI412" s="132"/>
      <c r="EJ412" s="132"/>
      <c r="EK412" s="132"/>
      <c r="EL412" s="132"/>
      <c r="EM412" s="132"/>
      <c r="EN412" s="132"/>
      <c r="EO412" s="132"/>
      <c r="EP412" s="132"/>
      <c r="EQ412" s="132"/>
      <c r="ER412" s="132"/>
      <c r="ES412" s="132"/>
      <c r="ET412" s="132"/>
      <c r="EU412" s="132"/>
      <c r="EV412" s="132"/>
      <c r="EW412" s="132"/>
      <c r="EX412" s="132"/>
      <c r="EY412" s="132"/>
      <c r="EZ412" s="132"/>
      <c r="FA412" s="132"/>
      <c r="FB412" s="132"/>
      <c r="FC412" s="132"/>
      <c r="FD412" s="132"/>
      <c r="FE412" s="132"/>
      <c r="FF412" s="132"/>
      <c r="FG412" s="132"/>
      <c r="FH412" s="132"/>
      <c r="FI412" s="132"/>
      <c r="FJ412" s="132"/>
      <c r="FK412" s="132"/>
      <c r="FL412" s="132"/>
      <c r="FM412" s="132"/>
      <c r="FN412" s="132"/>
      <c r="FO412" s="132"/>
      <c r="FP412" s="132"/>
      <c r="FQ412" s="132"/>
      <c r="FR412" s="132"/>
      <c r="FS412" s="132"/>
      <c r="FT412" s="132"/>
      <c r="FU412" s="132"/>
      <c r="FV412" s="132"/>
      <c r="FW412" s="132"/>
      <c r="FX412" s="132"/>
      <c r="FY412" s="168"/>
      <c r="FZ412" s="168"/>
      <c r="GA412" s="168"/>
      <c r="GB412" s="168"/>
      <c r="GC412" s="168"/>
      <c r="GD412" s="168"/>
      <c r="GE412" s="168"/>
      <c r="GF412" s="168"/>
      <c r="GG412" s="168"/>
      <c r="GH412" s="168"/>
      <c r="GI412" s="168"/>
      <c r="GJ412" s="168"/>
      <c r="GK412" s="168"/>
      <c r="GL412" s="168"/>
      <c r="GM412" s="168"/>
      <c r="GN412" s="168"/>
      <c r="GO412" s="168"/>
      <c r="GP412" s="168"/>
      <c r="GQ412" s="168"/>
      <c r="GR412" s="168"/>
      <c r="GS412" s="168"/>
      <c r="GT412" s="168"/>
      <c r="GU412" s="168"/>
      <c r="GV412" s="168"/>
      <c r="GW412" s="168"/>
      <c r="GX412" s="168"/>
      <c r="GY412" s="168"/>
      <c r="GZ412" s="168"/>
      <c r="HA412" s="168"/>
      <c r="HB412" s="168"/>
      <c r="HC412" s="168"/>
      <c r="HD412" s="168"/>
      <c r="HE412" s="168"/>
      <c r="HF412" s="168"/>
      <c r="HG412" s="168"/>
      <c r="HH412" s="168"/>
    </row>
    <row r="413" spans="2:216" ht="15" customHeight="1">
      <c r="B413" s="104" t="s">
        <v>545</v>
      </c>
      <c r="C413" s="106" t="s">
        <v>181</v>
      </c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86"/>
      <c r="AH413" s="226"/>
      <c r="AI413" s="226"/>
      <c r="AJ413" s="226"/>
      <c r="AK413" s="132"/>
      <c r="AL413" s="132"/>
      <c r="AM413" s="132"/>
      <c r="AN413" s="132"/>
      <c r="AO413" s="132"/>
      <c r="AP413" s="132"/>
      <c r="AQ413" s="132"/>
      <c r="AR413" s="132"/>
      <c r="AS413" s="132"/>
      <c r="AT413" s="226"/>
      <c r="AU413" s="226"/>
      <c r="AV413" s="226"/>
      <c r="AW413" s="132"/>
      <c r="AX413" s="132"/>
      <c r="AY413" s="132"/>
      <c r="AZ413" s="132"/>
      <c r="BA413" s="132"/>
      <c r="BB413" s="132"/>
      <c r="BC413" s="132"/>
      <c r="BD413" s="132"/>
      <c r="BE413" s="132"/>
      <c r="BH413" s="226"/>
      <c r="BI413" s="226"/>
      <c r="BJ413" s="226"/>
      <c r="BK413" s="226"/>
      <c r="BL413" s="226"/>
      <c r="BM413" s="226"/>
      <c r="BN413" s="132"/>
      <c r="BO413" s="132"/>
      <c r="BP413" s="132"/>
      <c r="BQ413" s="132"/>
      <c r="BR413" s="132"/>
      <c r="BS413" s="132"/>
      <c r="BT413" s="226"/>
      <c r="BU413" s="226"/>
      <c r="BV413" s="226"/>
      <c r="BW413" s="226"/>
      <c r="BX413" s="226"/>
      <c r="BY413" s="226"/>
      <c r="BZ413" s="132"/>
      <c r="CA413" s="132"/>
      <c r="CB413" s="132"/>
      <c r="CC413" s="132"/>
      <c r="CD413" s="132"/>
      <c r="CE413" s="132"/>
      <c r="CH413" s="226"/>
      <c r="CI413" s="226"/>
      <c r="CJ413" s="226"/>
      <c r="CK413" s="226"/>
      <c r="CL413" s="226"/>
      <c r="CM413" s="226"/>
      <c r="CN413" s="226"/>
      <c r="CO413" s="226"/>
      <c r="CP413" s="226"/>
      <c r="CQ413" s="132"/>
      <c r="CR413" s="132"/>
      <c r="CS413" s="132"/>
      <c r="CT413" s="226"/>
      <c r="CU413" s="226"/>
      <c r="CV413" s="226"/>
      <c r="CW413" s="226"/>
      <c r="CX413" s="226"/>
      <c r="CY413" s="226"/>
      <c r="CZ413" s="226"/>
      <c r="DA413" s="226"/>
      <c r="DB413" s="226"/>
      <c r="DC413" s="132"/>
      <c r="DD413" s="132"/>
      <c r="DE413" s="132"/>
      <c r="DH413" s="132"/>
      <c r="DI413" s="132"/>
      <c r="DJ413" s="132"/>
      <c r="DK413" s="132"/>
      <c r="DL413" s="132"/>
      <c r="DM413" s="132"/>
      <c r="DN413" s="132"/>
      <c r="DO413" s="132"/>
      <c r="DP413" s="132"/>
      <c r="DQ413" s="132"/>
      <c r="DR413" s="132"/>
      <c r="DS413" s="132"/>
      <c r="DT413" s="132"/>
      <c r="DU413" s="132"/>
      <c r="DV413" s="132"/>
      <c r="DW413" s="132"/>
      <c r="DX413" s="132"/>
      <c r="DY413" s="132"/>
      <c r="DZ413" s="132"/>
      <c r="EA413" s="132"/>
      <c r="EB413" s="132"/>
      <c r="EC413" s="132"/>
      <c r="ED413" s="132"/>
      <c r="EE413" s="132"/>
      <c r="EF413" s="132"/>
      <c r="EG413" s="132"/>
      <c r="EH413" s="132"/>
      <c r="EI413" s="132"/>
      <c r="EJ413" s="132"/>
      <c r="EK413" s="132"/>
      <c r="EL413" s="132"/>
      <c r="EM413" s="132"/>
      <c r="EN413" s="132"/>
      <c r="EO413" s="132"/>
      <c r="EP413" s="132"/>
      <c r="EQ413" s="132"/>
      <c r="ER413" s="132"/>
      <c r="ES413" s="132"/>
      <c r="ET413" s="132"/>
      <c r="EU413" s="132"/>
      <c r="EV413" s="132"/>
      <c r="EW413" s="132"/>
      <c r="EX413" s="132"/>
      <c r="EY413" s="132"/>
      <c r="EZ413" s="132"/>
      <c r="FA413" s="132"/>
      <c r="FB413" s="132"/>
      <c r="FC413" s="132"/>
      <c r="FD413" s="132"/>
      <c r="FE413" s="132"/>
      <c r="FF413" s="132"/>
      <c r="FG413" s="132"/>
      <c r="FH413" s="132"/>
      <c r="FI413" s="132"/>
      <c r="FJ413" s="132"/>
      <c r="FK413" s="132"/>
      <c r="FL413" s="132"/>
      <c r="FM413" s="132"/>
      <c r="FN413" s="132"/>
      <c r="FO413" s="132"/>
      <c r="FP413" s="132"/>
      <c r="FQ413" s="132"/>
      <c r="FR413" s="132"/>
      <c r="FS413" s="132"/>
      <c r="FT413" s="132"/>
      <c r="FU413" s="132"/>
      <c r="FV413" s="132"/>
      <c r="FW413" s="132"/>
      <c r="FX413" s="132"/>
      <c r="FY413" s="168"/>
      <c r="FZ413" s="168"/>
      <c r="GA413" s="168"/>
      <c r="GB413" s="168"/>
      <c r="GC413" s="168"/>
      <c r="GD413" s="168"/>
      <c r="GE413" s="168"/>
      <c r="GF413" s="168"/>
      <c r="GG413" s="168"/>
      <c r="GH413" s="168"/>
      <c r="GI413" s="168"/>
      <c r="GJ413" s="168"/>
      <c r="GK413" s="168"/>
      <c r="GL413" s="168"/>
      <c r="GM413" s="168"/>
      <c r="GN413" s="168"/>
      <c r="GO413" s="168"/>
      <c r="GP413" s="168"/>
      <c r="GQ413" s="168"/>
      <c r="GR413" s="168"/>
      <c r="GS413" s="168"/>
      <c r="GT413" s="168"/>
      <c r="GU413" s="168"/>
      <c r="GV413" s="168"/>
      <c r="GW413" s="168"/>
      <c r="GX413" s="168"/>
      <c r="GY413" s="168"/>
      <c r="GZ413" s="168"/>
      <c r="HA413" s="168"/>
      <c r="HB413" s="168"/>
      <c r="HC413" s="168"/>
      <c r="HD413" s="168"/>
      <c r="HE413" s="168"/>
      <c r="HF413" s="168"/>
      <c r="HG413" s="168"/>
      <c r="HH413" s="168"/>
    </row>
    <row r="414" spans="2:216" ht="15" customHeight="1">
      <c r="B414" s="104" t="s">
        <v>546</v>
      </c>
      <c r="C414" s="106" t="s">
        <v>183</v>
      </c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86"/>
      <c r="AH414" s="226"/>
      <c r="AI414" s="226"/>
      <c r="AJ414" s="226"/>
      <c r="AK414" s="132"/>
      <c r="AL414" s="132"/>
      <c r="AM414" s="132"/>
      <c r="AN414" s="132"/>
      <c r="AO414" s="132"/>
      <c r="AP414" s="132"/>
      <c r="AQ414" s="132"/>
      <c r="AR414" s="132"/>
      <c r="AS414" s="132"/>
      <c r="AT414" s="226"/>
      <c r="AU414" s="226"/>
      <c r="AV414" s="226"/>
      <c r="AW414" s="132"/>
      <c r="AX414" s="132"/>
      <c r="AY414" s="132"/>
      <c r="AZ414" s="132"/>
      <c r="BA414" s="132"/>
      <c r="BB414" s="132"/>
      <c r="BC414" s="132"/>
      <c r="BD414" s="132"/>
      <c r="BE414" s="132"/>
      <c r="BH414" s="226"/>
      <c r="BI414" s="226"/>
      <c r="BJ414" s="226"/>
      <c r="BK414" s="226"/>
      <c r="BL414" s="226"/>
      <c r="BM414" s="226"/>
      <c r="BN414" s="132"/>
      <c r="BO414" s="132"/>
      <c r="BP414" s="132"/>
      <c r="BQ414" s="132"/>
      <c r="BR414" s="132"/>
      <c r="BS414" s="132"/>
      <c r="BT414" s="226"/>
      <c r="BU414" s="226"/>
      <c r="BV414" s="226"/>
      <c r="BW414" s="226"/>
      <c r="BX414" s="226"/>
      <c r="BY414" s="226"/>
      <c r="BZ414" s="132"/>
      <c r="CA414" s="132"/>
      <c r="CB414" s="132"/>
      <c r="CC414" s="132"/>
      <c r="CD414" s="132"/>
      <c r="CE414" s="132"/>
      <c r="CH414" s="226"/>
      <c r="CI414" s="226"/>
      <c r="CJ414" s="226"/>
      <c r="CK414" s="226"/>
      <c r="CL414" s="226"/>
      <c r="CM414" s="226"/>
      <c r="CN414" s="226"/>
      <c r="CO414" s="226"/>
      <c r="CP414" s="226"/>
      <c r="CQ414" s="132"/>
      <c r="CR414" s="132"/>
      <c r="CS414" s="132"/>
      <c r="CT414" s="226"/>
      <c r="CU414" s="226"/>
      <c r="CV414" s="226"/>
      <c r="CW414" s="226"/>
      <c r="CX414" s="226"/>
      <c r="CY414" s="226"/>
      <c r="CZ414" s="226"/>
      <c r="DA414" s="226"/>
      <c r="DB414" s="226"/>
      <c r="DC414" s="132"/>
      <c r="DD414" s="132"/>
      <c r="DE414" s="132"/>
      <c r="DH414" s="132"/>
      <c r="DI414" s="132"/>
      <c r="DJ414" s="132"/>
      <c r="DK414" s="132"/>
      <c r="DL414" s="132"/>
      <c r="DM414" s="132"/>
      <c r="DN414" s="132"/>
      <c r="DO414" s="132"/>
      <c r="DP414" s="132"/>
      <c r="DQ414" s="132"/>
      <c r="DR414" s="132"/>
      <c r="DS414" s="132"/>
      <c r="DT414" s="132"/>
      <c r="DU414" s="132"/>
      <c r="DV414" s="132"/>
      <c r="DW414" s="132"/>
      <c r="DX414" s="132"/>
      <c r="DY414" s="132"/>
      <c r="DZ414" s="132"/>
      <c r="EA414" s="132"/>
      <c r="EB414" s="132"/>
      <c r="EC414" s="132"/>
      <c r="ED414" s="132"/>
      <c r="EE414" s="132"/>
      <c r="EF414" s="132"/>
      <c r="EG414" s="132"/>
      <c r="EH414" s="132"/>
      <c r="EI414" s="132"/>
      <c r="EJ414" s="132"/>
      <c r="EK414" s="132"/>
      <c r="EL414" s="132"/>
      <c r="EM414" s="132"/>
      <c r="EN414" s="132"/>
      <c r="EO414" s="132"/>
      <c r="EP414" s="132"/>
      <c r="EQ414" s="132"/>
      <c r="ER414" s="132"/>
      <c r="ES414" s="132"/>
      <c r="ET414" s="132"/>
      <c r="EU414" s="132"/>
      <c r="EV414" s="132"/>
      <c r="EW414" s="132"/>
      <c r="EX414" s="132"/>
      <c r="EY414" s="132"/>
      <c r="EZ414" s="132"/>
      <c r="FA414" s="132"/>
      <c r="FB414" s="132"/>
      <c r="FC414" s="132"/>
      <c r="FD414" s="132"/>
      <c r="FE414" s="132"/>
      <c r="FF414" s="132"/>
      <c r="FG414" s="132"/>
      <c r="FH414" s="132"/>
      <c r="FI414" s="132"/>
      <c r="FJ414" s="132"/>
      <c r="FK414" s="132"/>
      <c r="FL414" s="132"/>
      <c r="FM414" s="132"/>
      <c r="FN414" s="132"/>
      <c r="FO414" s="132"/>
      <c r="FP414" s="132"/>
      <c r="FQ414" s="132"/>
      <c r="FR414" s="132"/>
      <c r="FS414" s="132"/>
      <c r="FT414" s="132"/>
      <c r="FU414" s="132"/>
      <c r="FV414" s="132"/>
      <c r="FW414" s="132"/>
      <c r="FX414" s="132"/>
      <c r="FY414" s="168"/>
      <c r="FZ414" s="168"/>
      <c r="GA414" s="168"/>
      <c r="GB414" s="168"/>
      <c r="GC414" s="168"/>
      <c r="GD414" s="168"/>
      <c r="GE414" s="168"/>
      <c r="GF414" s="168"/>
      <c r="GG414" s="168"/>
      <c r="GH414" s="168"/>
      <c r="GI414" s="168"/>
      <c r="GJ414" s="168"/>
      <c r="GK414" s="168"/>
      <c r="GL414" s="168"/>
      <c r="GM414" s="168"/>
      <c r="GN414" s="168"/>
      <c r="GO414" s="168"/>
      <c r="GP414" s="168"/>
      <c r="GQ414" s="168"/>
      <c r="GR414" s="168"/>
      <c r="GS414" s="168"/>
      <c r="GT414" s="168"/>
      <c r="GU414" s="168"/>
      <c r="GV414" s="168"/>
      <c r="GW414" s="168"/>
      <c r="GX414" s="168"/>
      <c r="GY414" s="168"/>
      <c r="GZ414" s="168"/>
      <c r="HA414" s="168"/>
      <c r="HB414" s="168"/>
      <c r="HC414" s="168"/>
      <c r="HD414" s="168"/>
      <c r="HE414" s="168"/>
      <c r="HF414" s="168"/>
      <c r="HG414" s="168"/>
      <c r="HH414" s="168"/>
    </row>
    <row r="415" spans="2:216" ht="15" customHeight="1">
      <c r="B415" s="104" t="s">
        <v>547</v>
      </c>
      <c r="C415" s="106" t="s">
        <v>181</v>
      </c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86"/>
      <c r="AH415" s="226"/>
      <c r="AI415" s="226"/>
      <c r="AJ415" s="226"/>
      <c r="AK415" s="132"/>
      <c r="AL415" s="132"/>
      <c r="AM415" s="132"/>
      <c r="AN415" s="132"/>
      <c r="AO415" s="132"/>
      <c r="AP415" s="132"/>
      <c r="AQ415" s="132"/>
      <c r="AR415" s="132"/>
      <c r="AS415" s="132"/>
      <c r="AT415" s="226"/>
      <c r="AU415" s="226"/>
      <c r="AV415" s="226"/>
      <c r="AW415" s="132"/>
      <c r="AX415" s="132"/>
      <c r="AY415" s="132"/>
      <c r="AZ415" s="132"/>
      <c r="BA415" s="132"/>
      <c r="BB415" s="132"/>
      <c r="BC415" s="132"/>
      <c r="BD415" s="132"/>
      <c r="BE415" s="132"/>
      <c r="BH415" s="226"/>
      <c r="BI415" s="226"/>
      <c r="BJ415" s="226"/>
      <c r="BK415" s="226"/>
      <c r="BL415" s="226"/>
      <c r="BM415" s="226"/>
      <c r="BN415" s="132"/>
      <c r="BO415" s="132"/>
      <c r="BP415" s="132"/>
      <c r="BQ415" s="132"/>
      <c r="BR415" s="132"/>
      <c r="BS415" s="132"/>
      <c r="BT415" s="226"/>
      <c r="BU415" s="226"/>
      <c r="BV415" s="226"/>
      <c r="BW415" s="226"/>
      <c r="BX415" s="226"/>
      <c r="BY415" s="226"/>
      <c r="BZ415" s="132"/>
      <c r="CA415" s="132"/>
      <c r="CB415" s="132"/>
      <c r="CC415" s="132"/>
      <c r="CD415" s="132"/>
      <c r="CE415" s="132"/>
      <c r="CH415" s="226"/>
      <c r="CI415" s="226"/>
      <c r="CJ415" s="226"/>
      <c r="CK415" s="226"/>
      <c r="CL415" s="226"/>
      <c r="CM415" s="226"/>
      <c r="CN415" s="226"/>
      <c r="CO415" s="226"/>
      <c r="CP415" s="226"/>
      <c r="CQ415" s="132"/>
      <c r="CR415" s="132"/>
      <c r="CS415" s="132"/>
      <c r="CT415" s="226"/>
      <c r="CU415" s="226"/>
      <c r="CV415" s="226"/>
      <c r="CW415" s="226"/>
      <c r="CX415" s="226"/>
      <c r="CY415" s="226"/>
      <c r="CZ415" s="226"/>
      <c r="DA415" s="226"/>
      <c r="DB415" s="226"/>
      <c r="DC415" s="132"/>
      <c r="DD415" s="132"/>
      <c r="DE415" s="132"/>
      <c r="DH415" s="132"/>
      <c r="DI415" s="132"/>
      <c r="DJ415" s="132"/>
      <c r="DK415" s="132"/>
      <c r="DL415" s="132"/>
      <c r="DM415" s="132"/>
      <c r="DN415" s="132"/>
      <c r="DO415" s="132"/>
      <c r="DP415" s="132"/>
      <c r="DQ415" s="132"/>
      <c r="DR415" s="132"/>
      <c r="DS415" s="132"/>
      <c r="DT415" s="132"/>
      <c r="DU415" s="132"/>
      <c r="DV415" s="132"/>
      <c r="DW415" s="132"/>
      <c r="DX415" s="132"/>
      <c r="DY415" s="132"/>
      <c r="DZ415" s="132"/>
      <c r="EA415" s="132"/>
      <c r="EB415" s="132"/>
      <c r="EC415" s="132"/>
      <c r="ED415" s="132"/>
      <c r="EE415" s="132"/>
      <c r="EF415" s="132"/>
      <c r="EG415" s="132"/>
      <c r="EH415" s="132"/>
      <c r="EI415" s="132"/>
      <c r="EJ415" s="132"/>
      <c r="EK415" s="132"/>
      <c r="EL415" s="132"/>
      <c r="EM415" s="132"/>
      <c r="EN415" s="132"/>
      <c r="EO415" s="132"/>
      <c r="EP415" s="132"/>
      <c r="EQ415" s="132"/>
      <c r="ER415" s="132"/>
      <c r="ES415" s="132"/>
      <c r="ET415" s="132"/>
      <c r="EU415" s="132"/>
      <c r="EV415" s="132"/>
      <c r="EW415" s="132"/>
      <c r="EX415" s="132"/>
      <c r="EY415" s="132"/>
      <c r="EZ415" s="132"/>
      <c r="FA415" s="132"/>
      <c r="FB415" s="132"/>
      <c r="FC415" s="132"/>
      <c r="FD415" s="132"/>
      <c r="FE415" s="132"/>
      <c r="FF415" s="132"/>
      <c r="FG415" s="132"/>
      <c r="FH415" s="132"/>
      <c r="FI415" s="132"/>
      <c r="FJ415" s="132"/>
      <c r="FK415" s="132"/>
      <c r="FL415" s="132"/>
      <c r="FM415" s="132"/>
      <c r="FN415" s="132"/>
      <c r="FO415" s="132"/>
      <c r="FP415" s="132"/>
      <c r="FQ415" s="132"/>
      <c r="FR415" s="132"/>
      <c r="FS415" s="132"/>
      <c r="FT415" s="132"/>
      <c r="FU415" s="132"/>
      <c r="FV415" s="132"/>
      <c r="FW415" s="132"/>
      <c r="FX415" s="132"/>
      <c r="FY415" s="168"/>
      <c r="FZ415" s="168"/>
      <c r="GA415" s="168"/>
      <c r="GB415" s="168"/>
      <c r="GC415" s="168"/>
      <c r="GD415" s="168"/>
      <c r="GE415" s="168"/>
      <c r="GF415" s="168"/>
      <c r="GG415" s="168"/>
      <c r="GH415" s="168"/>
      <c r="GI415" s="168"/>
      <c r="GJ415" s="168"/>
      <c r="GK415" s="168"/>
      <c r="GL415" s="168"/>
      <c r="GM415" s="168"/>
      <c r="GN415" s="168"/>
      <c r="GO415" s="168"/>
      <c r="GP415" s="168"/>
      <c r="GQ415" s="168"/>
      <c r="GR415" s="168"/>
      <c r="GS415" s="168"/>
      <c r="GT415" s="168"/>
      <c r="GU415" s="168"/>
      <c r="GV415" s="168"/>
      <c r="GW415" s="168"/>
      <c r="GX415" s="168"/>
      <c r="GY415" s="168"/>
      <c r="GZ415" s="168"/>
      <c r="HA415" s="168"/>
      <c r="HB415" s="168"/>
      <c r="HC415" s="168"/>
      <c r="HD415" s="168"/>
      <c r="HE415" s="168"/>
      <c r="HF415" s="168"/>
      <c r="HG415" s="168"/>
      <c r="HH415" s="168"/>
    </row>
    <row r="416" spans="2:216" ht="15" customHeight="1">
      <c r="B416" s="104" t="s">
        <v>548</v>
      </c>
      <c r="C416" s="106" t="s">
        <v>183</v>
      </c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86"/>
      <c r="AH416" s="226"/>
      <c r="AI416" s="226"/>
      <c r="AJ416" s="226"/>
      <c r="AK416" s="132"/>
      <c r="AL416" s="132"/>
      <c r="AM416" s="132"/>
      <c r="AN416" s="132"/>
      <c r="AO416" s="132"/>
      <c r="AP416" s="132"/>
      <c r="AQ416" s="132"/>
      <c r="AR416" s="132"/>
      <c r="AS416" s="132"/>
      <c r="AT416" s="226"/>
      <c r="AU416" s="226"/>
      <c r="AV416" s="226"/>
      <c r="AW416" s="132"/>
      <c r="AX416" s="132"/>
      <c r="AY416" s="132"/>
      <c r="AZ416" s="132"/>
      <c r="BA416" s="132"/>
      <c r="BB416" s="132"/>
      <c r="BC416" s="132"/>
      <c r="BD416" s="132"/>
      <c r="BE416" s="132"/>
      <c r="BH416" s="226"/>
      <c r="BI416" s="226"/>
      <c r="BJ416" s="226"/>
      <c r="BK416" s="226"/>
      <c r="BL416" s="226"/>
      <c r="BM416" s="226"/>
      <c r="BN416" s="132"/>
      <c r="BO416" s="132"/>
      <c r="BP416" s="132"/>
      <c r="BQ416" s="132"/>
      <c r="BR416" s="132"/>
      <c r="BS416" s="132"/>
      <c r="BT416" s="226"/>
      <c r="BU416" s="226"/>
      <c r="BV416" s="226"/>
      <c r="BW416" s="226"/>
      <c r="BX416" s="226"/>
      <c r="BY416" s="226"/>
      <c r="BZ416" s="132"/>
      <c r="CA416" s="132"/>
      <c r="CB416" s="132"/>
      <c r="CC416" s="132"/>
      <c r="CD416" s="132"/>
      <c r="CE416" s="132"/>
      <c r="CH416" s="226"/>
      <c r="CI416" s="226"/>
      <c r="CJ416" s="226"/>
      <c r="CK416" s="226"/>
      <c r="CL416" s="226"/>
      <c r="CM416" s="226"/>
      <c r="CN416" s="226"/>
      <c r="CO416" s="226"/>
      <c r="CP416" s="226"/>
      <c r="CQ416" s="132"/>
      <c r="CR416" s="132"/>
      <c r="CS416" s="132"/>
      <c r="CT416" s="226"/>
      <c r="CU416" s="226"/>
      <c r="CV416" s="226"/>
      <c r="CW416" s="226"/>
      <c r="CX416" s="226"/>
      <c r="CY416" s="226"/>
      <c r="CZ416" s="226"/>
      <c r="DA416" s="226"/>
      <c r="DB416" s="226"/>
      <c r="DC416" s="132"/>
      <c r="DD416" s="132"/>
      <c r="DE416" s="132"/>
      <c r="DH416" s="132"/>
      <c r="DI416" s="132"/>
      <c r="DJ416" s="132"/>
      <c r="DK416" s="132"/>
      <c r="DL416" s="132"/>
      <c r="DM416" s="132"/>
      <c r="DN416" s="132"/>
      <c r="DO416" s="132"/>
      <c r="DP416" s="132"/>
      <c r="DQ416" s="132"/>
      <c r="DR416" s="132"/>
      <c r="DS416" s="132"/>
      <c r="DT416" s="132"/>
      <c r="DU416" s="132"/>
      <c r="DV416" s="132"/>
      <c r="DW416" s="132"/>
      <c r="DX416" s="132"/>
      <c r="DY416" s="132"/>
      <c r="DZ416" s="132"/>
      <c r="EA416" s="132"/>
      <c r="EB416" s="132"/>
      <c r="EC416" s="132"/>
      <c r="ED416" s="132"/>
      <c r="EE416" s="132"/>
      <c r="EF416" s="132"/>
      <c r="EG416" s="132"/>
      <c r="EH416" s="132"/>
      <c r="EI416" s="132"/>
      <c r="EJ416" s="132"/>
      <c r="EK416" s="132"/>
      <c r="EL416" s="132"/>
      <c r="EM416" s="132"/>
      <c r="EN416" s="132"/>
      <c r="EO416" s="132"/>
      <c r="EP416" s="132"/>
      <c r="EQ416" s="132"/>
      <c r="ER416" s="132"/>
      <c r="ES416" s="132"/>
      <c r="ET416" s="132"/>
      <c r="EU416" s="132"/>
      <c r="EV416" s="132"/>
      <c r="EW416" s="132"/>
      <c r="EX416" s="132"/>
      <c r="EY416" s="132"/>
      <c r="EZ416" s="132"/>
      <c r="FA416" s="132"/>
      <c r="FB416" s="132"/>
      <c r="FC416" s="132"/>
      <c r="FD416" s="132"/>
      <c r="FE416" s="132"/>
      <c r="FF416" s="132"/>
      <c r="FG416" s="132"/>
      <c r="FH416" s="132"/>
      <c r="FI416" s="132"/>
      <c r="FJ416" s="132"/>
      <c r="FK416" s="132"/>
      <c r="FL416" s="132"/>
      <c r="FM416" s="132"/>
      <c r="FN416" s="132"/>
      <c r="FO416" s="132"/>
      <c r="FP416" s="132"/>
      <c r="FQ416" s="132"/>
      <c r="FR416" s="132"/>
      <c r="FS416" s="132"/>
      <c r="FT416" s="132"/>
      <c r="FU416" s="132"/>
      <c r="FV416" s="132"/>
      <c r="FW416" s="132"/>
      <c r="FX416" s="132"/>
      <c r="FY416" s="168"/>
      <c r="FZ416" s="168"/>
      <c r="GA416" s="168"/>
      <c r="GB416" s="168"/>
      <c r="GC416" s="168"/>
      <c r="GD416" s="168"/>
      <c r="GE416" s="168"/>
      <c r="GF416" s="168"/>
      <c r="GG416" s="168"/>
      <c r="GH416" s="168"/>
      <c r="GI416" s="168"/>
      <c r="GJ416" s="168"/>
      <c r="GK416" s="168"/>
      <c r="GL416" s="168"/>
      <c r="GM416" s="168"/>
      <c r="GN416" s="168"/>
      <c r="GO416" s="168"/>
      <c r="GP416" s="168"/>
      <c r="GQ416" s="168"/>
      <c r="GR416" s="168"/>
      <c r="GS416" s="168"/>
      <c r="GT416" s="168"/>
      <c r="GU416" s="168"/>
      <c r="GV416" s="168"/>
      <c r="GW416" s="168"/>
      <c r="GX416" s="168"/>
      <c r="GY416" s="168"/>
      <c r="GZ416" s="168"/>
      <c r="HA416" s="168"/>
      <c r="HB416" s="168"/>
      <c r="HC416" s="168"/>
      <c r="HD416" s="168"/>
      <c r="HE416" s="168"/>
      <c r="HF416" s="168"/>
      <c r="HG416" s="168"/>
      <c r="HH416" s="168"/>
    </row>
    <row r="417" spans="1:216" ht="15" customHeight="1">
      <c r="B417" s="104" t="s">
        <v>549</v>
      </c>
      <c r="C417" s="106" t="s">
        <v>183</v>
      </c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86"/>
      <c r="AH417" s="226"/>
      <c r="AI417" s="226"/>
      <c r="AJ417" s="226"/>
      <c r="AK417" s="132"/>
      <c r="AL417" s="132"/>
      <c r="AM417" s="132"/>
      <c r="AN417" s="132"/>
      <c r="AO417" s="132"/>
      <c r="AP417" s="132"/>
      <c r="AQ417" s="132"/>
      <c r="AR417" s="132"/>
      <c r="AS417" s="132"/>
      <c r="AT417" s="226"/>
      <c r="AU417" s="226"/>
      <c r="AV417" s="226"/>
      <c r="AW417" s="132"/>
      <c r="AX417" s="132"/>
      <c r="AY417" s="132"/>
      <c r="AZ417" s="132"/>
      <c r="BA417" s="132"/>
      <c r="BB417" s="132"/>
      <c r="BC417" s="132"/>
      <c r="BD417" s="132"/>
      <c r="BE417" s="132"/>
      <c r="BH417" s="226"/>
      <c r="BI417" s="226"/>
      <c r="BJ417" s="226"/>
      <c r="BK417" s="226"/>
      <c r="BL417" s="226"/>
      <c r="BM417" s="226"/>
      <c r="BN417" s="132"/>
      <c r="BO417" s="132"/>
      <c r="BP417" s="132"/>
      <c r="BQ417" s="132"/>
      <c r="BR417" s="132"/>
      <c r="BS417" s="132"/>
      <c r="BT417" s="226"/>
      <c r="BU417" s="226"/>
      <c r="BV417" s="226"/>
      <c r="BW417" s="226"/>
      <c r="BX417" s="226"/>
      <c r="BY417" s="226"/>
      <c r="BZ417" s="132"/>
      <c r="CA417" s="132"/>
      <c r="CB417" s="132"/>
      <c r="CC417" s="132"/>
      <c r="CD417" s="132"/>
      <c r="CE417" s="132"/>
      <c r="CH417" s="226"/>
      <c r="CI417" s="226"/>
      <c r="CJ417" s="226"/>
      <c r="CK417" s="226"/>
      <c r="CL417" s="226"/>
      <c r="CM417" s="226"/>
      <c r="CN417" s="226"/>
      <c r="CO417" s="226"/>
      <c r="CP417" s="226"/>
      <c r="CQ417" s="132"/>
      <c r="CR417" s="132"/>
      <c r="CS417" s="132"/>
      <c r="CT417" s="226"/>
      <c r="CU417" s="226"/>
      <c r="CV417" s="226"/>
      <c r="CW417" s="226"/>
      <c r="CX417" s="226"/>
      <c r="CY417" s="226"/>
      <c r="CZ417" s="226"/>
      <c r="DA417" s="226"/>
      <c r="DB417" s="226"/>
      <c r="DC417" s="132"/>
      <c r="DD417" s="132"/>
      <c r="DE417" s="132"/>
      <c r="DH417" s="132"/>
      <c r="DI417" s="132"/>
      <c r="DJ417" s="132"/>
      <c r="DK417" s="132"/>
      <c r="DL417" s="132"/>
      <c r="DM417" s="132"/>
      <c r="DN417" s="132"/>
      <c r="DO417" s="132"/>
      <c r="DP417" s="132"/>
      <c r="DQ417" s="132"/>
      <c r="DR417" s="132"/>
      <c r="DS417" s="132"/>
      <c r="DT417" s="132"/>
      <c r="DU417" s="132"/>
      <c r="DV417" s="132"/>
      <c r="DW417" s="132"/>
      <c r="DX417" s="132"/>
      <c r="DY417" s="132"/>
      <c r="DZ417" s="132"/>
      <c r="EA417" s="132"/>
      <c r="EB417" s="132"/>
      <c r="EC417" s="132"/>
      <c r="ED417" s="132"/>
      <c r="EE417" s="132"/>
      <c r="EF417" s="132"/>
      <c r="EG417" s="132"/>
      <c r="EH417" s="132"/>
      <c r="EI417" s="132"/>
      <c r="EJ417" s="132"/>
      <c r="EK417" s="132"/>
      <c r="EL417" s="132"/>
      <c r="EM417" s="132"/>
      <c r="EN417" s="132"/>
      <c r="EO417" s="132"/>
      <c r="EP417" s="132"/>
      <c r="EQ417" s="132"/>
      <c r="ER417" s="132"/>
      <c r="ES417" s="132"/>
      <c r="ET417" s="132"/>
      <c r="EU417" s="132"/>
      <c r="EV417" s="132"/>
      <c r="EW417" s="132"/>
      <c r="EX417" s="132"/>
      <c r="EY417" s="132"/>
      <c r="EZ417" s="132"/>
      <c r="FA417" s="132"/>
      <c r="FB417" s="132"/>
      <c r="FC417" s="132"/>
      <c r="FD417" s="132"/>
      <c r="FE417" s="132"/>
      <c r="FF417" s="132"/>
      <c r="FG417" s="132"/>
      <c r="FH417" s="132"/>
      <c r="FI417" s="132"/>
      <c r="FJ417" s="132"/>
      <c r="FK417" s="132"/>
      <c r="FL417" s="132"/>
      <c r="FM417" s="132"/>
      <c r="FN417" s="132"/>
      <c r="FO417" s="132"/>
      <c r="FP417" s="132"/>
      <c r="FQ417" s="132"/>
      <c r="FR417" s="132"/>
      <c r="FS417" s="132"/>
      <c r="FT417" s="132"/>
      <c r="FU417" s="132"/>
      <c r="FV417" s="132"/>
      <c r="FW417" s="132"/>
      <c r="FX417" s="132"/>
      <c r="FY417" s="168"/>
      <c r="FZ417" s="168"/>
      <c r="GA417" s="168"/>
      <c r="GB417" s="168"/>
      <c r="GC417" s="168"/>
      <c r="GD417" s="168"/>
      <c r="GE417" s="168"/>
      <c r="GF417" s="168"/>
      <c r="GG417" s="168"/>
      <c r="GH417" s="168"/>
      <c r="GI417" s="168"/>
      <c r="GJ417" s="168"/>
      <c r="GK417" s="168"/>
      <c r="GL417" s="168"/>
      <c r="GM417" s="168"/>
      <c r="GN417" s="168"/>
      <c r="GO417" s="168"/>
      <c r="GP417" s="168"/>
      <c r="GQ417" s="168"/>
      <c r="GR417" s="168"/>
      <c r="GS417" s="168"/>
      <c r="GT417" s="168"/>
      <c r="GU417" s="168"/>
      <c r="GV417" s="168"/>
      <c r="GW417" s="168"/>
      <c r="GX417" s="168"/>
      <c r="GY417" s="168"/>
      <c r="GZ417" s="168"/>
      <c r="HA417" s="168"/>
      <c r="HB417" s="168"/>
      <c r="HC417" s="168"/>
      <c r="HD417" s="168"/>
      <c r="HE417" s="168"/>
      <c r="HF417" s="168"/>
      <c r="HG417" s="168"/>
      <c r="HH417" s="168"/>
    </row>
    <row r="418" spans="1:216" ht="15" customHeight="1">
      <c r="B418" s="104" t="s">
        <v>550</v>
      </c>
      <c r="C418" s="106" t="s">
        <v>264</v>
      </c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86"/>
      <c r="AH418" s="226"/>
      <c r="AI418" s="226"/>
      <c r="AJ418" s="226"/>
      <c r="AK418" s="132"/>
      <c r="AL418" s="132"/>
      <c r="AM418" s="132"/>
      <c r="AN418" s="132"/>
      <c r="AO418" s="132"/>
      <c r="AP418" s="132"/>
      <c r="AQ418" s="132"/>
      <c r="AR418" s="132"/>
      <c r="AS418" s="132"/>
      <c r="AT418" s="226"/>
      <c r="AU418" s="226"/>
      <c r="AV418" s="226"/>
      <c r="AW418" s="132"/>
      <c r="AX418" s="132"/>
      <c r="AY418" s="132"/>
      <c r="AZ418" s="132"/>
      <c r="BA418" s="132"/>
      <c r="BB418" s="132"/>
      <c r="BC418" s="132"/>
      <c r="BD418" s="132"/>
      <c r="BE418" s="132"/>
      <c r="BH418" s="226"/>
      <c r="BI418" s="226"/>
      <c r="BJ418" s="226"/>
      <c r="BK418" s="226"/>
      <c r="BL418" s="226"/>
      <c r="BM418" s="226"/>
      <c r="BN418" s="132"/>
      <c r="BO418" s="132"/>
      <c r="BP418" s="132"/>
      <c r="BQ418" s="132"/>
      <c r="BR418" s="132"/>
      <c r="BS418" s="132"/>
      <c r="BT418" s="226"/>
      <c r="BU418" s="226"/>
      <c r="BV418" s="226"/>
      <c r="BW418" s="226"/>
      <c r="BX418" s="226"/>
      <c r="BY418" s="226"/>
      <c r="BZ418" s="132"/>
      <c r="CA418" s="132"/>
      <c r="CB418" s="132"/>
      <c r="CC418" s="132"/>
      <c r="CD418" s="132"/>
      <c r="CE418" s="132"/>
      <c r="CH418" s="226"/>
      <c r="CI418" s="226"/>
      <c r="CJ418" s="226"/>
      <c r="CK418" s="226"/>
      <c r="CL418" s="226"/>
      <c r="CM418" s="226"/>
      <c r="CN418" s="226"/>
      <c r="CO418" s="226"/>
      <c r="CP418" s="226"/>
      <c r="CQ418" s="132"/>
      <c r="CR418" s="132"/>
      <c r="CS418" s="132"/>
      <c r="CT418" s="226"/>
      <c r="CU418" s="226"/>
      <c r="CV418" s="226"/>
      <c r="CW418" s="226"/>
      <c r="CX418" s="226"/>
      <c r="CY418" s="226"/>
      <c r="CZ418" s="226"/>
      <c r="DA418" s="226"/>
      <c r="DB418" s="226"/>
      <c r="DC418" s="132"/>
      <c r="DD418" s="132"/>
      <c r="DE418" s="132"/>
      <c r="DH418" s="132"/>
      <c r="DI418" s="132"/>
      <c r="DJ418" s="132"/>
      <c r="DK418" s="132"/>
      <c r="DL418" s="132"/>
      <c r="DM418" s="132"/>
      <c r="DN418" s="132"/>
      <c r="DO418" s="132"/>
      <c r="DP418" s="132"/>
      <c r="DQ418" s="132"/>
      <c r="DR418" s="132"/>
      <c r="DS418" s="132"/>
      <c r="DT418" s="132"/>
      <c r="DU418" s="132"/>
      <c r="DV418" s="132"/>
      <c r="DW418" s="132"/>
      <c r="DX418" s="132"/>
      <c r="DY418" s="132"/>
      <c r="DZ418" s="132"/>
      <c r="EA418" s="132"/>
      <c r="EB418" s="132"/>
      <c r="EC418" s="132"/>
      <c r="ED418" s="132"/>
      <c r="EE418" s="132"/>
      <c r="EF418" s="132"/>
      <c r="EG418" s="132"/>
      <c r="EH418" s="132"/>
      <c r="EI418" s="132"/>
      <c r="EJ418" s="132"/>
      <c r="EK418" s="132"/>
      <c r="EL418" s="132"/>
      <c r="EM418" s="132"/>
      <c r="EN418" s="132"/>
      <c r="EO418" s="132"/>
      <c r="EP418" s="132"/>
      <c r="EQ418" s="132"/>
      <c r="ER418" s="132"/>
      <c r="ES418" s="132"/>
      <c r="ET418" s="132"/>
      <c r="EU418" s="132"/>
      <c r="EV418" s="132"/>
      <c r="EW418" s="132"/>
      <c r="EX418" s="132"/>
      <c r="EY418" s="132"/>
      <c r="EZ418" s="132"/>
      <c r="FA418" s="132"/>
      <c r="FB418" s="132"/>
      <c r="FC418" s="132"/>
      <c r="FD418" s="132"/>
      <c r="FE418" s="132"/>
      <c r="FF418" s="132"/>
      <c r="FG418" s="132"/>
      <c r="FH418" s="132"/>
      <c r="FI418" s="132"/>
      <c r="FJ418" s="132"/>
      <c r="FK418" s="132"/>
      <c r="FL418" s="132"/>
      <c r="FM418" s="132"/>
      <c r="FN418" s="132"/>
      <c r="FO418" s="132"/>
      <c r="FP418" s="132"/>
      <c r="FQ418" s="132"/>
      <c r="FR418" s="132"/>
      <c r="FS418" s="132"/>
      <c r="FT418" s="132"/>
      <c r="FU418" s="132"/>
      <c r="FV418" s="132"/>
      <c r="FW418" s="132"/>
      <c r="FX418" s="132"/>
      <c r="FY418" s="168"/>
      <c r="FZ418" s="168"/>
      <c r="GA418" s="168"/>
      <c r="GB418" s="168"/>
      <c r="GC418" s="168"/>
      <c r="GD418" s="168"/>
      <c r="GE418" s="168"/>
      <c r="GF418" s="168"/>
      <c r="GG418" s="168"/>
      <c r="GH418" s="168"/>
      <c r="GI418" s="168"/>
      <c r="GJ418" s="168"/>
      <c r="GK418" s="168"/>
      <c r="GL418" s="168"/>
      <c r="GM418" s="168"/>
      <c r="GN418" s="168"/>
      <c r="GO418" s="168"/>
      <c r="GP418" s="168"/>
      <c r="GQ418" s="168"/>
      <c r="GR418" s="168"/>
      <c r="GS418" s="168"/>
      <c r="GT418" s="168"/>
      <c r="GU418" s="168"/>
      <c r="GV418" s="168"/>
      <c r="GW418" s="168"/>
      <c r="GX418" s="168"/>
      <c r="GY418" s="168"/>
      <c r="GZ418" s="168"/>
      <c r="HA418" s="168"/>
      <c r="HB418" s="168"/>
      <c r="HC418" s="168"/>
      <c r="HD418" s="168"/>
      <c r="HE418" s="168"/>
      <c r="HF418" s="168"/>
      <c r="HG418" s="168"/>
      <c r="HH418" s="168"/>
    </row>
    <row r="419" spans="1:216" s="264" customFormat="1" ht="15" customHeight="1">
      <c r="B419" s="256" t="s">
        <v>551</v>
      </c>
      <c r="C419" s="253"/>
      <c r="D419" s="263"/>
      <c r="E419" s="263"/>
      <c r="F419" s="263"/>
      <c r="H419" s="269"/>
      <c r="I419" s="269"/>
      <c r="J419" s="269"/>
      <c r="K419" s="269"/>
      <c r="L419" s="269"/>
      <c r="M419" s="269"/>
      <c r="N419" s="269"/>
      <c r="O419" s="269"/>
      <c r="P419" s="269"/>
      <c r="Q419" s="269"/>
      <c r="R419" s="269"/>
      <c r="S419" s="269"/>
      <c r="T419" s="269"/>
      <c r="U419" s="269"/>
      <c r="V419" s="269"/>
      <c r="W419" s="269"/>
      <c r="X419" s="269"/>
      <c r="Y419" s="269"/>
      <c r="Z419" s="269"/>
      <c r="AA419" s="269"/>
      <c r="AB419" s="269"/>
      <c r="AC419" s="269"/>
      <c r="AD419" s="269"/>
      <c r="AE419" s="269"/>
      <c r="AF419" s="268"/>
      <c r="AG419" s="265"/>
      <c r="AH419" s="269"/>
      <c r="AI419" s="269"/>
      <c r="AJ419" s="269"/>
      <c r="AK419" s="269"/>
      <c r="AL419" s="269"/>
      <c r="AM419" s="269"/>
      <c r="AN419" s="269"/>
      <c r="AO419" s="269"/>
      <c r="AP419" s="269"/>
      <c r="AQ419" s="269"/>
      <c r="AR419" s="269"/>
      <c r="AS419" s="269"/>
      <c r="AT419" s="269"/>
      <c r="AU419" s="269"/>
      <c r="AV419" s="269"/>
      <c r="AW419" s="269"/>
      <c r="AX419" s="269"/>
      <c r="AY419" s="269"/>
      <c r="AZ419" s="269"/>
      <c r="BA419" s="269"/>
      <c r="BB419" s="269"/>
      <c r="BC419" s="269"/>
      <c r="BD419" s="269"/>
      <c r="BE419" s="269"/>
      <c r="BF419" s="265"/>
      <c r="BG419" s="265"/>
      <c r="BH419" s="269"/>
      <c r="BI419" s="269"/>
      <c r="BJ419" s="269"/>
      <c r="BK419" s="269"/>
      <c r="BL419" s="269"/>
      <c r="BM419" s="269"/>
      <c r="BN419" s="269"/>
      <c r="BO419" s="269"/>
      <c r="BP419" s="269"/>
      <c r="BQ419" s="269"/>
      <c r="BR419" s="269"/>
      <c r="BS419" s="269"/>
      <c r="BT419" s="269"/>
      <c r="BU419" s="269"/>
      <c r="BV419" s="269"/>
      <c r="BW419" s="269"/>
      <c r="BX419" s="269"/>
      <c r="BY419" s="269"/>
      <c r="BZ419" s="269"/>
      <c r="CA419" s="269"/>
      <c r="CB419" s="269"/>
      <c r="CC419" s="269"/>
      <c r="CD419" s="269"/>
      <c r="CE419" s="269"/>
      <c r="CF419" s="265"/>
      <c r="CG419" s="265"/>
      <c r="CH419" s="269"/>
      <c r="CI419" s="269"/>
      <c r="CJ419" s="269"/>
      <c r="CK419" s="269"/>
      <c r="CL419" s="269"/>
      <c r="CM419" s="269"/>
      <c r="CN419" s="269"/>
      <c r="CO419" s="269"/>
      <c r="CP419" s="269"/>
      <c r="CQ419" s="269"/>
      <c r="CR419" s="269"/>
      <c r="CS419" s="269"/>
      <c r="CT419" s="269"/>
      <c r="CU419" s="269"/>
      <c r="CV419" s="269"/>
      <c r="CW419" s="269"/>
      <c r="CX419" s="269"/>
      <c r="CY419" s="269"/>
      <c r="CZ419" s="269"/>
      <c r="DA419" s="269"/>
      <c r="DB419" s="269"/>
      <c r="DC419" s="269"/>
      <c r="DD419" s="269"/>
      <c r="DE419" s="269"/>
      <c r="DH419" s="269"/>
      <c r="DI419" s="269"/>
      <c r="DJ419" s="269"/>
      <c r="DK419" s="269"/>
      <c r="DL419" s="269"/>
      <c r="DM419" s="269"/>
      <c r="DN419" s="269"/>
      <c r="DO419" s="269"/>
      <c r="DP419" s="269"/>
      <c r="DQ419" s="269"/>
      <c r="DR419" s="269"/>
      <c r="DS419" s="269"/>
      <c r="DT419" s="269"/>
      <c r="DU419" s="269"/>
      <c r="DV419" s="269"/>
      <c r="DW419" s="269"/>
      <c r="DX419" s="269"/>
      <c r="DY419" s="269"/>
      <c r="DZ419" s="269"/>
      <c r="EA419" s="269"/>
      <c r="EB419" s="269"/>
      <c r="EC419" s="269"/>
      <c r="ED419" s="269"/>
      <c r="EE419" s="269"/>
      <c r="EF419" s="269"/>
      <c r="EG419" s="269"/>
      <c r="EH419" s="269"/>
      <c r="EI419" s="269"/>
      <c r="EJ419" s="269"/>
      <c r="EK419" s="269"/>
      <c r="EL419" s="269"/>
      <c r="EM419" s="269"/>
      <c r="EN419" s="269"/>
      <c r="EO419" s="269"/>
      <c r="EP419" s="269"/>
      <c r="EQ419" s="269"/>
      <c r="ER419" s="269"/>
      <c r="ES419" s="269"/>
      <c r="ET419" s="269"/>
      <c r="EU419" s="269"/>
      <c r="EV419" s="269"/>
      <c r="EW419" s="269"/>
      <c r="EX419" s="269"/>
      <c r="EY419" s="269"/>
      <c r="EZ419" s="269"/>
      <c r="FA419" s="269"/>
      <c r="FB419" s="269"/>
      <c r="FC419" s="269"/>
      <c r="FD419" s="269"/>
      <c r="FE419" s="269"/>
      <c r="FF419" s="269"/>
      <c r="FG419" s="269"/>
      <c r="FH419" s="269"/>
      <c r="FI419" s="269"/>
      <c r="FJ419" s="269"/>
      <c r="FK419" s="269"/>
      <c r="FL419" s="269"/>
      <c r="FM419" s="269"/>
      <c r="FN419" s="269"/>
      <c r="FO419" s="269"/>
      <c r="FP419" s="269"/>
      <c r="FQ419" s="269"/>
      <c r="FR419" s="269"/>
      <c r="FS419" s="269"/>
      <c r="FT419" s="269"/>
      <c r="FU419" s="269"/>
      <c r="FV419" s="269"/>
      <c r="FW419" s="269"/>
      <c r="FX419" s="269"/>
      <c r="FY419" s="274"/>
      <c r="FZ419" s="274"/>
      <c r="GA419" s="274"/>
      <c r="GB419" s="274"/>
      <c r="GC419" s="274"/>
      <c r="GD419" s="274"/>
      <c r="GE419" s="274"/>
      <c r="GF419" s="274"/>
      <c r="GG419" s="274"/>
      <c r="GH419" s="274"/>
      <c r="GI419" s="274"/>
      <c r="GJ419" s="274"/>
      <c r="GK419" s="274"/>
      <c r="GL419" s="274"/>
      <c r="GM419" s="274"/>
      <c r="GN419" s="274"/>
      <c r="GO419" s="274"/>
      <c r="GP419" s="274"/>
      <c r="GQ419" s="274"/>
      <c r="GR419" s="274"/>
      <c r="GS419" s="274"/>
      <c r="GT419" s="274"/>
      <c r="GU419" s="274"/>
      <c r="GV419" s="274"/>
      <c r="GW419" s="274"/>
      <c r="GX419" s="274"/>
      <c r="GY419" s="274"/>
      <c r="GZ419" s="274"/>
      <c r="HA419" s="274"/>
      <c r="HB419" s="274"/>
      <c r="HC419" s="274"/>
      <c r="HD419" s="274"/>
      <c r="HE419" s="274"/>
      <c r="HF419" s="274"/>
      <c r="HG419" s="274"/>
      <c r="HH419" s="274"/>
    </row>
    <row r="420" spans="1:216" ht="15" customHeight="1">
      <c r="B420" s="105" t="s">
        <v>552</v>
      </c>
      <c r="C420" s="106" t="s">
        <v>174</v>
      </c>
      <c r="H420" s="136">
        <v>8</v>
      </c>
      <c r="I420" s="136">
        <v>8</v>
      </c>
      <c r="J420" s="136">
        <v>8</v>
      </c>
      <c r="K420" s="136">
        <v>6</v>
      </c>
      <c r="L420" s="136">
        <v>6</v>
      </c>
      <c r="M420" s="136">
        <v>6</v>
      </c>
      <c r="N420" s="136">
        <v>5</v>
      </c>
      <c r="O420" s="136">
        <v>5</v>
      </c>
      <c r="P420" s="136">
        <v>7</v>
      </c>
      <c r="Q420" s="136">
        <v>7</v>
      </c>
      <c r="R420" s="136">
        <v>7</v>
      </c>
      <c r="S420" s="136">
        <v>6</v>
      </c>
      <c r="T420" s="205">
        <v>7.072344163747621</v>
      </c>
      <c r="U420" s="205">
        <v>6.7098911180209866</v>
      </c>
      <c r="V420" s="205">
        <v>7.5392364167944557</v>
      </c>
      <c r="W420" s="205">
        <v>7.2723883613481988</v>
      </c>
      <c r="X420" s="205">
        <v>7.740672584582776</v>
      </c>
      <c r="Y420" s="205">
        <v>7.5900322000296994</v>
      </c>
      <c r="Z420" s="205">
        <v>6.3660376956867468</v>
      </c>
      <c r="AA420" s="205">
        <v>6.0391529955085588</v>
      </c>
      <c r="AB420" s="205">
        <v>5.9700037471529486</v>
      </c>
      <c r="AC420" s="205">
        <v>7.0838936424953394</v>
      </c>
      <c r="AD420" s="205">
        <v>7.2749883957783492</v>
      </c>
      <c r="AE420" s="205">
        <v>8.0779792685764313</v>
      </c>
      <c r="AF420" s="182"/>
      <c r="AH420" s="226"/>
      <c r="AI420" s="226"/>
      <c r="AJ420" s="226"/>
      <c r="AK420" s="136"/>
      <c r="AL420" s="136"/>
      <c r="AM420" s="136"/>
      <c r="AN420" s="136"/>
      <c r="AO420" s="136"/>
      <c r="AP420" s="136"/>
      <c r="AQ420" s="136"/>
      <c r="AR420" s="136"/>
      <c r="AS420" s="136"/>
      <c r="AT420" s="226"/>
      <c r="AU420" s="226"/>
      <c r="AV420" s="226"/>
      <c r="AW420" s="136">
        <v>6.8993605268500824</v>
      </c>
      <c r="AX420" s="136">
        <v>6.7642905243965643</v>
      </c>
      <c r="AY420" s="136">
        <v>7.800588518623683</v>
      </c>
      <c r="AZ420" s="136">
        <v>6.0555529330059983</v>
      </c>
      <c r="BA420" s="136">
        <v>6.3664666335713829</v>
      </c>
      <c r="BB420" s="136">
        <v>6.2137924934146795</v>
      </c>
      <c r="BC420" s="136">
        <v>7.7808293534643997</v>
      </c>
      <c r="BD420" s="136">
        <v>6.9296272952667053</v>
      </c>
      <c r="BE420" s="136">
        <v>8.4962232314930972</v>
      </c>
      <c r="BH420" s="230"/>
      <c r="BI420" s="230"/>
      <c r="BJ420" s="230"/>
      <c r="BK420" s="230"/>
      <c r="BL420" s="230"/>
      <c r="BM420" s="230"/>
      <c r="BN420" s="136">
        <v>7</v>
      </c>
      <c r="BO420" s="136">
        <v>7</v>
      </c>
      <c r="BP420" s="136">
        <v>6</v>
      </c>
      <c r="BQ420" s="136">
        <v>6</v>
      </c>
      <c r="BR420" s="136">
        <v>6</v>
      </c>
      <c r="BS420" s="136">
        <v>6</v>
      </c>
      <c r="BT420" s="230"/>
      <c r="BU420" s="230"/>
      <c r="BV420" s="230"/>
      <c r="BW420" s="230"/>
      <c r="BX420" s="230"/>
      <c r="BY420" s="230"/>
      <c r="BZ420" s="136"/>
      <c r="CA420" s="136"/>
      <c r="CB420" s="136"/>
      <c r="CC420" s="136"/>
      <c r="CD420" s="136"/>
      <c r="CE420" s="136"/>
      <c r="CH420" s="230"/>
      <c r="CI420" s="230"/>
      <c r="CJ420" s="230"/>
      <c r="CK420" s="230"/>
      <c r="CL420" s="230"/>
      <c r="CM420" s="230"/>
      <c r="CN420" s="230"/>
      <c r="CO420" s="230"/>
      <c r="CP420" s="230"/>
      <c r="CQ420" s="136">
        <v>8</v>
      </c>
      <c r="CR420" s="136">
        <v>9</v>
      </c>
      <c r="CS420" s="136">
        <v>9</v>
      </c>
      <c r="CT420" s="230"/>
      <c r="CU420" s="230"/>
      <c r="CV420" s="230"/>
      <c r="CW420" s="230"/>
      <c r="CX420" s="230"/>
      <c r="CY420" s="230"/>
      <c r="CZ420" s="230"/>
      <c r="DA420" s="230"/>
      <c r="DB420" s="230"/>
      <c r="DC420" s="136"/>
      <c r="DD420" s="136"/>
      <c r="DE420" s="136"/>
      <c r="DH420" s="136"/>
      <c r="DI420" s="136"/>
      <c r="DJ420" s="136"/>
      <c r="DK420" s="136"/>
      <c r="DL420" s="136"/>
      <c r="DM420" s="136"/>
      <c r="DN420" s="136"/>
      <c r="DO420" s="136"/>
      <c r="DP420" s="136"/>
      <c r="DQ420" s="136"/>
      <c r="DR420" s="136"/>
      <c r="DS420" s="136"/>
      <c r="DT420" s="136"/>
      <c r="DU420" s="136"/>
      <c r="DV420" s="136"/>
      <c r="DW420" s="136"/>
      <c r="DX420" s="136"/>
      <c r="DY420" s="136"/>
      <c r="DZ420" s="136"/>
      <c r="EA420" s="136"/>
      <c r="EB420" s="136"/>
      <c r="EC420" s="136"/>
      <c r="ED420" s="136"/>
      <c r="EE420" s="136"/>
      <c r="EF420" s="136">
        <v>9</v>
      </c>
      <c r="EG420" s="136">
        <v>9</v>
      </c>
      <c r="EH420" s="136">
        <v>9</v>
      </c>
      <c r="EI420" s="136">
        <v>9</v>
      </c>
      <c r="EJ420" s="136">
        <v>9</v>
      </c>
      <c r="EK420" s="136">
        <v>9</v>
      </c>
      <c r="EL420" s="136">
        <v>9</v>
      </c>
      <c r="EM420" s="136">
        <v>9</v>
      </c>
      <c r="EN420" s="136">
        <v>9</v>
      </c>
      <c r="EO420" s="136">
        <v>9</v>
      </c>
      <c r="EP420" s="136">
        <v>9</v>
      </c>
      <c r="EQ420" s="136">
        <v>9</v>
      </c>
      <c r="ER420" s="136">
        <v>9</v>
      </c>
      <c r="ES420" s="136">
        <v>9</v>
      </c>
      <c r="ET420" s="136">
        <v>9</v>
      </c>
      <c r="EU420" s="136">
        <v>9</v>
      </c>
      <c r="EV420" s="136">
        <v>9</v>
      </c>
      <c r="EW420" s="136">
        <v>9</v>
      </c>
      <c r="EX420" s="136">
        <v>9</v>
      </c>
      <c r="EY420" s="136">
        <v>9</v>
      </c>
      <c r="EZ420" s="136">
        <v>9</v>
      </c>
      <c r="FA420" s="136">
        <v>9</v>
      </c>
      <c r="FB420" s="136">
        <v>9</v>
      </c>
      <c r="FC420" s="136">
        <v>9</v>
      </c>
      <c r="FD420" s="136">
        <v>9</v>
      </c>
      <c r="FE420" s="136"/>
      <c r="FF420" s="136"/>
      <c r="FG420" s="136"/>
      <c r="FH420" s="136">
        <v>9</v>
      </c>
      <c r="FI420" s="136">
        <v>9</v>
      </c>
      <c r="FJ420" s="136">
        <v>9</v>
      </c>
      <c r="FK420" s="136">
        <v>9</v>
      </c>
      <c r="FL420" s="136">
        <v>9</v>
      </c>
      <c r="FM420" s="136">
        <v>9</v>
      </c>
      <c r="FN420" s="136">
        <v>9</v>
      </c>
      <c r="FO420" s="136">
        <v>9</v>
      </c>
      <c r="FP420" s="136">
        <v>9</v>
      </c>
      <c r="FQ420" s="136">
        <v>9</v>
      </c>
      <c r="FR420" s="136">
        <v>9</v>
      </c>
      <c r="FS420" s="136">
        <v>9</v>
      </c>
      <c r="FT420" s="136">
        <v>9</v>
      </c>
      <c r="FU420" s="136">
        <v>9</v>
      </c>
      <c r="FV420" s="136">
        <v>9</v>
      </c>
      <c r="FW420" s="136">
        <v>9</v>
      </c>
      <c r="FX420" s="136">
        <v>9</v>
      </c>
      <c r="FY420" s="169">
        <v>9</v>
      </c>
      <c r="FZ420" s="169"/>
      <c r="GA420" s="169"/>
      <c r="GB420" s="169"/>
      <c r="GC420" s="169"/>
      <c r="GD420" s="169"/>
      <c r="GE420" s="169"/>
      <c r="GF420" s="169"/>
      <c r="GG420" s="169"/>
      <c r="GH420" s="169"/>
      <c r="GI420" s="169"/>
      <c r="GJ420" s="169"/>
      <c r="GK420" s="169"/>
      <c r="GL420" s="169"/>
      <c r="GM420" s="169"/>
      <c r="GN420" s="169"/>
      <c r="GO420" s="169"/>
      <c r="GP420" s="169"/>
      <c r="GQ420" s="169"/>
      <c r="GR420" s="169"/>
      <c r="GS420" s="169"/>
      <c r="GT420" s="169"/>
      <c r="GU420" s="169"/>
      <c r="GV420" s="169"/>
      <c r="GW420" s="169"/>
      <c r="GX420" s="169"/>
      <c r="GY420" s="169"/>
      <c r="GZ420" s="169"/>
      <c r="HA420" s="169"/>
      <c r="HB420" s="169"/>
      <c r="HC420" s="169"/>
      <c r="HD420" s="169"/>
      <c r="HE420" s="169"/>
      <c r="HF420" s="169"/>
      <c r="HG420" s="169"/>
      <c r="HH420" s="169"/>
    </row>
    <row r="421" spans="1:216" ht="15" customHeight="1">
      <c r="B421" s="105" t="s">
        <v>553</v>
      </c>
      <c r="C421" s="106" t="s">
        <v>153</v>
      </c>
      <c r="H421" s="96"/>
      <c r="I421" s="96"/>
      <c r="J421" s="96"/>
      <c r="K421" s="96"/>
      <c r="L421" s="96"/>
      <c r="M421" s="96"/>
      <c r="N421" s="96"/>
      <c r="O421" s="96"/>
      <c r="P421" s="96"/>
      <c r="Q421" s="96"/>
      <c r="R421" s="96"/>
      <c r="S421" s="96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2"/>
      <c r="AH421" s="226"/>
      <c r="AI421" s="226"/>
      <c r="AJ421" s="226"/>
      <c r="AK421" s="96"/>
      <c r="AL421" s="96"/>
      <c r="AM421" s="96"/>
      <c r="AN421" s="96"/>
      <c r="AO421" s="96"/>
      <c r="AP421" s="96"/>
      <c r="AQ421" s="96"/>
      <c r="AR421" s="96"/>
      <c r="AS421" s="96"/>
      <c r="AT421" s="226"/>
      <c r="AU421" s="226"/>
      <c r="AV421" s="226"/>
      <c r="AW421" s="96">
        <v>3995764.6491</v>
      </c>
      <c r="AX421" s="96">
        <v>4048123.4857999999</v>
      </c>
      <c r="AY421" s="96">
        <v>4517710.8405999998</v>
      </c>
      <c r="AZ421" s="96">
        <v>3623975.9304999998</v>
      </c>
      <c r="BA421" s="96">
        <v>3810043.7892</v>
      </c>
      <c r="BB421" s="96">
        <v>3598717.9226000002</v>
      </c>
      <c r="BC421" s="96">
        <v>4656476.2307000002</v>
      </c>
      <c r="BD421" s="96">
        <v>4013293.6480999999</v>
      </c>
      <c r="BE421" s="96">
        <v>5084607.2740000002</v>
      </c>
      <c r="BH421" s="228"/>
      <c r="BI421" s="228"/>
      <c r="BJ421" s="228"/>
      <c r="BK421" s="228"/>
      <c r="BL421" s="228"/>
      <c r="BM421" s="228"/>
      <c r="BN421" s="96">
        <f t="shared" ref="BN421:BS421" si="460">+BN9</f>
        <v>4020803.8350999998</v>
      </c>
      <c r="BO421" s="96">
        <f t="shared" si="460"/>
        <v>3738241.2119</v>
      </c>
      <c r="BP421" s="96">
        <f t="shared" si="460"/>
        <v>3464823.8947999999</v>
      </c>
      <c r="BQ421" s="96">
        <f t="shared" si="460"/>
        <v>3975833.7327999999</v>
      </c>
      <c r="BR421" s="96">
        <f t="shared" si="460"/>
        <v>3972120.2527999999</v>
      </c>
      <c r="BS421" s="96">
        <f t="shared" si="460"/>
        <v>4026708.5358000002</v>
      </c>
      <c r="BT421" s="228"/>
      <c r="BU421" s="228"/>
      <c r="BV421" s="228"/>
      <c r="BW421" s="228"/>
      <c r="BX421" s="228"/>
      <c r="BY421" s="228"/>
      <c r="BZ421" s="96"/>
      <c r="CA421" s="96"/>
      <c r="CB421" s="96"/>
      <c r="CC421" s="96"/>
      <c r="CD421" s="96"/>
      <c r="CE421" s="96"/>
      <c r="CH421" s="228"/>
      <c r="CI421" s="228"/>
      <c r="CJ421" s="228"/>
      <c r="CK421" s="228"/>
      <c r="CL421" s="228"/>
      <c r="CM421" s="228"/>
      <c r="CN421" s="228"/>
      <c r="CO421" s="228"/>
      <c r="CP421" s="228"/>
      <c r="CQ421" s="96">
        <f>+CQ9</f>
        <v>3783725.5263999999</v>
      </c>
      <c r="CR421" s="96">
        <f>+CR9</f>
        <v>3696635.7363</v>
      </c>
      <c r="CS421" s="96">
        <f>+CS9</f>
        <v>4158861.7947</v>
      </c>
      <c r="CT421" s="228"/>
      <c r="CU421" s="228"/>
      <c r="CV421" s="228"/>
      <c r="CW421" s="228"/>
      <c r="CX421" s="228"/>
      <c r="CY421" s="228"/>
      <c r="CZ421" s="228"/>
      <c r="DA421" s="228"/>
      <c r="DB421" s="228"/>
      <c r="DC421" s="96"/>
      <c r="DD421" s="96"/>
      <c r="DE421" s="96"/>
      <c r="DH421" s="96"/>
      <c r="DI421" s="96"/>
      <c r="DJ421" s="96"/>
      <c r="DK421" s="96"/>
      <c r="DL421" s="96"/>
      <c r="DM421" s="96"/>
      <c r="DN421" s="96"/>
      <c r="DO421" s="96"/>
      <c r="DP421" s="96"/>
      <c r="DQ421" s="96"/>
      <c r="DR421" s="96"/>
      <c r="DS421" s="96"/>
      <c r="DT421" s="96"/>
      <c r="DU421" s="96"/>
      <c r="DV421" s="96"/>
      <c r="DW421" s="96"/>
      <c r="DX421" s="96"/>
      <c r="DY421" s="96"/>
      <c r="DZ421" s="96"/>
      <c r="EA421" s="96"/>
      <c r="EB421" s="96"/>
      <c r="EC421" s="96"/>
      <c r="ED421" s="96"/>
      <c r="EE421" s="96"/>
      <c r="EF421" s="96">
        <v>780956.87999998988</v>
      </c>
      <c r="EG421" s="96">
        <v>819868</v>
      </c>
      <c r="EH421" s="96">
        <v>919294.23999999044</v>
      </c>
      <c r="EI421" s="96">
        <v>840880.15999999258</v>
      </c>
      <c r="EJ421" s="96">
        <v>893521.11999998207</v>
      </c>
      <c r="EK421" s="96">
        <v>839739.67999999539</v>
      </c>
      <c r="EL421" s="96">
        <v>841925</v>
      </c>
      <c r="EM421" s="96">
        <v>764360.08000000857</v>
      </c>
      <c r="EN421" s="96">
        <v>812444</v>
      </c>
      <c r="EO421" s="96">
        <v>758868</v>
      </c>
      <c r="EP421" s="96">
        <v>775262</v>
      </c>
      <c r="EQ421" s="96">
        <v>819560</v>
      </c>
      <c r="ER421" s="96">
        <v>821712.64000001492</v>
      </c>
      <c r="ES421" s="96">
        <v>846261.1200000149</v>
      </c>
      <c r="ET421" s="96">
        <v>893282.08000001102</v>
      </c>
      <c r="EU421" s="96">
        <v>884962</v>
      </c>
      <c r="EV421" s="96">
        <v>852924.56000000983</v>
      </c>
      <c r="EW421" s="96">
        <v>903957.2000000258</v>
      </c>
      <c r="EX421" s="96">
        <v>861033.52000000735</v>
      </c>
      <c r="EY421" s="96">
        <v>850027.68000000692</v>
      </c>
      <c r="EZ421" s="96">
        <v>888591.44000000693</v>
      </c>
      <c r="FA421" s="96">
        <v>844094.0514</v>
      </c>
      <c r="FB421" s="96">
        <v>874854</v>
      </c>
      <c r="FC421" s="96">
        <v>806833</v>
      </c>
      <c r="FD421" s="96">
        <v>768646</v>
      </c>
      <c r="FE421" s="96"/>
      <c r="FF421" s="96"/>
      <c r="FG421" s="96"/>
      <c r="FH421" s="96">
        <f t="shared" ref="FH421:FT421" si="461">+FH333</f>
        <v>684143.51089999999</v>
      </c>
      <c r="FI421" s="96">
        <f t="shared" si="461"/>
        <v>936389.17189999996</v>
      </c>
      <c r="FJ421" s="96">
        <f t="shared" si="461"/>
        <v>995221.83999999869</v>
      </c>
      <c r="FK421" s="96">
        <f t="shared" si="461"/>
        <v>956780.29689999996</v>
      </c>
      <c r="FL421" s="96">
        <f t="shared" si="461"/>
        <v>953904</v>
      </c>
      <c r="FM421" s="96">
        <f t="shared" si="461"/>
        <v>880378</v>
      </c>
      <c r="FN421" s="96">
        <f t="shared" si="461"/>
        <v>915419.51990000007</v>
      </c>
      <c r="FO421" s="96">
        <f t="shared" si="461"/>
        <v>855067</v>
      </c>
      <c r="FP421" s="96">
        <f t="shared" si="461"/>
        <v>921895.96499999985</v>
      </c>
      <c r="FQ421" s="96">
        <f t="shared" si="461"/>
        <v>921895.96499999985</v>
      </c>
      <c r="FR421" s="96">
        <f t="shared" si="461"/>
        <v>436744.03039999993</v>
      </c>
      <c r="FS421" s="96">
        <f t="shared" si="461"/>
        <v>936669</v>
      </c>
      <c r="FT421" s="96">
        <f t="shared" si="461"/>
        <v>923119</v>
      </c>
      <c r="FU421" s="96">
        <v>929920.35030000005</v>
      </c>
      <c r="FV421" s="96">
        <f>+FV333</f>
        <v>892173</v>
      </c>
      <c r="FW421" s="96">
        <f>+FW333</f>
        <v>973928</v>
      </c>
      <c r="FX421" s="96">
        <f>+FX9</f>
        <v>875500.84999999986</v>
      </c>
      <c r="FY421" s="159">
        <f>+FY9</f>
        <v>772042.5577</v>
      </c>
      <c r="FZ421" s="159"/>
      <c r="GA421" s="159"/>
      <c r="GB421" s="159"/>
      <c r="GC421" s="159"/>
      <c r="GD421" s="159"/>
      <c r="GE421" s="159"/>
      <c r="GF421" s="159"/>
      <c r="GG421" s="159"/>
      <c r="GH421" s="159"/>
      <c r="GI421" s="159"/>
      <c r="GJ421" s="159"/>
      <c r="GK421" s="159"/>
      <c r="GL421" s="159"/>
      <c r="GM421" s="159"/>
      <c r="GN421" s="159"/>
      <c r="GO421" s="159"/>
      <c r="GP421" s="159"/>
      <c r="GQ421" s="159"/>
      <c r="GR421" s="159"/>
      <c r="GS421" s="159"/>
      <c r="GT421" s="159"/>
      <c r="GU421" s="159"/>
      <c r="GV421" s="159"/>
      <c r="GW421" s="159"/>
      <c r="GX421" s="159"/>
      <c r="GY421" s="159"/>
      <c r="GZ421" s="159"/>
      <c r="HA421" s="159"/>
      <c r="HB421" s="159"/>
      <c r="HC421" s="159"/>
      <c r="HD421" s="159"/>
      <c r="HE421" s="159"/>
      <c r="HF421" s="159"/>
      <c r="HG421" s="159"/>
      <c r="HH421" s="159"/>
    </row>
    <row r="422" spans="1:216" ht="15" customHeight="1">
      <c r="B422" s="104" t="s">
        <v>554</v>
      </c>
      <c r="C422" s="106" t="s">
        <v>181</v>
      </c>
      <c r="H422" s="96">
        <f>+H424*H425</f>
        <v>5356.8</v>
      </c>
      <c r="I422" s="96">
        <f t="shared" ref="I422:S422" si="462">+I424*I425</f>
        <v>4838.4000000000005</v>
      </c>
      <c r="J422" s="96">
        <f t="shared" si="462"/>
        <v>5356.8</v>
      </c>
      <c r="K422" s="96">
        <f t="shared" si="462"/>
        <v>3888</v>
      </c>
      <c r="L422" s="96">
        <f t="shared" si="462"/>
        <v>4017.6</v>
      </c>
      <c r="M422" s="96">
        <f t="shared" si="462"/>
        <v>3888</v>
      </c>
      <c r="N422" s="96">
        <f t="shared" si="462"/>
        <v>3348</v>
      </c>
      <c r="O422" s="96">
        <f t="shared" si="462"/>
        <v>3348</v>
      </c>
      <c r="P422" s="96">
        <f t="shared" si="462"/>
        <v>4536</v>
      </c>
      <c r="Q422" s="96">
        <f t="shared" si="462"/>
        <v>4687.2</v>
      </c>
      <c r="R422" s="96">
        <f t="shared" si="462"/>
        <v>4536</v>
      </c>
      <c r="S422" s="96">
        <f t="shared" si="462"/>
        <v>4017.6</v>
      </c>
      <c r="T422" s="183">
        <f>T424*T425</f>
        <v>4735.6416520454068</v>
      </c>
      <c r="U422" s="183">
        <f t="shared" ref="U422:AE422" si="463">U424*U425</f>
        <v>4058.1421481790926</v>
      </c>
      <c r="V422" s="183">
        <f t="shared" si="463"/>
        <v>5048.272704685568</v>
      </c>
      <c r="W422" s="183">
        <f t="shared" si="463"/>
        <v>4712.5076581536332</v>
      </c>
      <c r="X422" s="183">
        <f t="shared" si="463"/>
        <v>5183.1543626366274</v>
      </c>
      <c r="Y422" s="183">
        <f t="shared" si="463"/>
        <v>4918.3408656192451</v>
      </c>
      <c r="Z422" s="183">
        <f t="shared" si="463"/>
        <v>4262.6988410318463</v>
      </c>
      <c r="AA422" s="183">
        <f t="shared" si="463"/>
        <v>4043.8168457925312</v>
      </c>
      <c r="AB422" s="183">
        <f t="shared" si="463"/>
        <v>3868.5624281551109</v>
      </c>
      <c r="AC422" s="183">
        <f t="shared" si="463"/>
        <v>4743.3751830148785</v>
      </c>
      <c r="AD422" s="183">
        <f t="shared" si="463"/>
        <v>4714.1924804643695</v>
      </c>
      <c r="AE422" s="183">
        <f t="shared" si="463"/>
        <v>5409.0149182387786</v>
      </c>
      <c r="AF422" s="182"/>
      <c r="AH422" s="226"/>
      <c r="AI422" s="226"/>
      <c r="AJ422" s="226"/>
      <c r="AK422" s="96"/>
      <c r="AL422" s="96"/>
      <c r="AM422" s="96"/>
      <c r="AN422" s="96"/>
      <c r="AO422" s="96"/>
      <c r="AP422" s="96"/>
      <c r="AQ422" s="96"/>
      <c r="AR422" s="96"/>
      <c r="AS422" s="96"/>
      <c r="AT422" s="226"/>
      <c r="AU422" s="226"/>
      <c r="AV422" s="226"/>
      <c r="AW422" s="96">
        <f>AW424*AW425</f>
        <v>4470.7856213988525</v>
      </c>
      <c r="AX422" s="96">
        <f t="shared" ref="AX422:BE422" si="464">AX424*AX425</f>
        <v>4529.3689351359399</v>
      </c>
      <c r="AY422" s="96">
        <f t="shared" si="464"/>
        <v>5054.7813600681475</v>
      </c>
      <c r="AZ422" s="96">
        <f t="shared" si="464"/>
        <v>4054.7982439408165</v>
      </c>
      <c r="BA422" s="96">
        <f t="shared" si="464"/>
        <v>4262.9860578393982</v>
      </c>
      <c r="BB422" s="96">
        <f t="shared" si="464"/>
        <v>4026.5375357327125</v>
      </c>
      <c r="BC422" s="96">
        <f t="shared" si="464"/>
        <v>5210.0433350797621</v>
      </c>
      <c r="BD422" s="96">
        <f t="shared" si="464"/>
        <v>4490.3984873328254</v>
      </c>
      <c r="BE422" s="96">
        <f t="shared" si="464"/>
        <v>5689.0710758077776</v>
      </c>
      <c r="BH422" s="220"/>
      <c r="BI422" s="220"/>
      <c r="BJ422" s="220"/>
      <c r="BK422" s="220"/>
      <c r="BL422" s="220"/>
      <c r="BM422" s="220"/>
      <c r="BN422" s="96">
        <f t="shared" ref="BN422:BS422" si="465">+BN424-BN423</f>
        <v>4687.2</v>
      </c>
      <c r="BO422" s="96">
        <f t="shared" si="465"/>
        <v>4687.2</v>
      </c>
      <c r="BP422" s="96">
        <f t="shared" si="465"/>
        <v>3888</v>
      </c>
      <c r="BQ422" s="96">
        <f t="shared" si="465"/>
        <v>4017.6</v>
      </c>
      <c r="BR422" s="96">
        <f t="shared" si="465"/>
        <v>3888</v>
      </c>
      <c r="BS422" s="96">
        <f t="shared" si="465"/>
        <v>4017.6</v>
      </c>
      <c r="BT422" s="220"/>
      <c r="BU422" s="220"/>
      <c r="BV422" s="220"/>
      <c r="BW422" s="220"/>
      <c r="BX422" s="220"/>
      <c r="BY422" s="220"/>
      <c r="BZ422" s="96"/>
      <c r="CA422" s="96"/>
      <c r="CB422" s="96"/>
      <c r="CC422" s="96"/>
      <c r="CD422" s="96"/>
      <c r="CE422" s="96"/>
      <c r="CH422" s="220"/>
      <c r="CI422" s="220"/>
      <c r="CJ422" s="220"/>
      <c r="CK422" s="220"/>
      <c r="CL422" s="220"/>
      <c r="CM422" s="220"/>
      <c r="CN422" s="220"/>
      <c r="CO422" s="220"/>
      <c r="CP422" s="220"/>
      <c r="CQ422" s="96">
        <f t="shared" ref="CQ422:CS422" si="466">+CQ424-CQ423</f>
        <v>5356.8</v>
      </c>
      <c r="CR422" s="96">
        <f t="shared" si="466"/>
        <v>5832</v>
      </c>
      <c r="CS422" s="96">
        <f t="shared" si="466"/>
        <v>6026.4000000000005</v>
      </c>
      <c r="CT422" s="220"/>
      <c r="CU422" s="220"/>
      <c r="CV422" s="220"/>
      <c r="CW422" s="220"/>
      <c r="CX422" s="220"/>
      <c r="CY422" s="220"/>
      <c r="CZ422" s="220"/>
      <c r="DA422" s="220"/>
      <c r="DB422" s="220"/>
      <c r="DC422" s="96"/>
      <c r="DD422" s="96"/>
      <c r="DE422" s="96"/>
      <c r="DH422" s="96"/>
      <c r="DI422" s="96"/>
      <c r="DJ422" s="96"/>
      <c r="DK422" s="96"/>
      <c r="DL422" s="96"/>
      <c r="DM422" s="96"/>
      <c r="DN422" s="96"/>
      <c r="DO422" s="96"/>
      <c r="DP422" s="96"/>
      <c r="DQ422" s="96"/>
      <c r="DR422" s="96"/>
      <c r="DS422" s="96"/>
      <c r="DT422" s="96"/>
      <c r="DU422" s="96"/>
      <c r="DV422" s="96"/>
      <c r="DW422" s="96"/>
      <c r="DX422" s="96"/>
      <c r="DY422" s="96"/>
      <c r="DZ422" s="96"/>
      <c r="EA422" s="96"/>
      <c r="EB422" s="96"/>
      <c r="EC422" s="96"/>
      <c r="ED422" s="96"/>
      <c r="EE422" s="96"/>
      <c r="EF422" s="96">
        <v>1133.23</v>
      </c>
      <c r="EG422" s="96">
        <v>1183</v>
      </c>
      <c r="EH422" s="96">
        <v>1225.3</v>
      </c>
      <c r="EI422" s="96">
        <v>1283.3</v>
      </c>
      <c r="EJ422" s="96">
        <v>1199.9000000000001</v>
      </c>
      <c r="EK422" s="96">
        <v>1285.9000000000001</v>
      </c>
      <c r="EL422" s="96">
        <v>1241.9000000000001</v>
      </c>
      <c r="EM422" s="96">
        <v>1277.72</v>
      </c>
      <c r="EN422" s="96">
        <v>1176.7666666666667</v>
      </c>
      <c r="EO422" s="96">
        <v>1190.1833333333334</v>
      </c>
      <c r="EP422" s="96">
        <v>1042.0333333333333</v>
      </c>
      <c r="EQ422" s="96">
        <v>1159.4000000000001</v>
      </c>
      <c r="ER422" s="96">
        <v>1193.5</v>
      </c>
      <c r="ES422" s="96">
        <v>1144.7</v>
      </c>
      <c r="ET422" s="96">
        <v>1112.0999999999999</v>
      </c>
      <c r="EU422" s="96">
        <v>956.27</v>
      </c>
      <c r="EV422" s="96">
        <v>1058.7</v>
      </c>
      <c r="EW422" s="96">
        <v>1118.7</v>
      </c>
      <c r="EX422" s="96">
        <v>1037.3</v>
      </c>
      <c r="EY422" s="96">
        <v>1196.2666666666667</v>
      </c>
      <c r="EZ422" s="96">
        <v>1287.8</v>
      </c>
      <c r="FA422" s="96">
        <v>1289.7359999999999</v>
      </c>
      <c r="FB422" s="96">
        <v>1058.4000000000001</v>
      </c>
      <c r="FC422" s="96">
        <v>1058.4000000000001</v>
      </c>
      <c r="FD422" s="96">
        <v>1058.4000000000001</v>
      </c>
      <c r="FE422" s="96"/>
      <c r="FF422" s="96"/>
      <c r="FG422" s="96"/>
      <c r="FH422" s="96">
        <f>+FH424-FH423</f>
        <v>765.34285714285693</v>
      </c>
      <c r="FI422" s="96">
        <f t="shared" ref="FI422:FO422" si="467">+FI424-FI423</f>
        <v>765.34285714285693</v>
      </c>
      <c r="FJ422" s="96">
        <f t="shared" si="467"/>
        <v>765.34285714285693</v>
      </c>
      <c r="FK422" s="96">
        <f t="shared" si="467"/>
        <v>765.34285714285693</v>
      </c>
      <c r="FL422" s="96">
        <f t="shared" si="467"/>
        <v>765.34285714285693</v>
      </c>
      <c r="FM422" s="96">
        <f t="shared" si="467"/>
        <v>837.5999999999998</v>
      </c>
      <c r="FN422" s="96">
        <f t="shared" si="467"/>
        <v>829.65486370157817</v>
      </c>
      <c r="FO422" s="96">
        <f t="shared" si="467"/>
        <v>865.61068873780641</v>
      </c>
      <c r="FP422" s="96">
        <f>+FP424-FP423</f>
        <v>865.61068873780641</v>
      </c>
      <c r="FQ422" s="96">
        <f>+FQ424-FQ423</f>
        <v>806.24159999999983</v>
      </c>
      <c r="FR422" s="96">
        <f t="shared" ref="FR422:FW422" si="468">+FR424-FR423</f>
        <v>806.24159999999983</v>
      </c>
      <c r="FS422" s="96">
        <f>+FS424-FS423</f>
        <v>1057.4000000000001</v>
      </c>
      <c r="FT422" s="96">
        <v>978</v>
      </c>
      <c r="FU422" s="96">
        <v>1046.52</v>
      </c>
      <c r="FV422" s="96">
        <v>484.91999999999996</v>
      </c>
      <c r="FW422" s="96">
        <f t="shared" si="468"/>
        <v>1000</v>
      </c>
      <c r="FX422" s="96">
        <v>1076.3999999999999</v>
      </c>
      <c r="FY422" s="159">
        <v>1164.5999999999999</v>
      </c>
      <c r="FZ422" s="159"/>
      <c r="GA422" s="159"/>
      <c r="GB422" s="159"/>
      <c r="GC422" s="159"/>
      <c r="GD422" s="159"/>
      <c r="GE422" s="159"/>
      <c r="GF422" s="159"/>
      <c r="GG422" s="159"/>
      <c r="GH422" s="159"/>
      <c r="GI422" s="159"/>
      <c r="GJ422" s="159"/>
      <c r="GK422" s="159"/>
      <c r="GL422" s="159"/>
      <c r="GM422" s="159"/>
      <c r="GN422" s="159"/>
      <c r="GO422" s="159"/>
      <c r="GP422" s="159"/>
      <c r="GQ422" s="159"/>
      <c r="GR422" s="159"/>
      <c r="GS422" s="159"/>
      <c r="GT422" s="159"/>
      <c r="GU422" s="159"/>
      <c r="GV422" s="159"/>
      <c r="GW422" s="159"/>
      <c r="GX422" s="159"/>
      <c r="GY422" s="159"/>
      <c r="GZ422" s="159"/>
      <c r="HA422" s="159"/>
      <c r="HB422" s="159"/>
      <c r="HC422" s="159"/>
      <c r="HD422" s="159"/>
      <c r="HE422" s="159"/>
      <c r="HF422" s="159"/>
      <c r="HG422" s="159"/>
      <c r="HH422" s="159"/>
    </row>
    <row r="423" spans="1:216" ht="15" customHeight="1">
      <c r="B423" s="104" t="s">
        <v>555</v>
      </c>
      <c r="C423" s="106" t="s">
        <v>181</v>
      </c>
      <c r="H423" s="96">
        <f>+H424-H422</f>
        <v>595.19999999999982</v>
      </c>
      <c r="I423" s="96">
        <f t="shared" ref="I423:R423" si="469">+I424-I422</f>
        <v>537.59999999999945</v>
      </c>
      <c r="J423" s="96">
        <f t="shared" si="469"/>
        <v>595.19999999999982</v>
      </c>
      <c r="K423" s="96">
        <f t="shared" si="469"/>
        <v>432</v>
      </c>
      <c r="L423" s="96">
        <f t="shared" si="469"/>
        <v>446.40000000000009</v>
      </c>
      <c r="M423" s="96">
        <f t="shared" si="469"/>
        <v>432</v>
      </c>
      <c r="N423" s="96">
        <f t="shared" si="469"/>
        <v>372</v>
      </c>
      <c r="O423" s="96">
        <f t="shared" si="469"/>
        <v>372</v>
      </c>
      <c r="P423" s="96">
        <f t="shared" si="469"/>
        <v>504</v>
      </c>
      <c r="Q423" s="96">
        <f t="shared" si="469"/>
        <v>520.80000000000018</v>
      </c>
      <c r="R423" s="96">
        <f t="shared" si="469"/>
        <v>504</v>
      </c>
      <c r="S423" s="96">
        <v>4017.6</v>
      </c>
      <c r="T423" s="183">
        <f>+T424-T422</f>
        <v>526.18240578282257</v>
      </c>
      <c r="U423" s="183">
        <f t="shared" ref="U423:AD423" si="470">+U424-U422</f>
        <v>450.90468313101019</v>
      </c>
      <c r="V423" s="183">
        <f t="shared" si="470"/>
        <v>560.91918940950745</v>
      </c>
      <c r="W423" s="183">
        <f t="shared" si="470"/>
        <v>523.61196201707025</v>
      </c>
      <c r="X423" s="183">
        <f t="shared" si="470"/>
        <v>575.9060402929581</v>
      </c>
      <c r="Y423" s="183">
        <f t="shared" si="470"/>
        <v>546.48231840213793</v>
      </c>
      <c r="Z423" s="183">
        <f t="shared" si="470"/>
        <v>473.63320455909343</v>
      </c>
      <c r="AA423" s="183">
        <f t="shared" si="470"/>
        <v>449.3129828658366</v>
      </c>
      <c r="AB423" s="183">
        <f t="shared" si="470"/>
        <v>429.84026979501232</v>
      </c>
      <c r="AC423" s="183">
        <f t="shared" si="470"/>
        <v>527.04168700165337</v>
      </c>
      <c r="AD423" s="183">
        <f t="shared" si="470"/>
        <v>523.79916449604116</v>
      </c>
      <c r="AE423" s="183">
        <v>4017.6</v>
      </c>
      <c r="AF423" s="182"/>
      <c r="AH423" s="226"/>
      <c r="AI423" s="226"/>
      <c r="AJ423" s="226"/>
      <c r="AK423" s="96"/>
      <c r="AL423" s="96"/>
      <c r="AM423" s="96"/>
      <c r="AN423" s="96"/>
      <c r="AO423" s="96"/>
      <c r="AP423" s="96"/>
      <c r="AQ423" s="96"/>
      <c r="AR423" s="96"/>
      <c r="AS423" s="96"/>
      <c r="AT423" s="226"/>
      <c r="AU423" s="226"/>
      <c r="AV423" s="226"/>
      <c r="AW423" s="96">
        <f>AW424-AW422</f>
        <v>496.75395793320604</v>
      </c>
      <c r="AX423" s="96">
        <f t="shared" ref="AX423:BE423" si="471">AX424-AX422</f>
        <v>503.26321501510392</v>
      </c>
      <c r="AY423" s="96">
        <f t="shared" si="471"/>
        <v>561.64237334090467</v>
      </c>
      <c r="AZ423" s="96">
        <f t="shared" si="471"/>
        <v>450.53313821564598</v>
      </c>
      <c r="BA423" s="96">
        <f t="shared" si="471"/>
        <v>473.66511753771101</v>
      </c>
      <c r="BB423" s="96">
        <f t="shared" si="471"/>
        <v>447.39305952585664</v>
      </c>
      <c r="BC423" s="96">
        <f t="shared" si="471"/>
        <v>578.89370389775104</v>
      </c>
      <c r="BD423" s="96">
        <f t="shared" si="471"/>
        <v>498.93316525920272</v>
      </c>
      <c r="BE423" s="96">
        <f t="shared" si="471"/>
        <v>632.1190084230866</v>
      </c>
      <c r="BH423" s="220"/>
      <c r="BI423" s="220"/>
      <c r="BJ423" s="220"/>
      <c r="BK423" s="220"/>
      <c r="BL423" s="220"/>
      <c r="BM423" s="220"/>
      <c r="BN423" s="96">
        <f t="shared" ref="BN423:BS423" si="472">+BN424*(1-BN425)</f>
        <v>520.79999999999984</v>
      </c>
      <c r="BO423" s="96">
        <f t="shared" si="472"/>
        <v>520.79999999999984</v>
      </c>
      <c r="BP423" s="96">
        <f t="shared" si="472"/>
        <v>431.99999999999989</v>
      </c>
      <c r="BQ423" s="96">
        <f t="shared" si="472"/>
        <v>446.39999999999992</v>
      </c>
      <c r="BR423" s="96">
        <f t="shared" si="472"/>
        <v>431.99999999999989</v>
      </c>
      <c r="BS423" s="96">
        <f t="shared" si="472"/>
        <v>446.39999999999992</v>
      </c>
      <c r="BT423" s="220"/>
      <c r="BU423" s="220"/>
      <c r="BV423" s="220"/>
      <c r="BW423" s="220"/>
      <c r="BX423" s="220"/>
      <c r="BY423" s="220"/>
      <c r="BZ423" s="96"/>
      <c r="CA423" s="96"/>
      <c r="CB423" s="96"/>
      <c r="CC423" s="96"/>
      <c r="CD423" s="96"/>
      <c r="CE423" s="96"/>
      <c r="CH423" s="220"/>
      <c r="CI423" s="220"/>
      <c r="CJ423" s="220"/>
      <c r="CK423" s="220"/>
      <c r="CL423" s="220"/>
      <c r="CM423" s="220"/>
      <c r="CN423" s="220"/>
      <c r="CO423" s="220"/>
      <c r="CP423" s="220"/>
      <c r="CQ423" s="96">
        <f t="shared" ref="CQ423:CS423" si="473">+CQ424*(1-CQ425)</f>
        <v>595.19999999999982</v>
      </c>
      <c r="CR423" s="96">
        <f t="shared" si="473"/>
        <v>647.99999999999989</v>
      </c>
      <c r="CS423" s="96">
        <f t="shared" si="473"/>
        <v>669.5999999999998</v>
      </c>
      <c r="CT423" s="220"/>
      <c r="CU423" s="220"/>
      <c r="CV423" s="220"/>
      <c r="CW423" s="220"/>
      <c r="CX423" s="220"/>
      <c r="CY423" s="220"/>
      <c r="CZ423" s="220"/>
      <c r="DA423" s="220"/>
      <c r="DB423" s="220"/>
      <c r="DC423" s="96"/>
      <c r="DD423" s="96"/>
      <c r="DE423" s="96"/>
      <c r="DH423" s="96"/>
      <c r="DI423" s="96"/>
      <c r="DJ423" s="96"/>
      <c r="DK423" s="96"/>
      <c r="DL423" s="96"/>
      <c r="DM423" s="96"/>
      <c r="DN423" s="96"/>
      <c r="DO423" s="96"/>
      <c r="DP423" s="96"/>
      <c r="DQ423" s="96"/>
      <c r="DR423" s="96"/>
      <c r="DS423" s="96"/>
      <c r="DT423" s="96"/>
      <c r="DU423" s="96"/>
      <c r="DV423" s="96"/>
      <c r="DW423" s="96"/>
      <c r="DX423" s="96"/>
      <c r="DY423" s="96"/>
      <c r="DZ423" s="96"/>
      <c r="EA423" s="96"/>
      <c r="EB423" s="96"/>
      <c r="EC423" s="96"/>
      <c r="ED423" s="96"/>
      <c r="EE423" s="96"/>
      <c r="EF423" s="96">
        <v>378.77</v>
      </c>
      <c r="EG423" s="96">
        <v>329</v>
      </c>
      <c r="EH423" s="96">
        <v>286.7</v>
      </c>
      <c r="EI423" s="96">
        <v>228.7</v>
      </c>
      <c r="EJ423" s="96">
        <v>312.10000000000002</v>
      </c>
      <c r="EK423" s="96">
        <v>226.1</v>
      </c>
      <c r="EL423" s="96">
        <v>270.10000000000002</v>
      </c>
      <c r="EM423" s="96">
        <v>234.28</v>
      </c>
      <c r="EN423" s="96">
        <v>335.23333333333335</v>
      </c>
      <c r="EO423" s="96">
        <v>321.81666666666672</v>
      </c>
      <c r="EP423" s="96">
        <v>469.9666666666667</v>
      </c>
      <c r="EQ423" s="96">
        <v>352.6</v>
      </c>
      <c r="ER423" s="96">
        <v>318.5</v>
      </c>
      <c r="ES423" s="96">
        <v>367.3</v>
      </c>
      <c r="ET423" s="96">
        <v>399.9</v>
      </c>
      <c r="EU423" s="96">
        <v>555.73</v>
      </c>
      <c r="EV423" s="96">
        <v>453.3</v>
      </c>
      <c r="EW423" s="96">
        <v>393.3</v>
      </c>
      <c r="EX423" s="96">
        <v>474.7</v>
      </c>
      <c r="EY423" s="96">
        <v>315.73333333333335</v>
      </c>
      <c r="EZ423" s="96">
        <v>224.2</v>
      </c>
      <c r="FA423" s="96">
        <v>222.26400000000001</v>
      </c>
      <c r="FB423" s="96">
        <v>453.59999999999997</v>
      </c>
      <c r="FC423" s="96">
        <v>453.59999999999997</v>
      </c>
      <c r="FD423" s="96">
        <v>453.59999999999997</v>
      </c>
      <c r="FE423" s="96"/>
      <c r="FF423" s="96"/>
      <c r="FG423" s="96"/>
      <c r="FH423" s="96">
        <f t="shared" ref="FH423:FR423" si="474">+(1-FH425)*(1-FH427)*24*FH420*FH3</f>
        <v>746.65714285714307</v>
      </c>
      <c r="FI423" s="96">
        <f t="shared" si="474"/>
        <v>746.65714285714307</v>
      </c>
      <c r="FJ423" s="96">
        <f t="shared" si="474"/>
        <v>746.65714285714307</v>
      </c>
      <c r="FK423" s="96">
        <f t="shared" si="474"/>
        <v>746.65714285714307</v>
      </c>
      <c r="FL423" s="96">
        <f t="shared" si="474"/>
        <v>746.65714285714307</v>
      </c>
      <c r="FM423" s="96">
        <f t="shared" si="474"/>
        <v>674.4000000000002</v>
      </c>
      <c r="FN423" s="96">
        <f t="shared" si="474"/>
        <v>682.34513629842183</v>
      </c>
      <c r="FO423" s="96">
        <f t="shared" si="474"/>
        <v>646.38931126219359</v>
      </c>
      <c r="FP423" s="96">
        <f t="shared" si="474"/>
        <v>646.38931126219359</v>
      </c>
      <c r="FQ423" s="96">
        <f t="shared" si="474"/>
        <v>705.75840000000017</v>
      </c>
      <c r="FR423" s="96">
        <f t="shared" si="474"/>
        <v>705.75840000000017</v>
      </c>
      <c r="FS423" s="96">
        <v>454.59999999999991</v>
      </c>
      <c r="FT423" s="96">
        <v>534</v>
      </c>
      <c r="FU423" s="96">
        <v>465.48</v>
      </c>
      <c r="FV423" s="96">
        <v>485</v>
      </c>
      <c r="FW423" s="96">
        <v>512</v>
      </c>
      <c r="FX423" s="96">
        <v>435.60000000000008</v>
      </c>
      <c r="FY423" s="159">
        <v>347.40000000000003</v>
      </c>
      <c r="FZ423" s="159"/>
      <c r="GA423" s="159"/>
      <c r="GB423" s="159"/>
      <c r="GC423" s="159"/>
      <c r="GD423" s="159"/>
      <c r="GE423" s="159"/>
      <c r="GF423" s="159"/>
      <c r="GG423" s="159"/>
      <c r="GH423" s="159"/>
      <c r="GI423" s="159"/>
      <c r="GJ423" s="159"/>
      <c r="GK423" s="159"/>
      <c r="GL423" s="159"/>
      <c r="GM423" s="159"/>
      <c r="GN423" s="159"/>
      <c r="GO423" s="159"/>
      <c r="GP423" s="159"/>
      <c r="GQ423" s="159"/>
      <c r="GR423" s="159"/>
      <c r="GS423" s="159"/>
      <c r="GT423" s="159"/>
      <c r="GU423" s="159"/>
      <c r="GV423" s="159"/>
      <c r="GW423" s="159"/>
      <c r="GX423" s="159"/>
      <c r="GY423" s="159"/>
      <c r="GZ423" s="159"/>
      <c r="HA423" s="159"/>
      <c r="HB423" s="159"/>
      <c r="HC423" s="159"/>
      <c r="HD423" s="159"/>
      <c r="HE423" s="159"/>
      <c r="HF423" s="159"/>
      <c r="HG423" s="159"/>
      <c r="HH423" s="159"/>
    </row>
    <row r="424" spans="1:216" ht="15" customHeight="1">
      <c r="B424" s="84" t="s">
        <v>556</v>
      </c>
      <c r="C424" s="106" t="s">
        <v>181</v>
      </c>
      <c r="H424" s="96">
        <v>5952</v>
      </c>
      <c r="I424" s="96">
        <v>5376</v>
      </c>
      <c r="J424" s="96">
        <v>5952</v>
      </c>
      <c r="K424" s="96">
        <v>4320</v>
      </c>
      <c r="L424" s="96">
        <v>4464</v>
      </c>
      <c r="M424" s="96">
        <v>4320</v>
      </c>
      <c r="N424" s="96">
        <v>3720</v>
      </c>
      <c r="O424" s="96">
        <v>3720</v>
      </c>
      <c r="P424" s="96">
        <v>5040</v>
      </c>
      <c r="Q424" s="96">
        <v>5208</v>
      </c>
      <c r="R424" s="96">
        <v>5040</v>
      </c>
      <c r="S424" s="96">
        <v>4464</v>
      </c>
      <c r="T424" s="183">
        <f>+T420*24*31</f>
        <v>5261.8240578282293</v>
      </c>
      <c r="U424" s="183">
        <f>+U420*24*28</f>
        <v>4509.0468313101028</v>
      </c>
      <c r="V424" s="183">
        <f>+V420*24*31</f>
        <v>5609.1918940950754</v>
      </c>
      <c r="W424" s="183">
        <f>+W420*24*30</f>
        <v>5236.1196201707035</v>
      </c>
      <c r="X424" s="183">
        <f>+X420*24*31</f>
        <v>5759.0604029295855</v>
      </c>
      <c r="Y424" s="183">
        <f>+Y420*24*30</f>
        <v>5464.823184021383</v>
      </c>
      <c r="Z424" s="183">
        <f>+Z420*24*31</f>
        <v>4736.3320455909397</v>
      </c>
      <c r="AA424" s="183">
        <f>+AA420*24*31</f>
        <v>4493.1298286583678</v>
      </c>
      <c r="AB424" s="183">
        <f>+AB420*24*30</f>
        <v>4298.4026979501232</v>
      </c>
      <c r="AC424" s="183">
        <f>+AC420*24*31</f>
        <v>5270.4168700165319</v>
      </c>
      <c r="AD424" s="183">
        <f>+AD420*24*30</f>
        <v>5237.9916449604107</v>
      </c>
      <c r="AE424" s="183">
        <f>+AE420*24*31</f>
        <v>6010.016575820865</v>
      </c>
      <c r="AF424" s="182"/>
      <c r="AH424" s="226"/>
      <c r="AI424" s="226"/>
      <c r="AJ424" s="226"/>
      <c r="AK424" s="96"/>
      <c r="AL424" s="96"/>
      <c r="AM424" s="96"/>
      <c r="AN424" s="96"/>
      <c r="AO424" s="96"/>
      <c r="AP424" s="96"/>
      <c r="AQ424" s="96"/>
      <c r="AR424" s="96"/>
      <c r="AS424" s="96"/>
      <c r="AT424" s="226"/>
      <c r="AU424" s="226"/>
      <c r="AV424" s="226"/>
      <c r="AW424" s="96">
        <f>AW420*30*24</f>
        <v>4967.5395793320586</v>
      </c>
      <c r="AX424" s="96">
        <f>AX420*31*24</f>
        <v>5032.6321501510438</v>
      </c>
      <c r="AY424" s="96">
        <f>AY420*30*24</f>
        <v>5616.4237334090521</v>
      </c>
      <c r="AZ424" s="96">
        <f>AZ420*31*24</f>
        <v>4505.3313821564625</v>
      </c>
      <c r="BA424" s="96">
        <f>BA420*31*24</f>
        <v>4736.6511753771092</v>
      </c>
      <c r="BB424" s="96">
        <f>BB420*30*24</f>
        <v>4473.9305952585692</v>
      </c>
      <c r="BC424" s="96">
        <f>BC420*31*24</f>
        <v>5788.9370389775131</v>
      </c>
      <c r="BD424" s="96">
        <f>BD420*30*24</f>
        <v>4989.3316525920281</v>
      </c>
      <c r="BE424" s="96">
        <f>BE420*31*24</f>
        <v>6321.1900842308642</v>
      </c>
      <c r="BH424" s="220"/>
      <c r="BI424" s="220"/>
      <c r="BJ424" s="220"/>
      <c r="BK424" s="220"/>
      <c r="BL424" s="220"/>
      <c r="BM424" s="220"/>
      <c r="BN424" s="96">
        <f t="shared" ref="BN424:BO424" si="475">+BN420*24*31</f>
        <v>5208</v>
      </c>
      <c r="BO424" s="96">
        <f t="shared" si="475"/>
        <v>5208</v>
      </c>
      <c r="BP424" s="96">
        <f>+BP420*30*24</f>
        <v>4320</v>
      </c>
      <c r="BQ424" s="96">
        <f>+BQ420*24*31</f>
        <v>4464</v>
      </c>
      <c r="BR424" s="96">
        <f>+BR420*30*24</f>
        <v>4320</v>
      </c>
      <c r="BS424" s="96">
        <f>+BS420*24*31</f>
        <v>4464</v>
      </c>
      <c r="BT424" s="220"/>
      <c r="BU424" s="220"/>
      <c r="BV424" s="220"/>
      <c r="BW424" s="220"/>
      <c r="BX424" s="220"/>
      <c r="BY424" s="220"/>
      <c r="BZ424" s="96"/>
      <c r="CA424" s="96"/>
      <c r="CB424" s="96"/>
      <c r="CC424" s="96"/>
      <c r="CD424" s="96"/>
      <c r="CE424" s="96"/>
      <c r="CH424" s="220"/>
      <c r="CI424" s="220"/>
      <c r="CJ424" s="220"/>
      <c r="CK424" s="220"/>
      <c r="CL424" s="220"/>
      <c r="CM424" s="220"/>
      <c r="CN424" s="220"/>
      <c r="CO424" s="220"/>
      <c r="CP424" s="220"/>
      <c r="CQ424" s="96">
        <f>+CQ420*24*31</f>
        <v>5952</v>
      </c>
      <c r="CR424" s="96">
        <f>+CR420*30*24</f>
        <v>6480</v>
      </c>
      <c r="CS424" s="96">
        <f>+CS420*24*31</f>
        <v>6696</v>
      </c>
      <c r="CT424" s="220"/>
      <c r="CU424" s="220"/>
      <c r="CV424" s="220"/>
      <c r="CW424" s="220"/>
      <c r="CX424" s="220"/>
      <c r="CY424" s="220"/>
      <c r="CZ424" s="220"/>
      <c r="DA424" s="220"/>
      <c r="DB424" s="220"/>
      <c r="DC424" s="96"/>
      <c r="DD424" s="96"/>
      <c r="DE424" s="96"/>
      <c r="DH424" s="96"/>
      <c r="DI424" s="96"/>
      <c r="DJ424" s="96"/>
      <c r="DK424" s="96"/>
      <c r="DL424" s="96"/>
      <c r="DM424" s="96"/>
      <c r="DN424" s="96"/>
      <c r="DO424" s="96"/>
      <c r="DP424" s="96"/>
      <c r="DQ424" s="96"/>
      <c r="DR424" s="96"/>
      <c r="DS424" s="96"/>
      <c r="DT424" s="96"/>
      <c r="DU424" s="96"/>
      <c r="DV424" s="96"/>
      <c r="DW424" s="96"/>
      <c r="DX424" s="96"/>
      <c r="DY424" s="96"/>
      <c r="DZ424" s="96"/>
      <c r="EA424" s="96"/>
      <c r="EB424" s="96"/>
      <c r="EC424" s="96"/>
      <c r="ED424" s="96"/>
      <c r="EE424" s="96"/>
      <c r="EF424" s="96">
        <v>1512</v>
      </c>
      <c r="EG424" s="96">
        <v>1512</v>
      </c>
      <c r="EH424" s="96">
        <v>1512</v>
      </c>
      <c r="EI424" s="96">
        <v>1512</v>
      </c>
      <c r="EJ424" s="96">
        <v>1512</v>
      </c>
      <c r="EK424" s="96">
        <v>1512</v>
      </c>
      <c r="EL424" s="96">
        <v>1512</v>
      </c>
      <c r="EM424" s="96">
        <v>1512</v>
      </c>
      <c r="EN424" s="96">
        <v>1512</v>
      </c>
      <c r="EO424" s="96">
        <v>1512</v>
      </c>
      <c r="EP424" s="96">
        <v>1512</v>
      </c>
      <c r="EQ424" s="96">
        <v>1512</v>
      </c>
      <c r="ER424" s="96">
        <v>1512</v>
      </c>
      <c r="ES424" s="96">
        <v>1512</v>
      </c>
      <c r="ET424" s="96">
        <v>1512</v>
      </c>
      <c r="EU424" s="96">
        <v>1512</v>
      </c>
      <c r="EV424" s="96">
        <v>1512</v>
      </c>
      <c r="EW424" s="96">
        <v>1512</v>
      </c>
      <c r="EX424" s="96">
        <v>1512</v>
      </c>
      <c r="EY424" s="96">
        <v>1512</v>
      </c>
      <c r="EZ424" s="96">
        <v>1512</v>
      </c>
      <c r="FA424" s="96">
        <v>1512</v>
      </c>
      <c r="FB424" s="96">
        <v>1512</v>
      </c>
      <c r="FC424" s="96">
        <v>1512</v>
      </c>
      <c r="FD424" s="96">
        <v>1512</v>
      </c>
      <c r="FE424" s="96"/>
      <c r="FF424" s="96"/>
      <c r="FG424" s="96"/>
      <c r="FH424" s="96">
        <v>1512</v>
      </c>
      <c r="FI424" s="96">
        <v>1512</v>
      </c>
      <c r="FJ424" s="96">
        <v>1512</v>
      </c>
      <c r="FK424" s="96">
        <v>1512</v>
      </c>
      <c r="FL424" s="96">
        <v>1512</v>
      </c>
      <c r="FM424" s="96">
        <v>1512</v>
      </c>
      <c r="FN424" s="96">
        <v>1512</v>
      </c>
      <c r="FO424" s="96">
        <v>1512</v>
      </c>
      <c r="FP424" s="96">
        <v>1512</v>
      </c>
      <c r="FQ424" s="96">
        <v>1512</v>
      </c>
      <c r="FR424" s="96">
        <v>1512</v>
      </c>
      <c r="FS424" s="96">
        <v>1512</v>
      </c>
      <c r="FT424" s="96">
        <v>1512</v>
      </c>
      <c r="FU424" s="96">
        <v>1512</v>
      </c>
      <c r="FV424" s="96">
        <v>1512</v>
      </c>
      <c r="FW424" s="96">
        <v>1512</v>
      </c>
      <c r="FX424" s="96">
        <f>24*FX3*FX420</f>
        <v>6480</v>
      </c>
      <c r="FY424" s="159">
        <f>24*FY3*FY420</f>
        <v>6696</v>
      </c>
      <c r="FZ424" s="159"/>
      <c r="GA424" s="159"/>
      <c r="GB424" s="159"/>
      <c r="GC424" s="159"/>
      <c r="GD424" s="159"/>
      <c r="GE424" s="159"/>
      <c r="GF424" s="159"/>
      <c r="GG424" s="159"/>
      <c r="GH424" s="159"/>
      <c r="GI424" s="159"/>
      <c r="GJ424" s="159"/>
      <c r="GK424" s="159"/>
      <c r="GL424" s="159"/>
      <c r="GM424" s="159"/>
      <c r="GN424" s="159"/>
      <c r="GO424" s="159"/>
      <c r="GP424" s="159"/>
      <c r="GQ424" s="159"/>
      <c r="GR424" s="159"/>
      <c r="GS424" s="159"/>
      <c r="GT424" s="159"/>
      <c r="GU424" s="159"/>
      <c r="GV424" s="159"/>
      <c r="GW424" s="159"/>
      <c r="GX424" s="159"/>
      <c r="GY424" s="159"/>
      <c r="GZ424" s="159"/>
      <c r="HA424" s="159"/>
      <c r="HB424" s="159"/>
      <c r="HC424" s="159"/>
      <c r="HD424" s="159"/>
      <c r="HE424" s="159"/>
      <c r="HF424" s="159"/>
      <c r="HG424" s="159"/>
      <c r="HH424" s="159"/>
    </row>
    <row r="425" spans="1:216" s="140" customFormat="1" ht="15" customHeight="1">
      <c r="A425" s="86"/>
      <c r="B425" s="104" t="s">
        <v>557</v>
      </c>
      <c r="C425" s="106" t="s">
        <v>183</v>
      </c>
      <c r="D425" s="108"/>
      <c r="E425" s="108"/>
      <c r="F425" s="108"/>
      <c r="G425" s="86"/>
      <c r="H425" s="134">
        <v>0.9</v>
      </c>
      <c r="I425" s="134">
        <v>0.9</v>
      </c>
      <c r="J425" s="134">
        <v>0.9</v>
      </c>
      <c r="K425" s="134">
        <v>0.9</v>
      </c>
      <c r="L425" s="134">
        <v>0.9</v>
      </c>
      <c r="M425" s="134">
        <v>0.9</v>
      </c>
      <c r="N425" s="134">
        <v>0.9</v>
      </c>
      <c r="O425" s="134">
        <v>0.9</v>
      </c>
      <c r="P425" s="134">
        <v>0.9</v>
      </c>
      <c r="Q425" s="134">
        <v>0.9</v>
      </c>
      <c r="R425" s="134">
        <v>0.9</v>
      </c>
      <c r="S425" s="134">
        <v>0.9</v>
      </c>
      <c r="T425" s="134">
        <v>0.9</v>
      </c>
      <c r="U425" s="134">
        <v>0.9</v>
      </c>
      <c r="V425" s="134">
        <v>0.9</v>
      </c>
      <c r="W425" s="134">
        <v>0.9</v>
      </c>
      <c r="X425" s="134">
        <v>0.9</v>
      </c>
      <c r="Y425" s="134">
        <v>0.9</v>
      </c>
      <c r="Z425" s="134">
        <v>0.9</v>
      </c>
      <c r="AA425" s="134">
        <v>0.9</v>
      </c>
      <c r="AB425" s="134">
        <v>0.9</v>
      </c>
      <c r="AC425" s="134">
        <v>0.9</v>
      </c>
      <c r="AD425" s="134">
        <v>0.9</v>
      </c>
      <c r="AE425" s="134">
        <v>0.9</v>
      </c>
      <c r="AF425" s="202"/>
      <c r="AH425" s="226"/>
      <c r="AI425" s="226"/>
      <c r="AJ425" s="226"/>
      <c r="AK425" s="134"/>
      <c r="AL425" s="134"/>
      <c r="AM425" s="134"/>
      <c r="AN425" s="134"/>
      <c r="AO425" s="134"/>
      <c r="AP425" s="134"/>
      <c r="AQ425" s="134"/>
      <c r="AR425" s="134"/>
      <c r="AS425" s="134"/>
      <c r="AT425" s="226"/>
      <c r="AU425" s="226"/>
      <c r="AV425" s="226"/>
      <c r="AW425" s="134">
        <v>0.9</v>
      </c>
      <c r="AX425" s="134">
        <v>0.9</v>
      </c>
      <c r="AY425" s="134">
        <v>0.9</v>
      </c>
      <c r="AZ425" s="134">
        <v>0.9</v>
      </c>
      <c r="BA425" s="134">
        <v>0.9</v>
      </c>
      <c r="BB425" s="134">
        <v>0.9</v>
      </c>
      <c r="BC425" s="134">
        <v>0.9</v>
      </c>
      <c r="BD425" s="134">
        <v>0.9</v>
      </c>
      <c r="BE425" s="134">
        <v>0.9</v>
      </c>
      <c r="BH425" s="229"/>
      <c r="BI425" s="229"/>
      <c r="BJ425" s="229"/>
      <c r="BK425" s="229"/>
      <c r="BL425" s="229"/>
      <c r="BM425" s="229"/>
      <c r="BN425" s="134">
        <v>0.9</v>
      </c>
      <c r="BO425" s="134">
        <v>0.9</v>
      </c>
      <c r="BP425" s="134">
        <v>0.9</v>
      </c>
      <c r="BQ425" s="134">
        <v>0.9</v>
      </c>
      <c r="BR425" s="134">
        <v>0.9</v>
      </c>
      <c r="BS425" s="134">
        <v>0.9</v>
      </c>
      <c r="BT425" s="229"/>
      <c r="BU425" s="229"/>
      <c r="BV425" s="229"/>
      <c r="BW425" s="229"/>
      <c r="BX425" s="229"/>
      <c r="BY425" s="229"/>
      <c r="BZ425" s="134"/>
      <c r="CA425" s="134"/>
      <c r="CB425" s="134"/>
      <c r="CC425" s="134"/>
      <c r="CD425" s="134"/>
      <c r="CE425" s="134"/>
      <c r="CH425" s="229"/>
      <c r="CI425" s="229"/>
      <c r="CJ425" s="229"/>
      <c r="CK425" s="229"/>
      <c r="CL425" s="229"/>
      <c r="CM425" s="229"/>
      <c r="CN425" s="229"/>
      <c r="CO425" s="229"/>
      <c r="CP425" s="229"/>
      <c r="CQ425" s="134">
        <v>0.9</v>
      </c>
      <c r="CR425" s="134">
        <v>0.9</v>
      </c>
      <c r="CS425" s="134">
        <v>0.9</v>
      </c>
      <c r="CT425" s="229"/>
      <c r="CU425" s="229"/>
      <c r="CV425" s="229"/>
      <c r="CW425" s="229"/>
      <c r="CX425" s="229"/>
      <c r="CY425" s="229"/>
      <c r="CZ425" s="229"/>
      <c r="DA425" s="229"/>
      <c r="DB425" s="229"/>
      <c r="DC425" s="134"/>
      <c r="DD425" s="134"/>
      <c r="DE425" s="134"/>
      <c r="DH425" s="134"/>
      <c r="DI425" s="134"/>
      <c r="DJ425" s="134"/>
      <c r="DK425" s="134"/>
      <c r="DL425" s="134"/>
      <c r="DM425" s="134"/>
      <c r="DN425" s="134"/>
      <c r="DO425" s="134"/>
      <c r="DP425" s="134"/>
      <c r="DQ425" s="134"/>
      <c r="DR425" s="134"/>
      <c r="DS425" s="134"/>
      <c r="DT425" s="134"/>
      <c r="DU425" s="134"/>
      <c r="DV425" s="134"/>
      <c r="DW425" s="134"/>
      <c r="DX425" s="134"/>
      <c r="DY425" s="134"/>
      <c r="DZ425" s="134"/>
      <c r="EA425" s="134"/>
      <c r="EB425" s="134"/>
      <c r="EC425" s="134"/>
      <c r="ED425" s="134"/>
      <c r="EE425" s="134"/>
      <c r="EF425" s="134">
        <v>0.62</v>
      </c>
      <c r="EG425" s="134">
        <v>0.78</v>
      </c>
      <c r="EH425" s="134">
        <v>0.81038359788359782</v>
      </c>
      <c r="EI425" s="134">
        <v>0.84874338624338619</v>
      </c>
      <c r="EJ425" s="134">
        <v>0.79</v>
      </c>
      <c r="EK425" s="134">
        <v>0.85</v>
      </c>
      <c r="EL425" s="134">
        <v>0.82</v>
      </c>
      <c r="EM425" s="134">
        <v>0.85</v>
      </c>
      <c r="EN425" s="134">
        <v>0.77828483245149915</v>
      </c>
      <c r="EO425" s="134">
        <v>0.78715828924162257</v>
      </c>
      <c r="EP425" s="134">
        <v>0.68917548500881831</v>
      </c>
      <c r="EQ425" s="134">
        <v>0.76679894179894181</v>
      </c>
      <c r="ER425" s="134">
        <v>0.79</v>
      </c>
      <c r="ES425" s="134">
        <v>0.76</v>
      </c>
      <c r="ET425" s="134">
        <v>0.74</v>
      </c>
      <c r="EU425" s="134">
        <v>0.7</v>
      </c>
      <c r="EV425" s="134">
        <v>0.7</v>
      </c>
      <c r="EW425" s="134">
        <v>0.74</v>
      </c>
      <c r="EX425" s="134">
        <v>0.69</v>
      </c>
      <c r="EY425" s="134">
        <v>0.79</v>
      </c>
      <c r="EZ425" s="134">
        <v>0.85</v>
      </c>
      <c r="FA425" s="134">
        <v>0.7</v>
      </c>
      <c r="FB425" s="134">
        <v>0.7</v>
      </c>
      <c r="FC425" s="134">
        <v>0.7</v>
      </c>
      <c r="FD425" s="134">
        <v>0.7</v>
      </c>
      <c r="FE425" s="134"/>
      <c r="FF425" s="134"/>
      <c r="FG425" s="134"/>
      <c r="FH425" s="134">
        <v>0.7</v>
      </c>
      <c r="FI425" s="134">
        <v>0.7</v>
      </c>
      <c r="FJ425" s="134">
        <v>0.7</v>
      </c>
      <c r="FK425" s="134">
        <v>0.7</v>
      </c>
      <c r="FL425" s="134">
        <v>0.7</v>
      </c>
      <c r="FM425" s="134">
        <v>0.7</v>
      </c>
      <c r="FN425" s="134">
        <v>0.69</v>
      </c>
      <c r="FO425" s="134">
        <v>0.69</v>
      </c>
      <c r="FP425" s="134">
        <v>0.69</v>
      </c>
      <c r="FQ425" s="134">
        <v>0.69</v>
      </c>
      <c r="FR425" s="134">
        <v>0.69</v>
      </c>
      <c r="FS425" s="134">
        <v>0.7</v>
      </c>
      <c r="FT425" s="134">
        <v>0.65</v>
      </c>
      <c r="FU425" s="134">
        <v>0.69214285714285706</v>
      </c>
      <c r="FV425" s="134">
        <v>0.68</v>
      </c>
      <c r="FW425" s="134">
        <v>0.66</v>
      </c>
      <c r="FX425" s="134">
        <v>0.71190476190476193</v>
      </c>
      <c r="FY425" s="158">
        <v>0.77023809523809506</v>
      </c>
      <c r="FZ425" s="158"/>
      <c r="GA425" s="158"/>
      <c r="GB425" s="158"/>
      <c r="GC425" s="158"/>
      <c r="GD425" s="158"/>
      <c r="GE425" s="158"/>
      <c r="GF425" s="158"/>
      <c r="GG425" s="158"/>
      <c r="GH425" s="158"/>
      <c r="GI425" s="158"/>
      <c r="GJ425" s="158"/>
      <c r="GK425" s="158"/>
      <c r="GL425" s="158"/>
      <c r="GM425" s="158"/>
      <c r="GN425" s="158"/>
      <c r="GO425" s="158"/>
      <c r="GP425" s="158"/>
      <c r="GQ425" s="158"/>
      <c r="GR425" s="158"/>
      <c r="GS425" s="158"/>
      <c r="GT425" s="158"/>
      <c r="GU425" s="158"/>
      <c r="GV425" s="158"/>
      <c r="GW425" s="158"/>
      <c r="GX425" s="158"/>
      <c r="GY425" s="158"/>
      <c r="GZ425" s="158"/>
      <c r="HA425" s="158"/>
      <c r="HB425" s="158"/>
      <c r="HC425" s="158"/>
      <c r="HD425" s="158"/>
      <c r="HE425" s="158"/>
      <c r="HF425" s="158"/>
      <c r="HG425" s="158"/>
      <c r="HH425" s="158"/>
    </row>
    <row r="426" spans="1:216" ht="15" customHeight="1">
      <c r="B426" s="104" t="s">
        <v>558</v>
      </c>
      <c r="C426" s="114" t="s">
        <v>181</v>
      </c>
      <c r="H426" s="138">
        <v>3437.5031439293343</v>
      </c>
      <c r="I426" s="138">
        <v>2521.3186445953966</v>
      </c>
      <c r="J426" s="138">
        <v>2957.6008594093678</v>
      </c>
      <c r="K426" s="138">
        <v>2453.7938471154698</v>
      </c>
      <c r="L426" s="138">
        <v>2424.5916161943915</v>
      </c>
      <c r="M426" s="138">
        <v>2390.5735712659816</v>
      </c>
      <c r="N426" s="138">
        <v>2384.4043092426482</v>
      </c>
      <c r="O426" s="138">
        <v>2629.2509675558026</v>
      </c>
      <c r="P426" s="138">
        <v>2683.0925524341692</v>
      </c>
      <c r="Q426" s="138">
        <v>2940.1791884352697</v>
      </c>
      <c r="R426" s="138">
        <v>2833.0706050233066</v>
      </c>
      <c r="S426" s="138">
        <v>2538.9815999620014</v>
      </c>
      <c r="T426" s="138">
        <v>3135.1701677893207</v>
      </c>
      <c r="U426" s="138">
        <v>2686.6404036556041</v>
      </c>
      <c r="V426" s="138">
        <v>3342.143503564982</v>
      </c>
      <c r="W426" s="138">
        <v>3119.8546070183775</v>
      </c>
      <c r="X426" s="138">
        <v>3431.4401567455448</v>
      </c>
      <c r="Y426" s="138">
        <v>3256.123813812741</v>
      </c>
      <c r="Z426" s="138">
        <v>2822.0645104979349</v>
      </c>
      <c r="AA426" s="138">
        <v>2677.1565229089442</v>
      </c>
      <c r="AB426" s="138">
        <v>2561.1316075286149</v>
      </c>
      <c r="AC426" s="138">
        <v>3140.2900517181838</v>
      </c>
      <c r="AD426" s="138">
        <v>3120.9700217889117</v>
      </c>
      <c r="AE426" s="138">
        <v>3580.9682097599325</v>
      </c>
      <c r="AF426" s="203"/>
      <c r="AH426" s="226"/>
      <c r="AI426" s="226"/>
      <c r="AJ426" s="226"/>
      <c r="AK426" s="133"/>
      <c r="AL426" s="133"/>
      <c r="AM426" s="133"/>
      <c r="AN426" s="133"/>
      <c r="AO426" s="133"/>
      <c r="AP426" s="133"/>
      <c r="AQ426" s="133"/>
      <c r="AR426" s="133"/>
      <c r="AS426" s="133"/>
      <c r="AT426" s="226"/>
      <c r="AU426" s="226"/>
      <c r="AV426" s="226"/>
      <c r="AW426" s="133">
        <v>2959.8256660186853</v>
      </c>
      <c r="AX426" s="133">
        <v>2998.6099894649969</v>
      </c>
      <c r="AY426" s="133">
        <v>3346.4524744895607</v>
      </c>
      <c r="AZ426" s="133">
        <v>2684.4266152015593</v>
      </c>
      <c r="BA426" s="133">
        <v>2822.2546586621943</v>
      </c>
      <c r="BB426" s="133">
        <v>2665.7169796748976</v>
      </c>
      <c r="BC426" s="133">
        <v>3449.2416523907686</v>
      </c>
      <c r="BD426" s="133">
        <v>2972.8101096694163</v>
      </c>
      <c r="BE426" s="133">
        <v>3766.3757585208896</v>
      </c>
      <c r="BH426" s="231"/>
      <c r="BI426" s="231"/>
      <c r="BJ426" s="231"/>
      <c r="BK426" s="231"/>
      <c r="BL426" s="231"/>
      <c r="BM426" s="231"/>
      <c r="BN426" s="133">
        <v>2725</v>
      </c>
      <c r="BO426" s="133">
        <v>3005</v>
      </c>
      <c r="BP426" s="133">
        <v>2747</v>
      </c>
      <c r="BQ426" s="133">
        <v>2786</v>
      </c>
      <c r="BR426" s="133">
        <v>2813</v>
      </c>
      <c r="BS426" s="133">
        <v>2731</v>
      </c>
      <c r="BT426" s="231"/>
      <c r="BU426" s="231"/>
      <c r="BV426" s="231"/>
      <c r="BW426" s="231"/>
      <c r="BX426" s="231"/>
      <c r="BY426" s="231"/>
      <c r="BZ426" s="133"/>
      <c r="CA426" s="133"/>
      <c r="CB426" s="133"/>
      <c r="CC426" s="133"/>
      <c r="CD426" s="133"/>
      <c r="CE426" s="133"/>
      <c r="CH426" s="231"/>
      <c r="CI426" s="231"/>
      <c r="CJ426" s="231"/>
      <c r="CK426" s="231"/>
      <c r="CL426" s="231"/>
      <c r="CM426" s="231"/>
      <c r="CN426" s="231"/>
      <c r="CO426" s="231"/>
      <c r="CP426" s="231"/>
      <c r="CQ426" s="133">
        <v>3541.7504785298338</v>
      </c>
      <c r="CR426" s="133">
        <v>3360.5779421359921</v>
      </c>
      <c r="CS426" s="133">
        <v>3780.7834497041076</v>
      </c>
      <c r="CT426" s="231"/>
      <c r="CU426" s="231"/>
      <c r="CV426" s="231"/>
      <c r="CW426" s="231"/>
      <c r="CX426" s="231"/>
      <c r="CY426" s="231"/>
      <c r="CZ426" s="231"/>
      <c r="DA426" s="231"/>
      <c r="DB426" s="231"/>
      <c r="DC426" s="133"/>
      <c r="DD426" s="133"/>
      <c r="DE426" s="133"/>
      <c r="DH426" s="133"/>
      <c r="DI426" s="133"/>
      <c r="DJ426" s="133"/>
      <c r="DK426" s="133"/>
      <c r="DL426" s="133"/>
      <c r="DM426" s="133"/>
      <c r="DN426" s="133"/>
      <c r="DO426" s="133"/>
      <c r="DP426" s="133"/>
      <c r="DQ426" s="133"/>
      <c r="DR426" s="133"/>
      <c r="DS426" s="133"/>
      <c r="DT426" s="133"/>
      <c r="DU426" s="133"/>
      <c r="DV426" s="133"/>
      <c r="DW426" s="133"/>
      <c r="DX426" s="133"/>
      <c r="DY426" s="133"/>
      <c r="DZ426" s="133"/>
      <c r="EA426" s="133"/>
      <c r="EB426" s="133"/>
      <c r="EC426" s="133"/>
      <c r="ED426" s="133"/>
      <c r="EE426" s="133"/>
      <c r="EF426" s="133">
        <v>669.23</v>
      </c>
      <c r="EG426" s="133">
        <v>694</v>
      </c>
      <c r="EH426" s="133">
        <v>760</v>
      </c>
      <c r="EI426" s="133">
        <v>745</v>
      </c>
      <c r="EJ426" s="133">
        <v>777.40000000000146</v>
      </c>
      <c r="EK426" s="133">
        <v>718.9</v>
      </c>
      <c r="EL426" s="133">
        <v>792</v>
      </c>
      <c r="EM426" s="133">
        <v>815.5</v>
      </c>
      <c r="EN426" s="133">
        <v>819.10000000000218</v>
      </c>
      <c r="EO426" s="133">
        <v>765.70000000000437</v>
      </c>
      <c r="EP426" s="133">
        <v>729.39999999999964</v>
      </c>
      <c r="EQ426" s="133">
        <v>654.00000000000364</v>
      </c>
      <c r="ER426" s="133">
        <v>753.6</v>
      </c>
      <c r="ES426" s="133">
        <v>629.20000000000005</v>
      </c>
      <c r="ET426" s="133">
        <v>683.3</v>
      </c>
      <c r="EU426" s="133">
        <v>595</v>
      </c>
      <c r="EV426" s="133">
        <v>698.6</v>
      </c>
      <c r="EW426" s="133">
        <v>715</v>
      </c>
      <c r="EX426" s="133">
        <v>708.59999999999854</v>
      </c>
      <c r="EY426" s="133">
        <v>745.5</v>
      </c>
      <c r="EZ426" s="133">
        <v>686</v>
      </c>
      <c r="FA426" s="133">
        <v>740.87999999999988</v>
      </c>
      <c r="FB426" s="133">
        <v>665</v>
      </c>
      <c r="FC426" s="133">
        <v>665</v>
      </c>
      <c r="FD426" s="133">
        <v>665</v>
      </c>
      <c r="FE426" s="133"/>
      <c r="FF426" s="133"/>
      <c r="FG426" s="133"/>
      <c r="FH426" s="133">
        <v>665</v>
      </c>
      <c r="FI426" s="133">
        <v>665</v>
      </c>
      <c r="FJ426" s="133">
        <v>665</v>
      </c>
      <c r="FK426" s="133">
        <v>665</v>
      </c>
      <c r="FL426" s="133">
        <v>665</v>
      </c>
      <c r="FM426" s="133">
        <v>665</v>
      </c>
      <c r="FN426" s="133">
        <v>665</v>
      </c>
      <c r="FO426" s="133">
        <v>665</v>
      </c>
      <c r="FP426" s="133">
        <v>665</v>
      </c>
      <c r="FQ426" s="133">
        <v>665</v>
      </c>
      <c r="FR426" s="133">
        <v>665</v>
      </c>
      <c r="FS426" s="133">
        <v>665</v>
      </c>
      <c r="FT426" s="133">
        <f>24*FT3*FT420*FT427*FT425</f>
        <v>2872.5840000000003</v>
      </c>
      <c r="FU426" s="133">
        <f>24*FU3*FU420*FU427*FU425</f>
        <v>3094.7091428571425</v>
      </c>
      <c r="FV426" s="133">
        <v>873</v>
      </c>
      <c r="FW426" s="133">
        <v>850</v>
      </c>
      <c r="FX426" s="133">
        <f>24*FX425*FX427*FX420*FX3</f>
        <v>3921.1714285714279</v>
      </c>
      <c r="FY426" s="170">
        <f>24*FY425*FY427*FY420*FY3</f>
        <v>4383.887142857142</v>
      </c>
      <c r="FZ426" s="170"/>
      <c r="GA426" s="170"/>
      <c r="GB426" s="170"/>
      <c r="GC426" s="170"/>
      <c r="GD426" s="170"/>
      <c r="GE426" s="170"/>
      <c r="GF426" s="170"/>
      <c r="GG426" s="170"/>
      <c r="GH426" s="170"/>
      <c r="GI426" s="170"/>
      <c r="GJ426" s="170"/>
      <c r="GK426" s="170"/>
      <c r="GL426" s="170"/>
      <c r="GM426" s="170"/>
      <c r="GN426" s="170"/>
      <c r="GO426" s="170"/>
      <c r="GP426" s="170"/>
      <c r="GQ426" s="170"/>
      <c r="GR426" s="170"/>
      <c r="GS426" s="170"/>
      <c r="GT426" s="170"/>
      <c r="GU426" s="170"/>
      <c r="GV426" s="170"/>
      <c r="GW426" s="170"/>
      <c r="GX426" s="170"/>
      <c r="GY426" s="170"/>
      <c r="GZ426" s="170"/>
      <c r="HA426" s="170"/>
      <c r="HB426" s="170"/>
      <c r="HC426" s="170"/>
      <c r="HD426" s="170"/>
      <c r="HE426" s="170"/>
      <c r="HF426" s="170"/>
      <c r="HG426" s="170"/>
      <c r="HH426" s="170"/>
    </row>
    <row r="427" spans="1:216" s="140" customFormat="1" ht="15" customHeight="1">
      <c r="A427" s="86"/>
      <c r="B427" s="104" t="s">
        <v>559</v>
      </c>
      <c r="C427" s="106" t="s">
        <v>183</v>
      </c>
      <c r="D427" s="108"/>
      <c r="E427" s="108"/>
      <c r="F427" s="108"/>
      <c r="G427" s="86"/>
      <c r="H427" s="134">
        <v>0.85</v>
      </c>
      <c r="I427" s="134">
        <v>0.85</v>
      </c>
      <c r="J427" s="134">
        <v>0.85</v>
      </c>
      <c r="K427" s="134">
        <v>0.85</v>
      </c>
      <c r="L427" s="134">
        <v>0.85</v>
      </c>
      <c r="M427" s="134">
        <v>0.85</v>
      </c>
      <c r="N427" s="134">
        <v>0.85</v>
      </c>
      <c r="O427" s="134">
        <v>0.85</v>
      </c>
      <c r="P427" s="134">
        <v>0.85</v>
      </c>
      <c r="Q427" s="134">
        <v>0.85</v>
      </c>
      <c r="R427" s="134">
        <v>0.85</v>
      </c>
      <c r="S427" s="134">
        <v>0.85</v>
      </c>
      <c r="T427" s="134">
        <f>T426/T422</f>
        <v>0.66203703703703709</v>
      </c>
      <c r="U427" s="134">
        <f t="shared" ref="U427:AE427" si="476">U426/U422</f>
        <v>0.66203703703703731</v>
      </c>
      <c r="V427" s="134">
        <f t="shared" si="476"/>
        <v>0.66203703703703698</v>
      </c>
      <c r="W427" s="134">
        <f t="shared" si="476"/>
        <v>0.66203703703703698</v>
      </c>
      <c r="X427" s="134">
        <f t="shared" si="476"/>
        <v>0.66203703703703698</v>
      </c>
      <c r="Y427" s="134">
        <f t="shared" si="476"/>
        <v>0.66203703703703709</v>
      </c>
      <c r="Z427" s="134">
        <f t="shared" si="476"/>
        <v>0.66203703703703698</v>
      </c>
      <c r="AA427" s="134">
        <f t="shared" si="476"/>
        <v>0.66203703703703698</v>
      </c>
      <c r="AB427" s="134">
        <f t="shared" si="476"/>
        <v>0.66203703703703698</v>
      </c>
      <c r="AC427" s="134">
        <f t="shared" si="476"/>
        <v>0.66203703703703709</v>
      </c>
      <c r="AD427" s="134">
        <f t="shared" si="476"/>
        <v>0.66203703703703709</v>
      </c>
      <c r="AE427" s="134">
        <f t="shared" si="476"/>
        <v>0.66203703703703709</v>
      </c>
      <c r="AF427" s="202"/>
      <c r="AH427" s="226"/>
      <c r="AI427" s="226"/>
      <c r="AJ427" s="226"/>
      <c r="AK427" s="134"/>
      <c r="AL427" s="134"/>
      <c r="AM427" s="134"/>
      <c r="AN427" s="134"/>
      <c r="AO427" s="134"/>
      <c r="AP427" s="134"/>
      <c r="AQ427" s="134"/>
      <c r="AR427" s="134"/>
      <c r="AS427" s="134"/>
      <c r="AT427" s="226"/>
      <c r="AU427" s="226"/>
      <c r="AV427" s="226"/>
      <c r="AW427" s="134">
        <f t="shared" ref="AW427:BE427" si="477">+IFERROR(AW426/AW422,"-")</f>
        <v>0.6620370370370372</v>
      </c>
      <c r="AX427" s="134">
        <f t="shared" si="477"/>
        <v>0.66203703703703698</v>
      </c>
      <c r="AY427" s="134">
        <f t="shared" si="477"/>
        <v>0.66203703703703709</v>
      </c>
      <c r="AZ427" s="134">
        <f t="shared" si="477"/>
        <v>0.66203703703703709</v>
      </c>
      <c r="BA427" s="134">
        <f t="shared" si="477"/>
        <v>0.66203703703703709</v>
      </c>
      <c r="BB427" s="134">
        <f t="shared" si="477"/>
        <v>0.66203703703703709</v>
      </c>
      <c r="BC427" s="134">
        <f t="shared" si="477"/>
        <v>0.66203703703703709</v>
      </c>
      <c r="BD427" s="134">
        <f t="shared" si="477"/>
        <v>0.66203703703703687</v>
      </c>
      <c r="BE427" s="134">
        <f t="shared" si="477"/>
        <v>0.66203703703703698</v>
      </c>
      <c r="BH427" s="229"/>
      <c r="BI427" s="229"/>
      <c r="BJ427" s="229"/>
      <c r="BK427" s="229"/>
      <c r="BL427" s="229"/>
      <c r="BM427" s="229"/>
      <c r="BN427" s="134">
        <f t="shared" ref="BN427:BS427" si="478">+BN426/BN422</f>
        <v>0.58137054104796038</v>
      </c>
      <c r="BO427" s="134">
        <f t="shared" si="478"/>
        <v>0.64110769755931052</v>
      </c>
      <c r="BP427" s="134">
        <f t="shared" si="478"/>
        <v>0.7065329218106996</v>
      </c>
      <c r="BQ427" s="134">
        <f t="shared" si="478"/>
        <v>0.69344882516925532</v>
      </c>
      <c r="BR427" s="134">
        <f t="shared" si="478"/>
        <v>0.72350823045267487</v>
      </c>
      <c r="BS427" s="134">
        <f t="shared" si="478"/>
        <v>0.67975906013540421</v>
      </c>
      <c r="BT427" s="229"/>
      <c r="BU427" s="229"/>
      <c r="BV427" s="229"/>
      <c r="BW427" s="229"/>
      <c r="BX427" s="229"/>
      <c r="BY427" s="229"/>
      <c r="BZ427" s="134"/>
      <c r="CA427" s="134"/>
      <c r="CB427" s="134"/>
      <c r="CC427" s="134"/>
      <c r="CD427" s="134"/>
      <c r="CE427" s="134"/>
      <c r="CH427" s="229"/>
      <c r="CI427" s="229"/>
      <c r="CJ427" s="229"/>
      <c r="CK427" s="229"/>
      <c r="CL427" s="229"/>
      <c r="CM427" s="229"/>
      <c r="CN427" s="229"/>
      <c r="CO427" s="229"/>
      <c r="CP427" s="229"/>
      <c r="CQ427" s="134">
        <f t="shared" ref="CQ427:CS427" si="479">+CQ426/CQ422</f>
        <v>0.66116907081276766</v>
      </c>
      <c r="CR427" s="134">
        <f t="shared" si="479"/>
        <v>0.57623078568861319</v>
      </c>
      <c r="CS427" s="134">
        <f t="shared" si="479"/>
        <v>0.627370146306934</v>
      </c>
      <c r="CT427" s="229"/>
      <c r="CU427" s="229"/>
      <c r="CV427" s="229"/>
      <c r="CW427" s="229"/>
      <c r="CX427" s="229"/>
      <c r="CY427" s="229"/>
      <c r="CZ427" s="229"/>
      <c r="DA427" s="229"/>
      <c r="DB427" s="229"/>
      <c r="DC427" s="134"/>
      <c r="DD427" s="134"/>
      <c r="DE427" s="134"/>
      <c r="DH427" s="134"/>
      <c r="DI427" s="134"/>
      <c r="DJ427" s="134"/>
      <c r="DK427" s="134"/>
      <c r="DL427" s="134"/>
      <c r="DM427" s="134"/>
      <c r="DN427" s="134"/>
      <c r="DO427" s="134"/>
      <c r="DP427" s="134"/>
      <c r="DQ427" s="134"/>
      <c r="DR427" s="134"/>
      <c r="DS427" s="134"/>
      <c r="DT427" s="134"/>
      <c r="DU427" s="134"/>
      <c r="DV427" s="134"/>
      <c r="DW427" s="134"/>
      <c r="DX427" s="134"/>
      <c r="DY427" s="134"/>
      <c r="DZ427" s="134"/>
      <c r="EA427" s="134"/>
      <c r="EB427" s="134"/>
      <c r="EC427" s="134"/>
      <c r="ED427" s="134"/>
      <c r="EE427" s="134"/>
      <c r="EF427" s="134">
        <v>0.59055090317058323</v>
      </c>
      <c r="EG427" s="134">
        <v>0.58664412510566355</v>
      </c>
      <c r="EH427" s="134">
        <v>0.62025626377213749</v>
      </c>
      <c r="EI427" s="134">
        <v>0.58053455933920362</v>
      </c>
      <c r="EJ427" s="134">
        <v>0.64788732394366311</v>
      </c>
      <c r="EK427" s="134">
        <v>0.55906369080021767</v>
      </c>
      <c r="EL427" s="134">
        <v>0.63773250664304693</v>
      </c>
      <c r="EM427" s="134">
        <v>0.63824625113483391</v>
      </c>
      <c r="EN427" s="134">
        <v>0.6960598249440576</v>
      </c>
      <c r="EO427" s="134">
        <v>0.64334626318074606</v>
      </c>
      <c r="EP427" s="134">
        <v>0.69997760788202523</v>
      </c>
      <c r="EQ427" s="134">
        <v>0.5640848714852541</v>
      </c>
      <c r="ER427" s="134">
        <v>0.6314201927105153</v>
      </c>
      <c r="ES427" s="134">
        <v>0.54966366733642003</v>
      </c>
      <c r="ET427" s="134">
        <v>0.61442316338458769</v>
      </c>
      <c r="EU427" s="134">
        <v>0.62220920869628871</v>
      </c>
      <c r="EV427" s="134">
        <v>0.65986587324076695</v>
      </c>
      <c r="EW427" s="134">
        <v>0.63913470993117005</v>
      </c>
      <c r="EX427" s="134">
        <v>0.68311963752048455</v>
      </c>
      <c r="EY427" s="134">
        <v>0.62318880962995993</v>
      </c>
      <c r="EZ427" s="134">
        <v>0.53269141170989287</v>
      </c>
      <c r="FA427" s="134">
        <v>0.57444314185228607</v>
      </c>
      <c r="FB427" s="134">
        <v>0.62830687830687826</v>
      </c>
      <c r="FC427" s="134">
        <v>0.62830687830687826</v>
      </c>
      <c r="FD427" s="134">
        <v>0.62830687830687826</v>
      </c>
      <c r="FE427" s="134"/>
      <c r="FF427" s="134"/>
      <c r="FG427" s="134"/>
      <c r="FH427" s="134">
        <v>0.62830687830687826</v>
      </c>
      <c r="FI427" s="134">
        <v>0.62830687830687826</v>
      </c>
      <c r="FJ427" s="134">
        <v>0.62830687830687826</v>
      </c>
      <c r="FK427" s="134">
        <v>0.62830687830687826</v>
      </c>
      <c r="FL427" s="134">
        <v>0.62830687830687826</v>
      </c>
      <c r="FM427" s="134">
        <v>0.62830687830687826</v>
      </c>
      <c r="FN427" s="134">
        <v>0.63605930176948833</v>
      </c>
      <c r="FO427" s="134">
        <v>0.65523696915952301</v>
      </c>
      <c r="FP427" s="134">
        <v>0.65523696915952301</v>
      </c>
      <c r="FQ427" s="134">
        <v>0.66</v>
      </c>
      <c r="FR427" s="134">
        <v>0.66</v>
      </c>
      <c r="FS427" s="134">
        <v>0.63</v>
      </c>
      <c r="FT427" s="134">
        <v>0.66</v>
      </c>
      <c r="FU427" s="134">
        <v>0.69</v>
      </c>
      <c r="FV427" s="134">
        <v>0.85</v>
      </c>
      <c r="FW427" s="134">
        <v>0.85</v>
      </c>
      <c r="FX427" s="134">
        <v>0.85</v>
      </c>
      <c r="FY427" s="158">
        <v>0.85</v>
      </c>
      <c r="FZ427" s="158"/>
      <c r="GA427" s="158"/>
      <c r="GB427" s="158"/>
      <c r="GC427" s="158"/>
      <c r="GD427" s="158"/>
      <c r="GE427" s="158"/>
      <c r="GF427" s="158"/>
      <c r="GG427" s="158"/>
      <c r="GH427" s="158"/>
      <c r="GI427" s="158"/>
      <c r="GJ427" s="158"/>
      <c r="GK427" s="158"/>
      <c r="GL427" s="158"/>
      <c r="GM427" s="158"/>
      <c r="GN427" s="158"/>
      <c r="GO427" s="158"/>
      <c r="GP427" s="158"/>
      <c r="GQ427" s="158"/>
      <c r="GR427" s="158"/>
      <c r="GS427" s="158"/>
      <c r="GT427" s="158"/>
      <c r="GU427" s="158"/>
      <c r="GV427" s="158"/>
      <c r="GW427" s="158"/>
      <c r="GX427" s="158"/>
      <c r="GY427" s="158"/>
      <c r="GZ427" s="158"/>
      <c r="HA427" s="158"/>
      <c r="HB427" s="158"/>
      <c r="HC427" s="158"/>
      <c r="HD427" s="158"/>
      <c r="HE427" s="158"/>
      <c r="HF427" s="158"/>
      <c r="HG427" s="158"/>
      <c r="HH427" s="158"/>
    </row>
    <row r="428" spans="1:216" s="140" customFormat="1" ht="15" customHeight="1" thickBot="1">
      <c r="A428" s="86"/>
      <c r="B428" s="104" t="s">
        <v>560</v>
      </c>
      <c r="C428" s="106" t="s">
        <v>183</v>
      </c>
      <c r="D428" s="108"/>
      <c r="E428" s="108"/>
      <c r="F428" s="108"/>
      <c r="G428" s="86"/>
      <c r="H428" s="134">
        <f>+H426/H424</f>
        <v>0.5775374905795253</v>
      </c>
      <c r="I428" s="134">
        <f t="shared" ref="I428:S428" si="480">+I426/I424</f>
        <v>0.46899528359289372</v>
      </c>
      <c r="J428" s="134">
        <f t="shared" si="480"/>
        <v>0.49690874654055239</v>
      </c>
      <c r="K428" s="134">
        <f t="shared" si="480"/>
        <v>0.56800783498043284</v>
      </c>
      <c r="L428" s="134">
        <f t="shared" si="480"/>
        <v>0.54314328319766836</v>
      </c>
      <c r="M428" s="134">
        <f t="shared" si="480"/>
        <v>0.55337351186712536</v>
      </c>
      <c r="N428" s="134">
        <f t="shared" si="480"/>
        <v>0.64096890033404519</v>
      </c>
      <c r="O428" s="134">
        <f t="shared" si="480"/>
        <v>0.70678789450424806</v>
      </c>
      <c r="P428" s="134">
        <f t="shared" si="480"/>
        <v>0.53235963341947801</v>
      </c>
      <c r="Q428" s="134">
        <f t="shared" si="480"/>
        <v>0.56455053541383826</v>
      </c>
      <c r="R428" s="134">
        <f t="shared" si="480"/>
        <v>0.5621171835363703</v>
      </c>
      <c r="S428" s="134">
        <f t="shared" si="480"/>
        <v>0.56876827956138021</v>
      </c>
      <c r="T428" s="134">
        <f>T426/T424</f>
        <v>0.59583333333333344</v>
      </c>
      <c r="U428" s="134">
        <f t="shared" ref="U428:AE428" si="481">U426/U424</f>
        <v>0.59583333333333366</v>
      </c>
      <c r="V428" s="134">
        <f t="shared" si="481"/>
        <v>0.59583333333333321</v>
      </c>
      <c r="W428" s="134">
        <f t="shared" si="481"/>
        <v>0.59583333333333333</v>
      </c>
      <c r="X428" s="134">
        <f t="shared" si="481"/>
        <v>0.59583333333333333</v>
      </c>
      <c r="Y428" s="134">
        <f t="shared" si="481"/>
        <v>0.59583333333333344</v>
      </c>
      <c r="Z428" s="134">
        <f t="shared" si="481"/>
        <v>0.59583333333333333</v>
      </c>
      <c r="AA428" s="134">
        <f t="shared" si="481"/>
        <v>0.59583333333333333</v>
      </c>
      <c r="AB428" s="134">
        <f t="shared" si="481"/>
        <v>0.59583333333333333</v>
      </c>
      <c r="AC428" s="134">
        <f t="shared" si="481"/>
        <v>0.59583333333333333</v>
      </c>
      <c r="AD428" s="134">
        <f t="shared" si="481"/>
        <v>0.59583333333333344</v>
      </c>
      <c r="AE428" s="134">
        <f t="shared" si="481"/>
        <v>0.59583333333333344</v>
      </c>
      <c r="AF428" s="202"/>
      <c r="AH428" s="226"/>
      <c r="AI428" s="226"/>
      <c r="AJ428" s="226"/>
      <c r="AK428" s="134"/>
      <c r="AL428" s="134"/>
      <c r="AM428" s="134"/>
      <c r="AN428" s="134"/>
      <c r="AO428" s="134"/>
      <c r="AP428" s="134"/>
      <c r="AQ428" s="134"/>
      <c r="AR428" s="134"/>
      <c r="AS428" s="134"/>
      <c r="AT428" s="226"/>
      <c r="AU428" s="226"/>
      <c r="AV428" s="226"/>
      <c r="AW428" s="134">
        <f t="shared" ref="AW428:BE428" si="482">+IFERROR(AW426/AW424,"-")</f>
        <v>0.59583333333333344</v>
      </c>
      <c r="AX428" s="134">
        <f t="shared" si="482"/>
        <v>0.59583333333333333</v>
      </c>
      <c r="AY428" s="134">
        <f t="shared" si="482"/>
        <v>0.59583333333333344</v>
      </c>
      <c r="AZ428" s="134">
        <f t="shared" si="482"/>
        <v>0.59583333333333344</v>
      </c>
      <c r="BA428" s="134">
        <f t="shared" si="482"/>
        <v>0.59583333333333333</v>
      </c>
      <c r="BB428" s="134">
        <f t="shared" si="482"/>
        <v>0.59583333333333333</v>
      </c>
      <c r="BC428" s="134">
        <f t="shared" si="482"/>
        <v>0.59583333333333344</v>
      </c>
      <c r="BD428" s="134">
        <f t="shared" si="482"/>
        <v>0.59583333333333321</v>
      </c>
      <c r="BE428" s="134">
        <f t="shared" si="482"/>
        <v>0.59583333333333333</v>
      </c>
      <c r="BH428" s="229"/>
      <c r="BI428" s="229"/>
      <c r="BJ428" s="229"/>
      <c r="BK428" s="229"/>
      <c r="BL428" s="229"/>
      <c r="BM428" s="229"/>
      <c r="BN428" s="134">
        <f t="shared" ref="BN428:BS428" si="483">+BN426/BN424</f>
        <v>0.52323348694316441</v>
      </c>
      <c r="BO428" s="134">
        <f t="shared" si="483"/>
        <v>0.57699692780337941</v>
      </c>
      <c r="BP428" s="134">
        <f t="shared" si="483"/>
        <v>0.63587962962962963</v>
      </c>
      <c r="BQ428" s="134">
        <f t="shared" si="483"/>
        <v>0.62410394265232971</v>
      </c>
      <c r="BR428" s="134">
        <f t="shared" si="483"/>
        <v>0.65115740740740746</v>
      </c>
      <c r="BS428" s="134">
        <f t="shared" si="483"/>
        <v>0.61178315412186379</v>
      </c>
      <c r="BT428" s="229"/>
      <c r="BU428" s="229"/>
      <c r="BV428" s="229"/>
      <c r="BW428" s="229"/>
      <c r="BX428" s="229"/>
      <c r="BY428" s="229"/>
      <c r="BZ428" s="134"/>
      <c r="CA428" s="134"/>
      <c r="CB428" s="134"/>
      <c r="CC428" s="134"/>
      <c r="CD428" s="134"/>
      <c r="CE428" s="134"/>
      <c r="CH428" s="229"/>
      <c r="CI428" s="229"/>
      <c r="CJ428" s="229"/>
      <c r="CK428" s="229"/>
      <c r="CL428" s="229"/>
      <c r="CM428" s="229"/>
      <c r="CN428" s="229"/>
      <c r="CO428" s="229"/>
      <c r="CP428" s="229"/>
      <c r="CQ428" s="134">
        <f t="shared" ref="CQ428:CS428" si="484">+CQ426/CQ424</f>
        <v>0.59505216373149095</v>
      </c>
      <c r="CR428" s="134">
        <f t="shared" si="484"/>
        <v>0.5186077071197519</v>
      </c>
      <c r="CS428" s="134">
        <f t="shared" si="484"/>
        <v>0.56463313167624063</v>
      </c>
      <c r="CT428" s="229"/>
      <c r="CU428" s="229"/>
      <c r="CV428" s="229"/>
      <c r="CW428" s="229"/>
      <c r="CX428" s="229"/>
      <c r="CY428" s="229"/>
      <c r="CZ428" s="229"/>
      <c r="DA428" s="229"/>
      <c r="DB428" s="229"/>
      <c r="DC428" s="134"/>
      <c r="DD428" s="134"/>
      <c r="DE428" s="134"/>
      <c r="DH428" s="134"/>
      <c r="DI428" s="134"/>
      <c r="DJ428" s="134"/>
      <c r="DK428" s="134"/>
      <c r="DL428" s="134"/>
      <c r="DM428" s="134"/>
      <c r="DN428" s="134"/>
      <c r="DO428" s="134"/>
      <c r="DP428" s="134"/>
      <c r="DQ428" s="134"/>
      <c r="DR428" s="134"/>
      <c r="DS428" s="134"/>
      <c r="DT428" s="134"/>
      <c r="DU428" s="134"/>
      <c r="DV428" s="134"/>
      <c r="DW428" s="134"/>
      <c r="DX428" s="134"/>
      <c r="DY428" s="134"/>
      <c r="DZ428" s="134"/>
      <c r="EA428" s="134"/>
      <c r="EB428" s="134"/>
      <c r="EC428" s="134"/>
      <c r="ED428" s="134"/>
      <c r="EE428" s="134"/>
      <c r="EF428" s="134">
        <v>0.44261243386243387</v>
      </c>
      <c r="EG428" s="134">
        <v>0.45899470899470901</v>
      </c>
      <c r="EH428" s="134">
        <v>0.50264550264550267</v>
      </c>
      <c r="EI428" s="134">
        <v>0.49272486772486773</v>
      </c>
      <c r="EJ428" s="134">
        <v>0.51415343915344014</v>
      </c>
      <c r="EK428" s="134">
        <v>0.47546296296296292</v>
      </c>
      <c r="EL428" s="134">
        <v>0.52380952380952384</v>
      </c>
      <c r="EM428" s="134">
        <v>0.53935185185185186</v>
      </c>
      <c r="EN428" s="134">
        <v>0.54173280423280568</v>
      </c>
      <c r="EO428" s="134">
        <v>0.50641534391534682</v>
      </c>
      <c r="EP428" s="134">
        <v>0.48240740740740717</v>
      </c>
      <c r="EQ428" s="134">
        <v>0.43253968253968494</v>
      </c>
      <c r="ER428" s="134">
        <v>0.49841269841269842</v>
      </c>
      <c r="ES428" s="134">
        <v>0.41613756613756619</v>
      </c>
      <c r="ET428" s="134">
        <v>0.45191798941798939</v>
      </c>
      <c r="EU428" s="134">
        <v>0.39351851851851855</v>
      </c>
      <c r="EV428" s="134">
        <v>0.46203703703703708</v>
      </c>
      <c r="EW428" s="134">
        <v>0.47288359788359791</v>
      </c>
      <c r="EX428" s="134">
        <v>0.46865079365079271</v>
      </c>
      <c r="EY428" s="134">
        <v>0.49305555555555558</v>
      </c>
      <c r="EZ428" s="134">
        <v>0.45370370370370372</v>
      </c>
      <c r="FA428" s="134">
        <v>0.48999999999999994</v>
      </c>
      <c r="FB428" s="134">
        <v>0.43981481481481483</v>
      </c>
      <c r="FC428" s="134">
        <v>0.43981481481481483</v>
      </c>
      <c r="FD428" s="134">
        <v>0.43981481481481483</v>
      </c>
      <c r="FE428" s="134"/>
      <c r="FF428" s="134"/>
      <c r="FG428" s="134"/>
      <c r="FH428" s="134">
        <v>0.43981481481481483</v>
      </c>
      <c r="FI428" s="134">
        <v>0.43981481481481483</v>
      </c>
      <c r="FJ428" s="134">
        <v>0.43981481481481483</v>
      </c>
      <c r="FK428" s="134">
        <v>0.43981481481481483</v>
      </c>
      <c r="FL428" s="134">
        <v>0.43981481481481483</v>
      </c>
      <c r="FM428" s="134">
        <v>0.43981481481481483</v>
      </c>
      <c r="FN428" s="134">
        <v>0.43981481481481483</v>
      </c>
      <c r="FO428" s="134">
        <v>0.43981481481481483</v>
      </c>
      <c r="FP428" s="134">
        <v>0.43981481481481483</v>
      </c>
      <c r="FQ428" s="134">
        <v>0.43981481481481483</v>
      </c>
      <c r="FR428" s="134">
        <v>0.43981481481481483</v>
      </c>
      <c r="FS428" s="134">
        <v>0.43981481481481483</v>
      </c>
      <c r="FT428" s="134">
        <f t="shared" ref="FT428" si="485">+IFERROR(FT426/FT424,"-")</f>
        <v>1.8998571428571431</v>
      </c>
      <c r="FU428" s="134">
        <v>0.42899999999999999</v>
      </c>
      <c r="FV428" s="134">
        <v>0.57999999999999996</v>
      </c>
      <c r="FW428" s="134">
        <v>0.56000000000000005</v>
      </c>
      <c r="FX428" s="134">
        <f>+FX426/FX424</f>
        <v>0.60511904761904756</v>
      </c>
      <c r="FY428" s="158">
        <f>+FY426/FY424</f>
        <v>0.65470238095238087</v>
      </c>
      <c r="FZ428" s="158"/>
      <c r="GA428" s="158"/>
      <c r="GB428" s="158"/>
      <c r="GC428" s="158"/>
      <c r="GD428" s="158"/>
      <c r="GE428" s="158"/>
      <c r="GF428" s="158"/>
      <c r="GG428" s="158"/>
      <c r="GH428" s="158"/>
      <c r="GI428" s="158"/>
      <c r="GJ428" s="158"/>
      <c r="GK428" s="158"/>
      <c r="GL428" s="158"/>
      <c r="GM428" s="158"/>
      <c r="GN428" s="158"/>
      <c r="GO428" s="158"/>
      <c r="GP428" s="158"/>
      <c r="GQ428" s="158"/>
      <c r="GR428" s="158"/>
      <c r="GS428" s="158"/>
      <c r="GT428" s="158"/>
      <c r="GU428" s="158"/>
      <c r="GV428" s="158"/>
      <c r="GW428" s="158"/>
      <c r="GX428" s="158"/>
      <c r="GY428" s="158"/>
      <c r="GZ428" s="158"/>
      <c r="HA428" s="158"/>
      <c r="HB428" s="158"/>
      <c r="HC428" s="158"/>
      <c r="HD428" s="158"/>
      <c r="HE428" s="158"/>
      <c r="HF428" s="158"/>
      <c r="HG428" s="158"/>
      <c r="HH428" s="158"/>
    </row>
    <row r="429" spans="1:216" ht="15" customHeight="1" thickBot="1">
      <c r="B429" s="120" t="s">
        <v>561</v>
      </c>
      <c r="C429" s="109"/>
      <c r="H429" s="94"/>
      <c r="I429" s="94"/>
      <c r="J429" s="94"/>
      <c r="K429" s="94"/>
      <c r="L429" s="94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  <c r="AE429" s="94"/>
      <c r="AF429" s="182"/>
      <c r="AH429" s="94"/>
      <c r="AI429" s="94"/>
      <c r="AJ429" s="94"/>
      <c r="AK429" s="94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94"/>
      <c r="AW429" s="94"/>
      <c r="AX429" s="94"/>
      <c r="AY429" s="94"/>
      <c r="AZ429" s="94"/>
      <c r="BA429" s="94"/>
      <c r="BB429" s="94"/>
      <c r="BC429" s="94"/>
      <c r="BD429" s="94"/>
      <c r="BE429" s="94"/>
      <c r="BH429" s="94"/>
      <c r="BI429" s="94"/>
      <c r="BJ429" s="94"/>
      <c r="BK429" s="94"/>
      <c r="BL429" s="94"/>
      <c r="BM429" s="94"/>
      <c r="BN429" s="94"/>
      <c r="BO429" s="94"/>
      <c r="BP429" s="94"/>
      <c r="BQ429" s="94"/>
      <c r="BR429" s="94"/>
      <c r="BS429" s="94"/>
      <c r="BT429" s="94"/>
      <c r="BU429" s="94"/>
      <c r="BV429" s="94"/>
      <c r="BW429" s="94"/>
      <c r="BX429" s="94"/>
      <c r="BY429" s="94"/>
      <c r="BZ429" s="94"/>
      <c r="CA429" s="94"/>
      <c r="CB429" s="94"/>
      <c r="CC429" s="94"/>
      <c r="CD429" s="94"/>
      <c r="CE429" s="94"/>
      <c r="CH429" s="94"/>
      <c r="CI429" s="94"/>
      <c r="CJ429" s="94"/>
      <c r="CK429" s="94"/>
      <c r="CL429" s="94"/>
      <c r="CM429" s="94"/>
      <c r="CN429" s="94"/>
      <c r="CO429" s="94"/>
      <c r="CP429" s="94"/>
      <c r="CQ429" s="94"/>
      <c r="CR429" s="94"/>
      <c r="CS429" s="94"/>
      <c r="CT429" s="94"/>
      <c r="CU429" s="94"/>
      <c r="CV429" s="94"/>
      <c r="CW429" s="94"/>
      <c r="CX429" s="94"/>
      <c r="CY429" s="94"/>
      <c r="CZ429" s="94"/>
      <c r="DA429" s="94"/>
      <c r="DB429" s="94"/>
      <c r="DC429" s="94"/>
      <c r="DD429" s="94"/>
      <c r="DE429" s="94"/>
      <c r="DH429" s="94"/>
      <c r="DI429" s="94"/>
      <c r="DJ429" s="94"/>
      <c r="DK429" s="94"/>
      <c r="DL429" s="94"/>
      <c r="DM429" s="94"/>
      <c r="DN429" s="94"/>
      <c r="DO429" s="94"/>
      <c r="DP429" s="94"/>
      <c r="DQ429" s="94"/>
      <c r="DR429" s="94"/>
      <c r="DS429" s="94"/>
      <c r="DT429" s="94"/>
      <c r="DU429" s="94"/>
      <c r="DV429" s="94"/>
      <c r="DW429" s="94"/>
      <c r="DX429" s="94"/>
      <c r="DY429" s="94"/>
      <c r="DZ429" s="94"/>
      <c r="EA429" s="94"/>
      <c r="EB429" s="94"/>
      <c r="EC429" s="94"/>
      <c r="ED429" s="94"/>
      <c r="EE429" s="94"/>
      <c r="EF429" s="94"/>
      <c r="EG429" s="94"/>
      <c r="EH429" s="94"/>
      <c r="EI429" s="94"/>
      <c r="EJ429" s="94"/>
      <c r="EK429" s="94"/>
      <c r="EL429" s="94"/>
      <c r="EM429" s="94"/>
      <c r="EN429" s="94"/>
      <c r="EO429" s="94"/>
      <c r="EP429" s="94"/>
      <c r="EQ429" s="94"/>
      <c r="ER429" s="94"/>
      <c r="ES429" s="94"/>
      <c r="ET429" s="94"/>
      <c r="EU429" s="94"/>
      <c r="EV429" s="94"/>
      <c r="EW429" s="94"/>
      <c r="EX429" s="94"/>
      <c r="EY429" s="94"/>
      <c r="EZ429" s="94"/>
      <c r="FA429" s="94"/>
      <c r="FB429" s="94"/>
      <c r="FC429" s="94"/>
      <c r="FD429" s="94"/>
      <c r="FE429" s="94"/>
      <c r="FF429" s="94"/>
      <c r="FG429" s="94"/>
      <c r="FH429" s="94"/>
      <c r="FI429" s="94"/>
      <c r="FJ429" s="94"/>
      <c r="FK429" s="94"/>
      <c r="FL429" s="94"/>
      <c r="FM429" s="94"/>
      <c r="FN429" s="94"/>
      <c r="FO429" s="94"/>
      <c r="FP429" s="94"/>
      <c r="FQ429" s="94"/>
      <c r="FR429" s="94"/>
      <c r="FS429" s="94"/>
      <c r="FT429" s="94"/>
      <c r="FU429" s="94"/>
      <c r="FV429" s="94"/>
      <c r="FW429" s="94"/>
      <c r="FX429" s="94"/>
      <c r="FY429" s="162"/>
      <c r="FZ429" s="162"/>
      <c r="GA429" s="162"/>
      <c r="GB429" s="162"/>
      <c r="GC429" s="162"/>
      <c r="GD429" s="162"/>
      <c r="GE429" s="162"/>
      <c r="GF429" s="162"/>
      <c r="GG429" s="162"/>
      <c r="GH429" s="162"/>
      <c r="GI429" s="162"/>
      <c r="GJ429" s="162"/>
      <c r="GK429" s="162"/>
      <c r="GL429" s="162"/>
      <c r="GM429" s="162"/>
      <c r="GN429" s="162"/>
      <c r="GO429" s="162"/>
      <c r="GP429" s="162"/>
      <c r="GQ429" s="162"/>
      <c r="GR429" s="162"/>
      <c r="GS429" s="162"/>
      <c r="GT429" s="162"/>
      <c r="GU429" s="162"/>
      <c r="GV429" s="162"/>
      <c r="GW429" s="162"/>
      <c r="GX429" s="162"/>
      <c r="GY429" s="162"/>
      <c r="GZ429" s="162"/>
      <c r="HA429" s="162"/>
      <c r="HB429" s="162"/>
      <c r="HC429" s="162"/>
      <c r="HD429" s="162"/>
      <c r="HE429" s="162"/>
      <c r="HF429" s="162"/>
      <c r="HG429" s="162"/>
      <c r="HH429" s="162"/>
    </row>
    <row r="430" spans="1:216" s="264" customFormat="1" ht="15" customHeight="1">
      <c r="B430" s="255" t="s">
        <v>562</v>
      </c>
      <c r="C430" s="258"/>
      <c r="D430" s="263"/>
      <c r="E430" s="263"/>
      <c r="F430" s="263"/>
      <c r="H430" s="269"/>
      <c r="I430" s="269"/>
      <c r="J430" s="269"/>
      <c r="K430" s="269"/>
      <c r="L430" s="269"/>
      <c r="M430" s="269"/>
      <c r="N430" s="269"/>
      <c r="O430" s="269"/>
      <c r="P430" s="269"/>
      <c r="Q430" s="269"/>
      <c r="R430" s="269"/>
      <c r="S430" s="269"/>
      <c r="T430" s="269"/>
      <c r="U430" s="269"/>
      <c r="V430" s="269"/>
      <c r="W430" s="269"/>
      <c r="X430" s="269"/>
      <c r="Y430" s="269"/>
      <c r="Z430" s="269"/>
      <c r="AA430" s="269"/>
      <c r="AB430" s="269"/>
      <c r="AC430" s="269"/>
      <c r="AD430" s="269"/>
      <c r="AE430" s="269"/>
      <c r="AF430" s="268"/>
      <c r="AG430" s="265"/>
      <c r="AH430" s="269"/>
      <c r="AI430" s="269"/>
      <c r="AJ430" s="269"/>
      <c r="AK430" s="269"/>
      <c r="AL430" s="269"/>
      <c r="AM430" s="269"/>
      <c r="AN430" s="269"/>
      <c r="AO430" s="269"/>
      <c r="AP430" s="269"/>
      <c r="AQ430" s="269"/>
      <c r="AR430" s="269"/>
      <c r="AS430" s="269"/>
      <c r="AT430" s="269"/>
      <c r="AU430" s="269"/>
      <c r="AV430" s="269"/>
      <c r="AW430" s="269"/>
      <c r="AX430" s="269"/>
      <c r="AY430" s="269"/>
      <c r="AZ430" s="269"/>
      <c r="BA430" s="269"/>
      <c r="BB430" s="269"/>
      <c r="BC430" s="269"/>
      <c r="BD430" s="269"/>
      <c r="BE430" s="269"/>
      <c r="BF430" s="265"/>
      <c r="BG430" s="265"/>
      <c r="BH430" s="269"/>
      <c r="BI430" s="269"/>
      <c r="BJ430" s="269"/>
      <c r="BK430" s="269"/>
      <c r="BL430" s="269"/>
      <c r="BM430" s="269"/>
      <c r="BN430" s="269"/>
      <c r="BO430" s="269"/>
      <c r="BP430" s="269"/>
      <c r="BQ430" s="269"/>
      <c r="BR430" s="269"/>
      <c r="BS430" s="269"/>
      <c r="BT430" s="269"/>
      <c r="BU430" s="269"/>
      <c r="BV430" s="269"/>
      <c r="BW430" s="269"/>
      <c r="BX430" s="269"/>
      <c r="BY430" s="269"/>
      <c r="BZ430" s="269"/>
      <c r="CA430" s="269"/>
      <c r="CB430" s="269"/>
      <c r="CC430" s="269"/>
      <c r="CD430" s="269"/>
      <c r="CE430" s="269"/>
      <c r="CF430" s="265"/>
      <c r="CG430" s="265"/>
      <c r="CH430" s="269"/>
      <c r="CI430" s="269"/>
      <c r="CJ430" s="269"/>
      <c r="CK430" s="269"/>
      <c r="CL430" s="269"/>
      <c r="CM430" s="269"/>
      <c r="CN430" s="269"/>
      <c r="CO430" s="269"/>
      <c r="CP430" s="269"/>
      <c r="CQ430" s="269"/>
      <c r="CR430" s="269"/>
      <c r="CS430" s="269"/>
      <c r="CT430" s="269"/>
      <c r="CU430" s="269"/>
      <c r="CV430" s="269"/>
      <c r="CW430" s="269"/>
      <c r="CX430" s="269"/>
      <c r="CY430" s="269"/>
      <c r="CZ430" s="269"/>
      <c r="DA430" s="269"/>
      <c r="DB430" s="269"/>
      <c r="DC430" s="269"/>
      <c r="DD430" s="269"/>
      <c r="DE430" s="269"/>
      <c r="DH430" s="269"/>
      <c r="DI430" s="269"/>
      <c r="DJ430" s="269"/>
      <c r="DK430" s="269"/>
      <c r="DL430" s="269"/>
      <c r="DM430" s="269"/>
      <c r="DN430" s="269"/>
      <c r="DO430" s="269"/>
      <c r="DP430" s="269"/>
      <c r="DQ430" s="269"/>
      <c r="DR430" s="269"/>
      <c r="DS430" s="269"/>
      <c r="DT430" s="269"/>
      <c r="DU430" s="269"/>
      <c r="DV430" s="269"/>
      <c r="DW430" s="269"/>
      <c r="DX430" s="269"/>
      <c r="DY430" s="269"/>
      <c r="DZ430" s="269"/>
      <c r="EA430" s="269"/>
      <c r="EB430" s="269"/>
      <c r="EC430" s="269"/>
      <c r="ED430" s="269"/>
      <c r="EE430" s="269"/>
      <c r="EF430" s="269"/>
      <c r="EG430" s="269"/>
      <c r="EH430" s="269"/>
      <c r="EI430" s="269"/>
      <c r="EJ430" s="269"/>
      <c r="EK430" s="269"/>
      <c r="EL430" s="269"/>
      <c r="EM430" s="269"/>
      <c r="EN430" s="269"/>
      <c r="EO430" s="269"/>
      <c r="EP430" s="269"/>
      <c r="EQ430" s="269"/>
      <c r="ER430" s="269"/>
      <c r="ES430" s="269"/>
      <c r="ET430" s="269"/>
      <c r="EU430" s="269"/>
      <c r="EV430" s="269"/>
      <c r="EW430" s="269"/>
      <c r="EX430" s="269"/>
      <c r="EY430" s="269"/>
      <c r="EZ430" s="269"/>
      <c r="FA430" s="269"/>
      <c r="FB430" s="269"/>
      <c r="FC430" s="269"/>
      <c r="FD430" s="269"/>
      <c r="FE430" s="269"/>
      <c r="FF430" s="269"/>
      <c r="FG430" s="269"/>
      <c r="FH430" s="269"/>
      <c r="FI430" s="269"/>
      <c r="FJ430" s="269"/>
      <c r="FK430" s="269"/>
      <c r="FL430" s="269"/>
      <c r="FM430" s="269"/>
      <c r="FN430" s="269"/>
      <c r="FO430" s="269"/>
      <c r="FP430" s="269"/>
      <c r="FQ430" s="269"/>
      <c r="FR430" s="269"/>
      <c r="FS430" s="269"/>
      <c r="FT430" s="269"/>
      <c r="FU430" s="269"/>
      <c r="FV430" s="269"/>
      <c r="FW430" s="269"/>
      <c r="FX430" s="269"/>
      <c r="FY430" s="274"/>
      <c r="FZ430" s="274"/>
      <c r="GA430" s="274"/>
      <c r="GB430" s="274"/>
      <c r="GC430" s="274"/>
      <c r="GD430" s="274"/>
      <c r="GE430" s="274"/>
      <c r="GF430" s="274"/>
      <c r="GG430" s="274"/>
      <c r="GH430" s="274"/>
      <c r="GI430" s="274"/>
      <c r="GJ430" s="274"/>
      <c r="GK430" s="274"/>
      <c r="GL430" s="274"/>
      <c r="GM430" s="274"/>
      <c r="GN430" s="274"/>
      <c r="GO430" s="274"/>
      <c r="GP430" s="274"/>
      <c r="GQ430" s="274"/>
      <c r="GR430" s="274"/>
      <c r="GS430" s="274"/>
      <c r="GT430" s="274"/>
      <c r="GU430" s="274"/>
      <c r="GV430" s="274"/>
      <c r="GW430" s="274"/>
      <c r="GX430" s="274"/>
      <c r="GY430" s="274"/>
      <c r="GZ430" s="274"/>
      <c r="HA430" s="274"/>
      <c r="HB430" s="274"/>
      <c r="HC430" s="274"/>
      <c r="HD430" s="274"/>
      <c r="HE430" s="274"/>
      <c r="HF430" s="274"/>
      <c r="HG430" s="274"/>
      <c r="HH430" s="274"/>
    </row>
    <row r="431" spans="1:216" ht="15" customHeight="1">
      <c r="B431" s="104" t="s">
        <v>563</v>
      </c>
      <c r="C431" s="106" t="s">
        <v>190</v>
      </c>
      <c r="H431" s="96"/>
      <c r="I431" s="96"/>
      <c r="J431" s="96"/>
      <c r="K431" s="96"/>
      <c r="L431" s="96"/>
      <c r="M431" s="96"/>
      <c r="N431" s="96"/>
      <c r="O431" s="96"/>
      <c r="P431" s="96"/>
      <c r="Q431" s="96"/>
      <c r="R431" s="96"/>
      <c r="S431" s="96"/>
      <c r="T431" s="96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186"/>
      <c r="AH431" s="220"/>
      <c r="AI431" s="220"/>
      <c r="AJ431" s="220"/>
      <c r="AK431" s="96"/>
      <c r="AL431" s="96"/>
      <c r="AM431" s="96"/>
      <c r="AN431" s="96"/>
      <c r="AO431" s="96"/>
      <c r="AP431" s="96"/>
      <c r="AQ431" s="96"/>
      <c r="AR431" s="96"/>
      <c r="AS431" s="96"/>
      <c r="AT431" s="220"/>
      <c r="AU431" s="220"/>
      <c r="AV431" s="220"/>
      <c r="AW431" s="96"/>
      <c r="AX431" s="96"/>
      <c r="AY431" s="96"/>
      <c r="AZ431" s="96"/>
      <c r="BA431" s="96"/>
      <c r="BB431" s="96"/>
      <c r="BC431" s="96"/>
      <c r="BD431" s="96"/>
      <c r="BE431" s="96"/>
      <c r="BH431" s="220"/>
      <c r="BI431" s="220"/>
      <c r="BJ431" s="220"/>
      <c r="BK431" s="220"/>
      <c r="BL431" s="220"/>
      <c r="BM431" s="220"/>
      <c r="BN431" s="96"/>
      <c r="BO431" s="96"/>
      <c r="BP431" s="96"/>
      <c r="BQ431" s="96"/>
      <c r="BR431" s="96"/>
      <c r="BS431" s="96"/>
      <c r="BT431" s="220"/>
      <c r="BU431" s="220"/>
      <c r="BV431" s="220"/>
      <c r="BW431" s="220"/>
      <c r="BX431" s="220"/>
      <c r="BY431" s="220"/>
      <c r="BZ431" s="96"/>
      <c r="CA431" s="96"/>
      <c r="CB431" s="96"/>
      <c r="CC431" s="96"/>
      <c r="CD431" s="96"/>
      <c r="CE431" s="96"/>
      <c r="CH431" s="220"/>
      <c r="CI431" s="220"/>
      <c r="CJ431" s="220"/>
      <c r="CK431" s="220"/>
      <c r="CL431" s="220"/>
      <c r="CM431" s="220"/>
      <c r="CN431" s="220"/>
      <c r="CO431" s="220"/>
      <c r="CP431" s="220"/>
      <c r="CQ431" s="96"/>
      <c r="CR431" s="96"/>
      <c r="CS431" s="96"/>
      <c r="CT431" s="220"/>
      <c r="CU431" s="220"/>
      <c r="CV431" s="220"/>
      <c r="CW431" s="220"/>
      <c r="CX431" s="220"/>
      <c r="CY431" s="220"/>
      <c r="CZ431" s="220"/>
      <c r="DA431" s="220"/>
      <c r="DB431" s="220"/>
      <c r="DC431" s="96"/>
      <c r="DD431" s="96"/>
      <c r="DE431" s="96"/>
      <c r="DH431" s="96"/>
      <c r="DI431" s="96"/>
      <c r="DJ431" s="96"/>
      <c r="DK431" s="96"/>
      <c r="DL431" s="96"/>
      <c r="DM431" s="96"/>
      <c r="DN431" s="96"/>
      <c r="DO431" s="96"/>
      <c r="DP431" s="96"/>
      <c r="DQ431" s="96"/>
      <c r="DR431" s="96"/>
      <c r="DS431" s="96"/>
      <c r="DT431" s="96"/>
      <c r="DU431" s="96"/>
      <c r="DV431" s="96"/>
      <c r="DW431" s="96"/>
      <c r="DX431" s="96"/>
      <c r="DY431" s="96"/>
      <c r="DZ431" s="96"/>
      <c r="EA431" s="96"/>
      <c r="EB431" s="96"/>
      <c r="EC431" s="96"/>
      <c r="ED431" s="96"/>
      <c r="EE431" s="96"/>
      <c r="EF431" s="96"/>
      <c r="EG431" s="96"/>
      <c r="EH431" s="96"/>
      <c r="EI431" s="96"/>
      <c r="EJ431" s="96"/>
      <c r="EK431" s="96"/>
      <c r="EL431" s="96"/>
      <c r="EM431" s="96"/>
      <c r="EN431" s="96"/>
      <c r="EO431" s="96"/>
      <c r="EP431" s="96"/>
      <c r="EQ431" s="96"/>
      <c r="ER431" s="96"/>
      <c r="ES431" s="96"/>
      <c r="ET431" s="96"/>
      <c r="EU431" s="96"/>
      <c r="EV431" s="96"/>
      <c r="EW431" s="96"/>
      <c r="EX431" s="96"/>
      <c r="EY431" s="96"/>
      <c r="EZ431" s="96"/>
      <c r="FA431" s="96"/>
      <c r="FB431" s="96"/>
      <c r="FC431" s="96"/>
      <c r="FD431" s="96"/>
      <c r="FE431" s="96"/>
      <c r="FF431" s="96"/>
      <c r="FG431" s="96"/>
      <c r="FH431" s="96"/>
      <c r="FI431" s="96"/>
      <c r="FJ431" s="96"/>
      <c r="FK431" s="96"/>
      <c r="FL431" s="96"/>
      <c r="FM431" s="96"/>
      <c r="FN431" s="96"/>
      <c r="FO431" s="96"/>
      <c r="FP431" s="96"/>
      <c r="FQ431" s="96"/>
      <c r="FR431" s="96"/>
      <c r="FS431" s="96"/>
      <c r="FT431" s="96"/>
      <c r="FU431" s="96"/>
      <c r="FV431" s="96"/>
      <c r="FW431" s="96"/>
      <c r="FX431" s="96"/>
      <c r="FY431" s="159"/>
      <c r="FZ431" s="159"/>
      <c r="GA431" s="159"/>
      <c r="GB431" s="159"/>
      <c r="GC431" s="159"/>
      <c r="GD431" s="159"/>
      <c r="GE431" s="159"/>
      <c r="GF431" s="159"/>
      <c r="GG431" s="159"/>
      <c r="GH431" s="159"/>
      <c r="GI431" s="159"/>
      <c r="GJ431" s="159"/>
      <c r="GK431" s="159"/>
      <c r="GL431" s="159"/>
      <c r="GM431" s="159"/>
      <c r="GN431" s="159"/>
      <c r="GO431" s="159"/>
      <c r="GP431" s="159"/>
      <c r="GQ431" s="159"/>
      <c r="GR431" s="159"/>
      <c r="GS431" s="159"/>
      <c r="GT431" s="159"/>
      <c r="GU431" s="159"/>
      <c r="GV431" s="159"/>
      <c r="GW431" s="159"/>
      <c r="GX431" s="159"/>
      <c r="GY431" s="159"/>
      <c r="GZ431" s="159"/>
      <c r="HA431" s="159"/>
      <c r="HB431" s="159"/>
      <c r="HC431" s="159"/>
      <c r="HD431" s="159"/>
      <c r="HE431" s="159"/>
      <c r="HF431" s="159"/>
      <c r="HG431" s="159"/>
      <c r="HH431" s="159"/>
    </row>
    <row r="432" spans="1:216" ht="15" customHeight="1">
      <c r="B432" s="104" t="s">
        <v>564</v>
      </c>
      <c r="C432" s="106" t="s">
        <v>190</v>
      </c>
      <c r="H432" s="96"/>
      <c r="I432" s="96"/>
      <c r="J432" s="96"/>
      <c r="K432" s="96"/>
      <c r="L432" s="96"/>
      <c r="M432" s="96"/>
      <c r="N432" s="96"/>
      <c r="O432" s="96"/>
      <c r="P432" s="96"/>
      <c r="Q432" s="96"/>
      <c r="R432" s="96"/>
      <c r="S432" s="96"/>
      <c r="T432" s="96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186"/>
      <c r="AH432" s="220"/>
      <c r="AI432" s="220"/>
      <c r="AJ432" s="220"/>
      <c r="AK432" s="96"/>
      <c r="AL432" s="96"/>
      <c r="AM432" s="96"/>
      <c r="AN432" s="96"/>
      <c r="AO432" s="96"/>
      <c r="AP432" s="96"/>
      <c r="AQ432" s="96"/>
      <c r="AR432" s="96"/>
      <c r="AS432" s="96"/>
      <c r="AT432" s="220"/>
      <c r="AU432" s="220"/>
      <c r="AV432" s="220"/>
      <c r="AW432" s="96"/>
      <c r="AX432" s="96"/>
      <c r="AY432" s="96"/>
      <c r="AZ432" s="96"/>
      <c r="BA432" s="96"/>
      <c r="BB432" s="96"/>
      <c r="BC432" s="96"/>
      <c r="BD432" s="96"/>
      <c r="BE432" s="96"/>
      <c r="BH432" s="220"/>
      <c r="BI432" s="220"/>
      <c r="BJ432" s="220"/>
      <c r="BK432" s="220"/>
      <c r="BL432" s="220"/>
      <c r="BM432" s="220"/>
      <c r="BN432" s="96"/>
      <c r="BO432" s="96"/>
      <c r="BP432" s="96"/>
      <c r="BQ432" s="96"/>
      <c r="BR432" s="96"/>
      <c r="BS432" s="96"/>
      <c r="BT432" s="220"/>
      <c r="BU432" s="220"/>
      <c r="BV432" s="220"/>
      <c r="BW432" s="220"/>
      <c r="BX432" s="220"/>
      <c r="BY432" s="220"/>
      <c r="BZ432" s="96"/>
      <c r="CA432" s="96"/>
      <c r="CB432" s="96"/>
      <c r="CC432" s="96"/>
      <c r="CD432" s="96"/>
      <c r="CE432" s="96"/>
      <c r="CH432" s="220"/>
      <c r="CI432" s="220"/>
      <c r="CJ432" s="220"/>
      <c r="CK432" s="220"/>
      <c r="CL432" s="220"/>
      <c r="CM432" s="220"/>
      <c r="CN432" s="220"/>
      <c r="CO432" s="220"/>
      <c r="CP432" s="220"/>
      <c r="CQ432" s="96"/>
      <c r="CR432" s="96"/>
      <c r="CS432" s="96"/>
      <c r="CT432" s="220"/>
      <c r="CU432" s="220"/>
      <c r="CV432" s="220"/>
      <c r="CW432" s="220"/>
      <c r="CX432" s="220"/>
      <c r="CY432" s="220"/>
      <c r="CZ432" s="220"/>
      <c r="DA432" s="220"/>
      <c r="DB432" s="220"/>
      <c r="DC432" s="96"/>
      <c r="DD432" s="96"/>
      <c r="DE432" s="96"/>
      <c r="DH432" s="96"/>
      <c r="DI432" s="96"/>
      <c r="DJ432" s="96"/>
      <c r="DK432" s="96"/>
      <c r="DL432" s="96"/>
      <c r="DM432" s="96"/>
      <c r="DN432" s="96"/>
      <c r="DO432" s="96"/>
      <c r="DP432" s="96"/>
      <c r="DQ432" s="96"/>
      <c r="DR432" s="96"/>
      <c r="DS432" s="96"/>
      <c r="DT432" s="96"/>
      <c r="DU432" s="96"/>
      <c r="DV432" s="96"/>
      <c r="DW432" s="96"/>
      <c r="DX432" s="96"/>
      <c r="DY432" s="96"/>
      <c r="DZ432" s="96"/>
      <c r="EA432" s="96"/>
      <c r="EB432" s="96"/>
      <c r="EC432" s="96"/>
      <c r="ED432" s="96"/>
      <c r="EE432" s="96"/>
      <c r="EF432" s="96"/>
      <c r="EG432" s="96"/>
      <c r="EH432" s="96"/>
      <c r="EI432" s="96"/>
      <c r="EJ432" s="96"/>
      <c r="EK432" s="96"/>
      <c r="EL432" s="96"/>
      <c r="EM432" s="96"/>
      <c r="EN432" s="96"/>
      <c r="EO432" s="96"/>
      <c r="EP432" s="96"/>
      <c r="EQ432" s="96"/>
      <c r="ER432" s="96"/>
      <c r="ES432" s="96"/>
      <c r="ET432" s="96"/>
      <c r="EU432" s="96"/>
      <c r="EV432" s="96"/>
      <c r="EW432" s="96"/>
      <c r="EX432" s="96"/>
      <c r="EY432" s="96"/>
      <c r="EZ432" s="96"/>
      <c r="FA432" s="96"/>
      <c r="FB432" s="96"/>
      <c r="FC432" s="96"/>
      <c r="FD432" s="96"/>
      <c r="FE432" s="96"/>
      <c r="FF432" s="96"/>
      <c r="FG432" s="96"/>
      <c r="FH432" s="96"/>
      <c r="FI432" s="96"/>
      <c r="FJ432" s="96"/>
      <c r="FK432" s="96"/>
      <c r="FL432" s="96"/>
      <c r="FM432" s="96"/>
      <c r="FN432" s="96"/>
      <c r="FO432" s="96"/>
      <c r="FP432" s="96"/>
      <c r="FQ432" s="96"/>
      <c r="FR432" s="96"/>
      <c r="FS432" s="96"/>
      <c r="FT432" s="96"/>
      <c r="FU432" s="96"/>
      <c r="FV432" s="96"/>
      <c r="FW432" s="96"/>
      <c r="FX432" s="96"/>
      <c r="FY432" s="159"/>
      <c r="FZ432" s="159"/>
      <c r="GA432" s="159"/>
      <c r="GB432" s="159"/>
      <c r="GC432" s="159"/>
      <c r="GD432" s="159"/>
      <c r="GE432" s="159"/>
      <c r="GF432" s="159"/>
      <c r="GG432" s="159"/>
      <c r="GH432" s="159"/>
      <c r="GI432" s="159"/>
      <c r="GJ432" s="159"/>
      <c r="GK432" s="159"/>
      <c r="GL432" s="159"/>
      <c r="GM432" s="159"/>
      <c r="GN432" s="159"/>
      <c r="GO432" s="159"/>
      <c r="GP432" s="159"/>
      <c r="GQ432" s="159"/>
      <c r="GR432" s="159"/>
      <c r="GS432" s="159"/>
      <c r="GT432" s="159"/>
      <c r="GU432" s="159"/>
      <c r="GV432" s="159"/>
      <c r="GW432" s="159"/>
      <c r="GX432" s="159"/>
      <c r="GY432" s="159"/>
      <c r="GZ432" s="159"/>
      <c r="HA432" s="159"/>
      <c r="HB432" s="159"/>
      <c r="HC432" s="159"/>
      <c r="HD432" s="159"/>
      <c r="HE432" s="159"/>
      <c r="HF432" s="159"/>
      <c r="HG432" s="159"/>
      <c r="HH432" s="159"/>
    </row>
    <row r="433" spans="2:216" ht="15" customHeight="1">
      <c r="B433" s="104" t="s">
        <v>565</v>
      </c>
      <c r="C433" s="106" t="s">
        <v>190</v>
      </c>
      <c r="H433" s="96"/>
      <c r="I433" s="96"/>
      <c r="J433" s="96"/>
      <c r="K433" s="96"/>
      <c r="L433" s="96"/>
      <c r="M433" s="96"/>
      <c r="N433" s="96"/>
      <c r="O433" s="96"/>
      <c r="P433" s="96"/>
      <c r="Q433" s="96"/>
      <c r="R433" s="96"/>
      <c r="S433" s="96"/>
      <c r="T433" s="96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186"/>
      <c r="AH433" s="220"/>
      <c r="AI433" s="220"/>
      <c r="AJ433" s="220"/>
      <c r="AK433" s="96"/>
      <c r="AL433" s="96"/>
      <c r="AM433" s="96"/>
      <c r="AN433" s="96"/>
      <c r="AO433" s="96"/>
      <c r="AP433" s="96"/>
      <c r="AQ433" s="96"/>
      <c r="AR433" s="96"/>
      <c r="AS433" s="96"/>
      <c r="AT433" s="220"/>
      <c r="AU433" s="220"/>
      <c r="AV433" s="220"/>
      <c r="AW433" s="96"/>
      <c r="AX433" s="96"/>
      <c r="AY433" s="96"/>
      <c r="AZ433" s="96"/>
      <c r="BA433" s="96"/>
      <c r="BB433" s="96"/>
      <c r="BC433" s="96"/>
      <c r="BD433" s="96"/>
      <c r="BE433" s="96"/>
      <c r="BH433" s="220"/>
      <c r="BI433" s="220"/>
      <c r="BJ433" s="220"/>
      <c r="BK433" s="220"/>
      <c r="BL433" s="220"/>
      <c r="BM433" s="220"/>
      <c r="BN433" s="96"/>
      <c r="BO433" s="96"/>
      <c r="BP433" s="96"/>
      <c r="BQ433" s="96"/>
      <c r="BR433" s="96"/>
      <c r="BS433" s="96"/>
      <c r="BT433" s="220"/>
      <c r="BU433" s="220"/>
      <c r="BV433" s="220"/>
      <c r="BW433" s="220"/>
      <c r="BX433" s="220"/>
      <c r="BY433" s="220"/>
      <c r="BZ433" s="96"/>
      <c r="CA433" s="96"/>
      <c r="CB433" s="96"/>
      <c r="CC433" s="96"/>
      <c r="CD433" s="96"/>
      <c r="CE433" s="96"/>
      <c r="CH433" s="220"/>
      <c r="CI433" s="220"/>
      <c r="CJ433" s="220"/>
      <c r="CK433" s="220"/>
      <c r="CL433" s="220"/>
      <c r="CM433" s="220"/>
      <c r="CN433" s="220"/>
      <c r="CO433" s="220"/>
      <c r="CP433" s="220"/>
      <c r="CQ433" s="96"/>
      <c r="CR433" s="96"/>
      <c r="CS433" s="96"/>
      <c r="CT433" s="220"/>
      <c r="CU433" s="220"/>
      <c r="CV433" s="220"/>
      <c r="CW433" s="220"/>
      <c r="CX433" s="220"/>
      <c r="CY433" s="220"/>
      <c r="CZ433" s="220"/>
      <c r="DA433" s="220"/>
      <c r="DB433" s="220"/>
      <c r="DC433" s="96"/>
      <c r="DD433" s="96"/>
      <c r="DE433" s="96"/>
      <c r="DH433" s="96"/>
      <c r="DI433" s="96"/>
      <c r="DJ433" s="96"/>
      <c r="DK433" s="96"/>
      <c r="DL433" s="96"/>
      <c r="DM433" s="96"/>
      <c r="DN433" s="96"/>
      <c r="DO433" s="96"/>
      <c r="DP433" s="96"/>
      <c r="DQ433" s="96"/>
      <c r="DR433" s="96"/>
      <c r="DS433" s="96"/>
      <c r="DT433" s="96"/>
      <c r="DU433" s="96"/>
      <c r="DV433" s="96"/>
      <c r="DW433" s="96"/>
      <c r="DX433" s="96"/>
      <c r="DY433" s="96"/>
      <c r="DZ433" s="96"/>
      <c r="EA433" s="96"/>
      <c r="EB433" s="96"/>
      <c r="EC433" s="96"/>
      <c r="ED433" s="96"/>
      <c r="EE433" s="96"/>
      <c r="EF433" s="96"/>
      <c r="EG433" s="96"/>
      <c r="EH433" s="96"/>
      <c r="EI433" s="96"/>
      <c r="EJ433" s="96"/>
      <c r="EK433" s="96"/>
      <c r="EL433" s="96"/>
      <c r="EM433" s="96"/>
      <c r="EN433" s="96"/>
      <c r="EO433" s="96"/>
      <c r="EP433" s="96"/>
      <c r="EQ433" s="96"/>
      <c r="ER433" s="96"/>
      <c r="ES433" s="96"/>
      <c r="ET433" s="96"/>
      <c r="EU433" s="96"/>
      <c r="EV433" s="96"/>
      <c r="EW433" s="96"/>
      <c r="EX433" s="96"/>
      <c r="EY433" s="96"/>
      <c r="EZ433" s="96"/>
      <c r="FA433" s="96"/>
      <c r="FB433" s="96"/>
      <c r="FC433" s="96"/>
      <c r="FD433" s="96"/>
      <c r="FE433" s="96"/>
      <c r="FF433" s="96"/>
      <c r="FG433" s="96"/>
      <c r="FH433" s="96"/>
      <c r="FI433" s="96"/>
      <c r="FJ433" s="96"/>
      <c r="FK433" s="96"/>
      <c r="FL433" s="96"/>
      <c r="FM433" s="96"/>
      <c r="FN433" s="96"/>
      <c r="FO433" s="96"/>
      <c r="FP433" s="96"/>
      <c r="FQ433" s="96"/>
      <c r="FR433" s="96"/>
      <c r="FS433" s="96"/>
      <c r="FT433" s="96"/>
      <c r="FU433" s="96"/>
      <c r="FV433" s="96"/>
      <c r="FW433" s="96"/>
      <c r="FX433" s="96"/>
      <c r="FY433" s="159"/>
      <c r="FZ433" s="159"/>
      <c r="GA433" s="159"/>
      <c r="GB433" s="159"/>
      <c r="GC433" s="159"/>
      <c r="GD433" s="159"/>
      <c r="GE433" s="159"/>
      <c r="GF433" s="159"/>
      <c r="GG433" s="159"/>
      <c r="GH433" s="159"/>
      <c r="GI433" s="159"/>
      <c r="GJ433" s="159"/>
      <c r="GK433" s="159"/>
      <c r="GL433" s="159"/>
      <c r="GM433" s="159"/>
      <c r="GN433" s="159"/>
      <c r="GO433" s="159"/>
      <c r="GP433" s="159"/>
      <c r="GQ433" s="159"/>
      <c r="GR433" s="159"/>
      <c r="GS433" s="159"/>
      <c r="GT433" s="159"/>
      <c r="GU433" s="159"/>
      <c r="GV433" s="159"/>
      <c r="GW433" s="159"/>
      <c r="GX433" s="159"/>
      <c r="GY433" s="159"/>
      <c r="GZ433" s="159"/>
      <c r="HA433" s="159"/>
      <c r="HB433" s="159"/>
      <c r="HC433" s="159"/>
      <c r="HD433" s="159"/>
      <c r="HE433" s="159"/>
      <c r="HF433" s="159"/>
      <c r="HG433" s="159"/>
      <c r="HH433" s="159"/>
    </row>
    <row r="434" spans="2:216" ht="15" customHeight="1">
      <c r="B434" s="104" t="s">
        <v>566</v>
      </c>
      <c r="C434" s="106" t="s">
        <v>153</v>
      </c>
      <c r="H434" s="96"/>
      <c r="I434" s="96"/>
      <c r="J434" s="96"/>
      <c r="K434" s="96"/>
      <c r="L434" s="96"/>
      <c r="M434" s="96"/>
      <c r="N434" s="96"/>
      <c r="O434" s="96"/>
      <c r="P434" s="96"/>
      <c r="Q434" s="96"/>
      <c r="R434" s="96"/>
      <c r="S434" s="96"/>
      <c r="T434" s="96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186"/>
      <c r="AH434" s="220"/>
      <c r="AI434" s="220"/>
      <c r="AJ434" s="220"/>
      <c r="AK434" s="96"/>
      <c r="AL434" s="96"/>
      <c r="AM434" s="96"/>
      <c r="AN434" s="96"/>
      <c r="AO434" s="96"/>
      <c r="AP434" s="96"/>
      <c r="AQ434" s="96"/>
      <c r="AR434" s="96"/>
      <c r="AS434" s="96"/>
      <c r="AT434" s="220"/>
      <c r="AU434" s="220"/>
      <c r="AV434" s="220"/>
      <c r="AW434" s="96"/>
      <c r="AX434" s="96"/>
      <c r="AY434" s="96"/>
      <c r="AZ434" s="96"/>
      <c r="BA434" s="96"/>
      <c r="BB434" s="96"/>
      <c r="BC434" s="96"/>
      <c r="BD434" s="96"/>
      <c r="BE434" s="96"/>
      <c r="BH434" s="220"/>
      <c r="BI434" s="220"/>
      <c r="BJ434" s="220"/>
      <c r="BK434" s="220"/>
      <c r="BL434" s="220"/>
      <c r="BM434" s="220"/>
      <c r="BN434" s="96"/>
      <c r="BO434" s="96"/>
      <c r="BP434" s="96"/>
      <c r="BQ434" s="96"/>
      <c r="BR434" s="96"/>
      <c r="BS434" s="96"/>
      <c r="BT434" s="220"/>
      <c r="BU434" s="220"/>
      <c r="BV434" s="220"/>
      <c r="BW434" s="220"/>
      <c r="BX434" s="220"/>
      <c r="BY434" s="220"/>
      <c r="BZ434" s="96"/>
      <c r="CA434" s="96"/>
      <c r="CB434" s="96"/>
      <c r="CC434" s="96"/>
      <c r="CD434" s="96"/>
      <c r="CE434" s="96"/>
      <c r="CH434" s="220"/>
      <c r="CI434" s="220"/>
      <c r="CJ434" s="220"/>
      <c r="CK434" s="220"/>
      <c r="CL434" s="220"/>
      <c r="CM434" s="220"/>
      <c r="CN434" s="220"/>
      <c r="CO434" s="220"/>
      <c r="CP434" s="220"/>
      <c r="CQ434" s="96"/>
      <c r="CR434" s="96"/>
      <c r="CS434" s="96"/>
      <c r="CT434" s="220"/>
      <c r="CU434" s="220"/>
      <c r="CV434" s="220"/>
      <c r="CW434" s="220"/>
      <c r="CX434" s="220"/>
      <c r="CY434" s="220"/>
      <c r="CZ434" s="220"/>
      <c r="DA434" s="220"/>
      <c r="DB434" s="220"/>
      <c r="DC434" s="96"/>
      <c r="DD434" s="96"/>
      <c r="DE434" s="96"/>
      <c r="DH434" s="96"/>
      <c r="DI434" s="96"/>
      <c r="DJ434" s="96"/>
      <c r="DK434" s="96"/>
      <c r="DL434" s="96"/>
      <c r="DM434" s="96"/>
      <c r="DN434" s="96"/>
      <c r="DO434" s="96"/>
      <c r="DP434" s="96"/>
      <c r="DQ434" s="96"/>
      <c r="DR434" s="96"/>
      <c r="DS434" s="96"/>
      <c r="DT434" s="96"/>
      <c r="DU434" s="96"/>
      <c r="DV434" s="96"/>
      <c r="DW434" s="96"/>
      <c r="DX434" s="96"/>
      <c r="DY434" s="96"/>
      <c r="DZ434" s="96"/>
      <c r="EA434" s="96"/>
      <c r="EB434" s="96"/>
      <c r="EC434" s="96"/>
      <c r="ED434" s="96"/>
      <c r="EE434" s="96"/>
      <c r="EF434" s="96"/>
      <c r="EG434" s="96"/>
      <c r="EH434" s="96"/>
      <c r="EI434" s="96"/>
      <c r="EJ434" s="96"/>
      <c r="EK434" s="96"/>
      <c r="EL434" s="96"/>
      <c r="EM434" s="96"/>
      <c r="EN434" s="96"/>
      <c r="EO434" s="96"/>
      <c r="EP434" s="96"/>
      <c r="EQ434" s="96"/>
      <c r="ER434" s="96"/>
      <c r="ES434" s="96"/>
      <c r="ET434" s="96"/>
      <c r="EU434" s="96"/>
      <c r="EV434" s="96"/>
      <c r="EW434" s="96"/>
      <c r="EX434" s="96"/>
      <c r="EY434" s="96"/>
      <c r="EZ434" s="96"/>
      <c r="FA434" s="96"/>
      <c r="FB434" s="96"/>
      <c r="FC434" s="96"/>
      <c r="FD434" s="96"/>
      <c r="FE434" s="96"/>
      <c r="FF434" s="96"/>
      <c r="FG434" s="96"/>
      <c r="FH434" s="96"/>
      <c r="FI434" s="96"/>
      <c r="FJ434" s="96"/>
      <c r="FK434" s="96"/>
      <c r="FL434" s="96"/>
      <c r="FM434" s="96"/>
      <c r="FN434" s="96"/>
      <c r="FO434" s="96"/>
      <c r="FP434" s="96"/>
      <c r="FQ434" s="96"/>
      <c r="FR434" s="96"/>
      <c r="FS434" s="96"/>
      <c r="FT434" s="96"/>
      <c r="FU434" s="96"/>
      <c r="FV434" s="96"/>
      <c r="FW434" s="96"/>
      <c r="FX434" s="96"/>
      <c r="FY434" s="159"/>
      <c r="FZ434" s="159"/>
      <c r="GA434" s="159"/>
      <c r="GB434" s="159"/>
      <c r="GC434" s="159"/>
      <c r="GD434" s="159"/>
      <c r="GE434" s="159"/>
      <c r="GF434" s="159"/>
      <c r="GG434" s="159"/>
      <c r="GH434" s="159"/>
      <c r="GI434" s="159"/>
      <c r="GJ434" s="159"/>
      <c r="GK434" s="159"/>
      <c r="GL434" s="159"/>
      <c r="GM434" s="159"/>
      <c r="GN434" s="159"/>
      <c r="GO434" s="159"/>
      <c r="GP434" s="159"/>
      <c r="GQ434" s="159"/>
      <c r="GR434" s="159"/>
      <c r="GS434" s="159"/>
      <c r="GT434" s="159"/>
      <c r="GU434" s="159"/>
      <c r="GV434" s="159"/>
      <c r="GW434" s="159"/>
      <c r="GX434" s="159"/>
      <c r="GY434" s="159"/>
      <c r="GZ434" s="159"/>
      <c r="HA434" s="159"/>
      <c r="HB434" s="159"/>
      <c r="HC434" s="159"/>
      <c r="HD434" s="159"/>
      <c r="HE434" s="159"/>
      <c r="HF434" s="159"/>
      <c r="HG434" s="159"/>
      <c r="HH434" s="159"/>
    </row>
    <row r="435" spans="2:216" ht="15" customHeight="1">
      <c r="B435" s="104" t="s">
        <v>567</v>
      </c>
      <c r="C435" s="106" t="s">
        <v>153</v>
      </c>
      <c r="H435" s="96"/>
      <c r="I435" s="96"/>
      <c r="J435" s="96"/>
      <c r="K435" s="96"/>
      <c r="L435" s="96"/>
      <c r="M435" s="96"/>
      <c r="N435" s="96"/>
      <c r="O435" s="96"/>
      <c r="P435" s="96"/>
      <c r="Q435" s="96"/>
      <c r="R435" s="96"/>
      <c r="S435" s="96"/>
      <c r="T435" s="96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186"/>
      <c r="AH435" s="220"/>
      <c r="AI435" s="220"/>
      <c r="AJ435" s="220"/>
      <c r="AK435" s="96"/>
      <c r="AL435" s="96"/>
      <c r="AM435" s="96"/>
      <c r="AN435" s="96"/>
      <c r="AO435" s="96"/>
      <c r="AP435" s="96"/>
      <c r="AQ435" s="96"/>
      <c r="AR435" s="96"/>
      <c r="AS435" s="96"/>
      <c r="AT435" s="220"/>
      <c r="AU435" s="220"/>
      <c r="AV435" s="220"/>
      <c r="AW435" s="96"/>
      <c r="AX435" s="96"/>
      <c r="AY435" s="96"/>
      <c r="AZ435" s="96"/>
      <c r="BA435" s="96"/>
      <c r="BB435" s="96"/>
      <c r="BC435" s="96"/>
      <c r="BD435" s="96"/>
      <c r="BE435" s="96"/>
      <c r="BH435" s="220"/>
      <c r="BI435" s="220"/>
      <c r="BJ435" s="220"/>
      <c r="BK435" s="220"/>
      <c r="BL435" s="220"/>
      <c r="BM435" s="220"/>
      <c r="BN435" s="96"/>
      <c r="BO435" s="96"/>
      <c r="BP435" s="96"/>
      <c r="BQ435" s="96"/>
      <c r="BR435" s="96"/>
      <c r="BS435" s="96"/>
      <c r="BT435" s="220"/>
      <c r="BU435" s="220"/>
      <c r="BV435" s="220"/>
      <c r="BW435" s="220"/>
      <c r="BX435" s="220"/>
      <c r="BY435" s="220"/>
      <c r="BZ435" s="96"/>
      <c r="CA435" s="96"/>
      <c r="CB435" s="96"/>
      <c r="CC435" s="96"/>
      <c r="CD435" s="96"/>
      <c r="CE435" s="96"/>
      <c r="CH435" s="220"/>
      <c r="CI435" s="220"/>
      <c r="CJ435" s="220"/>
      <c r="CK435" s="220"/>
      <c r="CL435" s="220"/>
      <c r="CM435" s="220"/>
      <c r="CN435" s="220"/>
      <c r="CO435" s="220"/>
      <c r="CP435" s="220"/>
      <c r="CQ435" s="96"/>
      <c r="CR435" s="96"/>
      <c r="CS435" s="96"/>
      <c r="CT435" s="220"/>
      <c r="CU435" s="220"/>
      <c r="CV435" s="220"/>
      <c r="CW435" s="220"/>
      <c r="CX435" s="220"/>
      <c r="CY435" s="220"/>
      <c r="CZ435" s="220"/>
      <c r="DA435" s="220"/>
      <c r="DB435" s="220"/>
      <c r="DC435" s="96"/>
      <c r="DD435" s="96"/>
      <c r="DE435" s="96"/>
      <c r="DH435" s="96"/>
      <c r="DI435" s="96"/>
      <c r="DJ435" s="96"/>
      <c r="DK435" s="96"/>
      <c r="DL435" s="96"/>
      <c r="DM435" s="96"/>
      <c r="DN435" s="96"/>
      <c r="DO435" s="96"/>
      <c r="DP435" s="96"/>
      <c r="DQ435" s="96"/>
      <c r="DR435" s="96"/>
      <c r="DS435" s="96"/>
      <c r="DT435" s="96"/>
      <c r="DU435" s="96"/>
      <c r="DV435" s="96"/>
      <c r="DW435" s="96"/>
      <c r="DX435" s="96"/>
      <c r="DY435" s="96"/>
      <c r="DZ435" s="96"/>
      <c r="EA435" s="96"/>
      <c r="EB435" s="96"/>
      <c r="EC435" s="96"/>
      <c r="ED435" s="96"/>
      <c r="EE435" s="96"/>
      <c r="EF435" s="96"/>
      <c r="EG435" s="96"/>
      <c r="EH435" s="96"/>
      <c r="EI435" s="96"/>
      <c r="EJ435" s="96"/>
      <c r="EK435" s="96"/>
      <c r="EL435" s="96"/>
      <c r="EM435" s="96"/>
      <c r="EN435" s="96"/>
      <c r="EO435" s="96"/>
      <c r="EP435" s="96"/>
      <c r="EQ435" s="96"/>
      <c r="ER435" s="96"/>
      <c r="ES435" s="96"/>
      <c r="ET435" s="96"/>
      <c r="EU435" s="96"/>
      <c r="EV435" s="96"/>
      <c r="EW435" s="96"/>
      <c r="EX435" s="96"/>
      <c r="EY435" s="96"/>
      <c r="EZ435" s="96"/>
      <c r="FA435" s="96"/>
      <c r="FB435" s="96"/>
      <c r="FC435" s="96"/>
      <c r="FD435" s="96"/>
      <c r="FE435" s="96"/>
      <c r="FF435" s="96"/>
      <c r="FG435" s="96"/>
      <c r="FH435" s="96"/>
      <c r="FI435" s="96"/>
      <c r="FJ435" s="96"/>
      <c r="FK435" s="96"/>
      <c r="FL435" s="96"/>
      <c r="FM435" s="96"/>
      <c r="FN435" s="96"/>
      <c r="FO435" s="96"/>
      <c r="FP435" s="96"/>
      <c r="FQ435" s="96"/>
      <c r="FR435" s="96"/>
      <c r="FS435" s="96"/>
      <c r="FT435" s="96"/>
      <c r="FU435" s="96"/>
      <c r="FV435" s="96"/>
      <c r="FW435" s="96"/>
      <c r="FX435" s="96"/>
      <c r="FY435" s="159"/>
      <c r="FZ435" s="159"/>
      <c r="GA435" s="159"/>
      <c r="GB435" s="159"/>
      <c r="GC435" s="159"/>
      <c r="GD435" s="159"/>
      <c r="GE435" s="159"/>
      <c r="GF435" s="159"/>
      <c r="GG435" s="159"/>
      <c r="GH435" s="159"/>
      <c r="GI435" s="159"/>
      <c r="GJ435" s="159"/>
      <c r="GK435" s="159"/>
      <c r="GL435" s="159"/>
      <c r="GM435" s="159"/>
      <c r="GN435" s="159"/>
      <c r="GO435" s="159"/>
      <c r="GP435" s="159"/>
      <c r="GQ435" s="159"/>
      <c r="GR435" s="159"/>
      <c r="GS435" s="159"/>
      <c r="GT435" s="159"/>
      <c r="GU435" s="159"/>
      <c r="GV435" s="159"/>
      <c r="GW435" s="159"/>
      <c r="GX435" s="159"/>
      <c r="GY435" s="159"/>
      <c r="GZ435" s="159"/>
      <c r="HA435" s="159"/>
      <c r="HB435" s="159"/>
      <c r="HC435" s="159"/>
      <c r="HD435" s="159"/>
      <c r="HE435" s="159"/>
      <c r="HF435" s="159"/>
      <c r="HG435" s="159"/>
      <c r="HH435" s="159"/>
    </row>
    <row r="436" spans="2:216" ht="15" customHeight="1">
      <c r="B436" s="104" t="s">
        <v>568</v>
      </c>
      <c r="C436" s="106" t="s">
        <v>153</v>
      </c>
      <c r="H436" s="96"/>
      <c r="I436" s="96"/>
      <c r="J436" s="96"/>
      <c r="K436" s="96"/>
      <c r="L436" s="96"/>
      <c r="M436" s="96"/>
      <c r="N436" s="96"/>
      <c r="O436" s="96"/>
      <c r="P436" s="96"/>
      <c r="Q436" s="96"/>
      <c r="R436" s="96"/>
      <c r="S436" s="96"/>
      <c r="T436" s="96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186"/>
      <c r="AH436" s="220"/>
      <c r="AI436" s="220"/>
      <c r="AJ436" s="220"/>
      <c r="AK436" s="96"/>
      <c r="AL436" s="96"/>
      <c r="AM436" s="96"/>
      <c r="AN436" s="96"/>
      <c r="AO436" s="96"/>
      <c r="AP436" s="96"/>
      <c r="AQ436" s="96"/>
      <c r="AR436" s="96"/>
      <c r="AS436" s="96"/>
      <c r="AT436" s="220"/>
      <c r="AU436" s="220"/>
      <c r="AV436" s="220"/>
      <c r="AW436" s="96"/>
      <c r="AX436" s="96"/>
      <c r="AY436" s="96"/>
      <c r="AZ436" s="96"/>
      <c r="BA436" s="96"/>
      <c r="BB436" s="96"/>
      <c r="BC436" s="96"/>
      <c r="BD436" s="96"/>
      <c r="BE436" s="96"/>
      <c r="BH436" s="220"/>
      <c r="BI436" s="220"/>
      <c r="BJ436" s="220"/>
      <c r="BK436" s="220"/>
      <c r="BL436" s="220"/>
      <c r="BM436" s="220"/>
      <c r="BN436" s="96"/>
      <c r="BO436" s="96"/>
      <c r="BP436" s="96"/>
      <c r="BQ436" s="96"/>
      <c r="BR436" s="96"/>
      <c r="BS436" s="96"/>
      <c r="BT436" s="220"/>
      <c r="BU436" s="220"/>
      <c r="BV436" s="220"/>
      <c r="BW436" s="220"/>
      <c r="BX436" s="220"/>
      <c r="BY436" s="220"/>
      <c r="BZ436" s="96"/>
      <c r="CA436" s="96"/>
      <c r="CB436" s="96"/>
      <c r="CC436" s="96"/>
      <c r="CD436" s="96"/>
      <c r="CE436" s="96"/>
      <c r="CH436" s="220"/>
      <c r="CI436" s="220"/>
      <c r="CJ436" s="220"/>
      <c r="CK436" s="220"/>
      <c r="CL436" s="220"/>
      <c r="CM436" s="220"/>
      <c r="CN436" s="220"/>
      <c r="CO436" s="220"/>
      <c r="CP436" s="220"/>
      <c r="CQ436" s="96"/>
      <c r="CR436" s="96"/>
      <c r="CS436" s="96"/>
      <c r="CT436" s="220"/>
      <c r="CU436" s="220"/>
      <c r="CV436" s="220"/>
      <c r="CW436" s="220"/>
      <c r="CX436" s="220"/>
      <c r="CY436" s="220"/>
      <c r="CZ436" s="220"/>
      <c r="DA436" s="220"/>
      <c r="DB436" s="220"/>
      <c r="DC436" s="96"/>
      <c r="DD436" s="96"/>
      <c r="DE436" s="96"/>
      <c r="DH436" s="96"/>
      <c r="DI436" s="96"/>
      <c r="DJ436" s="96"/>
      <c r="DK436" s="96"/>
      <c r="DL436" s="96"/>
      <c r="DM436" s="96"/>
      <c r="DN436" s="96"/>
      <c r="DO436" s="96"/>
      <c r="DP436" s="96"/>
      <c r="DQ436" s="96"/>
      <c r="DR436" s="96"/>
      <c r="DS436" s="96"/>
      <c r="DT436" s="96"/>
      <c r="DU436" s="96"/>
      <c r="DV436" s="96"/>
      <c r="DW436" s="96"/>
      <c r="DX436" s="96"/>
      <c r="DY436" s="96"/>
      <c r="DZ436" s="96"/>
      <c r="EA436" s="96"/>
      <c r="EB436" s="96"/>
      <c r="EC436" s="96"/>
      <c r="ED436" s="96"/>
      <c r="EE436" s="96"/>
      <c r="EF436" s="96"/>
      <c r="EG436" s="96"/>
      <c r="EH436" s="96"/>
      <c r="EI436" s="96"/>
      <c r="EJ436" s="96"/>
      <c r="EK436" s="96"/>
      <c r="EL436" s="96"/>
      <c r="EM436" s="96"/>
      <c r="EN436" s="96"/>
      <c r="EO436" s="96"/>
      <c r="EP436" s="96"/>
      <c r="EQ436" s="96"/>
      <c r="ER436" s="96"/>
      <c r="ES436" s="96"/>
      <c r="ET436" s="96"/>
      <c r="EU436" s="96"/>
      <c r="EV436" s="96"/>
      <c r="EW436" s="96"/>
      <c r="EX436" s="96"/>
      <c r="EY436" s="96"/>
      <c r="EZ436" s="96"/>
      <c r="FA436" s="96"/>
      <c r="FB436" s="96"/>
      <c r="FC436" s="96"/>
      <c r="FD436" s="96"/>
      <c r="FE436" s="96"/>
      <c r="FF436" s="96"/>
      <c r="FG436" s="96"/>
      <c r="FH436" s="96"/>
      <c r="FI436" s="96"/>
      <c r="FJ436" s="96"/>
      <c r="FK436" s="96"/>
      <c r="FL436" s="96"/>
      <c r="FM436" s="96"/>
      <c r="FN436" s="96"/>
      <c r="FO436" s="96"/>
      <c r="FP436" s="96"/>
      <c r="FQ436" s="96"/>
      <c r="FR436" s="96"/>
      <c r="FS436" s="96"/>
      <c r="FT436" s="96"/>
      <c r="FU436" s="96"/>
      <c r="FV436" s="96"/>
      <c r="FW436" s="96"/>
      <c r="FX436" s="96"/>
      <c r="FY436" s="159"/>
      <c r="FZ436" s="159"/>
      <c r="GA436" s="159"/>
      <c r="GB436" s="159"/>
      <c r="GC436" s="159"/>
      <c r="GD436" s="159"/>
      <c r="GE436" s="159"/>
      <c r="GF436" s="159"/>
      <c r="GG436" s="159"/>
      <c r="GH436" s="159"/>
      <c r="GI436" s="159"/>
      <c r="GJ436" s="159"/>
      <c r="GK436" s="159"/>
      <c r="GL436" s="159"/>
      <c r="GM436" s="159"/>
      <c r="GN436" s="159"/>
      <c r="GO436" s="159"/>
      <c r="GP436" s="159"/>
      <c r="GQ436" s="159"/>
      <c r="GR436" s="159"/>
      <c r="GS436" s="159"/>
      <c r="GT436" s="159"/>
      <c r="GU436" s="159"/>
      <c r="GV436" s="159"/>
      <c r="GW436" s="159"/>
      <c r="GX436" s="159"/>
      <c r="GY436" s="159"/>
      <c r="GZ436" s="159"/>
      <c r="HA436" s="159"/>
      <c r="HB436" s="159"/>
      <c r="HC436" s="159"/>
      <c r="HD436" s="159"/>
      <c r="HE436" s="159"/>
      <c r="HF436" s="159"/>
      <c r="HG436" s="159"/>
      <c r="HH436" s="159"/>
    </row>
    <row r="437" spans="2:216" ht="15" customHeight="1">
      <c r="B437" s="104" t="s">
        <v>569</v>
      </c>
      <c r="C437" s="106" t="s">
        <v>156</v>
      </c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203"/>
      <c r="AH437" s="232"/>
      <c r="AI437" s="232"/>
      <c r="AJ437" s="232"/>
      <c r="AK437" s="97"/>
      <c r="AL437" s="97"/>
      <c r="AM437" s="97"/>
      <c r="AN437" s="97"/>
      <c r="AO437" s="97"/>
      <c r="AP437" s="97"/>
      <c r="AQ437" s="97"/>
      <c r="AR437" s="97"/>
      <c r="AS437" s="97"/>
      <c r="AT437" s="232"/>
      <c r="AU437" s="232"/>
      <c r="AV437" s="232"/>
      <c r="AW437" s="97"/>
      <c r="AX437" s="97"/>
      <c r="AY437" s="97"/>
      <c r="AZ437" s="97"/>
      <c r="BA437" s="97"/>
      <c r="BB437" s="97"/>
      <c r="BC437" s="97"/>
      <c r="BD437" s="97"/>
      <c r="BE437" s="97"/>
      <c r="BH437" s="232"/>
      <c r="BI437" s="232"/>
      <c r="BJ437" s="232"/>
      <c r="BK437" s="232"/>
      <c r="BL437" s="232"/>
      <c r="BM437" s="232"/>
      <c r="BN437" s="97"/>
      <c r="BO437" s="97"/>
      <c r="BP437" s="97"/>
      <c r="BQ437" s="97"/>
      <c r="BR437" s="97"/>
      <c r="BS437" s="97"/>
      <c r="BT437" s="232"/>
      <c r="BU437" s="232"/>
      <c r="BV437" s="232"/>
      <c r="BW437" s="232"/>
      <c r="BX437" s="232"/>
      <c r="BY437" s="232"/>
      <c r="BZ437" s="97"/>
      <c r="CA437" s="97"/>
      <c r="CB437" s="97"/>
      <c r="CC437" s="97"/>
      <c r="CD437" s="97"/>
      <c r="CE437" s="97"/>
      <c r="CH437" s="232"/>
      <c r="CI437" s="232"/>
      <c r="CJ437" s="232"/>
      <c r="CK437" s="232"/>
      <c r="CL437" s="232"/>
      <c r="CM437" s="232"/>
      <c r="CN437" s="232"/>
      <c r="CO437" s="232"/>
      <c r="CP437" s="232"/>
      <c r="CQ437" s="97"/>
      <c r="CR437" s="97"/>
      <c r="CS437" s="97"/>
      <c r="CT437" s="232"/>
      <c r="CU437" s="232"/>
      <c r="CV437" s="232"/>
      <c r="CW437" s="232"/>
      <c r="CX437" s="232"/>
      <c r="CY437" s="232"/>
      <c r="CZ437" s="232"/>
      <c r="DA437" s="232"/>
      <c r="DB437" s="232"/>
      <c r="DC437" s="97"/>
      <c r="DD437" s="97"/>
      <c r="DE437" s="97"/>
      <c r="DH437" s="97"/>
      <c r="DI437" s="97"/>
      <c r="DJ437" s="97"/>
      <c r="DK437" s="97"/>
      <c r="DL437" s="97"/>
      <c r="DM437" s="97"/>
      <c r="DN437" s="97"/>
      <c r="DO437" s="97"/>
      <c r="DP437" s="97"/>
      <c r="DQ437" s="97"/>
      <c r="DR437" s="97"/>
      <c r="DS437" s="97"/>
      <c r="DT437" s="97"/>
      <c r="DU437" s="97"/>
      <c r="DV437" s="97"/>
      <c r="DW437" s="97"/>
      <c r="DX437" s="97"/>
      <c r="DY437" s="97"/>
      <c r="DZ437" s="97"/>
      <c r="EA437" s="97"/>
      <c r="EB437" s="97"/>
      <c r="EC437" s="97"/>
      <c r="ED437" s="97"/>
      <c r="EE437" s="97"/>
      <c r="EF437" s="97"/>
      <c r="EG437" s="97"/>
      <c r="EH437" s="97"/>
      <c r="EI437" s="97"/>
      <c r="EJ437" s="97"/>
      <c r="EK437" s="97"/>
      <c r="EL437" s="97"/>
      <c r="EM437" s="97"/>
      <c r="EN437" s="97"/>
      <c r="EO437" s="97"/>
      <c r="EP437" s="97"/>
      <c r="EQ437" s="97"/>
      <c r="ER437" s="97"/>
      <c r="ES437" s="97"/>
      <c r="ET437" s="97"/>
      <c r="EU437" s="97"/>
      <c r="EV437" s="97"/>
      <c r="EW437" s="97"/>
      <c r="EX437" s="97"/>
      <c r="EY437" s="97"/>
      <c r="EZ437" s="97"/>
      <c r="FA437" s="97"/>
      <c r="FB437" s="97"/>
      <c r="FC437" s="97"/>
      <c r="FD437" s="97"/>
      <c r="FE437" s="97"/>
      <c r="FF437" s="97"/>
      <c r="FG437" s="97"/>
      <c r="FH437" s="97"/>
      <c r="FI437" s="97"/>
      <c r="FJ437" s="97"/>
      <c r="FK437" s="97"/>
      <c r="FL437" s="97"/>
      <c r="FM437" s="97"/>
      <c r="FN437" s="97"/>
      <c r="FO437" s="97"/>
      <c r="FP437" s="97"/>
      <c r="FQ437" s="97"/>
      <c r="FR437" s="97"/>
      <c r="FS437" s="97"/>
      <c r="FT437" s="97"/>
      <c r="FU437" s="97"/>
      <c r="FV437" s="97"/>
      <c r="FW437" s="97"/>
      <c r="FX437" s="97"/>
      <c r="FY437" s="171"/>
      <c r="FZ437" s="171"/>
      <c r="GA437" s="171"/>
      <c r="GB437" s="171"/>
      <c r="GC437" s="171"/>
      <c r="GD437" s="171"/>
      <c r="GE437" s="171"/>
      <c r="GF437" s="171"/>
      <c r="GG437" s="171"/>
      <c r="GH437" s="171"/>
      <c r="GI437" s="171"/>
      <c r="GJ437" s="171"/>
      <c r="GK437" s="171"/>
      <c r="GL437" s="171"/>
      <c r="GM437" s="171"/>
      <c r="GN437" s="171"/>
      <c r="GO437" s="171"/>
      <c r="GP437" s="171"/>
      <c r="GQ437" s="171"/>
      <c r="GR437" s="171"/>
      <c r="GS437" s="171"/>
      <c r="GT437" s="171"/>
      <c r="GU437" s="171"/>
      <c r="GV437" s="171"/>
      <c r="GW437" s="171"/>
      <c r="GX437" s="171"/>
      <c r="GY437" s="171"/>
      <c r="GZ437" s="171"/>
      <c r="HA437" s="171"/>
      <c r="HB437" s="171"/>
      <c r="HC437" s="171"/>
      <c r="HD437" s="171"/>
      <c r="HE437" s="171"/>
      <c r="HF437" s="171"/>
      <c r="HG437" s="171"/>
      <c r="HH437" s="171"/>
    </row>
    <row r="438" spans="2:216" ht="15" customHeight="1">
      <c r="B438" s="104" t="s">
        <v>570</v>
      </c>
      <c r="C438" s="106" t="s">
        <v>158</v>
      </c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182"/>
      <c r="AH438" s="219"/>
      <c r="AI438" s="219"/>
      <c r="AJ438" s="219"/>
      <c r="AK438" s="95"/>
      <c r="AL438" s="95"/>
      <c r="AM438" s="95"/>
      <c r="AN438" s="95"/>
      <c r="AO438" s="95"/>
      <c r="AP438" s="95"/>
      <c r="AQ438" s="95"/>
      <c r="AR438" s="95"/>
      <c r="AS438" s="95"/>
      <c r="AT438" s="219"/>
      <c r="AU438" s="219"/>
      <c r="AV438" s="219"/>
      <c r="AW438" s="95"/>
      <c r="AX438" s="95"/>
      <c r="AY438" s="95"/>
      <c r="AZ438" s="95"/>
      <c r="BA438" s="95"/>
      <c r="BB438" s="95"/>
      <c r="BC438" s="95"/>
      <c r="BD438" s="95"/>
      <c r="BE438" s="95"/>
      <c r="BH438" s="219"/>
      <c r="BI438" s="219"/>
      <c r="BJ438" s="219"/>
      <c r="BK438" s="219"/>
      <c r="BL438" s="219"/>
      <c r="BM438" s="219"/>
      <c r="BN438" s="95"/>
      <c r="BO438" s="95"/>
      <c r="BP438" s="95"/>
      <c r="BQ438" s="95"/>
      <c r="BR438" s="95"/>
      <c r="BS438" s="95"/>
      <c r="BT438" s="219"/>
      <c r="BU438" s="219"/>
      <c r="BV438" s="219"/>
      <c r="BW438" s="219"/>
      <c r="BX438" s="219"/>
      <c r="BY438" s="219"/>
      <c r="BZ438" s="95"/>
      <c r="CA438" s="95"/>
      <c r="CB438" s="95"/>
      <c r="CC438" s="95"/>
      <c r="CD438" s="95"/>
      <c r="CE438" s="95"/>
      <c r="CH438" s="219"/>
      <c r="CI438" s="219"/>
      <c r="CJ438" s="219"/>
      <c r="CK438" s="219"/>
      <c r="CL438" s="219"/>
      <c r="CM438" s="219"/>
      <c r="CN438" s="219"/>
      <c r="CO438" s="219"/>
      <c r="CP438" s="219"/>
      <c r="CQ438" s="95"/>
      <c r="CR438" s="95"/>
      <c r="CS438" s="95"/>
      <c r="CT438" s="219"/>
      <c r="CU438" s="219"/>
      <c r="CV438" s="219"/>
      <c r="CW438" s="219"/>
      <c r="CX438" s="219"/>
      <c r="CY438" s="219"/>
      <c r="CZ438" s="219"/>
      <c r="DA438" s="219"/>
      <c r="DB438" s="219"/>
      <c r="DC438" s="95"/>
      <c r="DD438" s="95"/>
      <c r="DE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163"/>
      <c r="FZ438" s="163"/>
      <c r="GA438" s="163"/>
      <c r="GB438" s="163"/>
      <c r="GC438" s="163"/>
      <c r="GD438" s="163"/>
      <c r="GE438" s="163"/>
      <c r="GF438" s="163"/>
      <c r="GG438" s="163"/>
      <c r="GH438" s="163"/>
      <c r="GI438" s="163"/>
      <c r="GJ438" s="163"/>
      <c r="GK438" s="163"/>
      <c r="GL438" s="163"/>
      <c r="GM438" s="163"/>
      <c r="GN438" s="163"/>
      <c r="GO438" s="163"/>
      <c r="GP438" s="163"/>
      <c r="GQ438" s="163"/>
      <c r="GR438" s="163"/>
      <c r="GS438" s="163"/>
      <c r="GT438" s="163"/>
      <c r="GU438" s="163"/>
      <c r="GV438" s="163"/>
      <c r="GW438" s="163"/>
      <c r="GX438" s="163"/>
      <c r="GY438" s="163"/>
      <c r="GZ438" s="163"/>
      <c r="HA438" s="163"/>
      <c r="HB438" s="163"/>
      <c r="HC438" s="163"/>
      <c r="HD438" s="163"/>
      <c r="HE438" s="163"/>
      <c r="HF438" s="163"/>
      <c r="HG438" s="163"/>
      <c r="HH438" s="163"/>
    </row>
    <row r="439" spans="2:216" s="264" customFormat="1" ht="15" customHeight="1">
      <c r="B439" s="255" t="s">
        <v>571</v>
      </c>
      <c r="C439" s="254"/>
      <c r="D439" s="263"/>
      <c r="E439" s="263"/>
      <c r="F439" s="263"/>
      <c r="H439" s="269"/>
      <c r="I439" s="269"/>
      <c r="J439" s="269"/>
      <c r="K439" s="269"/>
      <c r="L439" s="269"/>
      <c r="M439" s="269"/>
      <c r="N439" s="269"/>
      <c r="O439" s="269"/>
      <c r="P439" s="269"/>
      <c r="Q439" s="269"/>
      <c r="R439" s="269"/>
      <c r="S439" s="269"/>
      <c r="T439" s="269"/>
      <c r="U439" s="269"/>
      <c r="V439" s="269"/>
      <c r="W439" s="269"/>
      <c r="X439" s="269"/>
      <c r="Y439" s="269"/>
      <c r="Z439" s="269"/>
      <c r="AA439" s="269"/>
      <c r="AB439" s="269"/>
      <c r="AC439" s="269"/>
      <c r="AD439" s="269"/>
      <c r="AE439" s="269"/>
      <c r="AF439" s="268"/>
      <c r="AG439" s="265"/>
      <c r="AH439" s="269"/>
      <c r="AI439" s="269"/>
      <c r="AJ439" s="269"/>
      <c r="AK439" s="269"/>
      <c r="AL439" s="269"/>
      <c r="AM439" s="269"/>
      <c r="AN439" s="269"/>
      <c r="AO439" s="269"/>
      <c r="AP439" s="269"/>
      <c r="AQ439" s="269"/>
      <c r="AR439" s="269"/>
      <c r="AS439" s="269"/>
      <c r="AT439" s="269"/>
      <c r="AU439" s="269"/>
      <c r="AV439" s="269"/>
      <c r="AW439" s="269"/>
      <c r="AX439" s="269"/>
      <c r="AY439" s="269"/>
      <c r="AZ439" s="269"/>
      <c r="BA439" s="269"/>
      <c r="BB439" s="269"/>
      <c r="BC439" s="269"/>
      <c r="BD439" s="269"/>
      <c r="BE439" s="269"/>
      <c r="BF439" s="265"/>
      <c r="BG439" s="265"/>
      <c r="BH439" s="269"/>
      <c r="BI439" s="269"/>
      <c r="BJ439" s="269"/>
      <c r="BK439" s="269"/>
      <c r="BL439" s="269"/>
      <c r="BM439" s="269"/>
      <c r="BN439" s="269"/>
      <c r="BO439" s="269"/>
      <c r="BP439" s="269"/>
      <c r="BQ439" s="269"/>
      <c r="BR439" s="269"/>
      <c r="BS439" s="269"/>
      <c r="BT439" s="269"/>
      <c r="BU439" s="269"/>
      <c r="BV439" s="269"/>
      <c r="BW439" s="269"/>
      <c r="BX439" s="269"/>
      <c r="BY439" s="269"/>
      <c r="BZ439" s="269"/>
      <c r="CA439" s="269"/>
      <c r="CB439" s="269"/>
      <c r="CC439" s="269"/>
      <c r="CD439" s="269"/>
      <c r="CE439" s="269"/>
      <c r="CF439" s="265"/>
      <c r="CG439" s="265"/>
      <c r="CH439" s="269"/>
      <c r="CI439" s="269"/>
      <c r="CJ439" s="269"/>
      <c r="CK439" s="269"/>
      <c r="CL439" s="269"/>
      <c r="CM439" s="269"/>
      <c r="CN439" s="269"/>
      <c r="CO439" s="269"/>
      <c r="CP439" s="269"/>
      <c r="CQ439" s="269"/>
      <c r="CR439" s="269"/>
      <c r="CS439" s="269"/>
      <c r="CT439" s="269"/>
      <c r="CU439" s="269"/>
      <c r="CV439" s="269"/>
      <c r="CW439" s="269"/>
      <c r="CX439" s="269"/>
      <c r="CY439" s="269"/>
      <c r="CZ439" s="269"/>
      <c r="DA439" s="269"/>
      <c r="DB439" s="269"/>
      <c r="DC439" s="269"/>
      <c r="DD439" s="269"/>
      <c r="DE439" s="269"/>
      <c r="DH439" s="269"/>
      <c r="DI439" s="269"/>
      <c r="DJ439" s="269"/>
      <c r="DK439" s="269"/>
      <c r="DL439" s="269"/>
      <c r="DM439" s="269"/>
      <c r="DN439" s="269"/>
      <c r="DO439" s="269"/>
      <c r="DP439" s="269"/>
      <c r="DQ439" s="269"/>
      <c r="DR439" s="269"/>
      <c r="DS439" s="269"/>
      <c r="DT439" s="269"/>
      <c r="DU439" s="269"/>
      <c r="DV439" s="269"/>
      <c r="DW439" s="269"/>
      <c r="DX439" s="269"/>
      <c r="DY439" s="269"/>
      <c r="DZ439" s="269"/>
      <c r="EA439" s="269"/>
      <c r="EB439" s="269"/>
      <c r="EC439" s="269"/>
      <c r="ED439" s="269"/>
      <c r="EE439" s="269"/>
      <c r="EF439" s="269"/>
      <c r="EG439" s="269"/>
      <c r="EH439" s="269"/>
      <c r="EI439" s="269"/>
      <c r="EJ439" s="269"/>
      <c r="EK439" s="269"/>
      <c r="EL439" s="269"/>
      <c r="EM439" s="269"/>
      <c r="EN439" s="269"/>
      <c r="EO439" s="269"/>
      <c r="EP439" s="269"/>
      <c r="EQ439" s="269"/>
      <c r="ER439" s="269"/>
      <c r="ES439" s="269"/>
      <c r="ET439" s="269"/>
      <c r="EU439" s="269"/>
      <c r="EV439" s="269"/>
      <c r="EW439" s="269"/>
      <c r="EX439" s="269"/>
      <c r="EY439" s="269"/>
      <c r="EZ439" s="269"/>
      <c r="FA439" s="269"/>
      <c r="FB439" s="269"/>
      <c r="FC439" s="269"/>
      <c r="FD439" s="269"/>
      <c r="FE439" s="269"/>
      <c r="FF439" s="269"/>
      <c r="FG439" s="269"/>
      <c r="FH439" s="269"/>
      <c r="FI439" s="269"/>
      <c r="FJ439" s="269"/>
      <c r="FK439" s="269"/>
      <c r="FL439" s="269"/>
      <c r="FM439" s="269"/>
      <c r="FN439" s="269"/>
      <c r="FO439" s="269"/>
      <c r="FP439" s="269"/>
      <c r="FQ439" s="269"/>
      <c r="FR439" s="269"/>
      <c r="FS439" s="269"/>
      <c r="FT439" s="269"/>
      <c r="FU439" s="269"/>
      <c r="FV439" s="269"/>
      <c r="FW439" s="269"/>
      <c r="FX439" s="269"/>
      <c r="FY439" s="274"/>
      <c r="FZ439" s="274"/>
      <c r="GA439" s="274"/>
      <c r="GB439" s="274"/>
      <c r="GC439" s="274"/>
      <c r="GD439" s="274"/>
      <c r="GE439" s="274"/>
      <c r="GF439" s="274"/>
      <c r="GG439" s="274"/>
      <c r="GH439" s="274"/>
      <c r="GI439" s="274"/>
      <c r="GJ439" s="274"/>
      <c r="GK439" s="274"/>
      <c r="GL439" s="274"/>
      <c r="GM439" s="274"/>
      <c r="GN439" s="274"/>
      <c r="GO439" s="274"/>
      <c r="GP439" s="274"/>
      <c r="GQ439" s="274"/>
      <c r="GR439" s="274"/>
      <c r="GS439" s="274"/>
      <c r="GT439" s="274"/>
      <c r="GU439" s="274"/>
      <c r="GV439" s="274"/>
      <c r="GW439" s="274"/>
      <c r="GX439" s="274"/>
      <c r="GY439" s="274"/>
      <c r="GZ439" s="274"/>
      <c r="HA439" s="274"/>
      <c r="HB439" s="274"/>
      <c r="HC439" s="274"/>
      <c r="HD439" s="274"/>
      <c r="HE439" s="274"/>
      <c r="HF439" s="274"/>
      <c r="HG439" s="274"/>
      <c r="HH439" s="274"/>
    </row>
    <row r="440" spans="2:216" ht="15" customHeight="1">
      <c r="B440" s="104" t="s">
        <v>572</v>
      </c>
      <c r="C440" s="106" t="s">
        <v>190</v>
      </c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186"/>
      <c r="AH440" s="219"/>
      <c r="AI440" s="219"/>
      <c r="AJ440" s="219"/>
      <c r="AK440" s="95"/>
      <c r="AL440" s="95"/>
      <c r="AM440" s="95"/>
      <c r="AN440" s="95"/>
      <c r="AO440" s="95"/>
      <c r="AP440" s="95"/>
      <c r="AQ440" s="95"/>
      <c r="AR440" s="95"/>
      <c r="AS440" s="95"/>
      <c r="AT440" s="219"/>
      <c r="AU440" s="219"/>
      <c r="AV440" s="219"/>
      <c r="AW440" s="95"/>
      <c r="AX440" s="95"/>
      <c r="AY440" s="95"/>
      <c r="AZ440" s="95"/>
      <c r="BA440" s="95"/>
      <c r="BB440" s="95"/>
      <c r="BC440" s="95"/>
      <c r="BD440" s="95"/>
      <c r="BE440" s="95"/>
      <c r="BH440" s="219"/>
      <c r="BI440" s="219"/>
      <c r="BJ440" s="219"/>
      <c r="BK440" s="219"/>
      <c r="BL440" s="219"/>
      <c r="BM440" s="219"/>
      <c r="BN440" s="95"/>
      <c r="BO440" s="95"/>
      <c r="BP440" s="95"/>
      <c r="BQ440" s="95"/>
      <c r="BR440" s="95"/>
      <c r="BS440" s="95"/>
      <c r="BT440" s="219"/>
      <c r="BU440" s="219"/>
      <c r="BV440" s="219"/>
      <c r="BW440" s="219"/>
      <c r="BX440" s="219"/>
      <c r="BY440" s="219"/>
      <c r="BZ440" s="95"/>
      <c r="CA440" s="95"/>
      <c r="CB440" s="95"/>
      <c r="CC440" s="95"/>
      <c r="CD440" s="95"/>
      <c r="CE440" s="95"/>
      <c r="CH440" s="219"/>
      <c r="CI440" s="219"/>
      <c r="CJ440" s="219"/>
      <c r="CK440" s="219"/>
      <c r="CL440" s="219"/>
      <c r="CM440" s="219"/>
      <c r="CN440" s="219"/>
      <c r="CO440" s="219"/>
      <c r="CP440" s="219"/>
      <c r="CQ440" s="95"/>
      <c r="CR440" s="95"/>
      <c r="CS440" s="95"/>
      <c r="CT440" s="219"/>
      <c r="CU440" s="219"/>
      <c r="CV440" s="219"/>
      <c r="CW440" s="219"/>
      <c r="CX440" s="219"/>
      <c r="CY440" s="219"/>
      <c r="CZ440" s="219"/>
      <c r="DA440" s="219"/>
      <c r="DB440" s="219"/>
      <c r="DC440" s="95"/>
      <c r="DD440" s="95"/>
      <c r="DE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163"/>
      <c r="FZ440" s="163"/>
      <c r="GA440" s="163"/>
      <c r="GB440" s="163"/>
      <c r="GC440" s="163"/>
      <c r="GD440" s="163"/>
      <c r="GE440" s="163"/>
      <c r="GF440" s="163"/>
      <c r="GG440" s="163"/>
      <c r="GH440" s="163"/>
      <c r="GI440" s="163"/>
      <c r="GJ440" s="163"/>
      <c r="GK440" s="163"/>
      <c r="GL440" s="163"/>
      <c r="GM440" s="163"/>
      <c r="GN440" s="163"/>
      <c r="GO440" s="163"/>
      <c r="GP440" s="163"/>
      <c r="GQ440" s="163"/>
      <c r="GR440" s="163"/>
      <c r="GS440" s="163"/>
      <c r="GT440" s="163"/>
      <c r="GU440" s="163"/>
      <c r="GV440" s="163"/>
      <c r="GW440" s="163"/>
      <c r="GX440" s="163"/>
      <c r="GY440" s="163"/>
      <c r="GZ440" s="163"/>
      <c r="HA440" s="163"/>
      <c r="HB440" s="163"/>
      <c r="HC440" s="163"/>
      <c r="HD440" s="163"/>
      <c r="HE440" s="163"/>
      <c r="HF440" s="163"/>
      <c r="HG440" s="163"/>
      <c r="HH440" s="163"/>
    </row>
    <row r="441" spans="2:216" ht="15" customHeight="1">
      <c r="B441" s="104" t="s">
        <v>573</v>
      </c>
      <c r="C441" s="106" t="s">
        <v>153</v>
      </c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186"/>
      <c r="AH441" s="219"/>
      <c r="AI441" s="219"/>
      <c r="AJ441" s="219"/>
      <c r="AK441" s="95"/>
      <c r="AL441" s="95"/>
      <c r="AM441" s="95"/>
      <c r="AN441" s="95"/>
      <c r="AO441" s="95"/>
      <c r="AP441" s="95"/>
      <c r="AQ441" s="95"/>
      <c r="AR441" s="95"/>
      <c r="AS441" s="95"/>
      <c r="AT441" s="219"/>
      <c r="AU441" s="219"/>
      <c r="AV441" s="219"/>
      <c r="AW441" s="95"/>
      <c r="AX441" s="95"/>
      <c r="AY441" s="95"/>
      <c r="AZ441" s="95"/>
      <c r="BA441" s="95"/>
      <c r="BB441" s="95"/>
      <c r="BC441" s="95"/>
      <c r="BD441" s="95"/>
      <c r="BE441" s="95"/>
      <c r="BH441" s="219"/>
      <c r="BI441" s="219"/>
      <c r="BJ441" s="219"/>
      <c r="BK441" s="219"/>
      <c r="BL441" s="219"/>
      <c r="BM441" s="219"/>
      <c r="BN441" s="95"/>
      <c r="BO441" s="95"/>
      <c r="BP441" s="95"/>
      <c r="BQ441" s="95"/>
      <c r="BR441" s="95"/>
      <c r="BS441" s="95"/>
      <c r="BT441" s="219"/>
      <c r="BU441" s="219"/>
      <c r="BV441" s="219"/>
      <c r="BW441" s="219"/>
      <c r="BX441" s="219"/>
      <c r="BY441" s="219"/>
      <c r="BZ441" s="95"/>
      <c r="CA441" s="95"/>
      <c r="CB441" s="95"/>
      <c r="CC441" s="95"/>
      <c r="CD441" s="95"/>
      <c r="CE441" s="95"/>
      <c r="CH441" s="219"/>
      <c r="CI441" s="219"/>
      <c r="CJ441" s="219"/>
      <c r="CK441" s="219"/>
      <c r="CL441" s="219"/>
      <c r="CM441" s="219"/>
      <c r="CN441" s="219"/>
      <c r="CO441" s="219"/>
      <c r="CP441" s="219"/>
      <c r="CQ441" s="95"/>
      <c r="CR441" s="95"/>
      <c r="CS441" s="95"/>
      <c r="CT441" s="219"/>
      <c r="CU441" s="219"/>
      <c r="CV441" s="219"/>
      <c r="CW441" s="219"/>
      <c r="CX441" s="219"/>
      <c r="CY441" s="219"/>
      <c r="CZ441" s="219"/>
      <c r="DA441" s="219"/>
      <c r="DB441" s="219"/>
      <c r="DC441" s="95"/>
      <c r="DD441" s="95"/>
      <c r="DE441" s="95"/>
      <c r="DH441" s="95"/>
      <c r="DI441" s="95"/>
      <c r="DJ441" s="95"/>
      <c r="DK441" s="95"/>
      <c r="DL441" s="95"/>
      <c r="DM441" s="95"/>
      <c r="DN441" s="95"/>
      <c r="DO441" s="95"/>
      <c r="DP441" s="95"/>
      <c r="DQ441" s="95"/>
      <c r="DR441" s="95"/>
      <c r="DS441" s="95"/>
      <c r="DT441" s="95"/>
      <c r="DU441" s="95"/>
      <c r="DV441" s="95"/>
      <c r="DW441" s="95"/>
      <c r="DX441" s="95"/>
      <c r="DY441" s="95"/>
      <c r="DZ441" s="95"/>
      <c r="EA441" s="95"/>
      <c r="EB441" s="95"/>
      <c r="EC441" s="95"/>
      <c r="ED441" s="95"/>
      <c r="EE441" s="95"/>
      <c r="EF441" s="95"/>
      <c r="EG441" s="95"/>
      <c r="EH441" s="95"/>
      <c r="EI441" s="95"/>
      <c r="EJ441" s="95"/>
      <c r="EK441" s="95"/>
      <c r="EL441" s="95"/>
      <c r="EM441" s="95"/>
      <c r="EN441" s="95"/>
      <c r="EO441" s="95"/>
      <c r="EP441" s="95"/>
      <c r="EQ441" s="95"/>
      <c r="ER441" s="95"/>
      <c r="ES441" s="95"/>
      <c r="ET441" s="95"/>
      <c r="EU441" s="95"/>
      <c r="EV441" s="95"/>
      <c r="EW441" s="95"/>
      <c r="EX441" s="95"/>
      <c r="EY441" s="95"/>
      <c r="EZ441" s="95"/>
      <c r="FA441" s="95"/>
      <c r="FB441" s="95"/>
      <c r="FC441" s="95"/>
      <c r="FD441" s="95"/>
      <c r="FE441" s="95"/>
      <c r="FF441" s="95"/>
      <c r="FG441" s="95"/>
      <c r="FH441" s="95"/>
      <c r="FI441" s="95"/>
      <c r="FJ441" s="95"/>
      <c r="FK441" s="95"/>
      <c r="FL441" s="95"/>
      <c r="FM441" s="95"/>
      <c r="FN441" s="95"/>
      <c r="FO441" s="95"/>
      <c r="FP441" s="95"/>
      <c r="FQ441" s="95"/>
      <c r="FR441" s="95"/>
      <c r="FS441" s="95"/>
      <c r="FT441" s="95"/>
      <c r="FU441" s="95"/>
      <c r="FV441" s="95"/>
      <c r="FW441" s="95"/>
      <c r="FX441" s="95"/>
      <c r="FY441" s="163"/>
      <c r="FZ441" s="163"/>
      <c r="GA441" s="163"/>
      <c r="GB441" s="163"/>
      <c r="GC441" s="163"/>
      <c r="GD441" s="163"/>
      <c r="GE441" s="163"/>
      <c r="GF441" s="163"/>
      <c r="GG441" s="163"/>
      <c r="GH441" s="163"/>
      <c r="GI441" s="163"/>
      <c r="GJ441" s="163"/>
      <c r="GK441" s="163"/>
      <c r="GL441" s="163"/>
      <c r="GM441" s="163"/>
      <c r="GN441" s="163"/>
      <c r="GO441" s="163"/>
      <c r="GP441" s="163"/>
      <c r="GQ441" s="163"/>
      <c r="GR441" s="163"/>
      <c r="GS441" s="163"/>
      <c r="GT441" s="163"/>
      <c r="GU441" s="163"/>
      <c r="GV441" s="163"/>
      <c r="GW441" s="163"/>
      <c r="GX441" s="163"/>
      <c r="GY441" s="163"/>
      <c r="GZ441" s="163"/>
      <c r="HA441" s="163"/>
      <c r="HB441" s="163"/>
      <c r="HC441" s="163"/>
      <c r="HD441" s="163"/>
      <c r="HE441" s="163"/>
      <c r="HF441" s="163"/>
      <c r="HG441" s="163"/>
      <c r="HH441" s="163"/>
    </row>
    <row r="442" spans="2:216" s="264" customFormat="1" ht="15" customHeight="1">
      <c r="B442" s="255" t="s">
        <v>574</v>
      </c>
      <c r="C442" s="254"/>
      <c r="D442" s="263"/>
      <c r="E442" s="263"/>
      <c r="F442" s="263"/>
      <c r="H442" s="266"/>
      <c r="I442" s="266"/>
      <c r="J442" s="266"/>
      <c r="K442" s="266"/>
      <c r="L442" s="266"/>
      <c r="M442" s="266"/>
      <c r="N442" s="266"/>
      <c r="O442" s="266"/>
      <c r="P442" s="266"/>
      <c r="Q442" s="266"/>
      <c r="R442" s="266"/>
      <c r="S442" s="266"/>
      <c r="T442" s="266"/>
      <c r="U442" s="266"/>
      <c r="V442" s="266"/>
      <c r="W442" s="266"/>
      <c r="X442" s="266"/>
      <c r="Y442" s="266"/>
      <c r="Z442" s="266"/>
      <c r="AA442" s="266"/>
      <c r="AB442" s="266"/>
      <c r="AC442" s="266"/>
      <c r="AD442" s="266"/>
      <c r="AE442" s="266"/>
      <c r="AF442" s="267"/>
      <c r="AG442" s="265"/>
      <c r="AH442" s="266"/>
      <c r="AI442" s="266"/>
      <c r="AJ442" s="266"/>
      <c r="AK442" s="266"/>
      <c r="AL442" s="266"/>
      <c r="AM442" s="266"/>
      <c r="AN442" s="266"/>
      <c r="AO442" s="266"/>
      <c r="AP442" s="266"/>
      <c r="AQ442" s="266"/>
      <c r="AR442" s="266"/>
      <c r="AS442" s="266"/>
      <c r="AT442" s="266"/>
      <c r="AU442" s="266"/>
      <c r="AV442" s="266"/>
      <c r="AW442" s="266"/>
      <c r="AX442" s="266"/>
      <c r="AY442" s="266"/>
      <c r="AZ442" s="266"/>
      <c r="BA442" s="266"/>
      <c r="BB442" s="266"/>
      <c r="BC442" s="266"/>
      <c r="BD442" s="266"/>
      <c r="BE442" s="266"/>
      <c r="BF442" s="265"/>
      <c r="BG442" s="265"/>
      <c r="BH442" s="266"/>
      <c r="BI442" s="266"/>
      <c r="BJ442" s="266"/>
      <c r="BK442" s="266"/>
      <c r="BL442" s="266"/>
      <c r="BM442" s="266"/>
      <c r="BN442" s="266"/>
      <c r="BO442" s="266"/>
      <c r="BP442" s="266"/>
      <c r="BQ442" s="266"/>
      <c r="BR442" s="266"/>
      <c r="BS442" s="266"/>
      <c r="BT442" s="266"/>
      <c r="BU442" s="266"/>
      <c r="BV442" s="266"/>
      <c r="BW442" s="266"/>
      <c r="BX442" s="266"/>
      <c r="BY442" s="266"/>
      <c r="BZ442" s="266"/>
      <c r="CA442" s="266"/>
      <c r="CB442" s="266"/>
      <c r="CC442" s="266"/>
      <c r="CD442" s="266"/>
      <c r="CE442" s="266"/>
      <c r="CF442" s="265"/>
      <c r="CG442" s="265"/>
      <c r="CH442" s="266"/>
      <c r="CI442" s="266"/>
      <c r="CJ442" s="266"/>
      <c r="CK442" s="266"/>
      <c r="CL442" s="266"/>
      <c r="CM442" s="266"/>
      <c r="CN442" s="266"/>
      <c r="CO442" s="266"/>
      <c r="CP442" s="266"/>
      <c r="CQ442" s="266"/>
      <c r="CR442" s="266"/>
      <c r="CS442" s="266"/>
      <c r="CT442" s="266"/>
      <c r="CU442" s="266"/>
      <c r="CV442" s="266"/>
      <c r="CW442" s="266"/>
      <c r="CX442" s="266"/>
      <c r="CY442" s="266"/>
      <c r="CZ442" s="266"/>
      <c r="DA442" s="266"/>
      <c r="DB442" s="266"/>
      <c r="DC442" s="266"/>
      <c r="DD442" s="266"/>
      <c r="DE442" s="266"/>
      <c r="DH442" s="266"/>
      <c r="DI442" s="266"/>
      <c r="DJ442" s="266"/>
      <c r="DK442" s="266"/>
      <c r="DL442" s="266"/>
      <c r="DM442" s="266"/>
      <c r="DN442" s="266"/>
      <c r="DO442" s="266"/>
      <c r="DP442" s="266"/>
      <c r="DQ442" s="266"/>
      <c r="DR442" s="266"/>
      <c r="DS442" s="266"/>
      <c r="DT442" s="266"/>
      <c r="DU442" s="266"/>
      <c r="DV442" s="266"/>
      <c r="DW442" s="266"/>
      <c r="DX442" s="266"/>
      <c r="DY442" s="266"/>
      <c r="DZ442" s="266"/>
      <c r="EA442" s="266"/>
      <c r="EB442" s="266"/>
      <c r="EC442" s="266"/>
      <c r="ED442" s="266"/>
      <c r="EE442" s="266"/>
      <c r="EF442" s="266"/>
      <c r="EG442" s="266"/>
      <c r="EH442" s="266"/>
      <c r="EI442" s="266"/>
      <c r="EJ442" s="266"/>
      <c r="EK442" s="266"/>
      <c r="EL442" s="266"/>
      <c r="EM442" s="266"/>
      <c r="EN442" s="266"/>
      <c r="EO442" s="266"/>
      <c r="EP442" s="266"/>
      <c r="EQ442" s="266"/>
      <c r="ER442" s="266"/>
      <c r="ES442" s="266"/>
      <c r="ET442" s="266"/>
      <c r="EU442" s="266"/>
      <c r="EV442" s="266"/>
      <c r="EW442" s="266"/>
      <c r="EX442" s="266"/>
      <c r="EY442" s="266"/>
      <c r="EZ442" s="266"/>
      <c r="FA442" s="266"/>
      <c r="FB442" s="266"/>
      <c r="FC442" s="266"/>
      <c r="FD442" s="266"/>
      <c r="FE442" s="266"/>
      <c r="FF442" s="266"/>
      <c r="FG442" s="266"/>
      <c r="FH442" s="266"/>
      <c r="FI442" s="266"/>
      <c r="FJ442" s="266"/>
      <c r="FK442" s="266"/>
      <c r="FL442" s="266"/>
      <c r="FM442" s="266"/>
      <c r="FN442" s="266"/>
      <c r="FO442" s="266"/>
      <c r="FP442" s="266"/>
      <c r="FQ442" s="266"/>
      <c r="FR442" s="266"/>
      <c r="FS442" s="266"/>
      <c r="FT442" s="266"/>
      <c r="FU442" s="266"/>
      <c r="FV442" s="266"/>
      <c r="FW442" s="266"/>
      <c r="FX442" s="266"/>
      <c r="FY442" s="276"/>
      <c r="FZ442" s="276"/>
      <c r="GA442" s="276"/>
      <c r="GB442" s="276"/>
      <c r="GC442" s="276"/>
      <c r="GD442" s="276"/>
      <c r="GE442" s="276"/>
      <c r="GF442" s="276"/>
      <c r="GG442" s="276"/>
      <c r="GH442" s="276"/>
      <c r="GI442" s="276"/>
      <c r="GJ442" s="276"/>
      <c r="GK442" s="276"/>
      <c r="GL442" s="276"/>
      <c r="GM442" s="276"/>
      <c r="GN442" s="276"/>
      <c r="GO442" s="276"/>
      <c r="GP442" s="276"/>
      <c r="GQ442" s="276"/>
      <c r="GR442" s="276"/>
      <c r="GS442" s="276"/>
      <c r="GT442" s="276"/>
      <c r="GU442" s="276"/>
      <c r="GV442" s="276"/>
      <c r="GW442" s="276"/>
      <c r="GX442" s="276"/>
      <c r="GY442" s="276"/>
      <c r="GZ442" s="276"/>
      <c r="HA442" s="276"/>
      <c r="HB442" s="276"/>
      <c r="HC442" s="276"/>
      <c r="HD442" s="276"/>
      <c r="HE442" s="276"/>
      <c r="HF442" s="276"/>
      <c r="HG442" s="276"/>
      <c r="HH442" s="276"/>
    </row>
    <row r="443" spans="2:216" ht="15" customHeight="1">
      <c r="B443" s="104" t="s">
        <v>575</v>
      </c>
      <c r="C443" s="106" t="s">
        <v>190</v>
      </c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186"/>
      <c r="AH443" s="219"/>
      <c r="AI443" s="219"/>
      <c r="AJ443" s="219"/>
      <c r="AK443" s="95"/>
      <c r="AL443" s="95"/>
      <c r="AM443" s="95"/>
      <c r="AN443" s="95"/>
      <c r="AO443" s="95"/>
      <c r="AP443" s="95"/>
      <c r="AQ443" s="95"/>
      <c r="AR443" s="95"/>
      <c r="AS443" s="95"/>
      <c r="AT443" s="219"/>
      <c r="AU443" s="219"/>
      <c r="AV443" s="219"/>
      <c r="AW443" s="95"/>
      <c r="AX443" s="95"/>
      <c r="AY443" s="95"/>
      <c r="AZ443" s="95"/>
      <c r="BA443" s="95"/>
      <c r="BB443" s="95"/>
      <c r="BC443" s="95"/>
      <c r="BD443" s="95"/>
      <c r="BE443" s="95"/>
      <c r="BH443" s="219"/>
      <c r="BI443" s="219"/>
      <c r="BJ443" s="219"/>
      <c r="BK443" s="219"/>
      <c r="BL443" s="219"/>
      <c r="BM443" s="219"/>
      <c r="BN443" s="95"/>
      <c r="BO443" s="95"/>
      <c r="BP443" s="95"/>
      <c r="BQ443" s="95"/>
      <c r="BR443" s="95"/>
      <c r="BS443" s="95"/>
      <c r="BT443" s="219"/>
      <c r="BU443" s="219"/>
      <c r="BV443" s="219"/>
      <c r="BW443" s="219"/>
      <c r="BX443" s="219"/>
      <c r="BY443" s="219"/>
      <c r="BZ443" s="95"/>
      <c r="CA443" s="95"/>
      <c r="CB443" s="95"/>
      <c r="CC443" s="95"/>
      <c r="CD443" s="95"/>
      <c r="CE443" s="95"/>
      <c r="CH443" s="219"/>
      <c r="CI443" s="219"/>
      <c r="CJ443" s="219"/>
      <c r="CK443" s="219"/>
      <c r="CL443" s="219"/>
      <c r="CM443" s="219"/>
      <c r="CN443" s="219"/>
      <c r="CO443" s="219"/>
      <c r="CP443" s="219"/>
      <c r="CQ443" s="95"/>
      <c r="CR443" s="95"/>
      <c r="CS443" s="95"/>
      <c r="CT443" s="219"/>
      <c r="CU443" s="219"/>
      <c r="CV443" s="219"/>
      <c r="CW443" s="219"/>
      <c r="CX443" s="219"/>
      <c r="CY443" s="219"/>
      <c r="CZ443" s="219"/>
      <c r="DA443" s="219"/>
      <c r="DB443" s="219"/>
      <c r="DC443" s="95"/>
      <c r="DD443" s="95"/>
      <c r="DE443" s="95"/>
      <c r="DH443" s="95"/>
      <c r="DI443" s="95"/>
      <c r="DJ443" s="95"/>
      <c r="DK443" s="95"/>
      <c r="DL443" s="95"/>
      <c r="DM443" s="95"/>
      <c r="DN443" s="95"/>
      <c r="DO443" s="95"/>
      <c r="DP443" s="95"/>
      <c r="DQ443" s="95"/>
      <c r="DR443" s="95"/>
      <c r="DS443" s="95"/>
      <c r="DT443" s="95"/>
      <c r="DU443" s="95"/>
      <c r="DV443" s="95"/>
      <c r="DW443" s="95"/>
      <c r="DX443" s="95"/>
      <c r="DY443" s="95"/>
      <c r="DZ443" s="95"/>
      <c r="EA443" s="95"/>
      <c r="EB443" s="95"/>
      <c r="EC443" s="95"/>
      <c r="ED443" s="95"/>
      <c r="EE443" s="95"/>
      <c r="EF443" s="95"/>
      <c r="EG443" s="95"/>
      <c r="EH443" s="95"/>
      <c r="EI443" s="95"/>
      <c r="EJ443" s="95"/>
      <c r="EK443" s="95"/>
      <c r="EL443" s="95"/>
      <c r="EM443" s="95"/>
      <c r="EN443" s="95"/>
      <c r="EO443" s="95"/>
      <c r="EP443" s="95"/>
      <c r="EQ443" s="95"/>
      <c r="ER443" s="95"/>
      <c r="ES443" s="95"/>
      <c r="ET443" s="95"/>
      <c r="EU443" s="95"/>
      <c r="EV443" s="95"/>
      <c r="EW443" s="95"/>
      <c r="EX443" s="95"/>
      <c r="EY443" s="95"/>
      <c r="EZ443" s="95"/>
      <c r="FA443" s="95"/>
      <c r="FB443" s="95"/>
      <c r="FC443" s="95"/>
      <c r="FD443" s="95"/>
      <c r="FE443" s="95"/>
      <c r="FF443" s="95"/>
      <c r="FG443" s="95"/>
      <c r="FH443" s="95"/>
      <c r="FI443" s="95"/>
      <c r="FJ443" s="95"/>
      <c r="FK443" s="95"/>
      <c r="FL443" s="95"/>
      <c r="FM443" s="95"/>
      <c r="FN443" s="95"/>
      <c r="FO443" s="95"/>
      <c r="FP443" s="95"/>
      <c r="FQ443" s="95"/>
      <c r="FR443" s="95"/>
      <c r="FS443" s="95"/>
      <c r="FT443" s="95"/>
      <c r="FU443" s="95"/>
      <c r="FV443" s="95"/>
      <c r="FW443" s="95"/>
      <c r="FX443" s="95"/>
      <c r="FY443" s="163"/>
      <c r="FZ443" s="163"/>
      <c r="GA443" s="163"/>
      <c r="GB443" s="163"/>
      <c r="GC443" s="163"/>
      <c r="GD443" s="163"/>
      <c r="GE443" s="163"/>
      <c r="GF443" s="163"/>
      <c r="GG443" s="163"/>
      <c r="GH443" s="163"/>
      <c r="GI443" s="163"/>
      <c r="GJ443" s="163"/>
      <c r="GK443" s="163"/>
      <c r="GL443" s="163"/>
      <c r="GM443" s="163"/>
      <c r="GN443" s="163"/>
      <c r="GO443" s="163"/>
      <c r="GP443" s="163"/>
      <c r="GQ443" s="163"/>
      <c r="GR443" s="163"/>
      <c r="GS443" s="163"/>
      <c r="GT443" s="163"/>
      <c r="GU443" s="163"/>
      <c r="GV443" s="163"/>
      <c r="GW443" s="163"/>
      <c r="GX443" s="163"/>
      <c r="GY443" s="163"/>
      <c r="GZ443" s="163"/>
      <c r="HA443" s="163"/>
      <c r="HB443" s="163"/>
      <c r="HC443" s="163"/>
      <c r="HD443" s="163"/>
      <c r="HE443" s="163"/>
      <c r="HF443" s="163"/>
      <c r="HG443" s="163"/>
      <c r="HH443" s="163"/>
    </row>
    <row r="444" spans="2:216" ht="15" customHeight="1">
      <c r="B444" s="104" t="s">
        <v>576</v>
      </c>
      <c r="C444" s="106" t="s">
        <v>174</v>
      </c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186"/>
      <c r="AH444" s="219"/>
      <c r="AI444" s="219"/>
      <c r="AJ444" s="219"/>
      <c r="AK444" s="95"/>
      <c r="AL444" s="95"/>
      <c r="AM444" s="95"/>
      <c r="AN444" s="95"/>
      <c r="AO444" s="95"/>
      <c r="AP444" s="95"/>
      <c r="AQ444" s="95"/>
      <c r="AR444" s="95"/>
      <c r="AS444" s="95"/>
      <c r="AT444" s="219"/>
      <c r="AU444" s="219"/>
      <c r="AV444" s="219"/>
      <c r="AW444" s="95"/>
      <c r="AX444" s="95"/>
      <c r="AY444" s="95"/>
      <c r="AZ444" s="95"/>
      <c r="BA444" s="95"/>
      <c r="BB444" s="95"/>
      <c r="BC444" s="95"/>
      <c r="BD444" s="95"/>
      <c r="BE444" s="95"/>
      <c r="BH444" s="219"/>
      <c r="BI444" s="219"/>
      <c r="BJ444" s="219"/>
      <c r="BK444" s="219"/>
      <c r="BL444" s="219"/>
      <c r="BM444" s="219"/>
      <c r="BN444" s="95"/>
      <c r="BO444" s="95"/>
      <c r="BP444" s="95"/>
      <c r="BQ444" s="95"/>
      <c r="BR444" s="95"/>
      <c r="BS444" s="95"/>
      <c r="BT444" s="219"/>
      <c r="BU444" s="219"/>
      <c r="BV444" s="219"/>
      <c r="BW444" s="219"/>
      <c r="BX444" s="219"/>
      <c r="BY444" s="219"/>
      <c r="BZ444" s="95"/>
      <c r="CA444" s="95"/>
      <c r="CB444" s="95"/>
      <c r="CC444" s="95"/>
      <c r="CD444" s="95"/>
      <c r="CE444" s="95"/>
      <c r="CH444" s="219"/>
      <c r="CI444" s="219"/>
      <c r="CJ444" s="219"/>
      <c r="CK444" s="219"/>
      <c r="CL444" s="219"/>
      <c r="CM444" s="219"/>
      <c r="CN444" s="219"/>
      <c r="CO444" s="219"/>
      <c r="CP444" s="219"/>
      <c r="CQ444" s="95"/>
      <c r="CR444" s="95"/>
      <c r="CS444" s="95"/>
      <c r="CT444" s="219"/>
      <c r="CU444" s="219"/>
      <c r="CV444" s="219"/>
      <c r="CW444" s="219"/>
      <c r="CX444" s="219"/>
      <c r="CY444" s="219"/>
      <c r="CZ444" s="219"/>
      <c r="DA444" s="219"/>
      <c r="DB444" s="219"/>
      <c r="DC444" s="95"/>
      <c r="DD444" s="95"/>
      <c r="DE444" s="95"/>
      <c r="DH444" s="95"/>
      <c r="DI444" s="95"/>
      <c r="DJ444" s="95"/>
      <c r="DK444" s="95"/>
      <c r="DL444" s="95"/>
      <c r="DM444" s="95"/>
      <c r="DN444" s="95"/>
      <c r="DO444" s="95"/>
      <c r="DP444" s="95"/>
      <c r="DQ444" s="95"/>
      <c r="DR444" s="95"/>
      <c r="DS444" s="95"/>
      <c r="DT444" s="95"/>
      <c r="DU444" s="95"/>
      <c r="DV444" s="95"/>
      <c r="DW444" s="95"/>
      <c r="DX444" s="95"/>
      <c r="DY444" s="95"/>
      <c r="DZ444" s="95"/>
      <c r="EA444" s="95"/>
      <c r="EB444" s="95"/>
      <c r="EC444" s="95"/>
      <c r="ED444" s="95"/>
      <c r="EE444" s="95"/>
      <c r="EF444" s="95"/>
      <c r="EG444" s="95"/>
      <c r="EH444" s="95"/>
      <c r="EI444" s="95"/>
      <c r="EJ444" s="95"/>
      <c r="EK444" s="95"/>
      <c r="EL444" s="95"/>
      <c r="EM444" s="95"/>
      <c r="EN444" s="95"/>
      <c r="EO444" s="95"/>
      <c r="EP444" s="95"/>
      <c r="EQ444" s="95"/>
      <c r="ER444" s="95"/>
      <c r="ES444" s="95"/>
      <c r="ET444" s="95"/>
      <c r="EU444" s="95"/>
      <c r="EV444" s="95"/>
      <c r="EW444" s="95"/>
      <c r="EX444" s="95"/>
      <c r="EY444" s="95"/>
      <c r="EZ444" s="95"/>
      <c r="FA444" s="95"/>
      <c r="FB444" s="95"/>
      <c r="FC444" s="95"/>
      <c r="FD444" s="95"/>
      <c r="FE444" s="95"/>
      <c r="FF444" s="95"/>
      <c r="FG444" s="95"/>
      <c r="FH444" s="95"/>
      <c r="FI444" s="95"/>
      <c r="FJ444" s="95"/>
      <c r="FK444" s="95"/>
      <c r="FL444" s="95"/>
      <c r="FM444" s="95"/>
      <c r="FN444" s="95"/>
      <c r="FO444" s="95"/>
      <c r="FP444" s="95"/>
      <c r="FQ444" s="95"/>
      <c r="FR444" s="95"/>
      <c r="FS444" s="95"/>
      <c r="FT444" s="95"/>
      <c r="FU444" s="95"/>
      <c r="FV444" s="95"/>
      <c r="FW444" s="95"/>
      <c r="FX444" s="95"/>
      <c r="FY444" s="163"/>
      <c r="FZ444" s="163"/>
      <c r="GA444" s="163"/>
      <c r="GB444" s="163"/>
      <c r="GC444" s="163"/>
      <c r="GD444" s="163"/>
      <c r="GE444" s="163"/>
      <c r="GF444" s="163"/>
      <c r="GG444" s="163"/>
      <c r="GH444" s="163"/>
      <c r="GI444" s="163"/>
      <c r="GJ444" s="163"/>
      <c r="GK444" s="163"/>
      <c r="GL444" s="163"/>
      <c r="GM444" s="163"/>
      <c r="GN444" s="163"/>
      <c r="GO444" s="163"/>
      <c r="GP444" s="163"/>
      <c r="GQ444" s="163"/>
      <c r="GR444" s="163"/>
      <c r="GS444" s="163"/>
      <c r="GT444" s="163"/>
      <c r="GU444" s="163"/>
      <c r="GV444" s="163"/>
      <c r="GW444" s="163"/>
      <c r="GX444" s="163"/>
      <c r="GY444" s="163"/>
      <c r="GZ444" s="163"/>
      <c r="HA444" s="163"/>
      <c r="HB444" s="163"/>
      <c r="HC444" s="163"/>
      <c r="HD444" s="163"/>
      <c r="HE444" s="163"/>
      <c r="HF444" s="163"/>
      <c r="HG444" s="163"/>
      <c r="HH444" s="163"/>
    </row>
    <row r="445" spans="2:216" ht="15" customHeight="1">
      <c r="B445" s="104" t="s">
        <v>577</v>
      </c>
      <c r="C445" s="106" t="s">
        <v>190</v>
      </c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186"/>
      <c r="AH445" s="219"/>
      <c r="AI445" s="219"/>
      <c r="AJ445" s="219"/>
      <c r="AK445" s="95"/>
      <c r="AL445" s="95"/>
      <c r="AM445" s="95"/>
      <c r="AN445" s="95"/>
      <c r="AO445" s="95"/>
      <c r="AP445" s="95"/>
      <c r="AQ445" s="95"/>
      <c r="AR445" s="95"/>
      <c r="AS445" s="95"/>
      <c r="AT445" s="219"/>
      <c r="AU445" s="219"/>
      <c r="AV445" s="219"/>
      <c r="AW445" s="95"/>
      <c r="AX445" s="95"/>
      <c r="AY445" s="95"/>
      <c r="AZ445" s="95"/>
      <c r="BA445" s="95"/>
      <c r="BB445" s="95"/>
      <c r="BC445" s="95"/>
      <c r="BD445" s="95"/>
      <c r="BE445" s="95"/>
      <c r="BH445" s="219"/>
      <c r="BI445" s="219"/>
      <c r="BJ445" s="219"/>
      <c r="BK445" s="219"/>
      <c r="BL445" s="219"/>
      <c r="BM445" s="219"/>
      <c r="BN445" s="95"/>
      <c r="BO445" s="95"/>
      <c r="BP445" s="95"/>
      <c r="BQ445" s="95"/>
      <c r="BR445" s="95"/>
      <c r="BS445" s="95"/>
      <c r="BT445" s="219"/>
      <c r="BU445" s="219"/>
      <c r="BV445" s="219"/>
      <c r="BW445" s="219"/>
      <c r="BX445" s="219"/>
      <c r="BY445" s="219"/>
      <c r="BZ445" s="95"/>
      <c r="CA445" s="95"/>
      <c r="CB445" s="95"/>
      <c r="CC445" s="95"/>
      <c r="CD445" s="95"/>
      <c r="CE445" s="95"/>
      <c r="CH445" s="219"/>
      <c r="CI445" s="219"/>
      <c r="CJ445" s="219"/>
      <c r="CK445" s="219"/>
      <c r="CL445" s="219"/>
      <c r="CM445" s="219"/>
      <c r="CN445" s="219"/>
      <c r="CO445" s="219"/>
      <c r="CP445" s="219"/>
      <c r="CQ445" s="95"/>
      <c r="CR445" s="95"/>
      <c r="CS445" s="95"/>
      <c r="CT445" s="219"/>
      <c r="CU445" s="219"/>
      <c r="CV445" s="219"/>
      <c r="CW445" s="219"/>
      <c r="CX445" s="219"/>
      <c r="CY445" s="219"/>
      <c r="CZ445" s="219"/>
      <c r="DA445" s="219"/>
      <c r="DB445" s="219"/>
      <c r="DC445" s="95"/>
      <c r="DD445" s="95"/>
      <c r="DE445" s="95"/>
      <c r="DH445" s="95"/>
      <c r="DI445" s="95"/>
      <c r="DJ445" s="95"/>
      <c r="DK445" s="95"/>
      <c r="DL445" s="95"/>
      <c r="DM445" s="95"/>
      <c r="DN445" s="95"/>
      <c r="DO445" s="95"/>
      <c r="DP445" s="95"/>
      <c r="DQ445" s="95"/>
      <c r="DR445" s="95"/>
      <c r="DS445" s="95"/>
      <c r="DT445" s="95"/>
      <c r="DU445" s="95"/>
      <c r="DV445" s="95"/>
      <c r="DW445" s="95"/>
      <c r="DX445" s="95"/>
      <c r="DY445" s="95"/>
      <c r="DZ445" s="95"/>
      <c r="EA445" s="95"/>
      <c r="EB445" s="95"/>
      <c r="EC445" s="95"/>
      <c r="ED445" s="95"/>
      <c r="EE445" s="95"/>
      <c r="EF445" s="95"/>
      <c r="EG445" s="95"/>
      <c r="EH445" s="95"/>
      <c r="EI445" s="95"/>
      <c r="EJ445" s="95"/>
      <c r="EK445" s="95"/>
      <c r="EL445" s="95"/>
      <c r="EM445" s="95"/>
      <c r="EN445" s="95"/>
      <c r="EO445" s="95"/>
      <c r="EP445" s="95"/>
      <c r="EQ445" s="95"/>
      <c r="ER445" s="95"/>
      <c r="ES445" s="95"/>
      <c r="ET445" s="95"/>
      <c r="EU445" s="95"/>
      <c r="EV445" s="95"/>
      <c r="EW445" s="95"/>
      <c r="EX445" s="95"/>
      <c r="EY445" s="95"/>
      <c r="EZ445" s="95"/>
      <c r="FA445" s="95"/>
      <c r="FB445" s="95"/>
      <c r="FC445" s="95"/>
      <c r="FD445" s="95"/>
      <c r="FE445" s="95"/>
      <c r="FF445" s="95"/>
      <c r="FG445" s="95"/>
      <c r="FH445" s="95"/>
      <c r="FI445" s="95"/>
      <c r="FJ445" s="95"/>
      <c r="FK445" s="95"/>
      <c r="FL445" s="95"/>
      <c r="FM445" s="95"/>
      <c r="FN445" s="95"/>
      <c r="FO445" s="95"/>
      <c r="FP445" s="95"/>
      <c r="FQ445" s="95"/>
      <c r="FR445" s="95"/>
      <c r="FS445" s="95"/>
      <c r="FT445" s="95"/>
      <c r="FU445" s="95"/>
      <c r="FV445" s="95"/>
      <c r="FW445" s="95"/>
      <c r="FX445" s="95"/>
      <c r="FY445" s="163"/>
      <c r="FZ445" s="163"/>
      <c r="GA445" s="163"/>
      <c r="GB445" s="163"/>
      <c r="GC445" s="163"/>
      <c r="GD445" s="163"/>
      <c r="GE445" s="163"/>
      <c r="GF445" s="163"/>
      <c r="GG445" s="163"/>
      <c r="GH445" s="163"/>
      <c r="GI445" s="163"/>
      <c r="GJ445" s="163"/>
      <c r="GK445" s="163"/>
      <c r="GL445" s="163"/>
      <c r="GM445" s="163"/>
      <c r="GN445" s="163"/>
      <c r="GO445" s="163"/>
      <c r="GP445" s="163"/>
      <c r="GQ445" s="163"/>
      <c r="GR445" s="163"/>
      <c r="GS445" s="163"/>
      <c r="GT445" s="163"/>
      <c r="GU445" s="163"/>
      <c r="GV445" s="163"/>
      <c r="GW445" s="163"/>
      <c r="GX445" s="163"/>
      <c r="GY445" s="163"/>
      <c r="GZ445" s="163"/>
      <c r="HA445" s="163"/>
      <c r="HB445" s="163"/>
      <c r="HC445" s="163"/>
      <c r="HD445" s="163"/>
      <c r="HE445" s="163"/>
      <c r="HF445" s="163"/>
      <c r="HG445" s="163"/>
      <c r="HH445" s="163"/>
    </row>
    <row r="446" spans="2:216" s="264" customFormat="1" ht="15" customHeight="1">
      <c r="B446" s="255" t="s">
        <v>578</v>
      </c>
      <c r="C446" s="254"/>
      <c r="D446" s="263"/>
      <c r="E446" s="263"/>
      <c r="F446" s="263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26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7"/>
      <c r="AG446" s="265"/>
      <c r="AH446" s="266"/>
      <c r="AI446" s="266"/>
      <c r="AJ446" s="266"/>
      <c r="AK446" s="26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266"/>
      <c r="BD446" s="266"/>
      <c r="BE446" s="266"/>
      <c r="BF446" s="265"/>
      <c r="BG446" s="265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266"/>
      <c r="BV446" s="266"/>
      <c r="BW446" s="266"/>
      <c r="BX446" s="266"/>
      <c r="BY446" s="266"/>
      <c r="BZ446" s="266"/>
      <c r="CA446" s="266"/>
      <c r="CB446" s="266"/>
      <c r="CC446" s="266"/>
      <c r="CD446" s="266"/>
      <c r="CE446" s="266"/>
      <c r="CF446" s="265"/>
      <c r="CG446" s="265"/>
      <c r="CH446" s="266"/>
      <c r="CI446" s="266"/>
      <c r="CJ446" s="266"/>
      <c r="CK446" s="266"/>
      <c r="CL446" s="266"/>
      <c r="CM446" s="266"/>
      <c r="CN446" s="266"/>
      <c r="CO446" s="266"/>
      <c r="CP446" s="266"/>
      <c r="CQ446" s="266"/>
      <c r="CR446" s="266"/>
      <c r="CS446" s="266"/>
      <c r="CT446" s="266"/>
      <c r="CU446" s="266"/>
      <c r="CV446" s="266"/>
      <c r="CW446" s="266"/>
      <c r="CX446" s="266"/>
      <c r="CY446" s="266"/>
      <c r="CZ446" s="266"/>
      <c r="DA446" s="266"/>
      <c r="DB446" s="266"/>
      <c r="DC446" s="266"/>
      <c r="DD446" s="266"/>
      <c r="DE446" s="266"/>
      <c r="DH446" s="266"/>
      <c r="DI446" s="266"/>
      <c r="DJ446" s="266"/>
      <c r="DK446" s="266"/>
      <c r="DL446" s="266"/>
      <c r="DM446" s="266"/>
      <c r="DN446" s="266"/>
      <c r="DO446" s="266"/>
      <c r="DP446" s="266"/>
      <c r="DQ446" s="266"/>
      <c r="DR446" s="266"/>
      <c r="DS446" s="266"/>
      <c r="DT446" s="266"/>
      <c r="DU446" s="266"/>
      <c r="DV446" s="266"/>
      <c r="DW446" s="266"/>
      <c r="DX446" s="266"/>
      <c r="DY446" s="266"/>
      <c r="DZ446" s="266"/>
      <c r="EA446" s="266"/>
      <c r="EB446" s="266"/>
      <c r="EC446" s="266"/>
      <c r="ED446" s="266"/>
      <c r="EE446" s="266"/>
      <c r="EF446" s="266"/>
      <c r="EG446" s="266"/>
      <c r="EH446" s="266"/>
      <c r="EI446" s="266"/>
      <c r="EJ446" s="266"/>
      <c r="EK446" s="266"/>
      <c r="EL446" s="266"/>
      <c r="EM446" s="266"/>
      <c r="EN446" s="266"/>
      <c r="EO446" s="266"/>
      <c r="EP446" s="266"/>
      <c r="EQ446" s="266"/>
      <c r="ER446" s="266"/>
      <c r="ES446" s="266"/>
      <c r="ET446" s="266"/>
      <c r="EU446" s="266"/>
      <c r="EV446" s="266"/>
      <c r="EW446" s="266"/>
      <c r="EX446" s="266"/>
      <c r="EY446" s="266"/>
      <c r="EZ446" s="266"/>
      <c r="FA446" s="266"/>
      <c r="FB446" s="266"/>
      <c r="FC446" s="266"/>
      <c r="FD446" s="266"/>
      <c r="FE446" s="266"/>
      <c r="FF446" s="266"/>
      <c r="FG446" s="266"/>
      <c r="FH446" s="266"/>
      <c r="FI446" s="266"/>
      <c r="FJ446" s="266"/>
      <c r="FK446" s="266"/>
      <c r="FL446" s="266"/>
      <c r="FM446" s="266"/>
      <c r="FN446" s="266"/>
      <c r="FO446" s="266"/>
      <c r="FP446" s="266"/>
      <c r="FQ446" s="266"/>
      <c r="FR446" s="266"/>
      <c r="FS446" s="266"/>
      <c r="FT446" s="266"/>
      <c r="FU446" s="266"/>
      <c r="FV446" s="266"/>
      <c r="FW446" s="266"/>
      <c r="FX446" s="266"/>
      <c r="FY446" s="276"/>
      <c r="FZ446" s="276"/>
      <c r="GA446" s="276"/>
      <c r="GB446" s="276"/>
      <c r="GC446" s="276"/>
      <c r="GD446" s="276"/>
      <c r="GE446" s="276"/>
      <c r="GF446" s="276"/>
      <c r="GG446" s="276"/>
      <c r="GH446" s="276"/>
      <c r="GI446" s="276"/>
      <c r="GJ446" s="276"/>
      <c r="GK446" s="276"/>
      <c r="GL446" s="276"/>
      <c r="GM446" s="276"/>
      <c r="GN446" s="276"/>
      <c r="GO446" s="276"/>
      <c r="GP446" s="276"/>
      <c r="GQ446" s="276"/>
      <c r="GR446" s="276"/>
      <c r="GS446" s="276"/>
      <c r="GT446" s="276"/>
      <c r="GU446" s="276"/>
      <c r="GV446" s="276"/>
      <c r="GW446" s="276"/>
      <c r="GX446" s="276"/>
      <c r="GY446" s="276"/>
      <c r="GZ446" s="276"/>
      <c r="HA446" s="276"/>
      <c r="HB446" s="276"/>
      <c r="HC446" s="276"/>
      <c r="HD446" s="276"/>
      <c r="HE446" s="276"/>
      <c r="HF446" s="276"/>
      <c r="HG446" s="276"/>
      <c r="HH446" s="276"/>
    </row>
    <row r="447" spans="2:216" ht="15" customHeight="1">
      <c r="B447" s="104" t="s">
        <v>579</v>
      </c>
      <c r="C447" s="106" t="s">
        <v>190</v>
      </c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186"/>
      <c r="AH447" s="219"/>
      <c r="AI447" s="219"/>
      <c r="AJ447" s="219"/>
      <c r="AK447" s="95"/>
      <c r="AL447" s="95"/>
      <c r="AM447" s="95"/>
      <c r="AN447" s="95"/>
      <c r="AO447" s="95"/>
      <c r="AP447" s="95"/>
      <c r="AQ447" s="95"/>
      <c r="AR447" s="95"/>
      <c r="AS447" s="95"/>
      <c r="AT447" s="219"/>
      <c r="AU447" s="219"/>
      <c r="AV447" s="219"/>
      <c r="AW447" s="95"/>
      <c r="AX447" s="95"/>
      <c r="AY447" s="95"/>
      <c r="AZ447" s="95"/>
      <c r="BA447" s="95"/>
      <c r="BB447" s="95"/>
      <c r="BC447" s="95"/>
      <c r="BD447" s="95"/>
      <c r="BE447" s="95"/>
      <c r="BH447" s="219"/>
      <c r="BI447" s="219"/>
      <c r="BJ447" s="219"/>
      <c r="BK447" s="219"/>
      <c r="BL447" s="219"/>
      <c r="BM447" s="219"/>
      <c r="BN447" s="95"/>
      <c r="BO447" s="95"/>
      <c r="BP447" s="95"/>
      <c r="BQ447" s="95"/>
      <c r="BR447" s="95"/>
      <c r="BS447" s="95"/>
      <c r="BT447" s="219"/>
      <c r="BU447" s="219"/>
      <c r="BV447" s="219"/>
      <c r="BW447" s="219"/>
      <c r="BX447" s="219"/>
      <c r="BY447" s="219"/>
      <c r="BZ447" s="95"/>
      <c r="CA447" s="95"/>
      <c r="CB447" s="95"/>
      <c r="CC447" s="95"/>
      <c r="CD447" s="95"/>
      <c r="CE447" s="95"/>
      <c r="CH447" s="219"/>
      <c r="CI447" s="219"/>
      <c r="CJ447" s="219"/>
      <c r="CK447" s="219"/>
      <c r="CL447" s="219"/>
      <c r="CM447" s="219"/>
      <c r="CN447" s="219"/>
      <c r="CO447" s="219"/>
      <c r="CP447" s="219"/>
      <c r="CQ447" s="95"/>
      <c r="CR447" s="95"/>
      <c r="CS447" s="95"/>
      <c r="CT447" s="219"/>
      <c r="CU447" s="219"/>
      <c r="CV447" s="219"/>
      <c r="CW447" s="219"/>
      <c r="CX447" s="219"/>
      <c r="CY447" s="219"/>
      <c r="CZ447" s="219"/>
      <c r="DA447" s="219"/>
      <c r="DB447" s="219"/>
      <c r="DC447" s="95"/>
      <c r="DD447" s="95"/>
      <c r="DE447" s="95"/>
      <c r="DH447" s="95"/>
      <c r="DI447" s="95"/>
      <c r="DJ447" s="95"/>
      <c r="DK447" s="95"/>
      <c r="DL447" s="95"/>
      <c r="DM447" s="95"/>
      <c r="DN447" s="95"/>
      <c r="DO447" s="95"/>
      <c r="DP447" s="95"/>
      <c r="DQ447" s="95"/>
      <c r="DR447" s="95"/>
      <c r="DS447" s="95"/>
      <c r="DT447" s="95"/>
      <c r="DU447" s="95"/>
      <c r="DV447" s="95"/>
      <c r="DW447" s="95"/>
      <c r="DX447" s="95"/>
      <c r="DY447" s="95"/>
      <c r="DZ447" s="95"/>
      <c r="EA447" s="95"/>
      <c r="EB447" s="95"/>
      <c r="EC447" s="95"/>
      <c r="ED447" s="95"/>
      <c r="EE447" s="95"/>
      <c r="EF447" s="95"/>
      <c r="EG447" s="95"/>
      <c r="EH447" s="95"/>
      <c r="EI447" s="95"/>
      <c r="EJ447" s="95"/>
      <c r="EK447" s="95"/>
      <c r="EL447" s="95"/>
      <c r="EM447" s="95"/>
      <c r="EN447" s="95"/>
      <c r="EO447" s="95"/>
      <c r="EP447" s="95"/>
      <c r="EQ447" s="95"/>
      <c r="ER447" s="95"/>
      <c r="ES447" s="95"/>
      <c r="ET447" s="95"/>
      <c r="EU447" s="95"/>
      <c r="EV447" s="95"/>
      <c r="EW447" s="95"/>
      <c r="EX447" s="95"/>
      <c r="EY447" s="95"/>
      <c r="EZ447" s="95"/>
      <c r="FA447" s="95"/>
      <c r="FB447" s="95"/>
      <c r="FC447" s="95"/>
      <c r="FD447" s="95"/>
      <c r="FE447" s="95"/>
      <c r="FF447" s="95"/>
      <c r="FG447" s="95"/>
      <c r="FH447" s="95"/>
      <c r="FI447" s="95"/>
      <c r="FJ447" s="95"/>
      <c r="FK447" s="95"/>
      <c r="FL447" s="95"/>
      <c r="FM447" s="95"/>
      <c r="FN447" s="95"/>
      <c r="FO447" s="95"/>
      <c r="FP447" s="95"/>
      <c r="FQ447" s="95"/>
      <c r="FR447" s="95"/>
      <c r="FS447" s="95"/>
      <c r="FT447" s="95"/>
      <c r="FU447" s="95"/>
      <c r="FV447" s="95"/>
      <c r="FW447" s="95"/>
      <c r="FX447" s="95"/>
      <c r="FY447" s="163"/>
      <c r="FZ447" s="163"/>
      <c r="GA447" s="163"/>
      <c r="GB447" s="163"/>
      <c r="GC447" s="163"/>
      <c r="GD447" s="163"/>
      <c r="GE447" s="163"/>
      <c r="GF447" s="163"/>
      <c r="GG447" s="163"/>
      <c r="GH447" s="163"/>
      <c r="GI447" s="163"/>
      <c r="GJ447" s="163"/>
      <c r="GK447" s="163"/>
      <c r="GL447" s="163"/>
      <c r="GM447" s="163"/>
      <c r="GN447" s="163"/>
      <c r="GO447" s="163"/>
      <c r="GP447" s="163"/>
      <c r="GQ447" s="163"/>
      <c r="GR447" s="163"/>
      <c r="GS447" s="163"/>
      <c r="GT447" s="163"/>
      <c r="GU447" s="163"/>
      <c r="GV447" s="163"/>
      <c r="GW447" s="163"/>
      <c r="GX447" s="163"/>
      <c r="GY447" s="163"/>
      <c r="GZ447" s="163"/>
      <c r="HA447" s="163"/>
      <c r="HB447" s="163"/>
      <c r="HC447" s="163"/>
      <c r="HD447" s="163"/>
      <c r="HE447" s="163"/>
      <c r="HF447" s="163"/>
      <c r="HG447" s="163"/>
      <c r="HH447" s="163"/>
    </row>
    <row r="448" spans="2:216" ht="15" customHeight="1">
      <c r="B448" s="104" t="s">
        <v>580</v>
      </c>
      <c r="C448" s="106" t="s">
        <v>176</v>
      </c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186"/>
      <c r="AH448" s="219"/>
      <c r="AI448" s="219"/>
      <c r="AJ448" s="219"/>
      <c r="AK448" s="95"/>
      <c r="AL448" s="95"/>
      <c r="AM448" s="95"/>
      <c r="AN448" s="95"/>
      <c r="AO448" s="95"/>
      <c r="AP448" s="95"/>
      <c r="AQ448" s="95"/>
      <c r="AR448" s="95"/>
      <c r="AS448" s="95"/>
      <c r="AT448" s="219"/>
      <c r="AU448" s="219"/>
      <c r="AV448" s="219"/>
      <c r="AW448" s="95"/>
      <c r="AX448" s="95"/>
      <c r="AY448" s="95"/>
      <c r="AZ448" s="95"/>
      <c r="BA448" s="95"/>
      <c r="BB448" s="95"/>
      <c r="BC448" s="95"/>
      <c r="BD448" s="95"/>
      <c r="BE448" s="95"/>
      <c r="BH448" s="219"/>
      <c r="BI448" s="219"/>
      <c r="BJ448" s="219"/>
      <c r="BK448" s="219"/>
      <c r="BL448" s="219"/>
      <c r="BM448" s="219"/>
      <c r="BN448" s="95"/>
      <c r="BO448" s="95"/>
      <c r="BP448" s="95"/>
      <c r="BQ448" s="95"/>
      <c r="BR448" s="95"/>
      <c r="BS448" s="95"/>
      <c r="BT448" s="219"/>
      <c r="BU448" s="219"/>
      <c r="BV448" s="219"/>
      <c r="BW448" s="219"/>
      <c r="BX448" s="219"/>
      <c r="BY448" s="219"/>
      <c r="BZ448" s="95"/>
      <c r="CA448" s="95"/>
      <c r="CB448" s="95"/>
      <c r="CC448" s="95"/>
      <c r="CD448" s="95"/>
      <c r="CE448" s="95"/>
      <c r="CH448" s="219"/>
      <c r="CI448" s="219"/>
      <c r="CJ448" s="219"/>
      <c r="CK448" s="219"/>
      <c r="CL448" s="219"/>
      <c r="CM448" s="219"/>
      <c r="CN448" s="219"/>
      <c r="CO448" s="219"/>
      <c r="CP448" s="219"/>
      <c r="CQ448" s="95"/>
      <c r="CR448" s="95"/>
      <c r="CS448" s="95"/>
      <c r="CT448" s="219"/>
      <c r="CU448" s="219"/>
      <c r="CV448" s="219"/>
      <c r="CW448" s="219"/>
      <c r="CX448" s="219"/>
      <c r="CY448" s="219"/>
      <c r="CZ448" s="219"/>
      <c r="DA448" s="219"/>
      <c r="DB448" s="219"/>
      <c r="DC448" s="95"/>
      <c r="DD448" s="95"/>
      <c r="DE448" s="95"/>
      <c r="DH448" s="95"/>
      <c r="DI448" s="95"/>
      <c r="DJ448" s="95"/>
      <c r="DK448" s="95"/>
      <c r="DL448" s="95"/>
      <c r="DM448" s="95"/>
      <c r="DN448" s="95"/>
      <c r="DO448" s="95"/>
      <c r="DP448" s="95"/>
      <c r="DQ448" s="95"/>
      <c r="DR448" s="95"/>
      <c r="DS448" s="95"/>
      <c r="DT448" s="95"/>
      <c r="DU448" s="95"/>
      <c r="DV448" s="95"/>
      <c r="DW448" s="95"/>
      <c r="DX448" s="95"/>
      <c r="DY448" s="95"/>
      <c r="DZ448" s="95"/>
      <c r="EA448" s="95"/>
      <c r="EB448" s="95"/>
      <c r="EC448" s="95"/>
      <c r="ED448" s="95"/>
      <c r="EE448" s="95"/>
      <c r="EF448" s="95"/>
      <c r="EG448" s="95"/>
      <c r="EH448" s="95"/>
      <c r="EI448" s="95"/>
      <c r="EJ448" s="95"/>
      <c r="EK448" s="95"/>
      <c r="EL448" s="95"/>
      <c r="EM448" s="95"/>
      <c r="EN448" s="95"/>
      <c r="EO448" s="95"/>
      <c r="EP448" s="95"/>
      <c r="EQ448" s="95"/>
      <c r="ER448" s="95"/>
      <c r="ES448" s="95"/>
      <c r="ET448" s="95"/>
      <c r="EU448" s="95"/>
      <c r="EV448" s="95"/>
      <c r="EW448" s="95"/>
      <c r="EX448" s="95"/>
      <c r="EY448" s="95"/>
      <c r="EZ448" s="95"/>
      <c r="FA448" s="95"/>
      <c r="FB448" s="95"/>
      <c r="FC448" s="95"/>
      <c r="FD448" s="95"/>
      <c r="FE448" s="95"/>
      <c r="FF448" s="95"/>
      <c r="FG448" s="95"/>
      <c r="FH448" s="95"/>
      <c r="FI448" s="95"/>
      <c r="FJ448" s="95"/>
      <c r="FK448" s="95"/>
      <c r="FL448" s="95"/>
      <c r="FM448" s="95"/>
      <c r="FN448" s="95"/>
      <c r="FO448" s="95"/>
      <c r="FP448" s="95"/>
      <c r="FQ448" s="95"/>
      <c r="FR448" s="95"/>
      <c r="FS448" s="95"/>
      <c r="FT448" s="95"/>
      <c r="FU448" s="95"/>
      <c r="FV448" s="95"/>
      <c r="FW448" s="95"/>
      <c r="FX448" s="95"/>
      <c r="FY448" s="163"/>
      <c r="FZ448" s="163"/>
      <c r="GA448" s="163"/>
      <c r="GB448" s="163"/>
      <c r="GC448" s="163"/>
      <c r="GD448" s="163"/>
      <c r="GE448" s="163"/>
      <c r="GF448" s="163"/>
      <c r="GG448" s="163"/>
      <c r="GH448" s="163"/>
      <c r="GI448" s="163"/>
      <c r="GJ448" s="163"/>
      <c r="GK448" s="163"/>
      <c r="GL448" s="163"/>
      <c r="GM448" s="163"/>
      <c r="GN448" s="163"/>
      <c r="GO448" s="163"/>
      <c r="GP448" s="163"/>
      <c r="GQ448" s="163"/>
      <c r="GR448" s="163"/>
      <c r="GS448" s="163"/>
      <c r="GT448" s="163"/>
      <c r="GU448" s="163"/>
      <c r="GV448" s="163"/>
      <c r="GW448" s="163"/>
      <c r="GX448" s="163"/>
      <c r="GY448" s="163"/>
      <c r="GZ448" s="163"/>
      <c r="HA448" s="163"/>
      <c r="HB448" s="163"/>
      <c r="HC448" s="163"/>
      <c r="HD448" s="163"/>
      <c r="HE448" s="163"/>
      <c r="HF448" s="163"/>
      <c r="HG448" s="163"/>
      <c r="HH448" s="163"/>
    </row>
    <row r="449" spans="2:216" ht="15" customHeight="1">
      <c r="B449" s="104" t="s">
        <v>581</v>
      </c>
      <c r="C449" s="106" t="s">
        <v>152</v>
      </c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186"/>
      <c r="AH449" s="219"/>
      <c r="AI449" s="219"/>
      <c r="AJ449" s="219"/>
      <c r="AK449" s="95"/>
      <c r="AL449" s="95"/>
      <c r="AM449" s="95"/>
      <c r="AN449" s="95"/>
      <c r="AO449" s="95"/>
      <c r="AP449" s="95"/>
      <c r="AQ449" s="95"/>
      <c r="AR449" s="95"/>
      <c r="AS449" s="95"/>
      <c r="AT449" s="219"/>
      <c r="AU449" s="219"/>
      <c r="AV449" s="219"/>
      <c r="AW449" s="95"/>
      <c r="AX449" s="95"/>
      <c r="AY449" s="95"/>
      <c r="AZ449" s="95"/>
      <c r="BA449" s="95"/>
      <c r="BB449" s="95"/>
      <c r="BC449" s="95"/>
      <c r="BD449" s="95"/>
      <c r="BE449" s="95"/>
      <c r="BH449" s="219"/>
      <c r="BI449" s="219"/>
      <c r="BJ449" s="219"/>
      <c r="BK449" s="219"/>
      <c r="BL449" s="219"/>
      <c r="BM449" s="219"/>
      <c r="BN449" s="95"/>
      <c r="BO449" s="95"/>
      <c r="BP449" s="95"/>
      <c r="BQ449" s="95"/>
      <c r="BR449" s="95"/>
      <c r="BS449" s="95"/>
      <c r="BT449" s="219"/>
      <c r="BU449" s="219"/>
      <c r="BV449" s="219"/>
      <c r="BW449" s="219"/>
      <c r="BX449" s="219"/>
      <c r="BY449" s="219"/>
      <c r="BZ449" s="95"/>
      <c r="CA449" s="95"/>
      <c r="CB449" s="95"/>
      <c r="CC449" s="95"/>
      <c r="CD449" s="95"/>
      <c r="CE449" s="95"/>
      <c r="CH449" s="219"/>
      <c r="CI449" s="219"/>
      <c r="CJ449" s="219"/>
      <c r="CK449" s="219"/>
      <c r="CL449" s="219"/>
      <c r="CM449" s="219"/>
      <c r="CN449" s="219"/>
      <c r="CO449" s="219"/>
      <c r="CP449" s="219"/>
      <c r="CQ449" s="95"/>
      <c r="CR449" s="95"/>
      <c r="CS449" s="95"/>
      <c r="CT449" s="219"/>
      <c r="CU449" s="219"/>
      <c r="CV449" s="219"/>
      <c r="CW449" s="219"/>
      <c r="CX449" s="219"/>
      <c r="CY449" s="219"/>
      <c r="CZ449" s="219"/>
      <c r="DA449" s="219"/>
      <c r="DB449" s="219"/>
      <c r="DC449" s="95"/>
      <c r="DD449" s="95"/>
      <c r="DE449" s="95"/>
      <c r="DH449" s="95"/>
      <c r="DI449" s="95"/>
      <c r="DJ449" s="95"/>
      <c r="DK449" s="95"/>
      <c r="DL449" s="95"/>
      <c r="DM449" s="95"/>
      <c r="DN449" s="95"/>
      <c r="DO449" s="95"/>
      <c r="DP449" s="95"/>
      <c r="DQ449" s="95"/>
      <c r="DR449" s="95"/>
      <c r="DS449" s="95"/>
      <c r="DT449" s="95"/>
      <c r="DU449" s="95"/>
      <c r="DV449" s="95"/>
      <c r="DW449" s="95"/>
      <c r="DX449" s="95"/>
      <c r="DY449" s="95"/>
      <c r="DZ449" s="95"/>
      <c r="EA449" s="95"/>
      <c r="EB449" s="95"/>
      <c r="EC449" s="95"/>
      <c r="ED449" s="95"/>
      <c r="EE449" s="95"/>
      <c r="EF449" s="95"/>
      <c r="EG449" s="95"/>
      <c r="EH449" s="95"/>
      <c r="EI449" s="95"/>
      <c r="EJ449" s="95"/>
      <c r="EK449" s="95"/>
      <c r="EL449" s="95"/>
      <c r="EM449" s="95"/>
      <c r="EN449" s="95"/>
      <c r="EO449" s="95"/>
      <c r="EP449" s="95"/>
      <c r="EQ449" s="95"/>
      <c r="ER449" s="95"/>
      <c r="ES449" s="95"/>
      <c r="ET449" s="95"/>
      <c r="EU449" s="95"/>
      <c r="EV449" s="95"/>
      <c r="EW449" s="95"/>
      <c r="EX449" s="95"/>
      <c r="EY449" s="95"/>
      <c r="EZ449" s="95"/>
      <c r="FA449" s="95"/>
      <c r="FB449" s="95"/>
      <c r="FC449" s="95"/>
      <c r="FD449" s="95"/>
      <c r="FE449" s="95"/>
      <c r="FF449" s="95"/>
      <c r="FG449" s="95"/>
      <c r="FH449" s="95"/>
      <c r="FI449" s="95"/>
      <c r="FJ449" s="95"/>
      <c r="FK449" s="95"/>
      <c r="FL449" s="95"/>
      <c r="FM449" s="95"/>
      <c r="FN449" s="95"/>
      <c r="FO449" s="95"/>
      <c r="FP449" s="95"/>
      <c r="FQ449" s="95"/>
      <c r="FR449" s="95"/>
      <c r="FS449" s="95"/>
      <c r="FT449" s="95"/>
      <c r="FU449" s="95"/>
      <c r="FV449" s="95"/>
      <c r="FW449" s="95"/>
      <c r="FX449" s="95"/>
      <c r="FY449" s="163"/>
      <c r="FZ449" s="163"/>
      <c r="GA449" s="163"/>
      <c r="GB449" s="163"/>
      <c r="GC449" s="163"/>
      <c r="GD449" s="163"/>
      <c r="GE449" s="163"/>
      <c r="GF449" s="163"/>
      <c r="GG449" s="163"/>
      <c r="GH449" s="163"/>
      <c r="GI449" s="163"/>
      <c r="GJ449" s="163"/>
      <c r="GK449" s="163"/>
      <c r="GL449" s="163"/>
      <c r="GM449" s="163"/>
      <c r="GN449" s="163"/>
      <c r="GO449" s="163"/>
      <c r="GP449" s="163"/>
      <c r="GQ449" s="163"/>
      <c r="GR449" s="163"/>
      <c r="GS449" s="163"/>
      <c r="GT449" s="163"/>
      <c r="GU449" s="163"/>
      <c r="GV449" s="163"/>
      <c r="GW449" s="163"/>
      <c r="GX449" s="163"/>
      <c r="GY449" s="163"/>
      <c r="GZ449" s="163"/>
      <c r="HA449" s="163"/>
      <c r="HB449" s="163"/>
      <c r="HC449" s="163"/>
      <c r="HD449" s="163"/>
      <c r="HE449" s="163"/>
      <c r="HF449" s="163"/>
      <c r="HG449" s="163"/>
      <c r="HH449" s="163"/>
    </row>
    <row r="450" spans="2:216" ht="15" customHeight="1">
      <c r="B450" s="104" t="s">
        <v>582</v>
      </c>
      <c r="C450" s="106" t="s">
        <v>179</v>
      </c>
      <c r="H450" s="126"/>
      <c r="I450" s="126"/>
      <c r="J450" s="126"/>
      <c r="K450" s="126"/>
      <c r="L450" s="126"/>
      <c r="M450" s="126"/>
      <c r="N450" s="126"/>
      <c r="O450" s="126"/>
      <c r="P450" s="126"/>
      <c r="Q450" s="126"/>
      <c r="R450" s="126"/>
      <c r="S450" s="126"/>
      <c r="T450" s="126"/>
      <c r="U450" s="126"/>
      <c r="V450" s="126"/>
      <c r="W450" s="126"/>
      <c r="X450" s="126"/>
      <c r="Y450" s="126"/>
      <c r="Z450" s="126"/>
      <c r="AA450" s="126"/>
      <c r="AB450" s="126"/>
      <c r="AC450" s="126"/>
      <c r="AD450" s="126"/>
      <c r="AE450" s="126"/>
      <c r="AF450" s="182"/>
      <c r="AH450" s="215"/>
      <c r="AI450" s="215"/>
      <c r="AJ450" s="215"/>
      <c r="AK450" s="126"/>
      <c r="AL450" s="126"/>
      <c r="AM450" s="126"/>
      <c r="AN450" s="126"/>
      <c r="AO450" s="126"/>
      <c r="AP450" s="126"/>
      <c r="AQ450" s="126"/>
      <c r="AR450" s="126"/>
      <c r="AS450" s="126"/>
      <c r="AT450" s="215"/>
      <c r="AU450" s="215"/>
      <c r="AV450" s="215"/>
      <c r="AW450" s="126"/>
      <c r="AX450" s="126"/>
      <c r="AY450" s="126"/>
      <c r="AZ450" s="126"/>
      <c r="BA450" s="126"/>
      <c r="BB450" s="126"/>
      <c r="BC450" s="126"/>
      <c r="BD450" s="126"/>
      <c r="BE450" s="126"/>
      <c r="BH450" s="215"/>
      <c r="BI450" s="215"/>
      <c r="BJ450" s="215"/>
      <c r="BK450" s="215"/>
      <c r="BL450" s="215"/>
      <c r="BM450" s="215"/>
      <c r="BN450" s="126"/>
      <c r="BO450" s="126"/>
      <c r="BP450" s="126"/>
      <c r="BQ450" s="126"/>
      <c r="BR450" s="126"/>
      <c r="BS450" s="126"/>
      <c r="BT450" s="215"/>
      <c r="BU450" s="215"/>
      <c r="BV450" s="215"/>
      <c r="BW450" s="215"/>
      <c r="BX450" s="215"/>
      <c r="BY450" s="215"/>
      <c r="BZ450" s="126"/>
      <c r="CA450" s="126"/>
      <c r="CB450" s="126"/>
      <c r="CC450" s="126"/>
      <c r="CD450" s="126"/>
      <c r="CE450" s="126"/>
      <c r="CH450" s="215"/>
      <c r="CI450" s="215"/>
      <c r="CJ450" s="215"/>
      <c r="CK450" s="215"/>
      <c r="CL450" s="215"/>
      <c r="CM450" s="215"/>
      <c r="CN450" s="215"/>
      <c r="CO450" s="215"/>
      <c r="CP450" s="215"/>
      <c r="CQ450" s="126"/>
      <c r="CR450" s="126"/>
      <c r="CS450" s="126"/>
      <c r="CT450" s="215"/>
      <c r="CU450" s="215"/>
      <c r="CV450" s="215"/>
      <c r="CW450" s="215"/>
      <c r="CX450" s="215"/>
      <c r="CY450" s="215"/>
      <c r="CZ450" s="215"/>
      <c r="DA450" s="215"/>
      <c r="DB450" s="215"/>
      <c r="DC450" s="126"/>
      <c r="DD450" s="126"/>
      <c r="DE450" s="126"/>
      <c r="DH450" s="126"/>
      <c r="DI450" s="126"/>
      <c r="DJ450" s="126"/>
      <c r="DK450" s="126"/>
      <c r="DL450" s="126"/>
      <c r="DM450" s="126"/>
      <c r="DN450" s="126"/>
      <c r="DO450" s="126"/>
      <c r="DP450" s="126"/>
      <c r="DQ450" s="126"/>
      <c r="DR450" s="126"/>
      <c r="DS450" s="126"/>
      <c r="DT450" s="126"/>
      <c r="DU450" s="126"/>
      <c r="DV450" s="126"/>
      <c r="DW450" s="126"/>
      <c r="DX450" s="126"/>
      <c r="DY450" s="126"/>
      <c r="DZ450" s="126"/>
      <c r="EA450" s="126"/>
      <c r="EB450" s="126"/>
      <c r="EC450" s="126"/>
      <c r="ED450" s="126"/>
      <c r="EE450" s="126"/>
      <c r="EF450" s="126"/>
      <c r="EG450" s="126"/>
      <c r="EH450" s="126"/>
      <c r="EI450" s="126"/>
      <c r="EJ450" s="126"/>
      <c r="EK450" s="126"/>
      <c r="EL450" s="126"/>
      <c r="EM450" s="126"/>
      <c r="EN450" s="126"/>
      <c r="EO450" s="126"/>
      <c r="EP450" s="126"/>
      <c r="EQ450" s="126"/>
      <c r="ER450" s="126"/>
      <c r="ES450" s="126"/>
      <c r="ET450" s="126"/>
      <c r="EU450" s="126"/>
      <c r="EV450" s="126"/>
      <c r="EW450" s="126"/>
      <c r="EX450" s="126"/>
      <c r="EY450" s="126"/>
      <c r="EZ450" s="126"/>
      <c r="FA450" s="126"/>
      <c r="FB450" s="126"/>
      <c r="FC450" s="126"/>
      <c r="FD450" s="126"/>
      <c r="FE450" s="126"/>
      <c r="FF450" s="126"/>
      <c r="FG450" s="126"/>
      <c r="FH450" s="126"/>
      <c r="FI450" s="126"/>
      <c r="FJ450" s="126"/>
      <c r="FK450" s="126"/>
      <c r="FL450" s="126"/>
      <c r="FM450" s="126"/>
      <c r="FN450" s="126"/>
      <c r="FO450" s="126"/>
      <c r="FP450" s="126"/>
      <c r="FQ450" s="126"/>
      <c r="FR450" s="126"/>
      <c r="FS450" s="126"/>
      <c r="FT450" s="126"/>
      <c r="FU450" s="126"/>
      <c r="FV450" s="126"/>
      <c r="FW450" s="126"/>
      <c r="FX450" s="126"/>
      <c r="FY450" s="160"/>
      <c r="FZ450" s="160"/>
      <c r="GA450" s="160"/>
      <c r="GB450" s="160"/>
      <c r="GC450" s="160"/>
      <c r="GD450" s="160"/>
      <c r="GE450" s="160"/>
      <c r="GF450" s="160"/>
      <c r="GG450" s="160"/>
      <c r="GH450" s="160"/>
      <c r="GI450" s="160"/>
      <c r="GJ450" s="160"/>
      <c r="GK450" s="160"/>
      <c r="GL450" s="160"/>
      <c r="GM450" s="160"/>
      <c r="GN450" s="160"/>
      <c r="GO450" s="160"/>
      <c r="GP450" s="160"/>
      <c r="GQ450" s="160"/>
      <c r="GR450" s="160"/>
      <c r="GS450" s="160"/>
      <c r="GT450" s="160"/>
      <c r="GU450" s="160"/>
      <c r="GV450" s="160"/>
      <c r="GW450" s="160"/>
      <c r="GX450" s="160"/>
      <c r="GY450" s="160"/>
      <c r="GZ450" s="160"/>
      <c r="HA450" s="160"/>
      <c r="HB450" s="160"/>
      <c r="HC450" s="160"/>
      <c r="HD450" s="160"/>
      <c r="HE450" s="160"/>
      <c r="HF450" s="160"/>
      <c r="HG450" s="160"/>
      <c r="HH450" s="160"/>
    </row>
    <row r="451" spans="2:216" ht="15" customHeight="1">
      <c r="B451" s="104" t="s">
        <v>583</v>
      </c>
      <c r="C451" s="106" t="s">
        <v>153</v>
      </c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182"/>
      <c r="AH451" s="219"/>
      <c r="AI451" s="219"/>
      <c r="AJ451" s="219"/>
      <c r="AK451" s="95"/>
      <c r="AL451" s="95"/>
      <c r="AM451" s="95"/>
      <c r="AN451" s="95"/>
      <c r="AO451" s="95"/>
      <c r="AP451" s="95"/>
      <c r="AQ451" s="95"/>
      <c r="AR451" s="95"/>
      <c r="AS451" s="95"/>
      <c r="AT451" s="219"/>
      <c r="AU451" s="219"/>
      <c r="AV451" s="219"/>
      <c r="AW451" s="95"/>
      <c r="AX451" s="95"/>
      <c r="AY451" s="95"/>
      <c r="AZ451" s="95"/>
      <c r="BA451" s="95"/>
      <c r="BB451" s="95"/>
      <c r="BC451" s="95"/>
      <c r="BD451" s="95"/>
      <c r="BE451" s="95"/>
      <c r="BH451" s="219"/>
      <c r="BI451" s="219"/>
      <c r="BJ451" s="219"/>
      <c r="BK451" s="219"/>
      <c r="BL451" s="219"/>
      <c r="BM451" s="219"/>
      <c r="BN451" s="95"/>
      <c r="BO451" s="95"/>
      <c r="BP451" s="95"/>
      <c r="BQ451" s="95"/>
      <c r="BR451" s="95"/>
      <c r="BS451" s="95"/>
      <c r="BT451" s="219"/>
      <c r="BU451" s="219"/>
      <c r="BV451" s="219"/>
      <c r="BW451" s="219"/>
      <c r="BX451" s="219"/>
      <c r="BY451" s="219"/>
      <c r="BZ451" s="95"/>
      <c r="CA451" s="95"/>
      <c r="CB451" s="95"/>
      <c r="CC451" s="95"/>
      <c r="CD451" s="95"/>
      <c r="CE451" s="95"/>
      <c r="CH451" s="219"/>
      <c r="CI451" s="219"/>
      <c r="CJ451" s="219"/>
      <c r="CK451" s="219"/>
      <c r="CL451" s="219"/>
      <c r="CM451" s="219"/>
      <c r="CN451" s="219"/>
      <c r="CO451" s="219"/>
      <c r="CP451" s="219"/>
      <c r="CQ451" s="95"/>
      <c r="CR451" s="95"/>
      <c r="CS451" s="95"/>
      <c r="CT451" s="219"/>
      <c r="CU451" s="219"/>
      <c r="CV451" s="219"/>
      <c r="CW451" s="219"/>
      <c r="CX451" s="219"/>
      <c r="CY451" s="219"/>
      <c r="CZ451" s="219"/>
      <c r="DA451" s="219"/>
      <c r="DB451" s="219"/>
      <c r="DC451" s="95"/>
      <c r="DD451" s="95"/>
      <c r="DE451" s="95"/>
      <c r="DH451" s="95"/>
      <c r="DI451" s="95"/>
      <c r="DJ451" s="95"/>
      <c r="DK451" s="95"/>
      <c r="DL451" s="95"/>
      <c r="DM451" s="95"/>
      <c r="DN451" s="95"/>
      <c r="DO451" s="95"/>
      <c r="DP451" s="95"/>
      <c r="DQ451" s="95"/>
      <c r="DR451" s="95"/>
      <c r="DS451" s="95"/>
      <c r="DT451" s="95"/>
      <c r="DU451" s="95"/>
      <c r="DV451" s="95"/>
      <c r="DW451" s="95"/>
      <c r="DX451" s="95"/>
      <c r="DY451" s="95"/>
      <c r="DZ451" s="95"/>
      <c r="EA451" s="95"/>
      <c r="EB451" s="95"/>
      <c r="EC451" s="95"/>
      <c r="ED451" s="95"/>
      <c r="EE451" s="95"/>
      <c r="EF451" s="95"/>
      <c r="EG451" s="95"/>
      <c r="EH451" s="95"/>
      <c r="EI451" s="95"/>
      <c r="EJ451" s="95"/>
      <c r="EK451" s="95"/>
      <c r="EL451" s="95"/>
      <c r="EM451" s="95"/>
      <c r="EN451" s="95"/>
      <c r="EO451" s="95"/>
      <c r="EP451" s="95"/>
      <c r="EQ451" s="95"/>
      <c r="ER451" s="95"/>
      <c r="ES451" s="95"/>
      <c r="ET451" s="95"/>
      <c r="EU451" s="95"/>
      <c r="EV451" s="95"/>
      <c r="EW451" s="95"/>
      <c r="EX451" s="95"/>
      <c r="EY451" s="95"/>
      <c r="EZ451" s="95"/>
      <c r="FA451" s="95"/>
      <c r="FB451" s="95"/>
      <c r="FC451" s="95"/>
      <c r="FD451" s="95"/>
      <c r="FE451" s="95"/>
      <c r="FF451" s="95"/>
      <c r="FG451" s="95"/>
      <c r="FH451" s="95"/>
      <c r="FI451" s="95"/>
      <c r="FJ451" s="95"/>
      <c r="FK451" s="95"/>
      <c r="FL451" s="95"/>
      <c r="FM451" s="95"/>
      <c r="FN451" s="95"/>
      <c r="FO451" s="95"/>
      <c r="FP451" s="95"/>
      <c r="FQ451" s="95"/>
      <c r="FR451" s="95"/>
      <c r="FS451" s="95"/>
      <c r="FT451" s="95"/>
      <c r="FU451" s="95"/>
      <c r="FV451" s="95"/>
      <c r="FW451" s="95"/>
      <c r="FX451" s="95"/>
      <c r="FY451" s="163"/>
      <c r="FZ451" s="163"/>
      <c r="GA451" s="163"/>
      <c r="GB451" s="163"/>
      <c r="GC451" s="163"/>
      <c r="GD451" s="163"/>
      <c r="GE451" s="163"/>
      <c r="GF451" s="163"/>
      <c r="GG451" s="163"/>
      <c r="GH451" s="163"/>
      <c r="GI451" s="163"/>
      <c r="GJ451" s="163"/>
      <c r="GK451" s="163"/>
      <c r="GL451" s="163"/>
      <c r="GM451" s="163"/>
      <c r="GN451" s="163"/>
      <c r="GO451" s="163"/>
      <c r="GP451" s="163"/>
      <c r="GQ451" s="163"/>
      <c r="GR451" s="163"/>
      <c r="GS451" s="163"/>
      <c r="GT451" s="163"/>
      <c r="GU451" s="163"/>
      <c r="GV451" s="163"/>
      <c r="GW451" s="163"/>
      <c r="GX451" s="163"/>
      <c r="GY451" s="163"/>
      <c r="GZ451" s="163"/>
      <c r="HA451" s="163"/>
      <c r="HB451" s="163"/>
      <c r="HC451" s="163"/>
      <c r="HD451" s="163"/>
      <c r="HE451" s="163"/>
      <c r="HF451" s="163"/>
      <c r="HG451" s="163"/>
      <c r="HH451" s="163"/>
    </row>
    <row r="452" spans="2:216" ht="15" customHeight="1">
      <c r="B452" s="104" t="s">
        <v>584</v>
      </c>
      <c r="C452" s="106" t="s">
        <v>153</v>
      </c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182"/>
      <c r="AH452" s="219"/>
      <c r="AI452" s="219"/>
      <c r="AJ452" s="219"/>
      <c r="AK452" s="95"/>
      <c r="AL452" s="95"/>
      <c r="AM452" s="95"/>
      <c r="AN452" s="95"/>
      <c r="AO452" s="95"/>
      <c r="AP452" s="95"/>
      <c r="AQ452" s="95"/>
      <c r="AR452" s="95"/>
      <c r="AS452" s="95"/>
      <c r="AT452" s="219"/>
      <c r="AU452" s="219"/>
      <c r="AV452" s="219"/>
      <c r="AW452" s="95"/>
      <c r="AX452" s="95"/>
      <c r="AY452" s="95"/>
      <c r="AZ452" s="95"/>
      <c r="BA452" s="95"/>
      <c r="BB452" s="95"/>
      <c r="BC452" s="95"/>
      <c r="BD452" s="95"/>
      <c r="BE452" s="95"/>
      <c r="BH452" s="219"/>
      <c r="BI452" s="219"/>
      <c r="BJ452" s="219"/>
      <c r="BK452" s="219"/>
      <c r="BL452" s="219"/>
      <c r="BM452" s="219"/>
      <c r="BN452" s="95"/>
      <c r="BO452" s="95"/>
      <c r="BP452" s="95"/>
      <c r="BQ452" s="95"/>
      <c r="BR452" s="95"/>
      <c r="BS452" s="95"/>
      <c r="BT452" s="219"/>
      <c r="BU452" s="219"/>
      <c r="BV452" s="219"/>
      <c r="BW452" s="219"/>
      <c r="BX452" s="219"/>
      <c r="BY452" s="219"/>
      <c r="BZ452" s="95"/>
      <c r="CA452" s="95"/>
      <c r="CB452" s="95"/>
      <c r="CC452" s="95"/>
      <c r="CD452" s="95"/>
      <c r="CE452" s="95"/>
      <c r="CH452" s="219"/>
      <c r="CI452" s="219"/>
      <c r="CJ452" s="219"/>
      <c r="CK452" s="219"/>
      <c r="CL452" s="219"/>
      <c r="CM452" s="219"/>
      <c r="CN452" s="219"/>
      <c r="CO452" s="219"/>
      <c r="CP452" s="219"/>
      <c r="CQ452" s="95"/>
      <c r="CR452" s="95"/>
      <c r="CS452" s="95"/>
      <c r="CT452" s="219"/>
      <c r="CU452" s="219"/>
      <c r="CV452" s="219"/>
      <c r="CW452" s="219"/>
      <c r="CX452" s="219"/>
      <c r="CY452" s="219"/>
      <c r="CZ452" s="219"/>
      <c r="DA452" s="219"/>
      <c r="DB452" s="219"/>
      <c r="DC452" s="95"/>
      <c r="DD452" s="95"/>
      <c r="DE452" s="95"/>
      <c r="DH452" s="95"/>
      <c r="DI452" s="95"/>
      <c r="DJ452" s="95"/>
      <c r="DK452" s="95"/>
      <c r="DL452" s="95"/>
      <c r="DM452" s="95"/>
      <c r="DN452" s="95"/>
      <c r="DO452" s="95"/>
      <c r="DP452" s="95"/>
      <c r="DQ452" s="95"/>
      <c r="DR452" s="95"/>
      <c r="DS452" s="95"/>
      <c r="DT452" s="95"/>
      <c r="DU452" s="95"/>
      <c r="DV452" s="95"/>
      <c r="DW452" s="95"/>
      <c r="DX452" s="95"/>
      <c r="DY452" s="95"/>
      <c r="DZ452" s="95"/>
      <c r="EA452" s="95"/>
      <c r="EB452" s="95"/>
      <c r="EC452" s="95"/>
      <c r="ED452" s="95"/>
      <c r="EE452" s="95"/>
      <c r="EF452" s="95"/>
      <c r="EG452" s="95"/>
      <c r="EH452" s="95"/>
      <c r="EI452" s="95"/>
      <c r="EJ452" s="95"/>
      <c r="EK452" s="95"/>
      <c r="EL452" s="95"/>
      <c r="EM452" s="95"/>
      <c r="EN452" s="95"/>
      <c r="EO452" s="95"/>
      <c r="EP452" s="95"/>
      <c r="EQ452" s="95"/>
      <c r="ER452" s="95"/>
      <c r="ES452" s="95"/>
      <c r="ET452" s="95"/>
      <c r="EU452" s="95"/>
      <c r="EV452" s="95"/>
      <c r="EW452" s="95"/>
      <c r="EX452" s="95"/>
      <c r="EY452" s="95"/>
      <c r="EZ452" s="95"/>
      <c r="FA452" s="95"/>
      <c r="FB452" s="95"/>
      <c r="FC452" s="95"/>
      <c r="FD452" s="95"/>
      <c r="FE452" s="95"/>
      <c r="FF452" s="95"/>
      <c r="FG452" s="95"/>
      <c r="FH452" s="95"/>
      <c r="FI452" s="95"/>
      <c r="FJ452" s="95"/>
      <c r="FK452" s="95"/>
      <c r="FL452" s="95"/>
      <c r="FM452" s="95"/>
      <c r="FN452" s="95"/>
      <c r="FO452" s="95"/>
      <c r="FP452" s="95"/>
      <c r="FQ452" s="95"/>
      <c r="FR452" s="95"/>
      <c r="FS452" s="95"/>
      <c r="FT452" s="95"/>
      <c r="FU452" s="95"/>
      <c r="FV452" s="95"/>
      <c r="FW452" s="95"/>
      <c r="FX452" s="95"/>
      <c r="FY452" s="163"/>
      <c r="FZ452" s="163"/>
      <c r="GA452" s="163"/>
      <c r="GB452" s="163"/>
      <c r="GC452" s="163"/>
      <c r="GD452" s="163"/>
      <c r="GE452" s="163"/>
      <c r="GF452" s="163"/>
      <c r="GG452" s="163"/>
      <c r="GH452" s="163"/>
      <c r="GI452" s="163"/>
      <c r="GJ452" s="163"/>
      <c r="GK452" s="163"/>
      <c r="GL452" s="163"/>
      <c r="GM452" s="163"/>
      <c r="GN452" s="163"/>
      <c r="GO452" s="163"/>
      <c r="GP452" s="163"/>
      <c r="GQ452" s="163"/>
      <c r="GR452" s="163"/>
      <c r="GS452" s="163"/>
      <c r="GT452" s="163"/>
      <c r="GU452" s="163"/>
      <c r="GV452" s="163"/>
      <c r="GW452" s="163"/>
      <c r="GX452" s="163"/>
      <c r="GY452" s="163"/>
      <c r="GZ452" s="163"/>
      <c r="HA452" s="163"/>
      <c r="HB452" s="163"/>
      <c r="HC452" s="163"/>
      <c r="HD452" s="163"/>
      <c r="HE452" s="163"/>
      <c r="HF452" s="163"/>
      <c r="HG452" s="163"/>
      <c r="HH452" s="163"/>
    </row>
    <row r="453" spans="2:216" ht="15" customHeight="1">
      <c r="B453" s="104" t="s">
        <v>585</v>
      </c>
      <c r="C453" s="106" t="s">
        <v>153</v>
      </c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186"/>
      <c r="AH453" s="219"/>
      <c r="AI453" s="219"/>
      <c r="AJ453" s="219"/>
      <c r="AK453" s="95"/>
      <c r="AL453" s="95"/>
      <c r="AM453" s="95"/>
      <c r="AN453" s="95"/>
      <c r="AO453" s="95"/>
      <c r="AP453" s="95"/>
      <c r="AQ453" s="95"/>
      <c r="AR453" s="95"/>
      <c r="AS453" s="95"/>
      <c r="AT453" s="219"/>
      <c r="AU453" s="219"/>
      <c r="AV453" s="219"/>
      <c r="AW453" s="95"/>
      <c r="AX453" s="95"/>
      <c r="AY453" s="95"/>
      <c r="AZ453" s="95"/>
      <c r="BA453" s="95"/>
      <c r="BB453" s="95"/>
      <c r="BC453" s="95"/>
      <c r="BD453" s="95"/>
      <c r="BE453" s="95"/>
      <c r="BH453" s="219"/>
      <c r="BI453" s="219"/>
      <c r="BJ453" s="219"/>
      <c r="BK453" s="219"/>
      <c r="BL453" s="219"/>
      <c r="BM453" s="219"/>
      <c r="BN453" s="95"/>
      <c r="BO453" s="95"/>
      <c r="BP453" s="95"/>
      <c r="BQ453" s="95"/>
      <c r="BR453" s="95"/>
      <c r="BS453" s="95"/>
      <c r="BT453" s="219"/>
      <c r="BU453" s="219"/>
      <c r="BV453" s="219"/>
      <c r="BW453" s="219"/>
      <c r="BX453" s="219"/>
      <c r="BY453" s="219"/>
      <c r="BZ453" s="95"/>
      <c r="CA453" s="95"/>
      <c r="CB453" s="95"/>
      <c r="CC453" s="95"/>
      <c r="CD453" s="95"/>
      <c r="CE453" s="95"/>
      <c r="CH453" s="219"/>
      <c r="CI453" s="219"/>
      <c r="CJ453" s="219"/>
      <c r="CK453" s="219"/>
      <c r="CL453" s="219"/>
      <c r="CM453" s="219"/>
      <c r="CN453" s="219"/>
      <c r="CO453" s="219"/>
      <c r="CP453" s="219"/>
      <c r="CQ453" s="95"/>
      <c r="CR453" s="95"/>
      <c r="CS453" s="95"/>
      <c r="CT453" s="219"/>
      <c r="CU453" s="219"/>
      <c r="CV453" s="219"/>
      <c r="CW453" s="219"/>
      <c r="CX453" s="219"/>
      <c r="CY453" s="219"/>
      <c r="CZ453" s="219"/>
      <c r="DA453" s="219"/>
      <c r="DB453" s="219"/>
      <c r="DC453" s="95"/>
      <c r="DD453" s="95"/>
      <c r="DE453" s="95"/>
      <c r="DH453" s="95"/>
      <c r="DI453" s="95"/>
      <c r="DJ453" s="95"/>
      <c r="DK453" s="95"/>
      <c r="DL453" s="95"/>
      <c r="DM453" s="95"/>
      <c r="DN453" s="95"/>
      <c r="DO453" s="95"/>
      <c r="DP453" s="95"/>
      <c r="DQ453" s="95"/>
      <c r="DR453" s="95"/>
      <c r="DS453" s="95"/>
      <c r="DT453" s="95"/>
      <c r="DU453" s="95"/>
      <c r="DV453" s="95"/>
      <c r="DW453" s="95"/>
      <c r="DX453" s="95"/>
      <c r="DY453" s="95"/>
      <c r="DZ453" s="95"/>
      <c r="EA453" s="95"/>
      <c r="EB453" s="95"/>
      <c r="EC453" s="95"/>
      <c r="ED453" s="95"/>
      <c r="EE453" s="95"/>
      <c r="EF453" s="95"/>
      <c r="EG453" s="95"/>
      <c r="EH453" s="95"/>
      <c r="EI453" s="95"/>
      <c r="EJ453" s="95"/>
      <c r="EK453" s="95"/>
      <c r="EL453" s="95"/>
      <c r="EM453" s="95"/>
      <c r="EN453" s="95"/>
      <c r="EO453" s="95"/>
      <c r="EP453" s="95"/>
      <c r="EQ453" s="95"/>
      <c r="ER453" s="95"/>
      <c r="ES453" s="95"/>
      <c r="ET453" s="95"/>
      <c r="EU453" s="95"/>
      <c r="EV453" s="95"/>
      <c r="EW453" s="95"/>
      <c r="EX453" s="95"/>
      <c r="EY453" s="95"/>
      <c r="EZ453" s="95"/>
      <c r="FA453" s="95"/>
      <c r="FB453" s="95"/>
      <c r="FC453" s="95"/>
      <c r="FD453" s="95"/>
      <c r="FE453" s="95"/>
      <c r="FF453" s="95"/>
      <c r="FG453" s="95"/>
      <c r="FH453" s="95"/>
      <c r="FI453" s="95"/>
      <c r="FJ453" s="95"/>
      <c r="FK453" s="95"/>
      <c r="FL453" s="95"/>
      <c r="FM453" s="95"/>
      <c r="FN453" s="95"/>
      <c r="FO453" s="95"/>
      <c r="FP453" s="95"/>
      <c r="FQ453" s="95"/>
      <c r="FR453" s="95"/>
      <c r="FS453" s="95"/>
      <c r="FT453" s="95"/>
      <c r="FU453" s="95"/>
      <c r="FV453" s="95"/>
      <c r="FW453" s="95"/>
      <c r="FX453" s="95"/>
      <c r="FY453" s="163"/>
      <c r="FZ453" s="163"/>
      <c r="GA453" s="163"/>
      <c r="GB453" s="163"/>
      <c r="GC453" s="163"/>
      <c r="GD453" s="163"/>
      <c r="GE453" s="163"/>
      <c r="GF453" s="163"/>
      <c r="GG453" s="163"/>
      <c r="GH453" s="163"/>
      <c r="GI453" s="163"/>
      <c r="GJ453" s="163"/>
      <c r="GK453" s="163"/>
      <c r="GL453" s="163"/>
      <c r="GM453" s="163"/>
      <c r="GN453" s="163"/>
      <c r="GO453" s="163"/>
      <c r="GP453" s="163"/>
      <c r="GQ453" s="163"/>
      <c r="GR453" s="163"/>
      <c r="GS453" s="163"/>
      <c r="GT453" s="163"/>
      <c r="GU453" s="163"/>
      <c r="GV453" s="163"/>
      <c r="GW453" s="163"/>
      <c r="GX453" s="163"/>
      <c r="GY453" s="163"/>
      <c r="GZ453" s="163"/>
      <c r="HA453" s="163"/>
      <c r="HB453" s="163"/>
      <c r="HC453" s="163"/>
      <c r="HD453" s="163"/>
      <c r="HE453" s="163"/>
      <c r="HF453" s="163"/>
      <c r="HG453" s="163"/>
      <c r="HH453" s="163"/>
    </row>
    <row r="454" spans="2:216" ht="15" customHeight="1">
      <c r="B454" s="104" t="s">
        <v>586</v>
      </c>
      <c r="C454" s="106" t="s">
        <v>156</v>
      </c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  <c r="AB454" s="97"/>
      <c r="AC454" s="97"/>
      <c r="AD454" s="97"/>
      <c r="AE454" s="97"/>
      <c r="AF454" s="203"/>
      <c r="AH454" s="232"/>
      <c r="AI454" s="232"/>
      <c r="AJ454" s="232"/>
      <c r="AK454" s="97"/>
      <c r="AL454" s="97"/>
      <c r="AM454" s="97"/>
      <c r="AN454" s="97"/>
      <c r="AO454" s="97"/>
      <c r="AP454" s="97"/>
      <c r="AQ454" s="97"/>
      <c r="AR454" s="97"/>
      <c r="AS454" s="97"/>
      <c r="AT454" s="232"/>
      <c r="AU454" s="232"/>
      <c r="AV454" s="232"/>
      <c r="AW454" s="97"/>
      <c r="AX454" s="97"/>
      <c r="AY454" s="97"/>
      <c r="AZ454" s="97"/>
      <c r="BA454" s="97"/>
      <c r="BB454" s="97"/>
      <c r="BC454" s="97"/>
      <c r="BD454" s="97"/>
      <c r="BE454" s="97"/>
      <c r="BH454" s="232"/>
      <c r="BI454" s="232"/>
      <c r="BJ454" s="232"/>
      <c r="BK454" s="232"/>
      <c r="BL454" s="232"/>
      <c r="BM454" s="232"/>
      <c r="BN454" s="97"/>
      <c r="BO454" s="97"/>
      <c r="BP454" s="97"/>
      <c r="BQ454" s="97"/>
      <c r="BR454" s="97"/>
      <c r="BS454" s="97"/>
      <c r="BT454" s="232"/>
      <c r="BU454" s="232"/>
      <c r="BV454" s="232"/>
      <c r="BW454" s="232"/>
      <c r="BX454" s="232"/>
      <c r="BY454" s="232"/>
      <c r="BZ454" s="97"/>
      <c r="CA454" s="97"/>
      <c r="CB454" s="97"/>
      <c r="CC454" s="97"/>
      <c r="CD454" s="97"/>
      <c r="CE454" s="97"/>
      <c r="CH454" s="232"/>
      <c r="CI454" s="232"/>
      <c r="CJ454" s="232"/>
      <c r="CK454" s="232"/>
      <c r="CL454" s="232"/>
      <c r="CM454" s="232"/>
      <c r="CN454" s="232"/>
      <c r="CO454" s="232"/>
      <c r="CP454" s="232"/>
      <c r="CQ454" s="97"/>
      <c r="CR454" s="97"/>
      <c r="CS454" s="97"/>
      <c r="CT454" s="232"/>
      <c r="CU454" s="232"/>
      <c r="CV454" s="232"/>
      <c r="CW454" s="232"/>
      <c r="CX454" s="232"/>
      <c r="CY454" s="232"/>
      <c r="CZ454" s="232"/>
      <c r="DA454" s="232"/>
      <c r="DB454" s="232"/>
      <c r="DC454" s="97"/>
      <c r="DD454" s="97"/>
      <c r="DE454" s="97"/>
      <c r="DH454" s="97"/>
      <c r="DI454" s="97"/>
      <c r="DJ454" s="97"/>
      <c r="DK454" s="97"/>
      <c r="DL454" s="97"/>
      <c r="DM454" s="97"/>
      <c r="DN454" s="97"/>
      <c r="DO454" s="97"/>
      <c r="DP454" s="97"/>
      <c r="DQ454" s="97"/>
      <c r="DR454" s="97"/>
      <c r="DS454" s="97"/>
      <c r="DT454" s="97"/>
      <c r="DU454" s="97"/>
      <c r="DV454" s="97"/>
      <c r="DW454" s="97"/>
      <c r="DX454" s="97"/>
      <c r="DY454" s="97"/>
      <c r="DZ454" s="97"/>
      <c r="EA454" s="97"/>
      <c r="EB454" s="97"/>
      <c r="EC454" s="97"/>
      <c r="ED454" s="97"/>
      <c r="EE454" s="97"/>
      <c r="EF454" s="97"/>
      <c r="EG454" s="97"/>
      <c r="EH454" s="97"/>
      <c r="EI454" s="97"/>
      <c r="EJ454" s="97"/>
      <c r="EK454" s="97"/>
      <c r="EL454" s="97"/>
      <c r="EM454" s="97"/>
      <c r="EN454" s="97"/>
      <c r="EO454" s="97"/>
      <c r="EP454" s="97"/>
      <c r="EQ454" s="97"/>
      <c r="ER454" s="97"/>
      <c r="ES454" s="97"/>
      <c r="ET454" s="97"/>
      <c r="EU454" s="97"/>
      <c r="EV454" s="97"/>
      <c r="EW454" s="97"/>
      <c r="EX454" s="97"/>
      <c r="EY454" s="97"/>
      <c r="EZ454" s="97"/>
      <c r="FA454" s="97"/>
      <c r="FB454" s="97"/>
      <c r="FC454" s="97"/>
      <c r="FD454" s="97"/>
      <c r="FE454" s="97"/>
      <c r="FF454" s="97"/>
      <c r="FG454" s="97"/>
      <c r="FH454" s="97"/>
      <c r="FI454" s="97"/>
      <c r="FJ454" s="97"/>
      <c r="FK454" s="97"/>
      <c r="FL454" s="97"/>
      <c r="FM454" s="97"/>
      <c r="FN454" s="97"/>
      <c r="FO454" s="97"/>
      <c r="FP454" s="97"/>
      <c r="FQ454" s="97"/>
      <c r="FR454" s="97"/>
      <c r="FS454" s="97"/>
      <c r="FT454" s="97"/>
      <c r="FU454" s="97"/>
      <c r="FV454" s="97"/>
      <c r="FW454" s="97"/>
      <c r="FX454" s="97"/>
      <c r="FY454" s="171"/>
      <c r="FZ454" s="171"/>
      <c r="GA454" s="171"/>
      <c r="GB454" s="171"/>
      <c r="GC454" s="171"/>
      <c r="GD454" s="171"/>
      <c r="GE454" s="171"/>
      <c r="GF454" s="171"/>
      <c r="GG454" s="171"/>
      <c r="GH454" s="171"/>
      <c r="GI454" s="171"/>
      <c r="GJ454" s="171"/>
      <c r="GK454" s="171"/>
      <c r="GL454" s="171"/>
      <c r="GM454" s="171"/>
      <c r="GN454" s="171"/>
      <c r="GO454" s="171"/>
      <c r="GP454" s="171"/>
      <c r="GQ454" s="171"/>
      <c r="GR454" s="171"/>
      <c r="GS454" s="171"/>
      <c r="GT454" s="171"/>
      <c r="GU454" s="171"/>
      <c r="GV454" s="171"/>
      <c r="GW454" s="171"/>
      <c r="GX454" s="171"/>
      <c r="GY454" s="171"/>
      <c r="GZ454" s="171"/>
      <c r="HA454" s="171"/>
      <c r="HB454" s="171"/>
      <c r="HC454" s="171"/>
      <c r="HD454" s="171"/>
      <c r="HE454" s="171"/>
      <c r="HF454" s="171"/>
      <c r="HG454" s="171"/>
      <c r="HH454" s="171"/>
    </row>
    <row r="455" spans="2:216" ht="15" customHeight="1">
      <c r="B455" s="104" t="s">
        <v>587</v>
      </c>
      <c r="C455" s="106" t="s">
        <v>158</v>
      </c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182"/>
      <c r="AH455" s="219"/>
      <c r="AI455" s="219"/>
      <c r="AJ455" s="219"/>
      <c r="AK455" s="95"/>
      <c r="AL455" s="95"/>
      <c r="AM455" s="95"/>
      <c r="AN455" s="95"/>
      <c r="AO455" s="95"/>
      <c r="AP455" s="95"/>
      <c r="AQ455" s="95"/>
      <c r="AR455" s="95"/>
      <c r="AS455" s="95"/>
      <c r="AT455" s="219"/>
      <c r="AU455" s="219"/>
      <c r="AV455" s="219"/>
      <c r="AW455" s="95"/>
      <c r="AX455" s="95"/>
      <c r="AY455" s="95"/>
      <c r="AZ455" s="95"/>
      <c r="BA455" s="95"/>
      <c r="BB455" s="95"/>
      <c r="BC455" s="95"/>
      <c r="BD455" s="95"/>
      <c r="BE455" s="95"/>
      <c r="BH455" s="219"/>
      <c r="BI455" s="219"/>
      <c r="BJ455" s="219"/>
      <c r="BK455" s="219"/>
      <c r="BL455" s="219"/>
      <c r="BM455" s="219"/>
      <c r="BN455" s="95"/>
      <c r="BO455" s="95"/>
      <c r="BP455" s="95"/>
      <c r="BQ455" s="95"/>
      <c r="BR455" s="95"/>
      <c r="BS455" s="95"/>
      <c r="BT455" s="219"/>
      <c r="BU455" s="219"/>
      <c r="BV455" s="219"/>
      <c r="BW455" s="219"/>
      <c r="BX455" s="219"/>
      <c r="BY455" s="219"/>
      <c r="BZ455" s="95"/>
      <c r="CA455" s="95"/>
      <c r="CB455" s="95"/>
      <c r="CC455" s="95"/>
      <c r="CD455" s="95"/>
      <c r="CE455" s="95"/>
      <c r="CH455" s="219"/>
      <c r="CI455" s="219"/>
      <c r="CJ455" s="219"/>
      <c r="CK455" s="219"/>
      <c r="CL455" s="219"/>
      <c r="CM455" s="219"/>
      <c r="CN455" s="219"/>
      <c r="CO455" s="219"/>
      <c r="CP455" s="219"/>
      <c r="CQ455" s="95"/>
      <c r="CR455" s="95"/>
      <c r="CS455" s="95"/>
      <c r="CT455" s="219"/>
      <c r="CU455" s="219"/>
      <c r="CV455" s="219"/>
      <c r="CW455" s="219"/>
      <c r="CX455" s="219"/>
      <c r="CY455" s="219"/>
      <c r="CZ455" s="219"/>
      <c r="DA455" s="219"/>
      <c r="DB455" s="219"/>
      <c r="DC455" s="95"/>
      <c r="DD455" s="95"/>
      <c r="DE455" s="95"/>
      <c r="DH455" s="95"/>
      <c r="DI455" s="95"/>
      <c r="DJ455" s="95"/>
      <c r="DK455" s="95"/>
      <c r="DL455" s="95"/>
      <c r="DM455" s="95"/>
      <c r="DN455" s="95"/>
      <c r="DO455" s="95"/>
      <c r="DP455" s="95"/>
      <c r="DQ455" s="95"/>
      <c r="DR455" s="95"/>
      <c r="DS455" s="95"/>
      <c r="DT455" s="95"/>
      <c r="DU455" s="95"/>
      <c r="DV455" s="95"/>
      <c r="DW455" s="95"/>
      <c r="DX455" s="95"/>
      <c r="DY455" s="95"/>
      <c r="DZ455" s="95"/>
      <c r="EA455" s="95"/>
      <c r="EB455" s="95"/>
      <c r="EC455" s="95"/>
      <c r="ED455" s="95"/>
      <c r="EE455" s="95"/>
      <c r="EF455" s="95"/>
      <c r="EG455" s="95"/>
      <c r="EH455" s="95"/>
      <c r="EI455" s="95"/>
      <c r="EJ455" s="95"/>
      <c r="EK455" s="95"/>
      <c r="EL455" s="95"/>
      <c r="EM455" s="95"/>
      <c r="EN455" s="95"/>
      <c r="EO455" s="95"/>
      <c r="EP455" s="95"/>
      <c r="EQ455" s="95"/>
      <c r="ER455" s="95"/>
      <c r="ES455" s="95"/>
      <c r="ET455" s="95"/>
      <c r="EU455" s="95"/>
      <c r="EV455" s="95"/>
      <c r="EW455" s="95"/>
      <c r="EX455" s="95"/>
      <c r="EY455" s="95"/>
      <c r="EZ455" s="95"/>
      <c r="FA455" s="95"/>
      <c r="FB455" s="95"/>
      <c r="FC455" s="95"/>
      <c r="FD455" s="95"/>
      <c r="FE455" s="95"/>
      <c r="FF455" s="95"/>
      <c r="FG455" s="95"/>
      <c r="FH455" s="95"/>
      <c r="FI455" s="95"/>
      <c r="FJ455" s="95"/>
      <c r="FK455" s="95"/>
      <c r="FL455" s="95"/>
      <c r="FM455" s="95"/>
      <c r="FN455" s="95"/>
      <c r="FO455" s="95"/>
      <c r="FP455" s="95"/>
      <c r="FQ455" s="95"/>
      <c r="FR455" s="95"/>
      <c r="FS455" s="95"/>
      <c r="FT455" s="95"/>
      <c r="FU455" s="95"/>
      <c r="FV455" s="95"/>
      <c r="FW455" s="95"/>
      <c r="FX455" s="95"/>
      <c r="FY455" s="163"/>
      <c r="FZ455" s="163"/>
      <c r="GA455" s="163"/>
      <c r="GB455" s="163"/>
      <c r="GC455" s="163"/>
      <c r="GD455" s="163"/>
      <c r="GE455" s="163"/>
      <c r="GF455" s="163"/>
      <c r="GG455" s="163"/>
      <c r="GH455" s="163"/>
      <c r="GI455" s="163"/>
      <c r="GJ455" s="163"/>
      <c r="GK455" s="163"/>
      <c r="GL455" s="163"/>
      <c r="GM455" s="163"/>
      <c r="GN455" s="163"/>
      <c r="GO455" s="163"/>
      <c r="GP455" s="163"/>
      <c r="GQ455" s="163"/>
      <c r="GR455" s="163"/>
      <c r="GS455" s="163"/>
      <c r="GT455" s="163"/>
      <c r="GU455" s="163"/>
      <c r="GV455" s="163"/>
      <c r="GW455" s="163"/>
      <c r="GX455" s="163"/>
      <c r="GY455" s="163"/>
      <c r="GZ455" s="163"/>
      <c r="HA455" s="163"/>
      <c r="HB455" s="163"/>
      <c r="HC455" s="163"/>
      <c r="HD455" s="163"/>
      <c r="HE455" s="163"/>
      <c r="HF455" s="163"/>
      <c r="HG455" s="163"/>
      <c r="HH455" s="163"/>
    </row>
    <row r="456" spans="2:216" s="264" customFormat="1" ht="15" customHeight="1">
      <c r="B456" s="255" t="s">
        <v>588</v>
      </c>
      <c r="C456" s="254"/>
      <c r="D456" s="263"/>
      <c r="E456" s="263"/>
      <c r="F456" s="263"/>
      <c r="H456" s="269"/>
      <c r="I456" s="269"/>
      <c r="J456" s="269"/>
      <c r="K456" s="269"/>
      <c r="L456" s="269"/>
      <c r="M456" s="269"/>
      <c r="N456" s="269"/>
      <c r="O456" s="269"/>
      <c r="P456" s="269"/>
      <c r="Q456" s="269"/>
      <c r="R456" s="269"/>
      <c r="S456" s="269"/>
      <c r="T456" s="269"/>
      <c r="U456" s="269"/>
      <c r="V456" s="269"/>
      <c r="W456" s="269"/>
      <c r="X456" s="269"/>
      <c r="Y456" s="269"/>
      <c r="Z456" s="269"/>
      <c r="AA456" s="269"/>
      <c r="AB456" s="269"/>
      <c r="AC456" s="269"/>
      <c r="AD456" s="269"/>
      <c r="AE456" s="269"/>
      <c r="AF456" s="268"/>
      <c r="AG456" s="265"/>
      <c r="AH456" s="269"/>
      <c r="AI456" s="269"/>
      <c r="AJ456" s="269"/>
      <c r="AK456" s="269"/>
      <c r="AL456" s="269"/>
      <c r="AM456" s="269"/>
      <c r="AN456" s="269"/>
      <c r="AO456" s="269"/>
      <c r="AP456" s="269"/>
      <c r="AQ456" s="269"/>
      <c r="AR456" s="269"/>
      <c r="AS456" s="269"/>
      <c r="AT456" s="269"/>
      <c r="AU456" s="269"/>
      <c r="AV456" s="269"/>
      <c r="AW456" s="269"/>
      <c r="AX456" s="269"/>
      <c r="AY456" s="269"/>
      <c r="AZ456" s="269"/>
      <c r="BA456" s="269"/>
      <c r="BB456" s="269"/>
      <c r="BC456" s="269"/>
      <c r="BD456" s="269"/>
      <c r="BE456" s="269"/>
      <c r="BF456" s="265"/>
      <c r="BG456" s="265"/>
      <c r="BH456" s="269"/>
      <c r="BI456" s="269"/>
      <c r="BJ456" s="269"/>
      <c r="BK456" s="269"/>
      <c r="BL456" s="269"/>
      <c r="BM456" s="269"/>
      <c r="BN456" s="269"/>
      <c r="BO456" s="269"/>
      <c r="BP456" s="269"/>
      <c r="BQ456" s="269"/>
      <c r="BR456" s="269"/>
      <c r="BS456" s="269"/>
      <c r="BT456" s="269"/>
      <c r="BU456" s="269"/>
      <c r="BV456" s="269"/>
      <c r="BW456" s="269"/>
      <c r="BX456" s="269"/>
      <c r="BY456" s="269"/>
      <c r="BZ456" s="269"/>
      <c r="CA456" s="269"/>
      <c r="CB456" s="269"/>
      <c r="CC456" s="269"/>
      <c r="CD456" s="269"/>
      <c r="CE456" s="269"/>
      <c r="CF456" s="265"/>
      <c r="CG456" s="265"/>
      <c r="CH456" s="269"/>
      <c r="CI456" s="269"/>
      <c r="CJ456" s="269"/>
      <c r="CK456" s="269"/>
      <c r="CL456" s="269"/>
      <c r="CM456" s="269"/>
      <c r="CN456" s="269"/>
      <c r="CO456" s="269"/>
      <c r="CP456" s="269"/>
      <c r="CQ456" s="269"/>
      <c r="CR456" s="269"/>
      <c r="CS456" s="269"/>
      <c r="CT456" s="269"/>
      <c r="CU456" s="269"/>
      <c r="CV456" s="269"/>
      <c r="CW456" s="269"/>
      <c r="CX456" s="269"/>
      <c r="CY456" s="269"/>
      <c r="CZ456" s="269"/>
      <c r="DA456" s="269"/>
      <c r="DB456" s="269"/>
      <c r="DC456" s="269"/>
      <c r="DD456" s="269"/>
      <c r="DE456" s="269"/>
      <c r="DH456" s="269"/>
      <c r="DI456" s="269"/>
      <c r="DJ456" s="269"/>
      <c r="DK456" s="269"/>
      <c r="DL456" s="269"/>
      <c r="DM456" s="269"/>
      <c r="DN456" s="269"/>
      <c r="DO456" s="269"/>
      <c r="DP456" s="269"/>
      <c r="DQ456" s="269"/>
      <c r="DR456" s="269"/>
      <c r="DS456" s="269"/>
      <c r="DT456" s="269"/>
      <c r="DU456" s="269"/>
      <c r="DV456" s="269"/>
      <c r="DW456" s="269"/>
      <c r="DX456" s="269"/>
      <c r="DY456" s="269"/>
      <c r="DZ456" s="269"/>
      <c r="EA456" s="269"/>
      <c r="EB456" s="269"/>
      <c r="EC456" s="269"/>
      <c r="ED456" s="269"/>
      <c r="EE456" s="269"/>
      <c r="EF456" s="269"/>
      <c r="EG456" s="269"/>
      <c r="EH456" s="269"/>
      <c r="EI456" s="269"/>
      <c r="EJ456" s="269"/>
      <c r="EK456" s="269"/>
      <c r="EL456" s="269"/>
      <c r="EM456" s="269"/>
      <c r="EN456" s="269"/>
      <c r="EO456" s="269"/>
      <c r="EP456" s="269"/>
      <c r="EQ456" s="269"/>
      <c r="ER456" s="269"/>
      <c r="ES456" s="269"/>
      <c r="ET456" s="269"/>
      <c r="EU456" s="269"/>
      <c r="EV456" s="269"/>
      <c r="EW456" s="269"/>
      <c r="EX456" s="269"/>
      <c r="EY456" s="269"/>
      <c r="EZ456" s="269"/>
      <c r="FA456" s="269"/>
      <c r="FB456" s="269"/>
      <c r="FC456" s="269"/>
      <c r="FD456" s="269"/>
      <c r="FE456" s="269"/>
      <c r="FF456" s="269"/>
      <c r="FG456" s="269"/>
      <c r="FH456" s="269"/>
      <c r="FI456" s="269"/>
      <c r="FJ456" s="269"/>
      <c r="FK456" s="269"/>
      <c r="FL456" s="269"/>
      <c r="FM456" s="269"/>
      <c r="FN456" s="269"/>
      <c r="FO456" s="269"/>
      <c r="FP456" s="269"/>
      <c r="FQ456" s="269"/>
      <c r="FR456" s="269"/>
      <c r="FS456" s="269"/>
      <c r="FT456" s="269"/>
      <c r="FU456" s="269"/>
      <c r="FV456" s="269"/>
      <c r="FW456" s="269"/>
      <c r="FX456" s="269"/>
      <c r="FY456" s="274"/>
      <c r="FZ456" s="274"/>
      <c r="GA456" s="274"/>
      <c r="GB456" s="274"/>
      <c r="GC456" s="274"/>
      <c r="GD456" s="274"/>
      <c r="GE456" s="274"/>
      <c r="GF456" s="274"/>
      <c r="GG456" s="274"/>
      <c r="GH456" s="274"/>
      <c r="GI456" s="274"/>
      <c r="GJ456" s="274"/>
      <c r="GK456" s="274"/>
      <c r="GL456" s="274"/>
      <c r="GM456" s="274"/>
      <c r="GN456" s="274"/>
      <c r="GO456" s="274"/>
      <c r="GP456" s="274"/>
      <c r="GQ456" s="274"/>
      <c r="GR456" s="274"/>
      <c r="GS456" s="274"/>
      <c r="GT456" s="274"/>
      <c r="GU456" s="274"/>
      <c r="GV456" s="274"/>
      <c r="GW456" s="274"/>
      <c r="GX456" s="274"/>
      <c r="GY456" s="274"/>
      <c r="GZ456" s="274"/>
      <c r="HA456" s="274"/>
      <c r="HB456" s="274"/>
      <c r="HC456" s="274"/>
      <c r="HD456" s="274"/>
      <c r="HE456" s="274"/>
      <c r="HF456" s="274"/>
      <c r="HG456" s="274"/>
      <c r="HH456" s="274"/>
    </row>
    <row r="457" spans="2:216" ht="15" customHeight="1">
      <c r="B457" s="104" t="s">
        <v>589</v>
      </c>
      <c r="C457" s="106" t="s">
        <v>153</v>
      </c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186"/>
      <c r="AH457" s="219"/>
      <c r="AI457" s="219"/>
      <c r="AJ457" s="219"/>
      <c r="AK457" s="95"/>
      <c r="AL457" s="95"/>
      <c r="AM457" s="95"/>
      <c r="AN457" s="95"/>
      <c r="AO457" s="95"/>
      <c r="AP457" s="95"/>
      <c r="AQ457" s="95"/>
      <c r="AR457" s="95"/>
      <c r="AS457" s="95"/>
      <c r="AT457" s="219"/>
      <c r="AU457" s="219"/>
      <c r="AV457" s="219"/>
      <c r="AW457" s="95"/>
      <c r="AX457" s="95"/>
      <c r="AY457" s="95"/>
      <c r="AZ457" s="95"/>
      <c r="BA457" s="95"/>
      <c r="BB457" s="95"/>
      <c r="BC457" s="95"/>
      <c r="BD457" s="95"/>
      <c r="BE457" s="95"/>
      <c r="BH457" s="219"/>
      <c r="BI457" s="219"/>
      <c r="BJ457" s="219"/>
      <c r="BK457" s="219"/>
      <c r="BL457" s="219"/>
      <c r="BM457" s="219"/>
      <c r="BN457" s="95"/>
      <c r="BO457" s="95"/>
      <c r="BP457" s="95"/>
      <c r="BQ457" s="95"/>
      <c r="BR457" s="95"/>
      <c r="BS457" s="95"/>
      <c r="BT457" s="219"/>
      <c r="BU457" s="219"/>
      <c r="BV457" s="219"/>
      <c r="BW457" s="219"/>
      <c r="BX457" s="219"/>
      <c r="BY457" s="219"/>
      <c r="BZ457" s="95"/>
      <c r="CA457" s="95"/>
      <c r="CB457" s="95"/>
      <c r="CC457" s="95"/>
      <c r="CD457" s="95"/>
      <c r="CE457" s="95"/>
      <c r="CH457" s="219"/>
      <c r="CI457" s="219"/>
      <c r="CJ457" s="219"/>
      <c r="CK457" s="219"/>
      <c r="CL457" s="219"/>
      <c r="CM457" s="219"/>
      <c r="CN457" s="219"/>
      <c r="CO457" s="219"/>
      <c r="CP457" s="219"/>
      <c r="CQ457" s="95"/>
      <c r="CR457" s="95"/>
      <c r="CS457" s="95"/>
      <c r="CT457" s="219"/>
      <c r="CU457" s="219"/>
      <c r="CV457" s="219"/>
      <c r="CW457" s="219"/>
      <c r="CX457" s="219"/>
      <c r="CY457" s="219"/>
      <c r="CZ457" s="219"/>
      <c r="DA457" s="219"/>
      <c r="DB457" s="219"/>
      <c r="DC457" s="95"/>
      <c r="DD457" s="95"/>
      <c r="DE457" s="95"/>
      <c r="DH457" s="95"/>
      <c r="DI457" s="95"/>
      <c r="DJ457" s="95"/>
      <c r="DK457" s="95"/>
      <c r="DL457" s="95"/>
      <c r="DM457" s="95"/>
      <c r="DN457" s="95"/>
      <c r="DO457" s="95"/>
      <c r="DP457" s="95"/>
      <c r="DQ457" s="95"/>
      <c r="DR457" s="95"/>
      <c r="DS457" s="95"/>
      <c r="DT457" s="95"/>
      <c r="DU457" s="95"/>
      <c r="DV457" s="95"/>
      <c r="DW457" s="95"/>
      <c r="DX457" s="95"/>
      <c r="DY457" s="95"/>
      <c r="DZ457" s="95"/>
      <c r="EA457" s="95"/>
      <c r="EB457" s="95"/>
      <c r="EC457" s="95"/>
      <c r="ED457" s="95"/>
      <c r="EE457" s="95"/>
      <c r="EF457" s="95"/>
      <c r="EG457" s="95"/>
      <c r="EH457" s="95"/>
      <c r="EI457" s="95"/>
      <c r="EJ457" s="95"/>
      <c r="EK457" s="95"/>
      <c r="EL457" s="95"/>
      <c r="EM457" s="95"/>
      <c r="EN457" s="95"/>
      <c r="EO457" s="95"/>
      <c r="EP457" s="95"/>
      <c r="EQ457" s="95"/>
      <c r="ER457" s="95"/>
      <c r="ES457" s="95"/>
      <c r="ET457" s="95"/>
      <c r="EU457" s="95"/>
      <c r="EV457" s="95"/>
      <c r="EW457" s="95"/>
      <c r="EX457" s="95"/>
      <c r="EY457" s="95"/>
      <c r="EZ457" s="95"/>
      <c r="FA457" s="95"/>
      <c r="FB457" s="95"/>
      <c r="FC457" s="95"/>
      <c r="FD457" s="95"/>
      <c r="FE457" s="95"/>
      <c r="FF457" s="95"/>
      <c r="FG457" s="95"/>
      <c r="FH457" s="95"/>
      <c r="FI457" s="95"/>
      <c r="FJ457" s="95"/>
      <c r="FK457" s="95"/>
      <c r="FL457" s="95"/>
      <c r="FM457" s="95"/>
      <c r="FN457" s="95"/>
      <c r="FO457" s="95"/>
      <c r="FP457" s="95"/>
      <c r="FQ457" s="95"/>
      <c r="FR457" s="95"/>
      <c r="FS457" s="95"/>
      <c r="FT457" s="95"/>
      <c r="FU457" s="95"/>
      <c r="FV457" s="95"/>
      <c r="FW457" s="95"/>
      <c r="FX457" s="95"/>
      <c r="FY457" s="163"/>
      <c r="FZ457" s="163"/>
      <c r="GA457" s="163"/>
      <c r="GB457" s="163"/>
      <c r="GC457" s="163"/>
      <c r="GD457" s="163"/>
      <c r="GE457" s="163"/>
      <c r="GF457" s="163"/>
      <c r="GG457" s="163"/>
      <c r="GH457" s="163"/>
      <c r="GI457" s="163"/>
      <c r="GJ457" s="163"/>
      <c r="GK457" s="163"/>
      <c r="GL457" s="163"/>
      <c r="GM457" s="163"/>
      <c r="GN457" s="163"/>
      <c r="GO457" s="163"/>
      <c r="GP457" s="163"/>
      <c r="GQ457" s="163"/>
      <c r="GR457" s="163"/>
      <c r="GS457" s="163"/>
      <c r="GT457" s="163"/>
      <c r="GU457" s="163"/>
      <c r="GV457" s="163"/>
      <c r="GW457" s="163"/>
      <c r="GX457" s="163"/>
      <c r="GY457" s="163"/>
      <c r="GZ457" s="163"/>
      <c r="HA457" s="163"/>
      <c r="HB457" s="163"/>
      <c r="HC457" s="163"/>
      <c r="HD457" s="163"/>
      <c r="HE457" s="163"/>
      <c r="HF457" s="163"/>
      <c r="HG457" s="163"/>
      <c r="HH457" s="163"/>
    </row>
    <row r="458" spans="2:216" ht="15" customHeight="1">
      <c r="B458" s="104" t="s">
        <v>590</v>
      </c>
      <c r="C458" s="106" t="s">
        <v>153</v>
      </c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186"/>
      <c r="AH458" s="219"/>
      <c r="AI458" s="219"/>
      <c r="AJ458" s="219"/>
      <c r="AK458" s="95"/>
      <c r="AL458" s="95"/>
      <c r="AM458" s="95"/>
      <c r="AN458" s="95"/>
      <c r="AO458" s="95"/>
      <c r="AP458" s="95"/>
      <c r="AQ458" s="95"/>
      <c r="AR458" s="95"/>
      <c r="AS458" s="95"/>
      <c r="AT458" s="219"/>
      <c r="AU458" s="219"/>
      <c r="AV458" s="219"/>
      <c r="AW458" s="95"/>
      <c r="AX458" s="95"/>
      <c r="AY458" s="95"/>
      <c r="AZ458" s="95"/>
      <c r="BA458" s="95"/>
      <c r="BB458" s="95"/>
      <c r="BC458" s="95"/>
      <c r="BD458" s="95"/>
      <c r="BE458" s="95"/>
      <c r="BH458" s="219"/>
      <c r="BI458" s="219"/>
      <c r="BJ458" s="219"/>
      <c r="BK458" s="219"/>
      <c r="BL458" s="219"/>
      <c r="BM458" s="219"/>
      <c r="BN458" s="95"/>
      <c r="BO458" s="95"/>
      <c r="BP458" s="95"/>
      <c r="BQ458" s="95"/>
      <c r="BR458" s="95"/>
      <c r="BS458" s="95"/>
      <c r="BT458" s="219"/>
      <c r="BU458" s="219"/>
      <c r="BV458" s="219"/>
      <c r="BW458" s="219"/>
      <c r="BX458" s="219"/>
      <c r="BY458" s="219"/>
      <c r="BZ458" s="95"/>
      <c r="CA458" s="95"/>
      <c r="CB458" s="95"/>
      <c r="CC458" s="95"/>
      <c r="CD458" s="95"/>
      <c r="CE458" s="95"/>
      <c r="CH458" s="219"/>
      <c r="CI458" s="219"/>
      <c r="CJ458" s="219"/>
      <c r="CK458" s="219"/>
      <c r="CL458" s="219"/>
      <c r="CM458" s="219"/>
      <c r="CN458" s="219"/>
      <c r="CO458" s="219"/>
      <c r="CP458" s="219"/>
      <c r="CQ458" s="95"/>
      <c r="CR458" s="95"/>
      <c r="CS458" s="95"/>
      <c r="CT458" s="219"/>
      <c r="CU458" s="219"/>
      <c r="CV458" s="219"/>
      <c r="CW458" s="219"/>
      <c r="CX458" s="219"/>
      <c r="CY458" s="219"/>
      <c r="CZ458" s="219"/>
      <c r="DA458" s="219"/>
      <c r="DB458" s="219"/>
      <c r="DC458" s="95"/>
      <c r="DD458" s="95"/>
      <c r="DE458" s="95"/>
      <c r="DH458" s="95"/>
      <c r="DI458" s="95"/>
      <c r="DJ458" s="95"/>
      <c r="DK458" s="95"/>
      <c r="DL458" s="95"/>
      <c r="DM458" s="95"/>
      <c r="DN458" s="95"/>
      <c r="DO458" s="95"/>
      <c r="DP458" s="95"/>
      <c r="DQ458" s="95"/>
      <c r="DR458" s="95"/>
      <c r="DS458" s="95"/>
      <c r="DT458" s="95"/>
      <c r="DU458" s="95"/>
      <c r="DV458" s="95"/>
      <c r="DW458" s="95"/>
      <c r="DX458" s="95"/>
      <c r="DY458" s="95"/>
      <c r="DZ458" s="95"/>
      <c r="EA458" s="95"/>
      <c r="EB458" s="95"/>
      <c r="EC458" s="95"/>
      <c r="ED458" s="95"/>
      <c r="EE458" s="95"/>
      <c r="EF458" s="95"/>
      <c r="EG458" s="95"/>
      <c r="EH458" s="95"/>
      <c r="EI458" s="95"/>
      <c r="EJ458" s="95"/>
      <c r="EK458" s="95"/>
      <c r="EL458" s="95"/>
      <c r="EM458" s="95"/>
      <c r="EN458" s="95"/>
      <c r="EO458" s="95"/>
      <c r="EP458" s="95"/>
      <c r="EQ458" s="95"/>
      <c r="ER458" s="95"/>
      <c r="ES458" s="95"/>
      <c r="ET458" s="95"/>
      <c r="EU458" s="95"/>
      <c r="EV458" s="95"/>
      <c r="EW458" s="95"/>
      <c r="EX458" s="95"/>
      <c r="EY458" s="95"/>
      <c r="EZ458" s="95"/>
      <c r="FA458" s="95"/>
      <c r="FB458" s="95"/>
      <c r="FC458" s="95"/>
      <c r="FD458" s="95"/>
      <c r="FE458" s="95"/>
      <c r="FF458" s="95"/>
      <c r="FG458" s="95"/>
      <c r="FH458" s="95"/>
      <c r="FI458" s="95"/>
      <c r="FJ458" s="95"/>
      <c r="FK458" s="95"/>
      <c r="FL458" s="95"/>
      <c r="FM458" s="95"/>
      <c r="FN458" s="95"/>
      <c r="FO458" s="95"/>
      <c r="FP458" s="95"/>
      <c r="FQ458" s="95"/>
      <c r="FR458" s="95"/>
      <c r="FS458" s="95"/>
      <c r="FT458" s="95"/>
      <c r="FU458" s="95"/>
      <c r="FV458" s="95"/>
      <c r="FW458" s="95"/>
      <c r="FX458" s="95"/>
      <c r="FY458" s="163"/>
      <c r="FZ458" s="163"/>
      <c r="GA458" s="163"/>
      <c r="GB458" s="163"/>
      <c r="GC458" s="163"/>
      <c r="GD458" s="163"/>
      <c r="GE458" s="163"/>
      <c r="GF458" s="163"/>
      <c r="GG458" s="163"/>
      <c r="GH458" s="163"/>
      <c r="GI458" s="163"/>
      <c r="GJ458" s="163"/>
      <c r="GK458" s="163"/>
      <c r="GL458" s="163"/>
      <c r="GM458" s="163"/>
      <c r="GN458" s="163"/>
      <c r="GO458" s="163"/>
      <c r="GP458" s="163"/>
      <c r="GQ458" s="163"/>
      <c r="GR458" s="163"/>
      <c r="GS458" s="163"/>
      <c r="GT458" s="163"/>
      <c r="GU458" s="163"/>
      <c r="GV458" s="163"/>
      <c r="GW458" s="163"/>
      <c r="GX458" s="163"/>
      <c r="GY458" s="163"/>
      <c r="GZ458" s="163"/>
      <c r="HA458" s="163"/>
      <c r="HB458" s="163"/>
      <c r="HC458" s="163"/>
      <c r="HD458" s="163"/>
      <c r="HE458" s="163"/>
      <c r="HF458" s="163"/>
      <c r="HG458" s="163"/>
      <c r="HH458" s="163"/>
    </row>
    <row r="459" spans="2:216" ht="15" customHeight="1">
      <c r="B459" s="104" t="s">
        <v>591</v>
      </c>
      <c r="C459" s="106" t="s">
        <v>153</v>
      </c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186"/>
      <c r="AH459" s="219"/>
      <c r="AI459" s="219"/>
      <c r="AJ459" s="219"/>
      <c r="AK459" s="95"/>
      <c r="AL459" s="95"/>
      <c r="AM459" s="95"/>
      <c r="AN459" s="95"/>
      <c r="AO459" s="95"/>
      <c r="AP459" s="95"/>
      <c r="AQ459" s="95"/>
      <c r="AR459" s="95"/>
      <c r="AS459" s="95"/>
      <c r="AT459" s="219"/>
      <c r="AU459" s="219"/>
      <c r="AV459" s="219"/>
      <c r="AW459" s="95"/>
      <c r="AX459" s="95"/>
      <c r="AY459" s="95"/>
      <c r="AZ459" s="95"/>
      <c r="BA459" s="95"/>
      <c r="BB459" s="95"/>
      <c r="BC459" s="95"/>
      <c r="BD459" s="95"/>
      <c r="BE459" s="95"/>
      <c r="BH459" s="219"/>
      <c r="BI459" s="219"/>
      <c r="BJ459" s="219"/>
      <c r="BK459" s="219"/>
      <c r="BL459" s="219"/>
      <c r="BM459" s="219"/>
      <c r="BN459" s="95"/>
      <c r="BO459" s="95"/>
      <c r="BP459" s="95"/>
      <c r="BQ459" s="95"/>
      <c r="BR459" s="95"/>
      <c r="BS459" s="95"/>
      <c r="BT459" s="219"/>
      <c r="BU459" s="219"/>
      <c r="BV459" s="219"/>
      <c r="BW459" s="219"/>
      <c r="BX459" s="219"/>
      <c r="BY459" s="219"/>
      <c r="BZ459" s="95"/>
      <c r="CA459" s="95"/>
      <c r="CB459" s="95"/>
      <c r="CC459" s="95"/>
      <c r="CD459" s="95"/>
      <c r="CE459" s="95"/>
      <c r="CH459" s="219"/>
      <c r="CI459" s="219"/>
      <c r="CJ459" s="219"/>
      <c r="CK459" s="219"/>
      <c r="CL459" s="219"/>
      <c r="CM459" s="219"/>
      <c r="CN459" s="219"/>
      <c r="CO459" s="219"/>
      <c r="CP459" s="219"/>
      <c r="CQ459" s="95"/>
      <c r="CR459" s="95"/>
      <c r="CS459" s="95"/>
      <c r="CT459" s="219"/>
      <c r="CU459" s="219"/>
      <c r="CV459" s="219"/>
      <c r="CW459" s="219"/>
      <c r="CX459" s="219"/>
      <c r="CY459" s="219"/>
      <c r="CZ459" s="219"/>
      <c r="DA459" s="219"/>
      <c r="DB459" s="219"/>
      <c r="DC459" s="95"/>
      <c r="DD459" s="95"/>
      <c r="DE459" s="95"/>
      <c r="DH459" s="95"/>
      <c r="DI459" s="95"/>
      <c r="DJ459" s="95"/>
      <c r="DK459" s="95"/>
      <c r="DL459" s="95"/>
      <c r="DM459" s="95"/>
      <c r="DN459" s="95"/>
      <c r="DO459" s="95"/>
      <c r="DP459" s="95"/>
      <c r="DQ459" s="95"/>
      <c r="DR459" s="95"/>
      <c r="DS459" s="95"/>
      <c r="DT459" s="95"/>
      <c r="DU459" s="95"/>
      <c r="DV459" s="95"/>
      <c r="DW459" s="95"/>
      <c r="DX459" s="95"/>
      <c r="DY459" s="95"/>
      <c r="DZ459" s="95"/>
      <c r="EA459" s="95"/>
      <c r="EB459" s="95"/>
      <c r="EC459" s="95"/>
      <c r="ED459" s="95"/>
      <c r="EE459" s="95"/>
      <c r="EF459" s="95"/>
      <c r="EG459" s="95"/>
      <c r="EH459" s="95"/>
      <c r="EI459" s="95"/>
      <c r="EJ459" s="95"/>
      <c r="EK459" s="95"/>
      <c r="EL459" s="95"/>
      <c r="EM459" s="95"/>
      <c r="EN459" s="95"/>
      <c r="EO459" s="95"/>
      <c r="EP459" s="95"/>
      <c r="EQ459" s="95"/>
      <c r="ER459" s="95"/>
      <c r="ES459" s="95"/>
      <c r="ET459" s="95"/>
      <c r="EU459" s="95"/>
      <c r="EV459" s="95"/>
      <c r="EW459" s="95"/>
      <c r="EX459" s="95"/>
      <c r="EY459" s="95"/>
      <c r="EZ459" s="95"/>
      <c r="FA459" s="95"/>
      <c r="FB459" s="95"/>
      <c r="FC459" s="95"/>
      <c r="FD459" s="95"/>
      <c r="FE459" s="95"/>
      <c r="FF459" s="95"/>
      <c r="FG459" s="95"/>
      <c r="FH459" s="95"/>
      <c r="FI459" s="95"/>
      <c r="FJ459" s="95"/>
      <c r="FK459" s="95"/>
      <c r="FL459" s="95"/>
      <c r="FM459" s="95"/>
      <c r="FN459" s="95"/>
      <c r="FO459" s="95"/>
      <c r="FP459" s="95"/>
      <c r="FQ459" s="95"/>
      <c r="FR459" s="95"/>
      <c r="FS459" s="95"/>
      <c r="FT459" s="95"/>
      <c r="FU459" s="95"/>
      <c r="FV459" s="95"/>
      <c r="FW459" s="95"/>
      <c r="FX459" s="95"/>
      <c r="FY459" s="163"/>
      <c r="FZ459" s="163"/>
      <c r="GA459" s="163"/>
      <c r="GB459" s="163"/>
      <c r="GC459" s="163"/>
      <c r="GD459" s="163"/>
      <c r="GE459" s="163"/>
      <c r="GF459" s="163"/>
      <c r="GG459" s="163"/>
      <c r="GH459" s="163"/>
      <c r="GI459" s="163"/>
      <c r="GJ459" s="163"/>
      <c r="GK459" s="163"/>
      <c r="GL459" s="163"/>
      <c r="GM459" s="163"/>
      <c r="GN459" s="163"/>
      <c r="GO459" s="163"/>
      <c r="GP459" s="163"/>
      <c r="GQ459" s="163"/>
      <c r="GR459" s="163"/>
      <c r="GS459" s="163"/>
      <c r="GT459" s="163"/>
      <c r="GU459" s="163"/>
      <c r="GV459" s="163"/>
      <c r="GW459" s="163"/>
      <c r="GX459" s="163"/>
      <c r="GY459" s="163"/>
      <c r="GZ459" s="163"/>
      <c r="HA459" s="163"/>
      <c r="HB459" s="163"/>
      <c r="HC459" s="163"/>
      <c r="HD459" s="163"/>
      <c r="HE459" s="163"/>
      <c r="HF459" s="163"/>
      <c r="HG459" s="163"/>
      <c r="HH459" s="163"/>
    </row>
    <row r="460" spans="2:216" ht="15" customHeight="1">
      <c r="B460" s="104" t="s">
        <v>592</v>
      </c>
      <c r="C460" s="106" t="s">
        <v>153</v>
      </c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186"/>
      <c r="AH460" s="219"/>
      <c r="AI460" s="219"/>
      <c r="AJ460" s="219"/>
      <c r="AK460" s="95"/>
      <c r="AL460" s="95"/>
      <c r="AM460" s="95"/>
      <c r="AN460" s="95"/>
      <c r="AO460" s="95"/>
      <c r="AP460" s="95"/>
      <c r="AQ460" s="95"/>
      <c r="AR460" s="95"/>
      <c r="AS460" s="95"/>
      <c r="AT460" s="219"/>
      <c r="AU460" s="219"/>
      <c r="AV460" s="219"/>
      <c r="AW460" s="95"/>
      <c r="AX460" s="95"/>
      <c r="AY460" s="95"/>
      <c r="AZ460" s="95"/>
      <c r="BA460" s="95"/>
      <c r="BB460" s="95"/>
      <c r="BC460" s="95"/>
      <c r="BD460" s="95"/>
      <c r="BE460" s="95"/>
      <c r="BH460" s="219"/>
      <c r="BI460" s="219"/>
      <c r="BJ460" s="219"/>
      <c r="BK460" s="219"/>
      <c r="BL460" s="219"/>
      <c r="BM460" s="219"/>
      <c r="BN460" s="95"/>
      <c r="BO460" s="95"/>
      <c r="BP460" s="95"/>
      <c r="BQ460" s="95"/>
      <c r="BR460" s="95"/>
      <c r="BS460" s="95"/>
      <c r="BT460" s="219"/>
      <c r="BU460" s="219"/>
      <c r="BV460" s="219"/>
      <c r="BW460" s="219"/>
      <c r="BX460" s="219"/>
      <c r="BY460" s="219"/>
      <c r="BZ460" s="95"/>
      <c r="CA460" s="95"/>
      <c r="CB460" s="95"/>
      <c r="CC460" s="95"/>
      <c r="CD460" s="95"/>
      <c r="CE460" s="95"/>
      <c r="CH460" s="219"/>
      <c r="CI460" s="219"/>
      <c r="CJ460" s="219"/>
      <c r="CK460" s="219"/>
      <c r="CL460" s="219"/>
      <c r="CM460" s="219"/>
      <c r="CN460" s="219"/>
      <c r="CO460" s="219"/>
      <c r="CP460" s="219"/>
      <c r="CQ460" s="95"/>
      <c r="CR460" s="95"/>
      <c r="CS460" s="95"/>
      <c r="CT460" s="219"/>
      <c r="CU460" s="219"/>
      <c r="CV460" s="219"/>
      <c r="CW460" s="219"/>
      <c r="CX460" s="219"/>
      <c r="CY460" s="219"/>
      <c r="CZ460" s="219"/>
      <c r="DA460" s="219"/>
      <c r="DB460" s="219"/>
      <c r="DC460" s="95"/>
      <c r="DD460" s="95"/>
      <c r="DE460" s="95"/>
      <c r="DH460" s="95"/>
      <c r="DI460" s="95"/>
      <c r="DJ460" s="95"/>
      <c r="DK460" s="95"/>
      <c r="DL460" s="95"/>
      <c r="DM460" s="95"/>
      <c r="DN460" s="95"/>
      <c r="DO460" s="95"/>
      <c r="DP460" s="95"/>
      <c r="DQ460" s="95"/>
      <c r="DR460" s="95"/>
      <c r="DS460" s="95"/>
      <c r="DT460" s="95"/>
      <c r="DU460" s="95"/>
      <c r="DV460" s="95"/>
      <c r="DW460" s="95"/>
      <c r="DX460" s="95"/>
      <c r="DY460" s="95"/>
      <c r="DZ460" s="95"/>
      <c r="EA460" s="95"/>
      <c r="EB460" s="95"/>
      <c r="EC460" s="95"/>
      <c r="ED460" s="95"/>
      <c r="EE460" s="95"/>
      <c r="EF460" s="95"/>
      <c r="EG460" s="95"/>
      <c r="EH460" s="95"/>
      <c r="EI460" s="95"/>
      <c r="EJ460" s="95"/>
      <c r="EK460" s="95"/>
      <c r="EL460" s="95"/>
      <c r="EM460" s="95"/>
      <c r="EN460" s="95"/>
      <c r="EO460" s="95"/>
      <c r="EP460" s="95"/>
      <c r="EQ460" s="95"/>
      <c r="ER460" s="95"/>
      <c r="ES460" s="95"/>
      <c r="ET460" s="95"/>
      <c r="EU460" s="95"/>
      <c r="EV460" s="95"/>
      <c r="EW460" s="95"/>
      <c r="EX460" s="95"/>
      <c r="EY460" s="95"/>
      <c r="EZ460" s="95"/>
      <c r="FA460" s="95"/>
      <c r="FB460" s="95"/>
      <c r="FC460" s="95"/>
      <c r="FD460" s="95"/>
      <c r="FE460" s="95"/>
      <c r="FF460" s="95"/>
      <c r="FG460" s="95"/>
      <c r="FH460" s="95"/>
      <c r="FI460" s="95"/>
      <c r="FJ460" s="95"/>
      <c r="FK460" s="95"/>
      <c r="FL460" s="95"/>
      <c r="FM460" s="95"/>
      <c r="FN460" s="95"/>
      <c r="FO460" s="95"/>
      <c r="FP460" s="95"/>
      <c r="FQ460" s="95"/>
      <c r="FR460" s="95"/>
      <c r="FS460" s="95"/>
      <c r="FT460" s="95"/>
      <c r="FU460" s="95"/>
      <c r="FV460" s="95"/>
      <c r="FW460" s="95"/>
      <c r="FX460" s="95"/>
      <c r="FY460" s="163"/>
      <c r="FZ460" s="163"/>
      <c r="GA460" s="163"/>
      <c r="GB460" s="163"/>
      <c r="GC460" s="163"/>
      <c r="GD460" s="163"/>
      <c r="GE460" s="163"/>
      <c r="GF460" s="163"/>
      <c r="GG460" s="163"/>
      <c r="GH460" s="163"/>
      <c r="GI460" s="163"/>
      <c r="GJ460" s="163"/>
      <c r="GK460" s="163"/>
      <c r="GL460" s="163"/>
      <c r="GM460" s="163"/>
      <c r="GN460" s="163"/>
      <c r="GO460" s="163"/>
      <c r="GP460" s="163"/>
      <c r="GQ460" s="163"/>
      <c r="GR460" s="163"/>
      <c r="GS460" s="163"/>
      <c r="GT460" s="163"/>
      <c r="GU460" s="163"/>
      <c r="GV460" s="163"/>
      <c r="GW460" s="163"/>
      <c r="GX460" s="163"/>
      <c r="GY460" s="163"/>
      <c r="GZ460" s="163"/>
      <c r="HA460" s="163"/>
      <c r="HB460" s="163"/>
      <c r="HC460" s="163"/>
      <c r="HD460" s="163"/>
      <c r="HE460" s="163"/>
      <c r="HF460" s="163"/>
      <c r="HG460" s="163"/>
      <c r="HH460" s="163"/>
    </row>
    <row r="461" spans="2:216" s="264" customFormat="1" ht="15" customHeight="1">
      <c r="B461" s="255" t="s">
        <v>593</v>
      </c>
      <c r="C461" s="254"/>
      <c r="D461" s="263"/>
      <c r="E461" s="263"/>
      <c r="F461" s="263"/>
      <c r="H461" s="266"/>
      <c r="I461" s="266"/>
      <c r="J461" s="266"/>
      <c r="K461" s="266"/>
      <c r="L461" s="266"/>
      <c r="M461" s="266"/>
      <c r="N461" s="266"/>
      <c r="O461" s="266"/>
      <c r="P461" s="266"/>
      <c r="Q461" s="266"/>
      <c r="R461" s="266"/>
      <c r="S461" s="266"/>
      <c r="T461" s="266"/>
      <c r="U461" s="266"/>
      <c r="V461" s="266"/>
      <c r="W461" s="266"/>
      <c r="X461" s="266"/>
      <c r="Y461" s="266"/>
      <c r="Z461" s="266"/>
      <c r="AA461" s="266"/>
      <c r="AB461" s="266"/>
      <c r="AC461" s="266"/>
      <c r="AD461" s="266"/>
      <c r="AE461" s="266"/>
      <c r="AF461" s="267"/>
      <c r="AG461" s="265"/>
      <c r="AH461" s="266"/>
      <c r="AI461" s="266"/>
      <c r="AJ461" s="266"/>
      <c r="AK461" s="266"/>
      <c r="AL461" s="266"/>
      <c r="AM461" s="266"/>
      <c r="AN461" s="266"/>
      <c r="AO461" s="266"/>
      <c r="AP461" s="266"/>
      <c r="AQ461" s="266"/>
      <c r="AR461" s="266"/>
      <c r="AS461" s="266"/>
      <c r="AT461" s="266"/>
      <c r="AU461" s="266"/>
      <c r="AV461" s="266"/>
      <c r="AW461" s="266"/>
      <c r="AX461" s="266"/>
      <c r="AY461" s="266"/>
      <c r="AZ461" s="266"/>
      <c r="BA461" s="266"/>
      <c r="BB461" s="266"/>
      <c r="BC461" s="266"/>
      <c r="BD461" s="266"/>
      <c r="BE461" s="266"/>
      <c r="BF461" s="265"/>
      <c r="BG461" s="265"/>
      <c r="BH461" s="266"/>
      <c r="BI461" s="266"/>
      <c r="BJ461" s="266"/>
      <c r="BK461" s="266"/>
      <c r="BL461" s="266"/>
      <c r="BM461" s="266"/>
      <c r="BN461" s="266"/>
      <c r="BO461" s="266"/>
      <c r="BP461" s="266"/>
      <c r="BQ461" s="266"/>
      <c r="BR461" s="266"/>
      <c r="BS461" s="266"/>
      <c r="BT461" s="266"/>
      <c r="BU461" s="266"/>
      <c r="BV461" s="266"/>
      <c r="BW461" s="266"/>
      <c r="BX461" s="266"/>
      <c r="BY461" s="266"/>
      <c r="BZ461" s="266"/>
      <c r="CA461" s="266"/>
      <c r="CB461" s="266"/>
      <c r="CC461" s="266"/>
      <c r="CD461" s="266"/>
      <c r="CE461" s="266"/>
      <c r="CF461" s="265"/>
      <c r="CG461" s="265"/>
      <c r="CH461" s="266"/>
      <c r="CI461" s="266"/>
      <c r="CJ461" s="266"/>
      <c r="CK461" s="266"/>
      <c r="CL461" s="266"/>
      <c r="CM461" s="266"/>
      <c r="CN461" s="266"/>
      <c r="CO461" s="266"/>
      <c r="CP461" s="266"/>
      <c r="CQ461" s="266"/>
      <c r="CR461" s="266"/>
      <c r="CS461" s="266"/>
      <c r="CT461" s="266"/>
      <c r="CU461" s="266"/>
      <c r="CV461" s="266"/>
      <c r="CW461" s="266"/>
      <c r="CX461" s="266"/>
      <c r="CY461" s="266"/>
      <c r="CZ461" s="266"/>
      <c r="DA461" s="266"/>
      <c r="DB461" s="266"/>
      <c r="DC461" s="266"/>
      <c r="DD461" s="266"/>
      <c r="DE461" s="266"/>
      <c r="DH461" s="266"/>
      <c r="DI461" s="266"/>
      <c r="DJ461" s="266"/>
      <c r="DK461" s="266"/>
      <c r="DL461" s="266"/>
      <c r="DM461" s="266"/>
      <c r="DN461" s="266"/>
      <c r="DO461" s="266"/>
      <c r="DP461" s="266"/>
      <c r="DQ461" s="266"/>
      <c r="DR461" s="266"/>
      <c r="DS461" s="266"/>
      <c r="DT461" s="266"/>
      <c r="DU461" s="266"/>
      <c r="DV461" s="266"/>
      <c r="DW461" s="266"/>
      <c r="DX461" s="266"/>
      <c r="DY461" s="266"/>
      <c r="DZ461" s="266"/>
      <c r="EA461" s="266"/>
      <c r="EB461" s="266"/>
      <c r="EC461" s="266"/>
      <c r="ED461" s="266"/>
      <c r="EE461" s="266"/>
      <c r="EF461" s="266"/>
      <c r="EG461" s="266"/>
      <c r="EH461" s="266"/>
      <c r="EI461" s="266"/>
      <c r="EJ461" s="266"/>
      <c r="EK461" s="266"/>
      <c r="EL461" s="266"/>
      <c r="EM461" s="266"/>
      <c r="EN461" s="266"/>
      <c r="EO461" s="266"/>
      <c r="EP461" s="266"/>
      <c r="EQ461" s="266"/>
      <c r="ER461" s="266"/>
      <c r="ES461" s="266"/>
      <c r="ET461" s="266"/>
      <c r="EU461" s="266"/>
      <c r="EV461" s="266"/>
      <c r="EW461" s="266"/>
      <c r="EX461" s="266"/>
      <c r="EY461" s="266"/>
      <c r="EZ461" s="266"/>
      <c r="FA461" s="266"/>
      <c r="FB461" s="266"/>
      <c r="FC461" s="266"/>
      <c r="FD461" s="266"/>
      <c r="FE461" s="266"/>
      <c r="FF461" s="266"/>
      <c r="FG461" s="266"/>
      <c r="FH461" s="266"/>
      <c r="FI461" s="266"/>
      <c r="FJ461" s="266"/>
      <c r="FK461" s="266"/>
      <c r="FL461" s="266"/>
      <c r="FM461" s="266"/>
      <c r="FN461" s="266"/>
      <c r="FO461" s="266"/>
      <c r="FP461" s="266"/>
      <c r="FQ461" s="266"/>
      <c r="FR461" s="266"/>
      <c r="FS461" s="266"/>
      <c r="FT461" s="266"/>
      <c r="FU461" s="266"/>
      <c r="FV461" s="266"/>
      <c r="FW461" s="266"/>
      <c r="FX461" s="266"/>
      <c r="FY461" s="276"/>
      <c r="FZ461" s="276"/>
      <c r="GA461" s="276"/>
      <c r="GB461" s="276"/>
      <c r="GC461" s="276"/>
      <c r="GD461" s="276"/>
      <c r="GE461" s="276"/>
      <c r="GF461" s="276"/>
      <c r="GG461" s="276"/>
      <c r="GH461" s="276"/>
      <c r="GI461" s="276"/>
      <c r="GJ461" s="276"/>
      <c r="GK461" s="276"/>
      <c r="GL461" s="276"/>
      <c r="GM461" s="276"/>
      <c r="GN461" s="276"/>
      <c r="GO461" s="276"/>
      <c r="GP461" s="276"/>
      <c r="GQ461" s="276"/>
      <c r="GR461" s="276"/>
      <c r="GS461" s="276"/>
      <c r="GT461" s="276"/>
      <c r="GU461" s="276"/>
      <c r="GV461" s="276"/>
      <c r="GW461" s="276"/>
      <c r="GX461" s="276"/>
      <c r="GY461" s="276"/>
      <c r="GZ461" s="276"/>
      <c r="HA461" s="276"/>
      <c r="HB461" s="276"/>
      <c r="HC461" s="276"/>
      <c r="HD461" s="276"/>
      <c r="HE461" s="276"/>
      <c r="HF461" s="276"/>
      <c r="HG461" s="276"/>
      <c r="HH461" s="276"/>
    </row>
    <row r="462" spans="2:216" ht="15" customHeight="1">
      <c r="B462" s="104" t="s">
        <v>594</v>
      </c>
      <c r="C462" s="106" t="s">
        <v>153</v>
      </c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186"/>
      <c r="AH462" s="219"/>
      <c r="AI462" s="219"/>
      <c r="AJ462" s="219"/>
      <c r="AK462" s="95"/>
      <c r="AL462" s="95"/>
      <c r="AM462" s="95"/>
      <c r="AN462" s="95"/>
      <c r="AO462" s="95"/>
      <c r="AP462" s="95"/>
      <c r="AQ462" s="95"/>
      <c r="AR462" s="95"/>
      <c r="AS462" s="95"/>
      <c r="AT462" s="219"/>
      <c r="AU462" s="219"/>
      <c r="AV462" s="219"/>
      <c r="AW462" s="95"/>
      <c r="AX462" s="95"/>
      <c r="AY462" s="95"/>
      <c r="AZ462" s="95"/>
      <c r="BA462" s="95"/>
      <c r="BB462" s="95"/>
      <c r="BC462" s="95"/>
      <c r="BD462" s="95"/>
      <c r="BE462" s="95"/>
      <c r="BH462" s="219"/>
      <c r="BI462" s="219"/>
      <c r="BJ462" s="219"/>
      <c r="BK462" s="219"/>
      <c r="BL462" s="219"/>
      <c r="BM462" s="219"/>
      <c r="BN462" s="95"/>
      <c r="BO462" s="95"/>
      <c r="BP462" s="95"/>
      <c r="BQ462" s="95"/>
      <c r="BR462" s="95"/>
      <c r="BS462" s="95"/>
      <c r="BT462" s="219"/>
      <c r="BU462" s="219"/>
      <c r="BV462" s="219"/>
      <c r="BW462" s="219"/>
      <c r="BX462" s="219"/>
      <c r="BY462" s="219"/>
      <c r="BZ462" s="95"/>
      <c r="CA462" s="95"/>
      <c r="CB462" s="95"/>
      <c r="CC462" s="95"/>
      <c r="CD462" s="95"/>
      <c r="CE462" s="95"/>
      <c r="CH462" s="219"/>
      <c r="CI462" s="219"/>
      <c r="CJ462" s="219"/>
      <c r="CK462" s="219"/>
      <c r="CL462" s="219"/>
      <c r="CM462" s="219"/>
      <c r="CN462" s="219"/>
      <c r="CO462" s="219"/>
      <c r="CP462" s="219"/>
      <c r="CQ462" s="95"/>
      <c r="CR462" s="95"/>
      <c r="CS462" s="95"/>
      <c r="CT462" s="219"/>
      <c r="CU462" s="219"/>
      <c r="CV462" s="219"/>
      <c r="CW462" s="219"/>
      <c r="CX462" s="219"/>
      <c r="CY462" s="219"/>
      <c r="CZ462" s="219"/>
      <c r="DA462" s="219"/>
      <c r="DB462" s="219"/>
      <c r="DC462" s="95"/>
      <c r="DD462" s="95"/>
      <c r="DE462" s="95"/>
      <c r="DH462" s="95"/>
      <c r="DI462" s="95"/>
      <c r="DJ462" s="95"/>
      <c r="DK462" s="95"/>
      <c r="DL462" s="95"/>
      <c r="DM462" s="95"/>
      <c r="DN462" s="95"/>
      <c r="DO462" s="95"/>
      <c r="DP462" s="95"/>
      <c r="DQ462" s="95"/>
      <c r="DR462" s="95"/>
      <c r="DS462" s="95"/>
      <c r="DT462" s="95"/>
      <c r="DU462" s="95"/>
      <c r="DV462" s="95"/>
      <c r="DW462" s="95"/>
      <c r="DX462" s="95"/>
      <c r="DY462" s="95"/>
      <c r="DZ462" s="95"/>
      <c r="EA462" s="95"/>
      <c r="EB462" s="95"/>
      <c r="EC462" s="95"/>
      <c r="ED462" s="95"/>
      <c r="EE462" s="95"/>
      <c r="EF462" s="95"/>
      <c r="EG462" s="95"/>
      <c r="EH462" s="95"/>
      <c r="EI462" s="95"/>
      <c r="EJ462" s="95"/>
      <c r="EK462" s="95"/>
      <c r="EL462" s="95"/>
      <c r="EM462" s="95"/>
      <c r="EN462" s="95"/>
      <c r="EO462" s="95"/>
      <c r="EP462" s="95"/>
      <c r="EQ462" s="95"/>
      <c r="ER462" s="95"/>
      <c r="ES462" s="95"/>
      <c r="ET462" s="95"/>
      <c r="EU462" s="95"/>
      <c r="EV462" s="95"/>
      <c r="EW462" s="95"/>
      <c r="EX462" s="95"/>
      <c r="EY462" s="95"/>
      <c r="EZ462" s="95"/>
      <c r="FA462" s="95"/>
      <c r="FB462" s="95"/>
      <c r="FC462" s="95"/>
      <c r="FD462" s="95"/>
      <c r="FE462" s="95"/>
      <c r="FF462" s="95"/>
      <c r="FG462" s="95"/>
      <c r="FH462" s="95"/>
      <c r="FI462" s="95"/>
      <c r="FJ462" s="95"/>
      <c r="FK462" s="95"/>
      <c r="FL462" s="95"/>
      <c r="FM462" s="95"/>
      <c r="FN462" s="95"/>
      <c r="FO462" s="95"/>
      <c r="FP462" s="95"/>
      <c r="FQ462" s="95"/>
      <c r="FR462" s="95"/>
      <c r="FS462" s="95"/>
      <c r="FT462" s="95"/>
      <c r="FU462" s="95"/>
      <c r="FV462" s="95"/>
      <c r="FW462" s="95"/>
      <c r="FX462" s="95"/>
      <c r="FY462" s="163"/>
      <c r="FZ462" s="163"/>
      <c r="GA462" s="163"/>
      <c r="GB462" s="163"/>
      <c r="GC462" s="163"/>
      <c r="GD462" s="163"/>
      <c r="GE462" s="163"/>
      <c r="GF462" s="163"/>
      <c r="GG462" s="163"/>
      <c r="GH462" s="163"/>
      <c r="GI462" s="163"/>
      <c r="GJ462" s="163"/>
      <c r="GK462" s="163"/>
      <c r="GL462" s="163"/>
      <c r="GM462" s="163"/>
      <c r="GN462" s="163"/>
      <c r="GO462" s="163"/>
      <c r="GP462" s="163"/>
      <c r="GQ462" s="163"/>
      <c r="GR462" s="163"/>
      <c r="GS462" s="163"/>
      <c r="GT462" s="163"/>
      <c r="GU462" s="163"/>
      <c r="GV462" s="163"/>
      <c r="GW462" s="163"/>
      <c r="GX462" s="163"/>
      <c r="GY462" s="163"/>
      <c r="GZ462" s="163"/>
      <c r="HA462" s="163"/>
      <c r="HB462" s="163"/>
      <c r="HC462" s="163"/>
      <c r="HD462" s="163"/>
      <c r="HE462" s="163"/>
      <c r="HF462" s="163"/>
      <c r="HG462" s="163"/>
      <c r="HH462" s="163"/>
    </row>
    <row r="463" spans="2:216" ht="15" customHeight="1">
      <c r="B463" s="104" t="s">
        <v>595</v>
      </c>
      <c r="C463" s="106" t="s">
        <v>190</v>
      </c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186"/>
      <c r="AH463" s="219"/>
      <c r="AI463" s="219"/>
      <c r="AJ463" s="219"/>
      <c r="AK463" s="95"/>
      <c r="AL463" s="95"/>
      <c r="AM463" s="95"/>
      <c r="AN463" s="95"/>
      <c r="AO463" s="95"/>
      <c r="AP463" s="95"/>
      <c r="AQ463" s="95"/>
      <c r="AR463" s="95"/>
      <c r="AS463" s="95"/>
      <c r="AT463" s="219"/>
      <c r="AU463" s="219"/>
      <c r="AV463" s="219"/>
      <c r="AW463" s="95"/>
      <c r="AX463" s="95"/>
      <c r="AY463" s="95"/>
      <c r="AZ463" s="95"/>
      <c r="BA463" s="95"/>
      <c r="BB463" s="95"/>
      <c r="BC463" s="95"/>
      <c r="BD463" s="95"/>
      <c r="BE463" s="95"/>
      <c r="BH463" s="219"/>
      <c r="BI463" s="219"/>
      <c r="BJ463" s="219"/>
      <c r="BK463" s="219"/>
      <c r="BL463" s="219"/>
      <c r="BM463" s="219"/>
      <c r="BN463" s="95"/>
      <c r="BO463" s="95"/>
      <c r="BP463" s="95"/>
      <c r="BQ463" s="95"/>
      <c r="BR463" s="95"/>
      <c r="BS463" s="95"/>
      <c r="BT463" s="219"/>
      <c r="BU463" s="219"/>
      <c r="BV463" s="219"/>
      <c r="BW463" s="219"/>
      <c r="BX463" s="219"/>
      <c r="BY463" s="219"/>
      <c r="BZ463" s="95"/>
      <c r="CA463" s="95"/>
      <c r="CB463" s="95"/>
      <c r="CC463" s="95"/>
      <c r="CD463" s="95"/>
      <c r="CE463" s="95"/>
      <c r="CH463" s="219"/>
      <c r="CI463" s="219"/>
      <c r="CJ463" s="219"/>
      <c r="CK463" s="219"/>
      <c r="CL463" s="219"/>
      <c r="CM463" s="219"/>
      <c r="CN463" s="219"/>
      <c r="CO463" s="219"/>
      <c r="CP463" s="219"/>
      <c r="CQ463" s="95"/>
      <c r="CR463" s="95"/>
      <c r="CS463" s="95"/>
      <c r="CT463" s="219"/>
      <c r="CU463" s="219"/>
      <c r="CV463" s="219"/>
      <c r="CW463" s="219"/>
      <c r="CX463" s="219"/>
      <c r="CY463" s="219"/>
      <c r="CZ463" s="219"/>
      <c r="DA463" s="219"/>
      <c r="DB463" s="219"/>
      <c r="DC463" s="95"/>
      <c r="DD463" s="95"/>
      <c r="DE463" s="95"/>
      <c r="DH463" s="95"/>
      <c r="DI463" s="95"/>
      <c r="DJ463" s="95"/>
      <c r="DK463" s="95"/>
      <c r="DL463" s="95"/>
      <c r="DM463" s="95"/>
      <c r="DN463" s="95"/>
      <c r="DO463" s="95"/>
      <c r="DP463" s="95"/>
      <c r="DQ463" s="95"/>
      <c r="DR463" s="95"/>
      <c r="DS463" s="95"/>
      <c r="DT463" s="95"/>
      <c r="DU463" s="95"/>
      <c r="DV463" s="95"/>
      <c r="DW463" s="95"/>
      <c r="DX463" s="95"/>
      <c r="DY463" s="95"/>
      <c r="DZ463" s="95"/>
      <c r="EA463" s="95"/>
      <c r="EB463" s="95"/>
      <c r="EC463" s="95"/>
      <c r="ED463" s="95"/>
      <c r="EE463" s="95"/>
      <c r="EF463" s="95"/>
      <c r="EG463" s="95"/>
      <c r="EH463" s="95"/>
      <c r="EI463" s="95"/>
      <c r="EJ463" s="95"/>
      <c r="EK463" s="95"/>
      <c r="EL463" s="95"/>
      <c r="EM463" s="95"/>
      <c r="EN463" s="95"/>
      <c r="EO463" s="95"/>
      <c r="EP463" s="95"/>
      <c r="EQ463" s="95"/>
      <c r="ER463" s="95"/>
      <c r="ES463" s="95"/>
      <c r="ET463" s="95"/>
      <c r="EU463" s="95"/>
      <c r="EV463" s="95"/>
      <c r="EW463" s="95"/>
      <c r="EX463" s="95"/>
      <c r="EY463" s="95"/>
      <c r="EZ463" s="95"/>
      <c r="FA463" s="95"/>
      <c r="FB463" s="95"/>
      <c r="FC463" s="95"/>
      <c r="FD463" s="95"/>
      <c r="FE463" s="95"/>
      <c r="FF463" s="95"/>
      <c r="FG463" s="95"/>
      <c r="FH463" s="95"/>
      <c r="FI463" s="95"/>
      <c r="FJ463" s="95"/>
      <c r="FK463" s="95"/>
      <c r="FL463" s="95"/>
      <c r="FM463" s="95"/>
      <c r="FN463" s="95"/>
      <c r="FO463" s="95"/>
      <c r="FP463" s="95"/>
      <c r="FQ463" s="95"/>
      <c r="FR463" s="95"/>
      <c r="FS463" s="95"/>
      <c r="FT463" s="95"/>
      <c r="FU463" s="95"/>
      <c r="FV463" s="95"/>
      <c r="FW463" s="95"/>
      <c r="FX463" s="95"/>
      <c r="FY463" s="163"/>
      <c r="FZ463" s="163"/>
      <c r="GA463" s="163"/>
      <c r="GB463" s="163"/>
      <c r="GC463" s="163"/>
      <c r="GD463" s="163"/>
      <c r="GE463" s="163"/>
      <c r="GF463" s="163"/>
      <c r="GG463" s="163"/>
      <c r="GH463" s="163"/>
      <c r="GI463" s="163"/>
      <c r="GJ463" s="163"/>
      <c r="GK463" s="163"/>
      <c r="GL463" s="163"/>
      <c r="GM463" s="163"/>
      <c r="GN463" s="163"/>
      <c r="GO463" s="163"/>
      <c r="GP463" s="163"/>
      <c r="GQ463" s="163"/>
      <c r="GR463" s="163"/>
      <c r="GS463" s="163"/>
      <c r="GT463" s="163"/>
      <c r="GU463" s="163"/>
      <c r="GV463" s="163"/>
      <c r="GW463" s="163"/>
      <c r="GX463" s="163"/>
      <c r="GY463" s="163"/>
      <c r="GZ463" s="163"/>
      <c r="HA463" s="163"/>
      <c r="HB463" s="163"/>
      <c r="HC463" s="163"/>
      <c r="HD463" s="163"/>
      <c r="HE463" s="163"/>
      <c r="HF463" s="163"/>
      <c r="HG463" s="163"/>
      <c r="HH463" s="163"/>
    </row>
    <row r="464" spans="2:216" ht="15" customHeight="1">
      <c r="B464" s="104" t="s">
        <v>596</v>
      </c>
      <c r="C464" s="106" t="s">
        <v>153</v>
      </c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186"/>
      <c r="AH464" s="219"/>
      <c r="AI464" s="219"/>
      <c r="AJ464" s="219"/>
      <c r="AK464" s="95"/>
      <c r="AL464" s="95"/>
      <c r="AM464" s="95"/>
      <c r="AN464" s="95"/>
      <c r="AO464" s="95"/>
      <c r="AP464" s="95"/>
      <c r="AQ464" s="95"/>
      <c r="AR464" s="95"/>
      <c r="AS464" s="95"/>
      <c r="AT464" s="219"/>
      <c r="AU464" s="219"/>
      <c r="AV464" s="219"/>
      <c r="AW464" s="95"/>
      <c r="AX464" s="95"/>
      <c r="AY464" s="95"/>
      <c r="AZ464" s="95"/>
      <c r="BA464" s="95"/>
      <c r="BB464" s="95"/>
      <c r="BC464" s="95"/>
      <c r="BD464" s="95"/>
      <c r="BE464" s="95"/>
      <c r="BH464" s="219"/>
      <c r="BI464" s="219"/>
      <c r="BJ464" s="219"/>
      <c r="BK464" s="219"/>
      <c r="BL464" s="219"/>
      <c r="BM464" s="219"/>
      <c r="BN464" s="95"/>
      <c r="BO464" s="95"/>
      <c r="BP464" s="95"/>
      <c r="BQ464" s="95"/>
      <c r="BR464" s="95"/>
      <c r="BS464" s="95"/>
      <c r="BT464" s="219"/>
      <c r="BU464" s="219"/>
      <c r="BV464" s="219"/>
      <c r="BW464" s="219"/>
      <c r="BX464" s="219"/>
      <c r="BY464" s="219"/>
      <c r="BZ464" s="95"/>
      <c r="CA464" s="95"/>
      <c r="CB464" s="95"/>
      <c r="CC464" s="95"/>
      <c r="CD464" s="95"/>
      <c r="CE464" s="95"/>
      <c r="CH464" s="219"/>
      <c r="CI464" s="219"/>
      <c r="CJ464" s="219"/>
      <c r="CK464" s="219"/>
      <c r="CL464" s="219"/>
      <c r="CM464" s="219"/>
      <c r="CN464" s="219"/>
      <c r="CO464" s="219"/>
      <c r="CP464" s="219"/>
      <c r="CQ464" s="95"/>
      <c r="CR464" s="95"/>
      <c r="CS464" s="95"/>
      <c r="CT464" s="219"/>
      <c r="CU464" s="219"/>
      <c r="CV464" s="219"/>
      <c r="CW464" s="219"/>
      <c r="CX464" s="219"/>
      <c r="CY464" s="219"/>
      <c r="CZ464" s="219"/>
      <c r="DA464" s="219"/>
      <c r="DB464" s="219"/>
      <c r="DC464" s="95"/>
      <c r="DD464" s="95"/>
      <c r="DE464" s="95"/>
      <c r="DH464" s="95"/>
      <c r="DI464" s="95"/>
      <c r="DJ464" s="95"/>
      <c r="DK464" s="95"/>
      <c r="DL464" s="95"/>
      <c r="DM464" s="95"/>
      <c r="DN464" s="95"/>
      <c r="DO464" s="95"/>
      <c r="DP464" s="95"/>
      <c r="DQ464" s="95"/>
      <c r="DR464" s="95"/>
      <c r="DS464" s="95"/>
      <c r="DT464" s="95"/>
      <c r="DU464" s="95"/>
      <c r="DV464" s="95"/>
      <c r="DW464" s="95"/>
      <c r="DX464" s="95"/>
      <c r="DY464" s="95"/>
      <c r="DZ464" s="95"/>
      <c r="EA464" s="95"/>
      <c r="EB464" s="95"/>
      <c r="EC464" s="95"/>
      <c r="ED464" s="95"/>
      <c r="EE464" s="95"/>
      <c r="EF464" s="95"/>
      <c r="EG464" s="95"/>
      <c r="EH464" s="95"/>
      <c r="EI464" s="95"/>
      <c r="EJ464" s="95"/>
      <c r="EK464" s="95"/>
      <c r="EL464" s="95"/>
      <c r="EM464" s="95"/>
      <c r="EN464" s="95"/>
      <c r="EO464" s="95"/>
      <c r="EP464" s="95"/>
      <c r="EQ464" s="95"/>
      <c r="ER464" s="95"/>
      <c r="ES464" s="95"/>
      <c r="ET464" s="95"/>
      <c r="EU464" s="95"/>
      <c r="EV464" s="95"/>
      <c r="EW464" s="95"/>
      <c r="EX464" s="95"/>
      <c r="EY464" s="95"/>
      <c r="EZ464" s="95"/>
      <c r="FA464" s="95"/>
      <c r="FB464" s="95"/>
      <c r="FC464" s="95"/>
      <c r="FD464" s="95"/>
      <c r="FE464" s="95"/>
      <c r="FF464" s="95"/>
      <c r="FG464" s="95"/>
      <c r="FH464" s="95"/>
      <c r="FI464" s="95"/>
      <c r="FJ464" s="95"/>
      <c r="FK464" s="95"/>
      <c r="FL464" s="95"/>
      <c r="FM464" s="95"/>
      <c r="FN464" s="95"/>
      <c r="FO464" s="95"/>
      <c r="FP464" s="95"/>
      <c r="FQ464" s="95"/>
      <c r="FR464" s="95"/>
      <c r="FS464" s="95"/>
      <c r="FT464" s="95"/>
      <c r="FU464" s="95"/>
      <c r="FV464" s="95"/>
      <c r="FW464" s="95"/>
      <c r="FX464" s="95"/>
      <c r="FY464" s="163"/>
      <c r="FZ464" s="163"/>
      <c r="GA464" s="163"/>
      <c r="GB464" s="163"/>
      <c r="GC464" s="163"/>
      <c r="GD464" s="163"/>
      <c r="GE464" s="163"/>
      <c r="GF464" s="163"/>
      <c r="GG464" s="163"/>
      <c r="GH464" s="163"/>
      <c r="GI464" s="163"/>
      <c r="GJ464" s="163"/>
      <c r="GK464" s="163"/>
      <c r="GL464" s="163"/>
      <c r="GM464" s="163"/>
      <c r="GN464" s="163"/>
      <c r="GO464" s="163"/>
      <c r="GP464" s="163"/>
      <c r="GQ464" s="163"/>
      <c r="GR464" s="163"/>
      <c r="GS464" s="163"/>
      <c r="GT464" s="163"/>
      <c r="GU464" s="163"/>
      <c r="GV464" s="163"/>
      <c r="GW464" s="163"/>
      <c r="GX464" s="163"/>
      <c r="GY464" s="163"/>
      <c r="GZ464" s="163"/>
      <c r="HA464" s="163"/>
      <c r="HB464" s="163"/>
      <c r="HC464" s="163"/>
      <c r="HD464" s="163"/>
      <c r="HE464" s="163"/>
      <c r="HF464" s="163"/>
      <c r="HG464" s="163"/>
      <c r="HH464" s="163"/>
    </row>
    <row r="465" spans="2:216" ht="15" customHeight="1">
      <c r="B465" s="104" t="s">
        <v>597</v>
      </c>
      <c r="C465" s="106" t="s">
        <v>153</v>
      </c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186"/>
      <c r="AH465" s="219"/>
      <c r="AI465" s="219"/>
      <c r="AJ465" s="219"/>
      <c r="AK465" s="95"/>
      <c r="AL465" s="95"/>
      <c r="AM465" s="95"/>
      <c r="AN465" s="95"/>
      <c r="AO465" s="95"/>
      <c r="AP465" s="95"/>
      <c r="AQ465" s="95"/>
      <c r="AR465" s="95"/>
      <c r="AS465" s="95"/>
      <c r="AT465" s="219"/>
      <c r="AU465" s="219"/>
      <c r="AV465" s="219"/>
      <c r="AW465" s="95"/>
      <c r="AX465" s="95"/>
      <c r="AY465" s="95"/>
      <c r="AZ465" s="95"/>
      <c r="BA465" s="95"/>
      <c r="BB465" s="95"/>
      <c r="BC465" s="95"/>
      <c r="BD465" s="95"/>
      <c r="BE465" s="95"/>
      <c r="BH465" s="219"/>
      <c r="BI465" s="219"/>
      <c r="BJ465" s="219"/>
      <c r="BK465" s="219"/>
      <c r="BL465" s="219"/>
      <c r="BM465" s="219"/>
      <c r="BN465" s="95"/>
      <c r="BO465" s="95"/>
      <c r="BP465" s="95"/>
      <c r="BQ465" s="95"/>
      <c r="BR465" s="95"/>
      <c r="BS465" s="95"/>
      <c r="BT465" s="219"/>
      <c r="BU465" s="219"/>
      <c r="BV465" s="219"/>
      <c r="BW465" s="219"/>
      <c r="BX465" s="219"/>
      <c r="BY465" s="219"/>
      <c r="BZ465" s="95"/>
      <c r="CA465" s="95"/>
      <c r="CB465" s="95"/>
      <c r="CC465" s="95"/>
      <c r="CD465" s="95"/>
      <c r="CE465" s="95"/>
      <c r="CH465" s="219"/>
      <c r="CI465" s="219"/>
      <c r="CJ465" s="219"/>
      <c r="CK465" s="219"/>
      <c r="CL465" s="219"/>
      <c r="CM465" s="219"/>
      <c r="CN465" s="219"/>
      <c r="CO465" s="219"/>
      <c r="CP465" s="219"/>
      <c r="CQ465" s="95"/>
      <c r="CR465" s="95"/>
      <c r="CS465" s="95"/>
      <c r="CT465" s="219"/>
      <c r="CU465" s="219"/>
      <c r="CV465" s="219"/>
      <c r="CW465" s="219"/>
      <c r="CX465" s="219"/>
      <c r="CY465" s="219"/>
      <c r="CZ465" s="219"/>
      <c r="DA465" s="219"/>
      <c r="DB465" s="219"/>
      <c r="DC465" s="95"/>
      <c r="DD465" s="95"/>
      <c r="DE465" s="95"/>
      <c r="DH465" s="95"/>
      <c r="DI465" s="95"/>
      <c r="DJ465" s="95"/>
      <c r="DK465" s="95"/>
      <c r="DL465" s="95"/>
      <c r="DM465" s="95"/>
      <c r="DN465" s="95"/>
      <c r="DO465" s="95"/>
      <c r="DP465" s="95"/>
      <c r="DQ465" s="95"/>
      <c r="DR465" s="95"/>
      <c r="DS465" s="95"/>
      <c r="DT465" s="95"/>
      <c r="DU465" s="95"/>
      <c r="DV465" s="95"/>
      <c r="DW465" s="95"/>
      <c r="DX465" s="95"/>
      <c r="DY465" s="95"/>
      <c r="DZ465" s="95"/>
      <c r="EA465" s="95"/>
      <c r="EB465" s="95"/>
      <c r="EC465" s="95"/>
      <c r="ED465" s="95"/>
      <c r="EE465" s="95"/>
      <c r="EF465" s="95"/>
      <c r="EG465" s="95"/>
      <c r="EH465" s="95"/>
      <c r="EI465" s="95"/>
      <c r="EJ465" s="95"/>
      <c r="EK465" s="95"/>
      <c r="EL465" s="95"/>
      <c r="EM465" s="95"/>
      <c r="EN465" s="95"/>
      <c r="EO465" s="95"/>
      <c r="EP465" s="95"/>
      <c r="EQ465" s="95"/>
      <c r="ER465" s="95"/>
      <c r="ES465" s="95"/>
      <c r="ET465" s="95"/>
      <c r="EU465" s="95"/>
      <c r="EV465" s="95"/>
      <c r="EW465" s="95"/>
      <c r="EX465" s="95"/>
      <c r="EY465" s="95"/>
      <c r="EZ465" s="95"/>
      <c r="FA465" s="95"/>
      <c r="FB465" s="95"/>
      <c r="FC465" s="95"/>
      <c r="FD465" s="95"/>
      <c r="FE465" s="95"/>
      <c r="FF465" s="95"/>
      <c r="FG465" s="95"/>
      <c r="FH465" s="95"/>
      <c r="FI465" s="95"/>
      <c r="FJ465" s="95"/>
      <c r="FK465" s="95"/>
      <c r="FL465" s="95"/>
      <c r="FM465" s="95"/>
      <c r="FN465" s="95"/>
      <c r="FO465" s="95"/>
      <c r="FP465" s="95"/>
      <c r="FQ465" s="95"/>
      <c r="FR465" s="95"/>
      <c r="FS465" s="95"/>
      <c r="FT465" s="95"/>
      <c r="FU465" s="95"/>
      <c r="FV465" s="95"/>
      <c r="FW465" s="95"/>
      <c r="FX465" s="95"/>
      <c r="FY465" s="163"/>
      <c r="FZ465" s="163"/>
      <c r="GA465" s="163"/>
      <c r="GB465" s="163"/>
      <c r="GC465" s="163"/>
      <c r="GD465" s="163"/>
      <c r="GE465" s="163"/>
      <c r="GF465" s="163"/>
      <c r="GG465" s="163"/>
      <c r="GH465" s="163"/>
      <c r="GI465" s="163"/>
      <c r="GJ465" s="163"/>
      <c r="GK465" s="163"/>
      <c r="GL465" s="163"/>
      <c r="GM465" s="163"/>
      <c r="GN465" s="163"/>
      <c r="GO465" s="163"/>
      <c r="GP465" s="163"/>
      <c r="GQ465" s="163"/>
      <c r="GR465" s="163"/>
      <c r="GS465" s="163"/>
      <c r="GT465" s="163"/>
      <c r="GU465" s="163"/>
      <c r="GV465" s="163"/>
      <c r="GW465" s="163"/>
      <c r="GX465" s="163"/>
      <c r="GY465" s="163"/>
      <c r="GZ465" s="163"/>
      <c r="HA465" s="163"/>
      <c r="HB465" s="163"/>
      <c r="HC465" s="163"/>
      <c r="HD465" s="163"/>
      <c r="HE465" s="163"/>
      <c r="HF465" s="163"/>
      <c r="HG465" s="163"/>
      <c r="HH465" s="163"/>
    </row>
    <row r="466" spans="2:216" ht="15" customHeight="1">
      <c r="B466" s="104" t="s">
        <v>598</v>
      </c>
      <c r="C466" s="106" t="s">
        <v>153</v>
      </c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186"/>
      <c r="AH466" s="219"/>
      <c r="AI466" s="219"/>
      <c r="AJ466" s="219"/>
      <c r="AK466" s="95"/>
      <c r="AL466" s="95"/>
      <c r="AM466" s="95"/>
      <c r="AN466" s="95"/>
      <c r="AO466" s="95"/>
      <c r="AP466" s="95"/>
      <c r="AQ466" s="95"/>
      <c r="AR466" s="95"/>
      <c r="AS466" s="95"/>
      <c r="AT466" s="219"/>
      <c r="AU466" s="219"/>
      <c r="AV466" s="219"/>
      <c r="AW466" s="95"/>
      <c r="AX466" s="95"/>
      <c r="AY466" s="95"/>
      <c r="AZ466" s="95"/>
      <c r="BA466" s="95"/>
      <c r="BB466" s="95"/>
      <c r="BC466" s="95"/>
      <c r="BD466" s="95"/>
      <c r="BE466" s="95"/>
      <c r="BH466" s="219"/>
      <c r="BI466" s="219"/>
      <c r="BJ466" s="219"/>
      <c r="BK466" s="219"/>
      <c r="BL466" s="219"/>
      <c r="BM466" s="219"/>
      <c r="BN466" s="95"/>
      <c r="BO466" s="95"/>
      <c r="BP466" s="95"/>
      <c r="BQ466" s="95"/>
      <c r="BR466" s="95"/>
      <c r="BS466" s="95"/>
      <c r="BT466" s="219"/>
      <c r="BU466" s="219"/>
      <c r="BV466" s="219"/>
      <c r="BW466" s="219"/>
      <c r="BX466" s="219"/>
      <c r="BY466" s="219"/>
      <c r="BZ466" s="95"/>
      <c r="CA466" s="95"/>
      <c r="CB466" s="95"/>
      <c r="CC466" s="95"/>
      <c r="CD466" s="95"/>
      <c r="CE466" s="95"/>
      <c r="CH466" s="219"/>
      <c r="CI466" s="219"/>
      <c r="CJ466" s="219"/>
      <c r="CK466" s="219"/>
      <c r="CL466" s="219"/>
      <c r="CM466" s="219"/>
      <c r="CN466" s="219"/>
      <c r="CO466" s="219"/>
      <c r="CP466" s="219"/>
      <c r="CQ466" s="95"/>
      <c r="CR466" s="95"/>
      <c r="CS466" s="95"/>
      <c r="CT466" s="219"/>
      <c r="CU466" s="219"/>
      <c r="CV466" s="219"/>
      <c r="CW466" s="219"/>
      <c r="CX466" s="219"/>
      <c r="CY466" s="219"/>
      <c r="CZ466" s="219"/>
      <c r="DA466" s="219"/>
      <c r="DB466" s="219"/>
      <c r="DC466" s="95"/>
      <c r="DD466" s="95"/>
      <c r="DE466" s="95"/>
      <c r="DH466" s="95"/>
      <c r="DI466" s="95"/>
      <c r="DJ466" s="95"/>
      <c r="DK466" s="95"/>
      <c r="DL466" s="95"/>
      <c r="DM466" s="95"/>
      <c r="DN466" s="95"/>
      <c r="DO466" s="95"/>
      <c r="DP466" s="95"/>
      <c r="DQ466" s="95"/>
      <c r="DR466" s="95"/>
      <c r="DS466" s="95"/>
      <c r="DT466" s="95"/>
      <c r="DU466" s="95"/>
      <c r="DV466" s="95"/>
      <c r="DW466" s="95"/>
      <c r="DX466" s="95"/>
      <c r="DY466" s="95"/>
      <c r="DZ466" s="95"/>
      <c r="EA466" s="95"/>
      <c r="EB466" s="95"/>
      <c r="EC466" s="95"/>
      <c r="ED466" s="95"/>
      <c r="EE466" s="95"/>
      <c r="EF466" s="95"/>
      <c r="EG466" s="95"/>
      <c r="EH466" s="95"/>
      <c r="EI466" s="95"/>
      <c r="EJ466" s="95"/>
      <c r="EK466" s="95"/>
      <c r="EL466" s="95"/>
      <c r="EM466" s="95"/>
      <c r="EN466" s="95"/>
      <c r="EO466" s="95"/>
      <c r="EP466" s="95"/>
      <c r="EQ466" s="95"/>
      <c r="ER466" s="95"/>
      <c r="ES466" s="95"/>
      <c r="ET466" s="95"/>
      <c r="EU466" s="95"/>
      <c r="EV466" s="95"/>
      <c r="EW466" s="95"/>
      <c r="EX466" s="95"/>
      <c r="EY466" s="95"/>
      <c r="EZ466" s="95"/>
      <c r="FA466" s="95"/>
      <c r="FB466" s="95"/>
      <c r="FC466" s="95"/>
      <c r="FD466" s="95"/>
      <c r="FE466" s="95"/>
      <c r="FF466" s="95"/>
      <c r="FG466" s="95"/>
      <c r="FH466" s="95"/>
      <c r="FI466" s="95"/>
      <c r="FJ466" s="95"/>
      <c r="FK466" s="95"/>
      <c r="FL466" s="95"/>
      <c r="FM466" s="95"/>
      <c r="FN466" s="95"/>
      <c r="FO466" s="95"/>
      <c r="FP466" s="95"/>
      <c r="FQ466" s="95"/>
      <c r="FR466" s="95"/>
      <c r="FS466" s="95"/>
      <c r="FT466" s="95"/>
      <c r="FU466" s="95"/>
      <c r="FV466" s="95"/>
      <c r="FW466" s="95"/>
      <c r="FX466" s="95"/>
      <c r="FY466" s="163"/>
      <c r="FZ466" s="163"/>
      <c r="GA466" s="163"/>
      <c r="GB466" s="163"/>
      <c r="GC466" s="163"/>
      <c r="GD466" s="163"/>
      <c r="GE466" s="163"/>
      <c r="GF466" s="163"/>
      <c r="GG466" s="163"/>
      <c r="GH466" s="163"/>
      <c r="GI466" s="163"/>
      <c r="GJ466" s="163"/>
      <c r="GK466" s="163"/>
      <c r="GL466" s="163"/>
      <c r="GM466" s="163"/>
      <c r="GN466" s="163"/>
      <c r="GO466" s="163"/>
      <c r="GP466" s="163"/>
      <c r="GQ466" s="163"/>
      <c r="GR466" s="163"/>
      <c r="GS466" s="163"/>
      <c r="GT466" s="163"/>
      <c r="GU466" s="163"/>
      <c r="GV466" s="163"/>
      <c r="GW466" s="163"/>
      <c r="GX466" s="163"/>
      <c r="GY466" s="163"/>
      <c r="GZ466" s="163"/>
      <c r="HA466" s="163"/>
      <c r="HB466" s="163"/>
      <c r="HC466" s="163"/>
      <c r="HD466" s="163"/>
      <c r="HE466" s="163"/>
      <c r="HF466" s="163"/>
      <c r="HG466" s="163"/>
      <c r="HH466" s="163"/>
    </row>
    <row r="467" spans="2:216" ht="15" customHeight="1">
      <c r="B467" s="104" t="s">
        <v>599</v>
      </c>
      <c r="C467" s="106" t="s">
        <v>156</v>
      </c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  <c r="AB467" s="97"/>
      <c r="AC467" s="97"/>
      <c r="AD467" s="97"/>
      <c r="AE467" s="97"/>
      <c r="AF467" s="182"/>
      <c r="AH467" s="232"/>
      <c r="AI467" s="232"/>
      <c r="AJ467" s="232"/>
      <c r="AK467" s="97"/>
      <c r="AL467" s="97"/>
      <c r="AM467" s="97"/>
      <c r="AN467" s="97"/>
      <c r="AO467" s="97"/>
      <c r="AP467" s="97"/>
      <c r="AQ467" s="97"/>
      <c r="AR467" s="97"/>
      <c r="AS467" s="97"/>
      <c r="AT467" s="232"/>
      <c r="AU467" s="232"/>
      <c r="AV467" s="232"/>
      <c r="AW467" s="97"/>
      <c r="AX467" s="97"/>
      <c r="AY467" s="97"/>
      <c r="AZ467" s="97"/>
      <c r="BA467" s="97"/>
      <c r="BB467" s="97"/>
      <c r="BC467" s="97"/>
      <c r="BD467" s="97"/>
      <c r="BE467" s="97"/>
      <c r="BH467" s="232"/>
      <c r="BI467" s="232"/>
      <c r="BJ467" s="232"/>
      <c r="BK467" s="232"/>
      <c r="BL467" s="232"/>
      <c r="BM467" s="232"/>
      <c r="BN467" s="97"/>
      <c r="BO467" s="97"/>
      <c r="BP467" s="97"/>
      <c r="BQ467" s="97"/>
      <c r="BR467" s="97"/>
      <c r="BS467" s="97"/>
      <c r="BT467" s="232"/>
      <c r="BU467" s="232"/>
      <c r="BV467" s="232"/>
      <c r="BW467" s="232"/>
      <c r="BX467" s="232"/>
      <c r="BY467" s="232"/>
      <c r="BZ467" s="97"/>
      <c r="CA467" s="97"/>
      <c r="CB467" s="97"/>
      <c r="CC467" s="97"/>
      <c r="CD467" s="97"/>
      <c r="CE467" s="97"/>
      <c r="CH467" s="232"/>
      <c r="CI467" s="232"/>
      <c r="CJ467" s="232"/>
      <c r="CK467" s="232"/>
      <c r="CL467" s="232"/>
      <c r="CM467" s="232"/>
      <c r="CN467" s="232"/>
      <c r="CO467" s="232"/>
      <c r="CP467" s="232"/>
      <c r="CQ467" s="97"/>
      <c r="CR467" s="97"/>
      <c r="CS467" s="97"/>
      <c r="CT467" s="232"/>
      <c r="CU467" s="232"/>
      <c r="CV467" s="232"/>
      <c r="CW467" s="232"/>
      <c r="CX467" s="232"/>
      <c r="CY467" s="232"/>
      <c r="CZ467" s="232"/>
      <c r="DA467" s="232"/>
      <c r="DB467" s="232"/>
      <c r="DC467" s="97"/>
      <c r="DD467" s="97"/>
      <c r="DE467" s="97"/>
      <c r="DH467" s="97"/>
      <c r="DI467" s="97"/>
      <c r="DJ467" s="97"/>
      <c r="DK467" s="97"/>
      <c r="DL467" s="97"/>
      <c r="DM467" s="97"/>
      <c r="DN467" s="97"/>
      <c r="DO467" s="97"/>
      <c r="DP467" s="97"/>
      <c r="DQ467" s="97"/>
      <c r="DR467" s="97"/>
      <c r="DS467" s="97"/>
      <c r="DT467" s="97"/>
      <c r="DU467" s="97"/>
      <c r="DV467" s="97"/>
      <c r="DW467" s="97"/>
      <c r="DX467" s="97"/>
      <c r="DY467" s="97"/>
      <c r="DZ467" s="97"/>
      <c r="EA467" s="97"/>
      <c r="EB467" s="97"/>
      <c r="EC467" s="97"/>
      <c r="ED467" s="97"/>
      <c r="EE467" s="97"/>
      <c r="EF467" s="97"/>
      <c r="EG467" s="97"/>
      <c r="EH467" s="97"/>
      <c r="EI467" s="97"/>
      <c r="EJ467" s="97"/>
      <c r="EK467" s="97"/>
      <c r="EL467" s="97"/>
      <c r="EM467" s="97"/>
      <c r="EN467" s="97"/>
      <c r="EO467" s="97"/>
      <c r="EP467" s="97"/>
      <c r="EQ467" s="97"/>
      <c r="ER467" s="97"/>
      <c r="ES467" s="97"/>
      <c r="ET467" s="97"/>
      <c r="EU467" s="97"/>
      <c r="EV467" s="97"/>
      <c r="EW467" s="97"/>
      <c r="EX467" s="97"/>
      <c r="EY467" s="97"/>
      <c r="EZ467" s="97"/>
      <c r="FA467" s="97"/>
      <c r="FB467" s="97"/>
      <c r="FC467" s="97"/>
      <c r="FD467" s="97"/>
      <c r="FE467" s="97"/>
      <c r="FF467" s="97"/>
      <c r="FG467" s="97"/>
      <c r="FH467" s="97"/>
      <c r="FI467" s="97"/>
      <c r="FJ467" s="97"/>
      <c r="FK467" s="97"/>
      <c r="FL467" s="97"/>
      <c r="FM467" s="97"/>
      <c r="FN467" s="97"/>
      <c r="FO467" s="97"/>
      <c r="FP467" s="97"/>
      <c r="FQ467" s="97"/>
      <c r="FR467" s="97"/>
      <c r="FS467" s="97"/>
      <c r="FT467" s="97"/>
      <c r="FU467" s="97"/>
      <c r="FV467" s="97"/>
      <c r="FW467" s="97"/>
      <c r="FX467" s="97"/>
      <c r="FY467" s="171"/>
      <c r="FZ467" s="171"/>
      <c r="GA467" s="171"/>
      <c r="GB467" s="171"/>
      <c r="GC467" s="171"/>
      <c r="GD467" s="171"/>
      <c r="GE467" s="171"/>
      <c r="GF467" s="171"/>
      <c r="GG467" s="171"/>
      <c r="GH467" s="171"/>
      <c r="GI467" s="171"/>
      <c r="GJ467" s="171"/>
      <c r="GK467" s="171"/>
      <c r="GL467" s="171"/>
      <c r="GM467" s="171"/>
      <c r="GN467" s="171"/>
      <c r="GO467" s="171"/>
      <c r="GP467" s="171"/>
      <c r="GQ467" s="171"/>
      <c r="GR467" s="171"/>
      <c r="GS467" s="171"/>
      <c r="GT467" s="171"/>
      <c r="GU467" s="171"/>
      <c r="GV467" s="171"/>
      <c r="GW467" s="171"/>
      <c r="GX467" s="171"/>
      <c r="GY467" s="171"/>
      <c r="GZ467" s="171"/>
      <c r="HA467" s="171"/>
      <c r="HB467" s="171"/>
      <c r="HC467" s="171"/>
      <c r="HD467" s="171"/>
      <c r="HE467" s="171"/>
      <c r="HF467" s="171"/>
      <c r="HG467" s="171"/>
      <c r="HH467" s="171"/>
    </row>
    <row r="468" spans="2:216" ht="15" customHeight="1">
      <c r="B468" s="104" t="s">
        <v>600</v>
      </c>
      <c r="C468" s="106" t="s">
        <v>158</v>
      </c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182"/>
      <c r="AH468" s="219"/>
      <c r="AI468" s="219"/>
      <c r="AJ468" s="219"/>
      <c r="AK468" s="95"/>
      <c r="AL468" s="95"/>
      <c r="AM468" s="95"/>
      <c r="AN468" s="95"/>
      <c r="AO468" s="95"/>
      <c r="AP468" s="95"/>
      <c r="AQ468" s="95"/>
      <c r="AR468" s="95"/>
      <c r="AS468" s="95"/>
      <c r="AT468" s="219"/>
      <c r="AU468" s="219"/>
      <c r="AV468" s="219"/>
      <c r="AW468" s="95"/>
      <c r="AX468" s="95"/>
      <c r="AY468" s="95"/>
      <c r="AZ468" s="95"/>
      <c r="BA468" s="95"/>
      <c r="BB468" s="95"/>
      <c r="BC468" s="95"/>
      <c r="BD468" s="95"/>
      <c r="BE468" s="95"/>
      <c r="BH468" s="219"/>
      <c r="BI468" s="219"/>
      <c r="BJ468" s="219"/>
      <c r="BK468" s="219"/>
      <c r="BL468" s="219"/>
      <c r="BM468" s="219"/>
      <c r="BN468" s="95"/>
      <c r="BO468" s="95"/>
      <c r="BP468" s="95"/>
      <c r="BQ468" s="95"/>
      <c r="BR468" s="95"/>
      <c r="BS468" s="95"/>
      <c r="BT468" s="219"/>
      <c r="BU468" s="219"/>
      <c r="BV468" s="219"/>
      <c r="BW468" s="219"/>
      <c r="BX468" s="219"/>
      <c r="BY468" s="219"/>
      <c r="BZ468" s="95"/>
      <c r="CA468" s="95"/>
      <c r="CB468" s="95"/>
      <c r="CC468" s="95"/>
      <c r="CD468" s="95"/>
      <c r="CE468" s="95"/>
      <c r="CH468" s="219"/>
      <c r="CI468" s="219"/>
      <c r="CJ468" s="219"/>
      <c r="CK468" s="219"/>
      <c r="CL468" s="219"/>
      <c r="CM468" s="219"/>
      <c r="CN468" s="219"/>
      <c r="CO468" s="219"/>
      <c r="CP468" s="219"/>
      <c r="CQ468" s="95"/>
      <c r="CR468" s="95"/>
      <c r="CS468" s="95"/>
      <c r="CT468" s="219"/>
      <c r="CU468" s="219"/>
      <c r="CV468" s="219"/>
      <c r="CW468" s="219"/>
      <c r="CX468" s="219"/>
      <c r="CY468" s="219"/>
      <c r="CZ468" s="219"/>
      <c r="DA468" s="219"/>
      <c r="DB468" s="219"/>
      <c r="DC468" s="95"/>
      <c r="DD468" s="95"/>
      <c r="DE468" s="95"/>
      <c r="DH468" s="95"/>
      <c r="DI468" s="95"/>
      <c r="DJ468" s="95"/>
      <c r="DK468" s="95"/>
      <c r="DL468" s="95"/>
      <c r="DM468" s="95"/>
      <c r="DN468" s="95"/>
      <c r="DO468" s="95"/>
      <c r="DP468" s="95"/>
      <c r="DQ468" s="95"/>
      <c r="DR468" s="95"/>
      <c r="DS468" s="95"/>
      <c r="DT468" s="95"/>
      <c r="DU468" s="95"/>
      <c r="DV468" s="95"/>
      <c r="DW468" s="95"/>
      <c r="DX468" s="95"/>
      <c r="DY468" s="95"/>
      <c r="DZ468" s="95"/>
      <c r="EA468" s="95"/>
      <c r="EB468" s="95"/>
      <c r="EC468" s="95"/>
      <c r="ED468" s="95"/>
      <c r="EE468" s="95"/>
      <c r="EF468" s="95"/>
      <c r="EG468" s="95"/>
      <c r="EH468" s="95"/>
      <c r="EI468" s="95"/>
      <c r="EJ468" s="95"/>
      <c r="EK468" s="95"/>
      <c r="EL468" s="95"/>
      <c r="EM468" s="95"/>
      <c r="EN468" s="95"/>
      <c r="EO468" s="95"/>
      <c r="EP468" s="95"/>
      <c r="EQ468" s="95"/>
      <c r="ER468" s="95"/>
      <c r="ES468" s="95"/>
      <c r="ET468" s="95"/>
      <c r="EU468" s="95"/>
      <c r="EV468" s="95"/>
      <c r="EW468" s="95"/>
      <c r="EX468" s="95"/>
      <c r="EY468" s="95"/>
      <c r="EZ468" s="95"/>
      <c r="FA468" s="95"/>
      <c r="FB468" s="95"/>
      <c r="FC468" s="95"/>
      <c r="FD468" s="95"/>
      <c r="FE468" s="95"/>
      <c r="FF468" s="95"/>
      <c r="FG468" s="95"/>
      <c r="FH468" s="95"/>
      <c r="FI468" s="95"/>
      <c r="FJ468" s="95"/>
      <c r="FK468" s="95"/>
      <c r="FL468" s="95"/>
      <c r="FM468" s="95"/>
      <c r="FN468" s="95"/>
      <c r="FO468" s="95"/>
      <c r="FP468" s="95"/>
      <c r="FQ468" s="95"/>
      <c r="FR468" s="95"/>
      <c r="FS468" s="95"/>
      <c r="FT468" s="95"/>
      <c r="FU468" s="95"/>
      <c r="FV468" s="95"/>
      <c r="FW468" s="95"/>
      <c r="FX468" s="95"/>
      <c r="FY468" s="163"/>
      <c r="FZ468" s="163"/>
      <c r="GA468" s="163"/>
      <c r="GB468" s="163"/>
      <c r="GC468" s="163"/>
      <c r="GD468" s="163"/>
      <c r="GE468" s="163"/>
      <c r="GF468" s="163"/>
      <c r="GG468" s="163"/>
      <c r="GH468" s="163"/>
      <c r="GI468" s="163"/>
      <c r="GJ468" s="163"/>
      <c r="GK468" s="163"/>
      <c r="GL468" s="163"/>
      <c r="GM468" s="163"/>
      <c r="GN468" s="163"/>
      <c r="GO468" s="163"/>
      <c r="GP468" s="163"/>
      <c r="GQ468" s="163"/>
      <c r="GR468" s="163"/>
      <c r="GS468" s="163"/>
      <c r="GT468" s="163"/>
      <c r="GU468" s="163"/>
      <c r="GV468" s="163"/>
      <c r="GW468" s="163"/>
      <c r="GX468" s="163"/>
      <c r="GY468" s="163"/>
      <c r="GZ468" s="163"/>
      <c r="HA468" s="163"/>
      <c r="HB468" s="163"/>
      <c r="HC468" s="163"/>
      <c r="HD468" s="163"/>
      <c r="HE468" s="163"/>
      <c r="HF468" s="163"/>
      <c r="HG468" s="163"/>
      <c r="HH468" s="163"/>
    </row>
    <row r="469" spans="2:216" ht="15" customHeight="1">
      <c r="B469" s="104" t="s">
        <v>601</v>
      </c>
      <c r="C469" s="106" t="s">
        <v>153</v>
      </c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182"/>
      <c r="AH469" s="219"/>
      <c r="AI469" s="219"/>
      <c r="AJ469" s="219"/>
      <c r="AK469" s="95"/>
      <c r="AL469" s="95"/>
      <c r="AM469" s="95"/>
      <c r="AN469" s="95"/>
      <c r="AO469" s="95"/>
      <c r="AP469" s="95"/>
      <c r="AQ469" s="95"/>
      <c r="AR469" s="95"/>
      <c r="AS469" s="95"/>
      <c r="AT469" s="219"/>
      <c r="AU469" s="219"/>
      <c r="AV469" s="219"/>
      <c r="AW469" s="95"/>
      <c r="AX469" s="95"/>
      <c r="AY469" s="95"/>
      <c r="AZ469" s="95"/>
      <c r="BA469" s="95"/>
      <c r="BB469" s="95"/>
      <c r="BC469" s="95"/>
      <c r="BD469" s="95"/>
      <c r="BE469" s="95"/>
      <c r="BH469" s="219"/>
      <c r="BI469" s="219"/>
      <c r="BJ469" s="219"/>
      <c r="BK469" s="219"/>
      <c r="BL469" s="219"/>
      <c r="BM469" s="219"/>
      <c r="BN469" s="95"/>
      <c r="BO469" s="95"/>
      <c r="BP469" s="95"/>
      <c r="BQ469" s="95"/>
      <c r="BR469" s="95"/>
      <c r="BS469" s="95"/>
      <c r="BT469" s="219"/>
      <c r="BU469" s="219"/>
      <c r="BV469" s="219"/>
      <c r="BW469" s="219"/>
      <c r="BX469" s="219"/>
      <c r="BY469" s="219"/>
      <c r="BZ469" s="95"/>
      <c r="CA469" s="95"/>
      <c r="CB469" s="95"/>
      <c r="CC469" s="95"/>
      <c r="CD469" s="95"/>
      <c r="CE469" s="95"/>
      <c r="CH469" s="219"/>
      <c r="CI469" s="219"/>
      <c r="CJ469" s="219"/>
      <c r="CK469" s="219"/>
      <c r="CL469" s="219"/>
      <c r="CM469" s="219"/>
      <c r="CN469" s="219"/>
      <c r="CO469" s="219"/>
      <c r="CP469" s="219"/>
      <c r="CQ469" s="95"/>
      <c r="CR469" s="95"/>
      <c r="CS469" s="95"/>
      <c r="CT469" s="219"/>
      <c r="CU469" s="219"/>
      <c r="CV469" s="219"/>
      <c r="CW469" s="219"/>
      <c r="CX469" s="219"/>
      <c r="CY469" s="219"/>
      <c r="CZ469" s="219"/>
      <c r="DA469" s="219"/>
      <c r="DB469" s="219"/>
      <c r="DC469" s="95"/>
      <c r="DD469" s="95"/>
      <c r="DE469" s="95"/>
      <c r="DH469" s="95"/>
      <c r="DI469" s="95"/>
      <c r="DJ469" s="95"/>
      <c r="DK469" s="95"/>
      <c r="DL469" s="95"/>
      <c r="DM469" s="95"/>
      <c r="DN469" s="95"/>
      <c r="DO469" s="95"/>
      <c r="DP469" s="95"/>
      <c r="DQ469" s="95"/>
      <c r="DR469" s="95"/>
      <c r="DS469" s="95"/>
      <c r="DT469" s="95"/>
      <c r="DU469" s="95"/>
      <c r="DV469" s="95"/>
      <c r="DW469" s="95"/>
      <c r="DX469" s="95"/>
      <c r="DY469" s="95"/>
      <c r="DZ469" s="95"/>
      <c r="EA469" s="95"/>
      <c r="EB469" s="95"/>
      <c r="EC469" s="95"/>
      <c r="ED469" s="95"/>
      <c r="EE469" s="95"/>
      <c r="EF469" s="95"/>
      <c r="EG469" s="95"/>
      <c r="EH469" s="95"/>
      <c r="EI469" s="95"/>
      <c r="EJ469" s="95"/>
      <c r="EK469" s="95"/>
      <c r="EL469" s="95"/>
      <c r="EM469" s="95"/>
      <c r="EN469" s="95"/>
      <c r="EO469" s="95"/>
      <c r="EP469" s="95"/>
      <c r="EQ469" s="95"/>
      <c r="ER469" s="95"/>
      <c r="ES469" s="95"/>
      <c r="ET469" s="95"/>
      <c r="EU469" s="95"/>
      <c r="EV469" s="95"/>
      <c r="EW469" s="95"/>
      <c r="EX469" s="95"/>
      <c r="EY469" s="95"/>
      <c r="EZ469" s="95"/>
      <c r="FA469" s="95"/>
      <c r="FB469" s="95"/>
      <c r="FC469" s="95"/>
      <c r="FD469" s="95"/>
      <c r="FE469" s="95"/>
      <c r="FF469" s="95"/>
      <c r="FG469" s="95"/>
      <c r="FH469" s="95"/>
      <c r="FI469" s="95"/>
      <c r="FJ469" s="95"/>
      <c r="FK469" s="95"/>
      <c r="FL469" s="95"/>
      <c r="FM469" s="95"/>
      <c r="FN469" s="95"/>
      <c r="FO469" s="95"/>
      <c r="FP469" s="95"/>
      <c r="FQ469" s="95"/>
      <c r="FR469" s="95"/>
      <c r="FS469" s="95"/>
      <c r="FT469" s="95"/>
      <c r="FU469" s="95"/>
      <c r="FV469" s="95"/>
      <c r="FW469" s="95"/>
      <c r="FX469" s="95"/>
      <c r="FY469" s="163"/>
      <c r="FZ469" s="163"/>
      <c r="GA469" s="163"/>
      <c r="GB469" s="163"/>
      <c r="GC469" s="163"/>
      <c r="GD469" s="163"/>
      <c r="GE469" s="163"/>
      <c r="GF469" s="163"/>
      <c r="GG469" s="163"/>
      <c r="GH469" s="163"/>
      <c r="GI469" s="163"/>
      <c r="GJ469" s="163"/>
      <c r="GK469" s="163"/>
      <c r="GL469" s="163"/>
      <c r="GM469" s="163"/>
      <c r="GN469" s="163"/>
      <c r="GO469" s="163"/>
      <c r="GP469" s="163"/>
      <c r="GQ469" s="163"/>
      <c r="GR469" s="163"/>
      <c r="GS469" s="163"/>
      <c r="GT469" s="163"/>
      <c r="GU469" s="163"/>
      <c r="GV469" s="163"/>
      <c r="GW469" s="163"/>
      <c r="GX469" s="163"/>
      <c r="GY469" s="163"/>
      <c r="GZ469" s="163"/>
      <c r="HA469" s="163"/>
      <c r="HB469" s="163"/>
      <c r="HC469" s="163"/>
      <c r="HD469" s="163"/>
      <c r="HE469" s="163"/>
      <c r="HF469" s="163"/>
      <c r="HG469" s="163"/>
      <c r="HH469" s="163"/>
    </row>
    <row r="470" spans="2:216" ht="15" customHeight="1">
      <c r="B470" s="104" t="s">
        <v>602</v>
      </c>
      <c r="C470" s="106" t="s">
        <v>603</v>
      </c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182"/>
      <c r="AH470" s="219"/>
      <c r="AI470" s="219"/>
      <c r="AJ470" s="219"/>
      <c r="AK470" s="95"/>
      <c r="AL470" s="95"/>
      <c r="AM470" s="95"/>
      <c r="AN470" s="95"/>
      <c r="AO470" s="95"/>
      <c r="AP470" s="95"/>
      <c r="AQ470" s="95"/>
      <c r="AR470" s="95"/>
      <c r="AS470" s="95"/>
      <c r="AT470" s="219"/>
      <c r="AU470" s="219"/>
      <c r="AV470" s="219"/>
      <c r="AW470" s="95"/>
      <c r="AX470" s="95"/>
      <c r="AY470" s="95"/>
      <c r="AZ470" s="95"/>
      <c r="BA470" s="95"/>
      <c r="BB470" s="95"/>
      <c r="BC470" s="95"/>
      <c r="BD470" s="95"/>
      <c r="BE470" s="95"/>
      <c r="BH470" s="219"/>
      <c r="BI470" s="219"/>
      <c r="BJ470" s="219"/>
      <c r="BK470" s="219"/>
      <c r="BL470" s="219"/>
      <c r="BM470" s="219"/>
      <c r="BN470" s="95"/>
      <c r="BO470" s="95"/>
      <c r="BP470" s="95"/>
      <c r="BQ470" s="95"/>
      <c r="BR470" s="95"/>
      <c r="BS470" s="95"/>
      <c r="BT470" s="219"/>
      <c r="BU470" s="219"/>
      <c r="BV470" s="219"/>
      <c r="BW470" s="219"/>
      <c r="BX470" s="219"/>
      <c r="BY470" s="219"/>
      <c r="BZ470" s="95"/>
      <c r="CA470" s="95"/>
      <c r="CB470" s="95"/>
      <c r="CC470" s="95"/>
      <c r="CD470" s="95"/>
      <c r="CE470" s="95"/>
      <c r="CH470" s="219"/>
      <c r="CI470" s="219"/>
      <c r="CJ470" s="219"/>
      <c r="CK470" s="219"/>
      <c r="CL470" s="219"/>
      <c r="CM470" s="219"/>
      <c r="CN470" s="219"/>
      <c r="CO470" s="219"/>
      <c r="CP470" s="219"/>
      <c r="CQ470" s="95"/>
      <c r="CR470" s="95"/>
      <c r="CS470" s="95"/>
      <c r="CT470" s="219"/>
      <c r="CU470" s="219"/>
      <c r="CV470" s="219"/>
      <c r="CW470" s="219"/>
      <c r="CX470" s="219"/>
      <c r="CY470" s="219"/>
      <c r="CZ470" s="219"/>
      <c r="DA470" s="219"/>
      <c r="DB470" s="219"/>
      <c r="DC470" s="95"/>
      <c r="DD470" s="95"/>
      <c r="DE470" s="95"/>
      <c r="DH470" s="95"/>
      <c r="DI470" s="95"/>
      <c r="DJ470" s="95"/>
      <c r="DK470" s="95"/>
      <c r="DL470" s="95"/>
      <c r="DM470" s="95"/>
      <c r="DN470" s="95"/>
      <c r="DO470" s="95"/>
      <c r="DP470" s="95"/>
      <c r="DQ470" s="95"/>
      <c r="DR470" s="95"/>
      <c r="DS470" s="95"/>
      <c r="DT470" s="95"/>
      <c r="DU470" s="95"/>
      <c r="DV470" s="95"/>
      <c r="DW470" s="95"/>
      <c r="DX470" s="95"/>
      <c r="DY470" s="95"/>
      <c r="DZ470" s="95"/>
      <c r="EA470" s="95"/>
      <c r="EB470" s="95"/>
      <c r="EC470" s="95"/>
      <c r="ED470" s="95"/>
      <c r="EE470" s="95"/>
      <c r="EF470" s="95"/>
      <c r="EG470" s="95"/>
      <c r="EH470" s="95"/>
      <c r="EI470" s="95"/>
      <c r="EJ470" s="95"/>
      <c r="EK470" s="95"/>
      <c r="EL470" s="95"/>
      <c r="EM470" s="95"/>
      <c r="EN470" s="95"/>
      <c r="EO470" s="95"/>
      <c r="EP470" s="95"/>
      <c r="EQ470" s="95"/>
      <c r="ER470" s="95"/>
      <c r="ES470" s="95"/>
      <c r="ET470" s="95"/>
      <c r="EU470" s="95"/>
      <c r="EV470" s="95"/>
      <c r="EW470" s="95"/>
      <c r="EX470" s="95"/>
      <c r="EY470" s="95"/>
      <c r="EZ470" s="95"/>
      <c r="FA470" s="95"/>
      <c r="FB470" s="95"/>
      <c r="FC470" s="95"/>
      <c r="FD470" s="95"/>
      <c r="FE470" s="95"/>
      <c r="FF470" s="95"/>
      <c r="FG470" s="95"/>
      <c r="FH470" s="95"/>
      <c r="FI470" s="95"/>
      <c r="FJ470" s="95"/>
      <c r="FK470" s="95"/>
      <c r="FL470" s="95"/>
      <c r="FM470" s="95"/>
      <c r="FN470" s="95"/>
      <c r="FO470" s="95"/>
      <c r="FP470" s="95"/>
      <c r="FQ470" s="95"/>
      <c r="FR470" s="95"/>
      <c r="FS470" s="95"/>
      <c r="FT470" s="95"/>
      <c r="FU470" s="95"/>
      <c r="FV470" s="95"/>
      <c r="FW470" s="95"/>
      <c r="FX470" s="95"/>
      <c r="FY470" s="163"/>
      <c r="FZ470" s="163"/>
      <c r="GA470" s="163"/>
      <c r="GB470" s="163"/>
      <c r="GC470" s="163"/>
      <c r="GD470" s="163"/>
      <c r="GE470" s="163"/>
      <c r="GF470" s="163"/>
      <c r="GG470" s="163"/>
      <c r="GH470" s="163"/>
      <c r="GI470" s="163"/>
      <c r="GJ470" s="163"/>
      <c r="GK470" s="163"/>
      <c r="GL470" s="163"/>
      <c r="GM470" s="163"/>
      <c r="GN470" s="163"/>
      <c r="GO470" s="163"/>
      <c r="GP470" s="163"/>
      <c r="GQ470" s="163"/>
      <c r="GR470" s="163"/>
      <c r="GS470" s="163"/>
      <c r="GT470" s="163"/>
      <c r="GU470" s="163"/>
      <c r="GV470" s="163"/>
      <c r="GW470" s="163"/>
      <c r="GX470" s="163"/>
      <c r="GY470" s="163"/>
      <c r="GZ470" s="163"/>
      <c r="HA470" s="163"/>
      <c r="HB470" s="163"/>
      <c r="HC470" s="163"/>
      <c r="HD470" s="163"/>
      <c r="HE470" s="163"/>
      <c r="HF470" s="163"/>
      <c r="HG470" s="163"/>
      <c r="HH470" s="163"/>
    </row>
    <row r="471" spans="2:216" ht="15" customHeight="1">
      <c r="B471" s="104" t="s">
        <v>604</v>
      </c>
      <c r="C471" s="106" t="s">
        <v>605</v>
      </c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182"/>
      <c r="AH471" s="219"/>
      <c r="AI471" s="219"/>
      <c r="AJ471" s="219"/>
      <c r="AK471" s="95"/>
      <c r="AL471" s="95"/>
      <c r="AM471" s="95"/>
      <c r="AN471" s="95"/>
      <c r="AO471" s="95"/>
      <c r="AP471" s="95"/>
      <c r="AQ471" s="95"/>
      <c r="AR471" s="95"/>
      <c r="AS471" s="95"/>
      <c r="AT471" s="219"/>
      <c r="AU471" s="219"/>
      <c r="AV471" s="219"/>
      <c r="AW471" s="95"/>
      <c r="AX471" s="95"/>
      <c r="AY471" s="95"/>
      <c r="AZ471" s="95"/>
      <c r="BA471" s="95"/>
      <c r="BB471" s="95"/>
      <c r="BC471" s="95"/>
      <c r="BD471" s="95"/>
      <c r="BE471" s="95"/>
      <c r="BH471" s="219"/>
      <c r="BI471" s="219"/>
      <c r="BJ471" s="219"/>
      <c r="BK471" s="219"/>
      <c r="BL471" s="219"/>
      <c r="BM471" s="219"/>
      <c r="BN471" s="95"/>
      <c r="BO471" s="95"/>
      <c r="BP471" s="95"/>
      <c r="BQ471" s="95"/>
      <c r="BR471" s="95"/>
      <c r="BS471" s="95"/>
      <c r="BT471" s="219"/>
      <c r="BU471" s="219"/>
      <c r="BV471" s="219"/>
      <c r="BW471" s="219"/>
      <c r="BX471" s="219"/>
      <c r="BY471" s="219"/>
      <c r="BZ471" s="95"/>
      <c r="CA471" s="95"/>
      <c r="CB471" s="95"/>
      <c r="CC471" s="95"/>
      <c r="CD471" s="95"/>
      <c r="CE471" s="95"/>
      <c r="CH471" s="219"/>
      <c r="CI471" s="219"/>
      <c r="CJ471" s="219"/>
      <c r="CK471" s="219"/>
      <c r="CL471" s="219"/>
      <c r="CM471" s="219"/>
      <c r="CN471" s="219"/>
      <c r="CO471" s="219"/>
      <c r="CP471" s="219"/>
      <c r="CQ471" s="95"/>
      <c r="CR471" s="95"/>
      <c r="CS471" s="95"/>
      <c r="CT471" s="219"/>
      <c r="CU471" s="219"/>
      <c r="CV471" s="219"/>
      <c r="CW471" s="219"/>
      <c r="CX471" s="219"/>
      <c r="CY471" s="219"/>
      <c r="CZ471" s="219"/>
      <c r="DA471" s="219"/>
      <c r="DB471" s="219"/>
      <c r="DC471" s="95"/>
      <c r="DD471" s="95"/>
      <c r="DE471" s="95"/>
      <c r="DH471" s="95"/>
      <c r="DI471" s="95"/>
      <c r="DJ471" s="95"/>
      <c r="DK471" s="95"/>
      <c r="DL471" s="95"/>
      <c r="DM471" s="95"/>
      <c r="DN471" s="95"/>
      <c r="DO471" s="95"/>
      <c r="DP471" s="95"/>
      <c r="DQ471" s="95"/>
      <c r="DR471" s="95"/>
      <c r="DS471" s="95"/>
      <c r="DT471" s="95"/>
      <c r="DU471" s="95"/>
      <c r="DV471" s="95"/>
      <c r="DW471" s="95"/>
      <c r="DX471" s="95"/>
      <c r="DY471" s="95"/>
      <c r="DZ471" s="95"/>
      <c r="EA471" s="95"/>
      <c r="EB471" s="95"/>
      <c r="EC471" s="95"/>
      <c r="ED471" s="95"/>
      <c r="EE471" s="95"/>
      <c r="EF471" s="95"/>
      <c r="EG471" s="95"/>
      <c r="EH471" s="95"/>
      <c r="EI471" s="95"/>
      <c r="EJ471" s="95"/>
      <c r="EK471" s="95"/>
      <c r="EL471" s="95"/>
      <c r="EM471" s="95"/>
      <c r="EN471" s="95"/>
      <c r="EO471" s="95"/>
      <c r="EP471" s="95"/>
      <c r="EQ471" s="95"/>
      <c r="ER471" s="95"/>
      <c r="ES471" s="95"/>
      <c r="ET471" s="95"/>
      <c r="EU471" s="95"/>
      <c r="EV471" s="95"/>
      <c r="EW471" s="95"/>
      <c r="EX471" s="95"/>
      <c r="EY471" s="95"/>
      <c r="EZ471" s="95"/>
      <c r="FA471" s="95"/>
      <c r="FB471" s="95"/>
      <c r="FC471" s="95"/>
      <c r="FD471" s="95"/>
      <c r="FE471" s="95"/>
      <c r="FF471" s="95"/>
      <c r="FG471" s="95"/>
      <c r="FH471" s="95"/>
      <c r="FI471" s="95"/>
      <c r="FJ471" s="95"/>
      <c r="FK471" s="95"/>
      <c r="FL471" s="95"/>
      <c r="FM471" s="95"/>
      <c r="FN471" s="95"/>
      <c r="FO471" s="95"/>
      <c r="FP471" s="95"/>
      <c r="FQ471" s="95"/>
      <c r="FR471" s="95"/>
      <c r="FS471" s="95"/>
      <c r="FT471" s="95"/>
      <c r="FU471" s="95"/>
      <c r="FV471" s="95"/>
      <c r="FW471" s="95"/>
      <c r="FX471" s="95"/>
      <c r="FY471" s="163"/>
      <c r="FZ471" s="163"/>
      <c r="GA471" s="163"/>
      <c r="GB471" s="163"/>
      <c r="GC471" s="163"/>
      <c r="GD471" s="163"/>
      <c r="GE471" s="163"/>
      <c r="GF471" s="163"/>
      <c r="GG471" s="163"/>
      <c r="GH471" s="163"/>
      <c r="GI471" s="163"/>
      <c r="GJ471" s="163"/>
      <c r="GK471" s="163"/>
      <c r="GL471" s="163"/>
      <c r="GM471" s="163"/>
      <c r="GN471" s="163"/>
      <c r="GO471" s="163"/>
      <c r="GP471" s="163"/>
      <c r="GQ471" s="163"/>
      <c r="GR471" s="163"/>
      <c r="GS471" s="163"/>
      <c r="GT471" s="163"/>
      <c r="GU471" s="163"/>
      <c r="GV471" s="163"/>
      <c r="GW471" s="163"/>
      <c r="GX471" s="163"/>
      <c r="GY471" s="163"/>
      <c r="GZ471" s="163"/>
      <c r="HA471" s="163"/>
      <c r="HB471" s="163"/>
      <c r="HC471" s="163"/>
      <c r="HD471" s="163"/>
      <c r="HE471" s="163"/>
      <c r="HF471" s="163"/>
      <c r="HG471" s="163"/>
      <c r="HH471" s="163"/>
    </row>
    <row r="472" spans="2:216" s="264" customFormat="1" ht="15" customHeight="1">
      <c r="B472" s="255" t="s">
        <v>606</v>
      </c>
      <c r="C472" s="254"/>
      <c r="D472" s="263"/>
      <c r="E472" s="263"/>
      <c r="F472" s="263"/>
      <c r="H472" s="269"/>
      <c r="I472" s="269"/>
      <c r="J472" s="269"/>
      <c r="K472" s="269"/>
      <c r="L472" s="269"/>
      <c r="M472" s="269"/>
      <c r="N472" s="269"/>
      <c r="O472" s="269"/>
      <c r="P472" s="269"/>
      <c r="Q472" s="269"/>
      <c r="R472" s="269"/>
      <c r="S472" s="269"/>
      <c r="T472" s="269"/>
      <c r="U472" s="269"/>
      <c r="V472" s="269"/>
      <c r="W472" s="269"/>
      <c r="X472" s="269"/>
      <c r="Y472" s="269"/>
      <c r="Z472" s="269"/>
      <c r="AA472" s="269"/>
      <c r="AB472" s="269"/>
      <c r="AC472" s="269"/>
      <c r="AD472" s="269"/>
      <c r="AE472" s="269"/>
      <c r="AF472" s="268"/>
      <c r="AG472" s="265"/>
      <c r="AH472" s="269"/>
      <c r="AI472" s="269"/>
      <c r="AJ472" s="269"/>
      <c r="AK472" s="269"/>
      <c r="AL472" s="269"/>
      <c r="AM472" s="269"/>
      <c r="AN472" s="269"/>
      <c r="AO472" s="269"/>
      <c r="AP472" s="269"/>
      <c r="AQ472" s="269"/>
      <c r="AR472" s="269"/>
      <c r="AS472" s="269"/>
      <c r="AT472" s="269"/>
      <c r="AU472" s="269"/>
      <c r="AV472" s="269"/>
      <c r="AW472" s="269"/>
      <c r="AX472" s="269"/>
      <c r="AY472" s="269"/>
      <c r="AZ472" s="269"/>
      <c r="BA472" s="269"/>
      <c r="BB472" s="269"/>
      <c r="BC472" s="269"/>
      <c r="BD472" s="269"/>
      <c r="BE472" s="269"/>
      <c r="BF472" s="265"/>
      <c r="BG472" s="265"/>
      <c r="BH472" s="269"/>
      <c r="BI472" s="269"/>
      <c r="BJ472" s="269"/>
      <c r="BK472" s="269"/>
      <c r="BL472" s="269"/>
      <c r="BM472" s="269"/>
      <c r="BN472" s="269"/>
      <c r="BO472" s="269"/>
      <c r="BP472" s="269"/>
      <c r="BQ472" s="269"/>
      <c r="BR472" s="269"/>
      <c r="BS472" s="269"/>
      <c r="BT472" s="269"/>
      <c r="BU472" s="269"/>
      <c r="BV472" s="269"/>
      <c r="BW472" s="269"/>
      <c r="BX472" s="269"/>
      <c r="BY472" s="269"/>
      <c r="BZ472" s="269"/>
      <c r="CA472" s="269"/>
      <c r="CB472" s="269"/>
      <c r="CC472" s="269"/>
      <c r="CD472" s="269"/>
      <c r="CE472" s="269"/>
      <c r="CF472" s="265"/>
      <c r="CG472" s="265"/>
      <c r="CH472" s="269"/>
      <c r="CI472" s="269"/>
      <c r="CJ472" s="269"/>
      <c r="CK472" s="269"/>
      <c r="CL472" s="269"/>
      <c r="CM472" s="269"/>
      <c r="CN472" s="269"/>
      <c r="CO472" s="269"/>
      <c r="CP472" s="269"/>
      <c r="CQ472" s="269"/>
      <c r="CR472" s="269"/>
      <c r="CS472" s="269"/>
      <c r="CT472" s="269"/>
      <c r="CU472" s="269"/>
      <c r="CV472" s="269"/>
      <c r="CW472" s="269"/>
      <c r="CX472" s="269"/>
      <c r="CY472" s="269"/>
      <c r="CZ472" s="269"/>
      <c r="DA472" s="269"/>
      <c r="DB472" s="269"/>
      <c r="DC472" s="269"/>
      <c r="DD472" s="269"/>
      <c r="DE472" s="269"/>
      <c r="DH472" s="269"/>
      <c r="DI472" s="269"/>
      <c r="DJ472" s="269"/>
      <c r="DK472" s="269"/>
      <c r="DL472" s="269"/>
      <c r="DM472" s="269"/>
      <c r="DN472" s="269"/>
      <c r="DO472" s="269"/>
      <c r="DP472" s="269"/>
      <c r="DQ472" s="269"/>
      <c r="DR472" s="269"/>
      <c r="DS472" s="269"/>
      <c r="DT472" s="269"/>
      <c r="DU472" s="269"/>
      <c r="DV472" s="269"/>
      <c r="DW472" s="269"/>
      <c r="DX472" s="269"/>
      <c r="DY472" s="269"/>
      <c r="DZ472" s="269"/>
      <c r="EA472" s="269"/>
      <c r="EB472" s="269"/>
      <c r="EC472" s="269"/>
      <c r="ED472" s="269"/>
      <c r="EE472" s="269"/>
      <c r="EF472" s="269"/>
      <c r="EG472" s="269"/>
      <c r="EH472" s="269"/>
      <c r="EI472" s="269"/>
      <c r="EJ472" s="269"/>
      <c r="EK472" s="269"/>
      <c r="EL472" s="269"/>
      <c r="EM472" s="269"/>
      <c r="EN472" s="269"/>
      <c r="EO472" s="269"/>
      <c r="EP472" s="269"/>
      <c r="EQ472" s="269"/>
      <c r="ER472" s="269"/>
      <c r="ES472" s="269"/>
      <c r="ET472" s="269"/>
      <c r="EU472" s="269"/>
      <c r="EV472" s="269"/>
      <c r="EW472" s="269"/>
      <c r="EX472" s="269"/>
      <c r="EY472" s="269"/>
      <c r="EZ472" s="269"/>
      <c r="FA472" s="269"/>
      <c r="FB472" s="269"/>
      <c r="FC472" s="269"/>
      <c r="FD472" s="269"/>
      <c r="FE472" s="269"/>
      <c r="FF472" s="269"/>
      <c r="FG472" s="269"/>
      <c r="FH472" s="269"/>
      <c r="FI472" s="269"/>
      <c r="FJ472" s="269"/>
      <c r="FK472" s="269"/>
      <c r="FL472" s="269"/>
      <c r="FM472" s="269"/>
      <c r="FN472" s="269"/>
      <c r="FO472" s="269"/>
      <c r="FP472" s="269"/>
      <c r="FQ472" s="269"/>
      <c r="FR472" s="269"/>
      <c r="FS472" s="269"/>
      <c r="FT472" s="269"/>
      <c r="FU472" s="269"/>
      <c r="FV472" s="269"/>
      <c r="FW472" s="269"/>
      <c r="FX472" s="269"/>
      <c r="FY472" s="274"/>
      <c r="FZ472" s="274"/>
      <c r="GA472" s="274"/>
      <c r="GB472" s="274"/>
      <c r="GC472" s="274"/>
      <c r="GD472" s="274"/>
      <c r="GE472" s="274"/>
      <c r="GF472" s="274"/>
      <c r="GG472" s="274"/>
      <c r="GH472" s="274"/>
      <c r="GI472" s="274"/>
      <c r="GJ472" s="274"/>
      <c r="GK472" s="274"/>
      <c r="GL472" s="274"/>
      <c r="GM472" s="274"/>
      <c r="GN472" s="274"/>
      <c r="GO472" s="274"/>
      <c r="GP472" s="274"/>
      <c r="GQ472" s="274"/>
      <c r="GR472" s="274"/>
      <c r="GS472" s="274"/>
      <c r="GT472" s="274"/>
      <c r="GU472" s="274"/>
      <c r="GV472" s="274"/>
      <c r="GW472" s="274"/>
      <c r="GX472" s="274"/>
      <c r="GY472" s="274"/>
      <c r="GZ472" s="274"/>
      <c r="HA472" s="274"/>
      <c r="HB472" s="274"/>
      <c r="HC472" s="274"/>
      <c r="HD472" s="274"/>
      <c r="HE472" s="274"/>
      <c r="HF472" s="274"/>
      <c r="HG472" s="274"/>
      <c r="HH472" s="274"/>
    </row>
    <row r="473" spans="2:216" ht="15" customHeight="1">
      <c r="B473" s="104" t="s">
        <v>607</v>
      </c>
      <c r="C473" s="106" t="s">
        <v>190</v>
      </c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186"/>
      <c r="AH473" s="219"/>
      <c r="AI473" s="219"/>
      <c r="AJ473" s="219"/>
      <c r="AK473" s="95"/>
      <c r="AL473" s="95"/>
      <c r="AM473" s="95"/>
      <c r="AN473" s="95"/>
      <c r="AO473" s="95"/>
      <c r="AP473" s="95"/>
      <c r="AQ473" s="95"/>
      <c r="AR473" s="95"/>
      <c r="AS473" s="95"/>
      <c r="AT473" s="219"/>
      <c r="AU473" s="219"/>
      <c r="AV473" s="219"/>
      <c r="AW473" s="95"/>
      <c r="AX473" s="95"/>
      <c r="AY473" s="95"/>
      <c r="AZ473" s="95"/>
      <c r="BA473" s="95"/>
      <c r="BB473" s="95"/>
      <c r="BC473" s="95"/>
      <c r="BD473" s="95"/>
      <c r="BE473" s="95"/>
      <c r="BH473" s="219"/>
      <c r="BI473" s="219"/>
      <c r="BJ473" s="219"/>
      <c r="BK473" s="219"/>
      <c r="BL473" s="219"/>
      <c r="BM473" s="219"/>
      <c r="BN473" s="95"/>
      <c r="BO473" s="95"/>
      <c r="BP473" s="95"/>
      <c r="BQ473" s="95"/>
      <c r="BR473" s="95"/>
      <c r="BS473" s="95"/>
      <c r="BT473" s="219"/>
      <c r="BU473" s="219"/>
      <c r="BV473" s="219"/>
      <c r="BW473" s="219"/>
      <c r="BX473" s="219"/>
      <c r="BY473" s="219"/>
      <c r="BZ473" s="95"/>
      <c r="CA473" s="95"/>
      <c r="CB473" s="95"/>
      <c r="CC473" s="95"/>
      <c r="CD473" s="95"/>
      <c r="CE473" s="95"/>
      <c r="CH473" s="219"/>
      <c r="CI473" s="219"/>
      <c r="CJ473" s="219"/>
      <c r="CK473" s="219"/>
      <c r="CL473" s="219"/>
      <c r="CM473" s="219"/>
      <c r="CN473" s="219"/>
      <c r="CO473" s="219"/>
      <c r="CP473" s="219"/>
      <c r="CQ473" s="95"/>
      <c r="CR473" s="95"/>
      <c r="CS473" s="95"/>
      <c r="CT473" s="219"/>
      <c r="CU473" s="219"/>
      <c r="CV473" s="219"/>
      <c r="CW473" s="219"/>
      <c r="CX473" s="219"/>
      <c r="CY473" s="219"/>
      <c r="CZ473" s="219"/>
      <c r="DA473" s="219"/>
      <c r="DB473" s="219"/>
      <c r="DC473" s="95"/>
      <c r="DD473" s="95"/>
      <c r="DE473" s="95"/>
      <c r="DH473" s="95"/>
      <c r="DI473" s="95"/>
      <c r="DJ473" s="95"/>
      <c r="DK473" s="95"/>
      <c r="DL473" s="95"/>
      <c r="DM473" s="95"/>
      <c r="DN473" s="95"/>
      <c r="DO473" s="95"/>
      <c r="DP473" s="95"/>
      <c r="DQ473" s="95"/>
      <c r="DR473" s="95"/>
      <c r="DS473" s="95"/>
      <c r="DT473" s="95"/>
      <c r="DU473" s="95"/>
      <c r="DV473" s="95"/>
      <c r="DW473" s="95"/>
      <c r="DX473" s="95"/>
      <c r="DY473" s="95"/>
      <c r="DZ473" s="95"/>
      <c r="EA473" s="95"/>
      <c r="EB473" s="95"/>
      <c r="EC473" s="95"/>
      <c r="ED473" s="95"/>
      <c r="EE473" s="95"/>
      <c r="EF473" s="95"/>
      <c r="EG473" s="95"/>
      <c r="EH473" s="95"/>
      <c r="EI473" s="95"/>
      <c r="EJ473" s="95"/>
      <c r="EK473" s="95"/>
      <c r="EL473" s="95"/>
      <c r="EM473" s="95"/>
      <c r="EN473" s="95"/>
      <c r="EO473" s="95"/>
      <c r="EP473" s="95"/>
      <c r="EQ473" s="95"/>
      <c r="ER473" s="95"/>
      <c r="ES473" s="95"/>
      <c r="ET473" s="95"/>
      <c r="EU473" s="95"/>
      <c r="EV473" s="95"/>
      <c r="EW473" s="95"/>
      <c r="EX473" s="95"/>
      <c r="EY473" s="95"/>
      <c r="EZ473" s="95"/>
      <c r="FA473" s="95"/>
      <c r="FB473" s="95"/>
      <c r="FC473" s="95"/>
      <c r="FD473" s="95"/>
      <c r="FE473" s="95"/>
      <c r="FF473" s="95"/>
      <c r="FG473" s="95"/>
      <c r="FH473" s="95"/>
      <c r="FI473" s="95"/>
      <c r="FJ473" s="95"/>
      <c r="FK473" s="95"/>
      <c r="FL473" s="95"/>
      <c r="FM473" s="95"/>
      <c r="FN473" s="95"/>
      <c r="FO473" s="95"/>
      <c r="FP473" s="95"/>
      <c r="FQ473" s="95"/>
      <c r="FR473" s="95"/>
      <c r="FS473" s="95"/>
      <c r="FT473" s="95"/>
      <c r="FU473" s="95"/>
      <c r="FV473" s="95"/>
      <c r="FW473" s="95"/>
      <c r="FX473" s="95"/>
      <c r="FY473" s="163"/>
      <c r="FZ473" s="163"/>
      <c r="GA473" s="163"/>
      <c r="GB473" s="163"/>
      <c r="GC473" s="163"/>
      <c r="GD473" s="163"/>
      <c r="GE473" s="163"/>
      <c r="GF473" s="163"/>
      <c r="GG473" s="163"/>
      <c r="GH473" s="163"/>
      <c r="GI473" s="163"/>
      <c r="GJ473" s="163"/>
      <c r="GK473" s="163"/>
      <c r="GL473" s="163"/>
      <c r="GM473" s="163"/>
      <c r="GN473" s="163"/>
      <c r="GO473" s="163"/>
      <c r="GP473" s="163"/>
      <c r="GQ473" s="163"/>
      <c r="GR473" s="163"/>
      <c r="GS473" s="163"/>
      <c r="GT473" s="163"/>
      <c r="GU473" s="163"/>
      <c r="GV473" s="163"/>
      <c r="GW473" s="163"/>
      <c r="GX473" s="163"/>
      <c r="GY473" s="163"/>
      <c r="GZ473" s="163"/>
      <c r="HA473" s="163"/>
      <c r="HB473" s="163"/>
      <c r="HC473" s="163"/>
      <c r="HD473" s="163"/>
      <c r="HE473" s="163"/>
      <c r="HF473" s="163"/>
      <c r="HG473" s="163"/>
      <c r="HH473" s="163"/>
    </row>
    <row r="474" spans="2:216" s="264" customFormat="1" ht="15" customHeight="1">
      <c r="B474" s="255" t="s">
        <v>608</v>
      </c>
      <c r="C474" s="254"/>
      <c r="D474" s="263"/>
      <c r="E474" s="263"/>
      <c r="F474" s="263"/>
      <c r="H474" s="269"/>
      <c r="I474" s="269"/>
      <c r="J474" s="269"/>
      <c r="K474" s="269"/>
      <c r="L474" s="269"/>
      <c r="M474" s="269"/>
      <c r="N474" s="269"/>
      <c r="O474" s="269"/>
      <c r="P474" s="269"/>
      <c r="Q474" s="269"/>
      <c r="R474" s="269"/>
      <c r="S474" s="269"/>
      <c r="T474" s="269"/>
      <c r="U474" s="269"/>
      <c r="V474" s="269"/>
      <c r="W474" s="269"/>
      <c r="X474" s="269"/>
      <c r="Y474" s="269"/>
      <c r="Z474" s="269"/>
      <c r="AA474" s="269"/>
      <c r="AB474" s="269"/>
      <c r="AC474" s="269"/>
      <c r="AD474" s="269"/>
      <c r="AE474" s="269"/>
      <c r="AF474" s="268"/>
      <c r="AG474" s="265"/>
      <c r="AH474" s="269"/>
      <c r="AI474" s="269"/>
      <c r="AJ474" s="269"/>
      <c r="AK474" s="269"/>
      <c r="AL474" s="269"/>
      <c r="AM474" s="269"/>
      <c r="AN474" s="269"/>
      <c r="AO474" s="269"/>
      <c r="AP474" s="269"/>
      <c r="AQ474" s="269"/>
      <c r="AR474" s="269"/>
      <c r="AS474" s="269"/>
      <c r="AT474" s="269"/>
      <c r="AU474" s="269"/>
      <c r="AV474" s="269"/>
      <c r="AW474" s="269"/>
      <c r="AX474" s="269"/>
      <c r="AY474" s="269"/>
      <c r="AZ474" s="269"/>
      <c r="BA474" s="269"/>
      <c r="BB474" s="269"/>
      <c r="BC474" s="269"/>
      <c r="BD474" s="269"/>
      <c r="BE474" s="269"/>
      <c r="BF474" s="265"/>
      <c r="BG474" s="265"/>
      <c r="BH474" s="269"/>
      <c r="BI474" s="269"/>
      <c r="BJ474" s="269"/>
      <c r="BK474" s="269"/>
      <c r="BL474" s="269"/>
      <c r="BM474" s="269"/>
      <c r="BN474" s="269"/>
      <c r="BO474" s="269"/>
      <c r="BP474" s="269"/>
      <c r="BQ474" s="269"/>
      <c r="BR474" s="269"/>
      <c r="BS474" s="269"/>
      <c r="BT474" s="269"/>
      <c r="BU474" s="269"/>
      <c r="BV474" s="269"/>
      <c r="BW474" s="269"/>
      <c r="BX474" s="269"/>
      <c r="BY474" s="269"/>
      <c r="BZ474" s="269"/>
      <c r="CA474" s="269"/>
      <c r="CB474" s="269"/>
      <c r="CC474" s="269"/>
      <c r="CD474" s="269"/>
      <c r="CE474" s="269"/>
      <c r="CF474" s="265"/>
      <c r="CG474" s="265"/>
      <c r="CH474" s="269"/>
      <c r="CI474" s="269"/>
      <c r="CJ474" s="269"/>
      <c r="CK474" s="269"/>
      <c r="CL474" s="269"/>
      <c r="CM474" s="269"/>
      <c r="CN474" s="269"/>
      <c r="CO474" s="269"/>
      <c r="CP474" s="269"/>
      <c r="CQ474" s="269"/>
      <c r="CR474" s="269"/>
      <c r="CS474" s="269"/>
      <c r="CT474" s="269"/>
      <c r="CU474" s="269"/>
      <c r="CV474" s="269"/>
      <c r="CW474" s="269"/>
      <c r="CX474" s="269"/>
      <c r="CY474" s="269"/>
      <c r="CZ474" s="269"/>
      <c r="DA474" s="269"/>
      <c r="DB474" s="269"/>
      <c r="DC474" s="269"/>
      <c r="DD474" s="269"/>
      <c r="DE474" s="269"/>
      <c r="DH474" s="269"/>
      <c r="DI474" s="269"/>
      <c r="DJ474" s="269"/>
      <c r="DK474" s="269"/>
      <c r="DL474" s="269"/>
      <c r="DM474" s="269"/>
      <c r="DN474" s="269"/>
      <c r="DO474" s="269"/>
      <c r="DP474" s="269"/>
      <c r="DQ474" s="269"/>
      <c r="DR474" s="269"/>
      <c r="DS474" s="269"/>
      <c r="DT474" s="269"/>
      <c r="DU474" s="269"/>
      <c r="DV474" s="269"/>
      <c r="DW474" s="269"/>
      <c r="DX474" s="269"/>
      <c r="DY474" s="269"/>
      <c r="DZ474" s="269"/>
      <c r="EA474" s="269"/>
      <c r="EB474" s="269"/>
      <c r="EC474" s="269"/>
      <c r="ED474" s="269"/>
      <c r="EE474" s="269"/>
      <c r="EF474" s="269"/>
      <c r="EG474" s="269"/>
      <c r="EH474" s="269"/>
      <c r="EI474" s="269"/>
      <c r="EJ474" s="269"/>
      <c r="EK474" s="269"/>
      <c r="EL474" s="269"/>
      <c r="EM474" s="269"/>
      <c r="EN474" s="269"/>
      <c r="EO474" s="269"/>
      <c r="EP474" s="269"/>
      <c r="EQ474" s="269"/>
      <c r="ER474" s="269"/>
      <c r="ES474" s="269"/>
      <c r="ET474" s="269"/>
      <c r="EU474" s="269"/>
      <c r="EV474" s="269"/>
      <c r="EW474" s="269"/>
      <c r="EX474" s="269"/>
      <c r="EY474" s="269"/>
      <c r="EZ474" s="269"/>
      <c r="FA474" s="269"/>
      <c r="FB474" s="269"/>
      <c r="FC474" s="269"/>
      <c r="FD474" s="269"/>
      <c r="FE474" s="269"/>
      <c r="FF474" s="269"/>
      <c r="FG474" s="269"/>
      <c r="FH474" s="269"/>
      <c r="FI474" s="269"/>
      <c r="FJ474" s="269"/>
      <c r="FK474" s="269"/>
      <c r="FL474" s="269"/>
      <c r="FM474" s="269"/>
      <c r="FN474" s="269"/>
      <c r="FO474" s="269"/>
      <c r="FP474" s="269"/>
      <c r="FQ474" s="269"/>
      <c r="FR474" s="269"/>
      <c r="FS474" s="269"/>
      <c r="FT474" s="269"/>
      <c r="FU474" s="269"/>
      <c r="FV474" s="269"/>
      <c r="FW474" s="269"/>
      <c r="FX474" s="269"/>
      <c r="FY474" s="274"/>
      <c r="FZ474" s="274"/>
      <c r="GA474" s="274"/>
      <c r="GB474" s="274"/>
      <c r="GC474" s="274"/>
      <c r="GD474" s="274"/>
      <c r="GE474" s="274"/>
      <c r="GF474" s="274"/>
      <c r="GG474" s="274"/>
      <c r="GH474" s="274"/>
      <c r="GI474" s="274"/>
      <c r="GJ474" s="274"/>
      <c r="GK474" s="274"/>
      <c r="GL474" s="274"/>
      <c r="GM474" s="274"/>
      <c r="GN474" s="274"/>
      <c r="GO474" s="274"/>
      <c r="GP474" s="274"/>
      <c r="GQ474" s="274"/>
      <c r="GR474" s="274"/>
      <c r="GS474" s="274"/>
      <c r="GT474" s="274"/>
      <c r="GU474" s="274"/>
      <c r="GV474" s="274"/>
      <c r="GW474" s="274"/>
      <c r="GX474" s="274"/>
      <c r="GY474" s="274"/>
      <c r="GZ474" s="274"/>
      <c r="HA474" s="274"/>
      <c r="HB474" s="274"/>
      <c r="HC474" s="274"/>
      <c r="HD474" s="274"/>
      <c r="HE474" s="274"/>
      <c r="HF474" s="274"/>
      <c r="HG474" s="274"/>
      <c r="HH474" s="274"/>
    </row>
    <row r="475" spans="2:216" ht="15" customHeight="1">
      <c r="B475" s="104" t="s">
        <v>609</v>
      </c>
      <c r="C475" s="106" t="s">
        <v>181</v>
      </c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182"/>
      <c r="AH475" s="219"/>
      <c r="AI475" s="219"/>
      <c r="AJ475" s="219"/>
      <c r="AK475" s="95"/>
      <c r="AL475" s="95"/>
      <c r="AM475" s="95"/>
      <c r="AN475" s="95"/>
      <c r="AO475" s="95"/>
      <c r="AP475" s="95"/>
      <c r="AQ475" s="95"/>
      <c r="AR475" s="95"/>
      <c r="AS475" s="95"/>
      <c r="AT475" s="219"/>
      <c r="AU475" s="219"/>
      <c r="AV475" s="219"/>
      <c r="AW475" s="95"/>
      <c r="AX475" s="95"/>
      <c r="AY475" s="95"/>
      <c r="AZ475" s="95"/>
      <c r="BA475" s="95"/>
      <c r="BB475" s="95"/>
      <c r="BC475" s="95"/>
      <c r="BD475" s="95"/>
      <c r="BE475" s="95"/>
      <c r="BH475" s="219"/>
      <c r="BI475" s="219"/>
      <c r="BJ475" s="219"/>
      <c r="BK475" s="219"/>
      <c r="BL475" s="219"/>
      <c r="BM475" s="219"/>
      <c r="BN475" s="95"/>
      <c r="BO475" s="95"/>
      <c r="BP475" s="95"/>
      <c r="BQ475" s="95"/>
      <c r="BR475" s="95"/>
      <c r="BS475" s="95"/>
      <c r="BT475" s="219"/>
      <c r="BU475" s="219"/>
      <c r="BV475" s="219"/>
      <c r="BW475" s="219"/>
      <c r="BX475" s="219"/>
      <c r="BY475" s="219"/>
      <c r="BZ475" s="95"/>
      <c r="CA475" s="95"/>
      <c r="CB475" s="95"/>
      <c r="CC475" s="95"/>
      <c r="CD475" s="95"/>
      <c r="CE475" s="95"/>
      <c r="CH475" s="219"/>
      <c r="CI475" s="219"/>
      <c r="CJ475" s="219"/>
      <c r="CK475" s="219"/>
      <c r="CL475" s="219"/>
      <c r="CM475" s="219"/>
      <c r="CN475" s="219"/>
      <c r="CO475" s="219"/>
      <c r="CP475" s="219"/>
      <c r="CQ475" s="95"/>
      <c r="CR475" s="95"/>
      <c r="CS475" s="95"/>
      <c r="CT475" s="219"/>
      <c r="CU475" s="219"/>
      <c r="CV475" s="219"/>
      <c r="CW475" s="219"/>
      <c r="CX475" s="219"/>
      <c r="CY475" s="219"/>
      <c r="CZ475" s="219"/>
      <c r="DA475" s="219"/>
      <c r="DB475" s="219"/>
      <c r="DC475" s="95"/>
      <c r="DD475" s="95"/>
      <c r="DE475" s="95"/>
      <c r="DH475" s="95"/>
      <c r="DI475" s="95"/>
      <c r="DJ475" s="95"/>
      <c r="DK475" s="95"/>
      <c r="DL475" s="95"/>
      <c r="DM475" s="95"/>
      <c r="DN475" s="95"/>
      <c r="DO475" s="95"/>
      <c r="DP475" s="95"/>
      <c r="DQ475" s="95"/>
      <c r="DR475" s="95"/>
      <c r="DS475" s="95"/>
      <c r="DT475" s="95"/>
      <c r="DU475" s="95"/>
      <c r="DV475" s="95"/>
      <c r="DW475" s="95"/>
      <c r="DX475" s="95"/>
      <c r="DY475" s="95"/>
      <c r="DZ475" s="95"/>
      <c r="EA475" s="95"/>
      <c r="EB475" s="95"/>
      <c r="EC475" s="95"/>
      <c r="ED475" s="95"/>
      <c r="EE475" s="95"/>
      <c r="EF475" s="95"/>
      <c r="EG475" s="95"/>
      <c r="EH475" s="95"/>
      <c r="EI475" s="95"/>
      <c r="EJ475" s="95"/>
      <c r="EK475" s="95"/>
      <c r="EL475" s="95"/>
      <c r="EM475" s="95"/>
      <c r="EN475" s="95"/>
      <c r="EO475" s="95"/>
      <c r="EP475" s="95"/>
      <c r="EQ475" s="95"/>
      <c r="ER475" s="95"/>
      <c r="ES475" s="95"/>
      <c r="ET475" s="95"/>
      <c r="EU475" s="95"/>
      <c r="EV475" s="95"/>
      <c r="EW475" s="95"/>
      <c r="EX475" s="95"/>
      <c r="EY475" s="95"/>
      <c r="EZ475" s="95"/>
      <c r="FA475" s="95"/>
      <c r="FB475" s="95"/>
      <c r="FC475" s="95"/>
      <c r="FD475" s="95"/>
      <c r="FE475" s="95"/>
      <c r="FF475" s="95"/>
      <c r="FG475" s="95"/>
      <c r="FH475" s="95"/>
      <c r="FI475" s="95"/>
      <c r="FJ475" s="95"/>
      <c r="FK475" s="95"/>
      <c r="FL475" s="95"/>
      <c r="FM475" s="95"/>
      <c r="FN475" s="95"/>
      <c r="FO475" s="95"/>
      <c r="FP475" s="95"/>
      <c r="FQ475" s="95"/>
      <c r="FR475" s="95"/>
      <c r="FS475" s="95"/>
      <c r="FT475" s="95"/>
      <c r="FU475" s="95"/>
      <c r="FV475" s="95"/>
      <c r="FW475" s="95"/>
      <c r="FX475" s="95"/>
      <c r="FY475" s="163"/>
      <c r="FZ475" s="163"/>
      <c r="GA475" s="163"/>
      <c r="GB475" s="163"/>
      <c r="GC475" s="163"/>
      <c r="GD475" s="163"/>
      <c r="GE475" s="163"/>
      <c r="GF475" s="163"/>
      <c r="GG475" s="163"/>
      <c r="GH475" s="163"/>
      <c r="GI475" s="163"/>
      <c r="GJ475" s="163"/>
      <c r="GK475" s="163"/>
      <c r="GL475" s="163"/>
      <c r="GM475" s="163"/>
      <c r="GN475" s="163"/>
      <c r="GO475" s="163"/>
      <c r="GP475" s="163"/>
      <c r="GQ475" s="163"/>
      <c r="GR475" s="163"/>
      <c r="GS475" s="163"/>
      <c r="GT475" s="163"/>
      <c r="GU475" s="163"/>
      <c r="GV475" s="163"/>
      <c r="GW475" s="163"/>
      <c r="GX475" s="163"/>
      <c r="GY475" s="163"/>
      <c r="GZ475" s="163"/>
      <c r="HA475" s="163"/>
      <c r="HB475" s="163"/>
      <c r="HC475" s="163"/>
      <c r="HD475" s="163"/>
      <c r="HE475" s="163"/>
      <c r="HF475" s="163"/>
      <c r="HG475" s="163"/>
      <c r="HH475" s="163"/>
    </row>
    <row r="476" spans="2:216" ht="15" customHeight="1">
      <c r="B476" s="104" t="s">
        <v>610</v>
      </c>
      <c r="C476" s="106" t="s">
        <v>183</v>
      </c>
      <c r="H476" s="129"/>
      <c r="I476" s="129"/>
      <c r="J476" s="129"/>
      <c r="K476" s="129"/>
      <c r="L476" s="129"/>
      <c r="M476" s="129"/>
      <c r="N476" s="129"/>
      <c r="O476" s="129"/>
      <c r="P476" s="129"/>
      <c r="Q476" s="129"/>
      <c r="R476" s="129"/>
      <c r="S476" s="129"/>
      <c r="T476" s="129"/>
      <c r="U476" s="129"/>
      <c r="V476" s="129"/>
      <c r="W476" s="129"/>
      <c r="X476" s="129"/>
      <c r="Y476" s="129"/>
      <c r="Z476" s="129"/>
      <c r="AA476" s="129"/>
      <c r="AB476" s="129"/>
      <c r="AC476" s="129"/>
      <c r="AD476" s="129"/>
      <c r="AE476" s="129"/>
      <c r="AF476" s="194"/>
      <c r="AH476" s="221"/>
      <c r="AI476" s="221"/>
      <c r="AJ476" s="221"/>
      <c r="AK476" s="129"/>
      <c r="AL476" s="129"/>
      <c r="AM476" s="129"/>
      <c r="AN476" s="129"/>
      <c r="AO476" s="129"/>
      <c r="AP476" s="129"/>
      <c r="AQ476" s="129"/>
      <c r="AR476" s="129"/>
      <c r="AS476" s="129"/>
      <c r="AT476" s="221"/>
      <c r="AU476" s="221"/>
      <c r="AV476" s="221"/>
      <c r="AW476" s="129"/>
      <c r="AX476" s="129"/>
      <c r="AY476" s="129"/>
      <c r="AZ476" s="129"/>
      <c r="BA476" s="129"/>
      <c r="BB476" s="129"/>
      <c r="BC476" s="129"/>
      <c r="BD476" s="129"/>
      <c r="BE476" s="129"/>
      <c r="BH476" s="221"/>
      <c r="BI476" s="221"/>
      <c r="BJ476" s="221"/>
      <c r="BK476" s="221"/>
      <c r="BL476" s="221"/>
      <c r="BM476" s="221"/>
      <c r="BN476" s="129"/>
      <c r="BO476" s="129"/>
      <c r="BP476" s="129"/>
      <c r="BQ476" s="129"/>
      <c r="BR476" s="129"/>
      <c r="BS476" s="129"/>
      <c r="BT476" s="221"/>
      <c r="BU476" s="221"/>
      <c r="BV476" s="221"/>
      <c r="BW476" s="221"/>
      <c r="BX476" s="221"/>
      <c r="BY476" s="221"/>
      <c r="BZ476" s="129"/>
      <c r="CA476" s="129"/>
      <c r="CB476" s="129"/>
      <c r="CC476" s="129"/>
      <c r="CD476" s="129"/>
      <c r="CE476" s="129"/>
      <c r="CH476" s="221"/>
      <c r="CI476" s="221"/>
      <c r="CJ476" s="221"/>
      <c r="CK476" s="221"/>
      <c r="CL476" s="221"/>
      <c r="CM476" s="221"/>
      <c r="CN476" s="221"/>
      <c r="CO476" s="221"/>
      <c r="CP476" s="221"/>
      <c r="CQ476" s="129"/>
      <c r="CR476" s="129"/>
      <c r="CS476" s="129"/>
      <c r="CT476" s="221"/>
      <c r="CU476" s="221"/>
      <c r="CV476" s="221"/>
      <c r="CW476" s="221"/>
      <c r="CX476" s="221"/>
      <c r="CY476" s="221"/>
      <c r="CZ476" s="221"/>
      <c r="DA476" s="221"/>
      <c r="DB476" s="221"/>
      <c r="DC476" s="129"/>
      <c r="DD476" s="129"/>
      <c r="DE476" s="129"/>
      <c r="DH476" s="129"/>
      <c r="DI476" s="129"/>
      <c r="DJ476" s="129"/>
      <c r="DK476" s="129"/>
      <c r="DL476" s="129"/>
      <c r="DM476" s="129"/>
      <c r="DN476" s="129"/>
      <c r="DO476" s="129"/>
      <c r="DP476" s="129"/>
      <c r="DQ476" s="129"/>
      <c r="DR476" s="129"/>
      <c r="DS476" s="129"/>
      <c r="DT476" s="129"/>
      <c r="DU476" s="129"/>
      <c r="DV476" s="129"/>
      <c r="DW476" s="129"/>
      <c r="DX476" s="129"/>
      <c r="DY476" s="129"/>
      <c r="DZ476" s="129"/>
      <c r="EA476" s="129"/>
      <c r="EB476" s="129"/>
      <c r="EC476" s="129"/>
      <c r="ED476" s="129"/>
      <c r="EE476" s="129"/>
      <c r="EF476" s="129"/>
      <c r="EG476" s="129"/>
      <c r="EH476" s="129"/>
      <c r="EI476" s="129"/>
      <c r="EJ476" s="129"/>
      <c r="EK476" s="129"/>
      <c r="EL476" s="129"/>
      <c r="EM476" s="129"/>
      <c r="EN476" s="129"/>
      <c r="EO476" s="129"/>
      <c r="EP476" s="129"/>
      <c r="EQ476" s="129"/>
      <c r="ER476" s="129"/>
      <c r="ES476" s="129"/>
      <c r="ET476" s="129"/>
      <c r="EU476" s="129"/>
      <c r="EV476" s="129"/>
      <c r="EW476" s="129"/>
      <c r="EX476" s="129"/>
      <c r="EY476" s="129"/>
      <c r="EZ476" s="129"/>
      <c r="FA476" s="129"/>
      <c r="FB476" s="129"/>
      <c r="FC476" s="129"/>
      <c r="FD476" s="129"/>
      <c r="FE476" s="129"/>
      <c r="FF476" s="129"/>
      <c r="FG476" s="129"/>
      <c r="FH476" s="129"/>
      <c r="FI476" s="129"/>
      <c r="FJ476" s="129"/>
      <c r="FK476" s="129"/>
      <c r="FL476" s="129"/>
      <c r="FM476" s="129"/>
      <c r="FN476" s="129"/>
      <c r="FO476" s="129"/>
      <c r="FP476" s="129"/>
      <c r="FQ476" s="129"/>
      <c r="FR476" s="129"/>
      <c r="FS476" s="129"/>
      <c r="FT476" s="129"/>
      <c r="FU476" s="129"/>
      <c r="FV476" s="129"/>
      <c r="FW476" s="129"/>
      <c r="FX476" s="129"/>
      <c r="FY476" s="165"/>
      <c r="FZ476" s="165"/>
      <c r="GA476" s="165"/>
      <c r="GB476" s="165"/>
      <c r="GC476" s="165"/>
      <c r="GD476" s="165"/>
      <c r="GE476" s="165"/>
      <c r="GF476" s="165"/>
      <c r="GG476" s="165"/>
      <c r="GH476" s="165"/>
      <c r="GI476" s="165"/>
      <c r="GJ476" s="165"/>
      <c r="GK476" s="165"/>
      <c r="GL476" s="165"/>
      <c r="GM476" s="165"/>
      <c r="GN476" s="165"/>
      <c r="GO476" s="165"/>
      <c r="GP476" s="165"/>
      <c r="GQ476" s="165"/>
      <c r="GR476" s="165"/>
      <c r="GS476" s="165"/>
      <c r="GT476" s="165"/>
      <c r="GU476" s="165"/>
      <c r="GV476" s="165"/>
      <c r="GW476" s="165"/>
      <c r="GX476" s="165"/>
      <c r="GY476" s="165"/>
      <c r="GZ476" s="165"/>
      <c r="HA476" s="165"/>
      <c r="HB476" s="165"/>
      <c r="HC476" s="165"/>
      <c r="HD476" s="165"/>
      <c r="HE476" s="165"/>
      <c r="HF476" s="165"/>
      <c r="HG476" s="165"/>
      <c r="HH476" s="165"/>
    </row>
    <row r="477" spans="2:216" ht="15" customHeight="1">
      <c r="B477" s="104" t="s">
        <v>611</v>
      </c>
      <c r="C477" s="106" t="s">
        <v>181</v>
      </c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182"/>
      <c r="AH477" s="219"/>
      <c r="AI477" s="219"/>
      <c r="AJ477" s="219"/>
      <c r="AK477" s="95"/>
      <c r="AL477" s="95"/>
      <c r="AM477" s="95"/>
      <c r="AN477" s="95"/>
      <c r="AO477" s="95"/>
      <c r="AP477" s="95"/>
      <c r="AQ477" s="95"/>
      <c r="AR477" s="95"/>
      <c r="AS477" s="95"/>
      <c r="AT477" s="219"/>
      <c r="AU477" s="219"/>
      <c r="AV477" s="219"/>
      <c r="AW477" s="95"/>
      <c r="AX477" s="95"/>
      <c r="AY477" s="95"/>
      <c r="AZ477" s="95"/>
      <c r="BA477" s="95"/>
      <c r="BB477" s="95"/>
      <c r="BC477" s="95"/>
      <c r="BD477" s="95"/>
      <c r="BE477" s="95"/>
      <c r="BH477" s="219"/>
      <c r="BI477" s="219"/>
      <c r="BJ477" s="219"/>
      <c r="BK477" s="219"/>
      <c r="BL477" s="219"/>
      <c r="BM477" s="219"/>
      <c r="BN477" s="95"/>
      <c r="BO477" s="95"/>
      <c r="BP477" s="95"/>
      <c r="BQ477" s="95"/>
      <c r="BR477" s="95"/>
      <c r="BS477" s="95"/>
      <c r="BT477" s="219"/>
      <c r="BU477" s="219"/>
      <c r="BV477" s="219"/>
      <c r="BW477" s="219"/>
      <c r="BX477" s="219"/>
      <c r="BY477" s="219"/>
      <c r="BZ477" s="95"/>
      <c r="CA477" s="95"/>
      <c r="CB477" s="95"/>
      <c r="CC477" s="95"/>
      <c r="CD477" s="95"/>
      <c r="CE477" s="95"/>
      <c r="CH477" s="219"/>
      <c r="CI477" s="219"/>
      <c r="CJ477" s="219"/>
      <c r="CK477" s="219"/>
      <c r="CL477" s="219"/>
      <c r="CM477" s="219"/>
      <c r="CN477" s="219"/>
      <c r="CO477" s="219"/>
      <c r="CP477" s="219"/>
      <c r="CQ477" s="95"/>
      <c r="CR477" s="95"/>
      <c r="CS477" s="95"/>
      <c r="CT477" s="219"/>
      <c r="CU477" s="219"/>
      <c r="CV477" s="219"/>
      <c r="CW477" s="219"/>
      <c r="CX477" s="219"/>
      <c r="CY477" s="219"/>
      <c r="CZ477" s="219"/>
      <c r="DA477" s="219"/>
      <c r="DB477" s="219"/>
      <c r="DC477" s="95"/>
      <c r="DD477" s="95"/>
      <c r="DE477" s="95"/>
      <c r="DH477" s="95"/>
      <c r="DI477" s="95"/>
      <c r="DJ477" s="95"/>
      <c r="DK477" s="95"/>
      <c r="DL477" s="95"/>
      <c r="DM477" s="95"/>
      <c r="DN477" s="95"/>
      <c r="DO477" s="95"/>
      <c r="DP477" s="95"/>
      <c r="DQ477" s="95"/>
      <c r="DR477" s="95"/>
      <c r="DS477" s="95"/>
      <c r="DT477" s="95"/>
      <c r="DU477" s="95"/>
      <c r="DV477" s="95"/>
      <c r="DW477" s="95"/>
      <c r="DX477" s="95"/>
      <c r="DY477" s="95"/>
      <c r="DZ477" s="95"/>
      <c r="EA477" s="95"/>
      <c r="EB477" s="95"/>
      <c r="EC477" s="95"/>
      <c r="ED477" s="95"/>
      <c r="EE477" s="95"/>
      <c r="EF477" s="95"/>
      <c r="EG477" s="95"/>
      <c r="EH477" s="95"/>
      <c r="EI477" s="95"/>
      <c r="EJ477" s="95"/>
      <c r="EK477" s="95"/>
      <c r="EL477" s="95"/>
      <c r="EM477" s="95"/>
      <c r="EN477" s="95"/>
      <c r="EO477" s="95"/>
      <c r="EP477" s="95"/>
      <c r="EQ477" s="95"/>
      <c r="ER477" s="95"/>
      <c r="ES477" s="95"/>
      <c r="ET477" s="95"/>
      <c r="EU477" s="95"/>
      <c r="EV477" s="95"/>
      <c r="EW477" s="95"/>
      <c r="EX477" s="95"/>
      <c r="EY477" s="95"/>
      <c r="EZ477" s="95"/>
      <c r="FA477" s="95"/>
      <c r="FB477" s="95"/>
      <c r="FC477" s="95"/>
      <c r="FD477" s="95"/>
      <c r="FE477" s="95"/>
      <c r="FF477" s="95"/>
      <c r="FG477" s="95"/>
      <c r="FH477" s="95"/>
      <c r="FI477" s="95"/>
      <c r="FJ477" s="95"/>
      <c r="FK477" s="95"/>
      <c r="FL477" s="95"/>
      <c r="FM477" s="95"/>
      <c r="FN477" s="95"/>
      <c r="FO477" s="95"/>
      <c r="FP477" s="95"/>
      <c r="FQ477" s="95"/>
      <c r="FR477" s="95"/>
      <c r="FS477" s="95"/>
      <c r="FT477" s="95"/>
      <c r="FU477" s="95"/>
      <c r="FV477" s="95"/>
      <c r="FW477" s="95"/>
      <c r="FX477" s="95"/>
      <c r="FY477" s="163"/>
      <c r="FZ477" s="163"/>
      <c r="GA477" s="163"/>
      <c r="GB477" s="163"/>
      <c r="GC477" s="163"/>
      <c r="GD477" s="163"/>
      <c r="GE477" s="163"/>
      <c r="GF477" s="163"/>
      <c r="GG477" s="163"/>
      <c r="GH477" s="163"/>
      <c r="GI477" s="163"/>
      <c r="GJ477" s="163"/>
      <c r="GK477" s="163"/>
      <c r="GL477" s="163"/>
      <c r="GM477" s="163"/>
      <c r="GN477" s="163"/>
      <c r="GO477" s="163"/>
      <c r="GP477" s="163"/>
      <c r="GQ477" s="163"/>
      <c r="GR477" s="163"/>
      <c r="GS477" s="163"/>
      <c r="GT477" s="163"/>
      <c r="GU477" s="163"/>
      <c r="GV477" s="163"/>
      <c r="GW477" s="163"/>
      <c r="GX477" s="163"/>
      <c r="GY477" s="163"/>
      <c r="GZ477" s="163"/>
      <c r="HA477" s="163"/>
      <c r="HB477" s="163"/>
      <c r="HC477" s="163"/>
      <c r="HD477" s="163"/>
      <c r="HE477" s="163"/>
      <c r="HF477" s="163"/>
      <c r="HG477" s="163"/>
      <c r="HH477" s="163"/>
    </row>
    <row r="478" spans="2:216" ht="15" customHeight="1">
      <c r="B478" s="104" t="s">
        <v>612</v>
      </c>
      <c r="C478" s="106" t="s">
        <v>183</v>
      </c>
      <c r="H478" s="129"/>
      <c r="I478" s="129"/>
      <c r="J478" s="129"/>
      <c r="K478" s="129"/>
      <c r="L478" s="129"/>
      <c r="M478" s="129"/>
      <c r="N478" s="129"/>
      <c r="O478" s="129"/>
      <c r="P478" s="129"/>
      <c r="Q478" s="129"/>
      <c r="R478" s="129"/>
      <c r="S478" s="129"/>
      <c r="T478" s="129"/>
      <c r="U478" s="129"/>
      <c r="V478" s="129"/>
      <c r="W478" s="129"/>
      <c r="X478" s="129"/>
      <c r="Y478" s="129"/>
      <c r="Z478" s="129"/>
      <c r="AA478" s="129"/>
      <c r="AB478" s="129"/>
      <c r="AC478" s="129"/>
      <c r="AD478" s="129"/>
      <c r="AE478" s="129"/>
      <c r="AF478" s="194"/>
      <c r="AH478" s="221"/>
      <c r="AI478" s="221"/>
      <c r="AJ478" s="221"/>
      <c r="AK478" s="129"/>
      <c r="AL478" s="129"/>
      <c r="AM478" s="129"/>
      <c r="AN478" s="129"/>
      <c r="AO478" s="129"/>
      <c r="AP478" s="129"/>
      <c r="AQ478" s="129"/>
      <c r="AR478" s="129"/>
      <c r="AS478" s="129"/>
      <c r="AT478" s="221"/>
      <c r="AU478" s="221"/>
      <c r="AV478" s="221"/>
      <c r="AW478" s="129"/>
      <c r="AX478" s="129"/>
      <c r="AY478" s="129"/>
      <c r="AZ478" s="129"/>
      <c r="BA478" s="129"/>
      <c r="BB478" s="129"/>
      <c r="BC478" s="129"/>
      <c r="BD478" s="129"/>
      <c r="BE478" s="129"/>
      <c r="BH478" s="221"/>
      <c r="BI478" s="221"/>
      <c r="BJ478" s="221"/>
      <c r="BK478" s="221"/>
      <c r="BL478" s="221"/>
      <c r="BM478" s="221"/>
      <c r="BN478" s="129"/>
      <c r="BO478" s="129"/>
      <c r="BP478" s="129"/>
      <c r="BQ478" s="129"/>
      <c r="BR478" s="129"/>
      <c r="BS478" s="129"/>
      <c r="BT478" s="221"/>
      <c r="BU478" s="221"/>
      <c r="BV478" s="221"/>
      <c r="BW478" s="221"/>
      <c r="BX478" s="221"/>
      <c r="BY478" s="221"/>
      <c r="BZ478" s="129"/>
      <c r="CA478" s="129"/>
      <c r="CB478" s="129"/>
      <c r="CC478" s="129"/>
      <c r="CD478" s="129"/>
      <c r="CE478" s="129"/>
      <c r="CH478" s="221"/>
      <c r="CI478" s="221"/>
      <c r="CJ478" s="221"/>
      <c r="CK478" s="221"/>
      <c r="CL478" s="221"/>
      <c r="CM478" s="221"/>
      <c r="CN478" s="221"/>
      <c r="CO478" s="221"/>
      <c r="CP478" s="221"/>
      <c r="CQ478" s="129"/>
      <c r="CR478" s="129"/>
      <c r="CS478" s="129"/>
      <c r="CT478" s="221"/>
      <c r="CU478" s="221"/>
      <c r="CV478" s="221"/>
      <c r="CW478" s="221"/>
      <c r="CX478" s="221"/>
      <c r="CY478" s="221"/>
      <c r="CZ478" s="221"/>
      <c r="DA478" s="221"/>
      <c r="DB478" s="221"/>
      <c r="DC478" s="129"/>
      <c r="DD478" s="129"/>
      <c r="DE478" s="129"/>
      <c r="DH478" s="129"/>
      <c r="DI478" s="129"/>
      <c r="DJ478" s="129"/>
      <c r="DK478" s="129"/>
      <c r="DL478" s="129"/>
      <c r="DM478" s="129"/>
      <c r="DN478" s="129"/>
      <c r="DO478" s="129"/>
      <c r="DP478" s="129"/>
      <c r="DQ478" s="129"/>
      <c r="DR478" s="129"/>
      <c r="DS478" s="129"/>
      <c r="DT478" s="129"/>
      <c r="DU478" s="129"/>
      <c r="DV478" s="129"/>
      <c r="DW478" s="129"/>
      <c r="DX478" s="129"/>
      <c r="DY478" s="129"/>
      <c r="DZ478" s="129"/>
      <c r="EA478" s="129"/>
      <c r="EB478" s="129"/>
      <c r="EC478" s="129"/>
      <c r="ED478" s="129"/>
      <c r="EE478" s="129"/>
      <c r="EF478" s="129"/>
      <c r="EG478" s="129"/>
      <c r="EH478" s="129"/>
      <c r="EI478" s="129"/>
      <c r="EJ478" s="129"/>
      <c r="EK478" s="129"/>
      <c r="EL478" s="129"/>
      <c r="EM478" s="129"/>
      <c r="EN478" s="129"/>
      <c r="EO478" s="129"/>
      <c r="EP478" s="129"/>
      <c r="EQ478" s="129"/>
      <c r="ER478" s="129"/>
      <c r="ES478" s="129"/>
      <c r="ET478" s="129"/>
      <c r="EU478" s="129"/>
      <c r="EV478" s="129"/>
      <c r="EW478" s="129"/>
      <c r="EX478" s="129"/>
      <c r="EY478" s="129"/>
      <c r="EZ478" s="129"/>
      <c r="FA478" s="129"/>
      <c r="FB478" s="129"/>
      <c r="FC478" s="129"/>
      <c r="FD478" s="129"/>
      <c r="FE478" s="129"/>
      <c r="FF478" s="129"/>
      <c r="FG478" s="129"/>
      <c r="FH478" s="129"/>
      <c r="FI478" s="129"/>
      <c r="FJ478" s="129"/>
      <c r="FK478" s="129"/>
      <c r="FL478" s="129"/>
      <c r="FM478" s="129"/>
      <c r="FN478" s="129"/>
      <c r="FO478" s="129"/>
      <c r="FP478" s="129"/>
      <c r="FQ478" s="129"/>
      <c r="FR478" s="129"/>
      <c r="FS478" s="129"/>
      <c r="FT478" s="129"/>
      <c r="FU478" s="129"/>
      <c r="FV478" s="129"/>
      <c r="FW478" s="129"/>
      <c r="FX478" s="129"/>
      <c r="FY478" s="165"/>
      <c r="FZ478" s="165"/>
      <c r="GA478" s="165"/>
      <c r="GB478" s="165"/>
      <c r="GC478" s="165"/>
      <c r="GD478" s="165"/>
      <c r="GE478" s="165"/>
      <c r="GF478" s="165"/>
      <c r="GG478" s="165"/>
      <c r="GH478" s="165"/>
      <c r="GI478" s="165"/>
      <c r="GJ478" s="165"/>
      <c r="GK478" s="165"/>
      <c r="GL478" s="165"/>
      <c r="GM478" s="165"/>
      <c r="GN478" s="165"/>
      <c r="GO478" s="165"/>
      <c r="GP478" s="165"/>
      <c r="GQ478" s="165"/>
      <c r="GR478" s="165"/>
      <c r="GS478" s="165"/>
      <c r="GT478" s="165"/>
      <c r="GU478" s="165"/>
      <c r="GV478" s="165"/>
      <c r="GW478" s="165"/>
      <c r="GX478" s="165"/>
      <c r="GY478" s="165"/>
      <c r="GZ478" s="165"/>
      <c r="HA478" s="165"/>
      <c r="HB478" s="165"/>
      <c r="HC478" s="165"/>
      <c r="HD478" s="165"/>
      <c r="HE478" s="165"/>
      <c r="HF478" s="165"/>
      <c r="HG478" s="165"/>
      <c r="HH478" s="165"/>
    </row>
    <row r="479" spans="2:216" ht="15" customHeight="1">
      <c r="B479" s="104" t="s">
        <v>613</v>
      </c>
      <c r="C479" s="106" t="s">
        <v>181</v>
      </c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182"/>
      <c r="AH479" s="219"/>
      <c r="AI479" s="219"/>
      <c r="AJ479" s="219"/>
      <c r="AK479" s="95"/>
      <c r="AL479" s="95"/>
      <c r="AM479" s="95"/>
      <c r="AN479" s="95"/>
      <c r="AO479" s="95"/>
      <c r="AP479" s="95"/>
      <c r="AQ479" s="95"/>
      <c r="AR479" s="95"/>
      <c r="AS479" s="95"/>
      <c r="AT479" s="219"/>
      <c r="AU479" s="219"/>
      <c r="AV479" s="219"/>
      <c r="AW479" s="95"/>
      <c r="AX479" s="95"/>
      <c r="AY479" s="95"/>
      <c r="AZ479" s="95"/>
      <c r="BA479" s="95"/>
      <c r="BB479" s="95"/>
      <c r="BC479" s="95"/>
      <c r="BD479" s="95"/>
      <c r="BE479" s="95"/>
      <c r="BH479" s="219"/>
      <c r="BI479" s="219"/>
      <c r="BJ479" s="219"/>
      <c r="BK479" s="219"/>
      <c r="BL479" s="219"/>
      <c r="BM479" s="219"/>
      <c r="BN479" s="95"/>
      <c r="BO479" s="95"/>
      <c r="BP479" s="95"/>
      <c r="BQ479" s="95"/>
      <c r="BR479" s="95"/>
      <c r="BS479" s="95"/>
      <c r="BT479" s="219"/>
      <c r="BU479" s="219"/>
      <c r="BV479" s="219"/>
      <c r="BW479" s="219"/>
      <c r="BX479" s="219"/>
      <c r="BY479" s="219"/>
      <c r="BZ479" s="95"/>
      <c r="CA479" s="95"/>
      <c r="CB479" s="95"/>
      <c r="CC479" s="95"/>
      <c r="CD479" s="95"/>
      <c r="CE479" s="95"/>
      <c r="CH479" s="219"/>
      <c r="CI479" s="219"/>
      <c r="CJ479" s="219"/>
      <c r="CK479" s="219"/>
      <c r="CL479" s="219"/>
      <c r="CM479" s="219"/>
      <c r="CN479" s="219"/>
      <c r="CO479" s="219"/>
      <c r="CP479" s="219"/>
      <c r="CQ479" s="95"/>
      <c r="CR479" s="95"/>
      <c r="CS479" s="95"/>
      <c r="CT479" s="219"/>
      <c r="CU479" s="219"/>
      <c r="CV479" s="219"/>
      <c r="CW479" s="219"/>
      <c r="CX479" s="219"/>
      <c r="CY479" s="219"/>
      <c r="CZ479" s="219"/>
      <c r="DA479" s="219"/>
      <c r="DB479" s="219"/>
      <c r="DC479" s="95"/>
      <c r="DD479" s="95"/>
      <c r="DE479" s="95"/>
      <c r="DH479" s="95"/>
      <c r="DI479" s="95"/>
      <c r="DJ479" s="95"/>
      <c r="DK479" s="95"/>
      <c r="DL479" s="95"/>
      <c r="DM479" s="95"/>
      <c r="DN479" s="95"/>
      <c r="DO479" s="95"/>
      <c r="DP479" s="95"/>
      <c r="DQ479" s="95"/>
      <c r="DR479" s="95"/>
      <c r="DS479" s="95"/>
      <c r="DT479" s="95"/>
      <c r="DU479" s="95"/>
      <c r="DV479" s="95"/>
      <c r="DW479" s="95"/>
      <c r="DX479" s="95"/>
      <c r="DY479" s="95"/>
      <c r="DZ479" s="95"/>
      <c r="EA479" s="95"/>
      <c r="EB479" s="95"/>
      <c r="EC479" s="95"/>
      <c r="ED479" s="95"/>
      <c r="EE479" s="95"/>
      <c r="EF479" s="95"/>
      <c r="EG479" s="95"/>
      <c r="EH479" s="95"/>
      <c r="EI479" s="95"/>
      <c r="EJ479" s="95"/>
      <c r="EK479" s="95"/>
      <c r="EL479" s="95"/>
      <c r="EM479" s="95"/>
      <c r="EN479" s="95"/>
      <c r="EO479" s="95"/>
      <c r="EP479" s="95"/>
      <c r="EQ479" s="95"/>
      <c r="ER479" s="95"/>
      <c r="ES479" s="95"/>
      <c r="ET479" s="95"/>
      <c r="EU479" s="95"/>
      <c r="EV479" s="95"/>
      <c r="EW479" s="95"/>
      <c r="EX479" s="95"/>
      <c r="EY479" s="95"/>
      <c r="EZ479" s="95"/>
      <c r="FA479" s="95"/>
      <c r="FB479" s="95"/>
      <c r="FC479" s="95"/>
      <c r="FD479" s="95"/>
      <c r="FE479" s="95"/>
      <c r="FF479" s="95"/>
      <c r="FG479" s="95"/>
      <c r="FH479" s="95"/>
      <c r="FI479" s="95"/>
      <c r="FJ479" s="95"/>
      <c r="FK479" s="95"/>
      <c r="FL479" s="95"/>
      <c r="FM479" s="95"/>
      <c r="FN479" s="95"/>
      <c r="FO479" s="95"/>
      <c r="FP479" s="95"/>
      <c r="FQ479" s="95"/>
      <c r="FR479" s="95"/>
      <c r="FS479" s="95"/>
      <c r="FT479" s="95"/>
      <c r="FU479" s="95"/>
      <c r="FV479" s="95"/>
      <c r="FW479" s="95"/>
      <c r="FX479" s="95"/>
      <c r="FY479" s="163"/>
      <c r="FZ479" s="163"/>
      <c r="GA479" s="163"/>
      <c r="GB479" s="163"/>
      <c r="GC479" s="163"/>
      <c r="GD479" s="163"/>
      <c r="GE479" s="163"/>
      <c r="GF479" s="163"/>
      <c r="GG479" s="163"/>
      <c r="GH479" s="163"/>
      <c r="GI479" s="163"/>
      <c r="GJ479" s="163"/>
      <c r="GK479" s="163"/>
      <c r="GL479" s="163"/>
      <c r="GM479" s="163"/>
      <c r="GN479" s="163"/>
      <c r="GO479" s="163"/>
      <c r="GP479" s="163"/>
      <c r="GQ479" s="163"/>
      <c r="GR479" s="163"/>
      <c r="GS479" s="163"/>
      <c r="GT479" s="163"/>
      <c r="GU479" s="163"/>
      <c r="GV479" s="163"/>
      <c r="GW479" s="163"/>
      <c r="GX479" s="163"/>
      <c r="GY479" s="163"/>
      <c r="GZ479" s="163"/>
      <c r="HA479" s="163"/>
      <c r="HB479" s="163"/>
      <c r="HC479" s="163"/>
      <c r="HD479" s="163"/>
      <c r="HE479" s="163"/>
      <c r="HF479" s="163"/>
      <c r="HG479" s="163"/>
      <c r="HH479" s="163"/>
    </row>
    <row r="480" spans="2:216" ht="15" customHeight="1">
      <c r="B480" s="104" t="s">
        <v>614</v>
      </c>
      <c r="C480" s="106" t="s">
        <v>183</v>
      </c>
      <c r="H480" s="129"/>
      <c r="I480" s="129"/>
      <c r="J480" s="129"/>
      <c r="K480" s="129"/>
      <c r="L480" s="129"/>
      <c r="M480" s="129"/>
      <c r="N480" s="129"/>
      <c r="O480" s="129"/>
      <c r="P480" s="129"/>
      <c r="Q480" s="129"/>
      <c r="R480" s="129"/>
      <c r="S480" s="129"/>
      <c r="T480" s="129"/>
      <c r="U480" s="129"/>
      <c r="V480" s="129"/>
      <c r="W480" s="129"/>
      <c r="X480" s="129"/>
      <c r="Y480" s="129"/>
      <c r="Z480" s="129"/>
      <c r="AA480" s="129"/>
      <c r="AB480" s="129"/>
      <c r="AC480" s="129"/>
      <c r="AD480" s="129"/>
      <c r="AE480" s="129"/>
      <c r="AF480" s="194"/>
      <c r="AH480" s="221"/>
      <c r="AI480" s="221"/>
      <c r="AJ480" s="221"/>
      <c r="AK480" s="129"/>
      <c r="AL480" s="129"/>
      <c r="AM480" s="129"/>
      <c r="AN480" s="129"/>
      <c r="AO480" s="129"/>
      <c r="AP480" s="129"/>
      <c r="AQ480" s="129"/>
      <c r="AR480" s="129"/>
      <c r="AS480" s="129"/>
      <c r="AT480" s="221"/>
      <c r="AU480" s="221"/>
      <c r="AV480" s="221"/>
      <c r="AW480" s="129"/>
      <c r="AX480" s="129"/>
      <c r="AY480" s="129"/>
      <c r="AZ480" s="129"/>
      <c r="BA480" s="129"/>
      <c r="BB480" s="129"/>
      <c r="BC480" s="129"/>
      <c r="BD480" s="129"/>
      <c r="BE480" s="129"/>
      <c r="BH480" s="221"/>
      <c r="BI480" s="221"/>
      <c r="BJ480" s="221"/>
      <c r="BK480" s="221"/>
      <c r="BL480" s="221"/>
      <c r="BM480" s="221"/>
      <c r="BN480" s="129"/>
      <c r="BO480" s="129"/>
      <c r="BP480" s="129"/>
      <c r="BQ480" s="129"/>
      <c r="BR480" s="129"/>
      <c r="BS480" s="129"/>
      <c r="BT480" s="221"/>
      <c r="BU480" s="221"/>
      <c r="BV480" s="221"/>
      <c r="BW480" s="221"/>
      <c r="BX480" s="221"/>
      <c r="BY480" s="221"/>
      <c r="BZ480" s="129"/>
      <c r="CA480" s="129"/>
      <c r="CB480" s="129"/>
      <c r="CC480" s="129"/>
      <c r="CD480" s="129"/>
      <c r="CE480" s="129"/>
      <c r="CH480" s="221"/>
      <c r="CI480" s="221"/>
      <c r="CJ480" s="221"/>
      <c r="CK480" s="221"/>
      <c r="CL480" s="221"/>
      <c r="CM480" s="221"/>
      <c r="CN480" s="221"/>
      <c r="CO480" s="221"/>
      <c r="CP480" s="221"/>
      <c r="CQ480" s="129"/>
      <c r="CR480" s="129"/>
      <c r="CS480" s="129"/>
      <c r="CT480" s="221"/>
      <c r="CU480" s="221"/>
      <c r="CV480" s="221"/>
      <c r="CW480" s="221"/>
      <c r="CX480" s="221"/>
      <c r="CY480" s="221"/>
      <c r="CZ480" s="221"/>
      <c r="DA480" s="221"/>
      <c r="DB480" s="221"/>
      <c r="DC480" s="129"/>
      <c r="DD480" s="129"/>
      <c r="DE480" s="129"/>
      <c r="DH480" s="129"/>
      <c r="DI480" s="129"/>
      <c r="DJ480" s="129"/>
      <c r="DK480" s="129"/>
      <c r="DL480" s="129"/>
      <c r="DM480" s="129"/>
      <c r="DN480" s="129"/>
      <c r="DO480" s="129"/>
      <c r="DP480" s="129"/>
      <c r="DQ480" s="129"/>
      <c r="DR480" s="129"/>
      <c r="DS480" s="129"/>
      <c r="DT480" s="129"/>
      <c r="DU480" s="129"/>
      <c r="DV480" s="129"/>
      <c r="DW480" s="129"/>
      <c r="DX480" s="129"/>
      <c r="DY480" s="129"/>
      <c r="DZ480" s="129"/>
      <c r="EA480" s="129"/>
      <c r="EB480" s="129"/>
      <c r="EC480" s="129"/>
      <c r="ED480" s="129"/>
      <c r="EE480" s="129"/>
      <c r="EF480" s="129"/>
      <c r="EG480" s="129"/>
      <c r="EH480" s="129"/>
      <c r="EI480" s="129"/>
      <c r="EJ480" s="129"/>
      <c r="EK480" s="129"/>
      <c r="EL480" s="129"/>
      <c r="EM480" s="129"/>
      <c r="EN480" s="129"/>
      <c r="EO480" s="129"/>
      <c r="EP480" s="129"/>
      <c r="EQ480" s="129"/>
      <c r="ER480" s="129"/>
      <c r="ES480" s="129"/>
      <c r="ET480" s="129"/>
      <c r="EU480" s="129"/>
      <c r="EV480" s="129"/>
      <c r="EW480" s="129"/>
      <c r="EX480" s="129"/>
      <c r="EY480" s="129"/>
      <c r="EZ480" s="129"/>
      <c r="FA480" s="129"/>
      <c r="FB480" s="129"/>
      <c r="FC480" s="129"/>
      <c r="FD480" s="129"/>
      <c r="FE480" s="129"/>
      <c r="FF480" s="129"/>
      <c r="FG480" s="129"/>
      <c r="FH480" s="129"/>
      <c r="FI480" s="129"/>
      <c r="FJ480" s="129"/>
      <c r="FK480" s="129"/>
      <c r="FL480" s="129"/>
      <c r="FM480" s="129"/>
      <c r="FN480" s="129"/>
      <c r="FO480" s="129"/>
      <c r="FP480" s="129"/>
      <c r="FQ480" s="129"/>
      <c r="FR480" s="129"/>
      <c r="FS480" s="129"/>
      <c r="FT480" s="129"/>
      <c r="FU480" s="129"/>
      <c r="FV480" s="129"/>
      <c r="FW480" s="129"/>
      <c r="FX480" s="129"/>
      <c r="FY480" s="165"/>
      <c r="FZ480" s="165"/>
      <c r="GA480" s="165"/>
      <c r="GB480" s="165"/>
      <c r="GC480" s="165"/>
      <c r="GD480" s="165"/>
      <c r="GE480" s="165"/>
      <c r="GF480" s="165"/>
      <c r="GG480" s="165"/>
      <c r="GH480" s="165"/>
      <c r="GI480" s="165"/>
      <c r="GJ480" s="165"/>
      <c r="GK480" s="165"/>
      <c r="GL480" s="165"/>
      <c r="GM480" s="165"/>
      <c r="GN480" s="165"/>
      <c r="GO480" s="165"/>
      <c r="GP480" s="165"/>
      <c r="GQ480" s="165"/>
      <c r="GR480" s="165"/>
      <c r="GS480" s="165"/>
      <c r="GT480" s="165"/>
      <c r="GU480" s="165"/>
      <c r="GV480" s="165"/>
      <c r="GW480" s="165"/>
      <c r="GX480" s="165"/>
      <c r="GY480" s="165"/>
      <c r="GZ480" s="165"/>
      <c r="HA480" s="165"/>
      <c r="HB480" s="165"/>
      <c r="HC480" s="165"/>
      <c r="HD480" s="165"/>
      <c r="HE480" s="165"/>
      <c r="HF480" s="165"/>
      <c r="HG480" s="165"/>
      <c r="HH480" s="165"/>
    </row>
    <row r="481" spans="2:221" ht="15" customHeight="1">
      <c r="B481" s="104" t="s">
        <v>615</v>
      </c>
      <c r="C481" s="106" t="s">
        <v>181</v>
      </c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182"/>
      <c r="AH481" s="219"/>
      <c r="AI481" s="219"/>
      <c r="AJ481" s="219"/>
      <c r="AK481" s="95"/>
      <c r="AL481" s="95"/>
      <c r="AM481" s="95"/>
      <c r="AN481" s="95"/>
      <c r="AO481" s="95"/>
      <c r="AP481" s="95"/>
      <c r="AQ481" s="95"/>
      <c r="AR481" s="95"/>
      <c r="AS481" s="95"/>
      <c r="AT481" s="219"/>
      <c r="AU481" s="219"/>
      <c r="AV481" s="219"/>
      <c r="AW481" s="95"/>
      <c r="AX481" s="95"/>
      <c r="AY481" s="95"/>
      <c r="AZ481" s="95"/>
      <c r="BA481" s="95"/>
      <c r="BB481" s="95"/>
      <c r="BC481" s="95"/>
      <c r="BD481" s="95"/>
      <c r="BE481" s="95"/>
      <c r="BH481" s="219"/>
      <c r="BI481" s="219"/>
      <c r="BJ481" s="219"/>
      <c r="BK481" s="219"/>
      <c r="BL481" s="219"/>
      <c r="BM481" s="219"/>
      <c r="BN481" s="95"/>
      <c r="BO481" s="95"/>
      <c r="BP481" s="95"/>
      <c r="BQ481" s="95"/>
      <c r="BR481" s="95"/>
      <c r="BS481" s="95"/>
      <c r="BT481" s="219"/>
      <c r="BU481" s="219"/>
      <c r="BV481" s="219"/>
      <c r="BW481" s="219"/>
      <c r="BX481" s="219"/>
      <c r="BY481" s="219"/>
      <c r="BZ481" s="95"/>
      <c r="CA481" s="95"/>
      <c r="CB481" s="95"/>
      <c r="CC481" s="95"/>
      <c r="CD481" s="95"/>
      <c r="CE481" s="95"/>
      <c r="CH481" s="219"/>
      <c r="CI481" s="219"/>
      <c r="CJ481" s="219"/>
      <c r="CK481" s="219"/>
      <c r="CL481" s="219"/>
      <c r="CM481" s="219"/>
      <c r="CN481" s="219"/>
      <c r="CO481" s="219"/>
      <c r="CP481" s="219"/>
      <c r="CQ481" s="95"/>
      <c r="CR481" s="95"/>
      <c r="CS481" s="95"/>
      <c r="CT481" s="219"/>
      <c r="CU481" s="219"/>
      <c r="CV481" s="219"/>
      <c r="CW481" s="219"/>
      <c r="CX481" s="219"/>
      <c r="CY481" s="219"/>
      <c r="CZ481" s="219"/>
      <c r="DA481" s="219"/>
      <c r="DB481" s="219"/>
      <c r="DC481" s="95"/>
      <c r="DD481" s="95"/>
      <c r="DE481" s="95"/>
      <c r="DH481" s="95"/>
      <c r="DI481" s="95"/>
      <c r="DJ481" s="95"/>
      <c r="DK481" s="95"/>
      <c r="DL481" s="95"/>
      <c r="DM481" s="95"/>
      <c r="DN481" s="95"/>
      <c r="DO481" s="95"/>
      <c r="DP481" s="95"/>
      <c r="DQ481" s="95"/>
      <c r="DR481" s="95"/>
      <c r="DS481" s="95"/>
      <c r="DT481" s="95"/>
      <c r="DU481" s="95"/>
      <c r="DV481" s="95"/>
      <c r="DW481" s="95"/>
      <c r="DX481" s="95"/>
      <c r="DY481" s="95"/>
      <c r="DZ481" s="95"/>
      <c r="EA481" s="95"/>
      <c r="EB481" s="95"/>
      <c r="EC481" s="95"/>
      <c r="ED481" s="95"/>
      <c r="EE481" s="95"/>
      <c r="EF481" s="95"/>
      <c r="EG481" s="95"/>
      <c r="EH481" s="95"/>
      <c r="EI481" s="95"/>
      <c r="EJ481" s="95"/>
      <c r="EK481" s="95"/>
      <c r="EL481" s="95"/>
      <c r="EM481" s="95"/>
      <c r="EN481" s="95"/>
      <c r="EO481" s="95"/>
      <c r="EP481" s="95"/>
      <c r="EQ481" s="95"/>
      <c r="ER481" s="95"/>
      <c r="ES481" s="95"/>
      <c r="ET481" s="95"/>
      <c r="EU481" s="95"/>
      <c r="EV481" s="95"/>
      <c r="EW481" s="95"/>
      <c r="EX481" s="95"/>
      <c r="EY481" s="95"/>
      <c r="EZ481" s="95"/>
      <c r="FA481" s="95"/>
      <c r="FB481" s="95"/>
      <c r="FC481" s="95"/>
      <c r="FD481" s="95"/>
      <c r="FE481" s="95"/>
      <c r="FF481" s="95"/>
      <c r="FG481" s="95"/>
      <c r="FH481" s="95"/>
      <c r="FI481" s="95"/>
      <c r="FJ481" s="95"/>
      <c r="FK481" s="95"/>
      <c r="FL481" s="95"/>
      <c r="FM481" s="95"/>
      <c r="FN481" s="95"/>
      <c r="FO481" s="95"/>
      <c r="FP481" s="95"/>
      <c r="FQ481" s="95"/>
      <c r="FR481" s="95"/>
      <c r="FS481" s="95"/>
      <c r="FT481" s="95"/>
      <c r="FU481" s="95"/>
      <c r="FV481" s="95"/>
      <c r="FW481" s="95"/>
      <c r="FX481" s="95"/>
      <c r="FY481" s="163"/>
      <c r="FZ481" s="163"/>
      <c r="GA481" s="163"/>
      <c r="GB481" s="163"/>
      <c r="GC481" s="163"/>
      <c r="GD481" s="163"/>
      <c r="GE481" s="163"/>
      <c r="GF481" s="163"/>
      <c r="GG481" s="163"/>
      <c r="GH481" s="163"/>
      <c r="GI481" s="163"/>
      <c r="GJ481" s="163"/>
      <c r="GK481" s="163"/>
      <c r="GL481" s="163"/>
      <c r="GM481" s="163"/>
      <c r="GN481" s="163"/>
      <c r="GO481" s="163"/>
      <c r="GP481" s="163"/>
      <c r="GQ481" s="163"/>
      <c r="GR481" s="163"/>
      <c r="GS481" s="163"/>
      <c r="GT481" s="163"/>
      <c r="GU481" s="163"/>
      <c r="GV481" s="163"/>
      <c r="GW481" s="163"/>
      <c r="GX481" s="163"/>
      <c r="GY481" s="163"/>
      <c r="GZ481" s="163"/>
      <c r="HA481" s="163"/>
      <c r="HB481" s="163"/>
      <c r="HC481" s="163"/>
      <c r="HD481" s="163"/>
      <c r="HE481" s="163"/>
      <c r="HF481" s="163"/>
      <c r="HG481" s="163"/>
      <c r="HH481" s="163"/>
    </row>
    <row r="482" spans="2:221" ht="15" customHeight="1">
      <c r="B482" s="104" t="s">
        <v>616</v>
      </c>
      <c r="C482" s="106" t="s">
        <v>183</v>
      </c>
      <c r="H482" s="129"/>
      <c r="I482" s="129"/>
      <c r="J482" s="129"/>
      <c r="K482" s="129"/>
      <c r="L482" s="129"/>
      <c r="M482" s="129"/>
      <c r="N482" s="129"/>
      <c r="O482" s="129"/>
      <c r="P482" s="129"/>
      <c r="Q482" s="129"/>
      <c r="R482" s="129"/>
      <c r="S482" s="129"/>
      <c r="T482" s="129"/>
      <c r="U482" s="129"/>
      <c r="V482" s="129"/>
      <c r="W482" s="129"/>
      <c r="X482" s="129"/>
      <c r="Y482" s="129"/>
      <c r="Z482" s="129"/>
      <c r="AA482" s="129"/>
      <c r="AB482" s="129"/>
      <c r="AC482" s="129"/>
      <c r="AD482" s="129"/>
      <c r="AE482" s="129"/>
      <c r="AF482" s="194"/>
      <c r="AH482" s="221"/>
      <c r="AI482" s="221"/>
      <c r="AJ482" s="221"/>
      <c r="AK482" s="129"/>
      <c r="AL482" s="129"/>
      <c r="AM482" s="129"/>
      <c r="AN482" s="129"/>
      <c r="AO482" s="129"/>
      <c r="AP482" s="129"/>
      <c r="AQ482" s="129"/>
      <c r="AR482" s="129"/>
      <c r="AS482" s="129"/>
      <c r="AT482" s="221"/>
      <c r="AU482" s="221"/>
      <c r="AV482" s="221"/>
      <c r="AW482" s="129"/>
      <c r="AX482" s="129"/>
      <c r="AY482" s="129"/>
      <c r="AZ482" s="129"/>
      <c r="BA482" s="129"/>
      <c r="BB482" s="129"/>
      <c r="BC482" s="129"/>
      <c r="BD482" s="129"/>
      <c r="BE482" s="129"/>
      <c r="BH482" s="221"/>
      <c r="BI482" s="221"/>
      <c r="BJ482" s="221"/>
      <c r="BK482" s="221"/>
      <c r="BL482" s="221"/>
      <c r="BM482" s="221"/>
      <c r="BN482" s="129"/>
      <c r="BO482" s="129"/>
      <c r="BP482" s="129"/>
      <c r="BQ482" s="129"/>
      <c r="BR482" s="129"/>
      <c r="BS482" s="129"/>
      <c r="BT482" s="221"/>
      <c r="BU482" s="221"/>
      <c r="BV482" s="221"/>
      <c r="BW482" s="221"/>
      <c r="BX482" s="221"/>
      <c r="BY482" s="221"/>
      <c r="BZ482" s="129"/>
      <c r="CA482" s="129"/>
      <c r="CB482" s="129"/>
      <c r="CC482" s="129"/>
      <c r="CD482" s="129"/>
      <c r="CE482" s="129"/>
      <c r="CH482" s="221"/>
      <c r="CI482" s="221"/>
      <c r="CJ482" s="221"/>
      <c r="CK482" s="221"/>
      <c r="CL482" s="221"/>
      <c r="CM482" s="221"/>
      <c r="CN482" s="221"/>
      <c r="CO482" s="221"/>
      <c r="CP482" s="221"/>
      <c r="CQ482" s="129"/>
      <c r="CR482" s="129"/>
      <c r="CS482" s="129"/>
      <c r="CT482" s="221"/>
      <c r="CU482" s="221"/>
      <c r="CV482" s="221"/>
      <c r="CW482" s="221"/>
      <c r="CX482" s="221"/>
      <c r="CY482" s="221"/>
      <c r="CZ482" s="221"/>
      <c r="DA482" s="221"/>
      <c r="DB482" s="221"/>
      <c r="DC482" s="129"/>
      <c r="DD482" s="129"/>
      <c r="DE482" s="129"/>
      <c r="DH482" s="129"/>
      <c r="DI482" s="129"/>
      <c r="DJ482" s="129"/>
      <c r="DK482" s="129"/>
      <c r="DL482" s="129"/>
      <c r="DM482" s="129"/>
      <c r="DN482" s="129"/>
      <c r="DO482" s="129"/>
      <c r="DP482" s="129"/>
      <c r="DQ482" s="129"/>
      <c r="DR482" s="129"/>
      <c r="DS482" s="129"/>
      <c r="DT482" s="129"/>
      <c r="DU482" s="129"/>
      <c r="DV482" s="129"/>
      <c r="DW482" s="129"/>
      <c r="DX482" s="129"/>
      <c r="DY482" s="129"/>
      <c r="DZ482" s="129"/>
      <c r="EA482" s="129"/>
      <c r="EB482" s="129"/>
      <c r="EC482" s="129"/>
      <c r="ED482" s="129"/>
      <c r="EE482" s="129"/>
      <c r="EF482" s="129"/>
      <c r="EG482" s="129"/>
      <c r="EH482" s="129"/>
      <c r="EI482" s="129"/>
      <c r="EJ482" s="129"/>
      <c r="EK482" s="129"/>
      <c r="EL482" s="129"/>
      <c r="EM482" s="129"/>
      <c r="EN482" s="129"/>
      <c r="EO482" s="129"/>
      <c r="EP482" s="129"/>
      <c r="EQ482" s="129"/>
      <c r="ER482" s="129"/>
      <c r="ES482" s="129"/>
      <c r="ET482" s="129"/>
      <c r="EU482" s="129"/>
      <c r="EV482" s="129"/>
      <c r="EW482" s="129"/>
      <c r="EX482" s="129"/>
      <c r="EY482" s="129"/>
      <c r="EZ482" s="129"/>
      <c r="FA482" s="129"/>
      <c r="FB482" s="129"/>
      <c r="FC482" s="129"/>
      <c r="FD482" s="129"/>
      <c r="FE482" s="129"/>
      <c r="FF482" s="129"/>
      <c r="FG482" s="129"/>
      <c r="FH482" s="129"/>
      <c r="FI482" s="129"/>
      <c r="FJ482" s="129"/>
      <c r="FK482" s="129"/>
      <c r="FL482" s="129"/>
      <c r="FM482" s="129"/>
      <c r="FN482" s="129"/>
      <c r="FO482" s="129"/>
      <c r="FP482" s="129"/>
      <c r="FQ482" s="129"/>
      <c r="FR482" s="129"/>
      <c r="FS482" s="129"/>
      <c r="FT482" s="129"/>
      <c r="FU482" s="129"/>
      <c r="FV482" s="129"/>
      <c r="FW482" s="129"/>
      <c r="FX482" s="129"/>
      <c r="FY482" s="165"/>
      <c r="FZ482" s="165"/>
      <c r="GA482" s="165"/>
      <c r="GB482" s="165"/>
      <c r="GC482" s="165"/>
      <c r="GD482" s="165"/>
      <c r="GE482" s="165"/>
      <c r="GF482" s="165"/>
      <c r="GG482" s="165"/>
      <c r="GH482" s="165"/>
      <c r="GI482" s="165"/>
      <c r="GJ482" s="165"/>
      <c r="GK482" s="165"/>
      <c r="GL482" s="165"/>
      <c r="GM482" s="165"/>
      <c r="GN482" s="165"/>
      <c r="GO482" s="165"/>
      <c r="GP482" s="165"/>
      <c r="GQ482" s="165"/>
      <c r="GR482" s="165"/>
      <c r="GS482" s="165"/>
      <c r="GT482" s="165"/>
      <c r="GU482" s="165"/>
      <c r="GV482" s="165"/>
      <c r="GW482" s="165"/>
      <c r="GX482" s="165"/>
      <c r="GY482" s="165"/>
      <c r="GZ482" s="165"/>
      <c r="HA482" s="165"/>
      <c r="HB482" s="165"/>
      <c r="HC482" s="165"/>
      <c r="HD482" s="165"/>
      <c r="HE482" s="165"/>
      <c r="HF482" s="165"/>
      <c r="HG482" s="165"/>
      <c r="HH482" s="165"/>
    </row>
    <row r="483" spans="2:221" s="264" customFormat="1" ht="15" customHeight="1">
      <c r="B483" s="255" t="s">
        <v>617</v>
      </c>
      <c r="C483" s="254"/>
      <c r="D483" s="263"/>
      <c r="E483" s="263"/>
      <c r="F483" s="263"/>
      <c r="H483" s="269"/>
      <c r="I483" s="269"/>
      <c r="J483" s="269"/>
      <c r="K483" s="269"/>
      <c r="L483" s="269"/>
      <c r="M483" s="269"/>
      <c r="N483" s="269"/>
      <c r="O483" s="269"/>
      <c r="P483" s="269"/>
      <c r="Q483" s="269"/>
      <c r="R483" s="269"/>
      <c r="S483" s="269"/>
      <c r="T483" s="269"/>
      <c r="U483" s="269"/>
      <c r="V483" s="269"/>
      <c r="W483" s="269"/>
      <c r="X483" s="269"/>
      <c r="Y483" s="269"/>
      <c r="Z483" s="269"/>
      <c r="AA483" s="269"/>
      <c r="AB483" s="269"/>
      <c r="AC483" s="269"/>
      <c r="AD483" s="269"/>
      <c r="AE483" s="269"/>
      <c r="AF483" s="268"/>
      <c r="AG483" s="265"/>
      <c r="AH483" s="269"/>
      <c r="AI483" s="269"/>
      <c r="AJ483" s="269"/>
      <c r="AK483" s="269"/>
      <c r="AL483" s="269"/>
      <c r="AM483" s="269"/>
      <c r="AN483" s="269"/>
      <c r="AO483" s="269"/>
      <c r="AP483" s="269"/>
      <c r="AQ483" s="269"/>
      <c r="AR483" s="269"/>
      <c r="AS483" s="269"/>
      <c r="AT483" s="269"/>
      <c r="AU483" s="269"/>
      <c r="AV483" s="269"/>
      <c r="AW483" s="269"/>
      <c r="AX483" s="269"/>
      <c r="AY483" s="269"/>
      <c r="AZ483" s="269"/>
      <c r="BA483" s="269"/>
      <c r="BB483" s="269"/>
      <c r="BC483" s="269"/>
      <c r="BD483" s="269"/>
      <c r="BE483" s="269"/>
      <c r="BF483" s="265"/>
      <c r="BG483" s="265"/>
      <c r="BH483" s="269"/>
      <c r="BI483" s="269"/>
      <c r="BJ483" s="269"/>
      <c r="BK483" s="269"/>
      <c r="BL483" s="269"/>
      <c r="BM483" s="269"/>
      <c r="BN483" s="269"/>
      <c r="BO483" s="269"/>
      <c r="BP483" s="269"/>
      <c r="BQ483" s="269"/>
      <c r="BR483" s="269"/>
      <c r="BS483" s="269"/>
      <c r="BT483" s="269"/>
      <c r="BU483" s="269"/>
      <c r="BV483" s="269"/>
      <c r="BW483" s="269"/>
      <c r="BX483" s="269"/>
      <c r="BY483" s="269"/>
      <c r="BZ483" s="269"/>
      <c r="CA483" s="269"/>
      <c r="CB483" s="269"/>
      <c r="CC483" s="269"/>
      <c r="CD483" s="269"/>
      <c r="CE483" s="269"/>
      <c r="CF483" s="265"/>
      <c r="CG483" s="265"/>
      <c r="CH483" s="269"/>
      <c r="CI483" s="269"/>
      <c r="CJ483" s="269"/>
      <c r="CK483" s="269"/>
      <c r="CL483" s="269"/>
      <c r="CM483" s="269"/>
      <c r="CN483" s="269"/>
      <c r="CO483" s="269"/>
      <c r="CP483" s="269"/>
      <c r="CQ483" s="269"/>
      <c r="CR483" s="269"/>
      <c r="CS483" s="269"/>
      <c r="CT483" s="269"/>
      <c r="CU483" s="269"/>
      <c r="CV483" s="269"/>
      <c r="CW483" s="269"/>
      <c r="CX483" s="269"/>
      <c r="CY483" s="269"/>
      <c r="CZ483" s="269"/>
      <c r="DA483" s="269"/>
      <c r="DB483" s="269"/>
      <c r="DC483" s="269"/>
      <c r="DD483" s="269"/>
      <c r="DE483" s="269"/>
      <c r="DH483" s="269"/>
      <c r="DI483" s="269"/>
      <c r="DJ483" s="269"/>
      <c r="DK483" s="269"/>
      <c r="DL483" s="269"/>
      <c r="DM483" s="269"/>
      <c r="DN483" s="269"/>
      <c r="DO483" s="269"/>
      <c r="DP483" s="269"/>
      <c r="DQ483" s="269"/>
      <c r="DR483" s="269"/>
      <c r="DS483" s="269"/>
      <c r="DT483" s="269"/>
      <c r="DU483" s="269"/>
      <c r="DV483" s="269"/>
      <c r="DW483" s="269"/>
      <c r="DX483" s="269"/>
      <c r="DY483" s="269"/>
      <c r="DZ483" s="269"/>
      <c r="EA483" s="269"/>
      <c r="EB483" s="269"/>
      <c r="EC483" s="269"/>
      <c r="ED483" s="269"/>
      <c r="EE483" s="269"/>
      <c r="EF483" s="269"/>
      <c r="EG483" s="269"/>
      <c r="EH483" s="269"/>
      <c r="EI483" s="269"/>
      <c r="EJ483" s="269"/>
      <c r="EK483" s="269"/>
      <c r="EL483" s="269"/>
      <c r="EM483" s="269"/>
      <c r="EN483" s="269"/>
      <c r="EO483" s="269"/>
      <c r="EP483" s="269"/>
      <c r="EQ483" s="269"/>
      <c r="ER483" s="269"/>
      <c r="ES483" s="269"/>
      <c r="ET483" s="269"/>
      <c r="EU483" s="269"/>
      <c r="EV483" s="269"/>
      <c r="EW483" s="269"/>
      <c r="EX483" s="269"/>
      <c r="EY483" s="269"/>
      <c r="EZ483" s="269"/>
      <c r="FA483" s="269"/>
      <c r="FB483" s="269"/>
      <c r="FC483" s="269"/>
      <c r="FD483" s="269"/>
      <c r="FE483" s="269"/>
      <c r="FF483" s="269"/>
      <c r="FG483" s="269"/>
      <c r="FH483" s="269"/>
      <c r="FI483" s="269"/>
      <c r="FJ483" s="269"/>
      <c r="FK483" s="269"/>
      <c r="FL483" s="269"/>
      <c r="FM483" s="269"/>
      <c r="FN483" s="269"/>
      <c r="FO483" s="269"/>
      <c r="FP483" s="269"/>
      <c r="FQ483" s="269"/>
      <c r="FR483" s="269"/>
      <c r="FS483" s="269"/>
      <c r="FT483" s="269"/>
      <c r="FU483" s="269"/>
      <c r="FV483" s="269"/>
      <c r="FW483" s="269"/>
      <c r="FX483" s="269"/>
      <c r="FY483" s="274"/>
      <c r="FZ483" s="274"/>
      <c r="GA483" s="274"/>
      <c r="GB483" s="274"/>
      <c r="GC483" s="274"/>
      <c r="GD483" s="274"/>
      <c r="GE483" s="274"/>
      <c r="GF483" s="274"/>
      <c r="GG483" s="274"/>
      <c r="GH483" s="274"/>
      <c r="GI483" s="274"/>
      <c r="GJ483" s="274"/>
      <c r="GK483" s="274"/>
      <c r="GL483" s="274"/>
      <c r="GM483" s="274"/>
      <c r="GN483" s="274"/>
      <c r="GO483" s="274"/>
      <c r="GP483" s="274"/>
      <c r="GQ483" s="274"/>
      <c r="GR483" s="274"/>
      <c r="GS483" s="274"/>
      <c r="GT483" s="274"/>
      <c r="GU483" s="274"/>
      <c r="GV483" s="274"/>
      <c r="GW483" s="274"/>
      <c r="GX483" s="274"/>
      <c r="GY483" s="274"/>
      <c r="GZ483" s="274"/>
      <c r="HA483" s="274"/>
      <c r="HB483" s="274"/>
      <c r="HC483" s="274"/>
      <c r="HD483" s="274"/>
      <c r="HE483" s="274"/>
      <c r="HF483" s="274"/>
      <c r="HG483" s="274"/>
      <c r="HH483" s="274"/>
    </row>
    <row r="484" spans="2:221" ht="15" customHeight="1">
      <c r="B484" s="104" t="s">
        <v>618</v>
      </c>
      <c r="C484" s="106" t="s">
        <v>153</v>
      </c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186"/>
      <c r="AH484" s="219"/>
      <c r="AI484" s="219"/>
      <c r="AJ484" s="219"/>
      <c r="AK484" s="95"/>
      <c r="AL484" s="95"/>
      <c r="AM484" s="95"/>
      <c r="AN484" s="95"/>
      <c r="AO484" s="95"/>
      <c r="AP484" s="95"/>
      <c r="AQ484" s="95"/>
      <c r="AR484" s="95"/>
      <c r="AS484" s="95"/>
      <c r="AT484" s="219"/>
      <c r="AU484" s="219"/>
      <c r="AV484" s="219"/>
      <c r="AW484" s="95"/>
      <c r="AX484" s="95"/>
      <c r="AY484" s="95"/>
      <c r="AZ484" s="95"/>
      <c r="BA484" s="95"/>
      <c r="BB484" s="95"/>
      <c r="BC484" s="95"/>
      <c r="BD484" s="95"/>
      <c r="BE484" s="95"/>
      <c r="BH484" s="219"/>
      <c r="BI484" s="219"/>
      <c r="BJ484" s="219"/>
      <c r="BK484" s="219"/>
      <c r="BL484" s="219"/>
      <c r="BM484" s="219"/>
      <c r="BN484" s="95"/>
      <c r="BO484" s="95"/>
      <c r="BP484" s="95"/>
      <c r="BQ484" s="95"/>
      <c r="BR484" s="95"/>
      <c r="BS484" s="95"/>
      <c r="BT484" s="219"/>
      <c r="BU484" s="219"/>
      <c r="BV484" s="219"/>
      <c r="BW484" s="219"/>
      <c r="BX484" s="219"/>
      <c r="BY484" s="219"/>
      <c r="BZ484" s="95"/>
      <c r="CA484" s="95"/>
      <c r="CB484" s="95"/>
      <c r="CC484" s="95"/>
      <c r="CD484" s="95"/>
      <c r="CE484" s="95"/>
      <c r="CH484" s="219"/>
      <c r="CI484" s="219"/>
      <c r="CJ484" s="219"/>
      <c r="CK484" s="219"/>
      <c r="CL484" s="219"/>
      <c r="CM484" s="219"/>
      <c r="CN484" s="219"/>
      <c r="CO484" s="219"/>
      <c r="CP484" s="219"/>
      <c r="CQ484" s="95"/>
      <c r="CR484" s="95"/>
      <c r="CS484" s="95"/>
      <c r="CT484" s="219"/>
      <c r="CU484" s="219"/>
      <c r="CV484" s="219"/>
      <c r="CW484" s="219"/>
      <c r="CX484" s="219"/>
      <c r="CY484" s="219"/>
      <c r="CZ484" s="219"/>
      <c r="DA484" s="219"/>
      <c r="DB484" s="219"/>
      <c r="DC484" s="95"/>
      <c r="DD484" s="95"/>
      <c r="DE484" s="95"/>
      <c r="DH484" s="95"/>
      <c r="DI484" s="95"/>
      <c r="DJ484" s="95"/>
      <c r="DK484" s="95"/>
      <c r="DL484" s="95"/>
      <c r="DM484" s="95"/>
      <c r="DN484" s="95"/>
      <c r="DO484" s="95"/>
      <c r="DP484" s="95"/>
      <c r="DQ484" s="95"/>
      <c r="DR484" s="95"/>
      <c r="DS484" s="95"/>
      <c r="DT484" s="95"/>
      <c r="DU484" s="95"/>
      <c r="DV484" s="95"/>
      <c r="DW484" s="95"/>
      <c r="DX484" s="95"/>
      <c r="DY484" s="95"/>
      <c r="DZ484" s="95"/>
      <c r="EA484" s="95"/>
      <c r="EB484" s="95"/>
      <c r="EC484" s="95"/>
      <c r="ED484" s="95"/>
      <c r="EE484" s="95"/>
      <c r="EF484" s="95"/>
      <c r="EG484" s="95"/>
      <c r="EH484" s="95"/>
      <c r="EI484" s="95"/>
      <c r="EJ484" s="95"/>
      <c r="EK484" s="95"/>
      <c r="EL484" s="95"/>
      <c r="EM484" s="95"/>
      <c r="EN484" s="95"/>
      <c r="EO484" s="95"/>
      <c r="EP484" s="95"/>
      <c r="EQ484" s="95"/>
      <c r="ER484" s="95"/>
      <c r="ES484" s="95"/>
      <c r="ET484" s="95"/>
      <c r="EU484" s="95"/>
      <c r="EV484" s="95"/>
      <c r="EW484" s="95"/>
      <c r="EX484" s="95"/>
      <c r="EY484" s="95"/>
      <c r="EZ484" s="95"/>
      <c r="FA484" s="95"/>
      <c r="FB484" s="95"/>
      <c r="FC484" s="95"/>
      <c r="FD484" s="95"/>
      <c r="FE484" s="95"/>
      <c r="FF484" s="95"/>
      <c r="FG484" s="95"/>
      <c r="FH484" s="95"/>
      <c r="FI484" s="95"/>
      <c r="FJ484" s="95"/>
      <c r="FK484" s="95"/>
      <c r="FL484" s="95"/>
      <c r="FM484" s="95"/>
      <c r="FN484" s="95"/>
      <c r="FO484" s="95"/>
      <c r="FP484" s="95"/>
      <c r="FQ484" s="95"/>
      <c r="FR484" s="95"/>
      <c r="FS484" s="95"/>
      <c r="FT484" s="95"/>
      <c r="FU484" s="95"/>
      <c r="FV484" s="95"/>
      <c r="FW484" s="95"/>
      <c r="FX484" s="95"/>
      <c r="FY484" s="163"/>
      <c r="FZ484" s="163"/>
      <c r="GA484" s="163"/>
      <c r="GB484" s="163"/>
      <c r="GC484" s="163"/>
      <c r="GD484" s="163"/>
      <c r="GE484" s="163"/>
      <c r="GF484" s="163"/>
      <c r="GG484" s="163"/>
      <c r="GH484" s="163"/>
      <c r="GI484" s="163"/>
      <c r="GJ484" s="163"/>
      <c r="GK484" s="163"/>
      <c r="GL484" s="163"/>
      <c r="GM484" s="163"/>
      <c r="GN484" s="163"/>
      <c r="GO484" s="163"/>
      <c r="GP484" s="163"/>
      <c r="GQ484" s="163"/>
      <c r="GR484" s="163"/>
      <c r="GS484" s="163"/>
      <c r="GT484" s="163"/>
      <c r="GU484" s="163"/>
      <c r="GV484" s="163"/>
      <c r="GW484" s="163"/>
      <c r="GX484" s="163"/>
      <c r="GY484" s="163"/>
      <c r="GZ484" s="163"/>
      <c r="HA484" s="163"/>
      <c r="HB484" s="163"/>
      <c r="HC484" s="163"/>
      <c r="HD484" s="163"/>
      <c r="HE484" s="163"/>
      <c r="HF484" s="163"/>
      <c r="HG484" s="163"/>
      <c r="HH484" s="163"/>
    </row>
    <row r="485" spans="2:221" ht="15" customHeight="1" thickBot="1">
      <c r="B485" s="121" t="s">
        <v>619</v>
      </c>
      <c r="C485" s="115" t="s">
        <v>153</v>
      </c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186"/>
      <c r="AH485" s="219"/>
      <c r="AI485" s="219"/>
      <c r="AJ485" s="219"/>
      <c r="AK485" s="95"/>
      <c r="AL485" s="95"/>
      <c r="AM485" s="95"/>
      <c r="AN485" s="95"/>
      <c r="AO485" s="95"/>
      <c r="AP485" s="95"/>
      <c r="AQ485" s="95"/>
      <c r="AR485" s="95"/>
      <c r="AS485" s="95"/>
      <c r="AT485" s="219"/>
      <c r="AU485" s="219"/>
      <c r="AV485" s="219"/>
      <c r="AW485" s="95"/>
      <c r="AX485" s="95"/>
      <c r="AY485" s="95"/>
      <c r="AZ485" s="95"/>
      <c r="BA485" s="95"/>
      <c r="BB485" s="95"/>
      <c r="BC485" s="95"/>
      <c r="BD485" s="95"/>
      <c r="BE485" s="95"/>
      <c r="BH485" s="219"/>
      <c r="BI485" s="219"/>
      <c r="BJ485" s="219"/>
      <c r="BK485" s="219"/>
      <c r="BL485" s="219"/>
      <c r="BM485" s="219"/>
      <c r="BN485" s="95"/>
      <c r="BO485" s="95"/>
      <c r="BP485" s="95"/>
      <c r="BQ485" s="95"/>
      <c r="BR485" s="95"/>
      <c r="BS485" s="95"/>
      <c r="BT485" s="219"/>
      <c r="BU485" s="219"/>
      <c r="BV485" s="219"/>
      <c r="BW485" s="219"/>
      <c r="BX485" s="219"/>
      <c r="BY485" s="219"/>
      <c r="BZ485" s="95"/>
      <c r="CA485" s="95"/>
      <c r="CB485" s="95"/>
      <c r="CC485" s="95"/>
      <c r="CD485" s="95"/>
      <c r="CE485" s="95"/>
      <c r="CH485" s="219"/>
      <c r="CI485" s="219"/>
      <c r="CJ485" s="219"/>
      <c r="CK485" s="219"/>
      <c r="CL485" s="219"/>
      <c r="CM485" s="219"/>
      <c r="CN485" s="219"/>
      <c r="CO485" s="219"/>
      <c r="CP485" s="219"/>
      <c r="CQ485" s="95"/>
      <c r="CR485" s="95"/>
      <c r="CS485" s="95"/>
      <c r="CT485" s="219"/>
      <c r="CU485" s="219"/>
      <c r="CV485" s="219"/>
      <c r="CW485" s="219"/>
      <c r="CX485" s="219"/>
      <c r="CY485" s="219"/>
      <c r="CZ485" s="219"/>
      <c r="DA485" s="219"/>
      <c r="DB485" s="219"/>
      <c r="DC485" s="95"/>
      <c r="DD485" s="95"/>
      <c r="DE485" s="95"/>
      <c r="DH485" s="95"/>
      <c r="DI485" s="95"/>
      <c r="DJ485" s="95"/>
      <c r="DK485" s="95"/>
      <c r="DL485" s="95"/>
      <c r="DM485" s="95"/>
      <c r="DN485" s="95"/>
      <c r="DO485" s="95"/>
      <c r="DP485" s="95"/>
      <c r="DQ485" s="95"/>
      <c r="DR485" s="95"/>
      <c r="DS485" s="95"/>
      <c r="DT485" s="95"/>
      <c r="DU485" s="95"/>
      <c r="DV485" s="95"/>
      <c r="DW485" s="95"/>
      <c r="DX485" s="95"/>
      <c r="DY485" s="95"/>
      <c r="DZ485" s="95"/>
      <c r="EA485" s="95"/>
      <c r="EB485" s="95"/>
      <c r="EC485" s="95"/>
      <c r="ED485" s="95"/>
      <c r="EE485" s="95"/>
      <c r="EF485" s="95"/>
      <c r="EG485" s="95"/>
      <c r="EH485" s="95"/>
      <c r="EI485" s="95"/>
      <c r="EJ485" s="95"/>
      <c r="EK485" s="95"/>
      <c r="EL485" s="95"/>
      <c r="EM485" s="95"/>
      <c r="EN485" s="95"/>
      <c r="EO485" s="95"/>
      <c r="EP485" s="95"/>
      <c r="EQ485" s="95"/>
      <c r="ER485" s="95"/>
      <c r="ES485" s="95"/>
      <c r="ET485" s="95"/>
      <c r="EU485" s="95"/>
      <c r="EV485" s="95"/>
      <c r="EW485" s="95"/>
      <c r="EX485" s="95"/>
      <c r="EY485" s="95"/>
      <c r="EZ485" s="95"/>
      <c r="FA485" s="95"/>
      <c r="FB485" s="95"/>
      <c r="FC485" s="95"/>
      <c r="FD485" s="95"/>
      <c r="FE485" s="95"/>
      <c r="FF485" s="95"/>
      <c r="FG485" s="95"/>
      <c r="FH485" s="95"/>
      <c r="FI485" s="95"/>
      <c r="FJ485" s="95"/>
      <c r="FK485" s="95"/>
      <c r="FL485" s="95"/>
      <c r="FM485" s="95"/>
      <c r="FN485" s="95"/>
      <c r="FO485" s="95"/>
      <c r="FP485" s="95"/>
      <c r="FQ485" s="95"/>
      <c r="FR485" s="95"/>
      <c r="FS485" s="95"/>
      <c r="FT485" s="95"/>
      <c r="FU485" s="95"/>
      <c r="FV485" s="95"/>
      <c r="FW485" s="95"/>
      <c r="FX485" s="95"/>
      <c r="FY485" s="163"/>
      <c r="FZ485" s="163"/>
      <c r="GA485" s="163"/>
      <c r="GB485" s="163"/>
      <c r="GC485" s="163"/>
      <c r="GD485" s="163"/>
      <c r="GE485" s="163"/>
      <c r="GF485" s="163"/>
      <c r="GG485" s="163"/>
      <c r="GH485" s="163"/>
      <c r="GI485" s="163"/>
      <c r="GJ485" s="163"/>
      <c r="GK485" s="163"/>
      <c r="GL485" s="163"/>
      <c r="GM485" s="163"/>
      <c r="GN485" s="163"/>
      <c r="GO485" s="163"/>
      <c r="GP485" s="163"/>
      <c r="GQ485" s="163"/>
      <c r="GR485" s="163"/>
      <c r="GS485" s="163"/>
      <c r="GT485" s="163"/>
      <c r="GU485" s="163"/>
      <c r="GV485" s="163"/>
      <c r="GW485" s="163"/>
      <c r="GX485" s="163"/>
      <c r="GY485" s="163"/>
      <c r="GZ485" s="163"/>
      <c r="HA485" s="163"/>
      <c r="HB485" s="163"/>
      <c r="HC485" s="163"/>
      <c r="HD485" s="163"/>
      <c r="HE485" s="163"/>
      <c r="HF485" s="163"/>
      <c r="HG485" s="163"/>
      <c r="HH485" s="163"/>
    </row>
    <row r="486" spans="2:221" ht="15" customHeight="1" thickBot="1">
      <c r="B486" s="122" t="s">
        <v>620</v>
      </c>
      <c r="C486" s="109"/>
      <c r="H486" s="94"/>
      <c r="I486" s="94"/>
      <c r="J486" s="94"/>
      <c r="K486" s="94"/>
      <c r="L486" s="94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  <c r="AE486" s="94"/>
      <c r="AF486" s="182"/>
      <c r="AH486" s="94"/>
      <c r="AI486" s="94"/>
      <c r="AJ486" s="94"/>
      <c r="AK486" s="94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94"/>
      <c r="AW486" s="94"/>
      <c r="AX486" s="94"/>
      <c r="AY486" s="94"/>
      <c r="AZ486" s="94"/>
      <c r="BA486" s="94"/>
      <c r="BB486" s="94"/>
      <c r="BC486" s="94"/>
      <c r="BD486" s="94"/>
      <c r="BE486" s="94"/>
      <c r="BH486" s="94"/>
      <c r="BI486" s="94"/>
      <c r="BJ486" s="94"/>
      <c r="BK486" s="94"/>
      <c r="BL486" s="94"/>
      <c r="BM486" s="94"/>
      <c r="BN486" s="94"/>
      <c r="BO486" s="94"/>
      <c r="BP486" s="94"/>
      <c r="BQ486" s="94"/>
      <c r="BR486" s="94"/>
      <c r="BS486" s="94"/>
      <c r="BT486" s="94"/>
      <c r="BU486" s="94"/>
      <c r="BV486" s="94"/>
      <c r="BW486" s="94"/>
      <c r="BX486" s="94"/>
      <c r="BY486" s="94"/>
      <c r="BZ486" s="94"/>
      <c r="CA486" s="94"/>
      <c r="CB486" s="94"/>
      <c r="CC486" s="94"/>
      <c r="CD486" s="94"/>
      <c r="CE486" s="94"/>
      <c r="CH486" s="94"/>
      <c r="CI486" s="94"/>
      <c r="CJ486" s="94"/>
      <c r="CK486" s="94"/>
      <c r="CL486" s="94"/>
      <c r="CM486" s="94"/>
      <c r="CN486" s="94"/>
      <c r="CO486" s="94"/>
      <c r="CP486" s="94"/>
      <c r="CQ486" s="94"/>
      <c r="CR486" s="94"/>
      <c r="CS486" s="94"/>
      <c r="CT486" s="94"/>
      <c r="CU486" s="94"/>
      <c r="CV486" s="94"/>
      <c r="CW486" s="94"/>
      <c r="CX486" s="94"/>
      <c r="CY486" s="94"/>
      <c r="CZ486" s="94"/>
      <c r="DA486" s="94"/>
      <c r="DB486" s="94"/>
      <c r="DC486" s="94"/>
      <c r="DD486" s="94"/>
      <c r="DE486" s="94"/>
      <c r="DH486" s="94"/>
      <c r="DI486" s="94"/>
      <c r="DJ486" s="94"/>
      <c r="DK486" s="94"/>
      <c r="DL486" s="94"/>
      <c r="DM486" s="94"/>
      <c r="DN486" s="94"/>
      <c r="DO486" s="94"/>
      <c r="DP486" s="94"/>
      <c r="DQ486" s="94"/>
      <c r="DR486" s="94"/>
      <c r="DS486" s="94"/>
      <c r="DT486" s="94"/>
      <c r="DU486" s="94"/>
      <c r="DV486" s="94"/>
      <c r="DW486" s="94"/>
      <c r="DX486" s="94"/>
      <c r="DY486" s="94"/>
      <c r="DZ486" s="94"/>
      <c r="EA486" s="94"/>
      <c r="EB486" s="94"/>
      <c r="EC486" s="94"/>
      <c r="ED486" s="94"/>
      <c r="EE486" s="94"/>
      <c r="EF486" s="94"/>
      <c r="EG486" s="94"/>
      <c r="EH486" s="94"/>
      <c r="EI486" s="94"/>
      <c r="EJ486" s="94"/>
      <c r="EK486" s="94"/>
      <c r="EL486" s="94"/>
      <c r="EM486" s="94"/>
      <c r="EN486" s="94"/>
      <c r="EO486" s="94"/>
      <c r="EP486" s="94"/>
      <c r="EQ486" s="94"/>
      <c r="ER486" s="94"/>
      <c r="ES486" s="94"/>
      <c r="ET486" s="94"/>
      <c r="EU486" s="94"/>
      <c r="EV486" s="94"/>
      <c r="EW486" s="94"/>
      <c r="EX486" s="94"/>
      <c r="EY486" s="94"/>
      <c r="EZ486" s="94"/>
      <c r="FA486" s="94"/>
      <c r="FB486" s="94"/>
      <c r="FC486" s="94"/>
      <c r="FD486" s="94"/>
      <c r="FE486" s="94"/>
      <c r="FF486" s="94"/>
      <c r="FG486" s="94"/>
      <c r="FH486" s="94"/>
      <c r="FI486" s="94"/>
      <c r="FJ486" s="94"/>
      <c r="FK486" s="94"/>
      <c r="FL486" s="94"/>
      <c r="FM486" s="94"/>
      <c r="FN486" s="94"/>
      <c r="FO486" s="94"/>
      <c r="FP486" s="94"/>
      <c r="FQ486" s="94"/>
      <c r="FR486" s="94"/>
      <c r="FS486" s="94"/>
      <c r="FT486" s="94"/>
      <c r="FU486" s="94"/>
      <c r="FV486" s="94"/>
      <c r="FW486" s="94"/>
      <c r="FX486" s="94"/>
      <c r="FY486" s="162"/>
      <c r="FZ486" s="162"/>
      <c r="GA486" s="162"/>
      <c r="GB486" s="162"/>
      <c r="GC486" s="162"/>
      <c r="GD486" s="162"/>
      <c r="GE486" s="162"/>
      <c r="GF486" s="162"/>
      <c r="GG486" s="162"/>
      <c r="GH486" s="162"/>
      <c r="GI486" s="162"/>
      <c r="GJ486" s="162"/>
      <c r="GK486" s="162"/>
      <c r="GL486" s="162"/>
      <c r="GM486" s="162"/>
      <c r="GN486" s="162"/>
      <c r="GO486" s="162"/>
      <c r="GP486" s="162"/>
      <c r="GQ486" s="162"/>
      <c r="GR486" s="162"/>
      <c r="GS486" s="162"/>
      <c r="GT486" s="162"/>
      <c r="GU486" s="162"/>
      <c r="GV486" s="162"/>
      <c r="GW486" s="162"/>
      <c r="GX486" s="162"/>
      <c r="GY486" s="162"/>
      <c r="GZ486" s="162"/>
      <c r="HA486" s="162"/>
      <c r="HB486" s="162"/>
      <c r="HC486" s="162"/>
      <c r="HD486" s="162"/>
      <c r="HE486" s="162"/>
      <c r="HF486" s="162"/>
      <c r="HG486" s="162"/>
      <c r="HH486" s="162"/>
    </row>
    <row r="487" spans="2:221" s="264" customFormat="1" ht="15" customHeight="1">
      <c r="B487" s="259" t="s">
        <v>621</v>
      </c>
      <c r="C487" s="258"/>
      <c r="D487" s="263"/>
      <c r="E487" s="263"/>
      <c r="F487" s="263"/>
      <c r="H487" s="269"/>
      <c r="I487" s="269"/>
      <c r="J487" s="269"/>
      <c r="K487" s="269"/>
      <c r="L487" s="269"/>
      <c r="M487" s="269"/>
      <c r="N487" s="269"/>
      <c r="O487" s="269"/>
      <c r="P487" s="269"/>
      <c r="Q487" s="269"/>
      <c r="R487" s="269"/>
      <c r="S487" s="269"/>
      <c r="T487" s="269"/>
      <c r="U487" s="269"/>
      <c r="V487" s="269"/>
      <c r="W487" s="269"/>
      <c r="X487" s="269"/>
      <c r="Y487" s="269"/>
      <c r="Z487" s="269"/>
      <c r="AA487" s="269"/>
      <c r="AB487" s="269"/>
      <c r="AC487" s="269"/>
      <c r="AD487" s="269"/>
      <c r="AE487" s="269"/>
      <c r="AF487" s="268"/>
      <c r="AG487" s="265"/>
      <c r="AH487" s="269"/>
      <c r="AI487" s="269"/>
      <c r="AJ487" s="269"/>
      <c r="AK487" s="269"/>
      <c r="AL487" s="269"/>
      <c r="AM487" s="269"/>
      <c r="AN487" s="269"/>
      <c r="AO487" s="269"/>
      <c r="AP487" s="269"/>
      <c r="AQ487" s="269"/>
      <c r="AR487" s="269"/>
      <c r="AS487" s="269"/>
      <c r="AT487" s="269"/>
      <c r="AU487" s="269"/>
      <c r="AV487" s="269"/>
      <c r="AW487" s="269"/>
      <c r="AX487" s="269"/>
      <c r="AY487" s="269"/>
      <c r="AZ487" s="269"/>
      <c r="BA487" s="269"/>
      <c r="BB487" s="269"/>
      <c r="BC487" s="269"/>
      <c r="BD487" s="269"/>
      <c r="BE487" s="269"/>
      <c r="BF487" s="265"/>
      <c r="BG487" s="265"/>
      <c r="BH487" s="269"/>
      <c r="BI487" s="269"/>
      <c r="BJ487" s="269"/>
      <c r="BK487" s="269"/>
      <c r="BL487" s="269"/>
      <c r="BM487" s="269"/>
      <c r="BN487" s="269"/>
      <c r="BO487" s="269"/>
      <c r="BP487" s="269"/>
      <c r="BQ487" s="269"/>
      <c r="BR487" s="269"/>
      <c r="BS487" s="269"/>
      <c r="BT487" s="269"/>
      <c r="BU487" s="269"/>
      <c r="BV487" s="269"/>
      <c r="BW487" s="269"/>
      <c r="BX487" s="269"/>
      <c r="BY487" s="269"/>
      <c r="BZ487" s="269"/>
      <c r="CA487" s="269"/>
      <c r="CB487" s="269"/>
      <c r="CC487" s="269"/>
      <c r="CD487" s="269"/>
      <c r="CE487" s="269"/>
      <c r="CF487" s="265"/>
      <c r="CG487" s="265"/>
      <c r="CH487" s="269"/>
      <c r="CI487" s="269"/>
      <c r="CJ487" s="269"/>
      <c r="CK487" s="269"/>
      <c r="CL487" s="269"/>
      <c r="CM487" s="269"/>
      <c r="CN487" s="269"/>
      <c r="CO487" s="269"/>
      <c r="CP487" s="269"/>
      <c r="CQ487" s="269"/>
      <c r="CR487" s="269"/>
      <c r="CS487" s="269"/>
      <c r="CT487" s="269"/>
      <c r="CU487" s="269"/>
      <c r="CV487" s="269"/>
      <c r="CW487" s="269"/>
      <c r="CX487" s="269"/>
      <c r="CY487" s="269"/>
      <c r="CZ487" s="269"/>
      <c r="DA487" s="269"/>
      <c r="DB487" s="269"/>
      <c r="DC487" s="269"/>
      <c r="DD487" s="269"/>
      <c r="DE487" s="269"/>
      <c r="DH487" s="269"/>
      <c r="DI487" s="269"/>
      <c r="DJ487" s="269"/>
      <c r="DK487" s="269"/>
      <c r="DL487" s="269"/>
      <c r="DM487" s="269"/>
      <c r="DN487" s="269"/>
      <c r="DO487" s="269"/>
      <c r="DP487" s="269"/>
      <c r="DQ487" s="269"/>
      <c r="DR487" s="269"/>
      <c r="DS487" s="269"/>
      <c r="DT487" s="269"/>
      <c r="DU487" s="269"/>
      <c r="DV487" s="269"/>
      <c r="DW487" s="269"/>
      <c r="DX487" s="269"/>
      <c r="DY487" s="269"/>
      <c r="DZ487" s="269"/>
      <c r="EA487" s="269"/>
      <c r="EB487" s="269"/>
      <c r="EC487" s="269"/>
      <c r="ED487" s="269"/>
      <c r="EE487" s="269"/>
      <c r="EF487" s="269"/>
      <c r="EG487" s="269"/>
      <c r="EH487" s="269"/>
      <c r="EI487" s="269"/>
      <c r="EJ487" s="269"/>
      <c r="EK487" s="269"/>
      <c r="EL487" s="269"/>
      <c r="EM487" s="269"/>
      <c r="EN487" s="269"/>
      <c r="EO487" s="269"/>
      <c r="EP487" s="269"/>
      <c r="EQ487" s="269"/>
      <c r="ER487" s="269"/>
      <c r="ES487" s="269"/>
      <c r="ET487" s="269"/>
      <c r="EU487" s="269"/>
      <c r="EV487" s="269"/>
      <c r="EW487" s="269"/>
      <c r="EX487" s="269"/>
      <c r="EY487" s="269"/>
      <c r="EZ487" s="269"/>
      <c r="FA487" s="269"/>
      <c r="FB487" s="269"/>
      <c r="FC487" s="269"/>
      <c r="FD487" s="269"/>
      <c r="FE487" s="269"/>
      <c r="FF487" s="269"/>
      <c r="FG487" s="269"/>
      <c r="FH487" s="269"/>
      <c r="FI487" s="269"/>
      <c r="FJ487" s="269"/>
      <c r="FK487" s="269"/>
      <c r="FL487" s="269"/>
      <c r="FM487" s="269"/>
      <c r="FN487" s="269"/>
      <c r="FO487" s="269"/>
      <c r="FP487" s="269"/>
      <c r="FQ487" s="269"/>
      <c r="FR487" s="269"/>
      <c r="FS487" s="269"/>
      <c r="FT487" s="269"/>
      <c r="FU487" s="269"/>
      <c r="FV487" s="269"/>
      <c r="FW487" s="269"/>
      <c r="FX487" s="269"/>
      <c r="FY487" s="274"/>
      <c r="FZ487" s="274"/>
      <c r="GA487" s="274"/>
      <c r="GB487" s="274"/>
      <c r="GC487" s="274"/>
      <c r="GD487" s="274"/>
      <c r="GE487" s="274"/>
      <c r="GF487" s="274"/>
      <c r="GG487" s="274"/>
      <c r="GH487" s="274"/>
      <c r="GI487" s="274"/>
      <c r="GJ487" s="274"/>
      <c r="GK487" s="274"/>
      <c r="GL487" s="274"/>
      <c r="GM487" s="274"/>
      <c r="GN487" s="274"/>
      <c r="GO487" s="274"/>
      <c r="GP487" s="274"/>
      <c r="GQ487" s="274"/>
      <c r="GR487" s="274"/>
      <c r="GS487" s="274"/>
      <c r="GT487" s="274"/>
      <c r="GU487" s="274"/>
      <c r="GV487" s="274"/>
      <c r="GW487" s="274"/>
      <c r="GX487" s="274"/>
      <c r="GY487" s="274"/>
      <c r="GZ487" s="274"/>
      <c r="HA487" s="274"/>
      <c r="HB487" s="274"/>
      <c r="HC487" s="274"/>
      <c r="HD487" s="274"/>
      <c r="HE487" s="274"/>
      <c r="HF487" s="274"/>
      <c r="HG487" s="274"/>
      <c r="HH487" s="274"/>
    </row>
    <row r="488" spans="2:221" ht="15" customHeight="1">
      <c r="B488" s="105" t="s">
        <v>622</v>
      </c>
      <c r="C488" s="106" t="s">
        <v>153</v>
      </c>
      <c r="H488" s="96">
        <v>404822.77073684213</v>
      </c>
      <c r="I488" s="96">
        <v>322501.48947368428</v>
      </c>
      <c r="J488" s="96">
        <v>376409.28336842102</v>
      </c>
      <c r="K488" s="96">
        <v>334199.64568421053</v>
      </c>
      <c r="L488" s="96">
        <v>355127.49894736847</v>
      </c>
      <c r="M488" s="96">
        <v>378971.62819148938</v>
      </c>
      <c r="N488" s="96">
        <v>377680.10271739127</v>
      </c>
      <c r="O488" s="96">
        <v>443057.96532608691</v>
      </c>
      <c r="P488" s="96">
        <v>440659.39521739131</v>
      </c>
      <c r="Q488" s="96">
        <v>440059.65989247314</v>
      </c>
      <c r="R488" s="96">
        <v>406471.61884210526</v>
      </c>
      <c r="S488" s="96">
        <v>370580.30894736841</v>
      </c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186"/>
      <c r="AH488" s="220"/>
      <c r="AI488" s="220"/>
      <c r="AJ488" s="220"/>
      <c r="AK488" s="96">
        <v>361389.69481894653</v>
      </c>
      <c r="AL488" s="96">
        <v>374144.4510526316</v>
      </c>
      <c r="AM488" s="96">
        <v>355866.0450000001</v>
      </c>
      <c r="AN488" s="96">
        <v>412957.01684782607</v>
      </c>
      <c r="AO488" s="96">
        <v>414859.9395652173</v>
      </c>
      <c r="AP488" s="96">
        <v>397722.58467391296</v>
      </c>
      <c r="AQ488" s="96">
        <v>416237.09354838717</v>
      </c>
      <c r="AR488" s="96">
        <v>349214.27831578947</v>
      </c>
      <c r="AS488" s="96">
        <v>430676.73284210527</v>
      </c>
      <c r="AT488" s="220"/>
      <c r="AU488" s="220"/>
      <c r="AV488" s="220"/>
      <c r="AW488" s="96"/>
      <c r="AX488" s="96"/>
      <c r="AY488" s="96"/>
      <c r="AZ488" s="96"/>
      <c r="BA488" s="96"/>
      <c r="BB488" s="96"/>
      <c r="BC488" s="96"/>
      <c r="BD488" s="96"/>
      <c r="BE488" s="96"/>
      <c r="BH488" s="220"/>
      <c r="BI488" s="220"/>
      <c r="BJ488" s="220"/>
      <c r="BK488" s="220"/>
      <c r="BL488" s="220"/>
      <c r="BM488" s="220"/>
      <c r="BN488" s="96">
        <v>408749.89630434779</v>
      </c>
      <c r="BO488" s="96">
        <v>372487.87847826083</v>
      </c>
      <c r="BP488" s="96">
        <v>357241.64663043473</v>
      </c>
      <c r="BQ488" s="96">
        <v>399691.99034745485</v>
      </c>
      <c r="BR488" s="96">
        <v>366929.92652631586</v>
      </c>
      <c r="BS488" s="96">
        <v>394558.57178947376</v>
      </c>
      <c r="BT488" s="220"/>
      <c r="BU488" s="220"/>
      <c r="BV488" s="220"/>
      <c r="BW488" s="220"/>
      <c r="BX488" s="220"/>
      <c r="BY488" s="220"/>
      <c r="BZ488" s="96"/>
      <c r="CA488" s="96"/>
      <c r="CB488" s="96"/>
      <c r="CC488" s="96"/>
      <c r="CD488" s="96"/>
      <c r="CE488" s="96"/>
      <c r="CH488" s="220"/>
      <c r="CI488" s="220"/>
      <c r="CJ488" s="220"/>
      <c r="CK488" s="220"/>
      <c r="CL488" s="220"/>
      <c r="CM488" s="220"/>
      <c r="CN488" s="220"/>
      <c r="CO488" s="220"/>
      <c r="CP488" s="220"/>
      <c r="CQ488" s="96">
        <v>383480.03623655916</v>
      </c>
      <c r="CR488" s="96">
        <v>377873.70747368422</v>
      </c>
      <c r="CS488" s="96">
        <v>400363.0340000001</v>
      </c>
      <c r="CT488" s="220"/>
      <c r="CU488" s="220"/>
      <c r="CV488" s="220"/>
      <c r="CW488" s="220"/>
      <c r="CX488" s="220"/>
      <c r="CY488" s="220"/>
      <c r="CZ488" s="220"/>
      <c r="DA488" s="220"/>
      <c r="DB488" s="220"/>
      <c r="DC488" s="96"/>
      <c r="DD488" s="96"/>
      <c r="DE488" s="96"/>
      <c r="DG488" s="187"/>
      <c r="DH488" s="96"/>
      <c r="DI488" s="96"/>
      <c r="DJ488" s="96"/>
      <c r="DK488" s="96"/>
      <c r="DL488" s="96"/>
      <c r="DM488" s="96"/>
      <c r="DN488" s="96"/>
      <c r="DO488" s="96"/>
      <c r="DP488" s="96"/>
      <c r="DQ488" s="96"/>
      <c r="DR488" s="96"/>
      <c r="DS488" s="96"/>
      <c r="DT488" s="96"/>
      <c r="DU488" s="96"/>
      <c r="DV488" s="96"/>
      <c r="DW488" s="96"/>
      <c r="DX488" s="96"/>
      <c r="DY488" s="96"/>
      <c r="DZ488" s="96"/>
      <c r="EA488" s="96"/>
      <c r="EB488" s="96"/>
      <c r="EC488" s="96"/>
      <c r="ED488" s="96"/>
      <c r="EE488" s="96"/>
      <c r="EF488" s="96">
        <v>92912</v>
      </c>
      <c r="EG488" s="96">
        <v>92478</v>
      </c>
      <c r="EH488" s="96">
        <v>65636.5</v>
      </c>
      <c r="EI488" s="96">
        <v>80441</v>
      </c>
      <c r="EJ488" s="96">
        <v>83555.992209999997</v>
      </c>
      <c r="EK488" s="96">
        <v>98710</v>
      </c>
      <c r="EL488" s="96">
        <v>93750</v>
      </c>
      <c r="EM488" s="96">
        <v>77218</v>
      </c>
      <c r="EN488" s="96">
        <v>80244</v>
      </c>
      <c r="EO488" s="96">
        <v>95020</v>
      </c>
      <c r="EP488" s="96">
        <v>75530.41</v>
      </c>
      <c r="EQ488" s="96">
        <v>85180</v>
      </c>
      <c r="ER488" s="96">
        <v>78996</v>
      </c>
      <c r="ES488" s="96">
        <v>72797</v>
      </c>
      <c r="ET488" s="96">
        <v>88556</v>
      </c>
      <c r="EU488" s="96">
        <v>87322</v>
      </c>
      <c r="EV488" s="96">
        <v>87893.009591692709</v>
      </c>
      <c r="EW488" s="96">
        <v>87945</v>
      </c>
      <c r="EX488" s="96">
        <v>87627.392422192148</v>
      </c>
      <c r="EY488" s="96">
        <v>82185</v>
      </c>
      <c r="EZ488" s="96">
        <v>85857.258400000006</v>
      </c>
      <c r="FA488" s="96">
        <v>78945.018226176704</v>
      </c>
      <c r="FB488" s="96">
        <v>84607</v>
      </c>
      <c r="FC488" s="96">
        <v>83467</v>
      </c>
      <c r="FD488" s="96">
        <v>88750</v>
      </c>
      <c r="FE488" s="96">
        <v>89961</v>
      </c>
      <c r="FF488" s="96">
        <v>78272</v>
      </c>
      <c r="FG488" s="96">
        <v>94735</v>
      </c>
      <c r="FH488" s="96">
        <v>94491.946984992945</v>
      </c>
      <c r="FI488" s="96">
        <v>92404.138859967687</v>
      </c>
      <c r="FJ488" s="96">
        <v>78662.173178428202</v>
      </c>
      <c r="FK488" s="96">
        <v>83024.298364563583</v>
      </c>
      <c r="FL488" s="96">
        <v>87012.723482008092</v>
      </c>
      <c r="FM488" s="96">
        <v>93098.058363765973</v>
      </c>
      <c r="FN488" s="96">
        <v>84429.805520878261</v>
      </c>
      <c r="FO488" s="96">
        <v>91442.646785658144</v>
      </c>
      <c r="FP488" s="96">
        <v>90304.525346152193</v>
      </c>
      <c r="FQ488" s="96">
        <v>93905.199587499999</v>
      </c>
      <c r="FR488" s="96">
        <v>93128.447299999971</v>
      </c>
      <c r="FS488" s="96">
        <v>84865.764800000063</v>
      </c>
      <c r="FT488" s="96">
        <v>94364.44115940202</v>
      </c>
      <c r="FU488" s="96">
        <v>94988.011599521909</v>
      </c>
      <c r="FV488" s="96">
        <v>97610</v>
      </c>
      <c r="FW488" s="96">
        <v>88018.014699999942</v>
      </c>
      <c r="FX488" s="96">
        <v>89206.626383087772</v>
      </c>
      <c r="FY488" s="159"/>
      <c r="FZ488" s="159"/>
      <c r="GA488" s="159"/>
      <c r="GB488" s="159"/>
      <c r="GC488" s="159"/>
      <c r="GD488" s="159"/>
      <c r="GE488" s="159"/>
      <c r="GF488" s="159"/>
      <c r="GG488" s="159"/>
      <c r="GH488" s="159"/>
      <c r="GI488" s="159"/>
      <c r="GJ488" s="159"/>
      <c r="GK488" s="159"/>
      <c r="GL488" s="159"/>
      <c r="GM488" s="159"/>
      <c r="GN488" s="159"/>
      <c r="GO488" s="159"/>
      <c r="GP488" s="159"/>
      <c r="GQ488" s="159"/>
      <c r="GR488" s="159"/>
      <c r="GS488" s="159"/>
      <c r="GT488" s="159"/>
      <c r="GU488" s="159"/>
      <c r="GV488" s="159"/>
      <c r="GW488" s="159"/>
      <c r="GX488" s="159"/>
      <c r="GY488" s="159"/>
      <c r="GZ488" s="159"/>
      <c r="HA488" s="159"/>
      <c r="HB488" s="159"/>
      <c r="HC488" s="159"/>
      <c r="HD488" s="159"/>
      <c r="HE488" s="159"/>
      <c r="HF488" s="159"/>
      <c r="HG488" s="159"/>
      <c r="HH488" s="159"/>
      <c r="HI488" s="146"/>
      <c r="HJ488" s="146"/>
      <c r="HK488" s="146"/>
      <c r="HL488" s="146"/>
      <c r="HM488" s="146"/>
    </row>
    <row r="489" spans="2:221" ht="15" customHeight="1">
      <c r="B489" s="105" t="s">
        <v>623</v>
      </c>
      <c r="C489" s="106" t="s">
        <v>181</v>
      </c>
      <c r="H489" s="127">
        <v>683.8</v>
      </c>
      <c r="I489" s="127">
        <v>613.6</v>
      </c>
      <c r="J489" s="127">
        <v>675.4</v>
      </c>
      <c r="K489" s="127">
        <v>571</v>
      </c>
      <c r="L489" s="127">
        <v>671.4</v>
      </c>
      <c r="M489" s="127">
        <v>653.6</v>
      </c>
      <c r="N489" s="127">
        <v>667.6</v>
      </c>
      <c r="O489" s="127">
        <v>677</v>
      </c>
      <c r="P489" s="127">
        <v>634</v>
      </c>
      <c r="Q489" s="127">
        <v>661.8</v>
      </c>
      <c r="R489" s="127">
        <v>660.4</v>
      </c>
      <c r="S489" s="127">
        <v>648.4</v>
      </c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82"/>
      <c r="AH489" s="219"/>
      <c r="AI489" s="219"/>
      <c r="AJ489" s="219"/>
      <c r="AK489" s="127">
        <v>573.5</v>
      </c>
      <c r="AL489" s="127">
        <v>674</v>
      </c>
      <c r="AM489" s="127">
        <v>653.70000000000005</v>
      </c>
      <c r="AN489" s="127">
        <v>662.4</v>
      </c>
      <c r="AO489" s="127">
        <v>672</v>
      </c>
      <c r="AP489" s="127">
        <v>629</v>
      </c>
      <c r="AQ489" s="127">
        <v>663.8</v>
      </c>
      <c r="AR489" s="127">
        <v>663</v>
      </c>
      <c r="AS489" s="127">
        <v>651</v>
      </c>
      <c r="AT489" s="219"/>
      <c r="AU489" s="219"/>
      <c r="AV489" s="219"/>
      <c r="AW489" s="127"/>
      <c r="AX489" s="127"/>
      <c r="AY489" s="127"/>
      <c r="AZ489" s="127"/>
      <c r="BA489" s="127"/>
      <c r="BB489" s="127"/>
      <c r="BC489" s="127"/>
      <c r="BD489" s="127"/>
      <c r="BE489" s="127"/>
      <c r="BH489" s="219"/>
      <c r="BI489" s="219"/>
      <c r="BJ489" s="219"/>
      <c r="BK489" s="219"/>
      <c r="BL489" s="219"/>
      <c r="BM489" s="219"/>
      <c r="BN489" s="127">
        <v>679.4</v>
      </c>
      <c r="BO489" s="127">
        <v>672</v>
      </c>
      <c r="BP489" s="127">
        <v>629</v>
      </c>
      <c r="BQ489" s="127">
        <v>663.8</v>
      </c>
      <c r="BR489" s="127">
        <v>663</v>
      </c>
      <c r="BS489" s="127">
        <v>651</v>
      </c>
      <c r="BT489" s="219"/>
      <c r="BU489" s="219"/>
      <c r="BV489" s="219"/>
      <c r="BW489" s="219"/>
      <c r="BX489" s="219"/>
      <c r="BY489" s="219"/>
      <c r="BZ489" s="127"/>
      <c r="CA489" s="127"/>
      <c r="CB489" s="127"/>
      <c r="CC489" s="127"/>
      <c r="CD489" s="127"/>
      <c r="CE489" s="127"/>
      <c r="CH489" s="219"/>
      <c r="CI489" s="219"/>
      <c r="CJ489" s="219"/>
      <c r="CK489" s="219"/>
      <c r="CL489" s="219"/>
      <c r="CM489" s="219"/>
      <c r="CN489" s="219"/>
      <c r="CO489" s="219"/>
      <c r="CP489" s="219"/>
      <c r="CQ489" s="127">
        <v>663.8</v>
      </c>
      <c r="CR489" s="127">
        <v>663</v>
      </c>
      <c r="CS489" s="127">
        <v>651</v>
      </c>
      <c r="CT489" s="219"/>
      <c r="CU489" s="219"/>
      <c r="CV489" s="219"/>
      <c r="CW489" s="219"/>
      <c r="CX489" s="219"/>
      <c r="CY489" s="219"/>
      <c r="CZ489" s="219"/>
      <c r="DA489" s="219"/>
      <c r="DB489" s="219"/>
      <c r="DC489" s="127"/>
      <c r="DD489" s="127"/>
      <c r="DE489" s="127"/>
      <c r="DG489" s="187"/>
      <c r="DH489" s="127"/>
      <c r="DI489" s="127"/>
      <c r="DJ489" s="127"/>
      <c r="DK489" s="127"/>
      <c r="DL489" s="127"/>
      <c r="DM489" s="127"/>
      <c r="DN489" s="127"/>
      <c r="DO489" s="127"/>
      <c r="DP489" s="127"/>
      <c r="DQ489" s="127"/>
      <c r="DR489" s="127"/>
      <c r="DS489" s="127"/>
      <c r="DT489" s="127"/>
      <c r="DU489" s="127"/>
      <c r="DV489" s="127"/>
      <c r="DW489" s="127"/>
      <c r="DX489" s="127"/>
      <c r="DY489" s="127"/>
      <c r="DZ489" s="127"/>
      <c r="EA489" s="127"/>
      <c r="EB489" s="127"/>
      <c r="EC489" s="127"/>
      <c r="ED489" s="127"/>
      <c r="EE489" s="127"/>
      <c r="EF489" s="127">
        <v>157</v>
      </c>
      <c r="EG489" s="127">
        <v>160</v>
      </c>
      <c r="EH489" s="127">
        <v>144</v>
      </c>
      <c r="EI489" s="127">
        <v>151</v>
      </c>
      <c r="EJ489" s="127">
        <v>155</v>
      </c>
      <c r="EK489" s="127">
        <v>159</v>
      </c>
      <c r="EL489" s="127">
        <v>159</v>
      </c>
      <c r="EM489" s="127">
        <v>152</v>
      </c>
      <c r="EN489" s="127">
        <v>152</v>
      </c>
      <c r="EO489" s="127">
        <v>159</v>
      </c>
      <c r="EP489" s="127">
        <v>148</v>
      </c>
      <c r="EQ489" s="127">
        <v>152</v>
      </c>
      <c r="ER489" s="127">
        <v>152</v>
      </c>
      <c r="ES489" s="127">
        <v>127</v>
      </c>
      <c r="ET489" s="127">
        <v>153</v>
      </c>
      <c r="EU489" s="127">
        <v>154</v>
      </c>
      <c r="EV489" s="127">
        <v>155.22000000000003</v>
      </c>
      <c r="EW489" s="127">
        <v>149</v>
      </c>
      <c r="EX489" s="127">
        <v>149.01935483870966</v>
      </c>
      <c r="EY489" s="127">
        <v>156.64630846540393</v>
      </c>
      <c r="EZ489" s="127">
        <v>158.1600937133932</v>
      </c>
      <c r="FA489" s="127">
        <v>153.66</v>
      </c>
      <c r="FB489" s="127">
        <v>154</v>
      </c>
      <c r="FC489" s="127">
        <v>154</v>
      </c>
      <c r="FD489" s="127">
        <v>154</v>
      </c>
      <c r="FE489" s="127"/>
      <c r="FF489" s="127"/>
      <c r="FG489" s="127"/>
      <c r="FH489" s="127">
        <v>154.61736972704716</v>
      </c>
      <c r="FI489" s="127">
        <v>156.58387096774194</v>
      </c>
      <c r="FJ489" s="127">
        <v>152.08387096774192</v>
      </c>
      <c r="FK489" s="127">
        <v>152.58387096774194</v>
      </c>
      <c r="FL489" s="127">
        <v>156.58387096774194</v>
      </c>
      <c r="FM489" s="127">
        <v>149.73817204301076</v>
      </c>
      <c r="FN489" s="127">
        <v>148.30000000000001</v>
      </c>
      <c r="FO489" s="127">
        <v>144.30000000000001</v>
      </c>
      <c r="FP489" s="127">
        <v>148.30000000000001</v>
      </c>
      <c r="FQ489" s="127">
        <v>157</v>
      </c>
      <c r="FR489" s="127">
        <v>155.40000000000003</v>
      </c>
      <c r="FS489" s="127">
        <v>155.39999999999998</v>
      </c>
      <c r="FT489" s="127">
        <v>151.39999999999998</v>
      </c>
      <c r="FU489" s="127">
        <v>156</v>
      </c>
      <c r="FV489" s="127">
        <v>154.4</v>
      </c>
      <c r="FW489" s="127">
        <v>151.39999999999998</v>
      </c>
      <c r="FX489" s="127">
        <v>155.39999999999998</v>
      </c>
      <c r="FY489" s="161"/>
      <c r="FZ489" s="161"/>
      <c r="GA489" s="161"/>
      <c r="GB489" s="161"/>
      <c r="GC489" s="161"/>
      <c r="GD489" s="161"/>
      <c r="GE489" s="161"/>
      <c r="GF489" s="161"/>
      <c r="GG489" s="161"/>
      <c r="GH489" s="161"/>
      <c r="GI489" s="161"/>
      <c r="GJ489" s="161"/>
      <c r="GK489" s="161"/>
      <c r="GL489" s="161"/>
      <c r="GM489" s="161"/>
      <c r="GN489" s="161"/>
      <c r="GO489" s="161"/>
      <c r="GP489" s="161"/>
      <c r="GQ489" s="161"/>
      <c r="GR489" s="161"/>
      <c r="GS489" s="161"/>
      <c r="GT489" s="161"/>
      <c r="GU489" s="161"/>
      <c r="GV489" s="161"/>
      <c r="GW489" s="161"/>
      <c r="GX489" s="161"/>
      <c r="GY489" s="161"/>
      <c r="GZ489" s="161"/>
      <c r="HA489" s="161"/>
      <c r="HB489" s="161"/>
      <c r="HC489" s="161"/>
      <c r="HD489" s="161"/>
      <c r="HE489" s="161"/>
      <c r="HF489" s="161"/>
      <c r="HG489" s="161"/>
      <c r="HH489" s="161"/>
    </row>
    <row r="490" spans="2:221" ht="15" customHeight="1">
      <c r="B490" s="105" t="s">
        <v>624</v>
      </c>
      <c r="C490" s="106" t="s">
        <v>181</v>
      </c>
      <c r="H490" s="127">
        <v>642.09999999999991</v>
      </c>
      <c r="I490" s="127">
        <v>575.20000000000016</v>
      </c>
      <c r="J490" s="127">
        <v>631.79999999999995</v>
      </c>
      <c r="K490" s="127">
        <v>528.5</v>
      </c>
      <c r="L490" s="127">
        <v>627.79999999999995</v>
      </c>
      <c r="M490" s="127">
        <v>606.6</v>
      </c>
      <c r="N490" s="127">
        <v>603.20000000000005</v>
      </c>
      <c r="O490" s="127">
        <v>612.59999999999991</v>
      </c>
      <c r="P490" s="127">
        <v>571.5</v>
      </c>
      <c r="Q490" s="127">
        <v>617.69999999999993</v>
      </c>
      <c r="R490" s="127">
        <v>619.79999999999995</v>
      </c>
      <c r="S490" s="127">
        <v>604.79999999999995</v>
      </c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82"/>
      <c r="AH490" s="219"/>
      <c r="AI490" s="219"/>
      <c r="AJ490" s="219"/>
      <c r="AK490" s="127">
        <v>530.99999999999989</v>
      </c>
      <c r="AL490" s="127">
        <v>630.4</v>
      </c>
      <c r="AM490" s="127">
        <v>606.70000000000005</v>
      </c>
      <c r="AN490" s="127">
        <v>598</v>
      </c>
      <c r="AO490" s="127">
        <v>607.6</v>
      </c>
      <c r="AP490" s="127">
        <v>566.5</v>
      </c>
      <c r="AQ490" s="127">
        <v>619.70000000000005</v>
      </c>
      <c r="AR490" s="127">
        <v>622.39999999999986</v>
      </c>
      <c r="AS490" s="127">
        <v>607.4</v>
      </c>
      <c r="AT490" s="219"/>
      <c r="AU490" s="219"/>
      <c r="AV490" s="219"/>
      <c r="AW490" s="127"/>
      <c r="AX490" s="127"/>
      <c r="AY490" s="127"/>
      <c r="AZ490" s="127"/>
      <c r="BA490" s="127"/>
      <c r="BB490" s="127"/>
      <c r="BC490" s="127"/>
      <c r="BD490" s="127"/>
      <c r="BE490" s="127"/>
      <c r="BH490" s="219"/>
      <c r="BI490" s="219"/>
      <c r="BJ490" s="219"/>
      <c r="BK490" s="219"/>
      <c r="BL490" s="219"/>
      <c r="BM490" s="219"/>
      <c r="BN490" s="127">
        <v>615</v>
      </c>
      <c r="BO490" s="127">
        <v>607.6</v>
      </c>
      <c r="BP490" s="127">
        <v>566.5</v>
      </c>
      <c r="BQ490" s="127">
        <v>619.69999999999993</v>
      </c>
      <c r="BR490" s="127">
        <v>622.4</v>
      </c>
      <c r="BS490" s="127">
        <v>607.4</v>
      </c>
      <c r="BT490" s="219"/>
      <c r="BU490" s="219"/>
      <c r="BV490" s="219"/>
      <c r="BW490" s="219"/>
      <c r="BX490" s="219"/>
      <c r="BY490" s="219"/>
      <c r="BZ490" s="127"/>
      <c r="CA490" s="127"/>
      <c r="CB490" s="127"/>
      <c r="CC490" s="127"/>
      <c r="CD490" s="127"/>
      <c r="CE490" s="127"/>
      <c r="CH490" s="219"/>
      <c r="CI490" s="219"/>
      <c r="CJ490" s="219"/>
      <c r="CK490" s="219"/>
      <c r="CL490" s="219"/>
      <c r="CM490" s="219"/>
      <c r="CN490" s="219"/>
      <c r="CO490" s="219"/>
      <c r="CP490" s="219"/>
      <c r="CQ490" s="127">
        <v>619.69999999999993</v>
      </c>
      <c r="CR490" s="127">
        <v>622.4</v>
      </c>
      <c r="CS490" s="127">
        <v>607.4</v>
      </c>
      <c r="CT490" s="219"/>
      <c r="CU490" s="219"/>
      <c r="CV490" s="219"/>
      <c r="CW490" s="219"/>
      <c r="CX490" s="219"/>
      <c r="CY490" s="219"/>
      <c r="CZ490" s="219"/>
      <c r="DA490" s="219"/>
      <c r="DB490" s="219"/>
      <c r="DC490" s="127"/>
      <c r="DD490" s="127"/>
      <c r="DE490" s="127"/>
      <c r="DG490" s="187"/>
      <c r="DH490" s="127"/>
      <c r="DI490" s="127"/>
      <c r="DJ490" s="127"/>
      <c r="DK490" s="127"/>
      <c r="DL490" s="127"/>
      <c r="DM490" s="127"/>
      <c r="DN490" s="127"/>
      <c r="DO490" s="127"/>
      <c r="DP490" s="127"/>
      <c r="DQ490" s="127"/>
      <c r="DR490" s="127"/>
      <c r="DS490" s="127"/>
      <c r="DT490" s="127"/>
      <c r="DU490" s="127"/>
      <c r="DV490" s="127"/>
      <c r="DW490" s="127"/>
      <c r="DX490" s="127"/>
      <c r="DY490" s="127"/>
      <c r="DZ490" s="127"/>
      <c r="EA490" s="127"/>
      <c r="EB490" s="127"/>
      <c r="EC490" s="127"/>
      <c r="ED490" s="127"/>
      <c r="EE490" s="127"/>
      <c r="EF490" s="127">
        <v>162</v>
      </c>
      <c r="EG490" s="127">
        <v>148</v>
      </c>
      <c r="EH490" s="127">
        <v>131</v>
      </c>
      <c r="EI490" s="127">
        <v>152</v>
      </c>
      <c r="EJ490" s="127">
        <v>141</v>
      </c>
      <c r="EK490" s="127">
        <v>156</v>
      </c>
      <c r="EL490" s="127">
        <v>149</v>
      </c>
      <c r="EM490" s="127">
        <v>138</v>
      </c>
      <c r="EN490" s="127">
        <v>138</v>
      </c>
      <c r="EO490" s="127">
        <v>150</v>
      </c>
      <c r="EP490" s="127">
        <v>134</v>
      </c>
      <c r="EQ490" s="127">
        <v>136</v>
      </c>
      <c r="ER490" s="127">
        <v>138</v>
      </c>
      <c r="ES490" s="127">
        <v>115</v>
      </c>
      <c r="ET490" s="127">
        <v>139</v>
      </c>
      <c r="EU490" s="127">
        <v>156</v>
      </c>
      <c r="EV490" s="127">
        <v>144.72999999999999</v>
      </c>
      <c r="EW490" s="127">
        <v>139</v>
      </c>
      <c r="EX490" s="127">
        <v>138.77096774193546</v>
      </c>
      <c r="EY490" s="127">
        <v>144.72999999999999</v>
      </c>
      <c r="EZ490" s="127">
        <v>144.66000000000003</v>
      </c>
      <c r="FA490" s="127">
        <v>144.66000000000003</v>
      </c>
      <c r="FB490" s="127">
        <v>145</v>
      </c>
      <c r="FC490" s="127">
        <v>145</v>
      </c>
      <c r="FD490" s="127">
        <v>145</v>
      </c>
      <c r="FE490" s="127">
        <v>143.80000000000001</v>
      </c>
      <c r="FF490" s="127">
        <v>118.6</v>
      </c>
      <c r="FG490" s="127">
        <v>143.80000000000001</v>
      </c>
      <c r="FH490" s="127">
        <v>145.01736972704717</v>
      </c>
      <c r="FI490" s="127">
        <v>145.88387096774198</v>
      </c>
      <c r="FJ490" s="127">
        <v>140.38387096774193</v>
      </c>
      <c r="FK490" s="127">
        <v>141.88387096774193</v>
      </c>
      <c r="FL490" s="127">
        <v>145.88387096774193</v>
      </c>
      <c r="FM490" s="127">
        <v>140.13817204301077</v>
      </c>
      <c r="FN490" s="127">
        <v>138.70000000000002</v>
      </c>
      <c r="FO490" s="127">
        <v>134.70000000000005</v>
      </c>
      <c r="FP490" s="127">
        <v>138.69999999999999</v>
      </c>
      <c r="FQ490" s="127">
        <v>148.5</v>
      </c>
      <c r="FR490" s="127">
        <v>145.80000000000001</v>
      </c>
      <c r="FS490" s="127">
        <v>145.79999999999995</v>
      </c>
      <c r="FT490" s="127">
        <v>141.79999999999995</v>
      </c>
      <c r="FU490" s="127">
        <v>146.4</v>
      </c>
      <c r="FV490" s="127">
        <v>144.80000000000001</v>
      </c>
      <c r="FW490" s="127">
        <v>141.79999999999995</v>
      </c>
      <c r="FX490" s="127">
        <v>145.79999999999995</v>
      </c>
      <c r="FY490" s="161"/>
      <c r="FZ490" s="161"/>
      <c r="GA490" s="161"/>
      <c r="GB490" s="161"/>
      <c r="GC490" s="161"/>
      <c r="GD490" s="161"/>
      <c r="GE490" s="161"/>
      <c r="GF490" s="161"/>
      <c r="GG490" s="161"/>
      <c r="GH490" s="161"/>
      <c r="GI490" s="161"/>
      <c r="GJ490" s="161"/>
      <c r="GK490" s="161"/>
      <c r="GL490" s="161"/>
      <c r="GM490" s="161"/>
      <c r="GN490" s="161"/>
      <c r="GO490" s="161"/>
      <c r="GP490" s="161"/>
      <c r="GQ490" s="161"/>
      <c r="GR490" s="161"/>
      <c r="GS490" s="161"/>
      <c r="GT490" s="161"/>
      <c r="GU490" s="161"/>
      <c r="GV490" s="161"/>
      <c r="GW490" s="161"/>
      <c r="GX490" s="161"/>
      <c r="GY490" s="161"/>
      <c r="GZ490" s="161"/>
      <c r="HA490" s="161"/>
      <c r="HB490" s="161"/>
      <c r="HC490" s="161"/>
      <c r="HD490" s="161"/>
      <c r="HE490" s="161"/>
      <c r="HF490" s="161"/>
      <c r="HG490" s="161"/>
      <c r="HH490" s="161"/>
    </row>
    <row r="491" spans="2:221" ht="15" customHeight="1">
      <c r="B491" s="104" t="s">
        <v>625</v>
      </c>
      <c r="C491" s="106" t="s">
        <v>264</v>
      </c>
      <c r="H491" s="96">
        <v>630.46685989229434</v>
      </c>
      <c r="I491" s="96">
        <v>560.67713747163452</v>
      </c>
      <c r="J491" s="96">
        <v>595.77284483764015</v>
      </c>
      <c r="K491" s="96">
        <v>632.35505332868593</v>
      </c>
      <c r="L491" s="96">
        <v>565.66979762244102</v>
      </c>
      <c r="M491" s="96">
        <v>624.74716154218493</v>
      </c>
      <c r="N491" s="96">
        <v>626.1274912423595</v>
      </c>
      <c r="O491" s="96">
        <v>723.24186308535252</v>
      </c>
      <c r="P491" s="96">
        <v>771.05755943550537</v>
      </c>
      <c r="Q491" s="96">
        <v>712.41648031807222</v>
      </c>
      <c r="R491" s="96">
        <v>655.81093714440999</v>
      </c>
      <c r="S491" s="96">
        <v>612.73199230715682</v>
      </c>
      <c r="T491" s="96"/>
      <c r="U491" s="96"/>
      <c r="V491" s="96"/>
      <c r="W491" s="96"/>
      <c r="X491" s="96"/>
      <c r="Y491" s="96"/>
      <c r="Z491" s="96"/>
      <c r="AA491" s="96"/>
      <c r="AB491" s="96"/>
      <c r="AC491" s="96"/>
      <c r="AD491" s="96"/>
      <c r="AE491" s="96"/>
      <c r="AF491" s="186"/>
      <c r="AH491" s="220"/>
      <c r="AI491" s="220"/>
      <c r="AJ491" s="220"/>
      <c r="AK491" s="96">
        <v>680.58322941421204</v>
      </c>
      <c r="AL491" s="96">
        <v>593.50325357333691</v>
      </c>
      <c r="AM491" s="96">
        <v>586.56015328828096</v>
      </c>
      <c r="AN491" s="96">
        <v>690.56357332412392</v>
      </c>
      <c r="AO491" s="96">
        <v>682.7846273291924</v>
      </c>
      <c r="AP491" s="96">
        <v>702.06987585862839</v>
      </c>
      <c r="AQ491" s="96">
        <v>671.67515499174942</v>
      </c>
      <c r="AR491" s="96">
        <v>561.07692531457189</v>
      </c>
      <c r="AS491" s="96">
        <v>709.04960955236299</v>
      </c>
      <c r="AT491" s="220"/>
      <c r="AU491" s="220"/>
      <c r="AV491" s="220"/>
      <c r="AW491" s="96"/>
      <c r="AX491" s="96"/>
      <c r="AY491" s="96"/>
      <c r="AZ491" s="96"/>
      <c r="BA491" s="96"/>
      <c r="BB491" s="96"/>
      <c r="BC491" s="96"/>
      <c r="BD491" s="96"/>
      <c r="BE491" s="96"/>
      <c r="BH491" s="220"/>
      <c r="BI491" s="220"/>
      <c r="BJ491" s="220"/>
      <c r="BK491" s="220"/>
      <c r="BL491" s="220"/>
      <c r="BM491" s="220"/>
      <c r="BN491" s="96">
        <v>664.63397773064685</v>
      </c>
      <c r="BO491" s="96">
        <v>613.04785792998814</v>
      </c>
      <c r="BP491" s="96">
        <v>630.61190932115574</v>
      </c>
      <c r="BQ491" s="96">
        <v>644.97658600525233</v>
      </c>
      <c r="BR491" s="96">
        <v>589.54037038289823</v>
      </c>
      <c r="BS491" s="96">
        <v>649.58605826386861</v>
      </c>
      <c r="BT491" s="220"/>
      <c r="BU491" s="220"/>
      <c r="BV491" s="220"/>
      <c r="BW491" s="220"/>
      <c r="BX491" s="220"/>
      <c r="BY491" s="220"/>
      <c r="BZ491" s="96"/>
      <c r="CA491" s="96"/>
      <c r="CB491" s="96"/>
      <c r="CC491" s="96"/>
      <c r="CD491" s="96"/>
      <c r="CE491" s="96"/>
      <c r="CH491" s="220"/>
      <c r="CI491" s="220"/>
      <c r="CJ491" s="220"/>
      <c r="CK491" s="220"/>
      <c r="CL491" s="220"/>
      <c r="CM491" s="220"/>
      <c r="CN491" s="220"/>
      <c r="CO491" s="220"/>
      <c r="CP491" s="220"/>
      <c r="CQ491" s="96">
        <v>618.81561438850929</v>
      </c>
      <c r="CR491" s="96">
        <v>607.12356599242321</v>
      </c>
      <c r="CS491" s="96">
        <v>659.14230161343448</v>
      </c>
      <c r="CT491" s="220"/>
      <c r="CU491" s="220"/>
      <c r="CV491" s="220"/>
      <c r="CW491" s="220"/>
      <c r="CX491" s="220"/>
      <c r="CY491" s="220"/>
      <c r="CZ491" s="220"/>
      <c r="DA491" s="220"/>
      <c r="DB491" s="220"/>
      <c r="DC491" s="96"/>
      <c r="DD491" s="96"/>
      <c r="DE491" s="96"/>
      <c r="DH491" s="96"/>
      <c r="DI491" s="96"/>
      <c r="DJ491" s="96"/>
      <c r="DK491" s="96"/>
      <c r="DL491" s="96"/>
      <c r="DM491" s="96"/>
      <c r="DN491" s="96"/>
      <c r="DO491" s="96"/>
      <c r="DP491" s="96"/>
      <c r="DQ491" s="96"/>
      <c r="DR491" s="96"/>
      <c r="DS491" s="96"/>
      <c r="DT491" s="96"/>
      <c r="DU491" s="96"/>
      <c r="DV491" s="96"/>
      <c r="DW491" s="96"/>
      <c r="DX491" s="96"/>
      <c r="DY491" s="96"/>
      <c r="DZ491" s="96"/>
      <c r="EA491" s="96"/>
      <c r="EB491" s="96"/>
      <c r="EC491" s="96"/>
      <c r="ED491" s="96"/>
      <c r="EE491" s="96"/>
      <c r="EF491" s="96">
        <v>573</v>
      </c>
      <c r="EG491" s="96">
        <v>626</v>
      </c>
      <c r="EH491" s="96">
        <v>500</v>
      </c>
      <c r="EI491" s="96">
        <v>530</v>
      </c>
      <c r="EJ491" s="96">
        <v>594</v>
      </c>
      <c r="EK491" s="96">
        <v>634</v>
      </c>
      <c r="EL491" s="96">
        <v>628</v>
      </c>
      <c r="EM491" s="96">
        <v>561</v>
      </c>
      <c r="EN491" s="96">
        <v>583</v>
      </c>
      <c r="EO491" s="96">
        <v>632</v>
      </c>
      <c r="EP491" s="96">
        <v>565</v>
      </c>
      <c r="EQ491" s="96">
        <v>627</v>
      </c>
      <c r="ER491" s="96">
        <v>571</v>
      </c>
      <c r="ES491" s="96">
        <v>632</v>
      </c>
      <c r="ET491" s="96">
        <v>636</v>
      </c>
      <c r="EU491" s="96">
        <v>559</v>
      </c>
      <c r="EV491" s="96">
        <v>607.28950177359718</v>
      </c>
      <c r="EW491" s="96">
        <v>634</v>
      </c>
      <c r="EX491" s="96">
        <v>631.45334970314445</v>
      </c>
      <c r="EY491" s="96">
        <v>567.85048020451882</v>
      </c>
      <c r="EZ491" s="96">
        <v>593.5107037190653</v>
      </c>
      <c r="FA491" s="96">
        <v>545.72803972194583</v>
      </c>
      <c r="FB491" s="96">
        <v>585</v>
      </c>
      <c r="FC491" s="96">
        <v>577</v>
      </c>
      <c r="FD491" s="96">
        <v>613</v>
      </c>
      <c r="FE491" s="96">
        <v>625</v>
      </c>
      <c r="FF491" s="96">
        <v>564</v>
      </c>
      <c r="FG491" s="96">
        <v>659</v>
      </c>
      <c r="FH491" s="96">
        <v>651.59054506950736</v>
      </c>
      <c r="FI491" s="96">
        <v>633.40887684835423</v>
      </c>
      <c r="FJ491" s="96">
        <v>560.33625968686647</v>
      </c>
      <c r="FK491" s="96">
        <v>585.15670455198961</v>
      </c>
      <c r="FL491" s="96">
        <v>596.45197858266647</v>
      </c>
      <c r="FM491" s="96">
        <v>664.33047474882585</v>
      </c>
      <c r="FN491" s="96">
        <v>608.72246229905011</v>
      </c>
      <c r="FO491" s="96">
        <v>678.86152030926587</v>
      </c>
      <c r="FP491" s="96">
        <v>651.0780486384441</v>
      </c>
      <c r="FQ491" s="96">
        <v>632.35824638047143</v>
      </c>
      <c r="FR491" s="96">
        <v>638.74106515775009</v>
      </c>
      <c r="FS491" s="96">
        <v>582.06971742112546</v>
      </c>
      <c r="FT491" s="96">
        <v>665.47560761214424</v>
      </c>
      <c r="FU491" s="96">
        <v>648.82521584372887</v>
      </c>
      <c r="FV491" s="96">
        <v>674.10220994475128</v>
      </c>
      <c r="FW491" s="96">
        <v>620.71942665726351</v>
      </c>
      <c r="FX491" s="96">
        <v>611.84243061102745</v>
      </c>
      <c r="FY491" s="159"/>
      <c r="FZ491" s="159"/>
      <c r="GA491" s="159"/>
      <c r="GB491" s="159"/>
      <c r="GC491" s="159"/>
      <c r="GD491" s="159"/>
      <c r="GE491" s="159"/>
      <c r="GF491" s="159"/>
      <c r="GG491" s="159"/>
      <c r="GH491" s="159"/>
      <c r="GI491" s="159"/>
      <c r="GJ491" s="159"/>
      <c r="GK491" s="159"/>
      <c r="GL491" s="159"/>
      <c r="GM491" s="159"/>
      <c r="GN491" s="159"/>
      <c r="GO491" s="159"/>
      <c r="GP491" s="159"/>
      <c r="GQ491" s="159"/>
      <c r="GR491" s="159"/>
      <c r="GS491" s="159"/>
      <c r="GT491" s="159"/>
      <c r="GU491" s="159">
        <v>3325</v>
      </c>
      <c r="GV491" s="159"/>
      <c r="GW491" s="159"/>
      <c r="GX491" s="159"/>
      <c r="GY491" s="159"/>
      <c r="GZ491" s="159"/>
      <c r="HA491" s="159"/>
      <c r="HB491" s="159"/>
      <c r="HC491" s="159"/>
      <c r="HD491" s="159"/>
      <c r="HE491" s="159"/>
      <c r="HF491" s="159"/>
      <c r="HG491" s="159"/>
      <c r="HH491" s="159"/>
      <c r="HI491" s="147"/>
      <c r="HJ491" s="147"/>
      <c r="HK491" s="147"/>
      <c r="HL491" s="147"/>
      <c r="HM491" s="147"/>
    </row>
    <row r="492" spans="2:221" ht="15" customHeight="1">
      <c r="B492" s="104" t="s">
        <v>626</v>
      </c>
      <c r="C492" s="106" t="s">
        <v>183</v>
      </c>
      <c r="H492" s="129">
        <v>0.91908602150537633</v>
      </c>
      <c r="I492" s="129">
        <v>0.91309523809523818</v>
      </c>
      <c r="J492" s="129">
        <v>0.90779569892473111</v>
      </c>
      <c r="K492" s="129">
        <v>0.79305555555555551</v>
      </c>
      <c r="L492" s="129">
        <v>0.90241935483870961</v>
      </c>
      <c r="M492" s="129">
        <v>0.90777777777777779</v>
      </c>
      <c r="N492" s="129">
        <v>0.89731182795698927</v>
      </c>
      <c r="O492" s="129">
        <v>0.90994623655913975</v>
      </c>
      <c r="P492" s="129">
        <v>0.88055555555555554</v>
      </c>
      <c r="Q492" s="129">
        <v>0.88951612903225796</v>
      </c>
      <c r="R492" s="129">
        <v>0.91722222222222216</v>
      </c>
      <c r="S492" s="129">
        <v>0.87150537634408598</v>
      </c>
      <c r="T492" s="129"/>
      <c r="U492" s="129"/>
      <c r="V492" s="129"/>
      <c r="W492" s="129"/>
      <c r="X492" s="129"/>
      <c r="Y492" s="129"/>
      <c r="Z492" s="129"/>
      <c r="AA492" s="129"/>
      <c r="AB492" s="129"/>
      <c r="AC492" s="129"/>
      <c r="AD492" s="129"/>
      <c r="AE492" s="129"/>
      <c r="AF492" s="194"/>
      <c r="AH492" s="221"/>
      <c r="AI492" s="221"/>
      <c r="AJ492" s="221"/>
      <c r="AK492" s="129">
        <v>0.79652777777777772</v>
      </c>
      <c r="AL492" s="129">
        <v>0.90591397849462363</v>
      </c>
      <c r="AM492" s="129">
        <v>0.90791666666666671</v>
      </c>
      <c r="AN492" s="129">
        <v>0.89032258064516123</v>
      </c>
      <c r="AO492" s="129">
        <v>0.90322580645161288</v>
      </c>
      <c r="AP492" s="129">
        <v>0.87361111111111112</v>
      </c>
      <c r="AQ492" s="129">
        <v>0.89220430107526871</v>
      </c>
      <c r="AR492" s="129">
        <v>0.92083333333333328</v>
      </c>
      <c r="AS492" s="129">
        <v>0.875</v>
      </c>
      <c r="AT492" s="221"/>
      <c r="AU492" s="221"/>
      <c r="AV492" s="221"/>
      <c r="AW492" s="129"/>
      <c r="AX492" s="129"/>
      <c r="AY492" s="129"/>
      <c r="AZ492" s="129"/>
      <c r="BA492" s="129"/>
      <c r="BB492" s="129"/>
      <c r="BC492" s="129"/>
      <c r="BD492" s="129"/>
      <c r="BE492" s="129"/>
      <c r="BH492" s="221"/>
      <c r="BI492" s="221"/>
      <c r="BJ492" s="221"/>
      <c r="BK492" s="221"/>
      <c r="BL492" s="221"/>
      <c r="BM492" s="221"/>
      <c r="BN492" s="129">
        <v>0.91317204301075261</v>
      </c>
      <c r="BO492" s="129">
        <v>0.90322580645161288</v>
      </c>
      <c r="BP492" s="129">
        <v>0.87361111111111112</v>
      </c>
      <c r="BQ492" s="129">
        <v>0.89220430107526871</v>
      </c>
      <c r="BR492" s="129">
        <v>0.92083333333333328</v>
      </c>
      <c r="BS492" s="129">
        <v>0.875</v>
      </c>
      <c r="BT492" s="221"/>
      <c r="BU492" s="221"/>
      <c r="BV492" s="221"/>
      <c r="BW492" s="221"/>
      <c r="BX492" s="221"/>
      <c r="BY492" s="221"/>
      <c r="BZ492" s="129"/>
      <c r="CA492" s="129"/>
      <c r="CB492" s="129"/>
      <c r="CC492" s="129"/>
      <c r="CD492" s="129"/>
      <c r="CE492" s="129"/>
      <c r="CH492" s="221"/>
      <c r="CI492" s="221"/>
      <c r="CJ492" s="221"/>
      <c r="CK492" s="221"/>
      <c r="CL492" s="221"/>
      <c r="CM492" s="221"/>
      <c r="CN492" s="221"/>
      <c r="CO492" s="221"/>
      <c r="CP492" s="221"/>
      <c r="CQ492" s="129">
        <v>0.89220430107526871</v>
      </c>
      <c r="CR492" s="129">
        <v>0.92083333333333328</v>
      </c>
      <c r="CS492" s="129">
        <v>0.875</v>
      </c>
      <c r="CT492" s="221"/>
      <c r="CU492" s="221"/>
      <c r="CV492" s="221"/>
      <c r="CW492" s="221"/>
      <c r="CX492" s="221"/>
      <c r="CY492" s="221"/>
      <c r="CZ492" s="221"/>
      <c r="DA492" s="221"/>
      <c r="DB492" s="221"/>
      <c r="DC492" s="129"/>
      <c r="DD492" s="129"/>
      <c r="DE492" s="129"/>
      <c r="DH492" s="129"/>
      <c r="DI492" s="129"/>
      <c r="DJ492" s="129"/>
      <c r="DK492" s="129"/>
      <c r="DL492" s="129"/>
      <c r="DM492" s="129"/>
      <c r="DN492" s="129"/>
      <c r="DO492" s="129"/>
      <c r="DP492" s="129"/>
      <c r="DQ492" s="129"/>
      <c r="DR492" s="129"/>
      <c r="DS492" s="129"/>
      <c r="DT492" s="129"/>
      <c r="DU492" s="129"/>
      <c r="DV492" s="129"/>
      <c r="DW492" s="129"/>
      <c r="DX492" s="129"/>
      <c r="DY492" s="129"/>
      <c r="DZ492" s="129"/>
      <c r="EA492" s="129"/>
      <c r="EB492" s="129"/>
      <c r="EC492" s="129"/>
      <c r="ED492" s="129"/>
      <c r="EE492" s="129"/>
      <c r="EF492" s="129">
        <v>0.93452380952380953</v>
      </c>
      <c r="EG492" s="129">
        <v>0.9499007936506646</v>
      </c>
      <c r="EH492" s="129">
        <v>0.85706605222734267</v>
      </c>
      <c r="EI492" s="129">
        <v>0.90165130568356389</v>
      </c>
      <c r="EJ492" s="129">
        <v>0.92546082949308772</v>
      </c>
      <c r="EK492" s="129">
        <v>0.94841269841258935</v>
      </c>
      <c r="EL492" s="129">
        <v>0.94543650793641865</v>
      </c>
      <c r="EM492" s="129">
        <v>0.90476190476190477</v>
      </c>
      <c r="EN492" s="129">
        <v>0.90476190476190477</v>
      </c>
      <c r="EO492" s="129">
        <v>0.94593253968253965</v>
      </c>
      <c r="EP492" s="129">
        <v>0.88095238095238093</v>
      </c>
      <c r="EQ492" s="129">
        <v>0.90630131362889954</v>
      </c>
      <c r="ER492" s="129">
        <v>0.90260673234811117</v>
      </c>
      <c r="ES492" s="129">
        <v>0.75320197044334947</v>
      </c>
      <c r="ET492" s="129">
        <v>0.90849753694581248</v>
      </c>
      <c r="EU492" s="129">
        <v>0.91511083743842325</v>
      </c>
      <c r="EV492" s="129">
        <v>0.92392857142857143</v>
      </c>
      <c r="EW492" s="129">
        <v>0.89</v>
      </c>
      <c r="EX492" s="129">
        <v>0.88701996927803373</v>
      </c>
      <c r="EY492" s="129">
        <v>0.9324185027702615</v>
      </c>
      <c r="EZ492" s="129">
        <v>0.94142912924638811</v>
      </c>
      <c r="FA492" s="129">
        <v>0.91464285714285709</v>
      </c>
      <c r="FB492" s="129">
        <v>0.91</v>
      </c>
      <c r="FC492" s="129">
        <v>0.91</v>
      </c>
      <c r="FD492" s="129">
        <v>0.92</v>
      </c>
      <c r="FE492" s="129"/>
      <c r="FF492" s="129"/>
      <c r="FG492" s="129"/>
      <c r="FH492" s="129">
        <v>0.92034148647051883</v>
      </c>
      <c r="FI492" s="129">
        <v>0.93204685099846396</v>
      </c>
      <c r="FJ492" s="129">
        <v>0.90526113671274955</v>
      </c>
      <c r="FK492" s="129">
        <v>0.90823732718894012</v>
      </c>
      <c r="FL492" s="129">
        <v>0.93204685099846396</v>
      </c>
      <c r="FM492" s="129">
        <v>0.89129864311315932</v>
      </c>
      <c r="FN492" s="129">
        <v>0.88273809523809532</v>
      </c>
      <c r="FO492" s="129">
        <v>0.85892857142857149</v>
      </c>
      <c r="FP492" s="129">
        <v>0.88273809523809532</v>
      </c>
      <c r="FQ492" s="129">
        <v>0.93452380952380953</v>
      </c>
      <c r="FR492" s="129">
        <v>0.92500000000000004</v>
      </c>
      <c r="FS492" s="129">
        <v>0.92499999999999982</v>
      </c>
      <c r="FT492" s="129">
        <v>0.9011904761904761</v>
      </c>
      <c r="FU492" s="129">
        <v>0.9285714285714286</v>
      </c>
      <c r="FV492" s="129">
        <v>0.91904761904761911</v>
      </c>
      <c r="FW492" s="129">
        <v>0.9011904761904761</v>
      </c>
      <c r="FX492" s="129">
        <v>0.92499999999999982</v>
      </c>
      <c r="FY492" s="165"/>
      <c r="FZ492" s="165"/>
      <c r="GA492" s="165"/>
      <c r="GB492" s="165"/>
      <c r="GC492" s="165"/>
      <c r="GD492" s="165"/>
      <c r="GE492" s="165"/>
      <c r="GF492" s="165"/>
      <c r="GG492" s="165"/>
      <c r="GH492" s="165"/>
      <c r="GI492" s="165"/>
      <c r="GJ492" s="165"/>
      <c r="GK492" s="165"/>
      <c r="GL492" s="165"/>
      <c r="GM492" s="165"/>
      <c r="GN492" s="165"/>
      <c r="GO492" s="165"/>
      <c r="GP492" s="165"/>
      <c r="GQ492" s="165"/>
      <c r="GR492" s="165"/>
      <c r="GS492" s="165"/>
      <c r="GT492" s="165"/>
      <c r="GU492" s="165"/>
      <c r="GV492" s="165"/>
      <c r="GW492" s="165"/>
      <c r="GX492" s="165"/>
      <c r="GY492" s="165"/>
      <c r="GZ492" s="165"/>
      <c r="HA492" s="165"/>
      <c r="HB492" s="165"/>
      <c r="HC492" s="165"/>
      <c r="HD492" s="165"/>
      <c r="HE492" s="165"/>
      <c r="HF492" s="165"/>
      <c r="HG492" s="165"/>
      <c r="HH492" s="165"/>
    </row>
    <row r="493" spans="2:221" ht="15" customHeight="1">
      <c r="B493" s="104" t="s">
        <v>627</v>
      </c>
      <c r="C493" s="106" t="s">
        <v>183</v>
      </c>
      <c r="H493" s="129">
        <v>0.9390172565077507</v>
      </c>
      <c r="I493" s="129">
        <v>0.93741851368970019</v>
      </c>
      <c r="J493" s="129">
        <v>0.93544566183002664</v>
      </c>
      <c r="K493" s="129">
        <v>0.92556917688266205</v>
      </c>
      <c r="L493" s="129">
        <v>0.93506106642835862</v>
      </c>
      <c r="M493" s="129">
        <v>0.92809057527539784</v>
      </c>
      <c r="N493" s="129">
        <v>0.9035350509286999</v>
      </c>
      <c r="O493" s="129">
        <v>0.90487444608567213</v>
      </c>
      <c r="P493" s="129">
        <v>0.9014195583596214</v>
      </c>
      <c r="Q493" s="129">
        <v>0.93336355394378967</v>
      </c>
      <c r="R493" s="129">
        <v>0.93852210781344636</v>
      </c>
      <c r="S493" s="129">
        <v>0.93275755706354102</v>
      </c>
      <c r="T493" s="129"/>
      <c r="U493" s="129"/>
      <c r="V493" s="129"/>
      <c r="W493" s="129"/>
      <c r="X493" s="129"/>
      <c r="Y493" s="129"/>
      <c r="Z493" s="129"/>
      <c r="AA493" s="129"/>
      <c r="AB493" s="129"/>
      <c r="AC493" s="129"/>
      <c r="AD493" s="129"/>
      <c r="AE493" s="129"/>
      <c r="AF493" s="194"/>
      <c r="AH493" s="221"/>
      <c r="AI493" s="221"/>
      <c r="AJ493" s="221"/>
      <c r="AK493" s="129">
        <v>0.92589363557105497</v>
      </c>
      <c r="AL493" s="129">
        <v>0.93531157270029674</v>
      </c>
      <c r="AM493" s="129">
        <v>0.9281015756463209</v>
      </c>
      <c r="AN493" s="129">
        <v>0.90277777777777779</v>
      </c>
      <c r="AO493" s="129">
        <v>0.90416666666666667</v>
      </c>
      <c r="AP493" s="129">
        <v>0.90063593004769471</v>
      </c>
      <c r="AQ493" s="129">
        <v>0.93356432660439892</v>
      </c>
      <c r="AR493" s="129">
        <v>0.93876319758672699</v>
      </c>
      <c r="AS493" s="129">
        <v>0.93302611367127497</v>
      </c>
      <c r="AT493" s="221"/>
      <c r="AU493" s="221"/>
      <c r="AV493" s="221"/>
      <c r="AW493" s="129"/>
      <c r="AX493" s="129"/>
      <c r="AY493" s="129"/>
      <c r="AZ493" s="129"/>
      <c r="BA493" s="129"/>
      <c r="BB493" s="129"/>
      <c r="BC493" s="129"/>
      <c r="BD493" s="129"/>
      <c r="BE493" s="129"/>
      <c r="BH493" s="221"/>
      <c r="BI493" s="221"/>
      <c r="BJ493" s="221"/>
      <c r="BK493" s="221"/>
      <c r="BL493" s="221"/>
      <c r="BM493" s="221"/>
      <c r="BN493" s="129">
        <v>0.82661290322580649</v>
      </c>
      <c r="BO493" s="129">
        <v>0.81666666666666665</v>
      </c>
      <c r="BP493" s="129">
        <v>0.78680555555555554</v>
      </c>
      <c r="BQ493" s="129">
        <v>0.83293010752688168</v>
      </c>
      <c r="BR493" s="129">
        <v>0.86444444444444446</v>
      </c>
      <c r="BS493" s="129">
        <v>0.8163978494623656</v>
      </c>
      <c r="BT493" s="221"/>
      <c r="BU493" s="221"/>
      <c r="BV493" s="221"/>
      <c r="BW493" s="221"/>
      <c r="BX493" s="221"/>
      <c r="BY493" s="221"/>
      <c r="BZ493" s="129"/>
      <c r="CA493" s="129"/>
      <c r="CB493" s="129"/>
      <c r="CC493" s="129"/>
      <c r="CD493" s="129"/>
      <c r="CE493" s="129"/>
      <c r="CH493" s="221"/>
      <c r="CI493" s="221"/>
      <c r="CJ493" s="221"/>
      <c r="CK493" s="221"/>
      <c r="CL493" s="221"/>
      <c r="CM493" s="221"/>
      <c r="CN493" s="221"/>
      <c r="CO493" s="221"/>
      <c r="CP493" s="221"/>
      <c r="CQ493" s="129">
        <v>0.83293010752688168</v>
      </c>
      <c r="CR493" s="129">
        <v>0.86444444444444435</v>
      </c>
      <c r="CS493" s="129">
        <v>0.8163978494623656</v>
      </c>
      <c r="CT493" s="221"/>
      <c r="CU493" s="221"/>
      <c r="CV493" s="221"/>
      <c r="CW493" s="221"/>
      <c r="CX493" s="221"/>
      <c r="CY493" s="221"/>
      <c r="CZ493" s="221"/>
      <c r="DA493" s="221"/>
      <c r="DB493" s="221"/>
      <c r="DC493" s="129"/>
      <c r="DD493" s="129"/>
      <c r="DE493" s="129"/>
      <c r="DH493" s="129"/>
      <c r="DI493" s="129"/>
      <c r="DJ493" s="129"/>
      <c r="DK493" s="129"/>
      <c r="DL493" s="129"/>
      <c r="DM493" s="129"/>
      <c r="DN493" s="129"/>
      <c r="DO493" s="129"/>
      <c r="DP493" s="129"/>
      <c r="DQ493" s="129"/>
      <c r="DR493" s="129"/>
      <c r="DS493" s="129"/>
      <c r="DT493" s="129"/>
      <c r="DU493" s="129"/>
      <c r="DV493" s="129"/>
      <c r="DW493" s="129"/>
      <c r="DX493" s="129"/>
      <c r="DY493" s="129"/>
      <c r="DZ493" s="129"/>
      <c r="EA493" s="129"/>
      <c r="EB493" s="129"/>
      <c r="EC493" s="129"/>
      <c r="ED493" s="129"/>
      <c r="EE493" s="129"/>
      <c r="EF493" s="129">
        <v>0.88571428571428557</v>
      </c>
      <c r="EG493" s="129">
        <v>0.87996031746005954</v>
      </c>
      <c r="EH493" s="129">
        <v>0.78198156682027697</v>
      </c>
      <c r="EI493" s="129">
        <v>0.90285787299288722</v>
      </c>
      <c r="EJ493" s="129">
        <v>0.83787250384024603</v>
      </c>
      <c r="EK493" s="129">
        <v>0.92678571428547618</v>
      </c>
      <c r="EL493" s="129">
        <v>0.88908730158708338</v>
      </c>
      <c r="EM493" s="129">
        <v>0.81904761904761902</v>
      </c>
      <c r="EN493" s="129">
        <v>0.81904761904761914</v>
      </c>
      <c r="EO493" s="129">
        <v>0.89503968253954347</v>
      </c>
      <c r="EP493" s="129">
        <v>0.79523809523809541</v>
      </c>
      <c r="EQ493" s="129">
        <v>0.80868226600985182</v>
      </c>
      <c r="ER493" s="129">
        <v>0.82344006568144457</v>
      </c>
      <c r="ES493" s="129">
        <v>0.68534482758620663</v>
      </c>
      <c r="ET493" s="129">
        <v>0.82933087027914587</v>
      </c>
      <c r="EU493" s="129">
        <v>0.85076559934318519</v>
      </c>
      <c r="EV493" s="129">
        <v>0.86148809523809522</v>
      </c>
      <c r="EW493" s="129">
        <v>0.83</v>
      </c>
      <c r="EX493" s="129">
        <v>0.82601766513056829</v>
      </c>
      <c r="EY493" s="129">
        <v>0.86148809523809522</v>
      </c>
      <c r="EZ493" s="129">
        <v>0.8610714285714286</v>
      </c>
      <c r="FA493" s="129">
        <v>0.8610714285714286</v>
      </c>
      <c r="FB493" s="129">
        <v>0.86</v>
      </c>
      <c r="FC493" s="129">
        <v>0.86</v>
      </c>
      <c r="FD493" s="129">
        <v>0.86</v>
      </c>
      <c r="FE493" s="129"/>
      <c r="FF493" s="129"/>
      <c r="FG493" s="129"/>
      <c r="FH493" s="129">
        <v>0.86319862932766167</v>
      </c>
      <c r="FI493" s="129">
        <v>0.86835637480798789</v>
      </c>
      <c r="FJ493" s="129">
        <v>0.83561827956989243</v>
      </c>
      <c r="FK493" s="129">
        <v>0.84454685099846383</v>
      </c>
      <c r="FL493" s="129">
        <v>0.86835637480798766</v>
      </c>
      <c r="FM493" s="129">
        <v>0.83415578597030215</v>
      </c>
      <c r="FN493" s="129">
        <v>0.82559523809523816</v>
      </c>
      <c r="FO493" s="129">
        <v>0.80178571428571443</v>
      </c>
      <c r="FP493" s="129">
        <v>0.82559523809523805</v>
      </c>
      <c r="FQ493" s="129">
        <v>0.8839285714285714</v>
      </c>
      <c r="FR493" s="129">
        <v>0.86785714285714288</v>
      </c>
      <c r="FS493" s="129">
        <v>0.86785714285714255</v>
      </c>
      <c r="FT493" s="129">
        <v>0.84404761904761882</v>
      </c>
      <c r="FU493" s="129">
        <v>0.87142857142857144</v>
      </c>
      <c r="FV493" s="129">
        <v>0.86190476190476195</v>
      </c>
      <c r="FW493" s="129">
        <v>0.84404761904761882</v>
      </c>
      <c r="FX493" s="129">
        <v>0.86785714285714255</v>
      </c>
      <c r="FY493" s="165"/>
      <c r="FZ493" s="165"/>
      <c r="GA493" s="165"/>
      <c r="GB493" s="165"/>
      <c r="GC493" s="165"/>
      <c r="GD493" s="165"/>
      <c r="GE493" s="165"/>
      <c r="GF493" s="165"/>
      <c r="GG493" s="165"/>
      <c r="GH493" s="165"/>
      <c r="GI493" s="165"/>
      <c r="GJ493" s="165"/>
      <c r="GK493" s="165"/>
      <c r="GL493" s="165"/>
      <c r="GM493" s="165"/>
      <c r="GN493" s="165"/>
      <c r="GO493" s="165"/>
      <c r="GP493" s="165"/>
      <c r="GQ493" s="165"/>
      <c r="GR493" s="165"/>
      <c r="GS493" s="165"/>
      <c r="GT493" s="165"/>
      <c r="GU493" s="165"/>
      <c r="GV493" s="165"/>
      <c r="GW493" s="165"/>
      <c r="GX493" s="165"/>
      <c r="GY493" s="165"/>
      <c r="GZ493" s="165"/>
      <c r="HA493" s="165"/>
      <c r="HB493" s="165"/>
      <c r="HC493" s="165"/>
      <c r="HD493" s="165"/>
      <c r="HE493" s="165"/>
      <c r="HF493" s="165"/>
      <c r="HG493" s="165"/>
      <c r="HH493" s="165"/>
    </row>
    <row r="494" spans="2:221" s="264" customFormat="1" ht="15" customHeight="1">
      <c r="B494" s="255" t="s">
        <v>628</v>
      </c>
      <c r="C494" s="253"/>
      <c r="D494" s="263"/>
      <c r="E494" s="263"/>
      <c r="F494" s="263"/>
      <c r="H494" s="266"/>
      <c r="I494" s="266"/>
      <c r="J494" s="266"/>
      <c r="K494" s="266"/>
      <c r="L494" s="266"/>
      <c r="M494" s="266"/>
      <c r="N494" s="266"/>
      <c r="O494" s="266"/>
      <c r="P494" s="266"/>
      <c r="Q494" s="266"/>
      <c r="R494" s="266"/>
      <c r="S494" s="266"/>
      <c r="T494" s="266"/>
      <c r="U494" s="266"/>
      <c r="V494" s="266"/>
      <c r="W494" s="266"/>
      <c r="X494" s="266"/>
      <c r="Y494" s="266"/>
      <c r="Z494" s="266"/>
      <c r="AA494" s="266"/>
      <c r="AB494" s="266"/>
      <c r="AC494" s="266"/>
      <c r="AD494" s="266"/>
      <c r="AE494" s="266"/>
      <c r="AF494" s="268"/>
      <c r="AG494" s="265"/>
      <c r="AH494" s="269"/>
      <c r="AI494" s="269"/>
      <c r="AJ494" s="269"/>
      <c r="AK494" s="266"/>
      <c r="AL494" s="266"/>
      <c r="AM494" s="266"/>
      <c r="AN494" s="266"/>
      <c r="AO494" s="266"/>
      <c r="AP494" s="266"/>
      <c r="AQ494" s="266"/>
      <c r="AR494" s="266"/>
      <c r="AS494" s="266"/>
      <c r="AT494" s="269"/>
      <c r="AU494" s="269"/>
      <c r="AV494" s="269"/>
      <c r="AW494" s="266"/>
      <c r="AX494" s="266"/>
      <c r="AY494" s="266"/>
      <c r="AZ494" s="266"/>
      <c r="BA494" s="266"/>
      <c r="BB494" s="266"/>
      <c r="BC494" s="266"/>
      <c r="BD494" s="266"/>
      <c r="BE494" s="266"/>
      <c r="BF494" s="265"/>
      <c r="BG494" s="265"/>
      <c r="BH494" s="269"/>
      <c r="BI494" s="269"/>
      <c r="BJ494" s="269"/>
      <c r="BK494" s="269"/>
      <c r="BL494" s="269"/>
      <c r="BM494" s="269"/>
      <c r="BN494" s="266"/>
      <c r="BO494" s="266"/>
      <c r="BP494" s="266"/>
      <c r="BQ494" s="266"/>
      <c r="BR494" s="266"/>
      <c r="BS494" s="266"/>
      <c r="BT494" s="269"/>
      <c r="BU494" s="269"/>
      <c r="BV494" s="269"/>
      <c r="BW494" s="269"/>
      <c r="BX494" s="269"/>
      <c r="BY494" s="269"/>
      <c r="BZ494" s="266"/>
      <c r="CA494" s="266"/>
      <c r="CB494" s="266"/>
      <c r="CC494" s="266"/>
      <c r="CD494" s="266"/>
      <c r="CE494" s="266"/>
      <c r="CF494" s="265"/>
      <c r="CG494" s="265"/>
      <c r="CH494" s="269"/>
      <c r="CI494" s="269"/>
      <c r="CJ494" s="269"/>
      <c r="CK494" s="269"/>
      <c r="CL494" s="269"/>
      <c r="CM494" s="269"/>
      <c r="CN494" s="269"/>
      <c r="CO494" s="269"/>
      <c r="CP494" s="269"/>
      <c r="CQ494" s="266"/>
      <c r="CR494" s="266"/>
      <c r="CS494" s="266"/>
      <c r="CT494" s="269"/>
      <c r="CU494" s="269"/>
      <c r="CV494" s="269"/>
      <c r="CW494" s="269"/>
      <c r="CX494" s="269"/>
      <c r="CY494" s="269"/>
      <c r="CZ494" s="269"/>
      <c r="DA494" s="269"/>
      <c r="DB494" s="269"/>
      <c r="DC494" s="266"/>
      <c r="DD494" s="266"/>
      <c r="DE494" s="266"/>
      <c r="DH494" s="266"/>
      <c r="DI494" s="266"/>
      <c r="DJ494" s="266"/>
      <c r="DK494" s="266"/>
      <c r="DL494" s="266"/>
      <c r="DM494" s="266"/>
      <c r="DN494" s="266"/>
      <c r="DO494" s="266"/>
      <c r="DP494" s="266"/>
      <c r="DQ494" s="266"/>
      <c r="DR494" s="266"/>
      <c r="DS494" s="266"/>
      <c r="DT494" s="266"/>
      <c r="DU494" s="266"/>
      <c r="DV494" s="266"/>
      <c r="DW494" s="266"/>
      <c r="DX494" s="266"/>
      <c r="DY494" s="266"/>
      <c r="DZ494" s="266"/>
      <c r="EA494" s="266"/>
      <c r="EB494" s="266"/>
      <c r="EC494" s="266"/>
      <c r="ED494" s="266"/>
      <c r="EE494" s="266"/>
      <c r="EF494" s="266"/>
      <c r="EG494" s="266"/>
      <c r="EH494" s="266"/>
      <c r="EI494" s="266"/>
      <c r="EJ494" s="266"/>
      <c r="EK494" s="266"/>
      <c r="EL494" s="266"/>
      <c r="EM494" s="266"/>
      <c r="EN494" s="266"/>
      <c r="EO494" s="266"/>
      <c r="EP494" s="266"/>
      <c r="EQ494" s="266"/>
      <c r="ER494" s="266"/>
      <c r="ES494" s="266"/>
      <c r="ET494" s="266"/>
      <c r="EU494" s="266"/>
      <c r="EV494" s="266"/>
      <c r="EW494" s="266"/>
      <c r="EX494" s="266"/>
      <c r="EY494" s="266"/>
      <c r="EZ494" s="266"/>
      <c r="FA494" s="266"/>
      <c r="FB494" s="266"/>
      <c r="FC494" s="266"/>
      <c r="FD494" s="266"/>
      <c r="FE494" s="266"/>
      <c r="FF494" s="266"/>
      <c r="FG494" s="266"/>
      <c r="FH494" s="266"/>
      <c r="FI494" s="266"/>
      <c r="FJ494" s="266"/>
      <c r="FK494" s="266"/>
      <c r="FL494" s="266"/>
      <c r="FM494" s="266"/>
      <c r="FN494" s="266"/>
      <c r="FO494" s="266"/>
      <c r="FP494" s="266"/>
      <c r="FQ494" s="266"/>
      <c r="FR494" s="266"/>
      <c r="FS494" s="266"/>
      <c r="FT494" s="266"/>
      <c r="FU494" s="266"/>
      <c r="FV494" s="266"/>
      <c r="FW494" s="266"/>
      <c r="FX494" s="266"/>
      <c r="FY494" s="276"/>
      <c r="FZ494" s="276"/>
      <c r="GA494" s="276"/>
      <c r="GB494" s="276"/>
      <c r="GC494" s="276"/>
      <c r="GD494" s="276"/>
      <c r="GE494" s="276"/>
      <c r="GF494" s="276"/>
      <c r="GG494" s="276"/>
      <c r="GH494" s="276"/>
      <c r="GI494" s="276"/>
      <c r="GJ494" s="276"/>
      <c r="GK494" s="276"/>
      <c r="GL494" s="276"/>
      <c r="GM494" s="276"/>
      <c r="GN494" s="276"/>
      <c r="GO494" s="276"/>
      <c r="GP494" s="276"/>
      <c r="GQ494" s="276"/>
      <c r="GR494" s="276"/>
      <c r="GS494" s="276"/>
      <c r="GT494" s="276"/>
      <c r="GU494" s="276"/>
      <c r="GV494" s="276"/>
      <c r="GW494" s="276"/>
      <c r="GX494" s="276"/>
      <c r="GY494" s="276"/>
      <c r="GZ494" s="276"/>
      <c r="HA494" s="276"/>
      <c r="HB494" s="276"/>
      <c r="HC494" s="276"/>
      <c r="HD494" s="276"/>
      <c r="HE494" s="276"/>
      <c r="HF494" s="276"/>
      <c r="HG494" s="276"/>
      <c r="HH494" s="276"/>
    </row>
    <row r="495" spans="2:221" ht="15" customHeight="1">
      <c r="B495" s="104" t="s">
        <v>629</v>
      </c>
      <c r="C495" s="106" t="s">
        <v>153</v>
      </c>
      <c r="H495" s="96">
        <v>380781.63219999999</v>
      </c>
      <c r="I495" s="96">
        <v>301626.41489999997</v>
      </c>
      <c r="J495" s="96">
        <v>357588.81929999997</v>
      </c>
      <c r="K495" s="96">
        <v>317489.66340000002</v>
      </c>
      <c r="L495" s="96">
        <v>337371.12390000001</v>
      </c>
      <c r="M495" s="96">
        <v>356233.33049999998</v>
      </c>
      <c r="N495" s="96">
        <v>347465.69449999998</v>
      </c>
      <c r="O495" s="96">
        <v>407613.32809999998</v>
      </c>
      <c r="P495" s="96">
        <v>405406.64360000001</v>
      </c>
      <c r="Q495" s="96">
        <v>409255.48369999998</v>
      </c>
      <c r="R495" s="96">
        <v>386148.03779999999</v>
      </c>
      <c r="S495" s="96">
        <v>352051.29340000002</v>
      </c>
      <c r="T495" s="183">
        <v>403560.06099999999</v>
      </c>
      <c r="U495" s="183">
        <v>341789.00819999998</v>
      </c>
      <c r="V495" s="183">
        <v>374509.30089999997</v>
      </c>
      <c r="W495" s="183">
        <v>352872.31530000002</v>
      </c>
      <c r="X495" s="183">
        <v>393225.77970000001</v>
      </c>
      <c r="Y495" s="183">
        <v>375870.58600000001</v>
      </c>
      <c r="Z495" s="183">
        <v>384665.55670000002</v>
      </c>
      <c r="AA495" s="183">
        <v>363750.73469999997</v>
      </c>
      <c r="AB495" s="183">
        <v>334118.3726</v>
      </c>
      <c r="AC495" s="183">
        <v>383179.06660000002</v>
      </c>
      <c r="AD495" s="183">
        <v>365475.30170000001</v>
      </c>
      <c r="AE495" s="183">
        <v>372838.62060000002</v>
      </c>
      <c r="AF495" s="186"/>
      <c r="AH495" s="220"/>
      <c r="AI495" s="220"/>
      <c r="AJ495" s="220"/>
      <c r="AK495" s="96">
        <v>339930.41519999999</v>
      </c>
      <c r="AL495" s="96">
        <v>355437.22850000003</v>
      </c>
      <c r="AM495" s="96">
        <v>334514.08230000007</v>
      </c>
      <c r="AN495" s="96">
        <v>379920.45549999998</v>
      </c>
      <c r="AO495" s="96">
        <v>381671.14439999993</v>
      </c>
      <c r="AP495" s="96">
        <v>365904.77789999993</v>
      </c>
      <c r="AQ495" s="96">
        <v>387100.49700000003</v>
      </c>
      <c r="AR495" s="96">
        <v>331753.56439999997</v>
      </c>
      <c r="AS495" s="96">
        <v>409142.89619999996</v>
      </c>
      <c r="AT495" s="220"/>
      <c r="AU495" s="220"/>
      <c r="AV495" s="220"/>
      <c r="AW495" s="96"/>
      <c r="AX495" s="96"/>
      <c r="AY495" s="96"/>
      <c r="AZ495" s="96"/>
      <c r="BA495" s="96"/>
      <c r="BB495" s="96"/>
      <c r="BC495" s="96"/>
      <c r="BD495" s="96"/>
      <c r="BE495" s="96"/>
      <c r="BH495" s="220"/>
      <c r="BI495" s="220"/>
      <c r="BJ495" s="220"/>
      <c r="BK495" s="220"/>
      <c r="BL495" s="220"/>
      <c r="BM495" s="220"/>
      <c r="BN495" s="96">
        <v>371449.90460000001</v>
      </c>
      <c r="BO495" s="96">
        <v>319688.84820000001</v>
      </c>
      <c r="BP495" s="96">
        <v>338782.3149</v>
      </c>
      <c r="BQ495" s="96">
        <v>381943.49699999997</v>
      </c>
      <c r="BR495" s="96">
        <v>324833.4302</v>
      </c>
      <c r="BS495" s="96">
        <v>385280.64319999999</v>
      </c>
      <c r="BT495" s="220"/>
      <c r="BU495" s="220"/>
      <c r="BV495" s="220"/>
      <c r="BW495" s="220"/>
      <c r="BX495" s="220"/>
      <c r="BY495" s="220"/>
      <c r="BZ495" s="96"/>
      <c r="CA495" s="96"/>
      <c r="CB495" s="96"/>
      <c r="CC495" s="96"/>
      <c r="CD495" s="96"/>
      <c r="CE495" s="96"/>
      <c r="CH495" s="220"/>
      <c r="CI495" s="220"/>
      <c r="CJ495" s="220"/>
      <c r="CK495" s="220"/>
      <c r="CL495" s="220"/>
      <c r="CM495" s="220"/>
      <c r="CN495" s="220"/>
      <c r="CO495" s="220"/>
      <c r="CP495" s="220"/>
      <c r="CQ495" s="96">
        <v>364076.43369999999</v>
      </c>
      <c r="CR495" s="96">
        <v>335230.0221</v>
      </c>
      <c r="CS495" s="96">
        <v>386994.88230000006</v>
      </c>
      <c r="CT495" s="220"/>
      <c r="CU495" s="220"/>
      <c r="CV495" s="220"/>
      <c r="CW495" s="220"/>
      <c r="CX495" s="220"/>
      <c r="CY495" s="220"/>
      <c r="CZ495" s="220"/>
      <c r="DA495" s="220"/>
      <c r="DB495" s="220"/>
      <c r="DC495" s="96"/>
      <c r="DD495" s="96"/>
      <c r="DE495" s="96"/>
      <c r="DH495" s="96"/>
      <c r="DI495" s="96"/>
      <c r="DJ495" s="96"/>
      <c r="DK495" s="96"/>
      <c r="DL495" s="96"/>
      <c r="DM495" s="96"/>
      <c r="DN495" s="96"/>
      <c r="DO495" s="96"/>
      <c r="DP495" s="96"/>
      <c r="DQ495" s="96"/>
      <c r="DR495" s="96"/>
      <c r="DS495" s="96"/>
      <c r="DT495" s="96"/>
      <c r="DU495" s="96"/>
      <c r="DV495" s="96"/>
      <c r="DW495" s="96"/>
      <c r="DX495" s="96"/>
      <c r="DY495" s="96"/>
      <c r="DZ495" s="96"/>
      <c r="EA495" s="96"/>
      <c r="EB495" s="96"/>
      <c r="EC495" s="96"/>
      <c r="ED495" s="96"/>
      <c r="EE495" s="96"/>
      <c r="EF495" s="96">
        <v>91866.707200000004</v>
      </c>
      <c r="EG495" s="96">
        <v>90520.429980000001</v>
      </c>
      <c r="EH495" s="96">
        <v>61067.569261265802</v>
      </c>
      <c r="EI495" s="96">
        <v>82008.774499999985</v>
      </c>
      <c r="EJ495" s="96">
        <v>87134.25509999998</v>
      </c>
      <c r="EK495" s="96">
        <v>78958.90236376923</v>
      </c>
      <c r="EL495" s="96">
        <v>90836.760559999995</v>
      </c>
      <c r="EM495" s="96">
        <v>51188.070000000007</v>
      </c>
      <c r="EN495" s="96">
        <v>89299.530899999998</v>
      </c>
      <c r="EO495" s="96">
        <v>91042.696563000005</v>
      </c>
      <c r="EP495" s="96">
        <v>76344.521599999978</v>
      </c>
      <c r="EQ495" s="96">
        <v>80337.0196</v>
      </c>
      <c r="ER495" s="96">
        <v>78006.75</v>
      </c>
      <c r="ES495" s="96">
        <v>91334.401200000051</v>
      </c>
      <c r="ET495" s="96">
        <v>90228.203199999931</v>
      </c>
      <c r="EU495" s="96">
        <v>89322.925089999946</v>
      </c>
      <c r="EV495" s="96">
        <v>87809.191800000001</v>
      </c>
      <c r="EW495" s="96">
        <v>79793</v>
      </c>
      <c r="EX495" s="96">
        <v>75262.647100000002</v>
      </c>
      <c r="EY495" s="96">
        <v>83185.41459999996</v>
      </c>
      <c r="EZ495" s="96">
        <v>88739.597099999984</v>
      </c>
      <c r="FA495" s="96">
        <v>82022.392900000035</v>
      </c>
      <c r="FB495" s="96">
        <v>85137</v>
      </c>
      <c r="FC495" s="96">
        <v>93167</v>
      </c>
      <c r="FD495" s="96">
        <v>89802</v>
      </c>
      <c r="FE495" s="96">
        <v>78156.478100000008</v>
      </c>
      <c r="FF495" s="96">
        <v>72767.413700000005</v>
      </c>
      <c r="FG495" s="96">
        <v>94786.897799999992</v>
      </c>
      <c r="FH495" s="96">
        <v>94235.363211111122</v>
      </c>
      <c r="FI495" s="96">
        <v>92810.280200000008</v>
      </c>
      <c r="FJ495" s="96">
        <v>63258.709499999968</v>
      </c>
      <c r="FK495" s="96">
        <v>91493.049100000004</v>
      </c>
      <c r="FL495" s="96">
        <v>91935.580699999933</v>
      </c>
      <c r="FM495" s="96">
        <v>92968.774000000019</v>
      </c>
      <c r="FN495" s="96">
        <v>84486.726200000034</v>
      </c>
      <c r="FO495" s="96">
        <v>88389.473300000012</v>
      </c>
      <c r="FP495" s="96">
        <v>89863.089999999967</v>
      </c>
      <c r="FQ495" s="96">
        <v>93181.390900000028</v>
      </c>
      <c r="FR495" s="96">
        <v>93663.751999999993</v>
      </c>
      <c r="FS495" s="96">
        <v>91975.025999999954</v>
      </c>
      <c r="FT495" s="96">
        <v>93584.934400000027</v>
      </c>
      <c r="FU495" s="96">
        <v>92559.194639999972</v>
      </c>
      <c r="FV495" s="96">
        <v>93576.5717</v>
      </c>
      <c r="FW495" s="96">
        <v>82773.33679999999</v>
      </c>
      <c r="FX495" s="96">
        <v>90775.194000000018</v>
      </c>
      <c r="FY495" s="159">
        <v>89291.167600000001</v>
      </c>
      <c r="FZ495" s="159">
        <v>84029.022599999997</v>
      </c>
      <c r="GA495" s="159">
        <v>84294.141099999993</v>
      </c>
      <c r="GB495" s="159">
        <v>82508.741099999999</v>
      </c>
      <c r="GC495" s="159">
        <v>79079.935200000007</v>
      </c>
      <c r="GD495" s="159"/>
      <c r="GE495" s="159"/>
      <c r="GF495" s="159"/>
      <c r="GG495" s="159"/>
      <c r="GH495" s="159"/>
      <c r="GI495" s="159"/>
      <c r="GJ495" s="159"/>
      <c r="GK495" s="159"/>
      <c r="GL495" s="159"/>
      <c r="GM495" s="159"/>
      <c r="GN495" s="159"/>
      <c r="GO495" s="159"/>
      <c r="GP495" s="159"/>
      <c r="GQ495" s="159"/>
      <c r="GR495" s="159"/>
      <c r="GS495" s="159"/>
      <c r="GT495" s="159"/>
      <c r="GU495" s="159"/>
      <c r="GV495" s="159"/>
      <c r="GW495" s="159"/>
      <c r="GX495" s="159"/>
      <c r="GY495" s="159"/>
      <c r="GZ495" s="159"/>
      <c r="HA495" s="159"/>
      <c r="HB495" s="159"/>
      <c r="HC495" s="159"/>
      <c r="HD495" s="159"/>
      <c r="HE495" s="159"/>
      <c r="HF495" s="159"/>
      <c r="HG495" s="159"/>
      <c r="HH495" s="159"/>
      <c r="HI495" s="145"/>
      <c r="HJ495" s="145"/>
      <c r="HK495" s="145"/>
      <c r="HL495" s="145"/>
      <c r="HM495" s="145"/>
    </row>
    <row r="496" spans="2:221" ht="15" customHeight="1">
      <c r="B496" s="105" t="s">
        <v>630</v>
      </c>
      <c r="C496" s="106" t="s">
        <v>181</v>
      </c>
      <c r="H496" s="96">
        <v>723</v>
      </c>
      <c r="I496" s="96">
        <v>601.9</v>
      </c>
      <c r="J496" s="96">
        <v>711.3</v>
      </c>
      <c r="K496" s="96">
        <v>681.3</v>
      </c>
      <c r="L496" s="96">
        <v>723</v>
      </c>
      <c r="M496" s="96">
        <v>699.3</v>
      </c>
      <c r="N496" s="96">
        <v>637.6</v>
      </c>
      <c r="O496" s="96">
        <v>723</v>
      </c>
      <c r="P496" s="96">
        <v>699.3</v>
      </c>
      <c r="Q496" s="96">
        <v>719</v>
      </c>
      <c r="R496" s="96">
        <v>687.6</v>
      </c>
      <c r="S496" s="96">
        <v>723</v>
      </c>
      <c r="T496" s="183"/>
      <c r="U496" s="183"/>
      <c r="V496" s="183"/>
      <c r="W496" s="183"/>
      <c r="X496" s="183"/>
      <c r="Y496" s="183"/>
      <c r="Z496" s="183"/>
      <c r="AA496" s="183"/>
      <c r="AB496" s="183"/>
      <c r="AC496" s="183"/>
      <c r="AD496" s="183"/>
      <c r="AE496" s="183"/>
      <c r="AF496" s="182"/>
      <c r="AH496" s="219"/>
      <c r="AI496" s="219"/>
      <c r="AJ496" s="219"/>
      <c r="AK496" s="96">
        <v>681.3</v>
      </c>
      <c r="AL496" s="96">
        <v>723</v>
      </c>
      <c r="AM496" s="96">
        <v>631.6</v>
      </c>
      <c r="AN496" s="96">
        <v>723</v>
      </c>
      <c r="AO496" s="96">
        <v>723</v>
      </c>
      <c r="AP496" s="96">
        <v>699.3</v>
      </c>
      <c r="AQ496" s="96">
        <v>723</v>
      </c>
      <c r="AR496" s="96">
        <v>627.6</v>
      </c>
      <c r="AS496" s="96">
        <v>723</v>
      </c>
      <c r="AT496" s="219"/>
      <c r="AU496" s="219"/>
      <c r="AV496" s="219"/>
      <c r="AW496" s="96"/>
      <c r="AX496" s="96"/>
      <c r="AY496" s="96"/>
      <c r="AZ496" s="96"/>
      <c r="BA496" s="96"/>
      <c r="BB496" s="96"/>
      <c r="BC496" s="96"/>
      <c r="BD496" s="96"/>
      <c r="BE496" s="96"/>
      <c r="BH496" s="219"/>
      <c r="BI496" s="219"/>
      <c r="BJ496" s="219"/>
      <c r="BK496" s="219"/>
      <c r="BL496" s="219"/>
      <c r="BM496" s="219"/>
      <c r="BN496" s="96">
        <v>723</v>
      </c>
      <c r="BO496" s="96">
        <v>671</v>
      </c>
      <c r="BP496" s="96">
        <v>699.3</v>
      </c>
      <c r="BQ496" s="96">
        <v>723</v>
      </c>
      <c r="BR496" s="96">
        <v>627.6</v>
      </c>
      <c r="BS496" s="96">
        <v>723</v>
      </c>
      <c r="BT496" s="219"/>
      <c r="BU496" s="219"/>
      <c r="BV496" s="219"/>
      <c r="BW496" s="219"/>
      <c r="BX496" s="219"/>
      <c r="BY496" s="219"/>
      <c r="BZ496" s="96"/>
      <c r="CA496" s="96"/>
      <c r="CB496" s="96"/>
      <c r="CC496" s="96"/>
      <c r="CD496" s="96"/>
      <c r="CE496" s="96"/>
      <c r="CH496" s="219"/>
      <c r="CI496" s="219"/>
      <c r="CJ496" s="219"/>
      <c r="CK496" s="219"/>
      <c r="CL496" s="219"/>
      <c r="CM496" s="219"/>
      <c r="CN496" s="219"/>
      <c r="CO496" s="219"/>
      <c r="CP496" s="219"/>
      <c r="CQ496" s="96">
        <v>723</v>
      </c>
      <c r="CR496" s="96">
        <v>627.6</v>
      </c>
      <c r="CS496" s="96">
        <v>723</v>
      </c>
      <c r="CT496" s="219"/>
      <c r="CU496" s="219"/>
      <c r="CV496" s="219"/>
      <c r="CW496" s="219"/>
      <c r="CX496" s="219"/>
      <c r="CY496" s="219"/>
      <c r="CZ496" s="219"/>
      <c r="DA496" s="219"/>
      <c r="DB496" s="219"/>
      <c r="DC496" s="96"/>
      <c r="DD496" s="96"/>
      <c r="DE496" s="96"/>
      <c r="DH496" s="96"/>
      <c r="DI496" s="96"/>
      <c r="DJ496" s="96"/>
      <c r="DK496" s="96"/>
      <c r="DL496" s="96"/>
      <c r="DM496" s="96"/>
      <c r="DN496" s="96"/>
      <c r="DO496" s="96"/>
      <c r="DP496" s="96"/>
      <c r="DQ496" s="96"/>
      <c r="DR496" s="96"/>
      <c r="DS496" s="96"/>
      <c r="DT496" s="96"/>
      <c r="DU496" s="96"/>
      <c r="DV496" s="96"/>
      <c r="DW496" s="96"/>
      <c r="DX496" s="96"/>
      <c r="DY496" s="96"/>
      <c r="DZ496" s="96"/>
      <c r="EA496" s="96"/>
      <c r="EB496" s="96"/>
      <c r="EC496" s="96"/>
      <c r="ED496" s="96"/>
      <c r="EE496" s="96"/>
      <c r="EF496" s="96">
        <v>165.90000000000003</v>
      </c>
      <c r="EG496" s="96">
        <v>166.21666666662333</v>
      </c>
      <c r="EH496" s="96">
        <v>131.5</v>
      </c>
      <c r="EI496" s="96">
        <v>164.45569620253164</v>
      </c>
      <c r="EJ496" s="96">
        <v>165.90000000000003</v>
      </c>
      <c r="EK496" s="96">
        <v>167.99999999995669</v>
      </c>
      <c r="EL496" s="96">
        <v>167.66666666662334</v>
      </c>
      <c r="EM496" s="96">
        <v>102.21000000000001</v>
      </c>
      <c r="EN496" s="96">
        <v>165.90000000000003</v>
      </c>
      <c r="EO496" s="96">
        <v>166.79999999995334</v>
      </c>
      <c r="EP496" s="96">
        <v>165.90000000000003</v>
      </c>
      <c r="EQ496" s="96">
        <v>165.90000000000003</v>
      </c>
      <c r="ER496" s="96">
        <v>154.19999999999999</v>
      </c>
      <c r="ES496" s="96">
        <v>165.90000000000003</v>
      </c>
      <c r="ET496" s="96">
        <v>165.90000000000003</v>
      </c>
      <c r="EU496" s="96">
        <v>165.92903225806452</v>
      </c>
      <c r="EV496" s="96">
        <v>165.96774193548387</v>
      </c>
      <c r="EW496" s="96">
        <v>154</v>
      </c>
      <c r="EX496" s="96">
        <v>165.96774193548387</v>
      </c>
      <c r="EY496" s="96">
        <v>165.90000000000003</v>
      </c>
      <c r="EZ496" s="96">
        <v>164.45569620253164</v>
      </c>
      <c r="FA496" s="96">
        <v>154.19999999999999</v>
      </c>
      <c r="FB496" s="96">
        <v>165.9</v>
      </c>
      <c r="FC496" s="96">
        <v>165.9</v>
      </c>
      <c r="FD496" s="96">
        <v>165.9</v>
      </c>
      <c r="FE496" s="96"/>
      <c r="FF496" s="96"/>
      <c r="FG496" s="96"/>
      <c r="FH496" s="96">
        <v>165.73448275862069</v>
      </c>
      <c r="FI496" s="96">
        <v>165.32068965517246</v>
      </c>
      <c r="FJ496" s="96">
        <v>116.68620689655177</v>
      </c>
      <c r="FK496" s="96">
        <v>165.32068965517246</v>
      </c>
      <c r="FL496" s="96">
        <v>165.32068965517246</v>
      </c>
      <c r="FM496" s="96">
        <v>164.92835249042145</v>
      </c>
      <c r="FN496" s="96">
        <v>153.31111111111107</v>
      </c>
      <c r="FO496" s="96">
        <v>164.86296296296297</v>
      </c>
      <c r="FP496" s="96">
        <v>164.86296296296297</v>
      </c>
      <c r="FQ496" s="96">
        <v>166.2</v>
      </c>
      <c r="FR496" s="96">
        <v>165.90000000000003</v>
      </c>
      <c r="FS496" s="96">
        <v>154.19999999999999</v>
      </c>
      <c r="FT496" s="96">
        <v>165.90000000000003</v>
      </c>
      <c r="FU496" s="96">
        <v>165.90000000000003</v>
      </c>
      <c r="FV496" s="96">
        <v>165.90000000000003</v>
      </c>
      <c r="FW496" s="96">
        <v>154.19999999999999</v>
      </c>
      <c r="FX496" s="96">
        <v>165.90000000000003</v>
      </c>
      <c r="FY496" s="159"/>
      <c r="FZ496" s="159"/>
      <c r="GA496" s="159"/>
      <c r="GB496" s="159"/>
      <c r="GC496" s="159"/>
      <c r="GD496" s="159"/>
      <c r="GE496" s="159"/>
      <c r="GF496" s="159"/>
      <c r="GG496" s="159"/>
      <c r="GH496" s="159"/>
      <c r="GI496" s="159"/>
      <c r="GJ496" s="159"/>
      <c r="GK496" s="159"/>
      <c r="GL496" s="159"/>
      <c r="GM496" s="159"/>
      <c r="GN496" s="159"/>
      <c r="GO496" s="159"/>
      <c r="GP496" s="159"/>
      <c r="GQ496" s="159"/>
      <c r="GR496" s="159"/>
      <c r="GS496" s="159"/>
      <c r="GT496" s="159"/>
      <c r="GU496" s="159"/>
      <c r="GV496" s="159"/>
      <c r="GW496" s="159"/>
      <c r="GX496" s="159"/>
      <c r="GY496" s="159"/>
      <c r="GZ496" s="159"/>
      <c r="HA496" s="159"/>
      <c r="HB496" s="159"/>
      <c r="HC496" s="159"/>
      <c r="HD496" s="159"/>
      <c r="HE496" s="159"/>
      <c r="HF496" s="159"/>
      <c r="HG496" s="159"/>
      <c r="HH496" s="159"/>
      <c r="HI496" s="145"/>
      <c r="HJ496" s="145"/>
      <c r="HK496" s="145"/>
      <c r="HL496" s="145"/>
      <c r="HM496" s="145"/>
    </row>
    <row r="497" spans="1:221" ht="15" customHeight="1">
      <c r="B497" s="105" t="s">
        <v>631</v>
      </c>
      <c r="C497" s="106" t="s">
        <v>181</v>
      </c>
      <c r="H497" s="96">
        <v>704</v>
      </c>
      <c r="I497" s="96">
        <v>585</v>
      </c>
      <c r="J497" s="96">
        <v>692</v>
      </c>
      <c r="K497" s="96">
        <v>662</v>
      </c>
      <c r="L497" s="96">
        <v>705</v>
      </c>
      <c r="M497" s="96">
        <v>680</v>
      </c>
      <c r="N497" s="96">
        <v>618</v>
      </c>
      <c r="O497" s="96">
        <v>704</v>
      </c>
      <c r="P497" s="96">
        <v>681.00000000000011</v>
      </c>
      <c r="Q497" s="96">
        <v>700</v>
      </c>
      <c r="R497" s="96">
        <v>671.00000000000011</v>
      </c>
      <c r="S497" s="96">
        <v>704</v>
      </c>
      <c r="T497" s="183">
        <v>700</v>
      </c>
      <c r="U497" s="183">
        <v>600.00000000000011</v>
      </c>
      <c r="V497" s="183">
        <v>650</v>
      </c>
      <c r="W497" s="183">
        <v>644.00009999999997</v>
      </c>
      <c r="X497" s="183">
        <v>703.99990000000003</v>
      </c>
      <c r="Y497" s="183">
        <v>680</v>
      </c>
      <c r="Z497" s="183">
        <v>704</v>
      </c>
      <c r="AA497" s="183">
        <v>675.99990000000003</v>
      </c>
      <c r="AB497" s="183">
        <v>627</v>
      </c>
      <c r="AC497" s="183">
        <v>702</v>
      </c>
      <c r="AD497" s="183">
        <v>680</v>
      </c>
      <c r="AE497" s="183">
        <v>703.99990000000003</v>
      </c>
      <c r="AF497" s="182"/>
      <c r="AH497" s="219"/>
      <c r="AI497" s="219"/>
      <c r="AJ497" s="219"/>
      <c r="AK497" s="96">
        <v>666</v>
      </c>
      <c r="AL497" s="96">
        <v>707</v>
      </c>
      <c r="AM497" s="96">
        <v>616</v>
      </c>
      <c r="AN497" s="96">
        <v>707</v>
      </c>
      <c r="AO497" s="96">
        <v>707</v>
      </c>
      <c r="AP497" s="96">
        <v>684</v>
      </c>
      <c r="AQ497" s="96">
        <v>707</v>
      </c>
      <c r="AR497" s="96">
        <v>612</v>
      </c>
      <c r="AS497" s="96">
        <v>707</v>
      </c>
      <c r="AT497" s="219"/>
      <c r="AU497" s="219"/>
      <c r="AV497" s="219"/>
      <c r="AW497" s="96"/>
      <c r="AX497" s="96"/>
      <c r="AY497" s="96"/>
      <c r="AZ497" s="96"/>
      <c r="BA497" s="96"/>
      <c r="BB497" s="96"/>
      <c r="BC497" s="96"/>
      <c r="BD497" s="96"/>
      <c r="BE497" s="96"/>
      <c r="BH497" s="219"/>
      <c r="BI497" s="219"/>
      <c r="BJ497" s="219"/>
      <c r="BK497" s="219"/>
      <c r="BL497" s="219"/>
      <c r="BM497" s="219"/>
      <c r="BN497" s="96">
        <v>707</v>
      </c>
      <c r="BO497" s="96">
        <v>655</v>
      </c>
      <c r="BP497" s="96">
        <v>684</v>
      </c>
      <c r="BQ497" s="96">
        <v>707</v>
      </c>
      <c r="BR497" s="96">
        <v>612</v>
      </c>
      <c r="BS497" s="96">
        <v>707</v>
      </c>
      <c r="BT497" s="219"/>
      <c r="BU497" s="219"/>
      <c r="BV497" s="219"/>
      <c r="BW497" s="219"/>
      <c r="BX497" s="219"/>
      <c r="BY497" s="219"/>
      <c r="BZ497" s="96"/>
      <c r="CA497" s="96"/>
      <c r="CB497" s="96"/>
      <c r="CC497" s="96"/>
      <c r="CD497" s="96"/>
      <c r="CE497" s="96"/>
      <c r="CH497" s="219"/>
      <c r="CI497" s="219"/>
      <c r="CJ497" s="219"/>
      <c r="CK497" s="219"/>
      <c r="CL497" s="219"/>
      <c r="CM497" s="219"/>
      <c r="CN497" s="219"/>
      <c r="CO497" s="219"/>
      <c r="CP497" s="219"/>
      <c r="CQ497" s="96">
        <v>707</v>
      </c>
      <c r="CR497" s="96">
        <v>612</v>
      </c>
      <c r="CS497" s="96">
        <v>707</v>
      </c>
      <c r="CT497" s="219"/>
      <c r="CU497" s="219"/>
      <c r="CV497" s="219"/>
      <c r="CW497" s="219"/>
      <c r="CX497" s="219"/>
      <c r="CY497" s="219"/>
      <c r="CZ497" s="219"/>
      <c r="DA497" s="219"/>
      <c r="DB497" s="219"/>
      <c r="DC497" s="96"/>
      <c r="DD497" s="96"/>
      <c r="DE497" s="96"/>
      <c r="DH497" s="96"/>
      <c r="DI497" s="96"/>
      <c r="DJ497" s="96"/>
      <c r="DK497" s="96"/>
      <c r="DL497" s="96"/>
      <c r="DM497" s="96"/>
      <c r="DN497" s="96"/>
      <c r="DO497" s="96"/>
      <c r="DP497" s="96"/>
      <c r="DQ497" s="96"/>
      <c r="DR497" s="96"/>
      <c r="DS497" s="96"/>
      <c r="DT497" s="96"/>
      <c r="DU497" s="96"/>
      <c r="DV497" s="96"/>
      <c r="DW497" s="96"/>
      <c r="DX497" s="96"/>
      <c r="DY497" s="96"/>
      <c r="DZ497" s="96"/>
      <c r="EA497" s="96"/>
      <c r="EB497" s="96"/>
      <c r="EC497" s="96"/>
      <c r="ED497" s="96"/>
      <c r="EE497" s="96"/>
      <c r="EF497" s="96">
        <v>162.4</v>
      </c>
      <c r="EG497" s="96">
        <v>165.08333333326664</v>
      </c>
      <c r="EH497" s="96">
        <v>127</v>
      </c>
      <c r="EI497" s="96">
        <v>162.40000000000003</v>
      </c>
      <c r="EJ497" s="96">
        <v>162.40000000000003</v>
      </c>
      <c r="EK497" s="96">
        <v>166.19999999993334</v>
      </c>
      <c r="EL497" s="96">
        <v>162.7666666666</v>
      </c>
      <c r="EM497" s="96">
        <v>98.210000000000008</v>
      </c>
      <c r="EN497" s="96">
        <v>162.40000000000003</v>
      </c>
      <c r="EO497" s="96">
        <v>163.88333333326335</v>
      </c>
      <c r="EP497" s="96">
        <v>162.40000000000003</v>
      </c>
      <c r="EQ497" s="96">
        <v>162.4</v>
      </c>
      <c r="ER497" s="96">
        <v>150.19999999999999</v>
      </c>
      <c r="ES497" s="96">
        <v>162.4</v>
      </c>
      <c r="ET497" s="96">
        <v>162.4</v>
      </c>
      <c r="EU497" s="96">
        <v>162.47741935483873</v>
      </c>
      <c r="EV497" s="96">
        <v>162.58064516129033</v>
      </c>
      <c r="EW497" s="96">
        <v>150</v>
      </c>
      <c r="EX497" s="96">
        <v>162.58064516129031</v>
      </c>
      <c r="EY497" s="96">
        <v>162.4</v>
      </c>
      <c r="EZ497" s="96">
        <v>162.4</v>
      </c>
      <c r="FA497" s="96">
        <v>150.19999999999999</v>
      </c>
      <c r="FB497" s="96">
        <v>162</v>
      </c>
      <c r="FC497" s="96">
        <v>162</v>
      </c>
      <c r="FD497" s="96">
        <v>162</v>
      </c>
      <c r="FE497" s="96">
        <v>162</v>
      </c>
      <c r="FF497" s="96">
        <v>150</v>
      </c>
      <c r="FG497" s="96">
        <v>162</v>
      </c>
      <c r="FH497" s="96">
        <v>161.98620689655172</v>
      </c>
      <c r="FI497" s="96">
        <v>160.95172413793102</v>
      </c>
      <c r="FJ497" s="96">
        <v>110.5655172413793</v>
      </c>
      <c r="FK497" s="96">
        <v>160.95172413793108</v>
      </c>
      <c r="FL497" s="96">
        <v>160.95172413793108</v>
      </c>
      <c r="FM497" s="96">
        <v>161.00421455938692</v>
      </c>
      <c r="FN497" s="96">
        <v>147.01111111111109</v>
      </c>
      <c r="FO497" s="96">
        <v>161.01296296296297</v>
      </c>
      <c r="FP497" s="96">
        <v>161.01296296296297</v>
      </c>
      <c r="FQ497" s="96">
        <v>162.89999999999998</v>
      </c>
      <c r="FR497" s="96">
        <v>162.04999999999998</v>
      </c>
      <c r="FS497" s="96">
        <v>147.89999999999998</v>
      </c>
      <c r="FT497" s="96">
        <v>162.04999999999998</v>
      </c>
      <c r="FU497" s="96">
        <v>162.01379310344825</v>
      </c>
      <c r="FV497" s="96">
        <v>161.96551724137927</v>
      </c>
      <c r="FW497" s="96">
        <v>147.82758620689651</v>
      </c>
      <c r="FX497" s="96">
        <v>161.96551724137927</v>
      </c>
      <c r="FY497" s="159">
        <v>158.78550000000001</v>
      </c>
      <c r="FZ497" s="159">
        <v>145.41940000000002</v>
      </c>
      <c r="GA497" s="159">
        <v>145.4194</v>
      </c>
      <c r="GB497" s="159">
        <v>145.41929999999999</v>
      </c>
      <c r="GC497" s="159">
        <v>145.41929999999999</v>
      </c>
      <c r="GD497" s="159"/>
      <c r="GE497" s="159"/>
      <c r="GF497" s="159"/>
      <c r="GG497" s="159"/>
      <c r="GH497" s="159"/>
      <c r="GI497" s="159"/>
      <c r="GJ497" s="159"/>
      <c r="GK497" s="159"/>
      <c r="GL497" s="159"/>
      <c r="GM497" s="159"/>
      <c r="GN497" s="159"/>
      <c r="GO497" s="159"/>
      <c r="GP497" s="159"/>
      <c r="GQ497" s="159"/>
      <c r="GR497" s="159"/>
      <c r="GS497" s="159"/>
      <c r="GT497" s="159"/>
      <c r="GU497" s="159"/>
      <c r="GV497" s="159"/>
      <c r="GW497" s="159"/>
      <c r="GX497" s="159"/>
      <c r="GY497" s="159"/>
      <c r="GZ497" s="159"/>
      <c r="HA497" s="159"/>
      <c r="HB497" s="159"/>
      <c r="HC497" s="159"/>
      <c r="HD497" s="159"/>
      <c r="HE497" s="159"/>
      <c r="HF497" s="159"/>
      <c r="HG497" s="159"/>
      <c r="HH497" s="159"/>
      <c r="HI497" s="145"/>
      <c r="HJ497" s="145"/>
      <c r="HK497" s="145"/>
      <c r="HL497" s="145"/>
      <c r="HM497" s="145"/>
    </row>
    <row r="498" spans="1:221" ht="15" customHeight="1">
      <c r="B498" s="104" t="s">
        <v>632</v>
      </c>
      <c r="C498" s="106" t="s">
        <v>264</v>
      </c>
      <c r="H498" s="137">
        <v>540.88300028409094</v>
      </c>
      <c r="I498" s="137">
        <v>515.60070940170942</v>
      </c>
      <c r="J498" s="137">
        <v>516.7468485549133</v>
      </c>
      <c r="K498" s="137">
        <v>479.59163655589117</v>
      </c>
      <c r="L498" s="137">
        <v>478.54060141843973</v>
      </c>
      <c r="M498" s="137">
        <v>523.87254485294113</v>
      </c>
      <c r="N498" s="137">
        <v>562.24222411003234</v>
      </c>
      <c r="O498" s="137">
        <v>578.99620468749993</v>
      </c>
      <c r="P498" s="137">
        <v>595.31078355359762</v>
      </c>
      <c r="Q498" s="137">
        <v>584.65069099999994</v>
      </c>
      <c r="R498" s="137">
        <v>575.48142757078972</v>
      </c>
      <c r="S498" s="137">
        <v>500.07286008522721</v>
      </c>
      <c r="T498" s="152">
        <v>576.5143728571428</v>
      </c>
      <c r="U498" s="152">
        <v>569.64834733333316</v>
      </c>
      <c r="V498" s="152">
        <v>576.16815538461537</v>
      </c>
      <c r="W498" s="152">
        <v>547.93829302200425</v>
      </c>
      <c r="X498" s="152">
        <v>558.55942564764564</v>
      </c>
      <c r="Y498" s="152">
        <v>552.75086161764705</v>
      </c>
      <c r="Z498" s="152">
        <v>546.39993849431812</v>
      </c>
      <c r="AA498" s="152">
        <v>538.09288241018976</v>
      </c>
      <c r="AB498" s="152">
        <v>532.88416682615627</v>
      </c>
      <c r="AC498" s="152">
        <v>545.83912592592594</v>
      </c>
      <c r="AD498" s="152">
        <v>537.46367882352945</v>
      </c>
      <c r="AE498" s="152">
        <v>529.60038843755513</v>
      </c>
      <c r="AF498" s="206"/>
      <c r="AH498" s="233"/>
      <c r="AI498" s="233"/>
      <c r="AJ498" s="233"/>
      <c r="AK498" s="137">
        <v>510.40602882882882</v>
      </c>
      <c r="AL498" s="137">
        <v>502.74006859971718</v>
      </c>
      <c r="AM498" s="137">
        <v>543.04234139610401</v>
      </c>
      <c r="AN498" s="137">
        <v>537.36980975954737</v>
      </c>
      <c r="AO498" s="137">
        <v>539.84603168316823</v>
      </c>
      <c r="AP498" s="137">
        <v>534.94850570175424</v>
      </c>
      <c r="AQ498" s="137">
        <v>547.52545544554459</v>
      </c>
      <c r="AR498" s="137">
        <v>542.08098758169933</v>
      </c>
      <c r="AS498" s="137">
        <v>578.7028234794908</v>
      </c>
      <c r="AT498" s="233"/>
      <c r="AU498" s="233"/>
      <c r="AV498" s="233"/>
      <c r="AW498" s="137"/>
      <c r="AX498" s="137"/>
      <c r="AY498" s="137"/>
      <c r="AZ498" s="137"/>
      <c r="BA498" s="137"/>
      <c r="BB498" s="137"/>
      <c r="BC498" s="137"/>
      <c r="BD498" s="137"/>
      <c r="BE498" s="137"/>
      <c r="BH498" s="233"/>
      <c r="BI498" s="233"/>
      <c r="BJ498" s="233"/>
      <c r="BK498" s="233"/>
      <c r="BL498" s="233"/>
      <c r="BM498" s="233"/>
      <c r="BN498" s="137">
        <v>525.38883253182462</v>
      </c>
      <c r="BO498" s="137">
        <v>488.07457740458017</v>
      </c>
      <c r="BP498" s="137">
        <v>495.29578201754384</v>
      </c>
      <c r="BQ498" s="137">
        <v>540.23125459688822</v>
      </c>
      <c r="BR498" s="137">
        <v>530.77357875816995</v>
      </c>
      <c r="BS498" s="137">
        <v>544.95140480905229</v>
      </c>
      <c r="BT498" s="233"/>
      <c r="BU498" s="233"/>
      <c r="BV498" s="233"/>
      <c r="BW498" s="233"/>
      <c r="BX498" s="233"/>
      <c r="BY498" s="233"/>
      <c r="BZ498" s="137"/>
      <c r="CA498" s="137"/>
      <c r="CB498" s="137"/>
      <c r="CC498" s="137"/>
      <c r="CD498" s="137"/>
      <c r="CE498" s="137"/>
      <c r="CH498" s="233"/>
      <c r="CI498" s="233"/>
      <c r="CJ498" s="233"/>
      <c r="CK498" s="233"/>
      <c r="CL498" s="233"/>
      <c r="CM498" s="233"/>
      <c r="CN498" s="233"/>
      <c r="CO498" s="233"/>
      <c r="CP498" s="233"/>
      <c r="CQ498" s="137">
        <v>514.95959504950497</v>
      </c>
      <c r="CR498" s="137">
        <v>547.76147401960782</v>
      </c>
      <c r="CS498" s="137">
        <v>547.37607114568607</v>
      </c>
      <c r="CT498" s="233"/>
      <c r="CU498" s="233"/>
      <c r="CV498" s="233"/>
      <c r="CW498" s="233"/>
      <c r="CX498" s="233"/>
      <c r="CY498" s="233"/>
      <c r="CZ498" s="233"/>
      <c r="DA498" s="233"/>
      <c r="DB498" s="233"/>
      <c r="DC498" s="137"/>
      <c r="DD498" s="137"/>
      <c r="DE498" s="137"/>
      <c r="DH498" s="137"/>
      <c r="DI498" s="137"/>
      <c r="DJ498" s="137"/>
      <c r="DK498" s="137"/>
      <c r="DL498" s="137"/>
      <c r="DM498" s="137"/>
      <c r="DN498" s="137"/>
      <c r="DO498" s="137"/>
      <c r="DP498" s="137"/>
      <c r="DQ498" s="137"/>
      <c r="DR498" s="137"/>
      <c r="DS498" s="137"/>
      <c r="DT498" s="137"/>
      <c r="DU498" s="137"/>
      <c r="DV498" s="137"/>
      <c r="DW498" s="137"/>
      <c r="DX498" s="137"/>
      <c r="DY498" s="137"/>
      <c r="DZ498" s="137"/>
      <c r="EA498" s="137"/>
      <c r="EB498" s="137"/>
      <c r="EC498" s="137"/>
      <c r="ED498" s="137"/>
      <c r="EE498" s="137"/>
      <c r="EF498" s="137">
        <v>565.68169458128079</v>
      </c>
      <c r="EG498" s="137">
        <v>548.33173132783384</v>
      </c>
      <c r="EH498" s="137">
        <v>480.84700205721106</v>
      </c>
      <c r="EI498" s="137">
        <v>504.98013854679783</v>
      </c>
      <c r="EJ498" s="137">
        <v>536.54097967980272</v>
      </c>
      <c r="EK498" s="137">
        <v>475.08364839832069</v>
      </c>
      <c r="EL498" s="137">
        <v>558.0796266232062</v>
      </c>
      <c r="EM498" s="137">
        <v>521.2103655432237</v>
      </c>
      <c r="EN498" s="137">
        <v>549.87395874384219</v>
      </c>
      <c r="EO498" s="137">
        <v>555.53359033685888</v>
      </c>
      <c r="EP498" s="137">
        <v>470.10173399014752</v>
      </c>
      <c r="EQ498" s="137">
        <v>494.68608128078813</v>
      </c>
      <c r="ER498" s="137">
        <v>519.35252996005329</v>
      </c>
      <c r="ES498" s="137">
        <v>562.40394827586238</v>
      </c>
      <c r="ET498" s="137">
        <v>555.59238423645274</v>
      </c>
      <c r="EU498" s="137">
        <v>549.75593189922131</v>
      </c>
      <c r="EV498" s="137">
        <v>540.09621940476188</v>
      </c>
      <c r="EW498" s="137">
        <v>533</v>
      </c>
      <c r="EX498" s="137">
        <v>462.92501192460321</v>
      </c>
      <c r="EY498" s="137">
        <v>512.22545935960568</v>
      </c>
      <c r="EZ498" s="137">
        <v>546.42609051724128</v>
      </c>
      <c r="FA498" s="137">
        <v>546.08783555259686</v>
      </c>
      <c r="FB498" s="137">
        <v>524</v>
      </c>
      <c r="FC498" s="137">
        <v>574</v>
      </c>
      <c r="FD498" s="137">
        <v>553</v>
      </c>
      <c r="FE498" s="137">
        <v>562</v>
      </c>
      <c r="FF498" s="137">
        <v>561</v>
      </c>
      <c r="FG498" s="137">
        <v>573</v>
      </c>
      <c r="FH498" s="137">
        <v>581.74930456450579</v>
      </c>
      <c r="FI498" s="137">
        <v>576.6342715314081</v>
      </c>
      <c r="FJ498" s="137">
        <v>572.13777928517948</v>
      </c>
      <c r="FK498" s="137">
        <v>568.45025792698584</v>
      </c>
      <c r="FL498" s="137">
        <v>571.19972583340416</v>
      </c>
      <c r="FM498" s="137">
        <v>577.43068561542646</v>
      </c>
      <c r="FN498" s="137">
        <v>574.69619514775934</v>
      </c>
      <c r="FO498" s="137">
        <v>548.95874017504923</v>
      </c>
      <c r="FP498" s="137">
        <v>558.11090204377354</v>
      </c>
      <c r="FQ498" s="137">
        <v>572.01590484960127</v>
      </c>
      <c r="FR498" s="137">
        <v>577.99291576673863</v>
      </c>
      <c r="FS498" s="137">
        <v>621.87306288032437</v>
      </c>
      <c r="FT498" s="137">
        <v>577.50653748842967</v>
      </c>
      <c r="FU498" s="137">
        <v>571.30441098246206</v>
      </c>
      <c r="FV498" s="137">
        <v>577.75613781136906</v>
      </c>
      <c r="FW498" s="137">
        <v>559.93159953347333</v>
      </c>
      <c r="FX498" s="137">
        <v>560.46000127741138</v>
      </c>
      <c r="FY498" s="172">
        <v>562.43886896509935</v>
      </c>
      <c r="FZ498" s="172">
        <v>577.83915075980224</v>
      </c>
      <c r="GA498" s="172">
        <v>579.66228027347108</v>
      </c>
      <c r="GB498" s="172">
        <v>567.38508024725741</v>
      </c>
      <c r="GC498" s="172">
        <v>543.80632557026479</v>
      </c>
      <c r="GD498" s="172"/>
      <c r="GE498" s="172"/>
      <c r="GF498" s="172"/>
      <c r="GG498" s="172"/>
      <c r="GH498" s="172"/>
      <c r="GI498" s="172"/>
      <c r="GJ498" s="172"/>
      <c r="GK498" s="172"/>
      <c r="GL498" s="172"/>
      <c r="GM498" s="172"/>
      <c r="GN498" s="172"/>
      <c r="GO498" s="172"/>
      <c r="GP498" s="172"/>
      <c r="GQ498" s="172"/>
      <c r="GR498" s="172"/>
      <c r="GS498" s="172"/>
      <c r="GT498" s="172"/>
      <c r="GU498" s="172"/>
      <c r="GV498" s="172"/>
      <c r="GW498" s="172"/>
      <c r="GX498" s="172"/>
      <c r="GY498" s="172"/>
      <c r="GZ498" s="172"/>
      <c r="HA498" s="172"/>
      <c r="HB498" s="172"/>
      <c r="HC498" s="172"/>
      <c r="HD498" s="172"/>
      <c r="HE498" s="172"/>
      <c r="HF498" s="172"/>
      <c r="HG498" s="172"/>
      <c r="HH498" s="172"/>
      <c r="HI498" s="145"/>
      <c r="HJ498" s="145"/>
      <c r="HK498" s="145"/>
      <c r="HL498" s="145"/>
      <c r="HM498" s="145"/>
    </row>
    <row r="499" spans="1:221" ht="15" customHeight="1">
      <c r="B499" s="104" t="s">
        <v>633</v>
      </c>
      <c r="C499" s="106" t="s">
        <v>183</v>
      </c>
      <c r="H499" s="129">
        <v>0.97177419354838712</v>
      </c>
      <c r="I499" s="129">
        <v>0.89568452380952379</v>
      </c>
      <c r="J499" s="129">
        <v>0.95604838709677409</v>
      </c>
      <c r="K499" s="129">
        <v>0.94624999999999992</v>
      </c>
      <c r="L499" s="129">
        <v>0.97177419354838712</v>
      </c>
      <c r="M499" s="129">
        <v>0.97124999999999995</v>
      </c>
      <c r="N499" s="129">
        <v>0.85698924731182802</v>
      </c>
      <c r="O499" s="129">
        <v>0.97177419354838712</v>
      </c>
      <c r="P499" s="129">
        <v>0.97124999999999995</v>
      </c>
      <c r="Q499" s="129">
        <v>0.96639784946236562</v>
      </c>
      <c r="R499" s="129">
        <v>0.95500000000000007</v>
      </c>
      <c r="S499" s="129">
        <v>0.97177419354838712</v>
      </c>
      <c r="T499" s="129"/>
      <c r="U499" s="129"/>
      <c r="V499" s="129"/>
      <c r="W499" s="129"/>
      <c r="X499" s="129"/>
      <c r="Y499" s="129"/>
      <c r="Z499" s="129"/>
      <c r="AA499" s="129"/>
      <c r="AB499" s="129"/>
      <c r="AC499" s="129"/>
      <c r="AD499" s="129"/>
      <c r="AE499" s="129"/>
      <c r="AF499" s="194"/>
      <c r="AH499" s="221"/>
      <c r="AI499" s="221"/>
      <c r="AJ499" s="221"/>
      <c r="AK499" s="129">
        <v>0.94624999999999992</v>
      </c>
      <c r="AL499" s="129">
        <v>0.97177419354838712</v>
      </c>
      <c r="AM499" s="129">
        <v>0.87722222222222224</v>
      </c>
      <c r="AN499" s="129">
        <v>0.97177419354838712</v>
      </c>
      <c r="AO499" s="129">
        <v>0.97177419354838712</v>
      </c>
      <c r="AP499" s="129">
        <v>0.97124999999999995</v>
      </c>
      <c r="AQ499" s="129">
        <v>0.97177419354838712</v>
      </c>
      <c r="AR499" s="129">
        <v>0.8716666666666667</v>
      </c>
      <c r="AS499" s="129">
        <v>0.97177419354838712</v>
      </c>
      <c r="AT499" s="221"/>
      <c r="AU499" s="221"/>
      <c r="AV499" s="221"/>
      <c r="AW499" s="129"/>
      <c r="AX499" s="129"/>
      <c r="AY499" s="129"/>
      <c r="AZ499" s="129"/>
      <c r="BA499" s="129"/>
      <c r="BB499" s="129"/>
      <c r="BC499" s="129"/>
      <c r="BD499" s="129"/>
      <c r="BE499" s="129"/>
      <c r="BH499" s="221"/>
      <c r="BI499" s="221"/>
      <c r="BJ499" s="221"/>
      <c r="BK499" s="221"/>
      <c r="BL499" s="221"/>
      <c r="BM499" s="221"/>
      <c r="BN499" s="129">
        <v>0.97177419354838712</v>
      </c>
      <c r="BO499" s="129">
        <v>0.9018817204301075</v>
      </c>
      <c r="BP499" s="129">
        <v>0.97124999999999995</v>
      </c>
      <c r="BQ499" s="129">
        <v>0.97177419354838712</v>
      </c>
      <c r="BR499" s="129">
        <v>0.8716666666666667</v>
      </c>
      <c r="BS499" s="129">
        <v>0.97177419354838712</v>
      </c>
      <c r="BT499" s="221"/>
      <c r="BU499" s="221"/>
      <c r="BV499" s="221"/>
      <c r="BW499" s="221"/>
      <c r="BX499" s="221"/>
      <c r="BY499" s="221"/>
      <c r="BZ499" s="129"/>
      <c r="CA499" s="129"/>
      <c r="CB499" s="129"/>
      <c r="CC499" s="129"/>
      <c r="CD499" s="129"/>
      <c r="CE499" s="129"/>
      <c r="CH499" s="221"/>
      <c r="CI499" s="221"/>
      <c r="CJ499" s="221"/>
      <c r="CK499" s="221"/>
      <c r="CL499" s="221"/>
      <c r="CM499" s="221"/>
      <c r="CN499" s="221"/>
      <c r="CO499" s="221"/>
      <c r="CP499" s="221"/>
      <c r="CQ499" s="129">
        <v>0.97177419354838712</v>
      </c>
      <c r="CR499" s="129">
        <v>0.8716666666666667</v>
      </c>
      <c r="CS499" s="129">
        <v>0.97177419354838712</v>
      </c>
      <c r="CT499" s="221"/>
      <c r="CU499" s="221"/>
      <c r="CV499" s="221"/>
      <c r="CW499" s="221"/>
      <c r="CX499" s="221"/>
      <c r="CY499" s="221"/>
      <c r="CZ499" s="221"/>
      <c r="DA499" s="221"/>
      <c r="DB499" s="221"/>
      <c r="DC499" s="129"/>
      <c r="DD499" s="129"/>
      <c r="DE499" s="129"/>
      <c r="DH499" s="129"/>
      <c r="DI499" s="129"/>
      <c r="DJ499" s="129"/>
      <c r="DK499" s="129"/>
      <c r="DL499" s="129"/>
      <c r="DM499" s="129"/>
      <c r="DN499" s="129"/>
      <c r="DO499" s="129"/>
      <c r="DP499" s="129"/>
      <c r="DQ499" s="129"/>
      <c r="DR499" s="129"/>
      <c r="DS499" s="129"/>
      <c r="DT499" s="129"/>
      <c r="DU499" s="129"/>
      <c r="DV499" s="129"/>
      <c r="DW499" s="129"/>
      <c r="DX499" s="129"/>
      <c r="DY499" s="129"/>
      <c r="DZ499" s="129"/>
      <c r="EA499" s="129"/>
      <c r="EB499" s="129"/>
      <c r="EC499" s="129"/>
      <c r="ED499" s="129"/>
      <c r="EE499" s="129"/>
      <c r="EF499" s="129">
        <v>0.98750000000000004</v>
      </c>
      <c r="EG499" s="129">
        <v>0.98938492063466266</v>
      </c>
      <c r="EH499" s="129">
        <v>0.78273809523809523</v>
      </c>
      <c r="EI499" s="129">
        <v>0.97890295358649793</v>
      </c>
      <c r="EJ499" s="129">
        <v>0.98750000000000016</v>
      </c>
      <c r="EK499" s="129">
        <v>0.99999999999974221</v>
      </c>
      <c r="EL499" s="129">
        <v>0.99801587301561512</v>
      </c>
      <c r="EM499" s="129">
        <v>0.60839285714285718</v>
      </c>
      <c r="EN499" s="129">
        <v>0.98750000000000016</v>
      </c>
      <c r="EO499" s="129">
        <v>0.9928571428568651</v>
      </c>
      <c r="EP499" s="129">
        <v>0.98750000000000016</v>
      </c>
      <c r="EQ499" s="129">
        <v>0.98750000000000004</v>
      </c>
      <c r="ER499" s="129">
        <v>0.91785714285714282</v>
      </c>
      <c r="ES499" s="129">
        <v>0.98750000000000004</v>
      </c>
      <c r="ET499" s="129">
        <v>0.98750000000000004</v>
      </c>
      <c r="EU499" s="129">
        <v>0.9876728110599079</v>
      </c>
      <c r="EV499" s="129">
        <v>0.98790322580645162</v>
      </c>
      <c r="EW499" s="129">
        <v>0.92</v>
      </c>
      <c r="EX499" s="129">
        <v>0.98790322580645162</v>
      </c>
      <c r="EY499" s="129">
        <v>0.98750000000000004</v>
      </c>
      <c r="EZ499" s="129">
        <v>0.97890295358649793</v>
      </c>
      <c r="FA499" s="129">
        <v>0.91785714285714282</v>
      </c>
      <c r="FB499" s="129">
        <v>0.99</v>
      </c>
      <c r="FC499" s="129">
        <v>0.99</v>
      </c>
      <c r="FD499" s="129">
        <v>0.99</v>
      </c>
      <c r="FE499" s="129"/>
      <c r="FF499" s="129"/>
      <c r="FG499" s="129"/>
      <c r="FH499" s="129">
        <v>0.98651477832512313</v>
      </c>
      <c r="FI499" s="129">
        <v>0.98405172413793118</v>
      </c>
      <c r="FJ499" s="129">
        <v>0.69456075533661754</v>
      </c>
      <c r="FK499" s="129">
        <v>0.98405172413793129</v>
      </c>
      <c r="FL499" s="129">
        <v>0.98405172413793129</v>
      </c>
      <c r="FM499" s="129">
        <v>0.98171638387155624</v>
      </c>
      <c r="FN499" s="129">
        <v>0.91256613756613747</v>
      </c>
      <c r="FO499" s="129">
        <v>0.98132716049382718</v>
      </c>
      <c r="FP499" s="129">
        <v>0.98132716049382718</v>
      </c>
      <c r="FQ499" s="129">
        <v>0.98928571428571421</v>
      </c>
      <c r="FR499" s="129">
        <v>0.98750000000000004</v>
      </c>
      <c r="FS499" s="129">
        <v>0.91785714285714282</v>
      </c>
      <c r="FT499" s="129">
        <v>0.98750000000000004</v>
      </c>
      <c r="FU499" s="129">
        <v>0.98750000000000004</v>
      </c>
      <c r="FV499" s="129">
        <v>0.98750000000000004</v>
      </c>
      <c r="FW499" s="129">
        <v>0.91785714285714282</v>
      </c>
      <c r="FX499" s="129">
        <v>0.98750000000000004</v>
      </c>
      <c r="FY499" s="165"/>
      <c r="FZ499" s="165"/>
      <c r="GA499" s="165"/>
      <c r="GB499" s="165"/>
      <c r="GC499" s="165"/>
      <c r="GD499" s="165"/>
      <c r="GE499" s="165"/>
      <c r="GF499" s="165"/>
      <c r="GG499" s="165"/>
      <c r="GH499" s="165"/>
      <c r="GI499" s="165"/>
      <c r="GJ499" s="165"/>
      <c r="GK499" s="165"/>
      <c r="GL499" s="165"/>
      <c r="GM499" s="165"/>
      <c r="GN499" s="165"/>
      <c r="GO499" s="165"/>
      <c r="GP499" s="165"/>
      <c r="GQ499" s="165"/>
      <c r="GR499" s="165"/>
      <c r="GS499" s="165"/>
      <c r="GT499" s="165"/>
      <c r="GU499" s="165"/>
      <c r="GV499" s="165"/>
      <c r="GW499" s="165"/>
      <c r="GX499" s="165"/>
      <c r="GY499" s="165"/>
      <c r="GZ499" s="165"/>
      <c r="HA499" s="165"/>
      <c r="HB499" s="165"/>
      <c r="HC499" s="165"/>
      <c r="HD499" s="165"/>
      <c r="HE499" s="165"/>
      <c r="HF499" s="165"/>
      <c r="HG499" s="165"/>
      <c r="HH499" s="165"/>
    </row>
    <row r="500" spans="1:221" ht="15" customHeight="1">
      <c r="B500" s="104" t="s">
        <v>634</v>
      </c>
      <c r="C500" s="106" t="s">
        <v>183</v>
      </c>
      <c r="H500" s="129">
        <v>0.97372060857538034</v>
      </c>
      <c r="I500" s="129">
        <v>0.97192224622030243</v>
      </c>
      <c r="J500" s="129">
        <v>0.97286658231407286</v>
      </c>
      <c r="K500" s="129">
        <v>0.97167180390430063</v>
      </c>
      <c r="L500" s="129">
        <v>0.975103734439834</v>
      </c>
      <c r="M500" s="129">
        <v>0.97240097240097245</v>
      </c>
      <c r="N500" s="129">
        <v>0.96925972396486826</v>
      </c>
      <c r="O500" s="129">
        <v>0.97372060857538034</v>
      </c>
      <c r="P500" s="129">
        <v>0.97383097383097394</v>
      </c>
      <c r="Q500" s="129">
        <v>0.97357440890125169</v>
      </c>
      <c r="R500" s="129">
        <v>0.97585805700988948</v>
      </c>
      <c r="S500" s="129">
        <v>0.97372060857538034</v>
      </c>
      <c r="T500" s="129"/>
      <c r="U500" s="129"/>
      <c r="V500" s="129"/>
      <c r="W500" s="129"/>
      <c r="X500" s="129"/>
      <c r="Y500" s="129"/>
      <c r="Z500" s="129"/>
      <c r="AA500" s="129"/>
      <c r="AB500" s="129"/>
      <c r="AC500" s="129"/>
      <c r="AD500" s="129"/>
      <c r="AE500" s="129"/>
      <c r="AF500" s="194"/>
      <c r="AH500" s="221"/>
      <c r="AI500" s="221"/>
      <c r="AJ500" s="221"/>
      <c r="AK500" s="129">
        <v>0.97754293262879799</v>
      </c>
      <c r="AL500" s="129">
        <v>0.97786998616874132</v>
      </c>
      <c r="AM500" s="129">
        <v>0.97530082330588974</v>
      </c>
      <c r="AN500" s="129">
        <v>0.97786998616874132</v>
      </c>
      <c r="AO500" s="129">
        <v>0.97786998616874132</v>
      </c>
      <c r="AP500" s="129">
        <v>0.9781209781209782</v>
      </c>
      <c r="AQ500" s="129">
        <v>0.97786998616874132</v>
      </c>
      <c r="AR500" s="129">
        <v>0.9751434034416826</v>
      </c>
      <c r="AS500" s="129">
        <v>0.97786998616874132</v>
      </c>
      <c r="AT500" s="221"/>
      <c r="AU500" s="221"/>
      <c r="AV500" s="221"/>
      <c r="AW500" s="129"/>
      <c r="AX500" s="129"/>
      <c r="AY500" s="129"/>
      <c r="AZ500" s="129"/>
      <c r="BA500" s="129"/>
      <c r="BB500" s="129"/>
      <c r="BC500" s="129"/>
      <c r="BD500" s="129"/>
      <c r="BE500" s="129"/>
      <c r="BH500" s="221"/>
      <c r="BI500" s="221"/>
      <c r="BJ500" s="221"/>
      <c r="BK500" s="221"/>
      <c r="BL500" s="221"/>
      <c r="BM500" s="221"/>
      <c r="BN500" s="129">
        <v>0.95026881720430112</v>
      </c>
      <c r="BO500" s="129">
        <v>0.8803763440860215</v>
      </c>
      <c r="BP500" s="129">
        <v>0.95</v>
      </c>
      <c r="BQ500" s="129">
        <v>0.95026881720430112</v>
      </c>
      <c r="BR500" s="129">
        <v>0.85</v>
      </c>
      <c r="BS500" s="129">
        <v>0.95026881720430112</v>
      </c>
      <c r="BT500" s="221"/>
      <c r="BU500" s="221"/>
      <c r="BV500" s="221"/>
      <c r="BW500" s="221"/>
      <c r="BX500" s="221"/>
      <c r="BY500" s="221"/>
      <c r="BZ500" s="129"/>
      <c r="CA500" s="129"/>
      <c r="CB500" s="129"/>
      <c r="CC500" s="129"/>
      <c r="CD500" s="129"/>
      <c r="CE500" s="129"/>
      <c r="CH500" s="221"/>
      <c r="CI500" s="221"/>
      <c r="CJ500" s="221"/>
      <c r="CK500" s="221"/>
      <c r="CL500" s="221"/>
      <c r="CM500" s="221"/>
      <c r="CN500" s="221"/>
      <c r="CO500" s="221"/>
      <c r="CP500" s="221"/>
      <c r="CQ500" s="129">
        <v>0.95026881720430112</v>
      </c>
      <c r="CR500" s="129">
        <v>0.85</v>
      </c>
      <c r="CS500" s="129">
        <v>0.95026881720430112</v>
      </c>
      <c r="CT500" s="221"/>
      <c r="CU500" s="221"/>
      <c r="CV500" s="221"/>
      <c r="CW500" s="221"/>
      <c r="CX500" s="221"/>
      <c r="CY500" s="221"/>
      <c r="CZ500" s="221"/>
      <c r="DA500" s="221"/>
      <c r="DB500" s="221"/>
      <c r="DC500" s="129"/>
      <c r="DD500" s="129"/>
      <c r="DE500" s="129"/>
      <c r="DH500" s="129"/>
      <c r="DI500" s="129"/>
      <c r="DJ500" s="129"/>
      <c r="DK500" s="129"/>
      <c r="DL500" s="129"/>
      <c r="DM500" s="129"/>
      <c r="DN500" s="129"/>
      <c r="DO500" s="129"/>
      <c r="DP500" s="129"/>
      <c r="DQ500" s="129"/>
      <c r="DR500" s="129"/>
      <c r="DS500" s="129"/>
      <c r="DT500" s="129"/>
      <c r="DU500" s="129"/>
      <c r="DV500" s="129"/>
      <c r="DW500" s="129"/>
      <c r="DX500" s="129"/>
      <c r="DY500" s="129"/>
      <c r="DZ500" s="129"/>
      <c r="EA500" s="129"/>
      <c r="EB500" s="129"/>
      <c r="EC500" s="129"/>
      <c r="ED500" s="129"/>
      <c r="EE500" s="129"/>
      <c r="EF500" s="129">
        <v>0.96666666666666667</v>
      </c>
      <c r="EG500" s="129">
        <v>0.98263888888849205</v>
      </c>
      <c r="EH500" s="129">
        <v>0.75595238095238093</v>
      </c>
      <c r="EI500" s="129">
        <v>0.9666666666666669</v>
      </c>
      <c r="EJ500" s="129">
        <v>0.9666666666666669</v>
      </c>
      <c r="EK500" s="129">
        <v>0.98928571428531753</v>
      </c>
      <c r="EL500" s="129">
        <v>0.96884920634880956</v>
      </c>
      <c r="EM500" s="129">
        <v>0.58458333333333334</v>
      </c>
      <c r="EN500" s="129">
        <v>0.9666666666666669</v>
      </c>
      <c r="EO500" s="129">
        <v>0.97549603174561517</v>
      </c>
      <c r="EP500" s="129">
        <v>0.9666666666666669</v>
      </c>
      <c r="EQ500" s="129">
        <v>0.96666666666666667</v>
      </c>
      <c r="ER500" s="129">
        <v>0.89404761904761898</v>
      </c>
      <c r="ES500" s="129">
        <v>0.96666666666666667</v>
      </c>
      <c r="ET500" s="129">
        <v>0.96666666666666667</v>
      </c>
      <c r="EU500" s="129">
        <v>0.96712749615975435</v>
      </c>
      <c r="EV500" s="129">
        <v>0.967741935483871</v>
      </c>
      <c r="EW500" s="129">
        <v>0.89</v>
      </c>
      <c r="EX500" s="129">
        <v>0.96774193548387089</v>
      </c>
      <c r="EY500" s="129">
        <v>0.96666666666666667</v>
      </c>
      <c r="EZ500" s="129">
        <v>0.96666666666666667</v>
      </c>
      <c r="FA500" s="129">
        <v>0.89404761904761898</v>
      </c>
      <c r="FB500" s="129">
        <v>0.97</v>
      </c>
      <c r="FC500" s="129">
        <v>0.97</v>
      </c>
      <c r="FD500" s="129">
        <v>0.97</v>
      </c>
      <c r="FE500" s="129"/>
      <c r="FF500" s="129"/>
      <c r="FG500" s="129"/>
      <c r="FH500" s="129">
        <v>0.9642036124794745</v>
      </c>
      <c r="FI500" s="129">
        <v>0.95804597701149419</v>
      </c>
      <c r="FJ500" s="129">
        <v>0.65812807881773394</v>
      </c>
      <c r="FK500" s="129">
        <v>0.95804597701149441</v>
      </c>
      <c r="FL500" s="129">
        <v>0.95804597701149441</v>
      </c>
      <c r="FM500" s="129">
        <v>0.95835841999635085</v>
      </c>
      <c r="FN500" s="129">
        <v>0.87506613756613749</v>
      </c>
      <c r="FO500" s="129">
        <v>0.95841049382716059</v>
      </c>
      <c r="FP500" s="129">
        <v>0.95841049382716059</v>
      </c>
      <c r="FQ500" s="129">
        <v>0.96964285714285703</v>
      </c>
      <c r="FR500" s="129">
        <v>0.96458333333333335</v>
      </c>
      <c r="FS500" s="129">
        <v>0.88035714285714273</v>
      </c>
      <c r="FT500" s="129">
        <v>0.96458333333333335</v>
      </c>
      <c r="FU500" s="129">
        <v>0.96436781609195388</v>
      </c>
      <c r="FV500" s="129">
        <v>0.96408045977011469</v>
      </c>
      <c r="FW500" s="129">
        <v>0.87992610837438401</v>
      </c>
      <c r="FX500" s="129">
        <v>0.96408045977011469</v>
      </c>
      <c r="FY500" s="165"/>
      <c r="FZ500" s="165"/>
      <c r="GA500" s="165"/>
      <c r="GB500" s="165"/>
      <c r="GC500" s="165"/>
      <c r="GD500" s="165"/>
      <c r="GE500" s="165"/>
      <c r="GF500" s="165"/>
      <c r="GG500" s="165"/>
      <c r="GH500" s="165"/>
      <c r="GI500" s="165"/>
      <c r="GJ500" s="165"/>
      <c r="GK500" s="165"/>
      <c r="GL500" s="165"/>
      <c r="GM500" s="165"/>
      <c r="GN500" s="165"/>
      <c r="GO500" s="165"/>
      <c r="GP500" s="165"/>
      <c r="GQ500" s="165"/>
      <c r="GR500" s="165"/>
      <c r="GS500" s="165"/>
      <c r="GT500" s="165"/>
      <c r="GU500" s="165"/>
      <c r="GV500" s="165"/>
      <c r="GW500" s="165"/>
      <c r="GX500" s="165"/>
      <c r="GY500" s="165"/>
      <c r="GZ500" s="165"/>
      <c r="HA500" s="165"/>
      <c r="HB500" s="165"/>
      <c r="HC500" s="165"/>
      <c r="HD500" s="165"/>
      <c r="HE500" s="165"/>
      <c r="HF500" s="165"/>
      <c r="HG500" s="165"/>
      <c r="HH500" s="165"/>
    </row>
    <row r="501" spans="1:221" s="264" customFormat="1" ht="15" customHeight="1">
      <c r="B501" s="255" t="s">
        <v>635</v>
      </c>
      <c r="C501" s="253"/>
      <c r="D501" s="263"/>
      <c r="E501" s="263"/>
      <c r="F501" s="263"/>
      <c r="H501" s="269"/>
      <c r="I501" s="269"/>
      <c r="J501" s="269"/>
      <c r="K501" s="269"/>
      <c r="L501" s="269"/>
      <c r="M501" s="269"/>
      <c r="N501" s="269"/>
      <c r="O501" s="269"/>
      <c r="P501" s="269"/>
      <c r="Q501" s="269"/>
      <c r="R501" s="269"/>
      <c r="S501" s="269"/>
      <c r="T501" s="269"/>
      <c r="U501" s="269"/>
      <c r="V501" s="269"/>
      <c r="W501" s="269"/>
      <c r="X501" s="269"/>
      <c r="Y501" s="269"/>
      <c r="Z501" s="269"/>
      <c r="AA501" s="269"/>
      <c r="AB501" s="269"/>
      <c r="AC501" s="269"/>
      <c r="AD501" s="269"/>
      <c r="AE501" s="269"/>
      <c r="AF501" s="268"/>
      <c r="AG501" s="265"/>
      <c r="AH501" s="269"/>
      <c r="AI501" s="269"/>
      <c r="AJ501" s="269"/>
      <c r="AK501" s="269"/>
      <c r="AL501" s="269"/>
      <c r="AM501" s="269"/>
      <c r="AN501" s="269"/>
      <c r="AO501" s="269"/>
      <c r="AP501" s="269"/>
      <c r="AQ501" s="269"/>
      <c r="AR501" s="269"/>
      <c r="AS501" s="269"/>
      <c r="AT501" s="269"/>
      <c r="AU501" s="269"/>
      <c r="AV501" s="269"/>
      <c r="AW501" s="269"/>
      <c r="AX501" s="269"/>
      <c r="AY501" s="269"/>
      <c r="AZ501" s="269"/>
      <c r="BA501" s="269"/>
      <c r="BB501" s="269"/>
      <c r="BC501" s="269"/>
      <c r="BD501" s="269"/>
      <c r="BE501" s="269"/>
      <c r="BF501" s="265"/>
      <c r="BG501" s="265"/>
      <c r="BH501" s="269"/>
      <c r="BI501" s="269"/>
      <c r="BJ501" s="269"/>
      <c r="BK501" s="269"/>
      <c r="BL501" s="269"/>
      <c r="BM501" s="269"/>
      <c r="BN501" s="269"/>
      <c r="BO501" s="269"/>
      <c r="BP501" s="269"/>
      <c r="BQ501" s="269"/>
      <c r="BR501" s="269"/>
      <c r="BS501" s="269"/>
      <c r="BT501" s="269"/>
      <c r="BU501" s="269"/>
      <c r="BV501" s="269"/>
      <c r="BW501" s="269"/>
      <c r="BX501" s="269"/>
      <c r="BY501" s="269"/>
      <c r="BZ501" s="269"/>
      <c r="CA501" s="269"/>
      <c r="CB501" s="269"/>
      <c r="CC501" s="269"/>
      <c r="CD501" s="269"/>
      <c r="CE501" s="269"/>
      <c r="CF501" s="265"/>
      <c r="CG501" s="265"/>
      <c r="CH501" s="269"/>
      <c r="CI501" s="269"/>
      <c r="CJ501" s="269"/>
      <c r="CK501" s="269"/>
      <c r="CL501" s="269"/>
      <c r="CM501" s="269"/>
      <c r="CN501" s="269"/>
      <c r="CO501" s="269"/>
      <c r="CP501" s="269"/>
      <c r="CQ501" s="269"/>
      <c r="CR501" s="269"/>
      <c r="CS501" s="269"/>
      <c r="CT501" s="269"/>
      <c r="CU501" s="269"/>
      <c r="CV501" s="269"/>
      <c r="CW501" s="269"/>
      <c r="CX501" s="269"/>
      <c r="CY501" s="269"/>
      <c r="CZ501" s="269"/>
      <c r="DA501" s="269"/>
      <c r="DB501" s="269"/>
      <c r="DC501" s="269"/>
      <c r="DD501" s="269"/>
      <c r="DE501" s="269"/>
      <c r="DH501" s="269"/>
      <c r="DI501" s="269"/>
      <c r="DJ501" s="269"/>
      <c r="DK501" s="269"/>
      <c r="DL501" s="269"/>
      <c r="DM501" s="269"/>
      <c r="DN501" s="269"/>
      <c r="DO501" s="269"/>
      <c r="DP501" s="269"/>
      <c r="DQ501" s="269"/>
      <c r="DR501" s="269"/>
      <c r="DS501" s="269"/>
      <c r="DT501" s="269"/>
      <c r="DU501" s="269"/>
      <c r="DV501" s="269"/>
      <c r="DW501" s="269"/>
      <c r="DX501" s="269"/>
      <c r="DY501" s="269"/>
      <c r="DZ501" s="269"/>
      <c r="EA501" s="269"/>
      <c r="EB501" s="269"/>
      <c r="EC501" s="269"/>
      <c r="ED501" s="269"/>
      <c r="EE501" s="269"/>
      <c r="EF501" s="269"/>
      <c r="EG501" s="269"/>
      <c r="EH501" s="269"/>
      <c r="EI501" s="269"/>
      <c r="EJ501" s="269"/>
      <c r="EK501" s="269"/>
      <c r="EL501" s="269"/>
      <c r="EM501" s="269"/>
      <c r="EN501" s="269"/>
      <c r="EO501" s="269"/>
      <c r="EP501" s="269"/>
      <c r="EQ501" s="269"/>
      <c r="ER501" s="269"/>
      <c r="ES501" s="269"/>
      <c r="ET501" s="269"/>
      <c r="EU501" s="269"/>
      <c r="EV501" s="269"/>
      <c r="EW501" s="269"/>
      <c r="EX501" s="269"/>
      <c r="EY501" s="269"/>
      <c r="EZ501" s="269"/>
      <c r="FA501" s="269"/>
      <c r="FB501" s="269"/>
      <c r="FC501" s="269"/>
      <c r="FD501" s="269"/>
      <c r="FE501" s="269"/>
      <c r="FF501" s="269"/>
      <c r="FG501" s="269"/>
      <c r="FH501" s="269"/>
      <c r="FI501" s="269"/>
      <c r="FJ501" s="269"/>
      <c r="FK501" s="269"/>
      <c r="FL501" s="269"/>
      <c r="FM501" s="269"/>
      <c r="FN501" s="269"/>
      <c r="FO501" s="269"/>
      <c r="FP501" s="269"/>
      <c r="FQ501" s="269"/>
      <c r="FR501" s="269"/>
      <c r="FS501" s="269"/>
      <c r="FT501" s="269"/>
      <c r="FU501" s="269"/>
      <c r="FV501" s="269"/>
      <c r="FW501" s="269"/>
      <c r="FX501" s="269"/>
      <c r="FY501" s="274"/>
      <c r="FZ501" s="274"/>
      <c r="GA501" s="274"/>
      <c r="GB501" s="274"/>
      <c r="GC501" s="274"/>
      <c r="GD501" s="274"/>
      <c r="GE501" s="274"/>
      <c r="GF501" s="274"/>
      <c r="GG501" s="274"/>
      <c r="GH501" s="274"/>
      <c r="GI501" s="274"/>
      <c r="GJ501" s="274"/>
      <c r="GK501" s="274"/>
      <c r="GL501" s="274"/>
      <c r="GM501" s="274"/>
      <c r="GN501" s="274"/>
      <c r="GO501" s="274"/>
      <c r="GP501" s="274"/>
      <c r="GQ501" s="274"/>
      <c r="GR501" s="274"/>
      <c r="GS501" s="274"/>
      <c r="GT501" s="274"/>
      <c r="GU501" s="274"/>
      <c r="GV501" s="274"/>
      <c r="GW501" s="274"/>
      <c r="GX501" s="274"/>
      <c r="GY501" s="274"/>
      <c r="GZ501" s="274"/>
      <c r="HA501" s="274"/>
      <c r="HB501" s="274"/>
      <c r="HC501" s="274"/>
      <c r="HD501" s="274"/>
      <c r="HE501" s="274"/>
      <c r="HF501" s="274"/>
      <c r="HG501" s="274"/>
      <c r="HH501" s="274"/>
    </row>
    <row r="502" spans="1:221" s="140" customFormat="1" ht="15" customHeight="1">
      <c r="A502" s="86"/>
      <c r="B502" s="104" t="s">
        <v>636</v>
      </c>
      <c r="C502" s="106" t="s">
        <v>181</v>
      </c>
      <c r="D502" s="108"/>
      <c r="E502" s="108"/>
      <c r="F502" s="108"/>
      <c r="G502" s="86"/>
      <c r="H502" s="127">
        <v>723</v>
      </c>
      <c r="I502" s="127">
        <v>601.9</v>
      </c>
      <c r="J502" s="127">
        <v>711.3</v>
      </c>
      <c r="K502" s="127">
        <v>681.3</v>
      </c>
      <c r="L502" s="127">
        <v>723</v>
      </c>
      <c r="M502" s="127">
        <v>699.3</v>
      </c>
      <c r="N502" s="127">
        <v>637.6</v>
      </c>
      <c r="O502" s="127">
        <v>723</v>
      </c>
      <c r="P502" s="127">
        <v>699.3</v>
      </c>
      <c r="Q502" s="127">
        <v>719</v>
      </c>
      <c r="R502" s="127">
        <v>687.6</v>
      </c>
      <c r="S502" s="127">
        <v>723</v>
      </c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93"/>
      <c r="AG502" s="177"/>
      <c r="AH502" s="220"/>
      <c r="AI502" s="220"/>
      <c r="AJ502" s="220"/>
      <c r="AK502" s="127">
        <v>681.3</v>
      </c>
      <c r="AL502" s="127">
        <v>723</v>
      </c>
      <c r="AM502" s="127">
        <v>631.6</v>
      </c>
      <c r="AN502" s="127">
        <v>723</v>
      </c>
      <c r="AO502" s="127">
        <v>723</v>
      </c>
      <c r="AP502" s="127">
        <v>699.3</v>
      </c>
      <c r="AQ502" s="127">
        <v>723</v>
      </c>
      <c r="AR502" s="127">
        <v>627.6</v>
      </c>
      <c r="AS502" s="127">
        <v>723</v>
      </c>
      <c r="AT502" s="220"/>
      <c r="AU502" s="220"/>
      <c r="AV502" s="220"/>
      <c r="AW502" s="127"/>
      <c r="AX502" s="127"/>
      <c r="AY502" s="127"/>
      <c r="AZ502" s="127"/>
      <c r="BA502" s="127"/>
      <c r="BB502" s="127"/>
      <c r="BC502" s="127"/>
      <c r="BD502" s="127"/>
      <c r="BE502" s="127"/>
      <c r="BF502" s="93"/>
      <c r="BG502" s="93"/>
      <c r="BH502" s="220"/>
      <c r="BI502" s="220"/>
      <c r="BJ502" s="220"/>
      <c r="BK502" s="220"/>
      <c r="BL502" s="220"/>
      <c r="BM502" s="220"/>
      <c r="BN502" s="127">
        <v>723</v>
      </c>
      <c r="BO502" s="127">
        <v>671</v>
      </c>
      <c r="BP502" s="127">
        <v>699.3</v>
      </c>
      <c r="BQ502" s="127">
        <v>723</v>
      </c>
      <c r="BR502" s="127">
        <v>627.6</v>
      </c>
      <c r="BS502" s="127">
        <v>723</v>
      </c>
      <c r="BT502" s="220"/>
      <c r="BU502" s="220"/>
      <c r="BV502" s="220"/>
      <c r="BW502" s="220"/>
      <c r="BX502" s="220"/>
      <c r="BY502" s="220"/>
      <c r="BZ502" s="127"/>
      <c r="CA502" s="127"/>
      <c r="CB502" s="127"/>
      <c r="CC502" s="127"/>
      <c r="CD502" s="127"/>
      <c r="CE502" s="127"/>
      <c r="CF502" s="93"/>
      <c r="CG502" s="177"/>
      <c r="CH502" s="220"/>
      <c r="CI502" s="220"/>
      <c r="CJ502" s="220"/>
      <c r="CK502" s="220"/>
      <c r="CL502" s="220"/>
      <c r="CM502" s="220"/>
      <c r="CN502" s="220"/>
      <c r="CO502" s="220"/>
      <c r="CP502" s="220"/>
      <c r="CQ502" s="127">
        <v>723</v>
      </c>
      <c r="CR502" s="127">
        <v>627.6</v>
      </c>
      <c r="CS502" s="127">
        <v>723</v>
      </c>
      <c r="CT502" s="220"/>
      <c r="CU502" s="220"/>
      <c r="CV502" s="220"/>
      <c r="CW502" s="220"/>
      <c r="CX502" s="220"/>
      <c r="CY502" s="220"/>
      <c r="CZ502" s="220"/>
      <c r="DA502" s="220"/>
      <c r="DB502" s="220"/>
      <c r="DC502" s="127"/>
      <c r="DD502" s="127"/>
      <c r="DE502" s="127"/>
      <c r="DF502" s="93"/>
      <c r="DG502" s="93"/>
      <c r="DH502" s="127"/>
      <c r="DI502" s="127"/>
      <c r="DJ502" s="127"/>
      <c r="DK502" s="127"/>
      <c r="DL502" s="127"/>
      <c r="DM502" s="127"/>
      <c r="DN502" s="127"/>
      <c r="DO502" s="127"/>
      <c r="DP502" s="127"/>
      <c r="DQ502" s="127"/>
      <c r="DR502" s="127"/>
      <c r="DS502" s="127"/>
      <c r="DT502" s="127"/>
      <c r="DU502" s="127"/>
      <c r="DV502" s="127"/>
      <c r="DW502" s="127"/>
      <c r="DX502" s="127"/>
      <c r="DY502" s="127"/>
      <c r="DZ502" s="127"/>
      <c r="EA502" s="127"/>
      <c r="EB502" s="127"/>
      <c r="EC502" s="127"/>
      <c r="ED502" s="127"/>
      <c r="EE502" s="127"/>
      <c r="EF502" s="127">
        <v>565.68169458128079</v>
      </c>
      <c r="EG502" s="127">
        <v>548.33173132783384</v>
      </c>
      <c r="EH502" s="127">
        <v>480.84700205721106</v>
      </c>
      <c r="EI502" s="127">
        <v>504.98013854679783</v>
      </c>
      <c r="EJ502" s="127">
        <v>536.54097967980272</v>
      </c>
      <c r="EK502" s="127">
        <v>475.08364839832069</v>
      </c>
      <c r="EL502" s="127">
        <v>558.0796266232062</v>
      </c>
      <c r="EM502" s="127">
        <v>521.2103655432237</v>
      </c>
      <c r="EN502" s="127">
        <v>549.87395874384219</v>
      </c>
      <c r="EO502" s="127">
        <v>555.53359033685888</v>
      </c>
      <c r="EP502" s="127">
        <v>470.10173399014752</v>
      </c>
      <c r="EQ502" s="127">
        <v>494.68608128078813</v>
      </c>
      <c r="ER502" s="127">
        <v>519.35252996005329</v>
      </c>
      <c r="ES502" s="127">
        <v>562.40394827586238</v>
      </c>
      <c r="ET502" s="127">
        <v>555.59238423645274</v>
      </c>
      <c r="EU502" s="127">
        <v>549.75593189922131</v>
      </c>
      <c r="EV502" s="127">
        <v>540.09621940476188</v>
      </c>
      <c r="EW502" s="127">
        <v>533</v>
      </c>
      <c r="EX502" s="127">
        <v>462.92501192460321</v>
      </c>
      <c r="EY502" s="127">
        <v>512.22545935960568</v>
      </c>
      <c r="EZ502" s="127">
        <v>546.42609051724128</v>
      </c>
      <c r="FA502" s="127">
        <v>514.22545935960602</v>
      </c>
      <c r="FB502" s="127">
        <v>514</v>
      </c>
      <c r="FC502" s="127">
        <v>574</v>
      </c>
      <c r="FD502" s="127">
        <v>162</v>
      </c>
      <c r="FE502" s="127"/>
      <c r="FF502" s="127"/>
      <c r="FG502" s="127"/>
      <c r="FH502" s="127">
        <v>161.98620689655172</v>
      </c>
      <c r="FI502" s="127">
        <v>160.95172413793102</v>
      </c>
      <c r="FJ502" s="127">
        <v>110.5655172413793</v>
      </c>
      <c r="FK502" s="127">
        <v>160.95172413793108</v>
      </c>
      <c r="FL502" s="127">
        <v>160.95172413793108</v>
      </c>
      <c r="FM502" s="127">
        <v>161.00421455938692</v>
      </c>
      <c r="FN502" s="127">
        <v>147.01111111111109</v>
      </c>
      <c r="FO502" s="127">
        <v>161.01296296296297</v>
      </c>
      <c r="FP502" s="127">
        <v>161.01296296296297</v>
      </c>
      <c r="FQ502" s="127">
        <v>162.89999999999998</v>
      </c>
      <c r="FR502" s="127">
        <v>162.04999999999998</v>
      </c>
      <c r="FS502" s="127">
        <v>147.89999999999998</v>
      </c>
      <c r="FT502" s="127">
        <v>162.04999999999998</v>
      </c>
      <c r="FU502" s="127">
        <v>162.01379310344825</v>
      </c>
      <c r="FV502" s="127">
        <v>161.96551724137927</v>
      </c>
      <c r="FW502" s="127">
        <v>147.82758620689651</v>
      </c>
      <c r="FX502" s="127">
        <v>161.96551724137927</v>
      </c>
      <c r="FY502" s="161"/>
      <c r="FZ502" s="161"/>
      <c r="GA502" s="161"/>
      <c r="GB502" s="161"/>
      <c r="GC502" s="161"/>
      <c r="GD502" s="161"/>
      <c r="GE502" s="161"/>
      <c r="GF502" s="161"/>
      <c r="GG502" s="161"/>
      <c r="GH502" s="161"/>
      <c r="GI502" s="161"/>
      <c r="GJ502" s="161"/>
      <c r="GK502" s="161"/>
      <c r="GL502" s="161"/>
      <c r="GM502" s="161"/>
      <c r="GN502" s="161"/>
      <c r="GO502" s="161"/>
      <c r="GP502" s="161"/>
      <c r="GQ502" s="161"/>
      <c r="GR502" s="161"/>
      <c r="GS502" s="161"/>
      <c r="GT502" s="161"/>
      <c r="GU502" s="161"/>
      <c r="GV502" s="161"/>
      <c r="GW502" s="161"/>
      <c r="GX502" s="161"/>
      <c r="GY502" s="161"/>
      <c r="GZ502" s="161"/>
      <c r="HA502" s="161"/>
      <c r="HB502" s="161"/>
      <c r="HC502" s="161"/>
      <c r="HD502" s="161"/>
      <c r="HE502" s="161"/>
      <c r="HF502" s="161"/>
      <c r="HG502" s="161"/>
      <c r="HH502" s="161"/>
    </row>
    <row r="503" spans="1:221" ht="15" customHeight="1">
      <c r="B503" s="104" t="s">
        <v>637</v>
      </c>
      <c r="C503" s="106" t="s">
        <v>183</v>
      </c>
      <c r="H503" s="129">
        <v>0.97177419354838712</v>
      </c>
      <c r="I503" s="129">
        <v>0.89568452380952379</v>
      </c>
      <c r="J503" s="129">
        <v>0.95604838709677409</v>
      </c>
      <c r="K503" s="129">
        <v>0.94624999999999992</v>
      </c>
      <c r="L503" s="129">
        <v>0.97177419354838712</v>
      </c>
      <c r="M503" s="129">
        <v>0.97124999999999995</v>
      </c>
      <c r="N503" s="129">
        <v>0.85698924731182802</v>
      </c>
      <c r="O503" s="129">
        <v>0.97177419354838712</v>
      </c>
      <c r="P503" s="129">
        <v>0.97124999999999995</v>
      </c>
      <c r="Q503" s="129">
        <v>0.96639784946236562</v>
      </c>
      <c r="R503" s="129">
        <v>0.95500000000000007</v>
      </c>
      <c r="S503" s="129">
        <v>0.97177419354838712</v>
      </c>
      <c r="T503" s="129"/>
      <c r="U503" s="129"/>
      <c r="V503" s="129"/>
      <c r="W503" s="129"/>
      <c r="X503" s="129"/>
      <c r="Y503" s="129"/>
      <c r="Z503" s="129"/>
      <c r="AA503" s="129"/>
      <c r="AB503" s="129"/>
      <c r="AC503" s="129"/>
      <c r="AD503" s="129"/>
      <c r="AE503" s="129"/>
      <c r="AF503" s="194"/>
      <c r="AH503" s="221"/>
      <c r="AI503" s="221"/>
      <c r="AJ503" s="221"/>
      <c r="AK503" s="129">
        <v>0.94624999999999992</v>
      </c>
      <c r="AL503" s="129">
        <v>0.97177419354838712</v>
      </c>
      <c r="AM503" s="129">
        <v>0.87722222222222224</v>
      </c>
      <c r="AN503" s="129">
        <v>0.97177419354838712</v>
      </c>
      <c r="AO503" s="129">
        <v>0.97177419354838712</v>
      </c>
      <c r="AP503" s="129">
        <v>0.97124999999999995</v>
      </c>
      <c r="AQ503" s="129">
        <v>0.97177419354838712</v>
      </c>
      <c r="AR503" s="129">
        <v>0.8716666666666667</v>
      </c>
      <c r="AS503" s="129">
        <v>0.97177419354838712</v>
      </c>
      <c r="AT503" s="221"/>
      <c r="AU503" s="221"/>
      <c r="AV503" s="221"/>
      <c r="AW503" s="129"/>
      <c r="AX503" s="129"/>
      <c r="AY503" s="129"/>
      <c r="AZ503" s="129"/>
      <c r="BA503" s="129"/>
      <c r="BB503" s="129"/>
      <c r="BC503" s="129"/>
      <c r="BD503" s="129"/>
      <c r="BE503" s="129"/>
      <c r="BH503" s="221"/>
      <c r="BI503" s="221"/>
      <c r="BJ503" s="221"/>
      <c r="BK503" s="221"/>
      <c r="BL503" s="221"/>
      <c r="BM503" s="221"/>
      <c r="BN503" s="129">
        <v>0.97177419354838712</v>
      </c>
      <c r="BO503" s="129">
        <v>0.9018817204301075</v>
      </c>
      <c r="BP503" s="129">
        <v>0.97124999999999995</v>
      </c>
      <c r="BQ503" s="129">
        <v>0.97177419354838712</v>
      </c>
      <c r="BR503" s="129">
        <v>0.8716666666666667</v>
      </c>
      <c r="BS503" s="129">
        <v>0.97177419354838712</v>
      </c>
      <c r="BT503" s="221"/>
      <c r="BU503" s="221"/>
      <c r="BV503" s="221"/>
      <c r="BW503" s="221"/>
      <c r="BX503" s="221"/>
      <c r="BY503" s="221"/>
      <c r="BZ503" s="129"/>
      <c r="CA503" s="129"/>
      <c r="CB503" s="129"/>
      <c r="CC503" s="129"/>
      <c r="CD503" s="129"/>
      <c r="CE503" s="129"/>
      <c r="CH503" s="221"/>
      <c r="CI503" s="221"/>
      <c r="CJ503" s="221"/>
      <c r="CK503" s="221"/>
      <c r="CL503" s="221"/>
      <c r="CM503" s="221"/>
      <c r="CN503" s="221"/>
      <c r="CO503" s="221"/>
      <c r="CP503" s="221"/>
      <c r="CQ503" s="129">
        <v>0.97177419354838712</v>
      </c>
      <c r="CR503" s="129">
        <v>0.8716666666666667</v>
      </c>
      <c r="CS503" s="129">
        <v>0.97177419354838712</v>
      </c>
      <c r="CT503" s="221"/>
      <c r="CU503" s="221"/>
      <c r="CV503" s="221"/>
      <c r="CW503" s="221"/>
      <c r="CX503" s="221"/>
      <c r="CY503" s="221"/>
      <c r="CZ503" s="221"/>
      <c r="DA503" s="221"/>
      <c r="DB503" s="221"/>
      <c r="DC503" s="129"/>
      <c r="DD503" s="129"/>
      <c r="DE503" s="129"/>
      <c r="DH503" s="129"/>
      <c r="DI503" s="129"/>
      <c r="DJ503" s="129"/>
      <c r="DK503" s="129"/>
      <c r="DL503" s="129"/>
      <c r="DM503" s="129"/>
      <c r="DN503" s="129"/>
      <c r="DO503" s="129"/>
      <c r="DP503" s="129"/>
      <c r="DQ503" s="129"/>
      <c r="DR503" s="129"/>
      <c r="DS503" s="129"/>
      <c r="DT503" s="129"/>
      <c r="DU503" s="129"/>
      <c r="DV503" s="129"/>
      <c r="DW503" s="129"/>
      <c r="DX503" s="129"/>
      <c r="DY503" s="129"/>
      <c r="DZ503" s="129"/>
      <c r="EA503" s="129"/>
      <c r="EB503" s="129"/>
      <c r="EC503" s="129"/>
      <c r="ED503" s="129"/>
      <c r="EE503" s="129"/>
      <c r="EF503" s="129">
        <v>0.98750000000000004</v>
      </c>
      <c r="EG503" s="129">
        <v>0.98938492063466266</v>
      </c>
      <c r="EH503" s="129">
        <v>0.78273809523809523</v>
      </c>
      <c r="EI503" s="129">
        <v>0.97890295358649793</v>
      </c>
      <c r="EJ503" s="129">
        <v>0.98750000000000016</v>
      </c>
      <c r="EK503" s="129">
        <v>0.99999999999974221</v>
      </c>
      <c r="EL503" s="129">
        <v>0.99801587301561512</v>
      </c>
      <c r="EM503" s="129">
        <v>0.60839285714285718</v>
      </c>
      <c r="EN503" s="129">
        <v>0.98750000000000016</v>
      </c>
      <c r="EO503" s="129">
        <v>0.9928571428568651</v>
      </c>
      <c r="EP503" s="129">
        <v>0.98750000000000016</v>
      </c>
      <c r="EQ503" s="129">
        <v>0.98750000000000004</v>
      </c>
      <c r="ER503" s="129">
        <v>0.91785714285714282</v>
      </c>
      <c r="ES503" s="129">
        <v>0.98750000000000004</v>
      </c>
      <c r="ET503" s="129">
        <v>0.98750000000000004</v>
      </c>
      <c r="EU503" s="129">
        <v>0.9876728110599079</v>
      </c>
      <c r="EV503" s="129">
        <v>0.98790322580645162</v>
      </c>
      <c r="EW503" s="129">
        <v>0.92</v>
      </c>
      <c r="EX503" s="129">
        <v>0.98790322580645162</v>
      </c>
      <c r="EY503" s="129">
        <v>0.98750000000000004</v>
      </c>
      <c r="EZ503" s="129">
        <v>0.97890295358649793</v>
      </c>
      <c r="FA503" s="129">
        <v>0.91339285714259921</v>
      </c>
      <c r="FB503" s="129">
        <v>0.99</v>
      </c>
      <c r="FC503" s="129">
        <v>0.99</v>
      </c>
      <c r="FD503" s="129">
        <v>0.97</v>
      </c>
      <c r="FE503" s="129"/>
      <c r="FF503" s="129"/>
      <c r="FG503" s="129"/>
      <c r="FH503" s="129">
        <v>0.9642036124794745</v>
      </c>
      <c r="FI503" s="129">
        <v>0.95804597701149419</v>
      </c>
      <c r="FJ503" s="129">
        <v>0.65812807881773394</v>
      </c>
      <c r="FK503" s="129">
        <v>0.95804597701149441</v>
      </c>
      <c r="FL503" s="129">
        <v>0.95804597701149441</v>
      </c>
      <c r="FM503" s="129">
        <v>0.95835841999635085</v>
      </c>
      <c r="FN503" s="129">
        <v>0.87506613756613749</v>
      </c>
      <c r="FO503" s="129">
        <v>0.95841049382716059</v>
      </c>
      <c r="FP503" s="129">
        <v>0.95841049382716059</v>
      </c>
      <c r="FQ503" s="129">
        <v>0.96964285714285703</v>
      </c>
      <c r="FR503" s="129">
        <v>0.96458333333333335</v>
      </c>
      <c r="FS503" s="129">
        <v>0.88035714285714273</v>
      </c>
      <c r="FT503" s="129">
        <v>0.96458333333333335</v>
      </c>
      <c r="FU503" s="129">
        <v>0.96436781609195388</v>
      </c>
      <c r="FV503" s="129">
        <v>0.96408045977011469</v>
      </c>
      <c r="FW503" s="129">
        <v>0.87992610837438401</v>
      </c>
      <c r="FX503" s="129">
        <v>0.96408045977011469</v>
      </c>
      <c r="FY503" s="165"/>
      <c r="FZ503" s="165"/>
      <c r="GA503" s="165"/>
      <c r="GB503" s="165"/>
      <c r="GC503" s="165"/>
      <c r="GD503" s="165"/>
      <c r="GE503" s="165"/>
      <c r="GF503" s="165"/>
      <c r="GG503" s="165"/>
      <c r="GH503" s="165"/>
      <c r="GI503" s="165"/>
      <c r="GJ503" s="165"/>
      <c r="GK503" s="165"/>
      <c r="GL503" s="165"/>
      <c r="GM503" s="165"/>
      <c r="GN503" s="165"/>
      <c r="GO503" s="165"/>
      <c r="GP503" s="165"/>
      <c r="GQ503" s="165"/>
      <c r="GR503" s="165"/>
      <c r="GS503" s="165"/>
      <c r="GT503" s="165"/>
      <c r="GU503" s="165"/>
      <c r="GV503" s="165"/>
      <c r="GW503" s="165"/>
      <c r="GX503" s="165"/>
      <c r="GY503" s="165"/>
      <c r="GZ503" s="165"/>
      <c r="HA503" s="165"/>
      <c r="HB503" s="165"/>
      <c r="HC503" s="165"/>
      <c r="HD503" s="165"/>
      <c r="HE503" s="165"/>
      <c r="HF503" s="165"/>
      <c r="HG503" s="165"/>
      <c r="HH503" s="165"/>
    </row>
    <row r="504" spans="1:221" s="140" customFormat="1" ht="15" customHeight="1">
      <c r="A504" s="86"/>
      <c r="B504" s="105" t="s">
        <v>638</v>
      </c>
      <c r="C504" s="106" t="s">
        <v>183</v>
      </c>
      <c r="D504" s="108"/>
      <c r="E504" s="108"/>
      <c r="F504" s="108"/>
      <c r="G504" s="86"/>
      <c r="H504" s="129"/>
      <c r="I504" s="129"/>
      <c r="J504" s="129"/>
      <c r="K504" s="129"/>
      <c r="L504" s="129"/>
      <c r="M504" s="129"/>
      <c r="N504" s="129"/>
      <c r="O504" s="129"/>
      <c r="P504" s="129"/>
      <c r="Q504" s="129"/>
      <c r="R504" s="129"/>
      <c r="S504" s="129"/>
      <c r="T504" s="129"/>
      <c r="U504" s="129"/>
      <c r="V504" s="129"/>
      <c r="W504" s="129"/>
      <c r="X504" s="129"/>
      <c r="Y504" s="129"/>
      <c r="Z504" s="129"/>
      <c r="AA504" s="129"/>
      <c r="AB504" s="129"/>
      <c r="AC504" s="129"/>
      <c r="AD504" s="129"/>
      <c r="AE504" s="129"/>
      <c r="AF504" s="202"/>
      <c r="AH504" s="221"/>
      <c r="AI504" s="221"/>
      <c r="AJ504" s="221"/>
      <c r="AK504" s="129"/>
      <c r="AL504" s="129"/>
      <c r="AM504" s="129"/>
      <c r="AN504" s="129"/>
      <c r="AO504" s="129"/>
      <c r="AP504" s="129"/>
      <c r="AQ504" s="129"/>
      <c r="AR504" s="129"/>
      <c r="AS504" s="129"/>
      <c r="AT504" s="221"/>
      <c r="AU504" s="221"/>
      <c r="AV504" s="221"/>
      <c r="AW504" s="129"/>
      <c r="AX504" s="129"/>
      <c r="AY504" s="129"/>
      <c r="AZ504" s="129"/>
      <c r="BA504" s="129"/>
      <c r="BB504" s="129"/>
      <c r="BC504" s="129"/>
      <c r="BD504" s="129"/>
      <c r="BE504" s="129"/>
      <c r="BH504" s="221"/>
      <c r="BI504" s="221"/>
      <c r="BJ504" s="221"/>
      <c r="BK504" s="221"/>
      <c r="BL504" s="221"/>
      <c r="BM504" s="221"/>
      <c r="BN504" s="129"/>
      <c r="BO504" s="129"/>
      <c r="BP504" s="129"/>
      <c r="BQ504" s="129"/>
      <c r="BR504" s="129"/>
      <c r="BS504" s="129"/>
      <c r="BT504" s="221"/>
      <c r="BU504" s="221"/>
      <c r="BV504" s="221"/>
      <c r="BW504" s="221"/>
      <c r="BX504" s="221"/>
      <c r="BY504" s="221"/>
      <c r="BZ504" s="129"/>
      <c r="CA504" s="129"/>
      <c r="CB504" s="129"/>
      <c r="CC504" s="129"/>
      <c r="CD504" s="129"/>
      <c r="CE504" s="129"/>
      <c r="CG504" s="177"/>
      <c r="CH504" s="221"/>
      <c r="CI504" s="221"/>
      <c r="CJ504" s="221"/>
      <c r="CK504" s="221"/>
      <c r="CL504" s="221"/>
      <c r="CM504" s="221"/>
      <c r="CN504" s="221"/>
      <c r="CO504" s="221"/>
      <c r="CP504" s="221"/>
      <c r="CQ504" s="129">
        <v>0.26</v>
      </c>
      <c r="CR504" s="129">
        <v>0.26</v>
      </c>
      <c r="CS504" s="129">
        <v>0.2</v>
      </c>
      <c r="CT504" s="221"/>
      <c r="CU504" s="221"/>
      <c r="CV504" s="221"/>
      <c r="CW504" s="221"/>
      <c r="CX504" s="221"/>
      <c r="CY504" s="221"/>
      <c r="CZ504" s="221"/>
      <c r="DA504" s="221"/>
      <c r="DB504" s="221"/>
      <c r="DC504" s="129"/>
      <c r="DD504" s="129"/>
      <c r="DE504" s="129"/>
      <c r="DH504" s="129"/>
      <c r="DI504" s="129"/>
      <c r="DJ504" s="129"/>
      <c r="DK504" s="129"/>
      <c r="DL504" s="129"/>
      <c r="DM504" s="129"/>
      <c r="DN504" s="129"/>
      <c r="DO504" s="129"/>
      <c r="DP504" s="129"/>
      <c r="DQ504" s="129"/>
      <c r="DR504" s="129"/>
      <c r="DS504" s="129"/>
      <c r="DT504" s="129"/>
      <c r="DU504" s="129"/>
      <c r="DV504" s="129"/>
      <c r="DW504" s="129"/>
      <c r="DX504" s="129"/>
      <c r="DY504" s="129"/>
      <c r="DZ504" s="129"/>
      <c r="EA504" s="129"/>
      <c r="EB504" s="129"/>
      <c r="EC504" s="129"/>
      <c r="ED504" s="129"/>
      <c r="EE504" s="129"/>
      <c r="EF504" s="129">
        <v>0.3</v>
      </c>
      <c r="EG504" s="129">
        <v>0.3</v>
      </c>
      <c r="EH504" s="129">
        <v>0.26</v>
      </c>
      <c r="EI504" s="129">
        <v>0.3</v>
      </c>
      <c r="EJ504" s="129">
        <v>0.2</v>
      </c>
      <c r="EK504" s="129">
        <v>0.26</v>
      </c>
      <c r="EL504" s="129">
        <v>0.2</v>
      </c>
      <c r="EM504" s="129">
        <v>0.26</v>
      </c>
      <c r="EN504" s="129">
        <v>0.3</v>
      </c>
      <c r="EO504" s="129">
        <v>0.2</v>
      </c>
      <c r="EP504" s="129">
        <v>0.2</v>
      </c>
      <c r="EQ504" s="129">
        <v>0.26</v>
      </c>
      <c r="ER504" s="129">
        <v>0.26</v>
      </c>
      <c r="ES504" s="129">
        <v>0.2</v>
      </c>
      <c r="ET504" s="129">
        <v>0.2</v>
      </c>
      <c r="EU504" s="129">
        <v>0.2</v>
      </c>
      <c r="EV504" s="129">
        <v>0.2</v>
      </c>
      <c r="EW504" s="129">
        <v>0.2</v>
      </c>
      <c r="EX504" s="129">
        <v>0.26</v>
      </c>
      <c r="EY504" s="129">
        <v>0.26</v>
      </c>
      <c r="EZ504" s="129">
        <v>0.26</v>
      </c>
      <c r="FA504" s="129">
        <v>0.26</v>
      </c>
      <c r="FB504" s="129">
        <v>0.2</v>
      </c>
      <c r="FC504" s="129">
        <v>0.2</v>
      </c>
      <c r="FD504" s="129">
        <v>0.26</v>
      </c>
      <c r="FE504" s="129"/>
      <c r="FF504" s="129"/>
      <c r="FG504" s="129"/>
      <c r="FH504" s="129">
        <v>0.2</v>
      </c>
      <c r="FI504" s="129">
        <v>0.26</v>
      </c>
      <c r="FJ504" s="129">
        <v>0.26</v>
      </c>
      <c r="FK504" s="129">
        <v>0.2</v>
      </c>
      <c r="FL504" s="129">
        <v>0.2</v>
      </c>
      <c r="FM504" s="129">
        <v>0.26</v>
      </c>
      <c r="FN504" s="129">
        <v>0.26</v>
      </c>
      <c r="FO504" s="129">
        <v>0.2</v>
      </c>
      <c r="FP504" s="129">
        <v>0.2</v>
      </c>
      <c r="FQ504" s="129">
        <v>0.26</v>
      </c>
      <c r="FR504" s="129">
        <v>0.26</v>
      </c>
      <c r="FS504" s="129">
        <v>0.26</v>
      </c>
      <c r="FT504" s="129">
        <v>0.26</v>
      </c>
      <c r="FU504" s="129">
        <v>0.2</v>
      </c>
      <c r="FV504" s="129">
        <v>0.26</v>
      </c>
      <c r="FW504" s="129">
        <v>0.26</v>
      </c>
      <c r="FX504" s="129">
        <v>0.26</v>
      </c>
      <c r="FY504" s="165"/>
      <c r="FZ504" s="165"/>
      <c r="GA504" s="165"/>
      <c r="GB504" s="165"/>
      <c r="GC504" s="165"/>
      <c r="GD504" s="165"/>
      <c r="GE504" s="165"/>
      <c r="GF504" s="165"/>
      <c r="GG504" s="165"/>
      <c r="GH504" s="165"/>
      <c r="GI504" s="165"/>
      <c r="GJ504" s="165"/>
      <c r="GK504" s="165"/>
      <c r="GL504" s="165"/>
      <c r="GM504" s="165"/>
      <c r="GN504" s="165"/>
      <c r="GO504" s="165"/>
      <c r="GP504" s="165"/>
      <c r="GQ504" s="165"/>
      <c r="GR504" s="165"/>
      <c r="GS504" s="165"/>
      <c r="GT504" s="165"/>
      <c r="GU504" s="165"/>
      <c r="GV504" s="165"/>
      <c r="GW504" s="165"/>
      <c r="GX504" s="165"/>
      <c r="GY504" s="165"/>
      <c r="GZ504" s="165"/>
      <c r="HA504" s="165"/>
      <c r="HB504" s="165"/>
      <c r="HC504" s="165"/>
      <c r="HD504" s="165"/>
      <c r="HE504" s="165"/>
      <c r="HF504" s="165"/>
      <c r="HG504" s="165"/>
      <c r="HH504" s="165"/>
    </row>
    <row r="505" spans="1:221" s="264" customFormat="1" ht="15" customHeight="1">
      <c r="B505" s="255" t="s">
        <v>639</v>
      </c>
      <c r="C505" s="254"/>
      <c r="D505" s="263"/>
      <c r="E505" s="263"/>
      <c r="F505" s="263"/>
      <c r="H505" s="269"/>
      <c r="I505" s="269"/>
      <c r="J505" s="269"/>
      <c r="K505" s="269"/>
      <c r="L505" s="269"/>
      <c r="M505" s="269"/>
      <c r="N505" s="269"/>
      <c r="O505" s="269"/>
      <c r="P505" s="269"/>
      <c r="Q505" s="269"/>
      <c r="R505" s="269"/>
      <c r="S505" s="269"/>
      <c r="T505" s="269"/>
      <c r="U505" s="269"/>
      <c r="V505" s="269"/>
      <c r="W505" s="269"/>
      <c r="X505" s="269"/>
      <c r="Y505" s="269"/>
      <c r="Z505" s="269"/>
      <c r="AA505" s="269"/>
      <c r="AB505" s="269"/>
      <c r="AC505" s="269"/>
      <c r="AD505" s="269"/>
      <c r="AE505" s="269"/>
      <c r="AF505" s="268"/>
      <c r="AG505" s="265"/>
      <c r="AH505" s="269"/>
      <c r="AI505" s="269"/>
      <c r="AJ505" s="269"/>
      <c r="AK505" s="269"/>
      <c r="AL505" s="269"/>
      <c r="AM505" s="269"/>
      <c r="AN505" s="269"/>
      <c r="AO505" s="269"/>
      <c r="AP505" s="269"/>
      <c r="AQ505" s="269"/>
      <c r="AR505" s="269"/>
      <c r="AS505" s="269"/>
      <c r="AT505" s="269"/>
      <c r="AU505" s="269"/>
      <c r="AV505" s="269"/>
      <c r="AW505" s="269"/>
      <c r="AX505" s="269"/>
      <c r="AY505" s="269"/>
      <c r="AZ505" s="269"/>
      <c r="BA505" s="269"/>
      <c r="BB505" s="269"/>
      <c r="BC505" s="269"/>
      <c r="BD505" s="269"/>
      <c r="BE505" s="269"/>
      <c r="BF505" s="265"/>
      <c r="BG505" s="265"/>
      <c r="BH505" s="269"/>
      <c r="BI505" s="269"/>
      <c r="BJ505" s="269"/>
      <c r="BK505" s="269"/>
      <c r="BL505" s="269"/>
      <c r="BM505" s="269"/>
      <c r="BN505" s="269"/>
      <c r="BO505" s="269"/>
      <c r="BP505" s="269"/>
      <c r="BQ505" s="269"/>
      <c r="BR505" s="269"/>
      <c r="BS505" s="269"/>
      <c r="BT505" s="269"/>
      <c r="BU505" s="269"/>
      <c r="BV505" s="269"/>
      <c r="BW505" s="269"/>
      <c r="BX505" s="269"/>
      <c r="BY505" s="269"/>
      <c r="BZ505" s="269"/>
      <c r="CA505" s="269"/>
      <c r="CB505" s="269"/>
      <c r="CC505" s="269"/>
      <c r="CD505" s="269"/>
      <c r="CE505" s="269"/>
      <c r="CF505" s="265"/>
      <c r="CG505" s="265"/>
      <c r="CH505" s="269"/>
      <c r="CI505" s="269"/>
      <c r="CJ505" s="269"/>
      <c r="CK505" s="269"/>
      <c r="CL505" s="269"/>
      <c r="CM505" s="269"/>
      <c r="CN505" s="269"/>
      <c r="CO505" s="269"/>
      <c r="CP505" s="269"/>
      <c r="CQ505" s="269"/>
      <c r="CR505" s="269"/>
      <c r="CS505" s="269"/>
      <c r="CT505" s="269"/>
      <c r="CU505" s="269"/>
      <c r="CV505" s="269"/>
      <c r="CW505" s="269"/>
      <c r="CX505" s="269"/>
      <c r="CY505" s="269"/>
      <c r="CZ505" s="269"/>
      <c r="DA505" s="269"/>
      <c r="DB505" s="269"/>
      <c r="DC505" s="269"/>
      <c r="DD505" s="269"/>
      <c r="DE505" s="269"/>
      <c r="DH505" s="269"/>
      <c r="DI505" s="269"/>
      <c r="DJ505" s="269"/>
      <c r="DK505" s="269"/>
      <c r="DL505" s="269"/>
      <c r="DM505" s="269"/>
      <c r="DN505" s="269"/>
      <c r="DO505" s="269"/>
      <c r="DP505" s="269"/>
      <c r="DQ505" s="269"/>
      <c r="DR505" s="269"/>
      <c r="DS505" s="269"/>
      <c r="DT505" s="269"/>
      <c r="DU505" s="269"/>
      <c r="DV505" s="269"/>
      <c r="DW505" s="269"/>
      <c r="DX505" s="269"/>
      <c r="DY505" s="269"/>
      <c r="DZ505" s="269"/>
      <c r="EA505" s="269"/>
      <c r="EB505" s="269"/>
      <c r="EC505" s="269"/>
      <c r="ED505" s="269"/>
      <c r="EE505" s="269"/>
      <c r="EF505" s="269"/>
      <c r="EG505" s="269"/>
      <c r="EH505" s="269"/>
      <c r="EI505" s="269"/>
      <c r="EJ505" s="269"/>
      <c r="EK505" s="269"/>
      <c r="EL505" s="269"/>
      <c r="EM505" s="269"/>
      <c r="EN505" s="269"/>
      <c r="EO505" s="269"/>
      <c r="EP505" s="269"/>
      <c r="EQ505" s="269"/>
      <c r="ER505" s="269"/>
      <c r="ES505" s="269"/>
      <c r="ET505" s="269"/>
      <c r="EU505" s="269"/>
      <c r="EV505" s="269"/>
      <c r="EW505" s="269"/>
      <c r="EX505" s="269"/>
      <c r="EY505" s="269"/>
      <c r="EZ505" s="269"/>
      <c r="FA505" s="269"/>
      <c r="FB505" s="269"/>
      <c r="FC505" s="269"/>
      <c r="FD505" s="269"/>
      <c r="FE505" s="269"/>
      <c r="FF505" s="269"/>
      <c r="FG505" s="269"/>
      <c r="FH505" s="269"/>
      <c r="FI505" s="269"/>
      <c r="FJ505" s="269"/>
      <c r="FK505" s="269"/>
      <c r="FL505" s="269"/>
      <c r="FM505" s="269"/>
      <c r="FN505" s="269"/>
      <c r="FO505" s="269"/>
      <c r="FP505" s="269"/>
      <c r="FQ505" s="269"/>
      <c r="FR505" s="269"/>
      <c r="FS505" s="269"/>
      <c r="FT505" s="269"/>
      <c r="FU505" s="269"/>
      <c r="FV505" s="269"/>
      <c r="FW505" s="269"/>
      <c r="FX505" s="269"/>
      <c r="FY505" s="274"/>
      <c r="FZ505" s="274"/>
      <c r="GA505" s="274"/>
      <c r="GB505" s="274"/>
      <c r="GC505" s="274"/>
      <c r="GD505" s="274"/>
      <c r="GE505" s="274"/>
      <c r="GF505" s="274"/>
      <c r="GG505" s="274"/>
      <c r="GH505" s="274"/>
      <c r="GI505" s="274"/>
      <c r="GJ505" s="274"/>
      <c r="GK505" s="274"/>
      <c r="GL505" s="274"/>
      <c r="GM505" s="274"/>
      <c r="GN505" s="274"/>
      <c r="GO505" s="274"/>
      <c r="GP505" s="274"/>
      <c r="GQ505" s="274"/>
      <c r="GR505" s="274"/>
      <c r="GS505" s="274"/>
      <c r="GT505" s="274"/>
      <c r="GU505" s="274"/>
      <c r="GV505" s="274"/>
      <c r="GW505" s="274"/>
      <c r="GX505" s="274"/>
      <c r="GY505" s="274"/>
      <c r="GZ505" s="274"/>
      <c r="HA505" s="274"/>
      <c r="HB505" s="274"/>
      <c r="HC505" s="274"/>
      <c r="HD505" s="274"/>
      <c r="HE505" s="274"/>
      <c r="HF505" s="274"/>
      <c r="HG505" s="274"/>
      <c r="HH505" s="274"/>
    </row>
    <row r="506" spans="1:221" ht="15" customHeight="1">
      <c r="B506" s="104" t="s">
        <v>640</v>
      </c>
      <c r="C506" s="106" t="s">
        <v>153</v>
      </c>
      <c r="H506" s="96"/>
      <c r="I506" s="96"/>
      <c r="J506" s="96"/>
      <c r="K506" s="96"/>
      <c r="L506" s="96"/>
      <c r="M506" s="96"/>
      <c r="N506" s="96"/>
      <c r="O506" s="96"/>
      <c r="P506" s="96"/>
      <c r="Q506" s="96"/>
      <c r="R506" s="96"/>
      <c r="S506" s="96"/>
      <c r="T506" s="96"/>
      <c r="U506" s="96"/>
      <c r="V506" s="96"/>
      <c r="W506" s="96"/>
      <c r="X506" s="96"/>
      <c r="Y506" s="96"/>
      <c r="Z506" s="96"/>
      <c r="AA506" s="96"/>
      <c r="AB506" s="96"/>
      <c r="AC506" s="96"/>
      <c r="AD506" s="96"/>
      <c r="AE506" s="96"/>
      <c r="AF506" s="182"/>
      <c r="AH506" s="220"/>
      <c r="AI506" s="220"/>
      <c r="AJ506" s="220"/>
      <c r="AK506" s="96"/>
      <c r="AL506" s="96"/>
      <c r="AM506" s="96"/>
      <c r="AN506" s="96"/>
      <c r="AO506" s="96"/>
      <c r="AP506" s="96"/>
      <c r="AQ506" s="96"/>
      <c r="AR506" s="96"/>
      <c r="AS506" s="96"/>
      <c r="AT506" s="220"/>
      <c r="AU506" s="220"/>
      <c r="AV506" s="220"/>
      <c r="AW506" s="96"/>
      <c r="AX506" s="96"/>
      <c r="AY506" s="96"/>
      <c r="AZ506" s="96"/>
      <c r="BA506" s="96"/>
      <c r="BB506" s="96"/>
      <c r="BC506" s="96"/>
      <c r="BD506" s="96"/>
      <c r="BE506" s="96"/>
      <c r="BH506" s="220"/>
      <c r="BI506" s="220"/>
      <c r="BJ506" s="220"/>
      <c r="BK506" s="220"/>
      <c r="BL506" s="220"/>
      <c r="BM506" s="220"/>
      <c r="BN506" s="96"/>
      <c r="BO506" s="96"/>
      <c r="BP506" s="96"/>
      <c r="BQ506" s="96"/>
      <c r="BR506" s="96"/>
      <c r="BS506" s="96"/>
      <c r="BT506" s="220"/>
      <c r="BU506" s="220"/>
      <c r="BV506" s="220"/>
      <c r="BW506" s="220"/>
      <c r="BX506" s="220"/>
      <c r="BY506" s="220"/>
      <c r="BZ506" s="96"/>
      <c r="CA506" s="96"/>
      <c r="CB506" s="96"/>
      <c r="CC506" s="96"/>
      <c r="CD506" s="96"/>
      <c r="CE506" s="96"/>
      <c r="CH506" s="220"/>
      <c r="CI506" s="220"/>
      <c r="CJ506" s="220"/>
      <c r="CK506" s="220"/>
      <c r="CL506" s="220"/>
      <c r="CM506" s="220"/>
      <c r="CN506" s="220"/>
      <c r="CO506" s="220"/>
      <c r="CP506" s="220"/>
      <c r="CQ506" s="96">
        <v>364076.43369999999</v>
      </c>
      <c r="CR506" s="96">
        <v>335230.0221</v>
      </c>
      <c r="CS506" s="96">
        <v>386994.88230000006</v>
      </c>
      <c r="CT506" s="220"/>
      <c r="CU506" s="220"/>
      <c r="CV506" s="220"/>
      <c r="CW506" s="220"/>
      <c r="CX506" s="220"/>
      <c r="CY506" s="220"/>
      <c r="CZ506" s="220"/>
      <c r="DA506" s="220"/>
      <c r="DB506" s="220"/>
      <c r="DC506" s="96"/>
      <c r="DD506" s="96"/>
      <c r="DE506" s="96"/>
      <c r="DH506" s="96"/>
      <c r="DI506" s="96"/>
      <c r="DJ506" s="96"/>
      <c r="DK506" s="96"/>
      <c r="DL506" s="96"/>
      <c r="DM506" s="96"/>
      <c r="DN506" s="96"/>
      <c r="DO506" s="96"/>
      <c r="DP506" s="96"/>
      <c r="DQ506" s="96"/>
      <c r="DR506" s="96"/>
      <c r="DS506" s="96"/>
      <c r="DT506" s="96"/>
      <c r="DU506" s="96"/>
      <c r="DV506" s="96"/>
      <c r="DW506" s="96"/>
      <c r="DX506" s="96"/>
      <c r="DY506" s="96"/>
      <c r="DZ506" s="96"/>
      <c r="EA506" s="96"/>
      <c r="EB506" s="96"/>
      <c r="EC506" s="96"/>
      <c r="ED506" s="96"/>
      <c r="EE506" s="96"/>
      <c r="EF506" s="96">
        <v>91866.707200000004</v>
      </c>
      <c r="EG506" s="96">
        <v>90520.429980000001</v>
      </c>
      <c r="EH506" s="96">
        <v>61067.569261265802</v>
      </c>
      <c r="EI506" s="96">
        <v>82008.774499999985</v>
      </c>
      <c r="EJ506" s="96">
        <v>87134.25509999998</v>
      </c>
      <c r="EK506" s="96">
        <v>78958.90236376923</v>
      </c>
      <c r="EL506" s="96">
        <v>90836.760559999995</v>
      </c>
      <c r="EM506" s="96">
        <v>51188.070000000007</v>
      </c>
      <c r="EN506" s="96">
        <v>89299.530899999998</v>
      </c>
      <c r="EO506" s="96">
        <v>91042.696563000005</v>
      </c>
      <c r="EP506" s="96">
        <v>76344.521599999978</v>
      </c>
      <c r="EQ506" s="96">
        <v>80337.0196</v>
      </c>
      <c r="ER506" s="96">
        <v>78006.75</v>
      </c>
      <c r="ES506" s="96">
        <v>91334.401200000051</v>
      </c>
      <c r="ET506" s="96">
        <v>90228.203199999931</v>
      </c>
      <c r="EU506" s="96">
        <v>89322.925089999946</v>
      </c>
      <c r="EV506" s="96">
        <v>87809.191800000001</v>
      </c>
      <c r="EW506" s="96">
        <v>79793</v>
      </c>
      <c r="EX506" s="96">
        <v>75262.647100000002</v>
      </c>
      <c r="EY506" s="96">
        <v>83185.41459999996</v>
      </c>
      <c r="EZ506" s="96">
        <v>88739.597099999984</v>
      </c>
      <c r="FA506" s="96">
        <v>82022.392900000035</v>
      </c>
      <c r="FB506" s="96">
        <v>85137</v>
      </c>
      <c r="FC506" s="96">
        <v>93166.5</v>
      </c>
      <c r="FD506" s="96">
        <v>89802.4</v>
      </c>
      <c r="FE506" s="96">
        <v>78156.478100000008</v>
      </c>
      <c r="FF506" s="96">
        <v>72767.413700000005</v>
      </c>
      <c r="FG506" s="96">
        <v>94786.897799999992</v>
      </c>
      <c r="FH506" s="96">
        <v>94235.363211111122</v>
      </c>
      <c r="FI506" s="96">
        <v>92810.280200000008</v>
      </c>
      <c r="FJ506" s="96">
        <v>63258.709499999968</v>
      </c>
      <c r="FK506" s="96">
        <v>91493.049100000004</v>
      </c>
      <c r="FL506" s="96">
        <v>91935.580699999933</v>
      </c>
      <c r="FM506" s="96">
        <v>92968.774000000019</v>
      </c>
      <c r="FN506" s="96">
        <v>84486.726200000034</v>
      </c>
      <c r="FO506" s="96">
        <v>88389.473300000012</v>
      </c>
      <c r="FP506" s="96">
        <v>89863.089999999967</v>
      </c>
      <c r="FQ506" s="96">
        <v>93181.390900000028</v>
      </c>
      <c r="FR506" s="96">
        <v>93663.751999999993</v>
      </c>
      <c r="FS506" s="96">
        <v>91975.025999999954</v>
      </c>
      <c r="FT506" s="96">
        <v>93584.934400000027</v>
      </c>
      <c r="FU506" s="96">
        <v>92559.194639999972</v>
      </c>
      <c r="FV506" s="96">
        <v>93576.5717</v>
      </c>
      <c r="FW506" s="96">
        <v>82773.33679999999</v>
      </c>
      <c r="FX506" s="96">
        <v>90775.194000000018</v>
      </c>
      <c r="FY506" s="159"/>
      <c r="FZ506" s="159"/>
      <c r="GA506" s="159"/>
      <c r="GB506" s="159"/>
      <c r="GC506" s="159"/>
      <c r="GD506" s="159"/>
      <c r="GE506" s="159"/>
      <c r="GF506" s="159"/>
      <c r="GG506" s="159"/>
      <c r="GH506" s="159"/>
      <c r="GI506" s="159"/>
      <c r="GJ506" s="159"/>
      <c r="GK506" s="159"/>
      <c r="GL506" s="159"/>
      <c r="GM506" s="159"/>
      <c r="GN506" s="159"/>
      <c r="GO506" s="159"/>
      <c r="GP506" s="159"/>
      <c r="GQ506" s="159"/>
      <c r="GR506" s="159"/>
      <c r="GS506" s="159"/>
      <c r="GT506" s="159"/>
      <c r="GU506" s="159"/>
      <c r="GV506" s="159"/>
      <c r="GW506" s="159"/>
      <c r="GX506" s="159"/>
      <c r="GY506" s="159"/>
      <c r="GZ506" s="159"/>
      <c r="HA506" s="159"/>
      <c r="HB506" s="159"/>
      <c r="HC506" s="159"/>
      <c r="HD506" s="159"/>
      <c r="HE506" s="159"/>
      <c r="HF506" s="159"/>
      <c r="HG506" s="159"/>
      <c r="HH506" s="159"/>
    </row>
    <row r="507" spans="1:221" ht="15" customHeight="1">
      <c r="B507" s="104" t="s">
        <v>641</v>
      </c>
      <c r="C507" s="106" t="s">
        <v>156</v>
      </c>
      <c r="H507" s="135"/>
      <c r="I507" s="135"/>
      <c r="J507" s="135"/>
      <c r="K507" s="135"/>
      <c r="L507" s="135"/>
      <c r="M507" s="135"/>
      <c r="N507" s="135"/>
      <c r="O507" s="135"/>
      <c r="P507" s="135"/>
      <c r="Q507" s="135"/>
      <c r="R507" s="135"/>
      <c r="S507" s="135"/>
      <c r="T507" s="135"/>
      <c r="U507" s="135"/>
      <c r="V507" s="135"/>
      <c r="W507" s="135"/>
      <c r="X507" s="135"/>
      <c r="Y507" s="135"/>
      <c r="Z507" s="135"/>
      <c r="AA507" s="135"/>
      <c r="AB507" s="135"/>
      <c r="AC507" s="135"/>
      <c r="AD507" s="135"/>
      <c r="AE507" s="135"/>
      <c r="AF507" s="203"/>
      <c r="AH507" s="232"/>
      <c r="AI507" s="232"/>
      <c r="AJ507" s="232"/>
      <c r="AK507" s="135"/>
      <c r="AL507" s="135"/>
      <c r="AM507" s="135"/>
      <c r="AN507" s="135"/>
      <c r="AO507" s="135"/>
      <c r="AP507" s="135"/>
      <c r="AQ507" s="135"/>
      <c r="AR507" s="135"/>
      <c r="AS507" s="135"/>
      <c r="AT507" s="232"/>
      <c r="AU507" s="232"/>
      <c r="AV507" s="232"/>
      <c r="AW507" s="135"/>
      <c r="AX507" s="135"/>
      <c r="AY507" s="135"/>
      <c r="AZ507" s="135"/>
      <c r="BA507" s="135"/>
      <c r="BB507" s="135"/>
      <c r="BC507" s="135"/>
      <c r="BD507" s="135"/>
      <c r="BE507" s="135"/>
      <c r="BH507" s="232"/>
      <c r="BI507" s="232"/>
      <c r="BJ507" s="232"/>
      <c r="BK507" s="232"/>
      <c r="BL507" s="232"/>
      <c r="BM507" s="232"/>
      <c r="BN507" s="135"/>
      <c r="BO507" s="135"/>
      <c r="BP507" s="135"/>
      <c r="BQ507" s="135"/>
      <c r="BR507" s="135"/>
      <c r="BS507" s="135"/>
      <c r="BT507" s="232"/>
      <c r="BU507" s="232"/>
      <c r="BV507" s="232"/>
      <c r="BW507" s="232"/>
      <c r="BX507" s="232"/>
      <c r="BY507" s="232"/>
      <c r="BZ507" s="135"/>
      <c r="CA507" s="135"/>
      <c r="CB507" s="135"/>
      <c r="CC507" s="135"/>
      <c r="CD507" s="135"/>
      <c r="CE507" s="135"/>
      <c r="CH507" s="232"/>
      <c r="CI507" s="232"/>
      <c r="CJ507" s="232"/>
      <c r="CK507" s="232"/>
      <c r="CL507" s="232"/>
      <c r="CM507" s="232"/>
      <c r="CN507" s="232"/>
      <c r="CO507" s="232"/>
      <c r="CP507" s="232"/>
      <c r="CQ507" s="135">
        <v>1.3702978374670238</v>
      </c>
      <c r="CR507" s="135">
        <v>1.4908984405228554</v>
      </c>
      <c r="CS507" s="135">
        <v>1.3287098473173042</v>
      </c>
      <c r="CT507" s="232"/>
      <c r="CU507" s="232"/>
      <c r="CV507" s="232"/>
      <c r="CW507" s="232"/>
      <c r="CX507" s="232"/>
      <c r="CY507" s="232"/>
      <c r="CZ507" s="232"/>
      <c r="DA507" s="232"/>
      <c r="DB507" s="232"/>
      <c r="DC507" s="135"/>
      <c r="DD507" s="135"/>
      <c r="DE507" s="135"/>
      <c r="DH507" s="135"/>
      <c r="DI507" s="135"/>
      <c r="DJ507" s="135"/>
      <c r="DK507" s="135"/>
      <c r="DL507" s="135"/>
      <c r="DM507" s="135"/>
      <c r="DN507" s="135"/>
      <c r="DO507" s="135"/>
      <c r="DP507" s="135"/>
      <c r="DQ507" s="135"/>
      <c r="DR507" s="135"/>
      <c r="DS507" s="135"/>
      <c r="DT507" s="135"/>
      <c r="DU507" s="135"/>
      <c r="DV507" s="135"/>
      <c r="DW507" s="135"/>
      <c r="DX507" s="135"/>
      <c r="DY507" s="135"/>
      <c r="DZ507" s="135"/>
      <c r="EA507" s="135"/>
      <c r="EB507" s="135"/>
      <c r="EC507" s="135"/>
      <c r="ED507" s="135"/>
      <c r="EE507" s="135"/>
      <c r="EF507" s="135">
        <v>1.8159855555852997</v>
      </c>
      <c r="EG507" s="135">
        <v>2.2701839079907415</v>
      </c>
      <c r="EH507" s="135">
        <v>1.6804058330770921</v>
      </c>
      <c r="EI507" s="135">
        <v>2.1014097235199269</v>
      </c>
      <c r="EJ507" s="135">
        <v>1.1126811774532983</v>
      </c>
      <c r="EK507" s="135">
        <v>1.5010749049611307</v>
      </c>
      <c r="EL507" s="135">
        <v>1.0402757015709332</v>
      </c>
      <c r="EM507" s="135">
        <v>1.4007300068632356</v>
      </c>
      <c r="EN507" s="135">
        <v>2.0858488328658735</v>
      </c>
      <c r="EO507" s="135">
        <v>1.1339897704319499</v>
      </c>
      <c r="EP507" s="135">
        <v>1.4388947927022446</v>
      </c>
      <c r="EQ507" s="135">
        <v>1.6976265548264178</v>
      </c>
      <c r="ER507" s="135">
        <v>1.8094362049847863</v>
      </c>
      <c r="ES507" s="135">
        <v>0.93411428571428512</v>
      </c>
      <c r="ET507" s="135">
        <v>0.89206676842728039</v>
      </c>
      <c r="EU507" s="135">
        <v>0.97248227721608371</v>
      </c>
      <c r="EV507" s="135">
        <v>1.2635263501265481</v>
      </c>
      <c r="EW507" s="135">
        <v>1.36</v>
      </c>
      <c r="EX507" s="135">
        <v>1.4810369553160336</v>
      </c>
      <c r="EY507" s="135">
        <v>1.3555429210082584</v>
      </c>
      <c r="EZ507" s="135">
        <v>1.6507523542616269</v>
      </c>
      <c r="FA507" s="135">
        <v>1.476222653497977</v>
      </c>
      <c r="FB507" s="135">
        <v>1.27</v>
      </c>
      <c r="FC507" s="135">
        <v>1.1299999999999999</v>
      </c>
      <c r="FD507" s="135">
        <v>1.49</v>
      </c>
      <c r="FE507" s="135">
        <v>1.6658961538806081</v>
      </c>
      <c r="FF507" s="135">
        <v>1.2039147568960802</v>
      </c>
      <c r="FG507" s="135">
        <v>1.1481641822716138</v>
      </c>
      <c r="FH507" s="135">
        <v>1.262897674600808</v>
      </c>
      <c r="FI507" s="135">
        <v>1.6649291531894028</v>
      </c>
      <c r="FJ507" s="135">
        <v>1.6005525946159875</v>
      </c>
      <c r="FK507" s="135">
        <v>1.2766177619901393</v>
      </c>
      <c r="FL507" s="135">
        <v>1.1731061545302248</v>
      </c>
      <c r="FM507" s="135">
        <v>1.4523398958473948</v>
      </c>
      <c r="FN507" s="135">
        <v>1.4636263947368684</v>
      </c>
      <c r="FO507" s="135">
        <v>1.2515861357546534</v>
      </c>
      <c r="FP507" s="135">
        <v>1.0662876741114502</v>
      </c>
      <c r="FQ507" s="135">
        <v>1.5518104717985055</v>
      </c>
      <c r="FR507" s="135">
        <v>1.3700830716048253</v>
      </c>
      <c r="FS507" s="135">
        <v>1.4761142239607599</v>
      </c>
      <c r="FT507" s="135">
        <v>1.4602987450561511</v>
      </c>
      <c r="FU507" s="135">
        <v>1.4167413580802184</v>
      </c>
      <c r="FV507" s="135">
        <v>1.4054218454306315</v>
      </c>
      <c r="FW507" s="135">
        <v>1.4704475603947211</v>
      </c>
      <c r="FX507" s="135">
        <v>1.6830920546157633</v>
      </c>
      <c r="FY507" s="164"/>
      <c r="FZ507" s="164"/>
      <c r="GA507" s="164"/>
      <c r="GB507" s="164"/>
      <c r="GC507" s="164"/>
      <c r="GD507" s="164"/>
      <c r="GE507" s="164"/>
      <c r="GF507" s="164"/>
      <c r="GG507" s="164"/>
      <c r="GH507" s="164"/>
      <c r="GI507" s="164"/>
      <c r="GJ507" s="164"/>
      <c r="GK507" s="164"/>
      <c r="GL507" s="164"/>
      <c r="GM507" s="164"/>
      <c r="GN507" s="164"/>
      <c r="GO507" s="164"/>
      <c r="GP507" s="164"/>
      <c r="GQ507" s="164"/>
      <c r="GR507" s="164"/>
      <c r="GS507" s="164"/>
      <c r="GT507" s="164"/>
      <c r="GU507" s="164"/>
      <c r="GV507" s="164"/>
      <c r="GW507" s="164"/>
      <c r="GX507" s="164"/>
      <c r="GY507" s="164"/>
      <c r="GZ507" s="164"/>
      <c r="HA507" s="164"/>
      <c r="HB507" s="164"/>
      <c r="HC507" s="164"/>
      <c r="HD507" s="164"/>
      <c r="HE507" s="164"/>
      <c r="HF507" s="164"/>
      <c r="HG507" s="164"/>
      <c r="HH507" s="164"/>
    </row>
    <row r="508" spans="1:221" ht="15" customHeight="1">
      <c r="B508" s="104" t="s">
        <v>642</v>
      </c>
      <c r="C508" s="106" t="s">
        <v>158</v>
      </c>
      <c r="H508" s="96"/>
      <c r="I508" s="96"/>
      <c r="J508" s="96"/>
      <c r="K508" s="96"/>
      <c r="L508" s="96"/>
      <c r="M508" s="96"/>
      <c r="N508" s="96"/>
      <c r="O508" s="96"/>
      <c r="P508" s="96"/>
      <c r="Q508" s="96"/>
      <c r="R508" s="96"/>
      <c r="S508" s="96"/>
      <c r="T508" s="96"/>
      <c r="U508" s="96"/>
      <c r="V508" s="96"/>
      <c r="W508" s="96"/>
      <c r="X508" s="96"/>
      <c r="Y508" s="96"/>
      <c r="Z508" s="96"/>
      <c r="AA508" s="96"/>
      <c r="AB508" s="96"/>
      <c r="AC508" s="96"/>
      <c r="AD508" s="96"/>
      <c r="AE508" s="96"/>
      <c r="AF508" s="182"/>
      <c r="AH508" s="220"/>
      <c r="AI508" s="220"/>
      <c r="AJ508" s="220"/>
      <c r="AK508" s="96"/>
      <c r="AL508" s="96"/>
      <c r="AM508" s="96"/>
      <c r="AN508" s="96"/>
      <c r="AO508" s="96"/>
      <c r="AP508" s="96"/>
      <c r="AQ508" s="96"/>
      <c r="AR508" s="96"/>
      <c r="AS508" s="96"/>
      <c r="AT508" s="220"/>
      <c r="AU508" s="220"/>
      <c r="AV508" s="220"/>
      <c r="AW508" s="96"/>
      <c r="AX508" s="96"/>
      <c r="AY508" s="96"/>
      <c r="AZ508" s="96"/>
      <c r="BA508" s="96"/>
      <c r="BB508" s="96"/>
      <c r="BC508" s="96"/>
      <c r="BD508" s="96"/>
      <c r="BE508" s="96"/>
      <c r="BH508" s="220"/>
      <c r="BI508" s="220"/>
      <c r="BJ508" s="220"/>
      <c r="BK508" s="220"/>
      <c r="BL508" s="220"/>
      <c r="BM508" s="220"/>
      <c r="BN508" s="96"/>
      <c r="BO508" s="96"/>
      <c r="BP508" s="96"/>
      <c r="BQ508" s="96"/>
      <c r="BR508" s="96"/>
      <c r="BS508" s="96"/>
      <c r="BT508" s="220"/>
      <c r="BU508" s="220"/>
      <c r="BV508" s="220"/>
      <c r="BW508" s="220"/>
      <c r="BX508" s="220"/>
      <c r="BY508" s="220"/>
      <c r="BZ508" s="96"/>
      <c r="CA508" s="96"/>
      <c r="CB508" s="96"/>
      <c r="CC508" s="96"/>
      <c r="CD508" s="96"/>
      <c r="CE508" s="96"/>
      <c r="CH508" s="220"/>
      <c r="CI508" s="220"/>
      <c r="CJ508" s="220"/>
      <c r="CK508" s="220"/>
      <c r="CL508" s="220"/>
      <c r="CM508" s="220"/>
      <c r="CN508" s="220"/>
      <c r="CO508" s="220"/>
      <c r="CP508" s="220"/>
      <c r="CQ508" s="96">
        <v>16039.785572926767</v>
      </c>
      <c r="CR508" s="96">
        <v>16068.745914133478</v>
      </c>
      <c r="CS508" s="96">
        <v>16532.03792544793</v>
      </c>
      <c r="CT508" s="220"/>
      <c r="CU508" s="220"/>
      <c r="CV508" s="220"/>
      <c r="CW508" s="220"/>
      <c r="CX508" s="220"/>
      <c r="CY508" s="220"/>
      <c r="CZ508" s="220"/>
      <c r="DA508" s="220"/>
      <c r="DB508" s="220"/>
      <c r="DC508" s="96"/>
      <c r="DD508" s="96"/>
      <c r="DE508" s="96"/>
      <c r="DH508" s="96"/>
      <c r="DI508" s="96"/>
      <c r="DJ508" s="96"/>
      <c r="DK508" s="96"/>
      <c r="DL508" s="96"/>
      <c r="DM508" s="96"/>
      <c r="DN508" s="96"/>
      <c r="DO508" s="96"/>
      <c r="DP508" s="96"/>
      <c r="DQ508" s="96"/>
      <c r="DR508" s="96"/>
      <c r="DS508" s="96"/>
      <c r="DT508" s="96"/>
      <c r="DU508" s="96"/>
      <c r="DV508" s="96"/>
      <c r="DW508" s="96"/>
      <c r="DX508" s="96"/>
      <c r="DY508" s="96"/>
      <c r="DZ508" s="96"/>
      <c r="EA508" s="96"/>
      <c r="EB508" s="96"/>
      <c r="EC508" s="96"/>
      <c r="ED508" s="96"/>
      <c r="EE508" s="96"/>
      <c r="EF508" s="96">
        <v>5363.6639152398402</v>
      </c>
      <c r="EG508" s="96">
        <v>6606.9141936850365</v>
      </c>
      <c r="EH508" s="96">
        <v>3299.2546042587642</v>
      </c>
      <c r="EI508" s="96">
        <v>5540.6673513141623</v>
      </c>
      <c r="EJ508" s="96">
        <v>3117.0996159009869</v>
      </c>
      <c r="EK508" s="96">
        <v>3810.6098372764109</v>
      </c>
      <c r="EL508" s="96">
        <v>3038.0933201038879</v>
      </c>
      <c r="EM508" s="96">
        <v>2305.2296927037037</v>
      </c>
      <c r="EN508" s="96">
        <v>5988.5685557768775</v>
      </c>
      <c r="EO508" s="96">
        <v>3319.2905287441163</v>
      </c>
      <c r="EP508" s="96">
        <v>3531.8149152951378</v>
      </c>
      <c r="EQ508" s="96">
        <v>4384.7909561428623</v>
      </c>
      <c r="ER508" s="96">
        <v>4538.0207514785161</v>
      </c>
      <c r="ES508" s="96">
        <v>2742.9975339762623</v>
      </c>
      <c r="ET508" s="96">
        <v>2587.799874792915</v>
      </c>
      <c r="EU508" s="96">
        <v>2792.7730787398968</v>
      </c>
      <c r="EV508" s="96">
        <v>3567.1001322879629</v>
      </c>
      <c r="EW508" s="96">
        <v>3488.9497895412346</v>
      </c>
      <c r="EX508" s="96">
        <v>3583.7392378604936</v>
      </c>
      <c r="EY508" s="96">
        <v>3625.3628176707871</v>
      </c>
      <c r="EZ508" s="96">
        <v>4709.6691054844414</v>
      </c>
      <c r="FA508" s="96">
        <v>3892.918557444108</v>
      </c>
      <c r="FB508" s="96">
        <v>3475</v>
      </c>
      <c r="FC508" s="96">
        <v>3399</v>
      </c>
      <c r="FD508" s="96">
        <v>4306</v>
      </c>
      <c r="FE508" s="96">
        <v>4186.0452999999998</v>
      </c>
      <c r="FF508" s="96">
        <v>2816.5904</v>
      </c>
      <c r="FG508" s="96">
        <v>3498.9949999999999</v>
      </c>
      <c r="FH508" s="96">
        <v>3826.2477724188666</v>
      </c>
      <c r="FI508" s="96">
        <v>4968.0145508045143</v>
      </c>
      <c r="FJ508" s="96">
        <v>3255.2271199969891</v>
      </c>
      <c r="FK508" s="96">
        <v>3755.2599123858786</v>
      </c>
      <c r="FL508" s="96">
        <v>3467.4639474258211</v>
      </c>
      <c r="FM508" s="96">
        <v>4341.066001239089</v>
      </c>
      <c r="FN508" s="96">
        <v>3975.6645388627562</v>
      </c>
      <c r="FO508" s="96">
        <v>3556.7415391761988</v>
      </c>
      <c r="FP508" s="96">
        <v>3080.6811721571953</v>
      </c>
      <c r="FQ508" s="96">
        <v>4648.992915756372</v>
      </c>
      <c r="FR508" s="96">
        <v>4125.8123219071495</v>
      </c>
      <c r="FS508" s="96">
        <v>4364.9663679999994</v>
      </c>
      <c r="FT508" s="96">
        <v>4393.7836621652059</v>
      </c>
      <c r="FU508" s="96">
        <v>4216.0053832267267</v>
      </c>
      <c r="FV508" s="96">
        <v>4228.2907921456317</v>
      </c>
      <c r="FW508" s="96">
        <v>3913.190780044245</v>
      </c>
      <c r="FX508" s="96">
        <v>4912.0872576832089</v>
      </c>
      <c r="FY508" s="159"/>
      <c r="FZ508" s="159"/>
      <c r="GA508" s="159"/>
      <c r="GB508" s="159"/>
      <c r="GC508" s="159"/>
      <c r="GD508" s="159"/>
      <c r="GE508" s="159"/>
      <c r="GF508" s="159"/>
      <c r="GG508" s="159"/>
      <c r="GH508" s="159"/>
      <c r="GI508" s="159"/>
      <c r="GJ508" s="159"/>
      <c r="GK508" s="159"/>
      <c r="GL508" s="159"/>
      <c r="GM508" s="159"/>
      <c r="GN508" s="159"/>
      <c r="GO508" s="159"/>
      <c r="GP508" s="159"/>
      <c r="GQ508" s="159"/>
      <c r="GR508" s="159"/>
      <c r="GS508" s="159"/>
      <c r="GT508" s="159"/>
      <c r="GU508" s="159"/>
      <c r="GV508" s="159"/>
      <c r="GW508" s="159"/>
      <c r="GX508" s="159"/>
      <c r="GY508" s="159"/>
      <c r="GZ508" s="159"/>
      <c r="HA508" s="159"/>
      <c r="HB508" s="159"/>
      <c r="HC508" s="159"/>
      <c r="HD508" s="159"/>
      <c r="HE508" s="159"/>
      <c r="HF508" s="159"/>
      <c r="HG508" s="159"/>
      <c r="HH508" s="159"/>
    </row>
    <row r="509" spans="1:221" ht="15" customHeight="1">
      <c r="B509" s="104" t="s">
        <v>643</v>
      </c>
      <c r="C509" s="106" t="s">
        <v>153</v>
      </c>
      <c r="H509" s="96"/>
      <c r="I509" s="96"/>
      <c r="J509" s="96"/>
      <c r="K509" s="96"/>
      <c r="L509" s="96"/>
      <c r="M509" s="96"/>
      <c r="N509" s="96"/>
      <c r="O509" s="96"/>
      <c r="P509" s="96"/>
      <c r="Q509" s="96"/>
      <c r="R509" s="96"/>
      <c r="S509" s="96"/>
      <c r="T509" s="96"/>
      <c r="U509" s="96"/>
      <c r="V509" s="96"/>
      <c r="W509" s="96"/>
      <c r="X509" s="96"/>
      <c r="Y509" s="96"/>
      <c r="Z509" s="96"/>
      <c r="AA509" s="96"/>
      <c r="AB509" s="96"/>
      <c r="AC509" s="96"/>
      <c r="AD509" s="96"/>
      <c r="AE509" s="96"/>
      <c r="AF509" s="182"/>
      <c r="AH509" s="220"/>
      <c r="AI509" s="220"/>
      <c r="AJ509" s="220"/>
      <c r="AK509" s="96"/>
      <c r="AL509" s="96"/>
      <c r="AM509" s="96"/>
      <c r="AN509" s="96"/>
      <c r="AO509" s="96"/>
      <c r="AP509" s="96"/>
      <c r="AQ509" s="96"/>
      <c r="AR509" s="96"/>
      <c r="AS509" s="96"/>
      <c r="AT509" s="220"/>
      <c r="AU509" s="220"/>
      <c r="AV509" s="220"/>
      <c r="AW509" s="96"/>
      <c r="AX509" s="96"/>
      <c r="AY509" s="96"/>
      <c r="AZ509" s="96"/>
      <c r="BA509" s="96"/>
      <c r="BB509" s="96"/>
      <c r="BC509" s="96"/>
      <c r="BD509" s="96"/>
      <c r="BE509" s="96"/>
      <c r="BH509" s="220"/>
      <c r="BI509" s="220"/>
      <c r="BJ509" s="220"/>
      <c r="BK509" s="220"/>
      <c r="BL509" s="220"/>
      <c r="BM509" s="220"/>
      <c r="BN509" s="96"/>
      <c r="BO509" s="96"/>
      <c r="BP509" s="96"/>
      <c r="BQ509" s="96"/>
      <c r="BR509" s="96"/>
      <c r="BS509" s="96"/>
      <c r="BT509" s="220"/>
      <c r="BU509" s="220"/>
      <c r="BV509" s="220"/>
      <c r="BW509" s="220"/>
      <c r="BX509" s="220"/>
      <c r="BY509" s="220"/>
      <c r="BZ509" s="96"/>
      <c r="CA509" s="96"/>
      <c r="CB509" s="96"/>
      <c r="CC509" s="96"/>
      <c r="CD509" s="96"/>
      <c r="CE509" s="96"/>
      <c r="CH509" s="220"/>
      <c r="CI509" s="220"/>
      <c r="CJ509" s="220"/>
      <c r="CK509" s="220"/>
      <c r="CL509" s="220"/>
      <c r="CM509" s="220"/>
      <c r="CN509" s="220"/>
      <c r="CO509" s="220"/>
      <c r="CP509" s="220"/>
      <c r="CQ509" s="96">
        <v>364076.43369999999</v>
      </c>
      <c r="CR509" s="96">
        <v>335230.0221</v>
      </c>
      <c r="CS509" s="96">
        <v>386994.88230000006</v>
      </c>
      <c r="CT509" s="220"/>
      <c r="CU509" s="220"/>
      <c r="CV509" s="220"/>
      <c r="CW509" s="220"/>
      <c r="CX509" s="220"/>
      <c r="CY509" s="220"/>
      <c r="CZ509" s="220"/>
      <c r="DA509" s="220"/>
      <c r="DB509" s="220"/>
      <c r="DC509" s="96"/>
      <c r="DD509" s="96"/>
      <c r="DE509" s="96"/>
      <c r="DH509" s="96"/>
      <c r="DI509" s="96"/>
      <c r="DJ509" s="96"/>
      <c r="DK509" s="96"/>
      <c r="DL509" s="96"/>
      <c r="DM509" s="96"/>
      <c r="DN509" s="96"/>
      <c r="DO509" s="96"/>
      <c r="DP509" s="96"/>
      <c r="DQ509" s="96"/>
      <c r="DR509" s="96"/>
      <c r="DS509" s="96"/>
      <c r="DT509" s="96"/>
      <c r="DU509" s="96"/>
      <c r="DV509" s="96"/>
      <c r="DW509" s="96"/>
      <c r="DX509" s="96"/>
      <c r="DY509" s="96"/>
      <c r="DZ509" s="96"/>
      <c r="EA509" s="96"/>
      <c r="EB509" s="96"/>
      <c r="EC509" s="96"/>
      <c r="ED509" s="96"/>
      <c r="EE509" s="96"/>
      <c r="EF509" s="96">
        <v>91866.707200000004</v>
      </c>
      <c r="EG509" s="96">
        <v>90520.429980000001</v>
      </c>
      <c r="EH509" s="96">
        <v>61067.569261265802</v>
      </c>
      <c r="EI509" s="96">
        <v>82008.774499999985</v>
      </c>
      <c r="EJ509" s="96">
        <v>87134.25509999998</v>
      </c>
      <c r="EK509" s="96">
        <v>78958.90236376923</v>
      </c>
      <c r="EL509" s="96">
        <v>90836.760559999995</v>
      </c>
      <c r="EM509" s="96">
        <v>51188.070000000007</v>
      </c>
      <c r="EN509" s="96">
        <v>89299.530899999998</v>
      </c>
      <c r="EO509" s="96">
        <v>91042.696563000005</v>
      </c>
      <c r="EP509" s="96">
        <v>76344.521599999978</v>
      </c>
      <c r="EQ509" s="96">
        <v>80337.0196</v>
      </c>
      <c r="ER509" s="96">
        <v>78006.75</v>
      </c>
      <c r="ES509" s="96">
        <v>91334.401200000051</v>
      </c>
      <c r="ET509" s="96">
        <v>90228.203199999931</v>
      </c>
      <c r="EU509" s="96">
        <v>89322.925089999946</v>
      </c>
      <c r="EV509" s="96">
        <v>87809.191800000001</v>
      </c>
      <c r="EW509" s="96">
        <v>79793</v>
      </c>
      <c r="EX509" s="96">
        <v>75262.647100000002</v>
      </c>
      <c r="EY509" s="96">
        <v>83185.41459999996</v>
      </c>
      <c r="EZ509" s="96">
        <v>88739.597099999984</v>
      </c>
      <c r="FA509" s="96">
        <v>82022.392900000035</v>
      </c>
      <c r="FB509" s="96">
        <v>85137</v>
      </c>
      <c r="FC509" s="96">
        <v>93167</v>
      </c>
      <c r="FD509" s="96">
        <v>89802</v>
      </c>
      <c r="FE509" s="96"/>
      <c r="FF509" s="96"/>
      <c r="FG509" s="96"/>
      <c r="FH509" s="96">
        <v>94235.363211111122</v>
      </c>
      <c r="FI509" s="96">
        <v>92810.280200000008</v>
      </c>
      <c r="FJ509" s="96">
        <v>63258.709499999968</v>
      </c>
      <c r="FK509" s="96">
        <v>91493.049100000004</v>
      </c>
      <c r="FL509" s="96">
        <v>91935.580699999933</v>
      </c>
      <c r="FM509" s="96">
        <v>92968.774000000019</v>
      </c>
      <c r="FN509" s="96">
        <v>84486.726200000034</v>
      </c>
      <c r="FO509" s="96">
        <v>88389.473300000012</v>
      </c>
      <c r="FP509" s="96">
        <v>89863.089999999967</v>
      </c>
      <c r="FQ509" s="96">
        <v>93181.390900000028</v>
      </c>
      <c r="FR509" s="96">
        <v>93663.751999999993</v>
      </c>
      <c r="FS509" s="96">
        <v>91975.025999999954</v>
      </c>
      <c r="FT509" s="96">
        <v>93584.934400000027</v>
      </c>
      <c r="FU509" s="96">
        <v>92559.194639999972</v>
      </c>
      <c r="FV509" s="96">
        <v>93576.5717</v>
      </c>
      <c r="FW509" s="96">
        <v>82773.33679999999</v>
      </c>
      <c r="FX509" s="96">
        <v>90775.194000000018</v>
      </c>
      <c r="FY509" s="159"/>
      <c r="FZ509" s="159"/>
      <c r="GA509" s="159"/>
      <c r="GB509" s="159"/>
      <c r="GC509" s="159"/>
      <c r="GD509" s="159"/>
      <c r="GE509" s="159"/>
      <c r="GF509" s="159"/>
      <c r="GG509" s="159"/>
      <c r="GH509" s="159"/>
      <c r="GI509" s="159"/>
      <c r="GJ509" s="159"/>
      <c r="GK509" s="159"/>
      <c r="GL509" s="159"/>
      <c r="GM509" s="159"/>
      <c r="GN509" s="159"/>
      <c r="GO509" s="159"/>
      <c r="GP509" s="159"/>
      <c r="GQ509" s="159"/>
      <c r="GR509" s="159"/>
      <c r="GS509" s="159"/>
      <c r="GT509" s="159"/>
      <c r="GU509" s="159"/>
      <c r="GV509" s="159"/>
      <c r="GW509" s="159"/>
      <c r="GX509" s="159"/>
      <c r="GY509" s="159"/>
      <c r="GZ509" s="159"/>
      <c r="HA509" s="159"/>
      <c r="HB509" s="159"/>
      <c r="HC509" s="159"/>
      <c r="HD509" s="159"/>
      <c r="HE509" s="159"/>
      <c r="HF509" s="159"/>
      <c r="HG509" s="159"/>
      <c r="HH509" s="159"/>
    </row>
    <row r="510" spans="1:221" ht="15" customHeight="1">
      <c r="B510" s="104" t="s">
        <v>644</v>
      </c>
      <c r="C510" s="106" t="s">
        <v>156</v>
      </c>
      <c r="H510" s="135"/>
      <c r="I510" s="135"/>
      <c r="J510" s="135"/>
      <c r="K510" s="135"/>
      <c r="L510" s="135"/>
      <c r="M510" s="135"/>
      <c r="N510" s="135"/>
      <c r="O510" s="135"/>
      <c r="P510" s="135"/>
      <c r="Q510" s="135"/>
      <c r="R510" s="135"/>
      <c r="S510" s="135"/>
      <c r="T510" s="135"/>
      <c r="U510" s="135"/>
      <c r="V510" s="135"/>
      <c r="W510" s="135"/>
      <c r="X510" s="135"/>
      <c r="Y510" s="135"/>
      <c r="Z510" s="135"/>
      <c r="AA510" s="135"/>
      <c r="AB510" s="135"/>
      <c r="AC510" s="135"/>
      <c r="AD510" s="135"/>
      <c r="AE510" s="135"/>
      <c r="AF510" s="203"/>
      <c r="AH510" s="232"/>
      <c r="AI510" s="232"/>
      <c r="AJ510" s="232"/>
      <c r="AK510" s="135"/>
      <c r="AL510" s="135"/>
      <c r="AM510" s="135"/>
      <c r="AN510" s="135"/>
      <c r="AO510" s="135"/>
      <c r="AP510" s="135"/>
      <c r="AQ510" s="135"/>
      <c r="AR510" s="135"/>
      <c r="AS510" s="135"/>
      <c r="AT510" s="232"/>
      <c r="AU510" s="232"/>
      <c r="AV510" s="232"/>
      <c r="AW510" s="135"/>
      <c r="AX510" s="135"/>
      <c r="AY510" s="135"/>
      <c r="AZ510" s="135"/>
      <c r="BA510" s="135"/>
      <c r="BB510" s="135"/>
      <c r="BC510" s="135"/>
      <c r="BD510" s="135"/>
      <c r="BE510" s="135"/>
      <c r="BH510" s="232"/>
      <c r="BI510" s="232"/>
      <c r="BJ510" s="232"/>
      <c r="BK510" s="232"/>
      <c r="BL510" s="232"/>
      <c r="BM510" s="232"/>
      <c r="BN510" s="135"/>
      <c r="BO510" s="135"/>
      <c r="BP510" s="135"/>
      <c r="BQ510" s="135"/>
      <c r="BR510" s="135"/>
      <c r="BS510" s="135"/>
      <c r="BT510" s="232"/>
      <c r="BU510" s="232"/>
      <c r="BV510" s="232"/>
      <c r="BW510" s="232"/>
      <c r="BX510" s="232"/>
      <c r="BY510" s="232"/>
      <c r="BZ510" s="135"/>
      <c r="CA510" s="135"/>
      <c r="CB510" s="135"/>
      <c r="CC510" s="135"/>
      <c r="CD510" s="135"/>
      <c r="CE510" s="135"/>
      <c r="CH510" s="232"/>
      <c r="CI510" s="232"/>
      <c r="CJ510" s="232"/>
      <c r="CK510" s="232"/>
      <c r="CL510" s="232"/>
      <c r="CM510" s="232"/>
      <c r="CN510" s="232"/>
      <c r="CO510" s="232"/>
      <c r="CP510" s="232"/>
      <c r="CQ510" s="135">
        <v>1E-3</v>
      </c>
      <c r="CR510" s="135">
        <v>1E-3</v>
      </c>
      <c r="CS510" s="135">
        <v>1E-3</v>
      </c>
      <c r="CT510" s="232"/>
      <c r="CU510" s="232"/>
      <c r="CV510" s="232"/>
      <c r="CW510" s="232"/>
      <c r="CX510" s="232"/>
      <c r="CY510" s="232"/>
      <c r="CZ510" s="232"/>
      <c r="DA510" s="232"/>
      <c r="DB510" s="232"/>
      <c r="DC510" s="135"/>
      <c r="DD510" s="135"/>
      <c r="DE510" s="135"/>
      <c r="DH510" s="135"/>
      <c r="DI510" s="135"/>
      <c r="DJ510" s="135"/>
      <c r="DK510" s="135"/>
      <c r="DL510" s="135"/>
      <c r="DM510" s="135"/>
      <c r="DN510" s="135"/>
      <c r="DO510" s="135"/>
      <c r="DP510" s="135"/>
      <c r="DQ510" s="135"/>
      <c r="DR510" s="135"/>
      <c r="DS510" s="135"/>
      <c r="DT510" s="135"/>
      <c r="DU510" s="135"/>
      <c r="DV510" s="135"/>
      <c r="DW510" s="135"/>
      <c r="DX510" s="135"/>
      <c r="DY510" s="135"/>
      <c r="DZ510" s="135"/>
      <c r="EA510" s="135"/>
      <c r="EB510" s="135"/>
      <c r="EC510" s="135"/>
      <c r="ED510" s="135"/>
      <c r="EE510" s="135"/>
      <c r="EF510" s="135">
        <v>1E-3</v>
      </c>
      <c r="EG510" s="135">
        <v>1E-3</v>
      </c>
      <c r="EH510" s="135">
        <v>1E-3</v>
      </c>
      <c r="EI510" s="135">
        <v>1E-3</v>
      </c>
      <c r="EJ510" s="135">
        <v>1E-3</v>
      </c>
      <c r="EK510" s="135">
        <v>1E-3</v>
      </c>
      <c r="EL510" s="135">
        <v>1E-3</v>
      </c>
      <c r="EM510" s="135">
        <v>1E-3</v>
      </c>
      <c r="EN510" s="135">
        <v>1E-3</v>
      </c>
      <c r="EO510" s="135">
        <v>1E-3</v>
      </c>
      <c r="EP510" s="135">
        <v>1E-3</v>
      </c>
      <c r="EQ510" s="135">
        <v>1E-3</v>
      </c>
      <c r="ER510" s="135">
        <v>1E-3</v>
      </c>
      <c r="ES510" s="135">
        <v>1E-3</v>
      </c>
      <c r="ET510" s="135">
        <v>1E-3</v>
      </c>
      <c r="EU510" s="135">
        <v>1E-3</v>
      </c>
      <c r="EV510" s="135">
        <v>1E-3</v>
      </c>
      <c r="EW510" s="135">
        <v>1E-3</v>
      </c>
      <c r="EX510" s="135">
        <v>1E-3</v>
      </c>
      <c r="EY510" s="135">
        <v>1E-3</v>
      </c>
      <c r="EZ510" s="135">
        <v>1E-3</v>
      </c>
      <c r="FA510" s="135">
        <v>1E-3</v>
      </c>
      <c r="FB510" s="135">
        <v>1E-3</v>
      </c>
      <c r="FC510" s="135">
        <v>1E-3</v>
      </c>
      <c r="FD510" s="135">
        <v>1E-3</v>
      </c>
      <c r="FE510" s="135"/>
      <c r="FF510" s="135"/>
      <c r="FG510" s="135"/>
      <c r="FH510" s="135">
        <v>1E-3</v>
      </c>
      <c r="FI510" s="135">
        <v>1E-3</v>
      </c>
      <c r="FJ510" s="135">
        <v>1E-3</v>
      </c>
      <c r="FK510" s="135">
        <v>1E-3</v>
      </c>
      <c r="FL510" s="135">
        <v>1E-3</v>
      </c>
      <c r="FM510" s="135">
        <v>1E-3</v>
      </c>
      <c r="FN510" s="135">
        <v>1E-3</v>
      </c>
      <c r="FO510" s="135">
        <v>1E-3</v>
      </c>
      <c r="FP510" s="135">
        <v>1E-3</v>
      </c>
      <c r="FQ510" s="135">
        <v>1E-3</v>
      </c>
      <c r="FR510" s="135">
        <v>1E-3</v>
      </c>
      <c r="FS510" s="135">
        <v>1E-3</v>
      </c>
      <c r="FT510" s="135">
        <v>4.0000000000000001E-3</v>
      </c>
      <c r="FU510" s="135">
        <v>4.0000000000000001E-3</v>
      </c>
      <c r="FV510" s="135">
        <v>4.0000000000000001E-3</v>
      </c>
      <c r="FW510" s="135">
        <v>4.0000000000000001E-3</v>
      </c>
      <c r="FX510" s="135">
        <v>4.0000000000000001E-3</v>
      </c>
      <c r="FY510" s="164"/>
      <c r="FZ510" s="164"/>
      <c r="GA510" s="164"/>
      <c r="GB510" s="164"/>
      <c r="GC510" s="164"/>
      <c r="GD510" s="164"/>
      <c r="GE510" s="164"/>
      <c r="GF510" s="164"/>
      <c r="GG510" s="164"/>
      <c r="GH510" s="164"/>
      <c r="GI510" s="164"/>
      <c r="GJ510" s="164"/>
      <c r="GK510" s="164"/>
      <c r="GL510" s="164"/>
      <c r="GM510" s="164"/>
      <c r="GN510" s="164"/>
      <c r="GO510" s="164"/>
      <c r="GP510" s="164"/>
      <c r="GQ510" s="164"/>
      <c r="GR510" s="164"/>
      <c r="GS510" s="164"/>
      <c r="GT510" s="164"/>
      <c r="GU510" s="164"/>
      <c r="GV510" s="164"/>
      <c r="GW510" s="164"/>
      <c r="GX510" s="164"/>
      <c r="GY510" s="164"/>
      <c r="GZ510" s="164"/>
      <c r="HA510" s="164"/>
      <c r="HB510" s="164"/>
      <c r="HC510" s="164"/>
      <c r="HD510" s="164"/>
      <c r="HE510" s="164"/>
      <c r="HF510" s="164"/>
      <c r="HG510" s="164"/>
      <c r="HH510" s="164"/>
    </row>
    <row r="511" spans="1:221" ht="15" customHeight="1">
      <c r="B511" s="104" t="s">
        <v>645</v>
      </c>
      <c r="C511" s="106" t="s">
        <v>158</v>
      </c>
      <c r="H511" s="96"/>
      <c r="I511" s="96"/>
      <c r="J511" s="96"/>
      <c r="K511" s="96"/>
      <c r="L511" s="96"/>
      <c r="M511" s="96"/>
      <c r="N511" s="96"/>
      <c r="O511" s="96"/>
      <c r="P511" s="96"/>
      <c r="Q511" s="96"/>
      <c r="R511" s="96"/>
      <c r="S511" s="96"/>
      <c r="T511" s="96"/>
      <c r="U511" s="96"/>
      <c r="V511" s="96"/>
      <c r="W511" s="96"/>
      <c r="X511" s="96"/>
      <c r="Y511" s="96"/>
      <c r="Z511" s="96"/>
      <c r="AA511" s="96"/>
      <c r="AB511" s="96"/>
      <c r="AC511" s="96"/>
      <c r="AD511" s="96"/>
      <c r="AE511" s="96"/>
      <c r="AF511" s="182"/>
      <c r="AH511" s="234"/>
      <c r="AI511" s="234"/>
      <c r="AJ511" s="234"/>
      <c r="AK511" s="96"/>
      <c r="AL511" s="96"/>
      <c r="AM511" s="96"/>
      <c r="AN511" s="96"/>
      <c r="AO511" s="96"/>
      <c r="AP511" s="96"/>
      <c r="AQ511" s="96"/>
      <c r="AR511" s="96"/>
      <c r="AS511" s="96"/>
      <c r="AT511" s="234"/>
      <c r="AU511" s="234"/>
      <c r="AV511" s="234"/>
      <c r="AW511" s="96"/>
      <c r="AX511" s="96"/>
      <c r="AY511" s="96"/>
      <c r="AZ511" s="96"/>
      <c r="BA511" s="96"/>
      <c r="BB511" s="96"/>
      <c r="BC511" s="96"/>
      <c r="BD511" s="96"/>
      <c r="BE511" s="96"/>
      <c r="BH511" s="234"/>
      <c r="BI511" s="234"/>
      <c r="BJ511" s="234"/>
      <c r="BK511" s="234"/>
      <c r="BL511" s="234"/>
      <c r="BM511" s="234"/>
      <c r="BN511" s="96"/>
      <c r="BO511" s="96"/>
      <c r="BP511" s="96"/>
      <c r="BQ511" s="96"/>
      <c r="BR511" s="96"/>
      <c r="BS511" s="96"/>
      <c r="BT511" s="234"/>
      <c r="BU511" s="234"/>
      <c r="BV511" s="234"/>
      <c r="BW511" s="234"/>
      <c r="BX511" s="234"/>
      <c r="BY511" s="234"/>
      <c r="BZ511" s="96"/>
      <c r="CA511" s="96"/>
      <c r="CB511" s="96"/>
      <c r="CC511" s="96"/>
      <c r="CD511" s="96"/>
      <c r="CE511" s="96"/>
      <c r="CH511" s="234"/>
      <c r="CI511" s="234"/>
      <c r="CJ511" s="234"/>
      <c r="CK511" s="234"/>
      <c r="CL511" s="234"/>
      <c r="CM511" s="234"/>
      <c r="CN511" s="234"/>
      <c r="CO511" s="234"/>
      <c r="CP511" s="234"/>
      <c r="CQ511" s="96">
        <v>11.705327947226483</v>
      </c>
      <c r="CR511" s="96">
        <v>10.777894373877134</v>
      </c>
      <c r="CS511" s="96">
        <v>12.442173104102823</v>
      </c>
      <c r="CT511" s="234"/>
      <c r="CU511" s="234"/>
      <c r="CV511" s="234"/>
      <c r="CW511" s="234"/>
      <c r="CX511" s="234"/>
      <c r="CY511" s="234"/>
      <c r="CZ511" s="234"/>
      <c r="DA511" s="234"/>
      <c r="DB511" s="234"/>
      <c r="DC511" s="96"/>
      <c r="DD511" s="96"/>
      <c r="DE511" s="96"/>
      <c r="DH511" s="96"/>
      <c r="DI511" s="96"/>
      <c r="DJ511" s="96"/>
      <c r="DK511" s="96"/>
      <c r="DL511" s="96"/>
      <c r="DM511" s="96"/>
      <c r="DN511" s="96"/>
      <c r="DO511" s="96"/>
      <c r="DP511" s="96"/>
      <c r="DQ511" s="96"/>
      <c r="DR511" s="96"/>
      <c r="DS511" s="96"/>
      <c r="DT511" s="96"/>
      <c r="DU511" s="96"/>
      <c r="DV511" s="96"/>
      <c r="DW511" s="96"/>
      <c r="DX511" s="96"/>
      <c r="DY511" s="96"/>
      <c r="DZ511" s="96"/>
      <c r="EA511" s="96"/>
      <c r="EB511" s="96"/>
      <c r="EC511" s="96"/>
      <c r="ED511" s="96"/>
      <c r="EE511" s="96"/>
      <c r="EF511" s="96">
        <v>2.9535829174098849</v>
      </c>
      <c r="EG511" s="96">
        <v>2.9102991041516897</v>
      </c>
      <c r="EH511" s="96">
        <v>1.9633677408851293</v>
      </c>
      <c r="EI511" s="96">
        <v>2.6366430540891241</v>
      </c>
      <c r="EJ511" s="96">
        <v>2.8014310649483587</v>
      </c>
      <c r="EK511" s="96">
        <v>2.5385873980586489</v>
      </c>
      <c r="EL511" s="96">
        <v>2.9204693674148356</v>
      </c>
      <c r="EM511" s="96">
        <v>1.6457344965900924</v>
      </c>
      <c r="EN511" s="96">
        <v>2.8710462912831614</v>
      </c>
      <c r="EO511" s="96">
        <v>2.9270903629754614</v>
      </c>
      <c r="EP511" s="96">
        <v>2.4545331133365131</v>
      </c>
      <c r="EQ511" s="96">
        <v>2.5828948915041017</v>
      </c>
      <c r="ER511" s="96">
        <v>2.5079749918658618</v>
      </c>
      <c r="ES511" s="96">
        <v>2.9364688838676591</v>
      </c>
      <c r="ET511" s="96">
        <v>2.9009037959739534</v>
      </c>
      <c r="EU511" s="96">
        <v>2.8717984318796463</v>
      </c>
      <c r="EV511" s="96">
        <v>2.8231307815074071</v>
      </c>
      <c r="EW511" s="96">
        <v>2.5654042570156137</v>
      </c>
      <c r="EX511" s="96">
        <v>2.4197500440465185</v>
      </c>
      <c r="EY511" s="96">
        <v>2.6744729078546823</v>
      </c>
      <c r="EZ511" s="96">
        <v>2.853044003436271</v>
      </c>
      <c r="FA511" s="96">
        <v>2.6370808957711498</v>
      </c>
      <c r="FB511" s="96">
        <v>2.7</v>
      </c>
      <c r="FC511" s="96">
        <v>3</v>
      </c>
      <c r="FD511" s="96">
        <v>2.9</v>
      </c>
      <c r="FE511" s="96"/>
      <c r="FF511" s="96"/>
      <c r="FG511" s="96"/>
      <c r="FH511" s="96">
        <v>3.0297369686964646</v>
      </c>
      <c r="FI511" s="96">
        <v>2.9839194906807855</v>
      </c>
      <c r="FJ511" s="96">
        <v>2.0338145281492608</v>
      </c>
      <c r="FK511" s="96">
        <v>2.9415695317694355</v>
      </c>
      <c r="FL511" s="96">
        <v>2.9557972516258606</v>
      </c>
      <c r="FM511" s="96">
        <v>2.9890151841530281</v>
      </c>
      <c r="FN511" s="96">
        <v>2.7163110430086932</v>
      </c>
      <c r="FO511" s="96">
        <v>2.8417872630329475</v>
      </c>
      <c r="FP511" s="96">
        <v>2.8891651352195948</v>
      </c>
      <c r="FQ511" s="96">
        <v>2.9958509755178526</v>
      </c>
      <c r="FR511" s="96">
        <v>3.0113592434029886</v>
      </c>
      <c r="FS511" s="96">
        <v>2.9570654473390099</v>
      </c>
      <c r="FT511" s="96">
        <v>12.035300795923803</v>
      </c>
      <c r="FU511" s="96">
        <v>11.903387613218838</v>
      </c>
      <c r="FV511" s="96">
        <v>12.03422532784113</v>
      </c>
      <c r="FW511" s="96">
        <v>10.644897201213496</v>
      </c>
      <c r="FX511" s="96">
        <v>11.673959827003282</v>
      </c>
      <c r="FY511" s="159"/>
      <c r="FZ511" s="159"/>
      <c r="GA511" s="159"/>
      <c r="GB511" s="159"/>
      <c r="GC511" s="159"/>
      <c r="GD511" s="159"/>
      <c r="GE511" s="159"/>
      <c r="GF511" s="159"/>
      <c r="GG511" s="159"/>
      <c r="GH511" s="159"/>
      <c r="GI511" s="159"/>
      <c r="GJ511" s="159"/>
      <c r="GK511" s="159"/>
      <c r="GL511" s="159"/>
      <c r="GM511" s="159"/>
      <c r="GN511" s="159"/>
      <c r="GO511" s="159"/>
      <c r="GP511" s="159"/>
      <c r="GQ511" s="159"/>
      <c r="GR511" s="159"/>
      <c r="GS511" s="159"/>
      <c r="GT511" s="159"/>
      <c r="GU511" s="159"/>
      <c r="GV511" s="159"/>
      <c r="GW511" s="159"/>
      <c r="GX511" s="159"/>
      <c r="GY511" s="159"/>
      <c r="GZ511" s="159"/>
      <c r="HA511" s="159"/>
      <c r="HB511" s="159"/>
      <c r="HC511" s="159"/>
      <c r="HD511" s="159"/>
      <c r="HE511" s="159"/>
      <c r="HF511" s="159"/>
      <c r="HG511" s="159"/>
      <c r="HH511" s="159"/>
    </row>
    <row r="512" spans="1:221" ht="15" customHeight="1">
      <c r="B512" s="104" t="s">
        <v>646</v>
      </c>
      <c r="C512" s="106" t="s">
        <v>153</v>
      </c>
      <c r="H512" s="96">
        <v>380781.63219999999</v>
      </c>
      <c r="I512" s="96">
        <v>301626.41489999997</v>
      </c>
      <c r="J512" s="96">
        <v>357588.81929999997</v>
      </c>
      <c r="K512" s="96">
        <v>317489.66340000002</v>
      </c>
      <c r="L512" s="96">
        <v>337371.12390000001</v>
      </c>
      <c r="M512" s="96">
        <v>356233.33049999998</v>
      </c>
      <c r="N512" s="96">
        <v>347465.69449999998</v>
      </c>
      <c r="O512" s="96">
        <v>407613.32809999998</v>
      </c>
      <c r="P512" s="96">
        <v>405406.64360000001</v>
      </c>
      <c r="Q512" s="96">
        <v>409255.48369999998</v>
      </c>
      <c r="R512" s="96">
        <v>386148.03779999999</v>
      </c>
      <c r="S512" s="96">
        <v>352051.29340000002</v>
      </c>
      <c r="T512" s="96"/>
      <c r="U512" s="96"/>
      <c r="V512" s="96"/>
      <c r="W512" s="96"/>
      <c r="X512" s="96"/>
      <c r="Y512" s="96"/>
      <c r="Z512" s="96"/>
      <c r="AA512" s="96"/>
      <c r="AB512" s="96"/>
      <c r="AC512" s="96"/>
      <c r="AD512" s="96"/>
      <c r="AE512" s="96"/>
      <c r="AF512" s="182"/>
      <c r="AH512" s="220"/>
      <c r="AI512" s="220"/>
      <c r="AJ512" s="220"/>
      <c r="AK512" s="96">
        <v>339930.41519999999</v>
      </c>
      <c r="AL512" s="96">
        <v>355437.22850000003</v>
      </c>
      <c r="AM512" s="96">
        <v>334514.08230000007</v>
      </c>
      <c r="AN512" s="96">
        <v>379920.45549999998</v>
      </c>
      <c r="AO512" s="96">
        <v>381671.14439999993</v>
      </c>
      <c r="AP512" s="96">
        <v>365904.77789999993</v>
      </c>
      <c r="AQ512" s="96">
        <v>387100.49700000003</v>
      </c>
      <c r="AR512" s="96">
        <v>331753.56439999997</v>
      </c>
      <c r="AS512" s="96">
        <v>409142.89619999996</v>
      </c>
      <c r="AT512" s="220"/>
      <c r="AU512" s="220"/>
      <c r="AV512" s="220"/>
      <c r="AW512" s="96"/>
      <c r="AX512" s="96"/>
      <c r="AY512" s="96"/>
      <c r="AZ512" s="96"/>
      <c r="BA512" s="96"/>
      <c r="BB512" s="96"/>
      <c r="BC512" s="96"/>
      <c r="BD512" s="96"/>
      <c r="BE512" s="96"/>
      <c r="BH512" s="220"/>
      <c r="BI512" s="220"/>
      <c r="BJ512" s="220"/>
      <c r="BK512" s="220"/>
      <c r="BL512" s="220"/>
      <c r="BM512" s="220"/>
      <c r="BN512" s="96">
        <v>371449.90460000001</v>
      </c>
      <c r="BO512" s="96">
        <v>319688.84820000001</v>
      </c>
      <c r="BP512" s="96">
        <v>338782.3149</v>
      </c>
      <c r="BQ512" s="96">
        <v>381943.49699999997</v>
      </c>
      <c r="BR512" s="96">
        <v>324833.4302</v>
      </c>
      <c r="BS512" s="96">
        <v>385280.64319999999</v>
      </c>
      <c r="BT512" s="220"/>
      <c r="BU512" s="220"/>
      <c r="BV512" s="220"/>
      <c r="BW512" s="220"/>
      <c r="BX512" s="220"/>
      <c r="BY512" s="220"/>
      <c r="BZ512" s="96"/>
      <c r="CA512" s="96"/>
      <c r="CB512" s="96"/>
      <c r="CC512" s="96"/>
      <c r="CD512" s="96"/>
      <c r="CE512" s="96"/>
      <c r="CH512" s="220"/>
      <c r="CI512" s="220"/>
      <c r="CJ512" s="220"/>
      <c r="CK512" s="220"/>
      <c r="CL512" s="220"/>
      <c r="CM512" s="220"/>
      <c r="CN512" s="220"/>
      <c r="CO512" s="220"/>
      <c r="CP512" s="220"/>
      <c r="CQ512" s="96">
        <v>364076.43369999999</v>
      </c>
      <c r="CR512" s="96">
        <v>335230.0221</v>
      </c>
      <c r="CS512" s="96">
        <v>386994.88230000006</v>
      </c>
      <c r="CT512" s="220"/>
      <c r="CU512" s="220"/>
      <c r="CV512" s="220"/>
      <c r="CW512" s="220"/>
      <c r="CX512" s="220"/>
      <c r="CY512" s="220"/>
      <c r="CZ512" s="220"/>
      <c r="DA512" s="220"/>
      <c r="DB512" s="220"/>
      <c r="DC512" s="96"/>
      <c r="DD512" s="96"/>
      <c r="DE512" s="96"/>
      <c r="DH512" s="96"/>
      <c r="DI512" s="96"/>
      <c r="DJ512" s="96"/>
      <c r="DK512" s="96"/>
      <c r="DL512" s="96"/>
      <c r="DM512" s="96"/>
      <c r="DN512" s="96"/>
      <c r="DO512" s="96"/>
      <c r="DP512" s="96"/>
      <c r="DQ512" s="96"/>
      <c r="DR512" s="96"/>
      <c r="DS512" s="96"/>
      <c r="DT512" s="96"/>
      <c r="DU512" s="96"/>
      <c r="DV512" s="96"/>
      <c r="DW512" s="96"/>
      <c r="DX512" s="96"/>
      <c r="DY512" s="96"/>
      <c r="DZ512" s="96"/>
      <c r="EA512" s="96"/>
      <c r="EB512" s="96"/>
      <c r="EC512" s="96"/>
      <c r="ED512" s="96"/>
      <c r="EE512" s="96"/>
      <c r="EF512" s="96">
        <v>91866.707200000004</v>
      </c>
      <c r="EG512" s="96">
        <v>90520.429980000001</v>
      </c>
      <c r="EH512" s="96">
        <v>61067.569261265802</v>
      </c>
      <c r="EI512" s="96">
        <v>82008.774499999985</v>
      </c>
      <c r="EJ512" s="96">
        <v>87134.25509999998</v>
      </c>
      <c r="EK512" s="96">
        <v>78958.90236376923</v>
      </c>
      <c r="EL512" s="96">
        <v>90836.760559999995</v>
      </c>
      <c r="EM512" s="96">
        <v>51188.070000000007</v>
      </c>
      <c r="EN512" s="96">
        <v>89299.530899999998</v>
      </c>
      <c r="EO512" s="96">
        <v>91042.696563000005</v>
      </c>
      <c r="EP512" s="96">
        <v>76344.521599999978</v>
      </c>
      <c r="EQ512" s="96">
        <v>80337.0196</v>
      </c>
      <c r="ER512" s="96">
        <v>78006.75</v>
      </c>
      <c r="ES512" s="96">
        <v>91334.401200000051</v>
      </c>
      <c r="ET512" s="96">
        <v>90228.203199999931</v>
      </c>
      <c r="EU512" s="96">
        <v>89322.925089999946</v>
      </c>
      <c r="EV512" s="96">
        <v>87809.191800000001</v>
      </c>
      <c r="EW512" s="96">
        <v>79793</v>
      </c>
      <c r="EX512" s="96">
        <v>75262.647100000002</v>
      </c>
      <c r="EY512" s="96">
        <v>83185.41459999996</v>
      </c>
      <c r="EZ512" s="96">
        <v>88739.597099999984</v>
      </c>
      <c r="FA512" s="96">
        <v>82022.392900000035</v>
      </c>
      <c r="FB512" s="96">
        <v>85137</v>
      </c>
      <c r="FC512" s="96">
        <v>93166.5</v>
      </c>
      <c r="FD512" s="96">
        <v>89802.4</v>
      </c>
      <c r="FE512" s="96"/>
      <c r="FF512" s="96"/>
      <c r="FG512" s="96"/>
      <c r="FH512" s="96">
        <v>94235.363211111122</v>
      </c>
      <c r="FI512" s="96">
        <v>92810.280200000008</v>
      </c>
      <c r="FJ512" s="96">
        <v>63258.709499999968</v>
      </c>
      <c r="FK512" s="96">
        <v>91493.049100000004</v>
      </c>
      <c r="FL512" s="96">
        <v>91935.580699999933</v>
      </c>
      <c r="FM512" s="96">
        <v>92968.774000000019</v>
      </c>
      <c r="FN512" s="96">
        <v>84486.726200000034</v>
      </c>
      <c r="FO512" s="96">
        <v>88389.473300000012</v>
      </c>
      <c r="FP512" s="96">
        <v>89863.089999999967</v>
      </c>
      <c r="FQ512" s="96">
        <v>93181.390900000028</v>
      </c>
      <c r="FR512" s="96">
        <v>93663.751999999993</v>
      </c>
      <c r="FS512" s="96">
        <v>91975.025999999954</v>
      </c>
      <c r="FT512" s="96">
        <v>93584.934400000027</v>
      </c>
      <c r="FU512" s="96">
        <v>92559.194639999972</v>
      </c>
      <c r="FV512" s="96">
        <v>93576.5717</v>
      </c>
      <c r="FW512" s="96">
        <v>82773.33679999999</v>
      </c>
      <c r="FX512" s="96">
        <v>90775.194000000018</v>
      </c>
      <c r="FY512" s="159"/>
      <c r="FZ512" s="159"/>
      <c r="GA512" s="159"/>
      <c r="GB512" s="159"/>
      <c r="GC512" s="159"/>
      <c r="GD512" s="159"/>
      <c r="GE512" s="159"/>
      <c r="GF512" s="159"/>
      <c r="GG512" s="159"/>
      <c r="GH512" s="159"/>
      <c r="GI512" s="159"/>
      <c r="GJ512" s="159"/>
      <c r="GK512" s="159"/>
      <c r="GL512" s="159"/>
      <c r="GM512" s="159"/>
      <c r="GN512" s="159"/>
      <c r="GO512" s="159"/>
      <c r="GP512" s="159"/>
      <c r="GQ512" s="159"/>
      <c r="GR512" s="159"/>
      <c r="GS512" s="159"/>
      <c r="GT512" s="159"/>
      <c r="GU512" s="159"/>
      <c r="GV512" s="159"/>
      <c r="GW512" s="159"/>
      <c r="GX512" s="159"/>
      <c r="GY512" s="159"/>
      <c r="GZ512" s="159"/>
      <c r="HA512" s="159"/>
      <c r="HB512" s="159"/>
      <c r="HC512" s="159"/>
      <c r="HD512" s="159"/>
      <c r="HE512" s="159"/>
      <c r="HF512" s="159"/>
      <c r="HG512" s="159"/>
      <c r="HH512" s="159"/>
    </row>
    <row r="513" spans="2:216" ht="15" customHeight="1">
      <c r="B513" s="104" t="s">
        <v>647</v>
      </c>
      <c r="C513" s="106" t="s">
        <v>156</v>
      </c>
      <c r="H513" s="135"/>
      <c r="I513" s="135"/>
      <c r="J513" s="135"/>
      <c r="K513" s="135"/>
      <c r="L513" s="135"/>
      <c r="M513" s="135"/>
      <c r="N513" s="135"/>
      <c r="O513" s="135"/>
      <c r="P513" s="135"/>
      <c r="Q513" s="135"/>
      <c r="R513" s="135"/>
      <c r="S513" s="135"/>
      <c r="T513" s="135"/>
      <c r="U513" s="135"/>
      <c r="V513" s="135"/>
      <c r="W513" s="135"/>
      <c r="X513" s="135"/>
      <c r="Y513" s="135"/>
      <c r="Z513" s="135"/>
      <c r="AA513" s="135"/>
      <c r="AB513" s="135"/>
      <c r="AC513" s="135"/>
      <c r="AD513" s="135"/>
      <c r="AE513" s="135"/>
      <c r="AF513" s="203"/>
      <c r="AH513" s="232"/>
      <c r="AI513" s="232"/>
      <c r="AJ513" s="232"/>
      <c r="AK513" s="135"/>
      <c r="AL513" s="135"/>
      <c r="AM513" s="135"/>
      <c r="AN513" s="135"/>
      <c r="AO513" s="135"/>
      <c r="AP513" s="135"/>
      <c r="AQ513" s="135"/>
      <c r="AR513" s="135"/>
      <c r="AS513" s="135"/>
      <c r="AT513" s="232"/>
      <c r="AU513" s="232"/>
      <c r="AV513" s="232"/>
      <c r="AW513" s="135"/>
      <c r="AX513" s="135"/>
      <c r="AY513" s="135"/>
      <c r="AZ513" s="135"/>
      <c r="BA513" s="135"/>
      <c r="BB513" s="135"/>
      <c r="BC513" s="135"/>
      <c r="BD513" s="135"/>
      <c r="BE513" s="135"/>
      <c r="BH513" s="232"/>
      <c r="BI513" s="232"/>
      <c r="BJ513" s="232"/>
      <c r="BK513" s="232"/>
      <c r="BL513" s="232"/>
      <c r="BM513" s="232"/>
      <c r="BN513" s="135"/>
      <c r="BO513" s="135"/>
      <c r="BP513" s="135"/>
      <c r="BQ513" s="135"/>
      <c r="BR513" s="135"/>
      <c r="BS513" s="135"/>
      <c r="BT513" s="232"/>
      <c r="BU513" s="232"/>
      <c r="BV513" s="232"/>
      <c r="BW513" s="232"/>
      <c r="BX513" s="232"/>
      <c r="BY513" s="232"/>
      <c r="BZ513" s="135"/>
      <c r="CA513" s="135"/>
      <c r="CB513" s="135"/>
      <c r="CC513" s="135"/>
      <c r="CD513" s="135"/>
      <c r="CE513" s="135"/>
      <c r="CH513" s="232"/>
      <c r="CI513" s="232"/>
      <c r="CJ513" s="232"/>
      <c r="CK513" s="232"/>
      <c r="CL513" s="232"/>
      <c r="CM513" s="232"/>
      <c r="CN513" s="232"/>
      <c r="CO513" s="232"/>
      <c r="CP513" s="232"/>
      <c r="CQ513" s="135">
        <v>0.13692873224541366</v>
      </c>
      <c r="CR513" s="135">
        <v>0.15351553722863012</v>
      </c>
      <c r="CS513" s="135">
        <v>0.1372095892534253</v>
      </c>
      <c r="CT513" s="232"/>
      <c r="CU513" s="232"/>
      <c r="CV513" s="232"/>
      <c r="CW513" s="232"/>
      <c r="CX513" s="232"/>
      <c r="CY513" s="232"/>
      <c r="CZ513" s="232"/>
      <c r="DA513" s="232"/>
      <c r="DB513" s="232"/>
      <c r="DC513" s="135"/>
      <c r="DD513" s="135"/>
      <c r="DE513" s="135"/>
      <c r="DH513" s="135"/>
      <c r="DI513" s="135"/>
      <c r="DJ513" s="135"/>
      <c r="DK513" s="135"/>
      <c r="DL513" s="135"/>
      <c r="DM513" s="135"/>
      <c r="DN513" s="135"/>
      <c r="DO513" s="135"/>
      <c r="DP513" s="135"/>
      <c r="DQ513" s="135"/>
      <c r="DR513" s="135"/>
      <c r="DS513" s="135"/>
      <c r="DT513" s="135"/>
      <c r="DU513" s="135"/>
      <c r="DV513" s="135"/>
      <c r="DW513" s="135"/>
      <c r="DX513" s="135"/>
      <c r="DY513" s="135"/>
      <c r="DZ513" s="135"/>
      <c r="EA513" s="135"/>
      <c r="EB513" s="135"/>
      <c r="EC513" s="135"/>
      <c r="ED513" s="135"/>
      <c r="EE513" s="135"/>
      <c r="EF513" s="135">
        <v>0.21566221399631416</v>
      </c>
      <c r="EG513" s="135">
        <v>0.18982765947332814</v>
      </c>
      <c r="EH513" s="135">
        <v>0.17576082568442342</v>
      </c>
      <c r="EI513" s="135">
        <v>0.21622764958829208</v>
      </c>
      <c r="EJ513" s="135">
        <v>0.10162748346261857</v>
      </c>
      <c r="EK513" s="135">
        <v>0.20741749526933437</v>
      </c>
      <c r="EL513" s="135">
        <v>0.1399345505428827</v>
      </c>
      <c r="EM513" s="135">
        <v>0.14175792001043716</v>
      </c>
      <c r="EN513" s="135">
        <v>0.20942383708998638</v>
      </c>
      <c r="EO513" s="135">
        <v>0.1253962413449938</v>
      </c>
      <c r="EP513" s="135">
        <v>0.15137085008261358</v>
      </c>
      <c r="EQ513" s="135">
        <v>0.17468816206219689</v>
      </c>
      <c r="ER513" s="135">
        <v>0.17454631067231496</v>
      </c>
      <c r="ES513" s="135">
        <v>8.2336025714285638E-2</v>
      </c>
      <c r="ET513" s="135">
        <v>7.9905739836349049E-2</v>
      </c>
      <c r="EU513" s="135">
        <v>8.8791290039980347E-2</v>
      </c>
      <c r="EV513" s="135">
        <v>0.11428008321597244</v>
      </c>
      <c r="EW513" s="135">
        <v>0.12900000000000003</v>
      </c>
      <c r="EX513" s="135">
        <v>0.1609378714456457</v>
      </c>
      <c r="EY513" s="135">
        <v>0.15310022932085746</v>
      </c>
      <c r="EZ513" s="135">
        <v>0.18849372206589779</v>
      </c>
      <c r="FA513" s="135">
        <v>0.1619378714456457</v>
      </c>
      <c r="FB513" s="135">
        <v>0.16</v>
      </c>
      <c r="FC513" s="135">
        <v>0.161</v>
      </c>
      <c r="FD513" s="135">
        <v>0.186</v>
      </c>
      <c r="FE513" s="135"/>
      <c r="FF513" s="135"/>
      <c r="FG513" s="135"/>
      <c r="FH513" s="135">
        <v>0.11053866233279218</v>
      </c>
      <c r="FI513" s="135">
        <v>0.19885975615396487</v>
      </c>
      <c r="FJ513" s="135">
        <v>0.17058715772571284</v>
      </c>
      <c r="FK513" s="135">
        <v>0.12335173747912974</v>
      </c>
      <c r="FL513" s="135">
        <v>0.11085941866769911</v>
      </c>
      <c r="FM513" s="135">
        <v>0.14623014004514359</v>
      </c>
      <c r="FN513" s="135">
        <v>0.13791491354541044</v>
      </c>
      <c r="FO513" s="135">
        <v>0.13931085336870327</v>
      </c>
      <c r="FP513" s="135">
        <v>0.10384019274751476</v>
      </c>
      <c r="FQ513" s="135">
        <v>0.14510292592668939</v>
      </c>
      <c r="FR513" s="135">
        <v>0.13278815789826293</v>
      </c>
      <c r="FS513" s="135">
        <v>0.14373681097194085</v>
      </c>
      <c r="FT513" s="135">
        <v>0.14015211106124276</v>
      </c>
      <c r="FU513" s="135">
        <v>0.12538377718764449</v>
      </c>
      <c r="FV513" s="135">
        <v>0.12846808578105579</v>
      </c>
      <c r="FW513" s="135">
        <v>0.15476616997337347</v>
      </c>
      <c r="FX513" s="135">
        <v>0.20303758046736251</v>
      </c>
      <c r="FY513" s="164"/>
      <c r="FZ513" s="164"/>
      <c r="GA513" s="164"/>
      <c r="GB513" s="164"/>
      <c r="GC513" s="164"/>
      <c r="GD513" s="164"/>
      <c r="GE513" s="164"/>
      <c r="GF513" s="164"/>
      <c r="GG513" s="164"/>
      <c r="GH513" s="164"/>
      <c r="GI513" s="164"/>
      <c r="GJ513" s="164"/>
      <c r="GK513" s="164"/>
      <c r="GL513" s="164"/>
      <c r="GM513" s="164"/>
      <c r="GN513" s="164"/>
      <c r="GO513" s="164"/>
      <c r="GP513" s="164"/>
      <c r="GQ513" s="164"/>
      <c r="GR513" s="164"/>
      <c r="GS513" s="164"/>
      <c r="GT513" s="164"/>
      <c r="GU513" s="164"/>
      <c r="GV513" s="164"/>
      <c r="GW513" s="164"/>
      <c r="GX513" s="164"/>
      <c r="GY513" s="164"/>
      <c r="GZ513" s="164"/>
      <c r="HA513" s="164"/>
      <c r="HB513" s="164"/>
      <c r="HC513" s="164"/>
      <c r="HD513" s="164"/>
      <c r="HE513" s="164"/>
      <c r="HF513" s="164"/>
      <c r="HG513" s="164"/>
      <c r="HH513" s="164"/>
    </row>
    <row r="514" spans="2:216" ht="15" customHeight="1">
      <c r="B514" s="104" t="s">
        <v>648</v>
      </c>
      <c r="C514" s="106" t="s">
        <v>158</v>
      </c>
      <c r="H514" s="96"/>
      <c r="I514" s="96"/>
      <c r="J514" s="96"/>
      <c r="K514" s="96"/>
      <c r="L514" s="96"/>
      <c r="M514" s="96"/>
      <c r="N514" s="96"/>
      <c r="O514" s="96"/>
      <c r="P514" s="96"/>
      <c r="Q514" s="96"/>
      <c r="R514" s="96"/>
      <c r="S514" s="96"/>
      <c r="T514" s="96"/>
      <c r="U514" s="96"/>
      <c r="V514" s="96"/>
      <c r="W514" s="96"/>
      <c r="X514" s="96"/>
      <c r="Y514" s="96"/>
      <c r="Z514" s="96"/>
      <c r="AA514" s="96"/>
      <c r="AB514" s="96"/>
      <c r="AC514" s="96"/>
      <c r="AD514" s="96"/>
      <c r="AE514" s="96"/>
      <c r="AF514" s="182"/>
      <c r="AH514" s="220"/>
      <c r="AI514" s="220"/>
      <c r="AJ514" s="220"/>
      <c r="AK514" s="96"/>
      <c r="AL514" s="96"/>
      <c r="AM514" s="96"/>
      <c r="AN514" s="96"/>
      <c r="AO514" s="96"/>
      <c r="AP514" s="96"/>
      <c r="AQ514" s="96"/>
      <c r="AR514" s="96"/>
      <c r="AS514" s="96"/>
      <c r="AT514" s="220"/>
      <c r="AU514" s="220"/>
      <c r="AV514" s="220"/>
      <c r="AW514" s="96"/>
      <c r="AX514" s="96"/>
      <c r="AY514" s="96"/>
      <c r="AZ514" s="96"/>
      <c r="BA514" s="96"/>
      <c r="BB514" s="96"/>
      <c r="BC514" s="96"/>
      <c r="BD514" s="96"/>
      <c r="BE514" s="96"/>
      <c r="BH514" s="220"/>
      <c r="BI514" s="220"/>
      <c r="BJ514" s="220"/>
      <c r="BK514" s="220"/>
      <c r="BL514" s="220"/>
      <c r="BM514" s="220"/>
      <c r="BN514" s="96"/>
      <c r="BO514" s="96"/>
      <c r="BP514" s="96"/>
      <c r="BQ514" s="96"/>
      <c r="BR514" s="96"/>
      <c r="BS514" s="96"/>
      <c r="BT514" s="220"/>
      <c r="BU514" s="220"/>
      <c r="BV514" s="220"/>
      <c r="BW514" s="220"/>
      <c r="BX514" s="220"/>
      <c r="BY514" s="220"/>
      <c r="BZ514" s="96"/>
      <c r="CA514" s="96"/>
      <c r="CB514" s="96"/>
      <c r="CC514" s="96"/>
      <c r="CD514" s="96"/>
      <c r="CE514" s="96"/>
      <c r="CH514" s="220"/>
      <c r="CI514" s="220"/>
      <c r="CJ514" s="220"/>
      <c r="CK514" s="220"/>
      <c r="CL514" s="220"/>
      <c r="CM514" s="220"/>
      <c r="CN514" s="220"/>
      <c r="CO514" s="220"/>
      <c r="CP514" s="220"/>
      <c r="CQ514" s="96">
        <v>1602.7957163305327</v>
      </c>
      <c r="CR514" s="96">
        <v>1654.5742449991785</v>
      </c>
      <c r="CS514" s="96">
        <v>1707.185461033964</v>
      </c>
      <c r="CT514" s="220"/>
      <c r="CU514" s="220"/>
      <c r="CV514" s="220"/>
      <c r="CW514" s="220"/>
      <c r="CX514" s="220"/>
      <c r="CY514" s="220"/>
      <c r="CZ514" s="220"/>
      <c r="DA514" s="220"/>
      <c r="DB514" s="220"/>
      <c r="DC514" s="96"/>
      <c r="DD514" s="96"/>
      <c r="DE514" s="96"/>
      <c r="DH514" s="96"/>
      <c r="DI514" s="96"/>
      <c r="DJ514" s="96"/>
      <c r="DK514" s="96"/>
      <c r="DL514" s="96"/>
      <c r="DM514" s="96"/>
      <c r="DN514" s="96"/>
      <c r="DO514" s="96"/>
      <c r="DP514" s="96"/>
      <c r="DQ514" s="96"/>
      <c r="DR514" s="96"/>
      <c r="DS514" s="96"/>
      <c r="DT514" s="96"/>
      <c r="DU514" s="96"/>
      <c r="DV514" s="96"/>
      <c r="DW514" s="96"/>
      <c r="DX514" s="96"/>
      <c r="DY514" s="96"/>
      <c r="DZ514" s="96"/>
      <c r="EA514" s="96"/>
      <c r="EB514" s="96"/>
      <c r="EC514" s="96"/>
      <c r="ED514" s="96"/>
      <c r="EE514" s="96"/>
      <c r="EF514" s="96">
        <v>636.97623119030845</v>
      </c>
      <c r="EG514" s="96">
        <v>552.45526730843892</v>
      </c>
      <c r="EH514" s="96">
        <v>345.08313526013143</v>
      </c>
      <c r="EI514" s="96">
        <v>570.11513038898727</v>
      </c>
      <c r="EJ514" s="96">
        <v>284.70238922470526</v>
      </c>
      <c r="EK514" s="96">
        <v>526.54743962762166</v>
      </c>
      <c r="EL514" s="96">
        <v>408.67456830345196</v>
      </c>
      <c r="EM514" s="96">
        <v>233.29589912603538</v>
      </c>
      <c r="EN514" s="96">
        <v>601.26553078349446</v>
      </c>
      <c r="EO514" s="96">
        <v>367.04612959427641</v>
      </c>
      <c r="EP514" s="96">
        <v>371.54476392167214</v>
      </c>
      <c r="EQ514" s="96">
        <v>451.20116139668897</v>
      </c>
      <c r="ER514" s="96">
        <v>437.75778208861533</v>
      </c>
      <c r="ES514" s="96">
        <v>241.7771775313272</v>
      </c>
      <c r="ET514" s="96">
        <v>231.79886401137205</v>
      </c>
      <c r="EU514" s="96">
        <v>254.99068750138639</v>
      </c>
      <c r="EV514" s="96">
        <v>322.62762064023974</v>
      </c>
      <c r="EW514" s="96">
        <v>330.9371491550142</v>
      </c>
      <c r="EX514" s="96">
        <v>389.42942151935409</v>
      </c>
      <c r="EY514" s="96">
        <v>409.46241550497234</v>
      </c>
      <c r="EZ514" s="96">
        <v>537.78088342549279</v>
      </c>
      <c r="FA514" s="96">
        <v>427.04326709115662</v>
      </c>
      <c r="FB514" s="96">
        <v>443</v>
      </c>
      <c r="FC514" s="96">
        <v>482</v>
      </c>
      <c r="FD514" s="96">
        <v>538</v>
      </c>
      <c r="FE514" s="96"/>
      <c r="FF514" s="96"/>
      <c r="FG514" s="96"/>
      <c r="FH514" s="96">
        <v>334.90307173991584</v>
      </c>
      <c r="FI514" s="96">
        <v>593.3815022998441</v>
      </c>
      <c r="FJ514" s="96">
        <v>346.94263969824414</v>
      </c>
      <c r="FK514" s="96">
        <v>362.84771265942999</v>
      </c>
      <c r="FL514" s="96">
        <v>327.67796501482565</v>
      </c>
      <c r="FM514" s="96">
        <v>437.08410897575789</v>
      </c>
      <c r="FN514" s="96">
        <v>374.61980265898762</v>
      </c>
      <c r="FO514" s="96">
        <v>395.89180870543146</v>
      </c>
      <c r="FP514" s="96">
        <v>300.01146452060226</v>
      </c>
      <c r="FQ514" s="96">
        <v>434.70674218796711</v>
      </c>
      <c r="FR514" s="96">
        <v>399.87284670138962</v>
      </c>
      <c r="FS514" s="96">
        <v>425.03915723582497</v>
      </c>
      <c r="FT514" s="96">
        <v>421.69320345144411</v>
      </c>
      <c r="FU514" s="96">
        <v>373.12292506849951</v>
      </c>
      <c r="FV514" s="96">
        <v>386.50347293141203</v>
      </c>
      <c r="FW514" s="96">
        <v>411.86749239802384</v>
      </c>
      <c r="FX514" s="96">
        <v>592.5631394369841</v>
      </c>
      <c r="FY514" s="159"/>
      <c r="FZ514" s="159"/>
      <c r="GA514" s="159"/>
      <c r="GB514" s="159"/>
      <c r="GC514" s="159"/>
      <c r="GD514" s="159"/>
      <c r="GE514" s="159"/>
      <c r="GF514" s="159"/>
      <c r="GG514" s="159"/>
      <c r="GH514" s="159"/>
      <c r="GI514" s="159"/>
      <c r="GJ514" s="159"/>
      <c r="GK514" s="159"/>
      <c r="GL514" s="159"/>
      <c r="GM514" s="159"/>
      <c r="GN514" s="159"/>
      <c r="GO514" s="159"/>
      <c r="GP514" s="159"/>
      <c r="GQ514" s="159"/>
      <c r="GR514" s="159"/>
      <c r="GS514" s="159"/>
      <c r="GT514" s="159"/>
      <c r="GU514" s="159"/>
      <c r="GV514" s="159"/>
      <c r="GW514" s="159"/>
      <c r="GX514" s="159"/>
      <c r="GY514" s="159"/>
      <c r="GZ514" s="159"/>
      <c r="HA514" s="159"/>
      <c r="HB514" s="159"/>
      <c r="HC514" s="159"/>
      <c r="HD514" s="159"/>
      <c r="HE514" s="159"/>
      <c r="HF514" s="159"/>
      <c r="HG514" s="159"/>
      <c r="HH514" s="159"/>
    </row>
    <row r="515" spans="2:216" ht="15" customHeight="1">
      <c r="B515" s="104" t="s">
        <v>649</v>
      </c>
      <c r="C515" s="106" t="s">
        <v>153</v>
      </c>
      <c r="H515" s="96">
        <v>380781.63219999999</v>
      </c>
      <c r="I515" s="96">
        <v>301626.41489999997</v>
      </c>
      <c r="J515" s="96">
        <v>357588.81929999997</v>
      </c>
      <c r="K515" s="96">
        <v>317489.66340000002</v>
      </c>
      <c r="L515" s="96">
        <v>337371.12390000001</v>
      </c>
      <c r="M515" s="96">
        <v>356233.33049999998</v>
      </c>
      <c r="N515" s="96">
        <v>347465.69449999998</v>
      </c>
      <c r="O515" s="96">
        <v>407613.32809999998</v>
      </c>
      <c r="P515" s="96">
        <v>405406.64360000001</v>
      </c>
      <c r="Q515" s="96">
        <v>409255.48369999998</v>
      </c>
      <c r="R515" s="96">
        <v>386148.03779999999</v>
      </c>
      <c r="S515" s="96">
        <v>352051.29340000002</v>
      </c>
      <c r="T515" s="96"/>
      <c r="U515" s="96"/>
      <c r="V515" s="96"/>
      <c r="W515" s="96"/>
      <c r="X515" s="96"/>
      <c r="Y515" s="96"/>
      <c r="Z515" s="96"/>
      <c r="AA515" s="96"/>
      <c r="AB515" s="96"/>
      <c r="AC515" s="96"/>
      <c r="AD515" s="96"/>
      <c r="AE515" s="96"/>
      <c r="AF515" s="182"/>
      <c r="AH515" s="233"/>
      <c r="AI515" s="233"/>
      <c r="AJ515" s="233"/>
      <c r="AK515" s="96">
        <v>339930.41519999999</v>
      </c>
      <c r="AL515" s="96">
        <v>355437.22850000003</v>
      </c>
      <c r="AM515" s="96">
        <v>334514.08230000007</v>
      </c>
      <c r="AN515" s="96">
        <v>379920.45549999998</v>
      </c>
      <c r="AO515" s="96">
        <v>381671.14439999993</v>
      </c>
      <c r="AP515" s="96">
        <v>365904.77789999993</v>
      </c>
      <c r="AQ515" s="96">
        <v>387100.49700000003</v>
      </c>
      <c r="AR515" s="96">
        <v>331753.56439999997</v>
      </c>
      <c r="AS515" s="96">
        <v>409142.89619999996</v>
      </c>
      <c r="AT515" s="233"/>
      <c r="AU515" s="233"/>
      <c r="AV515" s="233"/>
      <c r="AW515" s="96"/>
      <c r="AX515" s="96"/>
      <c r="AY515" s="96"/>
      <c r="AZ515" s="96"/>
      <c r="BA515" s="96"/>
      <c r="BB515" s="96"/>
      <c r="BC515" s="96"/>
      <c r="BD515" s="96"/>
      <c r="BE515" s="96"/>
      <c r="BH515" s="233"/>
      <c r="BI515" s="233"/>
      <c r="BJ515" s="233"/>
      <c r="BK515" s="233"/>
      <c r="BL515" s="233"/>
      <c r="BM515" s="233"/>
      <c r="BN515" s="96">
        <v>371449.90460000001</v>
      </c>
      <c r="BO515" s="96">
        <v>319688.84820000001</v>
      </c>
      <c r="BP515" s="96">
        <v>338782.3149</v>
      </c>
      <c r="BQ515" s="96">
        <v>381943.49699999997</v>
      </c>
      <c r="BR515" s="96">
        <v>324833.4302</v>
      </c>
      <c r="BS515" s="96">
        <v>385280.64319999999</v>
      </c>
      <c r="BT515" s="233"/>
      <c r="BU515" s="233"/>
      <c r="BV515" s="233"/>
      <c r="BW515" s="233"/>
      <c r="BX515" s="233"/>
      <c r="BY515" s="233"/>
      <c r="BZ515" s="96"/>
      <c r="CA515" s="96"/>
      <c r="CB515" s="96"/>
      <c r="CC515" s="96"/>
      <c r="CD515" s="96"/>
      <c r="CE515" s="96"/>
      <c r="CH515" s="233"/>
      <c r="CI515" s="233"/>
      <c r="CJ515" s="233"/>
      <c r="CK515" s="233"/>
      <c r="CL515" s="233"/>
      <c r="CM515" s="233"/>
      <c r="CN515" s="233"/>
      <c r="CO515" s="233"/>
      <c r="CP515" s="233"/>
      <c r="CQ515" s="96">
        <v>364076.43369999999</v>
      </c>
      <c r="CR515" s="96">
        <v>335230.0221</v>
      </c>
      <c r="CS515" s="96">
        <v>386994.88230000006</v>
      </c>
      <c r="CT515" s="233"/>
      <c r="CU515" s="233"/>
      <c r="CV515" s="233"/>
      <c r="CW515" s="233"/>
      <c r="CX515" s="233"/>
      <c r="CY515" s="233"/>
      <c r="CZ515" s="233"/>
      <c r="DA515" s="233"/>
      <c r="DB515" s="233"/>
      <c r="DC515" s="96"/>
      <c r="DD515" s="96"/>
      <c r="DE515" s="96"/>
      <c r="DH515" s="96"/>
      <c r="DI515" s="96"/>
      <c r="DJ515" s="96"/>
      <c r="DK515" s="96"/>
      <c r="DL515" s="96"/>
      <c r="DM515" s="96"/>
      <c r="DN515" s="96"/>
      <c r="DO515" s="96"/>
      <c r="DP515" s="96"/>
      <c r="DQ515" s="96"/>
      <c r="DR515" s="96"/>
      <c r="DS515" s="96"/>
      <c r="DT515" s="96"/>
      <c r="DU515" s="96"/>
      <c r="DV515" s="96"/>
      <c r="DW515" s="96"/>
      <c r="DX515" s="96"/>
      <c r="DY515" s="96"/>
      <c r="DZ515" s="96"/>
      <c r="EA515" s="96"/>
      <c r="EB515" s="96"/>
      <c r="EC515" s="96"/>
      <c r="ED515" s="96"/>
      <c r="EE515" s="96"/>
      <c r="EF515" s="96">
        <v>91866.707200000004</v>
      </c>
      <c r="EG515" s="96">
        <v>90520.429980000001</v>
      </c>
      <c r="EH515" s="96">
        <v>61067.569261265802</v>
      </c>
      <c r="EI515" s="96">
        <v>82008.774499999985</v>
      </c>
      <c r="EJ515" s="96">
        <v>87134.25509999998</v>
      </c>
      <c r="EK515" s="96">
        <v>78958.90236376923</v>
      </c>
      <c r="EL515" s="96">
        <v>90836.760559999995</v>
      </c>
      <c r="EM515" s="96">
        <v>51188.070000000007</v>
      </c>
      <c r="EN515" s="96">
        <v>89299.530899999998</v>
      </c>
      <c r="EO515" s="96">
        <v>91042.696563000005</v>
      </c>
      <c r="EP515" s="96">
        <v>76344.521599999978</v>
      </c>
      <c r="EQ515" s="96">
        <v>80337.0196</v>
      </c>
      <c r="ER515" s="96">
        <v>78006.75</v>
      </c>
      <c r="ES515" s="96">
        <v>91334.401200000051</v>
      </c>
      <c r="ET515" s="96">
        <v>90228.203199999931</v>
      </c>
      <c r="EU515" s="96">
        <v>89322.925089999946</v>
      </c>
      <c r="EV515" s="96">
        <v>87809.191800000001</v>
      </c>
      <c r="EW515" s="96">
        <v>79793</v>
      </c>
      <c r="EX515" s="96">
        <v>75262.647100000002</v>
      </c>
      <c r="EY515" s="96">
        <v>83185.41459999996</v>
      </c>
      <c r="EZ515" s="96">
        <v>88739.597099999984</v>
      </c>
      <c r="FA515" s="96">
        <v>82022.392900000035</v>
      </c>
      <c r="FB515" s="96">
        <v>85137</v>
      </c>
      <c r="FC515" s="96">
        <v>93166.5</v>
      </c>
      <c r="FD515" s="96">
        <v>89802.4</v>
      </c>
      <c r="FE515" s="96"/>
      <c r="FF515" s="96"/>
      <c r="FG515" s="96"/>
      <c r="FH515" s="96">
        <v>94235.363211111122</v>
      </c>
      <c r="FI515" s="96">
        <v>92810.280200000008</v>
      </c>
      <c r="FJ515" s="96">
        <v>63258.709499999968</v>
      </c>
      <c r="FK515" s="96">
        <v>91493.049100000004</v>
      </c>
      <c r="FL515" s="96">
        <v>91935.580699999933</v>
      </c>
      <c r="FM515" s="96">
        <v>92968.774000000019</v>
      </c>
      <c r="FN515" s="96">
        <v>84486.726200000034</v>
      </c>
      <c r="FO515" s="96">
        <v>88389.473300000012</v>
      </c>
      <c r="FP515" s="96">
        <v>89863.089999999967</v>
      </c>
      <c r="FQ515" s="96">
        <v>93181.390900000028</v>
      </c>
      <c r="FR515" s="96">
        <v>93663.751999999993</v>
      </c>
      <c r="FS515" s="96">
        <v>91975.025999999954</v>
      </c>
      <c r="FT515" s="96">
        <v>93584.934400000027</v>
      </c>
      <c r="FU515" s="96">
        <v>92559.194639999972</v>
      </c>
      <c r="FV515" s="96">
        <v>93576.5717</v>
      </c>
      <c r="FW515" s="96">
        <v>82773.33679999999</v>
      </c>
      <c r="FX515" s="96">
        <v>90775.194000000018</v>
      </c>
      <c r="FY515" s="159"/>
      <c r="FZ515" s="159"/>
      <c r="GA515" s="159"/>
      <c r="GB515" s="159"/>
      <c r="GC515" s="159"/>
      <c r="GD515" s="159"/>
      <c r="GE515" s="159"/>
      <c r="GF515" s="159"/>
      <c r="GG515" s="159"/>
      <c r="GH515" s="159"/>
      <c r="GI515" s="159"/>
      <c r="GJ515" s="159"/>
      <c r="GK515" s="159"/>
      <c r="GL515" s="159"/>
      <c r="GM515" s="159"/>
      <c r="GN515" s="159"/>
      <c r="GO515" s="159"/>
      <c r="GP515" s="159"/>
      <c r="GQ515" s="159"/>
      <c r="GR515" s="159"/>
      <c r="GS515" s="159"/>
      <c r="GT515" s="159"/>
      <c r="GU515" s="159"/>
      <c r="GV515" s="159"/>
      <c r="GW515" s="159"/>
      <c r="GX515" s="159"/>
      <c r="GY515" s="159"/>
      <c r="GZ515" s="159"/>
      <c r="HA515" s="159"/>
      <c r="HB515" s="159"/>
      <c r="HC515" s="159"/>
      <c r="HD515" s="159"/>
      <c r="HE515" s="159"/>
      <c r="HF515" s="159"/>
      <c r="HG515" s="159"/>
      <c r="HH515" s="159"/>
    </row>
    <row r="516" spans="2:216" ht="15" customHeight="1">
      <c r="B516" s="104" t="s">
        <v>650</v>
      </c>
      <c r="C516" s="106" t="s">
        <v>156</v>
      </c>
      <c r="H516" s="135">
        <v>0.112787367441053</v>
      </c>
      <c r="I516" s="135">
        <v>0.16269589522747618</v>
      </c>
      <c r="J516" s="135">
        <v>0.16773408617601882</v>
      </c>
      <c r="K516" s="135">
        <v>0.15678688581441791</v>
      </c>
      <c r="L516" s="135">
        <v>0.13271504247095711</v>
      </c>
      <c r="M516" s="135">
        <v>0.16351819458812589</v>
      </c>
      <c r="N516" s="135">
        <v>0.12421862976902975</v>
      </c>
      <c r="O516" s="135">
        <v>0.11324037769192086</v>
      </c>
      <c r="P516" s="135">
        <v>8.4829246209803255E-2</v>
      </c>
      <c r="Q516" s="135">
        <v>0.13445313499471778</v>
      </c>
      <c r="R516" s="135">
        <v>0.11501397414557069</v>
      </c>
      <c r="S516" s="135">
        <v>0.17847347065622099</v>
      </c>
      <c r="T516" s="135"/>
      <c r="U516" s="135"/>
      <c r="V516" s="135"/>
      <c r="W516" s="135"/>
      <c r="X516" s="135"/>
      <c r="Y516" s="135"/>
      <c r="Z516" s="135"/>
      <c r="AA516" s="135"/>
      <c r="AB516" s="135"/>
      <c r="AC516" s="135"/>
      <c r="AD516" s="135"/>
      <c r="AE516" s="135"/>
      <c r="AF516" s="203"/>
      <c r="AH516" s="235"/>
      <c r="AI516" s="235"/>
      <c r="AJ516" s="235"/>
      <c r="AK516" s="135">
        <v>0.17108153686671357</v>
      </c>
      <c r="AL516" s="135">
        <v>0.17045057394871654</v>
      </c>
      <c r="AM516" s="135">
        <v>0.22096439748013319</v>
      </c>
      <c r="AN516" s="135">
        <v>0.1568041279134067</v>
      </c>
      <c r="AO516" s="135">
        <v>0.10675872143431286</v>
      </c>
      <c r="AP516" s="135">
        <v>0.11498348854760532</v>
      </c>
      <c r="AQ516" s="135">
        <v>0.1852013770551153</v>
      </c>
      <c r="AR516" s="135">
        <v>0.21453263475982798</v>
      </c>
      <c r="AS516" s="135">
        <v>0.13145648011436228</v>
      </c>
      <c r="AT516" s="235"/>
      <c r="AU516" s="235"/>
      <c r="AV516" s="235"/>
      <c r="AW516" s="135"/>
      <c r="AX516" s="135"/>
      <c r="AY516" s="135"/>
      <c r="AZ516" s="135"/>
      <c r="BA516" s="135"/>
      <c r="BB516" s="135"/>
      <c r="BC516" s="135"/>
      <c r="BD516" s="135"/>
      <c r="BE516" s="135"/>
      <c r="BH516" s="235"/>
      <c r="BI516" s="235"/>
      <c r="BJ516" s="235"/>
      <c r="BK516" s="235"/>
      <c r="BL516" s="235"/>
      <c r="BM516" s="235"/>
      <c r="BN516" s="135">
        <v>0.1572534703315433</v>
      </c>
      <c r="BO516" s="135">
        <v>0.1694561226995783</v>
      </c>
      <c r="BP516" s="135">
        <v>0.1725552019322758</v>
      </c>
      <c r="BQ516" s="135">
        <v>0.11651211185240204</v>
      </c>
      <c r="BR516" s="135">
        <v>0.15769234158957901</v>
      </c>
      <c r="BS516" s="135">
        <v>0.12708323806424265</v>
      </c>
      <c r="BT516" s="235"/>
      <c r="BU516" s="235"/>
      <c r="BV516" s="235"/>
      <c r="BW516" s="235"/>
      <c r="BX516" s="235"/>
      <c r="BY516" s="235"/>
      <c r="BZ516" s="135"/>
      <c r="CA516" s="135"/>
      <c r="CB516" s="135"/>
      <c r="CC516" s="135"/>
      <c r="CD516" s="135"/>
      <c r="CE516" s="135"/>
      <c r="CH516" s="235"/>
      <c r="CI516" s="235"/>
      <c r="CJ516" s="235"/>
      <c r="CK516" s="235"/>
      <c r="CL516" s="235"/>
      <c r="CM516" s="235"/>
      <c r="CN516" s="235"/>
      <c r="CO516" s="235"/>
      <c r="CP516" s="235"/>
      <c r="CQ516" s="135">
        <v>0.13792873224541369</v>
      </c>
      <c r="CR516" s="135">
        <v>0.15451553722863012</v>
      </c>
      <c r="CS516" s="135">
        <v>0.1382095892534253</v>
      </c>
      <c r="CT516" s="235"/>
      <c r="CU516" s="235"/>
      <c r="CV516" s="235"/>
      <c r="CW516" s="235"/>
      <c r="CX516" s="235"/>
      <c r="CY516" s="235"/>
      <c r="CZ516" s="235"/>
      <c r="DA516" s="235"/>
      <c r="DB516" s="235"/>
      <c r="DC516" s="135"/>
      <c r="DD516" s="135"/>
      <c r="DE516" s="135"/>
      <c r="DH516" s="135"/>
      <c r="DI516" s="135"/>
      <c r="DJ516" s="135"/>
      <c r="DK516" s="135"/>
      <c r="DL516" s="135"/>
      <c r="DM516" s="135"/>
      <c r="DN516" s="135"/>
      <c r="DO516" s="135"/>
      <c r="DP516" s="135"/>
      <c r="DQ516" s="135"/>
      <c r="DR516" s="135"/>
      <c r="DS516" s="135"/>
      <c r="DT516" s="135"/>
      <c r="DU516" s="135"/>
      <c r="DV516" s="135"/>
      <c r="DW516" s="135"/>
      <c r="DX516" s="135"/>
      <c r="DY516" s="135"/>
      <c r="DZ516" s="135"/>
      <c r="EA516" s="135"/>
      <c r="EB516" s="135"/>
      <c r="EC516" s="135"/>
      <c r="ED516" s="135"/>
      <c r="EE516" s="135"/>
      <c r="EF516" s="135">
        <v>0.21666221399631413</v>
      </c>
      <c r="EG516" s="135">
        <v>0.19082765947332817</v>
      </c>
      <c r="EH516" s="135">
        <v>0.17676082568442344</v>
      </c>
      <c r="EI516" s="135">
        <v>0.21722764958829208</v>
      </c>
      <c r="EJ516" s="135">
        <v>0.10262748346261856</v>
      </c>
      <c r="EK516" s="135">
        <v>0.2084174952693344</v>
      </c>
      <c r="EL516" s="135">
        <v>0.1409345505428827</v>
      </c>
      <c r="EM516" s="135">
        <v>0.14275792001043716</v>
      </c>
      <c r="EN516" s="135">
        <v>0.21042383708998635</v>
      </c>
      <c r="EO516" s="135">
        <v>0.12639624134499378</v>
      </c>
      <c r="EP516" s="135">
        <v>0.15237085008261358</v>
      </c>
      <c r="EQ516" s="135">
        <v>0.1756881620621969</v>
      </c>
      <c r="ER516" s="135">
        <v>0.17554631067231496</v>
      </c>
      <c r="ES516" s="135">
        <v>8.3336025714285639E-2</v>
      </c>
      <c r="ET516" s="135">
        <v>8.0905739836349036E-2</v>
      </c>
      <c r="EU516" s="135">
        <v>8.9791290039980348E-2</v>
      </c>
      <c r="EV516" s="135">
        <v>0.11528008321597244</v>
      </c>
      <c r="EW516" s="135">
        <v>0.13</v>
      </c>
      <c r="EX516" s="135">
        <v>0.1619378714456457</v>
      </c>
      <c r="EY516" s="135">
        <v>0.15410022932085746</v>
      </c>
      <c r="EZ516" s="135">
        <v>0.18949372206589779</v>
      </c>
      <c r="FA516" s="135">
        <v>1.1619378714456501</v>
      </c>
      <c r="FB516" s="135">
        <v>1.1619999999999999</v>
      </c>
      <c r="FC516" s="135">
        <v>1.1619999999999999</v>
      </c>
      <c r="FD516" s="135">
        <v>0.187</v>
      </c>
      <c r="FE516" s="135"/>
      <c r="FF516" s="135"/>
      <c r="FG516" s="135"/>
      <c r="FH516" s="135">
        <v>0.11153866233279217</v>
      </c>
      <c r="FI516" s="135">
        <v>0.1998597561539649</v>
      </c>
      <c r="FJ516" s="135">
        <v>0.17158715772571284</v>
      </c>
      <c r="FK516" s="135">
        <v>0.12435173747912974</v>
      </c>
      <c r="FL516" s="135">
        <v>0.11185941866769909</v>
      </c>
      <c r="FM516" s="135">
        <v>0.14723014004514356</v>
      </c>
      <c r="FN516" s="135">
        <v>0.13891491354541044</v>
      </c>
      <c r="FO516" s="135">
        <v>0.14031085336870325</v>
      </c>
      <c r="FP516" s="135">
        <v>0.10484019274751476</v>
      </c>
      <c r="FQ516" s="135">
        <v>0.14610292592668939</v>
      </c>
      <c r="FR516" s="135">
        <v>0.13378815789826293</v>
      </c>
      <c r="FS516" s="135">
        <v>0.14473681097194085</v>
      </c>
      <c r="FT516" s="135">
        <v>0.14415211106124276</v>
      </c>
      <c r="FU516" s="135">
        <v>0.12938377718764449</v>
      </c>
      <c r="FV516" s="135">
        <v>0.13246808578105576</v>
      </c>
      <c r="FW516" s="135">
        <v>0.15876616997337345</v>
      </c>
      <c r="FX516" s="135">
        <v>0.20703758046736251</v>
      </c>
      <c r="FY516" s="164"/>
      <c r="FZ516" s="164"/>
      <c r="GA516" s="164"/>
      <c r="GB516" s="164"/>
      <c r="GC516" s="164"/>
      <c r="GD516" s="164"/>
      <c r="GE516" s="164"/>
      <c r="GF516" s="164"/>
      <c r="GG516" s="164"/>
      <c r="GH516" s="164"/>
      <c r="GI516" s="164"/>
      <c r="GJ516" s="164"/>
      <c r="GK516" s="164"/>
      <c r="GL516" s="164"/>
      <c r="GM516" s="164"/>
      <c r="GN516" s="164"/>
      <c r="GO516" s="164"/>
      <c r="GP516" s="164"/>
      <c r="GQ516" s="164"/>
      <c r="GR516" s="164"/>
      <c r="GS516" s="164"/>
      <c r="GT516" s="164"/>
      <c r="GU516" s="164"/>
      <c r="GV516" s="164"/>
      <c r="GW516" s="164"/>
      <c r="GX516" s="164"/>
      <c r="GY516" s="164"/>
      <c r="GZ516" s="164"/>
      <c r="HA516" s="164"/>
      <c r="HB516" s="164"/>
      <c r="HC516" s="164"/>
      <c r="HD516" s="164"/>
      <c r="HE516" s="164"/>
      <c r="HF516" s="164"/>
      <c r="HG516" s="164"/>
      <c r="HH516" s="164"/>
    </row>
    <row r="517" spans="2:216" ht="15" customHeight="1">
      <c r="B517" s="104" t="s">
        <v>651</v>
      </c>
      <c r="C517" s="106" t="s">
        <v>158</v>
      </c>
      <c r="H517" s="96">
        <v>1380.7896185337527</v>
      </c>
      <c r="I517" s="96">
        <v>1577.7457906702462</v>
      </c>
      <c r="J517" s="96">
        <v>1928.396436762562</v>
      </c>
      <c r="K517" s="96">
        <v>1600.40679448266</v>
      </c>
      <c r="L517" s="96">
        <v>1439.524697665408</v>
      </c>
      <c r="M517" s="96">
        <v>1872.8012765272324</v>
      </c>
      <c r="N517" s="96">
        <v>1387.6812788509321</v>
      </c>
      <c r="O517" s="96">
        <v>1484.0233946548656</v>
      </c>
      <c r="P517" s="96">
        <v>1105.6751052677932</v>
      </c>
      <c r="Q517" s="96">
        <v>1769.1167823799242</v>
      </c>
      <c r="R517" s="96">
        <v>1427.8924739337197</v>
      </c>
      <c r="S517" s="96">
        <v>2020.0897985176227</v>
      </c>
      <c r="T517" s="96"/>
      <c r="U517" s="96"/>
      <c r="V517" s="96"/>
      <c r="W517" s="96"/>
      <c r="X517" s="96"/>
      <c r="Y517" s="96"/>
      <c r="Z517" s="96"/>
      <c r="AA517" s="96"/>
      <c r="AB517" s="96"/>
      <c r="AC517" s="96"/>
      <c r="AD517" s="96"/>
      <c r="AE517" s="96"/>
      <c r="AF517" s="182"/>
      <c r="AH517" s="233"/>
      <c r="AI517" s="233"/>
      <c r="AJ517" s="233"/>
      <c r="AK517" s="96">
        <v>1869.7529615131659</v>
      </c>
      <c r="AL517" s="96">
        <v>1947.8362496300128</v>
      </c>
      <c r="AM517" s="96">
        <v>2376.4450231505698</v>
      </c>
      <c r="AN517" s="96">
        <v>1915.3195021960289</v>
      </c>
      <c r="AO517" s="96">
        <v>1310.0375770375288</v>
      </c>
      <c r="AP517" s="96">
        <v>1352.6786124173332</v>
      </c>
      <c r="AQ517" s="96">
        <v>2304.9366977237587</v>
      </c>
      <c r="AR517" s="96">
        <v>2288.2318500707374</v>
      </c>
      <c r="AS517" s="96">
        <v>1729.2113465028413</v>
      </c>
      <c r="AT517" s="233"/>
      <c r="AU517" s="233"/>
      <c r="AV517" s="233"/>
      <c r="AW517" s="96"/>
      <c r="AX517" s="96"/>
      <c r="AY517" s="96"/>
      <c r="AZ517" s="96"/>
      <c r="BA517" s="96"/>
      <c r="BB517" s="96"/>
      <c r="BC517" s="96"/>
      <c r="BD517" s="96"/>
      <c r="BE517" s="96"/>
      <c r="BH517" s="233"/>
      <c r="BI517" s="233"/>
      <c r="BJ517" s="233"/>
      <c r="BK517" s="233"/>
      <c r="BL517" s="233"/>
      <c r="BM517" s="233"/>
      <c r="BN517" s="96">
        <v>1877.9825460757072</v>
      </c>
      <c r="BO517" s="96">
        <v>1741.7098748994538</v>
      </c>
      <c r="BP517" s="96">
        <v>1879.4892652853957</v>
      </c>
      <c r="BQ517" s="96">
        <v>1430.7417697998821</v>
      </c>
      <c r="BR517" s="96">
        <v>1646.8816191896938</v>
      </c>
      <c r="BS517" s="96">
        <v>1574.1877352222609</v>
      </c>
      <c r="BT517" s="233"/>
      <c r="BU517" s="233"/>
      <c r="BV517" s="233"/>
      <c r="BW517" s="233"/>
      <c r="BX517" s="233"/>
      <c r="BY517" s="233"/>
      <c r="BZ517" s="96"/>
      <c r="CA517" s="96"/>
      <c r="CB517" s="96"/>
      <c r="CC517" s="96"/>
      <c r="CD517" s="96"/>
      <c r="CE517" s="96"/>
      <c r="CH517" s="233"/>
      <c r="CI517" s="233"/>
      <c r="CJ517" s="233"/>
      <c r="CK517" s="233"/>
      <c r="CL517" s="233"/>
      <c r="CM517" s="233"/>
      <c r="CN517" s="233"/>
      <c r="CO517" s="233"/>
      <c r="CP517" s="233"/>
      <c r="CQ517" s="96">
        <v>1614.501210381484</v>
      </c>
      <c r="CR517" s="96">
        <v>1665.3523107084625</v>
      </c>
      <c r="CS517" s="96">
        <v>1719.627811057466</v>
      </c>
      <c r="CT517" s="233"/>
      <c r="CU517" s="233"/>
      <c r="CV517" s="233"/>
      <c r="CW517" s="233"/>
      <c r="CX517" s="233"/>
      <c r="CY517" s="233"/>
      <c r="CZ517" s="233"/>
      <c r="DA517" s="233"/>
      <c r="DB517" s="233"/>
      <c r="DC517" s="96"/>
      <c r="DD517" s="96"/>
      <c r="DE517" s="96"/>
      <c r="DH517" s="96"/>
      <c r="DI517" s="96"/>
      <c r="DJ517" s="96"/>
      <c r="DK517" s="96"/>
      <c r="DL517" s="96"/>
      <c r="DM517" s="96"/>
      <c r="DN517" s="96"/>
      <c r="DO517" s="96"/>
      <c r="DP517" s="96"/>
      <c r="DQ517" s="96"/>
      <c r="DR517" s="96"/>
      <c r="DS517" s="96"/>
      <c r="DT517" s="96"/>
      <c r="DU517" s="96"/>
      <c r="DV517" s="96"/>
      <c r="DW517" s="96"/>
      <c r="DX517" s="96"/>
      <c r="DY517" s="96"/>
      <c r="DZ517" s="96"/>
      <c r="EA517" s="96"/>
      <c r="EB517" s="96"/>
      <c r="EC517" s="96"/>
      <c r="ED517" s="96"/>
      <c r="EE517" s="96"/>
      <c r="EF517" s="96">
        <v>639.92981410771836</v>
      </c>
      <c r="EG517" s="96">
        <v>555.36556641259062</v>
      </c>
      <c r="EH517" s="96">
        <v>347.04650300101656</v>
      </c>
      <c r="EI517" s="96">
        <v>572.75177344307644</v>
      </c>
      <c r="EJ517" s="96">
        <v>287.50382028965362</v>
      </c>
      <c r="EK517" s="96">
        <v>529.08602702568032</v>
      </c>
      <c r="EL517" s="96">
        <v>411.59503767086682</v>
      </c>
      <c r="EM517" s="96">
        <v>234.94163362262546</v>
      </c>
      <c r="EN517" s="96">
        <v>604.13657707477762</v>
      </c>
      <c r="EO517" s="96">
        <v>369.97321995725184</v>
      </c>
      <c r="EP517" s="96">
        <v>373.99929703500868</v>
      </c>
      <c r="EQ517" s="96">
        <v>453.78405628819309</v>
      </c>
      <c r="ER517" s="96">
        <v>440.26575708048119</v>
      </c>
      <c r="ES517" s="96">
        <v>244.71364641519486</v>
      </c>
      <c r="ET517" s="96">
        <v>234.69976780734601</v>
      </c>
      <c r="EU517" s="96">
        <v>257.86248593326604</v>
      </c>
      <c r="EV517" s="96">
        <v>325.45075142174716</v>
      </c>
      <c r="EW517" s="96">
        <v>333.50255341202978</v>
      </c>
      <c r="EX517" s="96">
        <v>391.8491715634006</v>
      </c>
      <c r="EY517" s="96">
        <v>412.13688841282703</v>
      </c>
      <c r="EZ517" s="96">
        <v>540.63392742892904</v>
      </c>
      <c r="FA517" s="96">
        <v>427.04326709115662</v>
      </c>
      <c r="FB517" s="96">
        <v>443</v>
      </c>
      <c r="FC517" s="96">
        <v>485.1</v>
      </c>
      <c r="FD517" s="96">
        <v>540.6</v>
      </c>
      <c r="FE517" s="96"/>
      <c r="FF517" s="96"/>
      <c r="FG517" s="96"/>
      <c r="FH517" s="96">
        <v>337.9328087086123</v>
      </c>
      <c r="FI517" s="96">
        <v>596.36542179052492</v>
      </c>
      <c r="FJ517" s="96">
        <v>348.9764542263934</v>
      </c>
      <c r="FK517" s="96">
        <v>365.78928219119945</v>
      </c>
      <c r="FL517" s="96">
        <v>330.63376226645153</v>
      </c>
      <c r="FM517" s="96">
        <v>440.07312415991089</v>
      </c>
      <c r="FN517" s="96">
        <v>377.33611370199634</v>
      </c>
      <c r="FO517" s="96">
        <v>398.73359596846439</v>
      </c>
      <c r="FP517" s="96">
        <v>302.90062965582183</v>
      </c>
      <c r="FQ517" s="96">
        <v>437.70259316348495</v>
      </c>
      <c r="FR517" s="96">
        <v>402.8842059447926</v>
      </c>
      <c r="FS517" s="96">
        <v>427.99622268316398</v>
      </c>
      <c r="FT517" s="96">
        <v>433.72850424736794</v>
      </c>
      <c r="FU517" s="96">
        <v>385.02631268171837</v>
      </c>
      <c r="FV517" s="96">
        <v>398.53769825925315</v>
      </c>
      <c r="FW517" s="96">
        <v>422.51238959923734</v>
      </c>
      <c r="FX517" s="96">
        <v>604.23709926398737</v>
      </c>
      <c r="FY517" s="159"/>
      <c r="FZ517" s="159"/>
      <c r="GA517" s="159"/>
      <c r="GB517" s="159"/>
      <c r="GC517" s="159"/>
      <c r="GD517" s="159"/>
      <c r="GE517" s="159"/>
      <c r="GF517" s="159"/>
      <c r="GG517" s="159"/>
      <c r="GH517" s="159"/>
      <c r="GI517" s="159"/>
      <c r="GJ517" s="159"/>
      <c r="GK517" s="159"/>
      <c r="GL517" s="159"/>
      <c r="GM517" s="159"/>
      <c r="GN517" s="159"/>
      <c r="GO517" s="159"/>
      <c r="GP517" s="159"/>
      <c r="GQ517" s="159"/>
      <c r="GR517" s="159"/>
      <c r="GS517" s="159"/>
      <c r="GT517" s="159"/>
      <c r="GU517" s="159"/>
      <c r="GV517" s="159"/>
      <c r="GW517" s="159"/>
      <c r="GX517" s="159"/>
      <c r="GY517" s="159"/>
      <c r="GZ517" s="159"/>
      <c r="HA517" s="159"/>
      <c r="HB517" s="159"/>
      <c r="HC517" s="159"/>
      <c r="HD517" s="159"/>
      <c r="HE517" s="159"/>
      <c r="HF517" s="159"/>
      <c r="HG517" s="159"/>
      <c r="HH517" s="159"/>
    </row>
    <row r="518" spans="2:216" ht="15" customHeight="1">
      <c r="B518" s="104" t="s">
        <v>652</v>
      </c>
      <c r="C518" s="106" t="s">
        <v>153</v>
      </c>
      <c r="H518" s="96"/>
      <c r="I518" s="96"/>
      <c r="J518" s="96"/>
      <c r="K518" s="96"/>
      <c r="L518" s="96"/>
      <c r="M518" s="96"/>
      <c r="N518" s="96"/>
      <c r="O518" s="96"/>
      <c r="P518" s="96"/>
      <c r="Q518" s="96"/>
      <c r="R518" s="96"/>
      <c r="S518" s="96"/>
      <c r="T518" s="96"/>
      <c r="U518" s="96"/>
      <c r="V518" s="96"/>
      <c r="W518" s="96"/>
      <c r="X518" s="96"/>
      <c r="Y518" s="96"/>
      <c r="Z518" s="96"/>
      <c r="AA518" s="96"/>
      <c r="AB518" s="96"/>
      <c r="AC518" s="96"/>
      <c r="AD518" s="96"/>
      <c r="AE518" s="96"/>
      <c r="AF518" s="182"/>
      <c r="AH518" s="220"/>
      <c r="AI518" s="220"/>
      <c r="AJ518" s="220"/>
      <c r="AK518" s="96"/>
      <c r="AL518" s="96"/>
      <c r="AM518" s="96"/>
      <c r="AN518" s="96"/>
      <c r="AO518" s="96"/>
      <c r="AP518" s="96"/>
      <c r="AQ518" s="96"/>
      <c r="AR518" s="96"/>
      <c r="AS518" s="96"/>
      <c r="AT518" s="220"/>
      <c r="AU518" s="220"/>
      <c r="AV518" s="220"/>
      <c r="AW518" s="96"/>
      <c r="AX518" s="96"/>
      <c r="AY518" s="96"/>
      <c r="AZ518" s="96"/>
      <c r="BA518" s="96"/>
      <c r="BB518" s="96"/>
      <c r="BC518" s="96"/>
      <c r="BD518" s="96"/>
      <c r="BE518" s="96"/>
      <c r="BH518" s="220"/>
      <c r="BI518" s="220"/>
      <c r="BJ518" s="220"/>
      <c r="BK518" s="220"/>
      <c r="BL518" s="220"/>
      <c r="BM518" s="220"/>
      <c r="BN518" s="96"/>
      <c r="BO518" s="96"/>
      <c r="BP518" s="96"/>
      <c r="BQ518" s="96"/>
      <c r="BR518" s="96"/>
      <c r="BS518" s="96"/>
      <c r="BT518" s="220"/>
      <c r="BU518" s="220"/>
      <c r="BV518" s="220"/>
      <c r="BW518" s="220"/>
      <c r="BX518" s="220"/>
      <c r="BY518" s="220"/>
      <c r="BZ518" s="96"/>
      <c r="CA518" s="96"/>
      <c r="CB518" s="96"/>
      <c r="CC518" s="96"/>
      <c r="CD518" s="96"/>
      <c r="CE518" s="96"/>
      <c r="CH518" s="220"/>
      <c r="CI518" s="220"/>
      <c r="CJ518" s="220"/>
      <c r="CK518" s="220"/>
      <c r="CL518" s="220"/>
      <c r="CM518" s="220"/>
      <c r="CN518" s="220"/>
      <c r="CO518" s="220"/>
      <c r="CP518" s="220"/>
      <c r="CQ518" s="96">
        <v>364076.43369999999</v>
      </c>
      <c r="CR518" s="96">
        <v>335230.0221</v>
      </c>
      <c r="CS518" s="96">
        <v>386994.88230000006</v>
      </c>
      <c r="CT518" s="220"/>
      <c r="CU518" s="220"/>
      <c r="CV518" s="220"/>
      <c r="CW518" s="220"/>
      <c r="CX518" s="220"/>
      <c r="CY518" s="220"/>
      <c r="CZ518" s="220"/>
      <c r="DA518" s="220"/>
      <c r="DB518" s="220"/>
      <c r="DC518" s="96"/>
      <c r="DD518" s="96"/>
      <c r="DE518" s="96"/>
      <c r="DH518" s="96"/>
      <c r="DI518" s="96"/>
      <c r="DJ518" s="96"/>
      <c r="DK518" s="96"/>
      <c r="DL518" s="96"/>
      <c r="DM518" s="96"/>
      <c r="DN518" s="96"/>
      <c r="DO518" s="96"/>
      <c r="DP518" s="96"/>
      <c r="DQ518" s="96"/>
      <c r="DR518" s="96"/>
      <c r="DS518" s="96"/>
      <c r="DT518" s="96"/>
      <c r="DU518" s="96"/>
      <c r="DV518" s="96"/>
      <c r="DW518" s="96"/>
      <c r="DX518" s="96"/>
      <c r="DY518" s="96"/>
      <c r="DZ518" s="96"/>
      <c r="EA518" s="96"/>
      <c r="EB518" s="96"/>
      <c r="EC518" s="96"/>
      <c r="ED518" s="96"/>
      <c r="EE518" s="96"/>
      <c r="EF518" s="96">
        <v>91866.707200000004</v>
      </c>
      <c r="EG518" s="96">
        <v>90520.429980000001</v>
      </c>
      <c r="EH518" s="96">
        <v>61067.569261265802</v>
      </c>
      <c r="EI518" s="96">
        <v>82008.774499999985</v>
      </c>
      <c r="EJ518" s="96">
        <v>87134.25509999998</v>
      </c>
      <c r="EK518" s="96">
        <v>78958.90236376923</v>
      </c>
      <c r="EL518" s="96">
        <v>90836.760559999995</v>
      </c>
      <c r="EM518" s="96">
        <v>51188.070000000007</v>
      </c>
      <c r="EN518" s="96">
        <v>89299.530899999998</v>
      </c>
      <c r="EO518" s="96">
        <v>91042.696563000005</v>
      </c>
      <c r="EP518" s="96">
        <v>76344.521599999978</v>
      </c>
      <c r="EQ518" s="96">
        <v>80337.0196</v>
      </c>
      <c r="ER518" s="96">
        <v>78006.75</v>
      </c>
      <c r="ES518" s="96">
        <v>91334.401200000051</v>
      </c>
      <c r="ET518" s="96">
        <v>90228.203199999931</v>
      </c>
      <c r="EU518" s="96">
        <v>89322.925089999946</v>
      </c>
      <c r="EV518" s="96">
        <v>87809.191800000001</v>
      </c>
      <c r="EW518" s="96">
        <v>79793</v>
      </c>
      <c r="EX518" s="96">
        <v>75262.647100000002</v>
      </c>
      <c r="EY518" s="96">
        <v>83185.41459999996</v>
      </c>
      <c r="EZ518" s="96">
        <v>88739.597099999984</v>
      </c>
      <c r="FA518" s="96">
        <v>82022.392900000035</v>
      </c>
      <c r="FB518" s="96">
        <v>85137</v>
      </c>
      <c r="FC518" s="96">
        <v>93166.5</v>
      </c>
      <c r="FD518" s="96">
        <v>89802.4</v>
      </c>
      <c r="FE518" s="96"/>
      <c r="FF518" s="96"/>
      <c r="FG518" s="96"/>
      <c r="FH518" s="96">
        <v>94235.363211111122</v>
      </c>
      <c r="FI518" s="96">
        <v>92810.280200000008</v>
      </c>
      <c r="FJ518" s="96">
        <v>63258.709499999968</v>
      </c>
      <c r="FK518" s="96">
        <v>91493.049100000004</v>
      </c>
      <c r="FL518" s="96">
        <v>91935.580699999933</v>
      </c>
      <c r="FM518" s="96">
        <v>92968.774000000019</v>
      </c>
      <c r="FN518" s="96">
        <v>84486.726200000034</v>
      </c>
      <c r="FO518" s="96">
        <v>88389.473300000012</v>
      </c>
      <c r="FP518" s="96">
        <v>89863.089999999967</v>
      </c>
      <c r="FQ518" s="96">
        <v>93181.390900000028</v>
      </c>
      <c r="FR518" s="96">
        <v>93663.751999999993</v>
      </c>
      <c r="FS518" s="96">
        <v>91975.025999999954</v>
      </c>
      <c r="FT518" s="96">
        <v>93584.934400000027</v>
      </c>
      <c r="FU518" s="96">
        <v>92559.194639999972</v>
      </c>
      <c r="FV518" s="96">
        <v>93576.5717</v>
      </c>
      <c r="FW518" s="96">
        <v>82773.33679999999</v>
      </c>
      <c r="FX518" s="96">
        <v>90775.194000000018</v>
      </c>
      <c r="FY518" s="159"/>
      <c r="FZ518" s="159"/>
      <c r="GA518" s="159"/>
      <c r="GB518" s="159"/>
      <c r="GC518" s="159"/>
      <c r="GD518" s="159"/>
      <c r="GE518" s="159"/>
      <c r="GF518" s="159"/>
      <c r="GG518" s="159"/>
      <c r="GH518" s="159"/>
      <c r="GI518" s="159"/>
      <c r="GJ518" s="159"/>
      <c r="GK518" s="159"/>
      <c r="GL518" s="159"/>
      <c r="GM518" s="159"/>
      <c r="GN518" s="159"/>
      <c r="GO518" s="159"/>
      <c r="GP518" s="159"/>
      <c r="GQ518" s="159"/>
      <c r="GR518" s="159"/>
      <c r="GS518" s="159"/>
      <c r="GT518" s="159"/>
      <c r="GU518" s="159"/>
      <c r="GV518" s="159"/>
      <c r="GW518" s="159"/>
      <c r="GX518" s="159"/>
      <c r="GY518" s="159"/>
      <c r="GZ518" s="159"/>
      <c r="HA518" s="159"/>
      <c r="HB518" s="159"/>
      <c r="HC518" s="159"/>
      <c r="HD518" s="159"/>
      <c r="HE518" s="159"/>
      <c r="HF518" s="159"/>
      <c r="HG518" s="159"/>
      <c r="HH518" s="159"/>
    </row>
    <row r="519" spans="2:216" ht="15" customHeight="1">
      <c r="B519" s="104" t="s">
        <v>652</v>
      </c>
      <c r="C519" s="106" t="s">
        <v>156</v>
      </c>
      <c r="H519" s="135"/>
      <c r="I519" s="135"/>
      <c r="J519" s="135"/>
      <c r="K519" s="135"/>
      <c r="L519" s="135"/>
      <c r="M519" s="135"/>
      <c r="N519" s="135"/>
      <c r="O519" s="135"/>
      <c r="P519" s="135"/>
      <c r="Q519" s="135"/>
      <c r="R519" s="135"/>
      <c r="S519" s="135"/>
      <c r="T519" s="135"/>
      <c r="U519" s="135"/>
      <c r="V519" s="135"/>
      <c r="W519" s="135"/>
      <c r="X519" s="135"/>
      <c r="Y519" s="135"/>
      <c r="Z519" s="135"/>
      <c r="AA519" s="135"/>
      <c r="AB519" s="135"/>
      <c r="AC519" s="135"/>
      <c r="AD519" s="135"/>
      <c r="AE519" s="135"/>
      <c r="AF519" s="203"/>
      <c r="AH519" s="232"/>
      <c r="AI519" s="232"/>
      <c r="AJ519" s="232"/>
      <c r="AK519" s="135"/>
      <c r="AL519" s="135"/>
      <c r="AM519" s="135"/>
      <c r="AN519" s="135"/>
      <c r="AO519" s="135"/>
      <c r="AP519" s="135"/>
      <c r="AQ519" s="135"/>
      <c r="AR519" s="135"/>
      <c r="AS519" s="135"/>
      <c r="AT519" s="232"/>
      <c r="AU519" s="232"/>
      <c r="AV519" s="232"/>
      <c r="AW519" s="135"/>
      <c r="AX519" s="135"/>
      <c r="AY519" s="135"/>
      <c r="AZ519" s="135"/>
      <c r="BA519" s="135"/>
      <c r="BB519" s="135"/>
      <c r="BC519" s="135"/>
      <c r="BD519" s="135"/>
      <c r="BE519" s="135"/>
      <c r="BH519" s="232"/>
      <c r="BI519" s="232"/>
      <c r="BJ519" s="232"/>
      <c r="BK519" s="232"/>
      <c r="BL519" s="232"/>
      <c r="BM519" s="232"/>
      <c r="BN519" s="135"/>
      <c r="BO519" s="135"/>
      <c r="BP519" s="135"/>
      <c r="BQ519" s="135"/>
      <c r="BR519" s="135"/>
      <c r="BS519" s="135"/>
      <c r="BT519" s="232"/>
      <c r="BU519" s="232"/>
      <c r="BV519" s="232"/>
      <c r="BW519" s="232"/>
      <c r="BX519" s="232"/>
      <c r="BY519" s="232"/>
      <c r="BZ519" s="135"/>
      <c r="CA519" s="135"/>
      <c r="CB519" s="135"/>
      <c r="CC519" s="135"/>
      <c r="CD519" s="135"/>
      <c r="CE519" s="135"/>
      <c r="CH519" s="232"/>
      <c r="CI519" s="232"/>
      <c r="CJ519" s="232"/>
      <c r="CK519" s="232"/>
      <c r="CL519" s="232"/>
      <c r="CM519" s="232"/>
      <c r="CN519" s="232"/>
      <c r="CO519" s="232"/>
      <c r="CP519" s="232"/>
      <c r="CQ519" s="135">
        <v>1.3702978374670238</v>
      </c>
      <c r="CR519" s="135">
        <v>1.4908984405228554</v>
      </c>
      <c r="CS519" s="135">
        <v>1.3287098473173042</v>
      </c>
      <c r="CT519" s="232"/>
      <c r="CU519" s="232"/>
      <c r="CV519" s="232"/>
      <c r="CW519" s="232"/>
      <c r="CX519" s="232"/>
      <c r="CY519" s="232"/>
      <c r="CZ519" s="232"/>
      <c r="DA519" s="232"/>
      <c r="DB519" s="232"/>
      <c r="DC519" s="135"/>
      <c r="DD519" s="135"/>
      <c r="DE519" s="135"/>
      <c r="DH519" s="135"/>
      <c r="DI519" s="135"/>
      <c r="DJ519" s="135"/>
      <c r="DK519" s="135"/>
      <c r="DL519" s="135"/>
      <c r="DM519" s="135"/>
      <c r="DN519" s="135"/>
      <c r="DO519" s="135"/>
      <c r="DP519" s="135"/>
      <c r="DQ519" s="135"/>
      <c r="DR519" s="135"/>
      <c r="DS519" s="135"/>
      <c r="DT519" s="135"/>
      <c r="DU519" s="135"/>
      <c r="DV519" s="135"/>
      <c r="DW519" s="135"/>
      <c r="DX519" s="135"/>
      <c r="DY519" s="135"/>
      <c r="DZ519" s="135"/>
      <c r="EA519" s="135"/>
      <c r="EB519" s="135"/>
      <c r="EC519" s="135"/>
      <c r="ED519" s="135"/>
      <c r="EE519" s="135"/>
      <c r="EF519" s="135">
        <v>1.8159855555852997</v>
      </c>
      <c r="EG519" s="135">
        <v>2.2701839079907415</v>
      </c>
      <c r="EH519" s="135">
        <v>1.6804058330770921</v>
      </c>
      <c r="EI519" s="135">
        <v>2.1014097235199269</v>
      </c>
      <c r="EJ519" s="135">
        <v>1.1126811774532983</v>
      </c>
      <c r="EK519" s="135">
        <v>1.5010749049611307</v>
      </c>
      <c r="EL519" s="135">
        <v>1.0402757015709332</v>
      </c>
      <c r="EM519" s="135">
        <v>1.4007300068632356</v>
      </c>
      <c r="EN519" s="135">
        <v>2.0858488328658735</v>
      </c>
      <c r="EO519" s="135">
        <v>1.1339897704319499</v>
      </c>
      <c r="EP519" s="135">
        <v>1.4388947927022446</v>
      </c>
      <c r="EQ519" s="135">
        <v>1.6976265548264178</v>
      </c>
      <c r="ER519" s="135">
        <v>1.8094362049847863</v>
      </c>
      <c r="ES519" s="135">
        <v>0.93411428571428512</v>
      </c>
      <c r="ET519" s="135">
        <v>0.89206676842728039</v>
      </c>
      <c r="EU519" s="135">
        <v>0.97248227721608371</v>
      </c>
      <c r="EV519" s="135">
        <v>1.2635263501265481</v>
      </c>
      <c r="EW519" s="135">
        <v>1.36</v>
      </c>
      <c r="EX519" s="135">
        <v>1.4810369553160336</v>
      </c>
      <c r="EY519" s="135">
        <v>1.3555429210082584</v>
      </c>
      <c r="EZ519" s="135">
        <v>1.6507523542616269</v>
      </c>
      <c r="FA519" s="135">
        <v>1.476222653497977</v>
      </c>
      <c r="FB519" s="135">
        <v>1.27</v>
      </c>
      <c r="FC519" s="135">
        <v>1.1000000000000001</v>
      </c>
      <c r="FD519" s="135">
        <v>1.5</v>
      </c>
      <c r="FE519" s="135"/>
      <c r="FF519" s="135"/>
      <c r="FG519" s="135"/>
      <c r="FH519" s="135">
        <v>1.262897674600808</v>
      </c>
      <c r="FI519" s="135">
        <v>1.6649291531894028</v>
      </c>
      <c r="FJ519" s="135">
        <v>1.6005525946159875</v>
      </c>
      <c r="FK519" s="135">
        <v>1.2766177619901393</v>
      </c>
      <c r="FL519" s="135">
        <v>1.1731061545302248</v>
      </c>
      <c r="FM519" s="135">
        <v>1.4523398958473948</v>
      </c>
      <c r="FN519" s="135">
        <v>1.4636263947368684</v>
      </c>
      <c r="FO519" s="135">
        <v>1.2515861357546534</v>
      </c>
      <c r="FP519" s="135">
        <v>1.0662876741114502</v>
      </c>
      <c r="FQ519" s="135">
        <v>1.5518104717985055</v>
      </c>
      <c r="FR519" s="135">
        <v>1.3700830716048253</v>
      </c>
      <c r="FS519" s="135">
        <v>1.4761142239607599</v>
      </c>
      <c r="FT519" s="135">
        <v>1.4602987450561511</v>
      </c>
      <c r="FU519" s="135">
        <v>1.4167413580802184</v>
      </c>
      <c r="FV519" s="135">
        <v>1.4054218454306315</v>
      </c>
      <c r="FW519" s="135">
        <v>1.4704475603947211</v>
      </c>
      <c r="FX519" s="135">
        <v>1.6830920546157633</v>
      </c>
      <c r="FY519" s="164"/>
      <c r="FZ519" s="164"/>
      <c r="GA519" s="164"/>
      <c r="GB519" s="164"/>
      <c r="GC519" s="164"/>
      <c r="GD519" s="164"/>
      <c r="GE519" s="164"/>
      <c r="GF519" s="164"/>
      <c r="GG519" s="164"/>
      <c r="GH519" s="164"/>
      <c r="GI519" s="164"/>
      <c r="GJ519" s="164"/>
      <c r="GK519" s="164"/>
      <c r="GL519" s="164"/>
      <c r="GM519" s="164"/>
      <c r="GN519" s="164"/>
      <c r="GO519" s="164"/>
      <c r="GP519" s="164"/>
      <c r="GQ519" s="164"/>
      <c r="GR519" s="164"/>
      <c r="GS519" s="164"/>
      <c r="GT519" s="164"/>
      <c r="GU519" s="164"/>
      <c r="GV519" s="164"/>
      <c r="GW519" s="164"/>
      <c r="GX519" s="164"/>
      <c r="GY519" s="164"/>
      <c r="GZ519" s="164"/>
      <c r="HA519" s="164"/>
      <c r="HB519" s="164"/>
      <c r="HC519" s="164"/>
      <c r="HD519" s="164"/>
      <c r="HE519" s="164"/>
      <c r="HF519" s="164"/>
      <c r="HG519" s="164"/>
      <c r="HH519" s="164"/>
    </row>
    <row r="520" spans="2:216" ht="15" customHeight="1">
      <c r="B520" s="104" t="s">
        <v>652</v>
      </c>
      <c r="C520" s="106" t="s">
        <v>158</v>
      </c>
      <c r="H520" s="96"/>
      <c r="I520" s="96"/>
      <c r="J520" s="96"/>
      <c r="K520" s="96"/>
      <c r="L520" s="96"/>
      <c r="M520" s="96"/>
      <c r="N520" s="96"/>
      <c r="O520" s="96"/>
      <c r="P520" s="96"/>
      <c r="Q520" s="96"/>
      <c r="R520" s="96"/>
      <c r="S520" s="96"/>
      <c r="T520" s="96"/>
      <c r="U520" s="96"/>
      <c r="V520" s="96"/>
      <c r="W520" s="96"/>
      <c r="X520" s="96"/>
      <c r="Y520" s="96"/>
      <c r="Z520" s="96"/>
      <c r="AA520" s="96"/>
      <c r="AB520" s="96"/>
      <c r="AC520" s="96"/>
      <c r="AD520" s="96"/>
      <c r="AE520" s="96"/>
      <c r="AF520" s="182"/>
      <c r="AH520" s="220"/>
      <c r="AI520" s="220"/>
      <c r="AJ520" s="220"/>
      <c r="AK520" s="96"/>
      <c r="AL520" s="96"/>
      <c r="AM520" s="96"/>
      <c r="AN520" s="96"/>
      <c r="AO520" s="96"/>
      <c r="AP520" s="96"/>
      <c r="AQ520" s="96"/>
      <c r="AR520" s="96"/>
      <c r="AS520" s="96"/>
      <c r="AT520" s="220"/>
      <c r="AU520" s="220"/>
      <c r="AV520" s="220"/>
      <c r="AW520" s="96"/>
      <c r="AX520" s="96"/>
      <c r="AY520" s="96"/>
      <c r="AZ520" s="96"/>
      <c r="BA520" s="96"/>
      <c r="BB520" s="96"/>
      <c r="BC520" s="96"/>
      <c r="BD520" s="96"/>
      <c r="BE520" s="96"/>
      <c r="BH520" s="220"/>
      <c r="BI520" s="220"/>
      <c r="BJ520" s="220"/>
      <c r="BK520" s="220"/>
      <c r="BL520" s="220"/>
      <c r="BM520" s="220"/>
      <c r="BN520" s="96"/>
      <c r="BO520" s="96"/>
      <c r="BP520" s="96"/>
      <c r="BQ520" s="96"/>
      <c r="BR520" s="96"/>
      <c r="BS520" s="96"/>
      <c r="BT520" s="220"/>
      <c r="BU520" s="220"/>
      <c r="BV520" s="220"/>
      <c r="BW520" s="220"/>
      <c r="BX520" s="220"/>
      <c r="BY520" s="220"/>
      <c r="BZ520" s="96"/>
      <c r="CA520" s="96"/>
      <c r="CB520" s="96"/>
      <c r="CC520" s="96"/>
      <c r="CD520" s="96"/>
      <c r="CE520" s="96"/>
      <c r="CH520" s="220"/>
      <c r="CI520" s="220"/>
      <c r="CJ520" s="220"/>
      <c r="CK520" s="220"/>
      <c r="CL520" s="220"/>
      <c r="CM520" s="220"/>
      <c r="CN520" s="220"/>
      <c r="CO520" s="220"/>
      <c r="CP520" s="220"/>
      <c r="CQ520" s="96">
        <v>16039.785572926767</v>
      </c>
      <c r="CR520" s="96">
        <v>16068.745914133478</v>
      </c>
      <c r="CS520" s="96">
        <v>16532.03792544793</v>
      </c>
      <c r="CT520" s="220"/>
      <c r="CU520" s="220"/>
      <c r="CV520" s="220"/>
      <c r="CW520" s="220"/>
      <c r="CX520" s="220"/>
      <c r="CY520" s="220"/>
      <c r="CZ520" s="220"/>
      <c r="DA520" s="220"/>
      <c r="DB520" s="220"/>
      <c r="DC520" s="96"/>
      <c r="DD520" s="96"/>
      <c r="DE520" s="96"/>
      <c r="DH520" s="96"/>
      <c r="DI520" s="96"/>
      <c r="DJ520" s="96"/>
      <c r="DK520" s="96"/>
      <c r="DL520" s="96"/>
      <c r="DM520" s="96"/>
      <c r="DN520" s="96"/>
      <c r="DO520" s="96"/>
      <c r="DP520" s="96"/>
      <c r="DQ520" s="96"/>
      <c r="DR520" s="96"/>
      <c r="DS520" s="96"/>
      <c r="DT520" s="96"/>
      <c r="DU520" s="96"/>
      <c r="DV520" s="96"/>
      <c r="DW520" s="96"/>
      <c r="DX520" s="96"/>
      <c r="DY520" s="96"/>
      <c r="DZ520" s="96"/>
      <c r="EA520" s="96"/>
      <c r="EB520" s="96"/>
      <c r="EC520" s="96"/>
      <c r="ED520" s="96"/>
      <c r="EE520" s="96"/>
      <c r="EF520" s="96">
        <v>5363.6639152398402</v>
      </c>
      <c r="EG520" s="96">
        <v>6606.9141936850365</v>
      </c>
      <c r="EH520" s="96">
        <v>3299.2546042587642</v>
      </c>
      <c r="EI520" s="96">
        <v>5540.6673513141623</v>
      </c>
      <c r="EJ520" s="96">
        <v>3117.0996159009869</v>
      </c>
      <c r="EK520" s="96">
        <v>3810.6098372764109</v>
      </c>
      <c r="EL520" s="96">
        <v>3038.0933201038879</v>
      </c>
      <c r="EM520" s="96">
        <v>2305.2296927037037</v>
      </c>
      <c r="EN520" s="96">
        <v>5988.5685557768775</v>
      </c>
      <c r="EO520" s="96">
        <v>3319.2905287441163</v>
      </c>
      <c r="EP520" s="96">
        <v>3531.8149152951378</v>
      </c>
      <c r="EQ520" s="96">
        <v>4384.7909561428623</v>
      </c>
      <c r="ER520" s="96">
        <v>4538.0207514785161</v>
      </c>
      <c r="ES520" s="96">
        <v>2742.9975339762623</v>
      </c>
      <c r="ET520" s="96">
        <v>2587.799874792915</v>
      </c>
      <c r="EU520" s="96">
        <v>2792.7730787398968</v>
      </c>
      <c r="EV520" s="96">
        <v>3567.1001322879629</v>
      </c>
      <c r="EW520" s="96">
        <v>3488.9497895412346</v>
      </c>
      <c r="EX520" s="96">
        <v>3583.7392378604936</v>
      </c>
      <c r="EY520" s="96">
        <v>3625.3628176707871</v>
      </c>
      <c r="EZ520" s="96">
        <v>4709.6691054844414</v>
      </c>
      <c r="FA520" s="96">
        <v>3892.918557444108</v>
      </c>
      <c r="FB520" s="96">
        <v>3475</v>
      </c>
      <c r="FC520" s="96">
        <v>3399</v>
      </c>
      <c r="FD520" s="96">
        <v>4306</v>
      </c>
      <c r="FE520" s="96"/>
      <c r="FF520" s="96"/>
      <c r="FG520" s="96"/>
      <c r="FH520" s="96">
        <v>3826.2477724188666</v>
      </c>
      <c r="FI520" s="96">
        <v>4968.0145508045143</v>
      </c>
      <c r="FJ520" s="96">
        <v>3255.2271199969891</v>
      </c>
      <c r="FK520" s="96">
        <v>3755.2599123858786</v>
      </c>
      <c r="FL520" s="96">
        <v>3467.4639474258211</v>
      </c>
      <c r="FM520" s="96">
        <v>4341.066001239089</v>
      </c>
      <c r="FN520" s="96">
        <v>3975.6645388627562</v>
      </c>
      <c r="FO520" s="96">
        <v>3556.7415391761988</v>
      </c>
      <c r="FP520" s="96">
        <v>3080.6811721571953</v>
      </c>
      <c r="FQ520" s="96">
        <v>4648.992915756372</v>
      </c>
      <c r="FR520" s="96">
        <v>4125.8123219071495</v>
      </c>
      <c r="FS520" s="96">
        <v>4364.9663679999994</v>
      </c>
      <c r="FT520" s="96">
        <v>4393.7836621652059</v>
      </c>
      <c r="FU520" s="96">
        <v>4216.0053832267267</v>
      </c>
      <c r="FV520" s="96">
        <v>4228.2907921456317</v>
      </c>
      <c r="FW520" s="96">
        <v>3913.190780044245</v>
      </c>
      <c r="FX520" s="96">
        <v>4912.0872576832089</v>
      </c>
      <c r="FY520" s="159"/>
      <c r="FZ520" s="159"/>
      <c r="GA520" s="159"/>
      <c r="GB520" s="159"/>
      <c r="GC520" s="159"/>
      <c r="GD520" s="159"/>
      <c r="GE520" s="159"/>
      <c r="GF520" s="159"/>
      <c r="GG520" s="159"/>
      <c r="GH520" s="159"/>
      <c r="GI520" s="159"/>
      <c r="GJ520" s="159"/>
      <c r="GK520" s="159"/>
      <c r="GL520" s="159"/>
      <c r="GM520" s="159"/>
      <c r="GN520" s="159"/>
      <c r="GO520" s="159"/>
      <c r="GP520" s="159"/>
      <c r="GQ520" s="159"/>
      <c r="GR520" s="159"/>
      <c r="GS520" s="159"/>
      <c r="GT520" s="159"/>
      <c r="GU520" s="159"/>
      <c r="GV520" s="159"/>
      <c r="GW520" s="159"/>
      <c r="GX520" s="159"/>
      <c r="GY520" s="159"/>
      <c r="GZ520" s="159"/>
      <c r="HA520" s="159"/>
      <c r="HB520" s="159"/>
      <c r="HC520" s="159"/>
      <c r="HD520" s="159"/>
      <c r="HE520" s="159"/>
      <c r="HF520" s="159"/>
      <c r="HG520" s="159"/>
      <c r="HH520" s="159"/>
    </row>
    <row r="521" spans="2:216" ht="15" customHeight="1">
      <c r="B521" s="104" t="s">
        <v>653</v>
      </c>
      <c r="C521" s="106" t="s">
        <v>153</v>
      </c>
      <c r="H521" s="96">
        <v>380781.63219999999</v>
      </c>
      <c r="I521" s="96">
        <v>301626.41489999997</v>
      </c>
      <c r="J521" s="96">
        <v>357588.81929999997</v>
      </c>
      <c r="K521" s="96">
        <v>317489.66340000002</v>
      </c>
      <c r="L521" s="96">
        <v>337371.12390000001</v>
      </c>
      <c r="M521" s="96">
        <v>356233.33049999998</v>
      </c>
      <c r="N521" s="96">
        <v>347465.69449999998</v>
      </c>
      <c r="O521" s="96">
        <v>407613.32809999998</v>
      </c>
      <c r="P521" s="96">
        <v>405406.64360000001</v>
      </c>
      <c r="Q521" s="96">
        <v>409255.48369999998</v>
      </c>
      <c r="R521" s="96">
        <v>386148.03779999999</v>
      </c>
      <c r="S521" s="96">
        <v>352051.29340000002</v>
      </c>
      <c r="T521" s="96"/>
      <c r="U521" s="96"/>
      <c r="V521" s="96"/>
      <c r="W521" s="96"/>
      <c r="X521" s="96"/>
      <c r="Y521" s="96"/>
      <c r="Z521" s="96"/>
      <c r="AA521" s="96"/>
      <c r="AB521" s="96"/>
      <c r="AC521" s="96"/>
      <c r="AD521" s="96"/>
      <c r="AE521" s="96"/>
      <c r="AF521" s="182"/>
      <c r="AH521" s="233"/>
      <c r="AI521" s="233"/>
      <c r="AJ521" s="233"/>
      <c r="AK521" s="96">
        <v>339930.41519999999</v>
      </c>
      <c r="AL521" s="96">
        <v>355437.22850000003</v>
      </c>
      <c r="AM521" s="96">
        <v>334514.08230000007</v>
      </c>
      <c r="AN521" s="96">
        <v>379920.45549999998</v>
      </c>
      <c r="AO521" s="96">
        <v>381671.14439999993</v>
      </c>
      <c r="AP521" s="96">
        <v>365904.77789999993</v>
      </c>
      <c r="AQ521" s="96">
        <v>387100.49700000003</v>
      </c>
      <c r="AR521" s="96">
        <v>331753.56439999997</v>
      </c>
      <c r="AS521" s="96">
        <v>409142.89619999996</v>
      </c>
      <c r="AT521" s="233"/>
      <c r="AU521" s="233"/>
      <c r="AV521" s="233"/>
      <c r="AW521" s="96"/>
      <c r="AX521" s="96"/>
      <c r="AY521" s="96"/>
      <c r="AZ521" s="96"/>
      <c r="BA521" s="96"/>
      <c r="BB521" s="96"/>
      <c r="BC521" s="96"/>
      <c r="BD521" s="96"/>
      <c r="BE521" s="96"/>
      <c r="BH521" s="233"/>
      <c r="BI521" s="233"/>
      <c r="BJ521" s="233"/>
      <c r="BK521" s="233"/>
      <c r="BL521" s="233"/>
      <c r="BM521" s="233"/>
      <c r="BN521" s="96">
        <v>371449.90460000001</v>
      </c>
      <c r="BO521" s="96">
        <v>319688.84820000001</v>
      </c>
      <c r="BP521" s="96">
        <v>338782.3149</v>
      </c>
      <c r="BQ521" s="96">
        <v>381943.49699999997</v>
      </c>
      <c r="BR521" s="96">
        <v>324833.4302</v>
      </c>
      <c r="BS521" s="96">
        <v>385280.64319999999</v>
      </c>
      <c r="BT521" s="233"/>
      <c r="BU521" s="233"/>
      <c r="BV521" s="233"/>
      <c r="BW521" s="233"/>
      <c r="BX521" s="233"/>
      <c r="BY521" s="233"/>
      <c r="BZ521" s="96"/>
      <c r="CA521" s="96"/>
      <c r="CB521" s="96"/>
      <c r="CC521" s="96"/>
      <c r="CD521" s="96"/>
      <c r="CE521" s="96"/>
      <c r="CH521" s="233"/>
      <c r="CI521" s="233"/>
      <c r="CJ521" s="233"/>
      <c r="CK521" s="233"/>
      <c r="CL521" s="233"/>
      <c r="CM521" s="233"/>
      <c r="CN521" s="233"/>
      <c r="CO521" s="233"/>
      <c r="CP521" s="233"/>
      <c r="CQ521" s="96">
        <v>364076.43369999999</v>
      </c>
      <c r="CR521" s="96">
        <v>335230.0221</v>
      </c>
      <c r="CS521" s="96">
        <v>386994.88230000006</v>
      </c>
      <c r="CT521" s="233"/>
      <c r="CU521" s="233"/>
      <c r="CV521" s="233"/>
      <c r="CW521" s="233"/>
      <c r="CX521" s="233"/>
      <c r="CY521" s="233"/>
      <c r="CZ521" s="233"/>
      <c r="DA521" s="233"/>
      <c r="DB521" s="233"/>
      <c r="DC521" s="96"/>
      <c r="DD521" s="96"/>
      <c r="DE521" s="96"/>
      <c r="DH521" s="96"/>
      <c r="DI521" s="96"/>
      <c r="DJ521" s="96"/>
      <c r="DK521" s="96"/>
      <c r="DL521" s="96"/>
      <c r="DM521" s="96"/>
      <c r="DN521" s="96"/>
      <c r="DO521" s="96"/>
      <c r="DP521" s="96"/>
      <c r="DQ521" s="96"/>
      <c r="DR521" s="96"/>
      <c r="DS521" s="96"/>
      <c r="DT521" s="96"/>
      <c r="DU521" s="96"/>
      <c r="DV521" s="96"/>
      <c r="DW521" s="96"/>
      <c r="DX521" s="96"/>
      <c r="DY521" s="96"/>
      <c r="DZ521" s="96"/>
      <c r="EA521" s="96"/>
      <c r="EB521" s="96"/>
      <c r="EC521" s="96"/>
      <c r="ED521" s="96"/>
      <c r="EE521" s="96"/>
      <c r="EF521" s="96">
        <v>91866.707200000004</v>
      </c>
      <c r="EG521" s="96">
        <v>90520.429980000001</v>
      </c>
      <c r="EH521" s="96">
        <v>61067.569261265802</v>
      </c>
      <c r="EI521" s="96">
        <v>82008.774499999985</v>
      </c>
      <c r="EJ521" s="96">
        <v>87134.25509999998</v>
      </c>
      <c r="EK521" s="96">
        <v>78958.90236376923</v>
      </c>
      <c r="EL521" s="96">
        <v>90836.760559999995</v>
      </c>
      <c r="EM521" s="96">
        <v>51188.070000000007</v>
      </c>
      <c r="EN521" s="96">
        <v>89299.530899999998</v>
      </c>
      <c r="EO521" s="96">
        <v>91042.696563000005</v>
      </c>
      <c r="EP521" s="96">
        <v>76344.521599999978</v>
      </c>
      <c r="EQ521" s="96">
        <v>80337.0196</v>
      </c>
      <c r="ER521" s="96">
        <v>78006.75</v>
      </c>
      <c r="ES521" s="96">
        <v>91334.401200000051</v>
      </c>
      <c r="ET521" s="96">
        <v>90228.203199999931</v>
      </c>
      <c r="EU521" s="96">
        <v>89322.925089999946</v>
      </c>
      <c r="EV521" s="96">
        <v>87809.191800000001</v>
      </c>
      <c r="EW521" s="96">
        <v>79793</v>
      </c>
      <c r="EX521" s="96">
        <v>75262.647100000002</v>
      </c>
      <c r="EY521" s="96">
        <v>83185.41459999996</v>
      </c>
      <c r="EZ521" s="96">
        <v>88739.597099999984</v>
      </c>
      <c r="FA521" s="96">
        <v>82022.392900000035</v>
      </c>
      <c r="FB521" s="96">
        <v>85137</v>
      </c>
      <c r="FC521" s="96">
        <v>93166.5</v>
      </c>
      <c r="FD521" s="96">
        <v>89802.4</v>
      </c>
      <c r="FE521" s="96"/>
      <c r="FF521" s="96"/>
      <c r="FG521" s="96"/>
      <c r="FH521" s="96">
        <v>94235.363211111122</v>
      </c>
      <c r="FI521" s="96">
        <v>92810.280200000008</v>
      </c>
      <c r="FJ521" s="96">
        <v>63258.709499999968</v>
      </c>
      <c r="FK521" s="96">
        <v>91493.049100000004</v>
      </c>
      <c r="FL521" s="96">
        <v>91935.580699999933</v>
      </c>
      <c r="FM521" s="96">
        <v>92968.774000000019</v>
      </c>
      <c r="FN521" s="96">
        <v>84486.726200000034</v>
      </c>
      <c r="FO521" s="96">
        <v>88389.473300000012</v>
      </c>
      <c r="FP521" s="96">
        <v>89863.089999999967</v>
      </c>
      <c r="FQ521" s="96">
        <v>93181.390900000028</v>
      </c>
      <c r="FR521" s="96">
        <v>93663.751999999993</v>
      </c>
      <c r="FS521" s="96">
        <v>91975.025999999954</v>
      </c>
      <c r="FT521" s="96">
        <v>93584.934400000027</v>
      </c>
      <c r="FU521" s="96">
        <v>92559.194639999972</v>
      </c>
      <c r="FV521" s="96">
        <v>93576.5717</v>
      </c>
      <c r="FW521" s="96">
        <v>82773.33679999999</v>
      </c>
      <c r="FX521" s="96">
        <v>90775.194000000018</v>
      </c>
      <c r="FY521" s="159"/>
      <c r="FZ521" s="159"/>
      <c r="GA521" s="159"/>
      <c r="GB521" s="159"/>
      <c r="GC521" s="159"/>
      <c r="GD521" s="159"/>
      <c r="GE521" s="159"/>
      <c r="GF521" s="159"/>
      <c r="GG521" s="159"/>
      <c r="GH521" s="159"/>
      <c r="GI521" s="159"/>
      <c r="GJ521" s="159"/>
      <c r="GK521" s="159"/>
      <c r="GL521" s="159"/>
      <c r="GM521" s="159"/>
      <c r="GN521" s="159"/>
      <c r="GO521" s="159"/>
      <c r="GP521" s="159"/>
      <c r="GQ521" s="159"/>
      <c r="GR521" s="159"/>
      <c r="GS521" s="159"/>
      <c r="GT521" s="159"/>
      <c r="GU521" s="159"/>
      <c r="GV521" s="159"/>
      <c r="GW521" s="159"/>
      <c r="GX521" s="159"/>
      <c r="GY521" s="159"/>
      <c r="GZ521" s="159"/>
      <c r="HA521" s="159"/>
      <c r="HB521" s="159"/>
      <c r="HC521" s="159"/>
      <c r="HD521" s="159"/>
      <c r="HE521" s="159"/>
      <c r="HF521" s="159"/>
      <c r="HG521" s="159"/>
      <c r="HH521" s="159"/>
    </row>
    <row r="522" spans="2:216" ht="15" customHeight="1">
      <c r="B522" s="104" t="s">
        <v>653</v>
      </c>
      <c r="C522" s="106" t="s">
        <v>156</v>
      </c>
      <c r="H522" s="135">
        <v>0.11278736744105333</v>
      </c>
      <c r="I522" s="135">
        <v>0.16269589522747618</v>
      </c>
      <c r="J522" s="135">
        <v>0.16773408617601882</v>
      </c>
      <c r="K522" s="135">
        <v>0.15678688581441791</v>
      </c>
      <c r="L522" s="135">
        <v>0.13271504247095711</v>
      </c>
      <c r="M522" s="135">
        <v>0.16351819458812589</v>
      </c>
      <c r="N522" s="135">
        <v>0.12421862976902975</v>
      </c>
      <c r="O522" s="135">
        <v>0.11324037769192086</v>
      </c>
      <c r="P522" s="135">
        <v>8.4829246209803255E-2</v>
      </c>
      <c r="Q522" s="135">
        <v>0.13445313499471778</v>
      </c>
      <c r="R522" s="135">
        <v>0.11501397414557069</v>
      </c>
      <c r="S522" s="135">
        <v>0.17847347065622099</v>
      </c>
      <c r="T522" s="135"/>
      <c r="U522" s="135"/>
      <c r="V522" s="135"/>
      <c r="W522" s="135"/>
      <c r="X522" s="135"/>
      <c r="Y522" s="135"/>
      <c r="Z522" s="135"/>
      <c r="AA522" s="135"/>
      <c r="AB522" s="135"/>
      <c r="AC522" s="135"/>
      <c r="AD522" s="135"/>
      <c r="AE522" s="135"/>
      <c r="AF522" s="203"/>
      <c r="AH522" s="235"/>
      <c r="AI522" s="235"/>
      <c r="AJ522" s="235"/>
      <c r="AK522" s="135">
        <v>0.17108153686671357</v>
      </c>
      <c r="AL522" s="135">
        <v>0.17045057394871654</v>
      </c>
      <c r="AM522" s="135">
        <v>0.22096439748013319</v>
      </c>
      <c r="AN522" s="135">
        <v>0.15680412791340667</v>
      </c>
      <c r="AO522" s="135">
        <v>0.10675872143431285</v>
      </c>
      <c r="AP522" s="135">
        <v>0.11498348854760533</v>
      </c>
      <c r="AQ522" s="135">
        <v>0.1852013770551153</v>
      </c>
      <c r="AR522" s="135">
        <v>0.21453263475982795</v>
      </c>
      <c r="AS522" s="135">
        <v>0.13145648011436226</v>
      </c>
      <c r="AT522" s="235"/>
      <c r="AU522" s="235"/>
      <c r="AV522" s="235"/>
      <c r="AW522" s="135"/>
      <c r="AX522" s="135"/>
      <c r="AY522" s="135"/>
      <c r="AZ522" s="135"/>
      <c r="BA522" s="135"/>
      <c r="BB522" s="135"/>
      <c r="BC522" s="135"/>
      <c r="BD522" s="135"/>
      <c r="BE522" s="135"/>
      <c r="BH522" s="235"/>
      <c r="BI522" s="235"/>
      <c r="BJ522" s="235"/>
      <c r="BK522" s="235"/>
      <c r="BL522" s="235"/>
      <c r="BM522" s="235"/>
      <c r="BN522" s="135">
        <v>0.1572534703315433</v>
      </c>
      <c r="BO522" s="135">
        <v>0.1694561226995783</v>
      </c>
      <c r="BP522" s="135">
        <v>0.1725552019322758</v>
      </c>
      <c r="BQ522" s="135">
        <v>0.11651211185240203</v>
      </c>
      <c r="BR522" s="135">
        <v>0.15769234158957901</v>
      </c>
      <c r="BS522" s="135">
        <v>0.12708323806424268</v>
      </c>
      <c r="BT522" s="235"/>
      <c r="BU522" s="235"/>
      <c r="BV522" s="235"/>
      <c r="BW522" s="235"/>
      <c r="BX522" s="235"/>
      <c r="BY522" s="235"/>
      <c r="BZ522" s="135"/>
      <c r="CA522" s="135"/>
      <c r="CB522" s="135"/>
      <c r="CC522" s="135"/>
      <c r="CD522" s="135"/>
      <c r="CE522" s="135"/>
      <c r="CH522" s="235"/>
      <c r="CI522" s="235"/>
      <c r="CJ522" s="235"/>
      <c r="CK522" s="235"/>
      <c r="CL522" s="235"/>
      <c r="CM522" s="235"/>
      <c r="CN522" s="235"/>
      <c r="CO522" s="235"/>
      <c r="CP522" s="235"/>
      <c r="CQ522" s="135">
        <v>0.13792873224541369</v>
      </c>
      <c r="CR522" s="135">
        <v>0.15451553722863012</v>
      </c>
      <c r="CS522" s="135">
        <v>0.1382095892534253</v>
      </c>
      <c r="CT522" s="235"/>
      <c r="CU522" s="235"/>
      <c r="CV522" s="235"/>
      <c r="CW522" s="235"/>
      <c r="CX522" s="235"/>
      <c r="CY522" s="235"/>
      <c r="CZ522" s="235"/>
      <c r="DA522" s="235"/>
      <c r="DB522" s="235"/>
      <c r="DC522" s="135"/>
      <c r="DD522" s="135"/>
      <c r="DE522" s="135"/>
      <c r="DH522" s="135"/>
      <c r="DI522" s="135"/>
      <c r="DJ522" s="135"/>
      <c r="DK522" s="135"/>
      <c r="DL522" s="135"/>
      <c r="DM522" s="135"/>
      <c r="DN522" s="135"/>
      <c r="DO522" s="135"/>
      <c r="DP522" s="135"/>
      <c r="DQ522" s="135"/>
      <c r="DR522" s="135"/>
      <c r="DS522" s="135"/>
      <c r="DT522" s="135"/>
      <c r="DU522" s="135"/>
      <c r="DV522" s="135"/>
      <c r="DW522" s="135"/>
      <c r="DX522" s="135"/>
      <c r="DY522" s="135"/>
      <c r="DZ522" s="135"/>
      <c r="EA522" s="135"/>
      <c r="EB522" s="135"/>
      <c r="EC522" s="135"/>
      <c r="ED522" s="135"/>
      <c r="EE522" s="135"/>
      <c r="EF522" s="135">
        <v>0.21666221399631413</v>
      </c>
      <c r="EG522" s="135">
        <v>0.19082765947332817</v>
      </c>
      <c r="EH522" s="135">
        <v>0.17676082568442344</v>
      </c>
      <c r="EI522" s="135">
        <v>0.21722764958829208</v>
      </c>
      <c r="EJ522" s="135">
        <v>0.10262748346261856</v>
      </c>
      <c r="EK522" s="135">
        <v>0.2084174952693344</v>
      </c>
      <c r="EL522" s="135">
        <v>0.1409345505428827</v>
      </c>
      <c r="EM522" s="135">
        <v>0.14275792001043716</v>
      </c>
      <c r="EN522" s="135">
        <v>0.21042383708998635</v>
      </c>
      <c r="EO522" s="135">
        <v>0.12639624134499378</v>
      </c>
      <c r="EP522" s="135">
        <v>0.15237085008261358</v>
      </c>
      <c r="EQ522" s="135">
        <v>0.1756881620621969</v>
      </c>
      <c r="ER522" s="135">
        <v>0.17554631067231496</v>
      </c>
      <c r="ES522" s="135">
        <v>8.3336025714285639E-2</v>
      </c>
      <c r="ET522" s="135">
        <v>8.0905739836349036E-2</v>
      </c>
      <c r="EU522" s="135">
        <v>8.9791290039980348E-2</v>
      </c>
      <c r="EV522" s="135">
        <v>0.11528008321597244</v>
      </c>
      <c r="EW522" s="135">
        <v>0.13</v>
      </c>
      <c r="EX522" s="135">
        <v>0.1619378714456457</v>
      </c>
      <c r="EY522" s="135">
        <v>0.15410022932085746</v>
      </c>
      <c r="EZ522" s="135">
        <v>0.18949372206589779</v>
      </c>
      <c r="FA522" s="135">
        <v>0.1619378714456457</v>
      </c>
      <c r="FB522" s="135">
        <v>0.16</v>
      </c>
      <c r="FC522" s="135">
        <v>0.16</v>
      </c>
      <c r="FD522" s="135">
        <v>0.19</v>
      </c>
      <c r="FE522" s="135"/>
      <c r="FF522" s="135"/>
      <c r="FG522" s="135"/>
      <c r="FH522" s="135">
        <v>0.11153866233279217</v>
      </c>
      <c r="FI522" s="135">
        <v>0.1998597561539649</v>
      </c>
      <c r="FJ522" s="135">
        <v>0.17158715772571284</v>
      </c>
      <c r="FK522" s="135">
        <v>0.12435173747912974</v>
      </c>
      <c r="FL522" s="135">
        <v>0.11185941866769909</v>
      </c>
      <c r="FM522" s="135">
        <v>0.14723014004514356</v>
      </c>
      <c r="FN522" s="135">
        <v>0.13891491354541044</v>
      </c>
      <c r="FO522" s="135">
        <v>0.14031085336870325</v>
      </c>
      <c r="FP522" s="135">
        <v>0.10484019274751476</v>
      </c>
      <c r="FQ522" s="135">
        <v>0.14610292592668939</v>
      </c>
      <c r="FR522" s="135">
        <v>0.13378815789826293</v>
      </c>
      <c r="FS522" s="135">
        <v>0.14473681097194085</v>
      </c>
      <c r="FT522" s="135">
        <v>0.14415211106124276</v>
      </c>
      <c r="FU522" s="135">
        <v>0.12938377718764449</v>
      </c>
      <c r="FV522" s="135">
        <v>0.13246808578105576</v>
      </c>
      <c r="FW522" s="135">
        <v>0.15876616997337345</v>
      </c>
      <c r="FX522" s="135">
        <v>0.20703758046736251</v>
      </c>
      <c r="FY522" s="164"/>
      <c r="FZ522" s="164"/>
      <c r="GA522" s="164"/>
      <c r="GB522" s="164"/>
      <c r="GC522" s="164"/>
      <c r="GD522" s="164"/>
      <c r="GE522" s="164"/>
      <c r="GF522" s="164"/>
      <c r="GG522" s="164"/>
      <c r="GH522" s="164"/>
      <c r="GI522" s="164"/>
      <c r="GJ522" s="164"/>
      <c r="GK522" s="164"/>
      <c r="GL522" s="164"/>
      <c r="GM522" s="164"/>
      <c r="GN522" s="164"/>
      <c r="GO522" s="164"/>
      <c r="GP522" s="164"/>
      <c r="GQ522" s="164"/>
      <c r="GR522" s="164"/>
      <c r="GS522" s="164"/>
      <c r="GT522" s="164"/>
      <c r="GU522" s="164"/>
      <c r="GV522" s="164"/>
      <c r="GW522" s="164"/>
      <c r="GX522" s="164"/>
      <c r="GY522" s="164"/>
      <c r="GZ522" s="164"/>
      <c r="HA522" s="164"/>
      <c r="HB522" s="164"/>
      <c r="HC522" s="164"/>
      <c r="HD522" s="164"/>
      <c r="HE522" s="164"/>
      <c r="HF522" s="164"/>
      <c r="HG522" s="164"/>
      <c r="HH522" s="164"/>
    </row>
    <row r="523" spans="2:216" ht="15" customHeight="1">
      <c r="B523" s="104" t="s">
        <v>653</v>
      </c>
      <c r="C523" s="106" t="s">
        <v>158</v>
      </c>
      <c r="H523" s="96">
        <v>1380.7896185337527</v>
      </c>
      <c r="I523" s="96">
        <v>1577.7457906702462</v>
      </c>
      <c r="J523" s="96">
        <v>1928.396436762562</v>
      </c>
      <c r="K523" s="96">
        <v>1600.40679448266</v>
      </c>
      <c r="L523" s="96">
        <v>1439.524697665408</v>
      </c>
      <c r="M523" s="96">
        <v>1872.8012765272324</v>
      </c>
      <c r="N523" s="96">
        <v>1387.6812788509321</v>
      </c>
      <c r="O523" s="96">
        <v>1484.0233946548656</v>
      </c>
      <c r="P523" s="96">
        <v>1105.6751052677932</v>
      </c>
      <c r="Q523" s="96">
        <v>1769.1167823799242</v>
      </c>
      <c r="R523" s="96">
        <v>1427.8924739337197</v>
      </c>
      <c r="S523" s="96">
        <v>2020.0897985176227</v>
      </c>
      <c r="T523" s="96"/>
      <c r="U523" s="96"/>
      <c r="V523" s="96"/>
      <c r="W523" s="96"/>
      <c r="X523" s="96"/>
      <c r="Y523" s="96"/>
      <c r="Z523" s="96"/>
      <c r="AA523" s="96"/>
      <c r="AB523" s="96"/>
      <c r="AC523" s="96"/>
      <c r="AD523" s="96"/>
      <c r="AE523" s="96"/>
      <c r="AF523" s="182"/>
      <c r="AH523" s="233"/>
      <c r="AI523" s="233"/>
      <c r="AJ523" s="233"/>
      <c r="AK523" s="96">
        <v>1869.7529615131659</v>
      </c>
      <c r="AL523" s="96">
        <v>1947.8362496300128</v>
      </c>
      <c r="AM523" s="96">
        <v>2376.4450231505698</v>
      </c>
      <c r="AN523" s="96">
        <v>1915.3195021960287</v>
      </c>
      <c r="AO523" s="96">
        <v>1310.0375770375288</v>
      </c>
      <c r="AP523" s="96">
        <v>1352.6786124173334</v>
      </c>
      <c r="AQ523" s="96">
        <v>2304.9366977237587</v>
      </c>
      <c r="AR523" s="96">
        <v>2288.2318500707374</v>
      </c>
      <c r="AS523" s="96">
        <v>1729.211346502841</v>
      </c>
      <c r="AT523" s="233"/>
      <c r="AU523" s="233"/>
      <c r="AV523" s="233"/>
      <c r="AW523" s="96"/>
      <c r="AX523" s="96"/>
      <c r="AY523" s="96"/>
      <c r="AZ523" s="96"/>
      <c r="BA523" s="96"/>
      <c r="BB523" s="96"/>
      <c r="BC523" s="96"/>
      <c r="BD523" s="96"/>
      <c r="BE523" s="96"/>
      <c r="BH523" s="233"/>
      <c r="BI523" s="233"/>
      <c r="BJ523" s="233"/>
      <c r="BK523" s="233"/>
      <c r="BL523" s="233"/>
      <c r="BM523" s="233"/>
      <c r="BN523" s="96">
        <v>1877.9825460757072</v>
      </c>
      <c r="BO523" s="96">
        <v>1741.7098748994538</v>
      </c>
      <c r="BP523" s="96">
        <v>1879.4892652853957</v>
      </c>
      <c r="BQ523" s="96">
        <v>1430.7417697998821</v>
      </c>
      <c r="BR523" s="96">
        <v>1646.8816191896938</v>
      </c>
      <c r="BS523" s="96">
        <v>1574.1877352222612</v>
      </c>
      <c r="BT523" s="233"/>
      <c r="BU523" s="233"/>
      <c r="BV523" s="233"/>
      <c r="BW523" s="233"/>
      <c r="BX523" s="233"/>
      <c r="BY523" s="233"/>
      <c r="BZ523" s="96"/>
      <c r="CA523" s="96"/>
      <c r="CB523" s="96"/>
      <c r="CC523" s="96"/>
      <c r="CD523" s="96"/>
      <c r="CE523" s="96"/>
      <c r="CH523" s="233"/>
      <c r="CI523" s="233"/>
      <c r="CJ523" s="233"/>
      <c r="CK523" s="233"/>
      <c r="CL523" s="233"/>
      <c r="CM523" s="233"/>
      <c r="CN523" s="233"/>
      <c r="CO523" s="233"/>
      <c r="CP523" s="233"/>
      <c r="CQ523" s="96">
        <v>1614.501210381484</v>
      </c>
      <c r="CR523" s="96">
        <v>1665.3523107084625</v>
      </c>
      <c r="CS523" s="96">
        <v>1719.627811057466</v>
      </c>
      <c r="CT523" s="233"/>
      <c r="CU523" s="233"/>
      <c r="CV523" s="233"/>
      <c r="CW523" s="233"/>
      <c r="CX523" s="233"/>
      <c r="CY523" s="233"/>
      <c r="CZ523" s="233"/>
      <c r="DA523" s="233"/>
      <c r="DB523" s="233"/>
      <c r="DC523" s="96"/>
      <c r="DD523" s="96"/>
      <c r="DE523" s="96"/>
      <c r="DH523" s="96"/>
      <c r="DI523" s="96"/>
      <c r="DJ523" s="96"/>
      <c r="DK523" s="96"/>
      <c r="DL523" s="96"/>
      <c r="DM523" s="96"/>
      <c r="DN523" s="96"/>
      <c r="DO523" s="96"/>
      <c r="DP523" s="96"/>
      <c r="DQ523" s="96"/>
      <c r="DR523" s="96"/>
      <c r="DS523" s="96"/>
      <c r="DT523" s="96"/>
      <c r="DU523" s="96"/>
      <c r="DV523" s="96"/>
      <c r="DW523" s="96"/>
      <c r="DX523" s="96"/>
      <c r="DY523" s="96"/>
      <c r="DZ523" s="96"/>
      <c r="EA523" s="96"/>
      <c r="EB523" s="96"/>
      <c r="EC523" s="96"/>
      <c r="ED523" s="96"/>
      <c r="EE523" s="96"/>
      <c r="EF523" s="96">
        <v>639.92981410771836</v>
      </c>
      <c r="EG523" s="96">
        <v>555.36556641259062</v>
      </c>
      <c r="EH523" s="96">
        <v>347.04650300101656</v>
      </c>
      <c r="EI523" s="96">
        <v>572.75177344307644</v>
      </c>
      <c r="EJ523" s="96">
        <v>287.50382028965362</v>
      </c>
      <c r="EK523" s="96">
        <v>529.08602702568032</v>
      </c>
      <c r="EL523" s="96">
        <v>411.59503767086682</v>
      </c>
      <c r="EM523" s="96">
        <v>234.94163362262546</v>
      </c>
      <c r="EN523" s="96">
        <v>604.13657707477762</v>
      </c>
      <c r="EO523" s="96">
        <v>369.97321995725184</v>
      </c>
      <c r="EP523" s="96">
        <v>373.99929703500868</v>
      </c>
      <c r="EQ523" s="96">
        <v>453.78405628819309</v>
      </c>
      <c r="ER523" s="96">
        <v>440.26575708048119</v>
      </c>
      <c r="ES523" s="96">
        <v>244.71364641519486</v>
      </c>
      <c r="ET523" s="96">
        <v>234.69976780734601</v>
      </c>
      <c r="EU523" s="96">
        <v>257.86248593326604</v>
      </c>
      <c r="EV523" s="96">
        <v>325.45075142174716</v>
      </c>
      <c r="EW523" s="96">
        <v>333.50255341202978</v>
      </c>
      <c r="EX523" s="96">
        <v>391.8491715634006</v>
      </c>
      <c r="EY523" s="96">
        <v>412.13688841282703</v>
      </c>
      <c r="EZ523" s="96">
        <v>540.63392742892904</v>
      </c>
      <c r="FA523" s="96">
        <v>427.04326709115662</v>
      </c>
      <c r="FB523" s="96">
        <v>443</v>
      </c>
      <c r="FC523" s="96">
        <v>485.1</v>
      </c>
      <c r="FD523" s="96">
        <v>540.6</v>
      </c>
      <c r="FE523" s="96"/>
      <c r="FF523" s="96"/>
      <c r="FG523" s="96"/>
      <c r="FH523" s="96">
        <v>337.9328087086123</v>
      </c>
      <c r="FI523" s="96">
        <v>596.36542179052492</v>
      </c>
      <c r="FJ523" s="96">
        <v>348.9764542263934</v>
      </c>
      <c r="FK523" s="96">
        <v>365.78928219119945</v>
      </c>
      <c r="FL523" s="96">
        <v>330.63376226645153</v>
      </c>
      <c r="FM523" s="96">
        <v>440.07312415991089</v>
      </c>
      <c r="FN523" s="96">
        <v>377.33611370199634</v>
      </c>
      <c r="FO523" s="96">
        <v>398.73359596846439</v>
      </c>
      <c r="FP523" s="96">
        <v>302.90062965582183</v>
      </c>
      <c r="FQ523" s="96">
        <v>437.70259316348495</v>
      </c>
      <c r="FR523" s="96">
        <v>402.8842059447926</v>
      </c>
      <c r="FS523" s="96">
        <v>427.99622268316398</v>
      </c>
      <c r="FT523" s="96">
        <v>433.72850424736794</v>
      </c>
      <c r="FU523" s="96">
        <v>385.02631268171837</v>
      </c>
      <c r="FV523" s="96">
        <v>398.53769825925315</v>
      </c>
      <c r="FW523" s="96">
        <v>422.51238959923734</v>
      </c>
      <c r="FX523" s="96">
        <v>604.23709926398737</v>
      </c>
      <c r="FY523" s="159"/>
      <c r="FZ523" s="159"/>
      <c r="GA523" s="159"/>
      <c r="GB523" s="159"/>
      <c r="GC523" s="159"/>
      <c r="GD523" s="159"/>
      <c r="GE523" s="159"/>
      <c r="GF523" s="159"/>
      <c r="GG523" s="159"/>
      <c r="GH523" s="159"/>
      <c r="GI523" s="159"/>
      <c r="GJ523" s="159"/>
      <c r="GK523" s="159"/>
      <c r="GL523" s="159"/>
      <c r="GM523" s="159"/>
      <c r="GN523" s="159"/>
      <c r="GO523" s="159"/>
      <c r="GP523" s="159"/>
      <c r="GQ523" s="159"/>
      <c r="GR523" s="159"/>
      <c r="GS523" s="159"/>
      <c r="GT523" s="159"/>
      <c r="GU523" s="159"/>
      <c r="GV523" s="159"/>
      <c r="GW523" s="159"/>
      <c r="GX523" s="159"/>
      <c r="GY523" s="159"/>
      <c r="GZ523" s="159"/>
      <c r="HA523" s="159"/>
      <c r="HB523" s="159"/>
      <c r="HC523" s="159"/>
      <c r="HD523" s="159"/>
      <c r="HE523" s="159"/>
      <c r="HF523" s="159"/>
      <c r="HG523" s="159"/>
      <c r="HH523" s="159"/>
    </row>
    <row r="524" spans="2:216" ht="15" customHeight="1">
      <c r="B524" s="104" t="s">
        <v>654</v>
      </c>
      <c r="C524" s="106" t="s">
        <v>183</v>
      </c>
      <c r="H524" s="102"/>
      <c r="I524" s="102"/>
      <c r="J524" s="102"/>
      <c r="K524" s="102"/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  <c r="AA524" s="102"/>
      <c r="AB524" s="102"/>
      <c r="AC524" s="102"/>
      <c r="AD524" s="102"/>
      <c r="AE524" s="102"/>
      <c r="AF524" s="207"/>
      <c r="AH524" s="221"/>
      <c r="AI524" s="221"/>
      <c r="AJ524" s="221"/>
      <c r="AK524" s="102"/>
      <c r="AL524" s="102"/>
      <c r="AM524" s="102"/>
      <c r="AN524" s="102"/>
      <c r="AO524" s="102"/>
      <c r="AP524" s="102"/>
      <c r="AQ524" s="102"/>
      <c r="AR524" s="102"/>
      <c r="AS524" s="102"/>
      <c r="AT524" s="221"/>
      <c r="AU524" s="221"/>
      <c r="AV524" s="221"/>
      <c r="AW524" s="102"/>
      <c r="AX524" s="102"/>
      <c r="AY524" s="102"/>
      <c r="AZ524" s="102"/>
      <c r="BA524" s="102"/>
      <c r="BB524" s="102"/>
      <c r="BC524" s="102"/>
      <c r="BD524" s="102"/>
      <c r="BE524" s="102"/>
      <c r="BH524" s="221"/>
      <c r="BI524" s="221"/>
      <c r="BJ524" s="221"/>
      <c r="BK524" s="221"/>
      <c r="BL524" s="221"/>
      <c r="BM524" s="221"/>
      <c r="BN524" s="102"/>
      <c r="BO524" s="102"/>
      <c r="BP524" s="102"/>
      <c r="BQ524" s="102"/>
      <c r="BR524" s="102"/>
      <c r="BS524" s="102"/>
      <c r="BT524" s="221"/>
      <c r="BU524" s="221"/>
      <c r="BV524" s="221"/>
      <c r="BW524" s="221"/>
      <c r="BX524" s="221"/>
      <c r="BY524" s="221"/>
      <c r="BZ524" s="102"/>
      <c r="CA524" s="102"/>
      <c r="CB524" s="102"/>
      <c r="CC524" s="102"/>
      <c r="CD524" s="102"/>
      <c r="CE524" s="102"/>
      <c r="CH524" s="221"/>
      <c r="CI524" s="221"/>
      <c r="CJ524" s="221"/>
      <c r="CK524" s="221"/>
      <c r="CL524" s="221"/>
      <c r="CM524" s="221"/>
      <c r="CN524" s="221"/>
      <c r="CO524" s="221"/>
      <c r="CP524" s="221"/>
      <c r="CQ524" s="102">
        <v>0.89934396547628614</v>
      </c>
      <c r="CR524" s="102">
        <v>0.8963607788929141</v>
      </c>
      <c r="CS524" s="102">
        <v>0.89598210342776763</v>
      </c>
      <c r="CT524" s="221"/>
      <c r="CU524" s="221"/>
      <c r="CV524" s="221"/>
      <c r="CW524" s="221"/>
      <c r="CX524" s="221"/>
      <c r="CY524" s="221"/>
      <c r="CZ524" s="221"/>
      <c r="DA524" s="221"/>
      <c r="DB524" s="221"/>
      <c r="DC524" s="102"/>
      <c r="DD524" s="102"/>
      <c r="DE524" s="102"/>
      <c r="DH524" s="102"/>
      <c r="DI524" s="102"/>
      <c r="DJ524" s="102"/>
      <c r="DK524" s="102"/>
      <c r="DL524" s="102"/>
      <c r="DM524" s="102"/>
      <c r="DN524" s="102"/>
      <c r="DO524" s="102"/>
      <c r="DP524" s="102"/>
      <c r="DQ524" s="102"/>
      <c r="DR524" s="102"/>
      <c r="DS524" s="102"/>
      <c r="DT524" s="102"/>
      <c r="DU524" s="102"/>
      <c r="DV524" s="102"/>
      <c r="DW524" s="102"/>
      <c r="DX524" s="102"/>
      <c r="DY524" s="102"/>
      <c r="DZ524" s="102"/>
      <c r="EA524" s="102"/>
      <c r="EB524" s="102"/>
      <c r="EC524" s="102"/>
      <c r="ED524" s="102"/>
      <c r="EE524" s="102"/>
      <c r="EF524" s="102">
        <v>0.88069166446289104</v>
      </c>
      <c r="EG524" s="102">
        <v>0.91594176189794996</v>
      </c>
      <c r="EH524" s="102">
        <v>0.89481063311905673</v>
      </c>
      <c r="EI524" s="102">
        <v>0.89662765563660329</v>
      </c>
      <c r="EJ524" s="102">
        <v>0.90776559760136133</v>
      </c>
      <c r="EK524" s="102">
        <v>0.86115450029808394</v>
      </c>
      <c r="EL524" s="102">
        <v>0.86452192401489758</v>
      </c>
      <c r="EM524" s="102">
        <v>0.89808319996647601</v>
      </c>
      <c r="EN524" s="102">
        <v>0.89911836669349021</v>
      </c>
      <c r="EO524" s="102">
        <v>0.88853846424306981</v>
      </c>
      <c r="EP524" s="102">
        <v>0.89410563520320963</v>
      </c>
      <c r="EQ524" s="102">
        <v>0.89650953470142847</v>
      </c>
      <c r="ER524" s="102">
        <v>0.90298286826100571</v>
      </c>
      <c r="ES524" s="102">
        <v>0.91078604942802965</v>
      </c>
      <c r="ET524" s="102">
        <v>0.909305286667066</v>
      </c>
      <c r="EU524" s="102">
        <v>0.9076679419834518</v>
      </c>
      <c r="EV524" s="102">
        <v>0.90876321399674287</v>
      </c>
      <c r="EW524" s="102">
        <v>0.90441176470588236</v>
      </c>
      <c r="EX524" s="102">
        <v>0.89065912848130768</v>
      </c>
      <c r="EY524" s="102">
        <v>0.88631844338338095</v>
      </c>
      <c r="EZ524" s="102">
        <v>0.88520766208408208</v>
      </c>
      <c r="FA524" s="102">
        <v>0.89030254273504983</v>
      </c>
      <c r="FB524" s="102">
        <v>0.87</v>
      </c>
      <c r="FC524" s="102">
        <v>0.86</v>
      </c>
      <c r="FD524" s="102">
        <v>0.87</v>
      </c>
      <c r="FE524" s="102"/>
      <c r="FF524" s="102"/>
      <c r="FG524" s="102"/>
      <c r="FH524" s="102">
        <v>0.91168036446971157</v>
      </c>
      <c r="FI524" s="102">
        <v>0.879959002597134</v>
      </c>
      <c r="FJ524" s="102">
        <v>0.89279505196960995</v>
      </c>
      <c r="FK524" s="102">
        <v>0.9025928189458402</v>
      </c>
      <c r="FL524" s="102">
        <v>0.90464680605780845</v>
      </c>
      <c r="FM524" s="102">
        <v>0.89862556246914949</v>
      </c>
      <c r="FN524" s="102">
        <v>0.90508854305651909</v>
      </c>
      <c r="FO524" s="102">
        <v>0.88789357011844672</v>
      </c>
      <c r="FP524" s="102">
        <v>0.9016773847312084</v>
      </c>
      <c r="FQ524" s="102">
        <v>0.90585001932783704</v>
      </c>
      <c r="FR524" s="102">
        <v>0.90235033139884557</v>
      </c>
      <c r="FS524" s="102">
        <v>0.90194741800971334</v>
      </c>
      <c r="FT524" s="102">
        <v>0.90128587622959311</v>
      </c>
      <c r="FU524" s="102">
        <v>0.90867508988163626</v>
      </c>
      <c r="FV524" s="102">
        <v>0.90574496460849696</v>
      </c>
      <c r="FW524" s="102">
        <v>0.89202867599660962</v>
      </c>
      <c r="FX524" s="102">
        <v>0.87698974640182259</v>
      </c>
      <c r="FY524" s="157"/>
      <c r="FZ524" s="157"/>
      <c r="GA524" s="157"/>
      <c r="GB524" s="157"/>
      <c r="GC524" s="157"/>
      <c r="GD524" s="157"/>
      <c r="GE524" s="157"/>
      <c r="GF524" s="157"/>
      <c r="GG524" s="157"/>
      <c r="GH524" s="157"/>
      <c r="GI524" s="157"/>
      <c r="GJ524" s="157"/>
      <c r="GK524" s="157"/>
      <c r="GL524" s="157"/>
      <c r="GM524" s="157"/>
      <c r="GN524" s="157"/>
      <c r="GO524" s="157"/>
      <c r="GP524" s="157"/>
      <c r="GQ524" s="157"/>
      <c r="GR524" s="157"/>
      <c r="GS524" s="157"/>
      <c r="GT524" s="157"/>
      <c r="GU524" s="157"/>
      <c r="GV524" s="157"/>
      <c r="GW524" s="157"/>
      <c r="GX524" s="157"/>
      <c r="GY524" s="157"/>
      <c r="GZ524" s="157"/>
      <c r="HA524" s="157"/>
      <c r="HB524" s="157"/>
      <c r="HC524" s="157"/>
      <c r="HD524" s="157"/>
      <c r="HE524" s="157"/>
      <c r="HF524" s="157"/>
      <c r="HG524" s="157"/>
      <c r="HH524" s="157"/>
    </row>
    <row r="525" spans="2:216" ht="15" customHeight="1">
      <c r="B525" s="104" t="s">
        <v>655</v>
      </c>
      <c r="C525" s="106" t="s">
        <v>656</v>
      </c>
      <c r="H525" s="126">
        <v>0</v>
      </c>
      <c r="I525" s="126">
        <v>0</v>
      </c>
      <c r="J525" s="126">
        <v>0</v>
      </c>
      <c r="K525" s="126">
        <v>0</v>
      </c>
      <c r="L525" s="126">
        <v>0</v>
      </c>
      <c r="M525" s="126">
        <v>0</v>
      </c>
      <c r="N525" s="126">
        <v>0</v>
      </c>
      <c r="O525" s="126">
        <v>0</v>
      </c>
      <c r="P525" s="126">
        <v>0</v>
      </c>
      <c r="Q525" s="126">
        <v>0</v>
      </c>
      <c r="R525" s="126">
        <v>0</v>
      </c>
      <c r="S525" s="126">
        <v>0</v>
      </c>
      <c r="T525" s="126"/>
      <c r="U525" s="126"/>
      <c r="V525" s="126"/>
      <c r="W525" s="126"/>
      <c r="X525" s="126"/>
      <c r="Y525" s="126"/>
      <c r="Z525" s="126"/>
      <c r="AA525" s="126"/>
      <c r="AB525" s="126"/>
      <c r="AC525" s="126"/>
      <c r="AD525" s="126"/>
      <c r="AE525" s="126"/>
      <c r="AF525" s="182"/>
      <c r="AH525" s="215"/>
      <c r="AI525" s="215"/>
      <c r="AJ525" s="215"/>
      <c r="AK525" s="126"/>
      <c r="AL525" s="126"/>
      <c r="AM525" s="126"/>
      <c r="AN525" s="126"/>
      <c r="AO525" s="126"/>
      <c r="AP525" s="126"/>
      <c r="AQ525" s="126"/>
      <c r="AR525" s="126"/>
      <c r="AS525" s="126"/>
      <c r="AT525" s="215"/>
      <c r="AU525" s="215"/>
      <c r="AV525" s="215"/>
      <c r="AW525" s="126"/>
      <c r="AX525" s="126"/>
      <c r="AY525" s="126"/>
      <c r="AZ525" s="126"/>
      <c r="BA525" s="126"/>
      <c r="BB525" s="126"/>
      <c r="BC525" s="126"/>
      <c r="BD525" s="126"/>
      <c r="BE525" s="126"/>
      <c r="BH525" s="215"/>
      <c r="BI525" s="215"/>
      <c r="BJ525" s="215"/>
      <c r="BK525" s="215"/>
      <c r="BL525" s="215"/>
      <c r="BM525" s="215"/>
      <c r="BN525" s="126"/>
      <c r="BO525" s="126"/>
      <c r="BP525" s="126"/>
      <c r="BQ525" s="126"/>
      <c r="BR525" s="126"/>
      <c r="BS525" s="126"/>
      <c r="BT525" s="215"/>
      <c r="BU525" s="215"/>
      <c r="BV525" s="215"/>
      <c r="BW525" s="215"/>
      <c r="BX525" s="215"/>
      <c r="BY525" s="215"/>
      <c r="BZ525" s="126"/>
      <c r="CA525" s="126"/>
      <c r="CB525" s="126"/>
      <c r="CC525" s="126"/>
      <c r="CD525" s="126"/>
      <c r="CE525" s="126"/>
      <c r="CH525" s="215"/>
      <c r="CI525" s="215"/>
      <c r="CJ525" s="215"/>
      <c r="CK525" s="215"/>
      <c r="CL525" s="215"/>
      <c r="CM525" s="215"/>
      <c r="CN525" s="215"/>
      <c r="CO525" s="215"/>
      <c r="CP525" s="215"/>
      <c r="CQ525" s="126"/>
      <c r="CR525" s="126"/>
      <c r="CS525" s="126"/>
      <c r="CT525" s="215"/>
      <c r="CU525" s="215"/>
      <c r="CV525" s="215"/>
      <c r="CW525" s="215"/>
      <c r="CX525" s="215"/>
      <c r="CY525" s="215"/>
      <c r="CZ525" s="215"/>
      <c r="DA525" s="215"/>
      <c r="DB525" s="215"/>
      <c r="DC525" s="126"/>
      <c r="DD525" s="126"/>
      <c r="DE525" s="126"/>
      <c r="DH525" s="126"/>
      <c r="DI525" s="126"/>
      <c r="DJ525" s="126"/>
      <c r="DK525" s="126"/>
      <c r="DL525" s="126"/>
      <c r="DM525" s="126"/>
      <c r="DN525" s="126"/>
      <c r="DO525" s="126"/>
      <c r="DP525" s="126"/>
      <c r="DQ525" s="126"/>
      <c r="DR525" s="126"/>
      <c r="DS525" s="126"/>
      <c r="DT525" s="126"/>
      <c r="DU525" s="126"/>
      <c r="DV525" s="126"/>
      <c r="DW525" s="126"/>
      <c r="DX525" s="126"/>
      <c r="DY525" s="126"/>
      <c r="DZ525" s="126"/>
      <c r="EA525" s="126"/>
      <c r="EB525" s="126"/>
      <c r="EC525" s="126"/>
      <c r="ED525" s="126"/>
      <c r="EE525" s="126"/>
      <c r="EF525" s="126">
        <v>0</v>
      </c>
      <c r="EG525" s="126">
        <v>0</v>
      </c>
      <c r="EH525" s="126">
        <v>0</v>
      </c>
      <c r="EI525" s="126">
        <v>0</v>
      </c>
      <c r="EJ525" s="126">
        <v>0</v>
      </c>
      <c r="EK525" s="126">
        <v>0</v>
      </c>
      <c r="EL525" s="126">
        <v>0</v>
      </c>
      <c r="EM525" s="126">
        <v>0</v>
      </c>
      <c r="EN525" s="126">
        <v>0</v>
      </c>
      <c r="EO525" s="126">
        <v>0</v>
      </c>
      <c r="EP525" s="126">
        <v>0</v>
      </c>
      <c r="EQ525" s="126">
        <v>0</v>
      </c>
      <c r="ER525" s="126">
        <v>0</v>
      </c>
      <c r="ES525" s="126">
        <v>0</v>
      </c>
      <c r="ET525" s="126">
        <v>0</v>
      </c>
      <c r="EU525" s="126">
        <v>0</v>
      </c>
      <c r="EV525" s="126">
        <v>0</v>
      </c>
      <c r="EW525" s="126">
        <v>0</v>
      </c>
      <c r="EX525" s="126">
        <v>0</v>
      </c>
      <c r="EY525" s="126">
        <v>0</v>
      </c>
      <c r="EZ525" s="126">
        <v>0</v>
      </c>
      <c r="FA525" s="126">
        <v>0</v>
      </c>
      <c r="FB525" s="126">
        <v>0</v>
      </c>
      <c r="FC525" s="126">
        <v>0</v>
      </c>
      <c r="FD525" s="126">
        <v>0</v>
      </c>
      <c r="FE525" s="126"/>
      <c r="FF525" s="126"/>
      <c r="FG525" s="126"/>
      <c r="FH525" s="126">
        <v>0</v>
      </c>
      <c r="FI525" s="126">
        <v>0</v>
      </c>
      <c r="FJ525" s="126">
        <v>0</v>
      </c>
      <c r="FK525" s="126">
        <v>0</v>
      </c>
      <c r="FL525" s="126">
        <v>0</v>
      </c>
      <c r="FM525" s="126">
        <v>0</v>
      </c>
      <c r="FN525" s="126">
        <v>0</v>
      </c>
      <c r="FO525" s="126">
        <v>0</v>
      </c>
      <c r="FP525" s="126">
        <v>0</v>
      </c>
      <c r="FQ525" s="126">
        <v>0</v>
      </c>
      <c r="FR525" s="126">
        <v>0</v>
      </c>
      <c r="FS525" s="126">
        <v>0</v>
      </c>
      <c r="FT525" s="126">
        <v>0</v>
      </c>
      <c r="FU525" s="126">
        <v>0</v>
      </c>
      <c r="FV525" s="126">
        <v>0</v>
      </c>
      <c r="FW525" s="126">
        <v>0</v>
      </c>
      <c r="FX525" s="126">
        <v>0</v>
      </c>
      <c r="FY525" s="160"/>
      <c r="FZ525" s="160"/>
      <c r="GA525" s="160"/>
      <c r="GB525" s="160"/>
      <c r="GC525" s="160"/>
      <c r="GD525" s="160"/>
      <c r="GE525" s="160"/>
      <c r="GF525" s="160"/>
      <c r="GG525" s="160"/>
      <c r="GH525" s="160"/>
      <c r="GI525" s="160"/>
      <c r="GJ525" s="160"/>
      <c r="GK525" s="160"/>
      <c r="GL525" s="160"/>
      <c r="GM525" s="160"/>
      <c r="GN525" s="160"/>
      <c r="GO525" s="160"/>
      <c r="GP525" s="160"/>
      <c r="GQ525" s="160"/>
      <c r="GR525" s="160"/>
      <c r="GS525" s="160"/>
      <c r="GT525" s="160"/>
      <c r="GU525" s="160"/>
      <c r="GV525" s="160"/>
      <c r="GW525" s="160"/>
      <c r="GX525" s="160"/>
      <c r="GY525" s="160"/>
      <c r="GZ525" s="160"/>
      <c r="HA525" s="160"/>
      <c r="HB525" s="160"/>
      <c r="HC525" s="160"/>
      <c r="HD525" s="160"/>
      <c r="HE525" s="160"/>
      <c r="HF525" s="160"/>
      <c r="HG525" s="160"/>
      <c r="HH525" s="160"/>
    </row>
    <row r="526" spans="2:216" ht="15" customHeight="1">
      <c r="B526" s="104" t="s">
        <v>657</v>
      </c>
      <c r="C526" s="106" t="s">
        <v>181</v>
      </c>
      <c r="H526" s="127">
        <v>704</v>
      </c>
      <c r="I526" s="127">
        <v>585</v>
      </c>
      <c r="J526" s="127">
        <v>692</v>
      </c>
      <c r="K526" s="127">
        <v>662</v>
      </c>
      <c r="L526" s="127">
        <v>705</v>
      </c>
      <c r="M526" s="127">
        <v>680</v>
      </c>
      <c r="N526" s="127">
        <v>618</v>
      </c>
      <c r="O526" s="127">
        <v>704</v>
      </c>
      <c r="P526" s="127">
        <v>681.00000000000011</v>
      </c>
      <c r="Q526" s="127">
        <v>700</v>
      </c>
      <c r="R526" s="127">
        <v>671.00000000000011</v>
      </c>
      <c r="S526" s="127">
        <v>704</v>
      </c>
      <c r="T526" s="127"/>
      <c r="U526" s="127"/>
      <c r="V526" s="127"/>
      <c r="W526" s="127"/>
      <c r="X526" s="127"/>
      <c r="Y526" s="127"/>
      <c r="Z526" s="127"/>
      <c r="AA526" s="127"/>
      <c r="AB526" s="127"/>
      <c r="AC526" s="127"/>
      <c r="AD526" s="127"/>
      <c r="AE526" s="127"/>
      <c r="AF526" s="182"/>
      <c r="AH526" s="234"/>
      <c r="AI526" s="234"/>
      <c r="AJ526" s="234"/>
      <c r="AK526" s="127">
        <v>666</v>
      </c>
      <c r="AL526" s="127">
        <v>707</v>
      </c>
      <c r="AM526" s="127">
        <v>616</v>
      </c>
      <c r="AN526" s="127">
        <v>707</v>
      </c>
      <c r="AO526" s="127">
        <v>707</v>
      </c>
      <c r="AP526" s="127">
        <v>684</v>
      </c>
      <c r="AQ526" s="127">
        <v>707</v>
      </c>
      <c r="AR526" s="127">
        <v>612</v>
      </c>
      <c r="AS526" s="127">
        <v>707</v>
      </c>
      <c r="AT526" s="234"/>
      <c r="AU526" s="234"/>
      <c r="AV526" s="234"/>
      <c r="AW526" s="127"/>
      <c r="AX526" s="127"/>
      <c r="AY526" s="127"/>
      <c r="AZ526" s="127"/>
      <c r="BA526" s="127"/>
      <c r="BB526" s="127"/>
      <c r="BC526" s="127"/>
      <c r="BD526" s="127"/>
      <c r="BE526" s="127"/>
      <c r="BH526" s="234"/>
      <c r="BI526" s="234"/>
      <c r="BJ526" s="234"/>
      <c r="BK526" s="234"/>
      <c r="BL526" s="234"/>
      <c r="BM526" s="234"/>
      <c r="BN526" s="127">
        <v>707</v>
      </c>
      <c r="BO526" s="127">
        <v>655</v>
      </c>
      <c r="BP526" s="127">
        <v>684</v>
      </c>
      <c r="BQ526" s="127">
        <v>707</v>
      </c>
      <c r="BR526" s="127">
        <v>612</v>
      </c>
      <c r="BS526" s="127">
        <v>707</v>
      </c>
      <c r="BT526" s="234"/>
      <c r="BU526" s="234"/>
      <c r="BV526" s="234"/>
      <c r="BW526" s="234"/>
      <c r="BX526" s="234"/>
      <c r="BY526" s="234"/>
      <c r="BZ526" s="127"/>
      <c r="CA526" s="127"/>
      <c r="CB526" s="127"/>
      <c r="CC526" s="127"/>
      <c r="CD526" s="127"/>
      <c r="CE526" s="127"/>
      <c r="CH526" s="234"/>
      <c r="CI526" s="234"/>
      <c r="CJ526" s="234"/>
      <c r="CK526" s="234"/>
      <c r="CL526" s="234"/>
      <c r="CM526" s="234"/>
      <c r="CN526" s="234"/>
      <c r="CO526" s="234"/>
      <c r="CP526" s="234"/>
      <c r="CQ526" s="127">
        <v>707</v>
      </c>
      <c r="CR526" s="127">
        <v>612</v>
      </c>
      <c r="CS526" s="127">
        <v>707</v>
      </c>
      <c r="CT526" s="234"/>
      <c r="CU526" s="234"/>
      <c r="CV526" s="234"/>
      <c r="CW526" s="234"/>
      <c r="CX526" s="234"/>
      <c r="CY526" s="234"/>
      <c r="CZ526" s="234"/>
      <c r="DA526" s="234"/>
      <c r="DB526" s="234"/>
      <c r="DC526" s="127"/>
      <c r="DD526" s="127"/>
      <c r="DE526" s="127"/>
      <c r="DH526" s="127"/>
      <c r="DI526" s="127"/>
      <c r="DJ526" s="127"/>
      <c r="DK526" s="127"/>
      <c r="DL526" s="127"/>
      <c r="DM526" s="127"/>
      <c r="DN526" s="127"/>
      <c r="DO526" s="127"/>
      <c r="DP526" s="127"/>
      <c r="DQ526" s="127"/>
      <c r="DR526" s="127"/>
      <c r="DS526" s="127"/>
      <c r="DT526" s="127"/>
      <c r="DU526" s="127"/>
      <c r="DV526" s="127"/>
      <c r="DW526" s="127"/>
      <c r="DX526" s="127"/>
      <c r="DY526" s="127"/>
      <c r="DZ526" s="127"/>
      <c r="EA526" s="127"/>
      <c r="EB526" s="127"/>
      <c r="EC526" s="127"/>
      <c r="ED526" s="127"/>
      <c r="EE526" s="127"/>
      <c r="EF526" s="127">
        <v>162.4</v>
      </c>
      <c r="EG526" s="127">
        <v>165.08333333326664</v>
      </c>
      <c r="EH526" s="127">
        <v>127</v>
      </c>
      <c r="EI526" s="127">
        <v>162.40000000000003</v>
      </c>
      <c r="EJ526" s="127">
        <v>162.40000000000003</v>
      </c>
      <c r="EK526" s="127">
        <v>166.19999999993334</v>
      </c>
      <c r="EL526" s="127">
        <v>162.7666666666</v>
      </c>
      <c r="EM526" s="127">
        <v>98.210000000000008</v>
      </c>
      <c r="EN526" s="127">
        <v>162.40000000000003</v>
      </c>
      <c r="EO526" s="127">
        <v>163.88333333326335</v>
      </c>
      <c r="EP526" s="127">
        <v>162.40000000000003</v>
      </c>
      <c r="EQ526" s="127">
        <v>162.4</v>
      </c>
      <c r="ER526" s="127">
        <v>150.19999999999999</v>
      </c>
      <c r="ES526" s="127">
        <v>162.4</v>
      </c>
      <c r="ET526" s="127">
        <v>162.4</v>
      </c>
      <c r="EU526" s="127">
        <v>162.47741935483873</v>
      </c>
      <c r="EV526" s="127">
        <v>162.58064516129033</v>
      </c>
      <c r="EW526" s="127">
        <v>150</v>
      </c>
      <c r="EX526" s="127">
        <v>162.58064516129031</v>
      </c>
      <c r="EY526" s="127">
        <v>162.4</v>
      </c>
      <c r="EZ526" s="127">
        <v>162.4</v>
      </c>
      <c r="FA526" s="127">
        <v>150.19999999999999</v>
      </c>
      <c r="FB526" s="127">
        <v>162</v>
      </c>
      <c r="FC526" s="127">
        <v>162</v>
      </c>
      <c r="FD526" s="127">
        <v>162</v>
      </c>
      <c r="FE526" s="127"/>
      <c r="FF526" s="127"/>
      <c r="FG526" s="127"/>
      <c r="FH526" s="127">
        <v>161.98620689655172</v>
      </c>
      <c r="FI526" s="127">
        <v>160.95172413793102</v>
      </c>
      <c r="FJ526" s="127">
        <v>110.5655172413793</v>
      </c>
      <c r="FK526" s="127">
        <v>160.95172413793108</v>
      </c>
      <c r="FL526" s="127">
        <v>160.95172413793108</v>
      </c>
      <c r="FM526" s="127">
        <v>161.00421455938692</v>
      </c>
      <c r="FN526" s="127">
        <v>147.01111111111109</v>
      </c>
      <c r="FO526" s="127">
        <v>161.01296296296297</v>
      </c>
      <c r="FP526" s="127">
        <v>161.01296296296297</v>
      </c>
      <c r="FQ526" s="127">
        <v>162.89999999999998</v>
      </c>
      <c r="FR526" s="127">
        <v>162.04999999999998</v>
      </c>
      <c r="FS526" s="127">
        <v>147.89999999999998</v>
      </c>
      <c r="FT526" s="127">
        <v>162.04999999999998</v>
      </c>
      <c r="FU526" s="127">
        <v>162.01379310344825</v>
      </c>
      <c r="FV526" s="127">
        <v>161.96551724137927</v>
      </c>
      <c r="FW526" s="127">
        <v>147.82758620689651</v>
      </c>
      <c r="FX526" s="127">
        <v>161.96551724137927</v>
      </c>
      <c r="FY526" s="161"/>
      <c r="FZ526" s="161"/>
      <c r="GA526" s="161"/>
      <c r="GB526" s="161"/>
      <c r="GC526" s="161"/>
      <c r="GD526" s="161"/>
      <c r="GE526" s="161"/>
      <c r="GF526" s="161"/>
      <c r="GG526" s="161"/>
      <c r="GH526" s="161"/>
      <c r="GI526" s="161"/>
      <c r="GJ526" s="161"/>
      <c r="GK526" s="161"/>
      <c r="GL526" s="161"/>
      <c r="GM526" s="161"/>
      <c r="GN526" s="161"/>
      <c r="GO526" s="161"/>
      <c r="GP526" s="161"/>
      <c r="GQ526" s="161"/>
      <c r="GR526" s="161"/>
      <c r="GS526" s="161"/>
      <c r="GT526" s="161"/>
      <c r="GU526" s="161"/>
      <c r="GV526" s="161"/>
      <c r="GW526" s="161"/>
      <c r="GX526" s="161"/>
      <c r="GY526" s="161"/>
      <c r="GZ526" s="161"/>
      <c r="HA526" s="161"/>
      <c r="HB526" s="161"/>
      <c r="HC526" s="161"/>
      <c r="HD526" s="161"/>
      <c r="HE526" s="161"/>
      <c r="HF526" s="161"/>
      <c r="HG526" s="161"/>
      <c r="HH526" s="161"/>
    </row>
    <row r="527" spans="2:216" ht="15" customHeight="1">
      <c r="B527" s="104" t="s">
        <v>658</v>
      </c>
      <c r="C527" s="106" t="s">
        <v>183</v>
      </c>
      <c r="H527" s="129">
        <v>0.97372060857538034</v>
      </c>
      <c r="I527" s="129">
        <v>0.97192224622030243</v>
      </c>
      <c r="J527" s="129">
        <v>0.97286658231407286</v>
      </c>
      <c r="K527" s="129">
        <v>0.97167180390430063</v>
      </c>
      <c r="L527" s="129">
        <v>0.975103734439834</v>
      </c>
      <c r="M527" s="129">
        <v>0.97240097240097245</v>
      </c>
      <c r="N527" s="129">
        <v>0.96925972396486826</v>
      </c>
      <c r="O527" s="129">
        <v>0.97372060857538034</v>
      </c>
      <c r="P527" s="129">
        <v>0.97383097383097394</v>
      </c>
      <c r="Q527" s="129">
        <v>0.97357440890125169</v>
      </c>
      <c r="R527" s="129">
        <v>0.97585805700988948</v>
      </c>
      <c r="S527" s="129">
        <v>0.97372060857538034</v>
      </c>
      <c r="T527" s="129"/>
      <c r="U527" s="129"/>
      <c r="V527" s="129"/>
      <c r="W527" s="129"/>
      <c r="X527" s="129"/>
      <c r="Y527" s="129"/>
      <c r="Z527" s="129"/>
      <c r="AA527" s="129"/>
      <c r="AB527" s="129"/>
      <c r="AC527" s="129"/>
      <c r="AD527" s="129"/>
      <c r="AE527" s="129"/>
      <c r="AF527" s="194"/>
      <c r="AH527" s="221"/>
      <c r="AI527" s="221"/>
      <c r="AJ527" s="221"/>
      <c r="AK527" s="129">
        <v>0.92504624999999996</v>
      </c>
      <c r="AL527" s="129">
        <v>0.95026881720430112</v>
      </c>
      <c r="AM527" s="129">
        <v>0.85555569444444446</v>
      </c>
      <c r="AN527" s="129">
        <v>0.95026881720430112</v>
      </c>
      <c r="AO527" s="129">
        <v>0.95026868279569898</v>
      </c>
      <c r="AP527" s="129">
        <v>0.94999986111111112</v>
      </c>
      <c r="AQ527" s="129">
        <v>0.95026881720430112</v>
      </c>
      <c r="AR527" s="129">
        <v>0.85</v>
      </c>
      <c r="AS527" s="129">
        <v>0.95026881720430123</v>
      </c>
      <c r="AT527" s="221"/>
      <c r="AU527" s="221"/>
      <c r="AV527" s="221"/>
      <c r="AW527" s="129"/>
      <c r="AX527" s="129"/>
      <c r="AY527" s="129"/>
      <c r="AZ527" s="129"/>
      <c r="BA527" s="129"/>
      <c r="BB527" s="129"/>
      <c r="BC527" s="129"/>
      <c r="BD527" s="129"/>
      <c r="BE527" s="129"/>
      <c r="BH527" s="221"/>
      <c r="BI527" s="221"/>
      <c r="BJ527" s="221"/>
      <c r="BK527" s="221"/>
      <c r="BL527" s="221"/>
      <c r="BM527" s="221"/>
      <c r="BN527" s="129">
        <v>0.95026881720430112</v>
      </c>
      <c r="BO527" s="129">
        <v>0.8803763440860215</v>
      </c>
      <c r="BP527" s="129">
        <v>0.95</v>
      </c>
      <c r="BQ527" s="129">
        <v>0.95026881720430112</v>
      </c>
      <c r="BR527" s="129">
        <v>0.85</v>
      </c>
      <c r="BS527" s="129">
        <v>0.95026881720430112</v>
      </c>
      <c r="BT527" s="221"/>
      <c r="BU527" s="221"/>
      <c r="BV527" s="221"/>
      <c r="BW527" s="221"/>
      <c r="BX527" s="221"/>
      <c r="BY527" s="221"/>
      <c r="BZ527" s="129"/>
      <c r="CA527" s="129"/>
      <c r="CB527" s="129"/>
      <c r="CC527" s="129"/>
      <c r="CD527" s="129"/>
      <c r="CE527" s="129"/>
      <c r="CH527" s="221"/>
      <c r="CI527" s="221"/>
      <c r="CJ527" s="221"/>
      <c r="CK527" s="221"/>
      <c r="CL527" s="221"/>
      <c r="CM527" s="221"/>
      <c r="CN527" s="221"/>
      <c r="CO527" s="221"/>
      <c r="CP527" s="221"/>
      <c r="CQ527" s="129">
        <v>0.95026881720430112</v>
      </c>
      <c r="CR527" s="129">
        <v>0.85</v>
      </c>
      <c r="CS527" s="129">
        <v>0.95026881720430112</v>
      </c>
      <c r="CT527" s="221"/>
      <c r="CU527" s="221"/>
      <c r="CV527" s="221"/>
      <c r="CW527" s="221"/>
      <c r="CX527" s="221"/>
      <c r="CY527" s="221"/>
      <c r="CZ527" s="221"/>
      <c r="DA527" s="221"/>
      <c r="DB527" s="221"/>
      <c r="DC527" s="129"/>
      <c r="DD527" s="129"/>
      <c r="DE527" s="129"/>
      <c r="DH527" s="129"/>
      <c r="DI527" s="129"/>
      <c r="DJ527" s="129"/>
      <c r="DK527" s="129"/>
      <c r="DL527" s="129"/>
      <c r="DM527" s="129"/>
      <c r="DN527" s="129"/>
      <c r="DO527" s="129"/>
      <c r="DP527" s="129"/>
      <c r="DQ527" s="129"/>
      <c r="DR527" s="129"/>
      <c r="DS527" s="129"/>
      <c r="DT527" s="129"/>
      <c r="DU527" s="129"/>
      <c r="DV527" s="129"/>
      <c r="DW527" s="129"/>
      <c r="DX527" s="129"/>
      <c r="DY527" s="129"/>
      <c r="DZ527" s="129"/>
      <c r="EA527" s="129"/>
      <c r="EB527" s="129"/>
      <c r="EC527" s="129"/>
      <c r="ED527" s="129"/>
      <c r="EE527" s="129"/>
      <c r="EF527" s="129">
        <v>0.96666666666666667</v>
      </c>
      <c r="EG527" s="129">
        <v>0.98263888888849205</v>
      </c>
      <c r="EH527" s="129">
        <v>0.75595238095238093</v>
      </c>
      <c r="EI527" s="129">
        <v>0.9666666666666669</v>
      </c>
      <c r="EJ527" s="129">
        <v>0.9666666666666669</v>
      </c>
      <c r="EK527" s="129">
        <v>0.98928571428531753</v>
      </c>
      <c r="EL527" s="129">
        <v>0.96884920634880956</v>
      </c>
      <c r="EM527" s="129">
        <v>0.58458333333333334</v>
      </c>
      <c r="EN527" s="129">
        <v>0.9666666666666669</v>
      </c>
      <c r="EO527" s="129">
        <v>0.97549603174561517</v>
      </c>
      <c r="EP527" s="129">
        <v>0.9666666666666669</v>
      </c>
      <c r="EQ527" s="129">
        <v>0.96666666666666667</v>
      </c>
      <c r="ER527" s="129">
        <v>0.89404761904761898</v>
      </c>
      <c r="ES527" s="129">
        <v>0.96666666666666667</v>
      </c>
      <c r="ET527" s="129">
        <v>0.96666666666666667</v>
      </c>
      <c r="EU527" s="129">
        <v>0.96712749615975435</v>
      </c>
      <c r="EV527" s="129">
        <v>0.967741935483871</v>
      </c>
      <c r="EW527" s="129">
        <v>0.89</v>
      </c>
      <c r="EX527" s="129">
        <v>0.96774193548387089</v>
      </c>
      <c r="EY527" s="129">
        <v>0.96666666666666667</v>
      </c>
      <c r="EZ527" s="129">
        <v>0.96666666666666667</v>
      </c>
      <c r="FA527" s="129">
        <v>0.89404761904761898</v>
      </c>
      <c r="FB527" s="129">
        <v>0.97</v>
      </c>
      <c r="FC527" s="129">
        <v>0.97</v>
      </c>
      <c r="FD527" s="129">
        <v>0.97</v>
      </c>
      <c r="FE527" s="129"/>
      <c r="FF527" s="129"/>
      <c r="FG527" s="129"/>
      <c r="FH527" s="129">
        <v>0.9642036124794745</v>
      </c>
      <c r="FI527" s="129">
        <v>0.95804597701149419</v>
      </c>
      <c r="FJ527" s="129">
        <v>0.65812807881773394</v>
      </c>
      <c r="FK527" s="129">
        <v>0.95804597701149441</v>
      </c>
      <c r="FL527" s="129">
        <v>0.95804597701149441</v>
      </c>
      <c r="FM527" s="129">
        <v>0.95835841999635085</v>
      </c>
      <c r="FN527" s="129">
        <v>0.87506613756613749</v>
      </c>
      <c r="FO527" s="129">
        <v>0.95841049382716059</v>
      </c>
      <c r="FP527" s="129">
        <v>0.95841049382716059</v>
      </c>
      <c r="FQ527" s="129">
        <v>0.96964285714285703</v>
      </c>
      <c r="FR527" s="129">
        <v>0.96458333333333335</v>
      </c>
      <c r="FS527" s="129">
        <v>0.88035714285714273</v>
      </c>
      <c r="FT527" s="129">
        <v>0.96458333333333335</v>
      </c>
      <c r="FU527" s="129">
        <v>0.96436781609195388</v>
      </c>
      <c r="FV527" s="129">
        <v>0.96408045977011469</v>
      </c>
      <c r="FW527" s="129">
        <v>0.87992610837438401</v>
      </c>
      <c r="FX527" s="129">
        <v>0.96408045977011469</v>
      </c>
      <c r="FY527" s="165"/>
      <c r="FZ527" s="165"/>
      <c r="GA527" s="165"/>
      <c r="GB527" s="165"/>
      <c r="GC527" s="165"/>
      <c r="GD527" s="165"/>
      <c r="GE527" s="165"/>
      <c r="GF527" s="165"/>
      <c r="GG527" s="165"/>
      <c r="GH527" s="165"/>
      <c r="GI527" s="165"/>
      <c r="GJ527" s="165"/>
      <c r="GK527" s="165"/>
      <c r="GL527" s="165"/>
      <c r="GM527" s="165"/>
      <c r="GN527" s="165"/>
      <c r="GO527" s="165"/>
      <c r="GP527" s="165"/>
      <c r="GQ527" s="165"/>
      <c r="GR527" s="165"/>
      <c r="GS527" s="165"/>
      <c r="GT527" s="165"/>
      <c r="GU527" s="165"/>
      <c r="GV527" s="165"/>
      <c r="GW527" s="165"/>
      <c r="GX527" s="165"/>
      <c r="GY527" s="165"/>
      <c r="GZ527" s="165"/>
      <c r="HA527" s="165"/>
      <c r="HB527" s="165"/>
      <c r="HC527" s="165"/>
      <c r="HD527" s="165"/>
      <c r="HE527" s="165"/>
      <c r="HF527" s="165"/>
      <c r="HG527" s="165"/>
      <c r="HH527" s="165"/>
    </row>
    <row r="528" spans="2:216" s="264" customFormat="1" ht="15" customHeight="1">
      <c r="B528" s="260" t="s">
        <v>659</v>
      </c>
      <c r="C528" s="254"/>
      <c r="D528" s="263"/>
      <c r="E528" s="263"/>
      <c r="F528" s="263"/>
      <c r="H528" s="269"/>
      <c r="I528" s="269"/>
      <c r="J528" s="269"/>
      <c r="K528" s="269"/>
      <c r="L528" s="269"/>
      <c r="M528" s="269"/>
      <c r="N528" s="269"/>
      <c r="O528" s="269"/>
      <c r="P528" s="269"/>
      <c r="Q528" s="269"/>
      <c r="R528" s="269"/>
      <c r="S528" s="269"/>
      <c r="T528" s="269"/>
      <c r="U528" s="269"/>
      <c r="V528" s="269"/>
      <c r="W528" s="269"/>
      <c r="X528" s="269"/>
      <c r="Y528" s="269"/>
      <c r="Z528" s="269"/>
      <c r="AA528" s="269"/>
      <c r="AB528" s="269"/>
      <c r="AC528" s="269"/>
      <c r="AD528" s="269"/>
      <c r="AE528" s="269"/>
      <c r="AF528" s="268"/>
      <c r="AG528" s="265"/>
      <c r="AH528" s="269"/>
      <c r="AI528" s="269"/>
      <c r="AJ528" s="269"/>
      <c r="AK528" s="269"/>
      <c r="AL528" s="269"/>
      <c r="AM528" s="269"/>
      <c r="AN528" s="269"/>
      <c r="AO528" s="269"/>
      <c r="AP528" s="269"/>
      <c r="AQ528" s="269"/>
      <c r="AR528" s="269"/>
      <c r="AS528" s="269"/>
      <c r="AT528" s="269"/>
      <c r="AU528" s="269"/>
      <c r="AV528" s="269"/>
      <c r="AW528" s="269"/>
      <c r="AX528" s="269"/>
      <c r="AY528" s="269"/>
      <c r="AZ528" s="269"/>
      <c r="BA528" s="269"/>
      <c r="BB528" s="269"/>
      <c r="BC528" s="269"/>
      <c r="BD528" s="269"/>
      <c r="BE528" s="269"/>
      <c r="BF528" s="265"/>
      <c r="BG528" s="265"/>
      <c r="BH528" s="269"/>
      <c r="BI528" s="269"/>
      <c r="BJ528" s="269"/>
      <c r="BK528" s="269"/>
      <c r="BL528" s="269"/>
      <c r="BM528" s="269"/>
      <c r="BN528" s="269"/>
      <c r="BO528" s="269"/>
      <c r="BP528" s="269"/>
      <c r="BQ528" s="269"/>
      <c r="BR528" s="269"/>
      <c r="BS528" s="269"/>
      <c r="BT528" s="269"/>
      <c r="BU528" s="269"/>
      <c r="BV528" s="269"/>
      <c r="BW528" s="269"/>
      <c r="BX528" s="269"/>
      <c r="BY528" s="269"/>
      <c r="BZ528" s="269"/>
      <c r="CA528" s="269"/>
      <c r="CB528" s="269"/>
      <c r="CC528" s="269"/>
      <c r="CD528" s="269"/>
      <c r="CE528" s="269"/>
      <c r="CF528" s="265"/>
      <c r="CG528" s="265"/>
      <c r="CH528" s="269"/>
      <c r="CI528" s="269"/>
      <c r="CJ528" s="269"/>
      <c r="CK528" s="269"/>
      <c r="CL528" s="269"/>
      <c r="CM528" s="269"/>
      <c r="CN528" s="269"/>
      <c r="CO528" s="269"/>
      <c r="CP528" s="269"/>
      <c r="CQ528" s="269"/>
      <c r="CR528" s="269"/>
      <c r="CS528" s="269"/>
      <c r="CT528" s="269"/>
      <c r="CU528" s="269"/>
      <c r="CV528" s="269"/>
      <c r="CW528" s="269"/>
      <c r="CX528" s="269"/>
      <c r="CY528" s="269"/>
      <c r="CZ528" s="269"/>
      <c r="DA528" s="269"/>
      <c r="DB528" s="269"/>
      <c r="DC528" s="269"/>
      <c r="DD528" s="269"/>
      <c r="DE528" s="269"/>
      <c r="DH528" s="269"/>
      <c r="DI528" s="269"/>
      <c r="DJ528" s="269"/>
      <c r="DK528" s="269"/>
      <c r="DL528" s="269"/>
      <c r="DM528" s="269"/>
      <c r="DN528" s="269"/>
      <c r="DO528" s="269"/>
      <c r="DP528" s="269"/>
      <c r="DQ528" s="269"/>
      <c r="DR528" s="269"/>
      <c r="DS528" s="269"/>
      <c r="DT528" s="269"/>
      <c r="DU528" s="269"/>
      <c r="DV528" s="269"/>
      <c r="DW528" s="269"/>
      <c r="DX528" s="269"/>
      <c r="DY528" s="269"/>
      <c r="DZ528" s="269"/>
      <c r="EA528" s="269"/>
      <c r="EB528" s="269"/>
      <c r="EC528" s="269"/>
      <c r="ED528" s="269"/>
      <c r="EE528" s="269"/>
      <c r="EF528" s="269"/>
      <c r="EG528" s="269"/>
      <c r="EH528" s="269"/>
      <c r="EI528" s="269"/>
      <c r="EJ528" s="269"/>
      <c r="EK528" s="269"/>
      <c r="EL528" s="269"/>
      <c r="EM528" s="269"/>
      <c r="EN528" s="269"/>
      <c r="EO528" s="269"/>
      <c r="EP528" s="269"/>
      <c r="EQ528" s="269"/>
      <c r="ER528" s="269"/>
      <c r="ES528" s="269"/>
      <c r="ET528" s="269"/>
      <c r="EU528" s="269"/>
      <c r="EV528" s="269"/>
      <c r="EW528" s="269"/>
      <c r="EX528" s="269"/>
      <c r="EY528" s="269"/>
      <c r="EZ528" s="269"/>
      <c r="FA528" s="269"/>
      <c r="FB528" s="269"/>
      <c r="FC528" s="269"/>
      <c r="FD528" s="269"/>
      <c r="FE528" s="269"/>
      <c r="FF528" s="269"/>
      <c r="FG528" s="269"/>
      <c r="FH528" s="269"/>
      <c r="FI528" s="269"/>
      <c r="FJ528" s="269"/>
      <c r="FK528" s="269"/>
      <c r="FL528" s="269"/>
      <c r="FM528" s="269"/>
      <c r="FN528" s="269"/>
      <c r="FO528" s="269"/>
      <c r="FP528" s="269"/>
      <c r="FQ528" s="269"/>
      <c r="FR528" s="269"/>
      <c r="FS528" s="269"/>
      <c r="FT528" s="269"/>
      <c r="FU528" s="269"/>
      <c r="FV528" s="269"/>
      <c r="FW528" s="269"/>
      <c r="FX528" s="269"/>
      <c r="FY528" s="274"/>
      <c r="FZ528" s="274"/>
      <c r="GA528" s="274"/>
      <c r="GB528" s="274"/>
      <c r="GC528" s="274"/>
      <c r="GD528" s="274"/>
      <c r="GE528" s="274"/>
      <c r="GF528" s="274"/>
      <c r="GG528" s="274"/>
      <c r="GH528" s="274"/>
      <c r="GI528" s="274"/>
      <c r="GJ528" s="274"/>
      <c r="GK528" s="274"/>
      <c r="GL528" s="274"/>
      <c r="GM528" s="274"/>
      <c r="GN528" s="274"/>
      <c r="GO528" s="274"/>
      <c r="GP528" s="274"/>
      <c r="GQ528" s="274"/>
      <c r="GR528" s="274"/>
      <c r="GS528" s="274"/>
      <c r="GT528" s="274"/>
      <c r="GU528" s="274"/>
      <c r="GV528" s="274"/>
      <c r="GW528" s="274"/>
      <c r="GX528" s="274"/>
      <c r="GY528" s="274"/>
      <c r="GZ528" s="274"/>
      <c r="HA528" s="274"/>
      <c r="HB528" s="274"/>
      <c r="HC528" s="274"/>
      <c r="HD528" s="274"/>
      <c r="HE528" s="274"/>
      <c r="HF528" s="274"/>
      <c r="HG528" s="274"/>
      <c r="HH528" s="274"/>
    </row>
    <row r="529" spans="2:221" ht="15" customHeight="1">
      <c r="B529" s="116" t="s">
        <v>660</v>
      </c>
      <c r="C529" s="106" t="s">
        <v>153</v>
      </c>
      <c r="H529" s="96">
        <v>380781.63219999999</v>
      </c>
      <c r="I529" s="96">
        <v>301626.41489999997</v>
      </c>
      <c r="J529" s="96">
        <v>357588.81929999997</v>
      </c>
      <c r="K529" s="96">
        <v>317489.66340000002</v>
      </c>
      <c r="L529" s="96">
        <v>337371.12390000001</v>
      </c>
      <c r="M529" s="96">
        <v>356233.33049999998</v>
      </c>
      <c r="N529" s="96">
        <v>347465.69449999998</v>
      </c>
      <c r="O529" s="96">
        <v>407613.32809999998</v>
      </c>
      <c r="P529" s="96">
        <v>405406.64360000001</v>
      </c>
      <c r="Q529" s="96">
        <v>409255.48369999998</v>
      </c>
      <c r="R529" s="96">
        <v>386148.03779999999</v>
      </c>
      <c r="S529" s="96">
        <v>352051.29340000002</v>
      </c>
      <c r="T529" s="183">
        <v>403560.06099999999</v>
      </c>
      <c r="U529" s="183">
        <v>341789.00819999998</v>
      </c>
      <c r="V529" s="183">
        <v>374509.30089999997</v>
      </c>
      <c r="W529" s="183">
        <v>352872.31530000002</v>
      </c>
      <c r="X529" s="183">
        <v>393225.77970000001</v>
      </c>
      <c r="Y529" s="183">
        <v>375870.58600000001</v>
      </c>
      <c r="Z529" s="183">
        <v>384665.55670000002</v>
      </c>
      <c r="AA529" s="183">
        <v>363750.73469999997</v>
      </c>
      <c r="AB529" s="183">
        <v>334118.3726</v>
      </c>
      <c r="AC529" s="183">
        <v>383179.06660000002</v>
      </c>
      <c r="AD529" s="183">
        <v>365475.30170000001</v>
      </c>
      <c r="AE529" s="183">
        <v>372838.62060000002</v>
      </c>
      <c r="AF529" s="182"/>
      <c r="AH529" s="220"/>
      <c r="AI529" s="220"/>
      <c r="AJ529" s="220"/>
      <c r="AK529" s="96">
        <v>339930.41519999999</v>
      </c>
      <c r="AL529" s="96">
        <v>355437.22850000003</v>
      </c>
      <c r="AM529" s="96">
        <v>334514.08230000007</v>
      </c>
      <c r="AN529" s="96">
        <v>379920.45549999998</v>
      </c>
      <c r="AO529" s="96">
        <v>381671.14439999993</v>
      </c>
      <c r="AP529" s="96">
        <v>365904.77789999993</v>
      </c>
      <c r="AQ529" s="96">
        <v>387100.49700000003</v>
      </c>
      <c r="AR529" s="96">
        <v>331753.56439999997</v>
      </c>
      <c r="AS529" s="96">
        <v>409142.89619999996</v>
      </c>
      <c r="AT529" s="220"/>
      <c r="AU529" s="220"/>
      <c r="AV529" s="220"/>
      <c r="AW529" s="96"/>
      <c r="AX529" s="96"/>
      <c r="AY529" s="96"/>
      <c r="AZ529" s="96"/>
      <c r="BA529" s="96"/>
      <c r="BB529" s="96"/>
      <c r="BC529" s="96"/>
      <c r="BD529" s="96"/>
      <c r="BE529" s="96"/>
      <c r="BH529" s="220"/>
      <c r="BI529" s="220"/>
      <c r="BJ529" s="220"/>
      <c r="BK529" s="220"/>
      <c r="BL529" s="220"/>
      <c r="BM529" s="220"/>
      <c r="BN529" s="96">
        <v>371449.90460000001</v>
      </c>
      <c r="BO529" s="96">
        <v>319688.84820000001</v>
      </c>
      <c r="BP529" s="96">
        <v>338782.3149</v>
      </c>
      <c r="BQ529" s="96">
        <v>381943.49699999997</v>
      </c>
      <c r="BR529" s="96">
        <v>324833.4302</v>
      </c>
      <c r="BS529" s="96">
        <v>385280.64319999999</v>
      </c>
      <c r="BT529" s="220"/>
      <c r="BU529" s="220"/>
      <c r="BV529" s="220"/>
      <c r="BW529" s="220"/>
      <c r="BX529" s="220"/>
      <c r="BY529" s="220"/>
      <c r="BZ529" s="96"/>
      <c r="CA529" s="96"/>
      <c r="CB529" s="96"/>
      <c r="CC529" s="96"/>
      <c r="CD529" s="96"/>
      <c r="CE529" s="96"/>
      <c r="CH529" s="220"/>
      <c r="CI529" s="220"/>
      <c r="CJ529" s="220"/>
      <c r="CK529" s="220"/>
      <c r="CL529" s="220"/>
      <c r="CM529" s="220"/>
      <c r="CN529" s="220"/>
      <c r="CO529" s="220"/>
      <c r="CP529" s="220"/>
      <c r="CQ529" s="96">
        <v>364076.43369999999</v>
      </c>
      <c r="CR529" s="96">
        <v>335230.0221</v>
      </c>
      <c r="CS529" s="96">
        <v>386994.88230000006</v>
      </c>
      <c r="CT529" s="220"/>
      <c r="CU529" s="220"/>
      <c r="CV529" s="220"/>
      <c r="CW529" s="220"/>
      <c r="CX529" s="220"/>
      <c r="CY529" s="220"/>
      <c r="CZ529" s="220"/>
      <c r="DA529" s="220"/>
      <c r="DB529" s="220"/>
      <c r="DC529" s="96"/>
      <c r="DD529" s="96"/>
      <c r="DE529" s="96"/>
      <c r="DF529" s="208"/>
      <c r="DH529" s="96"/>
      <c r="DI529" s="96"/>
      <c r="DJ529" s="96"/>
      <c r="DK529" s="96"/>
      <c r="DL529" s="96"/>
      <c r="DM529" s="96"/>
      <c r="DN529" s="96"/>
      <c r="DO529" s="96"/>
      <c r="DP529" s="96"/>
      <c r="DQ529" s="96"/>
      <c r="DR529" s="96"/>
      <c r="DS529" s="96"/>
      <c r="DT529" s="96"/>
      <c r="DU529" s="96"/>
      <c r="DV529" s="96"/>
      <c r="DW529" s="96"/>
      <c r="DX529" s="96"/>
      <c r="DY529" s="96"/>
      <c r="DZ529" s="96"/>
      <c r="EA529" s="96"/>
      <c r="EB529" s="96"/>
      <c r="EC529" s="96"/>
      <c r="ED529" s="96"/>
      <c r="EE529" s="96"/>
      <c r="EF529" s="96">
        <v>91866.707200000004</v>
      </c>
      <c r="EG529" s="96">
        <v>90520.429980000001</v>
      </c>
      <c r="EH529" s="96">
        <v>61067.569261265802</v>
      </c>
      <c r="EI529" s="96">
        <v>82008.774499999985</v>
      </c>
      <c r="EJ529" s="96">
        <v>87134.25509999998</v>
      </c>
      <c r="EK529" s="96">
        <v>78958.90236376923</v>
      </c>
      <c r="EL529" s="96">
        <v>90836.760559999995</v>
      </c>
      <c r="EM529" s="96">
        <v>51188.070000000007</v>
      </c>
      <c r="EN529" s="96">
        <v>89299.530899999998</v>
      </c>
      <c r="EO529" s="96">
        <v>91042.696563000005</v>
      </c>
      <c r="EP529" s="96">
        <v>76344.521599999978</v>
      </c>
      <c r="EQ529" s="96">
        <v>80337.0196</v>
      </c>
      <c r="ER529" s="96">
        <v>78006.75</v>
      </c>
      <c r="ES529" s="96">
        <v>91334.401200000051</v>
      </c>
      <c r="ET529" s="96">
        <v>90228.203199999931</v>
      </c>
      <c r="EU529" s="96">
        <v>89322.925089999946</v>
      </c>
      <c r="EV529" s="96">
        <v>87809.191800000001</v>
      </c>
      <c r="EW529" s="96">
        <v>79793</v>
      </c>
      <c r="EX529" s="96">
        <v>75262.647100000002</v>
      </c>
      <c r="EY529" s="96">
        <v>83185.414599999989</v>
      </c>
      <c r="EZ529" s="96">
        <v>88739.597099999984</v>
      </c>
      <c r="FA529" s="96">
        <v>82022.392900000035</v>
      </c>
      <c r="FB529" s="96">
        <v>85137</v>
      </c>
      <c r="FC529" s="96">
        <v>93167</v>
      </c>
      <c r="FD529" s="96">
        <v>89802</v>
      </c>
      <c r="FE529" s="96">
        <v>78156.478100000008</v>
      </c>
      <c r="FF529" s="96">
        <v>72767.413700000005</v>
      </c>
      <c r="FG529" s="96">
        <v>94786.897799999992</v>
      </c>
      <c r="FH529" s="96">
        <v>94235.363211111122</v>
      </c>
      <c r="FI529" s="96">
        <v>92810.280200000008</v>
      </c>
      <c r="FJ529" s="96">
        <v>63258.709499999968</v>
      </c>
      <c r="FK529" s="96">
        <v>91493.049100000004</v>
      </c>
      <c r="FL529" s="96">
        <v>91935.580699999933</v>
      </c>
      <c r="FM529" s="96">
        <v>92968.774000000019</v>
      </c>
      <c r="FN529" s="96">
        <v>84486.726200000034</v>
      </c>
      <c r="FO529" s="96">
        <v>88389.473300000012</v>
      </c>
      <c r="FP529" s="96">
        <v>89863.089999999967</v>
      </c>
      <c r="FQ529" s="96">
        <v>93181.390900000028</v>
      </c>
      <c r="FR529" s="96">
        <v>93663.751999999993</v>
      </c>
      <c r="FS529" s="96">
        <v>91975.025999999954</v>
      </c>
      <c r="FT529" s="96">
        <v>93584.934400000027</v>
      </c>
      <c r="FU529" s="96">
        <v>92559.194639999972</v>
      </c>
      <c r="FV529" s="96">
        <v>93576.5717</v>
      </c>
      <c r="FW529" s="96">
        <v>82773.33679999999</v>
      </c>
      <c r="FX529" s="96">
        <v>90775.194000000018</v>
      </c>
      <c r="FY529" s="159">
        <v>89291.167600000001</v>
      </c>
      <c r="FZ529" s="159">
        <v>84029.022599999997</v>
      </c>
      <c r="GA529" s="159">
        <v>84294.141099999993</v>
      </c>
      <c r="GB529" s="159">
        <v>82508.741099999999</v>
      </c>
      <c r="GC529" s="159">
        <v>79079.935200000007</v>
      </c>
      <c r="GD529" s="159"/>
      <c r="GE529" s="159"/>
      <c r="GF529" s="159"/>
      <c r="GG529" s="159"/>
      <c r="GH529" s="159"/>
      <c r="GI529" s="159"/>
      <c r="GJ529" s="159"/>
      <c r="GK529" s="159"/>
      <c r="GL529" s="159"/>
      <c r="GM529" s="159"/>
      <c r="GN529" s="159"/>
      <c r="GO529" s="159"/>
      <c r="GP529" s="159"/>
      <c r="GQ529" s="159"/>
      <c r="GR529" s="159"/>
      <c r="GS529" s="159"/>
      <c r="GT529" s="159"/>
      <c r="GU529" s="159"/>
      <c r="GV529" s="159"/>
      <c r="GW529" s="159"/>
      <c r="GX529" s="159"/>
      <c r="GY529" s="159"/>
      <c r="GZ529" s="159"/>
      <c r="HA529" s="159"/>
      <c r="HB529" s="159"/>
      <c r="HC529" s="159"/>
      <c r="HD529" s="159"/>
      <c r="HE529" s="159"/>
      <c r="HF529" s="159"/>
      <c r="HG529" s="159"/>
      <c r="HH529" s="159"/>
    </row>
    <row r="530" spans="2:221" ht="15" customHeight="1">
      <c r="B530" s="105" t="s">
        <v>661</v>
      </c>
      <c r="C530" s="106" t="s">
        <v>156</v>
      </c>
      <c r="H530" s="135">
        <v>1.6489263424140794</v>
      </c>
      <c r="I530" s="135">
        <v>2.0672749063357188</v>
      </c>
      <c r="J530" s="135">
        <v>2.0940649991789688</v>
      </c>
      <c r="K530" s="135">
        <v>1.9598256291741736</v>
      </c>
      <c r="L530" s="135">
        <v>1.8509634827472004</v>
      </c>
      <c r="M530" s="135">
        <v>2.6121193214627625</v>
      </c>
      <c r="N530" s="135">
        <v>2.2381845366959903</v>
      </c>
      <c r="O530" s="135">
        <v>1.7749158426867748</v>
      </c>
      <c r="P530" s="135">
        <v>1.4280900736444335</v>
      </c>
      <c r="Q530" s="135">
        <v>2.2673604004476315</v>
      </c>
      <c r="R530" s="135">
        <v>1.7776275879048611</v>
      </c>
      <c r="S530" s="135">
        <v>2.3391000566719446</v>
      </c>
      <c r="T530" s="209">
        <v>1.5921000000000001</v>
      </c>
      <c r="U530" s="209">
        <v>1.8238000000000001</v>
      </c>
      <c r="V530" s="209">
        <v>2.0804</v>
      </c>
      <c r="W530" s="209">
        <v>2.3555000000000001</v>
      </c>
      <c r="X530" s="209">
        <v>2.4647000000000001</v>
      </c>
      <c r="Y530" s="209">
        <v>2.7044000000000001</v>
      </c>
      <c r="Z530" s="209">
        <v>2.4150999999999998</v>
      </c>
      <c r="AA530" s="209">
        <v>2.4792000000000001</v>
      </c>
      <c r="AB530" s="209">
        <v>1.8394999999999999</v>
      </c>
      <c r="AC530" s="209">
        <v>1.5782</v>
      </c>
      <c r="AD530" s="209">
        <v>1.8501000000000001</v>
      </c>
      <c r="AE530" s="209">
        <v>2.0988000000000002</v>
      </c>
      <c r="AF530" s="203"/>
      <c r="AH530" s="232"/>
      <c r="AI530" s="232"/>
      <c r="AJ530" s="232"/>
      <c r="AK530" s="135">
        <v>2.0391124775532004</v>
      </c>
      <c r="AL530" s="135">
        <v>2.0939873949473755</v>
      </c>
      <c r="AM530" s="135">
        <v>2.8585303684363903</v>
      </c>
      <c r="AN530" s="135">
        <v>2.0823921369642333</v>
      </c>
      <c r="AO530" s="135">
        <v>1.497317271168483</v>
      </c>
      <c r="AP530" s="135">
        <v>1.5903663699530499</v>
      </c>
      <c r="AQ530" s="135">
        <v>2.3472924848557088</v>
      </c>
      <c r="AR530" s="135">
        <v>2.2969232843664669</v>
      </c>
      <c r="AS530" s="135">
        <v>1.9303447887571563</v>
      </c>
      <c r="AT530" s="232"/>
      <c r="AU530" s="232"/>
      <c r="AV530" s="232"/>
      <c r="AW530" s="135"/>
      <c r="AX530" s="135"/>
      <c r="AY530" s="135"/>
      <c r="AZ530" s="135"/>
      <c r="BA530" s="135"/>
      <c r="BB530" s="135"/>
      <c r="BC530" s="135"/>
      <c r="BD530" s="135"/>
      <c r="BE530" s="135"/>
      <c r="BH530" s="232"/>
      <c r="BI530" s="232"/>
      <c r="BJ530" s="232"/>
      <c r="BK530" s="232"/>
      <c r="BL530" s="232"/>
      <c r="BM530" s="232"/>
      <c r="BN530" s="135">
        <v>2.0691246096255709</v>
      </c>
      <c r="BO530" s="135">
        <v>2.145014211387068</v>
      </c>
      <c r="BP530" s="135">
        <v>2.0064558364218126</v>
      </c>
      <c r="BQ530" s="135">
        <v>1.5960563267452343</v>
      </c>
      <c r="BR530" s="135">
        <v>2.2853962549214364</v>
      </c>
      <c r="BS530" s="135">
        <v>1.7899047614682078</v>
      </c>
      <c r="BT530" s="232"/>
      <c r="BU530" s="232"/>
      <c r="BV530" s="232"/>
      <c r="BW530" s="232"/>
      <c r="BX530" s="232"/>
      <c r="BY530" s="232"/>
      <c r="BZ530" s="135"/>
      <c r="CA530" s="135"/>
      <c r="CB530" s="135"/>
      <c r="CC530" s="135"/>
      <c r="CD530" s="135"/>
      <c r="CE530" s="135"/>
      <c r="CH530" s="232"/>
      <c r="CI530" s="232"/>
      <c r="CJ530" s="232"/>
      <c r="CK530" s="232"/>
      <c r="CL530" s="232"/>
      <c r="CM530" s="232"/>
      <c r="CN530" s="232"/>
      <c r="CO530" s="232"/>
      <c r="CP530" s="232"/>
      <c r="CQ530" s="135">
        <v>1.8517538344148972</v>
      </c>
      <c r="CR530" s="135">
        <v>2.0147276223281829</v>
      </c>
      <c r="CS530" s="135">
        <v>1.6608873091466301</v>
      </c>
      <c r="CT530" s="232"/>
      <c r="CU530" s="232"/>
      <c r="CV530" s="232"/>
      <c r="CW530" s="232"/>
      <c r="CX530" s="232"/>
      <c r="CY530" s="232"/>
      <c r="CZ530" s="232"/>
      <c r="DA530" s="232"/>
      <c r="DB530" s="232"/>
      <c r="DC530" s="135"/>
      <c r="DD530" s="135"/>
      <c r="DE530" s="135"/>
      <c r="DF530" s="208"/>
      <c r="DH530" s="135"/>
      <c r="DI530" s="135"/>
      <c r="DJ530" s="135"/>
      <c r="DK530" s="135"/>
      <c r="DL530" s="135"/>
      <c r="DM530" s="135"/>
      <c r="DN530" s="135"/>
      <c r="DO530" s="135"/>
      <c r="DP530" s="135"/>
      <c r="DQ530" s="135"/>
      <c r="DR530" s="135"/>
      <c r="DS530" s="135"/>
      <c r="DT530" s="135"/>
      <c r="DU530" s="135"/>
      <c r="DV530" s="135"/>
      <c r="DW530" s="135"/>
      <c r="DX530" s="135"/>
      <c r="DY530" s="135"/>
      <c r="DZ530" s="135"/>
      <c r="EA530" s="135"/>
      <c r="EB530" s="135"/>
      <c r="EC530" s="135"/>
      <c r="ED530" s="135"/>
      <c r="EE530" s="135"/>
      <c r="EF530" s="135">
        <v>2.5942650794075712</v>
      </c>
      <c r="EG530" s="135">
        <v>3.2431198685582023</v>
      </c>
      <c r="EH530" s="135">
        <v>2.2708186933474219</v>
      </c>
      <c r="EI530" s="135">
        <v>3.0020138907427527</v>
      </c>
      <c r="EJ530" s="135">
        <v>1.3908514718166227</v>
      </c>
      <c r="EK530" s="135">
        <v>2.0284796012988253</v>
      </c>
      <c r="EL530" s="135">
        <v>1.3003446269636665</v>
      </c>
      <c r="EM530" s="135">
        <v>1.8928783876530211</v>
      </c>
      <c r="EN530" s="135">
        <v>2.9797840469512478</v>
      </c>
      <c r="EO530" s="135">
        <v>1.4174872130399374</v>
      </c>
      <c r="EP530" s="135">
        <v>1.7986184908778056</v>
      </c>
      <c r="EQ530" s="135">
        <v>2.2940899389546185</v>
      </c>
      <c r="ER530" s="135">
        <v>2.4451840607902517</v>
      </c>
      <c r="ES530" s="135">
        <v>1.1676428571428563</v>
      </c>
      <c r="ET530" s="135">
        <v>1.1150834605341005</v>
      </c>
      <c r="EU530" s="135">
        <v>1.2156028465201045</v>
      </c>
      <c r="EV530" s="135">
        <v>1.5794079376581851</v>
      </c>
      <c r="EW530" s="135">
        <v>1.7</v>
      </c>
      <c r="EX530" s="135">
        <v>2.0014012909676131</v>
      </c>
      <c r="EY530" s="135">
        <v>1.8318147581192681</v>
      </c>
      <c r="EZ530" s="135">
        <v>2.2307464246778741</v>
      </c>
      <c r="FA530" s="135">
        <v>1.994895477699969</v>
      </c>
      <c r="FB530" s="135">
        <v>1.59</v>
      </c>
      <c r="FC530" s="135">
        <v>1.42</v>
      </c>
      <c r="FD530" s="135">
        <v>2.02</v>
      </c>
      <c r="FE530" s="135">
        <v>1.6658961538806081</v>
      </c>
      <c r="FF530" s="135">
        <v>1.2039147568960802</v>
      </c>
      <c r="FG530" s="135">
        <v>1.1481641822716138</v>
      </c>
      <c r="FH530" s="135">
        <v>1.57862209325101</v>
      </c>
      <c r="FI530" s="135">
        <v>2.2499042610667606</v>
      </c>
      <c r="FJ530" s="135">
        <v>2.1629089116432265</v>
      </c>
      <c r="FK530" s="135">
        <v>1.5957722024876742</v>
      </c>
      <c r="FL530" s="135">
        <v>1.466382693162781</v>
      </c>
      <c r="FM530" s="135">
        <v>1.9626214808748577</v>
      </c>
      <c r="FN530" s="135">
        <v>1.9778735064011737</v>
      </c>
      <c r="FO530" s="135">
        <v>1.5644826696933165</v>
      </c>
      <c r="FP530" s="135">
        <v>1.3328595926393128</v>
      </c>
      <c r="FQ530" s="135">
        <v>2.0970411781060885</v>
      </c>
      <c r="FR530" s="135">
        <v>1.851463610276791</v>
      </c>
      <c r="FS530" s="135">
        <v>1.9947489512983241</v>
      </c>
      <c r="FT530" s="135">
        <v>1.9733766825083123</v>
      </c>
      <c r="FU530" s="135">
        <v>1.7709266976002729</v>
      </c>
      <c r="FV530" s="135">
        <v>1.899218710041394</v>
      </c>
      <c r="FW530" s="135">
        <v>1.9870912978307043</v>
      </c>
      <c r="FX530" s="135">
        <v>2.2744487224537342</v>
      </c>
      <c r="FY530" s="164">
        <v>1.6677653557213425</v>
      </c>
      <c r="FZ530" s="164">
        <v>1.5290772622896607</v>
      </c>
      <c r="GA530" s="164">
        <v>1.5161641470267739</v>
      </c>
      <c r="GB530" s="164">
        <v>1.6814249723329737</v>
      </c>
      <c r="GC530" s="164">
        <v>4.5504097354508701</v>
      </c>
      <c r="GD530" s="164"/>
      <c r="GE530" s="164"/>
      <c r="GF530" s="164"/>
      <c r="GG530" s="164"/>
      <c r="GH530" s="164"/>
      <c r="GI530" s="164"/>
      <c r="GJ530" s="164"/>
      <c r="GK530" s="164"/>
      <c r="GL530" s="164"/>
      <c r="GM530" s="164"/>
      <c r="GN530" s="164"/>
      <c r="GO530" s="164"/>
      <c r="GP530" s="164"/>
      <c r="GQ530" s="164"/>
      <c r="GR530" s="164"/>
      <c r="GS530" s="164"/>
      <c r="GT530" s="164"/>
      <c r="GU530" s="164"/>
      <c r="GV530" s="164"/>
      <c r="GW530" s="164"/>
      <c r="GX530" s="164"/>
      <c r="GY530" s="164"/>
      <c r="GZ530" s="164"/>
      <c r="HA530" s="164"/>
      <c r="HB530" s="164"/>
      <c r="HC530" s="164"/>
      <c r="HD530" s="164"/>
      <c r="HE530" s="164"/>
      <c r="HF530" s="164"/>
      <c r="HG530" s="164"/>
      <c r="HH530" s="164"/>
    </row>
    <row r="531" spans="2:221" ht="15" customHeight="1">
      <c r="B531" s="105" t="s">
        <v>662</v>
      </c>
      <c r="C531" s="106" t="s">
        <v>158</v>
      </c>
      <c r="H531" s="96">
        <v>20186.838399999997</v>
      </c>
      <c r="I531" s="96">
        <v>20047.428100000001</v>
      </c>
      <c r="J531" s="96">
        <v>24074.936399999999</v>
      </c>
      <c r="K531" s="96">
        <v>20004.978200000001</v>
      </c>
      <c r="L531" s="96">
        <v>20076.907500000001</v>
      </c>
      <c r="M531" s="96">
        <v>29917.040000000001</v>
      </c>
      <c r="N531" s="96">
        <v>25003.389299999999</v>
      </c>
      <c r="O531" s="96">
        <v>23260.4012</v>
      </c>
      <c r="P531" s="96">
        <v>18613.906200000001</v>
      </c>
      <c r="Q531" s="96">
        <v>29833.631700000002</v>
      </c>
      <c r="R531" s="96">
        <v>22069.153400000003</v>
      </c>
      <c r="S531" s="96">
        <v>26475.599499999997</v>
      </c>
      <c r="T531" s="183">
        <v>20656.967000000001</v>
      </c>
      <c r="U531" s="183">
        <v>20041.147199999999</v>
      </c>
      <c r="V531" s="183">
        <v>25049.151300000001</v>
      </c>
      <c r="W531" s="183">
        <v>26723.4941</v>
      </c>
      <c r="X531" s="183">
        <v>31160.064399999999</v>
      </c>
      <c r="Y531" s="183">
        <v>32681.332200000001</v>
      </c>
      <c r="Z531" s="183">
        <v>29867.663400000001</v>
      </c>
      <c r="AA531" s="183">
        <v>28994.027099999999</v>
      </c>
      <c r="AB531" s="183">
        <v>19759.820199999998</v>
      </c>
      <c r="AC531" s="183">
        <v>19442.573799999998</v>
      </c>
      <c r="AD531" s="183">
        <v>21739.61</v>
      </c>
      <c r="AE531" s="183">
        <v>25158.303599999999</v>
      </c>
      <c r="AF531" s="182"/>
      <c r="AH531" s="220"/>
      <c r="AI531" s="220"/>
      <c r="AJ531" s="220"/>
      <c r="AK531" s="96">
        <v>22285.49417774929</v>
      </c>
      <c r="AL531" s="96">
        <v>23929.192255896938</v>
      </c>
      <c r="AM531" s="96">
        <v>30743.143895867623</v>
      </c>
      <c r="AN531" s="96">
        <v>25435.849962762681</v>
      </c>
      <c r="AO531" s="96">
        <v>18373.59855592607</v>
      </c>
      <c r="AP531" s="96">
        <v>18709.247751277115</v>
      </c>
      <c r="AQ531" s="96">
        <v>29213.39287355843</v>
      </c>
      <c r="AR531" s="96">
        <v>24499.270343369786</v>
      </c>
      <c r="AS531" s="96">
        <v>25392.237099894894</v>
      </c>
      <c r="AT531" s="220"/>
      <c r="AU531" s="220"/>
      <c r="AV531" s="220"/>
      <c r="AW531" s="96"/>
      <c r="AX531" s="96"/>
      <c r="AY531" s="96"/>
      <c r="AZ531" s="96"/>
      <c r="BA531" s="96"/>
      <c r="BB531" s="96"/>
      <c r="BC531" s="96"/>
      <c r="BD531" s="96"/>
      <c r="BE531" s="96"/>
      <c r="BH531" s="220"/>
      <c r="BI531" s="220"/>
      <c r="BJ531" s="220"/>
      <c r="BK531" s="220"/>
      <c r="BL531" s="220"/>
      <c r="BM531" s="220"/>
      <c r="BN531" s="96">
        <v>24710.2966588909</v>
      </c>
      <c r="BO531" s="96">
        <v>22046.960441765248</v>
      </c>
      <c r="BP531" s="96">
        <v>21854.526340527867</v>
      </c>
      <c r="BQ531" s="96">
        <v>19599.202326025799</v>
      </c>
      <c r="BR531" s="96">
        <v>23867.849553473836</v>
      </c>
      <c r="BS531" s="96">
        <v>22171.658242567071</v>
      </c>
      <c r="BT531" s="220"/>
      <c r="BU531" s="220"/>
      <c r="BV531" s="220"/>
      <c r="BW531" s="220"/>
      <c r="BX531" s="220"/>
      <c r="BY531" s="220"/>
      <c r="BZ531" s="96"/>
      <c r="CA531" s="96"/>
      <c r="CB531" s="96"/>
      <c r="CC531" s="96"/>
      <c r="CD531" s="96"/>
      <c r="CE531" s="96"/>
      <c r="CH531" s="220"/>
      <c r="CI531" s="220"/>
      <c r="CJ531" s="220"/>
      <c r="CK531" s="220"/>
      <c r="CL531" s="220"/>
      <c r="CM531" s="220"/>
      <c r="CN531" s="220"/>
      <c r="CO531" s="220"/>
      <c r="CP531" s="220"/>
      <c r="CQ531" s="96">
        <v>21675.388139375984</v>
      </c>
      <c r="CR531" s="96">
        <v>21714.523739627632</v>
      </c>
      <c r="CS531" s="96">
        <v>20665.049532879359</v>
      </c>
      <c r="CT531" s="220"/>
      <c r="CU531" s="220"/>
      <c r="CV531" s="220"/>
      <c r="CW531" s="220"/>
      <c r="CX531" s="220"/>
      <c r="CY531" s="220"/>
      <c r="CZ531" s="220"/>
      <c r="DA531" s="220"/>
      <c r="DB531" s="220"/>
      <c r="DC531" s="96"/>
      <c r="DD531" s="96"/>
      <c r="DE531" s="96"/>
      <c r="DF531" s="210"/>
      <c r="DH531" s="96"/>
      <c r="DI531" s="96"/>
      <c r="DJ531" s="96"/>
      <c r="DK531" s="96"/>
      <c r="DL531" s="96"/>
      <c r="DM531" s="96"/>
      <c r="DN531" s="96"/>
      <c r="DO531" s="96"/>
      <c r="DP531" s="96"/>
      <c r="DQ531" s="96"/>
      <c r="DR531" s="96"/>
      <c r="DS531" s="96"/>
      <c r="DT531" s="96"/>
      <c r="DU531" s="96"/>
      <c r="DV531" s="96"/>
      <c r="DW531" s="96"/>
      <c r="DX531" s="96"/>
      <c r="DY531" s="96"/>
      <c r="DZ531" s="96"/>
      <c r="EA531" s="96"/>
      <c r="EB531" s="96"/>
      <c r="EC531" s="96"/>
      <c r="ED531" s="96"/>
      <c r="EE531" s="96"/>
      <c r="EF531" s="96">
        <v>7662.3770217711999</v>
      </c>
      <c r="EG531" s="96">
        <v>9438.4488481214812</v>
      </c>
      <c r="EH531" s="96">
        <v>4458.4521679172494</v>
      </c>
      <c r="EI531" s="96">
        <v>7915.2390733059456</v>
      </c>
      <c r="EJ531" s="96">
        <v>3896.3745198762335</v>
      </c>
      <c r="EK531" s="96">
        <v>5149.4727530762302</v>
      </c>
      <c r="EL531" s="96">
        <v>3797.6166501298594</v>
      </c>
      <c r="EM531" s="96">
        <v>3115.1752604104104</v>
      </c>
      <c r="EN531" s="96">
        <v>8555.0979368241115</v>
      </c>
      <c r="EO531" s="96">
        <v>4149.1131609301456</v>
      </c>
      <c r="EP531" s="96">
        <v>4414.7686441189217</v>
      </c>
      <c r="EQ531" s="96">
        <v>5925.3931839768402</v>
      </c>
      <c r="ER531" s="96">
        <v>6132.460474970967</v>
      </c>
      <c r="ES531" s="96">
        <v>3428.7469174703274</v>
      </c>
      <c r="ET531" s="96">
        <v>3234.7498434911436</v>
      </c>
      <c r="EU531" s="96">
        <v>3490.9663484248704</v>
      </c>
      <c r="EV531" s="96">
        <v>4458.8751653599538</v>
      </c>
      <c r="EW531" s="96">
        <v>4402</v>
      </c>
      <c r="EX531" s="96">
        <v>4842.8908619736403</v>
      </c>
      <c r="EY531" s="96">
        <v>4899.1580999999996</v>
      </c>
      <c r="EZ531" s="96">
        <v>6364.4177101141095</v>
      </c>
      <c r="FA531" s="96">
        <v>5260.70075330285</v>
      </c>
      <c r="FB531" s="96">
        <v>4343</v>
      </c>
      <c r="FC531" s="96">
        <v>4249</v>
      </c>
      <c r="FD531" s="96">
        <v>5819</v>
      </c>
      <c r="FE531" s="96">
        <v>4186.0452999999998</v>
      </c>
      <c r="FF531" s="96">
        <v>2816.5904</v>
      </c>
      <c r="FG531" s="96">
        <v>3498.9949999999999</v>
      </c>
      <c r="FH531" s="96">
        <v>4782.8097155235828</v>
      </c>
      <c r="FI531" s="96">
        <v>6713.5331767628577</v>
      </c>
      <c r="FJ531" s="96">
        <v>4398.9555675635002</v>
      </c>
      <c r="FK531" s="96">
        <v>4694.0748904823486</v>
      </c>
      <c r="FL531" s="96">
        <v>4334.3299342822766</v>
      </c>
      <c r="FM531" s="96">
        <v>5866.3054070798507</v>
      </c>
      <c r="FN531" s="96">
        <v>5372.5196471118334</v>
      </c>
      <c r="FO531" s="96">
        <v>4445.926923970248</v>
      </c>
      <c r="FP531" s="96">
        <v>3850.8514651964942</v>
      </c>
      <c r="FQ531" s="96">
        <v>6282.4228591302317</v>
      </c>
      <c r="FR531" s="96">
        <v>5575.4220566312833</v>
      </c>
      <c r="FS531" s="96">
        <v>5898.6031999999996</v>
      </c>
      <c r="FT531" s="96">
        <v>5937.5454894124414</v>
      </c>
      <c r="FU531" s="96">
        <v>5270.0067290334073</v>
      </c>
      <c r="FV531" s="96">
        <v>5713.9064758724753</v>
      </c>
      <c r="FW531" s="96">
        <v>5288.0956487084395</v>
      </c>
      <c r="FX531" s="96">
        <v>6637.9557536259581</v>
      </c>
      <c r="FY531" s="159">
        <v>4787.7831000000006</v>
      </c>
      <c r="FZ531" s="159">
        <v>4130.9483</v>
      </c>
      <c r="GA531" s="159">
        <v>4108.9857000000002</v>
      </c>
      <c r="GB531" s="159">
        <v>4460.3451999999997</v>
      </c>
      <c r="GC531" s="159">
        <v>11569.319799999999</v>
      </c>
      <c r="GD531" s="159"/>
      <c r="GE531" s="159"/>
      <c r="GF531" s="159"/>
      <c r="GG531" s="159"/>
      <c r="GH531" s="159"/>
      <c r="GI531" s="159"/>
      <c r="GJ531" s="159"/>
      <c r="GK531" s="159"/>
      <c r="GL531" s="159"/>
      <c r="GM531" s="159"/>
      <c r="GN531" s="159"/>
      <c r="GO531" s="159"/>
      <c r="GP531" s="159"/>
      <c r="GQ531" s="159"/>
      <c r="GR531" s="159"/>
      <c r="GS531" s="159"/>
      <c r="GT531" s="159"/>
      <c r="GU531" s="159"/>
      <c r="GV531" s="159"/>
      <c r="GW531" s="159"/>
      <c r="GX531" s="159"/>
      <c r="GY531" s="159"/>
      <c r="GZ531" s="159"/>
      <c r="HA531" s="159"/>
      <c r="HB531" s="159"/>
      <c r="HC531" s="159"/>
      <c r="HD531" s="159"/>
      <c r="HE531" s="159"/>
      <c r="HF531" s="159"/>
      <c r="HG531" s="159"/>
      <c r="HH531" s="159"/>
    </row>
    <row r="532" spans="2:221" ht="15" customHeight="1">
      <c r="B532" s="105" t="s">
        <v>663</v>
      </c>
      <c r="C532" s="106" t="s">
        <v>183</v>
      </c>
      <c r="H532" s="129">
        <v>0.93448584301343607</v>
      </c>
      <c r="I532" s="129">
        <v>0.92546137626501823</v>
      </c>
      <c r="J532" s="129">
        <v>0.92216568430893142</v>
      </c>
      <c r="K532" s="129">
        <v>0.92392847496329689</v>
      </c>
      <c r="L532" s="129">
        <v>0.93376836547162445</v>
      </c>
      <c r="M532" s="129">
        <v>0.93977138446851682</v>
      </c>
      <c r="N532" s="129">
        <v>0.94538640407442676</v>
      </c>
      <c r="O532" s="129">
        <v>0.93645138846530296</v>
      </c>
      <c r="P532" s="129">
        <v>0.94061581765142865</v>
      </c>
      <c r="Q532" s="129">
        <v>0.94067990052984385</v>
      </c>
      <c r="R532" s="129">
        <v>0.93532445154873922</v>
      </c>
      <c r="S532" s="129">
        <v>0.92374094871770529</v>
      </c>
      <c r="T532" s="150">
        <v>0.92930000000000001</v>
      </c>
      <c r="U532" s="150">
        <v>0.92459999999999998</v>
      </c>
      <c r="V532" s="150">
        <v>0.92900000000000005</v>
      </c>
      <c r="W532" s="150">
        <v>0.90290000000000004</v>
      </c>
      <c r="X532" s="150">
        <v>0.90239999999999998</v>
      </c>
      <c r="Y532" s="150">
        <v>0.90259999999999996</v>
      </c>
      <c r="Z532" s="150">
        <v>0.90500000000000003</v>
      </c>
      <c r="AA532" s="150">
        <v>0.90159999999999996</v>
      </c>
      <c r="AB532" s="150">
        <v>0.91320000000000001</v>
      </c>
      <c r="AC532" s="150">
        <v>0.90620000000000001</v>
      </c>
      <c r="AD532" s="150">
        <v>0.89049999999999996</v>
      </c>
      <c r="AE532" s="150">
        <v>0.88580000000000003</v>
      </c>
      <c r="AF532" s="194"/>
      <c r="AH532" s="221"/>
      <c r="AI532" s="221"/>
      <c r="AJ532" s="221"/>
      <c r="AK532" s="129">
        <v>0.91610000000000003</v>
      </c>
      <c r="AL532" s="129">
        <v>0.91859999999999997</v>
      </c>
      <c r="AM532" s="129">
        <v>0.92269999999999996</v>
      </c>
      <c r="AN532" s="129">
        <v>0.92469999999999997</v>
      </c>
      <c r="AO532" s="129">
        <v>0.92869999999999997</v>
      </c>
      <c r="AP532" s="129">
        <v>0.92769999999999997</v>
      </c>
      <c r="AQ532" s="129">
        <v>0.92110000000000003</v>
      </c>
      <c r="AR532" s="129">
        <v>0.90659999999999996</v>
      </c>
      <c r="AS532" s="129">
        <v>0.93189999999999995</v>
      </c>
      <c r="AT532" s="221"/>
      <c r="AU532" s="221"/>
      <c r="AV532" s="221"/>
      <c r="AW532" s="129"/>
      <c r="AX532" s="129"/>
      <c r="AY532" s="129"/>
      <c r="AZ532" s="129"/>
      <c r="BA532" s="129"/>
      <c r="BB532" s="129"/>
      <c r="BC532" s="129"/>
      <c r="BD532" s="129"/>
      <c r="BE532" s="129"/>
      <c r="BH532" s="221"/>
      <c r="BI532" s="221"/>
      <c r="BJ532" s="221"/>
      <c r="BK532" s="221"/>
      <c r="BL532" s="221"/>
      <c r="BM532" s="221"/>
      <c r="BN532" s="129">
        <v>0.92400000000000004</v>
      </c>
      <c r="BO532" s="129">
        <v>0.92100000000000004</v>
      </c>
      <c r="BP532" s="129">
        <v>0.91400000000000003</v>
      </c>
      <c r="BQ532" s="129">
        <v>0.92700000000000005</v>
      </c>
      <c r="BR532" s="129">
        <v>0.93100000000000005</v>
      </c>
      <c r="BS532" s="129">
        <v>0.92900000000000005</v>
      </c>
      <c r="BT532" s="221"/>
      <c r="BU532" s="221"/>
      <c r="BV532" s="221"/>
      <c r="BW532" s="221"/>
      <c r="BX532" s="221"/>
      <c r="BY532" s="221"/>
      <c r="BZ532" s="129"/>
      <c r="CA532" s="129"/>
      <c r="CB532" s="129"/>
      <c r="CC532" s="129"/>
      <c r="CD532" s="129"/>
      <c r="CE532" s="129"/>
      <c r="CH532" s="221"/>
      <c r="CI532" s="221"/>
      <c r="CJ532" s="221"/>
      <c r="CK532" s="221"/>
      <c r="CL532" s="221"/>
      <c r="CM532" s="221"/>
      <c r="CN532" s="221"/>
      <c r="CO532" s="221"/>
      <c r="CP532" s="221"/>
      <c r="CQ532" s="129">
        <v>0.92551454211569362</v>
      </c>
      <c r="CR532" s="129">
        <v>0.92330698427111713</v>
      </c>
      <c r="CS532" s="129">
        <v>0.91678569130350096</v>
      </c>
      <c r="CT532" s="221"/>
      <c r="CU532" s="221"/>
      <c r="CV532" s="221"/>
      <c r="CW532" s="221"/>
      <c r="CX532" s="221"/>
      <c r="CY532" s="221"/>
      <c r="CZ532" s="221"/>
      <c r="DA532" s="221"/>
      <c r="DB532" s="221"/>
      <c r="DC532" s="129"/>
      <c r="DD532" s="129"/>
      <c r="DE532" s="129"/>
      <c r="DF532" s="208"/>
      <c r="DG532" s="143"/>
      <c r="DH532" s="129"/>
      <c r="DI532" s="129"/>
      <c r="DJ532" s="129"/>
      <c r="DK532" s="129"/>
      <c r="DL532" s="129"/>
      <c r="DM532" s="129"/>
      <c r="DN532" s="129"/>
      <c r="DO532" s="129"/>
      <c r="DP532" s="129"/>
      <c r="DQ532" s="129"/>
      <c r="DR532" s="129"/>
      <c r="DS532" s="129"/>
      <c r="DT532" s="129"/>
      <c r="DU532" s="129"/>
      <c r="DV532" s="129"/>
      <c r="DW532" s="129"/>
      <c r="DX532" s="129"/>
      <c r="DY532" s="129"/>
      <c r="DZ532" s="129"/>
      <c r="EA532" s="129"/>
      <c r="EB532" s="129"/>
      <c r="EC532" s="129"/>
      <c r="ED532" s="129"/>
      <c r="EE532" s="129"/>
      <c r="EF532" s="129">
        <v>0.91648416512402375</v>
      </c>
      <c r="EG532" s="129">
        <v>0.94115923332856499</v>
      </c>
      <c r="EH532" s="129">
        <v>0.92215986850810194</v>
      </c>
      <c r="EI532" s="129">
        <v>0.92763935894562233</v>
      </c>
      <c r="EJ532" s="129">
        <v>0.92621247808108909</v>
      </c>
      <c r="EK532" s="129">
        <v>0.8972543302205821</v>
      </c>
      <c r="EL532" s="129">
        <v>0.891617539211918</v>
      </c>
      <c r="EM532" s="129">
        <v>0.9245815679751922</v>
      </c>
      <c r="EN532" s="129">
        <v>0.92938285668544318</v>
      </c>
      <c r="EO532" s="129">
        <v>0.9108307713944559</v>
      </c>
      <c r="EP532" s="129">
        <v>0.91528450816256768</v>
      </c>
      <c r="EQ532" s="129">
        <v>0.92341705567905707</v>
      </c>
      <c r="ER532" s="129">
        <v>0.9282073225131442</v>
      </c>
      <c r="ES532" s="129">
        <v>0.9286288395424237</v>
      </c>
      <c r="ET532" s="129">
        <v>0.92744422933365278</v>
      </c>
      <c r="EU532" s="129">
        <v>0.92613435358676144</v>
      </c>
      <c r="EV532" s="129">
        <v>0.92701057119739427</v>
      </c>
      <c r="EW532" s="129">
        <v>0.92</v>
      </c>
      <c r="EX532" s="129">
        <v>0.91908775507616769</v>
      </c>
      <c r="EY532" s="129">
        <v>0.91587564810370192</v>
      </c>
      <c r="EZ532" s="129">
        <v>0.9150536699422207</v>
      </c>
      <c r="FA532" s="129">
        <v>0.9230660460732909</v>
      </c>
      <c r="FB532" s="129">
        <v>0.92</v>
      </c>
      <c r="FC532" s="129">
        <v>0.92</v>
      </c>
      <c r="FD532" s="129">
        <v>0.91</v>
      </c>
      <c r="FE532" s="129">
        <v>0.91944518612830117</v>
      </c>
      <c r="FF532" s="129">
        <v>0.92286528421029901</v>
      </c>
      <c r="FG532" s="129">
        <v>0.93065111553460356</v>
      </c>
      <c r="FH532" s="129">
        <v>0.92934429157576925</v>
      </c>
      <c r="FI532" s="129">
        <v>0.9111696619218792</v>
      </c>
      <c r="FJ532" s="129">
        <v>0.92066833845751139</v>
      </c>
      <c r="FK532" s="129">
        <v>0.92207425515667218</v>
      </c>
      <c r="FL532" s="129">
        <v>0.92371744484624674</v>
      </c>
      <c r="FM532" s="129">
        <v>0.92498291622717066</v>
      </c>
      <c r="FN532" s="129">
        <v>0.92976552186182415</v>
      </c>
      <c r="FO532" s="129">
        <v>0.91031485609475737</v>
      </c>
      <c r="FP532" s="129">
        <v>0.92134190778496672</v>
      </c>
      <c r="FQ532" s="129">
        <v>0.9303290143025994</v>
      </c>
      <c r="FR532" s="129">
        <v>0.92773924523514573</v>
      </c>
      <c r="FS532" s="129">
        <v>0.92744108932718783</v>
      </c>
      <c r="FT532" s="129">
        <v>0.92695154840989891</v>
      </c>
      <c r="FU532" s="129">
        <v>0.92694007190530903</v>
      </c>
      <c r="FV532" s="129">
        <v>0.93025127381028772</v>
      </c>
      <c r="FW532" s="129">
        <v>0.92010122023749108</v>
      </c>
      <c r="FX532" s="129">
        <v>0.90897241233734871</v>
      </c>
      <c r="FY532" s="165">
        <v>0.91058939157039098</v>
      </c>
      <c r="FZ532" s="165">
        <v>0.92256121917575196</v>
      </c>
      <c r="GA532" s="165">
        <v>0.92738370931784941</v>
      </c>
      <c r="GB532" s="165">
        <v>0.91264774753308342</v>
      </c>
      <c r="GC532" s="165">
        <v>0.88922911440307839</v>
      </c>
      <c r="GD532" s="165"/>
      <c r="GE532" s="165"/>
      <c r="GF532" s="165"/>
      <c r="GG532" s="165"/>
      <c r="GH532" s="165"/>
      <c r="GI532" s="165"/>
      <c r="GJ532" s="165"/>
      <c r="GK532" s="165"/>
      <c r="GL532" s="165"/>
      <c r="GM532" s="165"/>
      <c r="GN532" s="165"/>
      <c r="GO532" s="165"/>
      <c r="GP532" s="165"/>
      <c r="GQ532" s="165"/>
      <c r="GR532" s="165"/>
      <c r="GS532" s="165"/>
      <c r="GT532" s="165"/>
      <c r="GU532" s="165"/>
      <c r="GV532" s="165"/>
      <c r="GW532" s="165"/>
      <c r="GX532" s="165"/>
      <c r="GY532" s="165"/>
      <c r="GZ532" s="165"/>
      <c r="HA532" s="165"/>
      <c r="HB532" s="165"/>
      <c r="HC532" s="165"/>
      <c r="HD532" s="165"/>
      <c r="HE532" s="165"/>
      <c r="HF532" s="165"/>
      <c r="HG532" s="165"/>
      <c r="HH532" s="165"/>
      <c r="HI532" s="143"/>
      <c r="HJ532" s="143"/>
      <c r="HK532" s="143"/>
      <c r="HL532" s="143"/>
      <c r="HM532" s="143"/>
    </row>
    <row r="533" spans="2:221" ht="15" customHeight="1">
      <c r="B533" s="105" t="s">
        <v>664</v>
      </c>
      <c r="C533" s="106" t="s">
        <v>158</v>
      </c>
      <c r="H533" s="96"/>
      <c r="I533" s="96"/>
      <c r="J533" s="96"/>
      <c r="K533" s="96"/>
      <c r="L533" s="96"/>
      <c r="M533" s="96"/>
      <c r="N533" s="96"/>
      <c r="O533" s="96"/>
      <c r="P533" s="96"/>
      <c r="Q533" s="96"/>
      <c r="R533" s="96"/>
      <c r="S533" s="96"/>
      <c r="T533" s="183"/>
      <c r="U533" s="183"/>
      <c r="V533" s="183"/>
      <c r="W533" s="183"/>
      <c r="X533" s="183"/>
      <c r="Y533" s="183"/>
      <c r="Z533" s="183"/>
      <c r="AA533" s="183"/>
      <c r="AB533" s="183"/>
      <c r="AC533" s="183"/>
      <c r="AD533" s="183"/>
      <c r="AE533" s="183"/>
      <c r="AF533" s="182"/>
      <c r="AH533" s="220"/>
      <c r="AI533" s="220"/>
      <c r="AJ533" s="220"/>
      <c r="AK533" s="96"/>
      <c r="AL533" s="96"/>
      <c r="AM533" s="96"/>
      <c r="AN533" s="96"/>
      <c r="AO533" s="96"/>
      <c r="AP533" s="96"/>
      <c r="AQ533" s="96"/>
      <c r="AR533" s="96"/>
      <c r="AS533" s="96"/>
      <c r="AT533" s="220"/>
      <c r="AU533" s="220"/>
      <c r="AV533" s="220"/>
      <c r="AW533" s="96"/>
      <c r="AX533" s="96"/>
      <c r="AY533" s="96"/>
      <c r="AZ533" s="96"/>
      <c r="BA533" s="96"/>
      <c r="BB533" s="96"/>
      <c r="BC533" s="96"/>
      <c r="BD533" s="96"/>
      <c r="BE533" s="96"/>
      <c r="BH533" s="220"/>
      <c r="BI533" s="220"/>
      <c r="BJ533" s="220"/>
      <c r="BK533" s="220"/>
      <c r="BL533" s="220"/>
      <c r="BM533" s="220"/>
      <c r="BN533" s="96"/>
      <c r="BO533" s="96"/>
      <c r="BP533" s="96"/>
      <c r="BQ533" s="96"/>
      <c r="BR533" s="96"/>
      <c r="BS533" s="96"/>
      <c r="BT533" s="220"/>
      <c r="BU533" s="220"/>
      <c r="BV533" s="220"/>
      <c r="BW533" s="220"/>
      <c r="BX533" s="220"/>
      <c r="BY533" s="220"/>
      <c r="BZ533" s="96"/>
      <c r="CA533" s="96"/>
      <c r="CB533" s="96"/>
      <c r="CC533" s="96"/>
      <c r="CD533" s="96"/>
      <c r="CE533" s="96"/>
      <c r="CH533" s="220"/>
      <c r="CI533" s="220"/>
      <c r="CJ533" s="220"/>
      <c r="CK533" s="220"/>
      <c r="CL533" s="220"/>
      <c r="CM533" s="220"/>
      <c r="CN533" s="220"/>
      <c r="CO533" s="220"/>
      <c r="CP533" s="220"/>
      <c r="CQ533" s="96">
        <v>5635.6025664492172</v>
      </c>
      <c r="CR533" s="96">
        <v>5645.7778254941531</v>
      </c>
      <c r="CS533" s="96">
        <v>4133.0116074314265</v>
      </c>
      <c r="CT533" s="220"/>
      <c r="CU533" s="220"/>
      <c r="CV533" s="220"/>
      <c r="CW533" s="220"/>
      <c r="CX533" s="220"/>
      <c r="CY533" s="220"/>
      <c r="CZ533" s="220"/>
      <c r="DA533" s="220"/>
      <c r="DB533" s="220"/>
      <c r="DC533" s="96"/>
      <c r="DD533" s="96"/>
      <c r="DE533" s="96"/>
      <c r="DF533" s="208"/>
      <c r="DH533" s="96"/>
      <c r="DI533" s="96"/>
      <c r="DJ533" s="96"/>
      <c r="DK533" s="96"/>
      <c r="DL533" s="96"/>
      <c r="DM533" s="96"/>
      <c r="DN533" s="96"/>
      <c r="DO533" s="96"/>
      <c r="DP533" s="96"/>
      <c r="DQ533" s="96"/>
      <c r="DR533" s="96"/>
      <c r="DS533" s="96"/>
      <c r="DT533" s="96"/>
      <c r="DU533" s="96"/>
      <c r="DV533" s="96"/>
      <c r="DW533" s="96"/>
      <c r="DX533" s="96"/>
      <c r="DY533" s="96"/>
      <c r="DZ533" s="96"/>
      <c r="EA533" s="96"/>
      <c r="EB533" s="96"/>
      <c r="EC533" s="96"/>
      <c r="ED533" s="96"/>
      <c r="EE533" s="96"/>
      <c r="EF533" s="96">
        <v>2298.7131065313597</v>
      </c>
      <c r="EG533" s="96">
        <v>2831.5346544364447</v>
      </c>
      <c r="EH533" s="96">
        <v>1159.1975636584853</v>
      </c>
      <c r="EI533" s="96">
        <v>2374.5717219917833</v>
      </c>
      <c r="EJ533" s="96">
        <v>779.27490397524662</v>
      </c>
      <c r="EK533" s="96">
        <v>1338.8629157998189</v>
      </c>
      <c r="EL533" s="96">
        <v>759.52333002597152</v>
      </c>
      <c r="EM533" s="96">
        <v>809.9455677067067</v>
      </c>
      <c r="EN533" s="96">
        <v>2566.529381047234</v>
      </c>
      <c r="EO533" s="96">
        <v>829.8226321860293</v>
      </c>
      <c r="EP533" s="96">
        <v>882.95372882378388</v>
      </c>
      <c r="EQ533" s="96">
        <v>1540.6022278339778</v>
      </c>
      <c r="ER533" s="96">
        <v>1594.4397234924509</v>
      </c>
      <c r="ES533" s="96">
        <v>685.74938349406511</v>
      </c>
      <c r="ET533" s="96">
        <v>646.94996869822853</v>
      </c>
      <c r="EU533" s="96">
        <v>698.19326968497307</v>
      </c>
      <c r="EV533" s="96">
        <v>891.77503307199049</v>
      </c>
      <c r="EW533" s="96">
        <v>894.39276387079553</v>
      </c>
      <c r="EX533" s="96">
        <v>1259.1516241131462</v>
      </c>
      <c r="EY533" s="96">
        <v>1273.7936707420404</v>
      </c>
      <c r="EZ533" s="96">
        <v>1654.7486046296681</v>
      </c>
      <c r="FA533" s="96">
        <v>4027.1798493442539</v>
      </c>
      <c r="FB533" s="96">
        <v>946</v>
      </c>
      <c r="FC533" s="96">
        <v>985</v>
      </c>
      <c r="FD533" s="96">
        <v>1513</v>
      </c>
      <c r="FE533" s="96"/>
      <c r="FF533" s="96"/>
      <c r="FG533" s="96"/>
      <c r="FH533" s="96">
        <v>956.56194310471619</v>
      </c>
      <c r="FI533" s="96">
        <v>1745.5186259583434</v>
      </c>
      <c r="FJ533" s="96">
        <v>1143.728447566511</v>
      </c>
      <c r="FK533" s="96">
        <v>938.81497809647044</v>
      </c>
      <c r="FL533" s="96">
        <v>866.86598685645549</v>
      </c>
      <c r="FM533" s="96">
        <v>1525.2394058407622</v>
      </c>
      <c r="FN533" s="96">
        <v>1396.8551082490771</v>
      </c>
      <c r="FO533" s="96">
        <v>889.18538479404924</v>
      </c>
      <c r="FP533" s="96">
        <v>770.17029303929894</v>
      </c>
      <c r="FQ533" s="96">
        <v>1633.4299433738597</v>
      </c>
      <c r="FR533" s="96">
        <v>1449.6097347241339</v>
      </c>
      <c r="FS533" s="96">
        <v>1533.6368320000001</v>
      </c>
      <c r="FT533" s="96">
        <v>1543.7618272472355</v>
      </c>
      <c r="FU533" s="96">
        <v>1054.001345806681</v>
      </c>
      <c r="FV533" s="96">
        <v>1485.6156837268436</v>
      </c>
      <c r="FW533" s="96">
        <v>1374.9048686641945</v>
      </c>
      <c r="FX533" s="96">
        <v>1725.8684959427492</v>
      </c>
      <c r="FY533" s="159"/>
      <c r="FZ533" s="159"/>
      <c r="GA533" s="159"/>
      <c r="GB533" s="159"/>
      <c r="GC533" s="159"/>
      <c r="GD533" s="159"/>
      <c r="GE533" s="159"/>
      <c r="GF533" s="159"/>
      <c r="GG533" s="159"/>
      <c r="GH533" s="159"/>
      <c r="GI533" s="159"/>
      <c r="GJ533" s="159"/>
      <c r="GK533" s="159"/>
      <c r="GL533" s="159"/>
      <c r="GM533" s="159"/>
      <c r="GN533" s="159"/>
      <c r="GO533" s="159"/>
      <c r="GP533" s="159"/>
      <c r="GQ533" s="159"/>
      <c r="GR533" s="159"/>
      <c r="GS533" s="159"/>
      <c r="GT533" s="159"/>
      <c r="GU533" s="159"/>
      <c r="GV533" s="159"/>
      <c r="GW533" s="159"/>
      <c r="GX533" s="159"/>
      <c r="GY533" s="159"/>
      <c r="GZ533" s="159"/>
      <c r="HA533" s="159"/>
      <c r="HB533" s="159"/>
      <c r="HC533" s="159"/>
      <c r="HD533" s="159"/>
      <c r="HE533" s="159"/>
      <c r="HF533" s="159"/>
      <c r="HG533" s="159"/>
      <c r="HH533" s="159"/>
    </row>
    <row r="534" spans="2:221" ht="15" customHeight="1">
      <c r="B534" s="105" t="s">
        <v>665</v>
      </c>
      <c r="C534" s="106" t="s">
        <v>158</v>
      </c>
      <c r="H534" s="96"/>
      <c r="I534" s="96"/>
      <c r="J534" s="96"/>
      <c r="K534" s="96"/>
      <c r="L534" s="96"/>
      <c r="M534" s="96"/>
      <c r="N534" s="96"/>
      <c r="O534" s="96"/>
      <c r="P534" s="96"/>
      <c r="Q534" s="96"/>
      <c r="R534" s="96"/>
      <c r="S534" s="96"/>
      <c r="T534" s="183"/>
      <c r="U534" s="183"/>
      <c r="V534" s="183"/>
      <c r="W534" s="183"/>
      <c r="X534" s="183"/>
      <c r="Y534" s="183"/>
      <c r="Z534" s="183"/>
      <c r="AA534" s="183"/>
      <c r="AB534" s="183"/>
      <c r="AC534" s="183"/>
      <c r="AD534" s="183"/>
      <c r="AE534" s="183"/>
      <c r="AF534" s="182"/>
      <c r="AH534" s="220"/>
      <c r="AI534" s="220"/>
      <c r="AJ534" s="220"/>
      <c r="AK534" s="96"/>
      <c r="AL534" s="96"/>
      <c r="AM534" s="96"/>
      <c r="AN534" s="96"/>
      <c r="AO534" s="96"/>
      <c r="AP534" s="96"/>
      <c r="AQ534" s="96"/>
      <c r="AR534" s="96"/>
      <c r="AS534" s="96"/>
      <c r="AT534" s="220"/>
      <c r="AU534" s="220"/>
      <c r="AV534" s="220"/>
      <c r="AW534" s="96"/>
      <c r="AX534" s="96"/>
      <c r="AY534" s="96"/>
      <c r="AZ534" s="96"/>
      <c r="BA534" s="96"/>
      <c r="BB534" s="96"/>
      <c r="BC534" s="96"/>
      <c r="BD534" s="96"/>
      <c r="BE534" s="96"/>
      <c r="BH534" s="220"/>
      <c r="BI534" s="220"/>
      <c r="BJ534" s="220"/>
      <c r="BK534" s="220"/>
      <c r="BL534" s="220"/>
      <c r="BM534" s="220"/>
      <c r="BN534" s="96"/>
      <c r="BO534" s="96"/>
      <c r="BP534" s="96"/>
      <c r="BQ534" s="96"/>
      <c r="BR534" s="96"/>
      <c r="BS534" s="96"/>
      <c r="BT534" s="220"/>
      <c r="BU534" s="220"/>
      <c r="BV534" s="220"/>
      <c r="BW534" s="220"/>
      <c r="BX534" s="220"/>
      <c r="BY534" s="220"/>
      <c r="BZ534" s="96"/>
      <c r="CA534" s="96"/>
      <c r="CB534" s="96"/>
      <c r="CC534" s="96"/>
      <c r="CD534" s="96"/>
      <c r="CE534" s="96"/>
      <c r="CH534" s="220"/>
      <c r="CI534" s="220"/>
      <c r="CJ534" s="220"/>
      <c r="CK534" s="220"/>
      <c r="CL534" s="220"/>
      <c r="CM534" s="220"/>
      <c r="CN534" s="220"/>
      <c r="CO534" s="220"/>
      <c r="CP534" s="220"/>
      <c r="CQ534" s="96">
        <v>14425.284362545282</v>
      </c>
      <c r="CR534" s="96">
        <v>14403.393603425016</v>
      </c>
      <c r="CS534" s="96">
        <v>14812.410114390465</v>
      </c>
      <c r="CT534" s="220"/>
      <c r="CU534" s="220"/>
      <c r="CV534" s="220"/>
      <c r="CW534" s="220"/>
      <c r="CX534" s="220"/>
      <c r="CY534" s="220"/>
      <c r="CZ534" s="220"/>
      <c r="DA534" s="220"/>
      <c r="DB534" s="220"/>
      <c r="DC534" s="96"/>
      <c r="DD534" s="96"/>
      <c r="DE534" s="96"/>
      <c r="DF534" s="208"/>
      <c r="DH534" s="96"/>
      <c r="DI534" s="96"/>
      <c r="DJ534" s="96"/>
      <c r="DK534" s="96"/>
      <c r="DL534" s="96"/>
      <c r="DM534" s="96"/>
      <c r="DN534" s="96"/>
      <c r="DO534" s="96"/>
      <c r="DP534" s="96"/>
      <c r="DQ534" s="96"/>
      <c r="DR534" s="96"/>
      <c r="DS534" s="96"/>
      <c r="DT534" s="96"/>
      <c r="DU534" s="96"/>
      <c r="DV534" s="96"/>
      <c r="DW534" s="96"/>
      <c r="DX534" s="96"/>
      <c r="DY534" s="96"/>
      <c r="DZ534" s="96"/>
      <c r="EA534" s="96"/>
      <c r="EB534" s="96"/>
      <c r="EC534" s="96"/>
      <c r="ED534" s="96"/>
      <c r="EE534" s="96"/>
      <c r="EF534" s="96">
        <v>4723.7341011321223</v>
      </c>
      <c r="EG534" s="96">
        <v>6051.5486272724456</v>
      </c>
      <c r="EH534" s="96">
        <v>2952.2081012577478</v>
      </c>
      <c r="EI534" s="96">
        <v>4967.9155778710856</v>
      </c>
      <c r="EJ534" s="96">
        <v>2829.5957956113334</v>
      </c>
      <c r="EK534" s="96">
        <v>3281.5238102507305</v>
      </c>
      <c r="EL534" s="96">
        <v>2626.4982824330209</v>
      </c>
      <c r="EM534" s="96">
        <v>2070.2880590810782</v>
      </c>
      <c r="EN534" s="96">
        <v>5384.4319787020995</v>
      </c>
      <c r="EO534" s="96">
        <v>2949.3173087868645</v>
      </c>
      <c r="EP534" s="96">
        <v>3157.8156182601292</v>
      </c>
      <c r="EQ534" s="96">
        <v>3931.0068998546694</v>
      </c>
      <c r="ER534" s="96">
        <v>4097.7549943980348</v>
      </c>
      <c r="ES534" s="96">
        <v>2498.2838875610673</v>
      </c>
      <c r="ET534" s="96">
        <v>2353.1001069855693</v>
      </c>
      <c r="EU534" s="96">
        <v>2534.910592806631</v>
      </c>
      <c r="EV534" s="96">
        <v>3241.6493808662158</v>
      </c>
      <c r="EW534" s="96">
        <v>3155.4472361292046</v>
      </c>
      <c r="EX534" s="96">
        <v>3191.8900662970932</v>
      </c>
      <c r="EY534" s="96">
        <v>3213.2259292579602</v>
      </c>
      <c r="EZ534" s="96">
        <v>4169.035178055512</v>
      </c>
      <c r="FA534" s="96">
        <v>828.79439458179058</v>
      </c>
      <c r="FB534" s="96">
        <v>3032</v>
      </c>
      <c r="FC534" s="96">
        <v>2914</v>
      </c>
      <c r="FD534" s="96">
        <v>3765</v>
      </c>
      <c r="FE534" s="96"/>
      <c r="FF534" s="96"/>
      <c r="FG534" s="96"/>
      <c r="FH534" s="96">
        <v>3488.3149637102542</v>
      </c>
      <c r="FI534" s="96">
        <v>4371.6491290139893</v>
      </c>
      <c r="FJ534" s="96">
        <v>2906.2506657705958</v>
      </c>
      <c r="FK534" s="96">
        <v>3389.470630194679</v>
      </c>
      <c r="FL534" s="96">
        <v>3136.8301851593696</v>
      </c>
      <c r="FM534" s="96">
        <v>3900.992877079178</v>
      </c>
      <c r="FN534" s="96">
        <v>3598.3284251607597</v>
      </c>
      <c r="FO534" s="96">
        <v>3158.0079432077346</v>
      </c>
      <c r="FP534" s="96">
        <v>2777.7805425013735</v>
      </c>
      <c r="FQ534" s="96">
        <v>4211.2903225928867</v>
      </c>
      <c r="FR534" s="96">
        <v>3722.928115962357</v>
      </c>
      <c r="FS534" s="96">
        <v>3936.9701453168354</v>
      </c>
      <c r="FT534" s="96">
        <v>3960.0551579178382</v>
      </c>
      <c r="FU534" s="96">
        <v>3830.9790705450082</v>
      </c>
      <c r="FV534" s="96">
        <v>3829.7530938863783</v>
      </c>
      <c r="FW534" s="96">
        <v>3490.6783904450076</v>
      </c>
      <c r="FX534" s="96">
        <v>4307.8501584192218</v>
      </c>
      <c r="FY534" s="159"/>
      <c r="FZ534" s="159"/>
      <c r="GA534" s="159"/>
      <c r="GB534" s="159"/>
      <c r="GC534" s="159"/>
      <c r="GD534" s="159"/>
      <c r="GE534" s="159"/>
      <c r="GF534" s="159"/>
      <c r="GG534" s="159"/>
      <c r="GH534" s="159"/>
      <c r="GI534" s="159"/>
      <c r="GJ534" s="159"/>
      <c r="GK534" s="159"/>
      <c r="GL534" s="159"/>
      <c r="GM534" s="159"/>
      <c r="GN534" s="159"/>
      <c r="GO534" s="159"/>
      <c r="GP534" s="159"/>
      <c r="GQ534" s="159"/>
      <c r="GR534" s="159"/>
      <c r="GS534" s="159"/>
      <c r="GT534" s="159"/>
      <c r="GU534" s="159"/>
      <c r="GV534" s="159"/>
      <c r="GW534" s="159"/>
      <c r="GX534" s="159"/>
      <c r="GY534" s="159"/>
      <c r="GZ534" s="159"/>
      <c r="HA534" s="159"/>
      <c r="HB534" s="159"/>
      <c r="HC534" s="159"/>
      <c r="HD534" s="159"/>
      <c r="HE534" s="159"/>
      <c r="HF534" s="159"/>
      <c r="HG534" s="159"/>
      <c r="HH534" s="159"/>
    </row>
    <row r="535" spans="2:221" ht="15" customHeight="1">
      <c r="B535" s="104" t="s">
        <v>666</v>
      </c>
      <c r="C535" s="106" t="s">
        <v>158</v>
      </c>
      <c r="H535" s="96">
        <v>18806.191173742027</v>
      </c>
      <c r="I535" s="96">
        <v>18469.848130609033</v>
      </c>
      <c r="J535" s="96">
        <v>22146.463160742416</v>
      </c>
      <c r="K535" s="96">
        <v>18404.676243033537</v>
      </c>
      <c r="L535" s="96">
        <v>18637.526356430448</v>
      </c>
      <c r="M535" s="96">
        <v>28044.14913738078</v>
      </c>
      <c r="N535" s="96">
        <v>23615.582577123889</v>
      </c>
      <c r="O535" s="96">
        <v>21776.529140078452</v>
      </c>
      <c r="P535" s="96">
        <v>17508.382104670396</v>
      </c>
      <c r="Q535" s="96">
        <v>28064.215614959514</v>
      </c>
      <c r="R535" s="96">
        <v>20641.540862686834</v>
      </c>
      <c r="S535" s="96">
        <v>24455.527594320614</v>
      </c>
      <c r="T535" s="183">
        <v>19195.5641</v>
      </c>
      <c r="U535" s="183">
        <v>18530.658599999999</v>
      </c>
      <c r="V535" s="183">
        <v>23271.426899999999</v>
      </c>
      <c r="W535" s="183">
        <v>24128.033299999999</v>
      </c>
      <c r="X535" s="183">
        <v>28118.438699999999</v>
      </c>
      <c r="Y535" s="183">
        <v>29499.308000000001</v>
      </c>
      <c r="Z535" s="183">
        <v>27030.655299999999</v>
      </c>
      <c r="AA535" s="183">
        <v>26140.481</v>
      </c>
      <c r="AB535" s="183">
        <v>18043.697400000001</v>
      </c>
      <c r="AC535" s="183">
        <v>17619.670999999998</v>
      </c>
      <c r="AD535" s="183">
        <v>19359.7196</v>
      </c>
      <c r="AE535" s="183">
        <v>22285.8099</v>
      </c>
      <c r="AF535" s="186"/>
      <c r="AH535" s="220"/>
      <c r="AI535" s="220"/>
      <c r="AJ535" s="220"/>
      <c r="AK535" s="96">
        <v>20416.739115816108</v>
      </c>
      <c r="AL535" s="96">
        <v>21981.353744772739</v>
      </c>
      <c r="AM535" s="96">
        <v>28365.695954283601</v>
      </c>
      <c r="AN535" s="96">
        <v>23520.528040718531</v>
      </c>
      <c r="AO535" s="96">
        <v>17064.559223348799</v>
      </c>
      <c r="AP535" s="96">
        <v>17356.567353174665</v>
      </c>
      <c r="AQ535" s="96">
        <v>26908.453407428697</v>
      </c>
      <c r="AR535" s="96">
        <v>22211.036208174577</v>
      </c>
      <c r="AS535" s="96">
        <v>23664.023318883679</v>
      </c>
      <c r="AT535" s="220"/>
      <c r="AU535" s="220"/>
      <c r="AV535" s="220"/>
      <c r="AW535" s="96"/>
      <c r="AX535" s="96"/>
      <c r="AY535" s="96"/>
      <c r="AZ535" s="96"/>
      <c r="BA535" s="96"/>
      <c r="BB535" s="96"/>
      <c r="BC535" s="96"/>
      <c r="BD535" s="96"/>
      <c r="BE535" s="96"/>
      <c r="BH535" s="220"/>
      <c r="BI535" s="220"/>
      <c r="BJ535" s="220"/>
      <c r="BK535" s="220"/>
      <c r="BL535" s="220"/>
      <c r="BM535" s="220"/>
      <c r="BN535" s="96">
        <v>22844.221400000002</v>
      </c>
      <c r="BO535" s="96">
        <v>20296.035899999999</v>
      </c>
      <c r="BP535" s="96">
        <v>19985.522700000001</v>
      </c>
      <c r="BQ535" s="96">
        <v>18164.604299999999</v>
      </c>
      <c r="BR535" s="96">
        <v>22211.886199999997</v>
      </c>
      <c r="BS535" s="96">
        <v>20603.611799999999</v>
      </c>
      <c r="BT535" s="220"/>
      <c r="BU535" s="220"/>
      <c r="BV535" s="220"/>
      <c r="BW535" s="220"/>
      <c r="BX535" s="220"/>
      <c r="BY535" s="220"/>
      <c r="BZ535" s="96"/>
      <c r="CA535" s="96"/>
      <c r="CB535" s="96"/>
      <c r="CC535" s="96"/>
      <c r="CD535" s="96"/>
      <c r="CE535" s="96"/>
      <c r="CH535" s="220"/>
      <c r="CI535" s="220"/>
      <c r="CJ535" s="220"/>
      <c r="CK535" s="220"/>
      <c r="CL535" s="220"/>
      <c r="CM535" s="220"/>
      <c r="CN535" s="220"/>
      <c r="CO535" s="220"/>
      <c r="CP535" s="220"/>
      <c r="CQ535" s="96">
        <v>20060.8869289945</v>
      </c>
      <c r="CR535" s="96">
        <v>20049.17142891917</v>
      </c>
      <c r="CS535" s="96">
        <v>18945.421721821891</v>
      </c>
      <c r="CT535" s="220"/>
      <c r="CU535" s="220"/>
      <c r="CV535" s="220"/>
      <c r="CW535" s="220"/>
      <c r="CX535" s="220"/>
      <c r="CY535" s="220"/>
      <c r="CZ535" s="220"/>
      <c r="DA535" s="220"/>
      <c r="DB535" s="220"/>
      <c r="DC535" s="96"/>
      <c r="DD535" s="96"/>
      <c r="DE535" s="96"/>
      <c r="DF535" s="211"/>
      <c r="DH535" s="96"/>
      <c r="DI535" s="96"/>
      <c r="DJ535" s="96"/>
      <c r="DK535" s="96"/>
      <c r="DL535" s="96"/>
      <c r="DM535" s="96"/>
      <c r="DN535" s="96"/>
      <c r="DO535" s="96"/>
      <c r="DP535" s="96"/>
      <c r="DQ535" s="96"/>
      <c r="DR535" s="96"/>
      <c r="DS535" s="96"/>
      <c r="DT535" s="96"/>
      <c r="DU535" s="96"/>
      <c r="DV535" s="96"/>
      <c r="DW535" s="96"/>
      <c r="DX535" s="96"/>
      <c r="DY535" s="96"/>
      <c r="DZ535" s="96"/>
      <c r="EA535" s="96"/>
      <c r="EB535" s="96"/>
      <c r="EC535" s="96"/>
      <c r="ED535" s="96"/>
      <c r="EE535" s="96"/>
      <c r="EF535" s="96">
        <v>7022.447207663482</v>
      </c>
      <c r="EG535" s="96">
        <v>8883.0832817088904</v>
      </c>
      <c r="EH535" s="96">
        <v>4111.405664916233</v>
      </c>
      <c r="EI535" s="96">
        <v>7342.4872998628689</v>
      </c>
      <c r="EJ535" s="96">
        <v>3608.87069958658</v>
      </c>
      <c r="EK535" s="96">
        <v>4620.3867260505494</v>
      </c>
      <c r="EL535" s="96">
        <v>3386.0216124589924</v>
      </c>
      <c r="EM535" s="96">
        <v>2880.2336267877849</v>
      </c>
      <c r="EN535" s="96">
        <v>7950.9613597493335</v>
      </c>
      <c r="EO535" s="96">
        <v>3779.1399409728938</v>
      </c>
      <c r="EP535" s="96">
        <v>4040.7693470839131</v>
      </c>
      <c r="EQ535" s="96">
        <v>5471.6091276886473</v>
      </c>
      <c r="ER535" s="96">
        <v>5692.1947178904857</v>
      </c>
      <c r="ES535" s="96">
        <v>3184.0332710551324</v>
      </c>
      <c r="ET535" s="96">
        <v>3000.0500756837978</v>
      </c>
      <c r="EU535" s="96">
        <v>3233.1038624916041</v>
      </c>
      <c r="EV535" s="96">
        <v>4133.4244139382063</v>
      </c>
      <c r="EW535" s="96">
        <v>4049.84</v>
      </c>
      <c r="EX535" s="96">
        <v>4451.0416904102394</v>
      </c>
      <c r="EY535" s="96">
        <v>4487.0196000000005</v>
      </c>
      <c r="EZ535" s="96">
        <v>5823.7837826851801</v>
      </c>
      <c r="FA535" s="96">
        <v>4855.9742439260444</v>
      </c>
      <c r="FB535" s="96">
        <v>3977</v>
      </c>
      <c r="FC535" s="96">
        <v>3899</v>
      </c>
      <c r="FD535" s="96">
        <v>5278</v>
      </c>
      <c r="FE535" s="96"/>
      <c r="FF535" s="96"/>
      <c r="FG535" s="96"/>
      <c r="FH535" s="96">
        <v>4444.8769068149704</v>
      </c>
      <c r="FI535" s="96">
        <v>6117.1677549723327</v>
      </c>
      <c r="FJ535" s="96">
        <v>4049.9791133371068</v>
      </c>
      <c r="FK535" s="96">
        <v>4328.2856082911494</v>
      </c>
      <c r="FL535" s="96">
        <v>4003.6961720158251</v>
      </c>
      <c r="FM535" s="96">
        <v>5426.2322829199402</v>
      </c>
      <c r="FN535" s="96">
        <v>4995.1835334098369</v>
      </c>
      <c r="FO535" s="96">
        <v>4047.1933280017838</v>
      </c>
      <c r="FP535" s="96">
        <v>3547.9508355406724</v>
      </c>
      <c r="FQ535" s="96">
        <v>5844.7202659667464</v>
      </c>
      <c r="FR535" s="96">
        <v>5172.5378506864909</v>
      </c>
      <c r="FS535" s="96">
        <v>5470.6069773168356</v>
      </c>
      <c r="FT535" s="96">
        <v>5503.8169851650737</v>
      </c>
      <c r="FU535" s="96">
        <v>4884.9804163516892</v>
      </c>
      <c r="FV535" s="96">
        <v>5315.3687776132219</v>
      </c>
      <c r="FW535" s="96">
        <v>4865.5832591092021</v>
      </c>
      <c r="FX535" s="96">
        <v>6033.7186543619709</v>
      </c>
      <c r="FY535" s="159">
        <v>4359.7045000000007</v>
      </c>
      <c r="FZ535" s="159">
        <v>3811.0527000000002</v>
      </c>
      <c r="GA535" s="159">
        <v>3810.6064000000001</v>
      </c>
      <c r="GB535" s="159">
        <v>4070.7240000000002</v>
      </c>
      <c r="GC535" s="159">
        <v>10287.776</v>
      </c>
      <c r="GD535" s="159"/>
      <c r="GE535" s="159"/>
      <c r="GF535" s="159"/>
      <c r="GG535" s="159"/>
      <c r="GH535" s="159"/>
      <c r="GI535" s="159"/>
      <c r="GJ535" s="159"/>
      <c r="GK535" s="159"/>
      <c r="GL535" s="159"/>
      <c r="GM535" s="159"/>
      <c r="GN535" s="159"/>
      <c r="GO535" s="159"/>
      <c r="GP535" s="159"/>
      <c r="GQ535" s="159"/>
      <c r="GR535" s="159"/>
      <c r="GS535" s="159"/>
      <c r="GT535" s="159"/>
      <c r="GU535" s="159"/>
      <c r="GV535" s="159"/>
      <c r="GW535" s="159"/>
      <c r="GX535" s="159"/>
      <c r="GY535" s="159"/>
      <c r="GZ535" s="159"/>
      <c r="HA535" s="159"/>
      <c r="HB535" s="159"/>
      <c r="HC535" s="159"/>
      <c r="HD535" s="159"/>
      <c r="HE535" s="159"/>
      <c r="HF535" s="159"/>
      <c r="HG535" s="159"/>
      <c r="HH535" s="159"/>
    </row>
    <row r="536" spans="2:221" ht="15" customHeight="1">
      <c r="B536" s="104" t="s">
        <v>667</v>
      </c>
      <c r="C536" s="106" t="s">
        <v>158</v>
      </c>
      <c r="H536" s="96"/>
      <c r="I536" s="96"/>
      <c r="J536" s="96"/>
      <c r="K536" s="96"/>
      <c r="L536" s="96"/>
      <c r="M536" s="96"/>
      <c r="N536" s="96"/>
      <c r="O536" s="96"/>
      <c r="P536" s="96"/>
      <c r="Q536" s="96"/>
      <c r="R536" s="96"/>
      <c r="S536" s="96"/>
      <c r="T536" s="183"/>
      <c r="U536" s="183"/>
      <c r="V536" s="183"/>
      <c r="W536" s="183"/>
      <c r="X536" s="183"/>
      <c r="Y536" s="183"/>
      <c r="Z536" s="183"/>
      <c r="AA536" s="183"/>
      <c r="AB536" s="183"/>
      <c r="AC536" s="183"/>
      <c r="AD536" s="183"/>
      <c r="AE536" s="183"/>
      <c r="AF536" s="186"/>
      <c r="AH536" s="220"/>
      <c r="AI536" s="220"/>
      <c r="AJ536" s="220"/>
      <c r="AK536" s="96"/>
      <c r="AL536" s="96"/>
      <c r="AM536" s="96"/>
      <c r="AN536" s="96"/>
      <c r="AO536" s="96"/>
      <c r="AP536" s="96"/>
      <c r="AQ536" s="96"/>
      <c r="AR536" s="96"/>
      <c r="AS536" s="96"/>
      <c r="AT536" s="220"/>
      <c r="AU536" s="220"/>
      <c r="AV536" s="220"/>
      <c r="AW536" s="96"/>
      <c r="AX536" s="96"/>
      <c r="AY536" s="96"/>
      <c r="AZ536" s="96"/>
      <c r="BA536" s="96"/>
      <c r="BB536" s="96"/>
      <c r="BC536" s="96"/>
      <c r="BD536" s="96"/>
      <c r="BE536" s="96"/>
      <c r="BH536" s="220"/>
      <c r="BI536" s="220"/>
      <c r="BJ536" s="220"/>
      <c r="BK536" s="220"/>
      <c r="BL536" s="220"/>
      <c r="BM536" s="220"/>
      <c r="BN536" s="96"/>
      <c r="BO536" s="96"/>
      <c r="BP536" s="96"/>
      <c r="BQ536" s="96"/>
      <c r="BR536" s="96"/>
      <c r="BS536" s="96"/>
      <c r="BT536" s="220"/>
      <c r="BU536" s="220"/>
      <c r="BV536" s="220"/>
      <c r="BW536" s="220"/>
      <c r="BX536" s="220"/>
      <c r="BY536" s="220"/>
      <c r="BZ536" s="96"/>
      <c r="CA536" s="96"/>
      <c r="CB536" s="96"/>
      <c r="CC536" s="96"/>
      <c r="CD536" s="96"/>
      <c r="CE536" s="96"/>
      <c r="CH536" s="220"/>
      <c r="CI536" s="220"/>
      <c r="CJ536" s="220"/>
      <c r="CK536" s="220"/>
      <c r="CL536" s="220"/>
      <c r="CM536" s="220"/>
      <c r="CN536" s="220"/>
      <c r="CO536" s="220"/>
      <c r="CP536" s="220"/>
      <c r="CQ536" s="96"/>
      <c r="CR536" s="96"/>
      <c r="CS536" s="96"/>
      <c r="CT536" s="220"/>
      <c r="CU536" s="220"/>
      <c r="CV536" s="220"/>
      <c r="CW536" s="220"/>
      <c r="CX536" s="220"/>
      <c r="CY536" s="220"/>
      <c r="CZ536" s="220"/>
      <c r="DA536" s="220"/>
      <c r="DB536" s="220"/>
      <c r="DC536" s="96"/>
      <c r="DD536" s="96"/>
      <c r="DE536" s="96"/>
      <c r="DF536" s="211"/>
      <c r="DH536" s="96"/>
      <c r="DI536" s="96"/>
      <c r="DJ536" s="96"/>
      <c r="DK536" s="96"/>
      <c r="DL536" s="96"/>
      <c r="DM536" s="96"/>
      <c r="DN536" s="96"/>
      <c r="DO536" s="96"/>
      <c r="DP536" s="96"/>
      <c r="DQ536" s="96"/>
      <c r="DR536" s="96"/>
      <c r="DS536" s="96"/>
      <c r="DT536" s="96"/>
      <c r="DU536" s="96"/>
      <c r="DV536" s="96"/>
      <c r="DW536" s="96"/>
      <c r="DX536" s="96"/>
      <c r="DY536" s="96"/>
      <c r="DZ536" s="96"/>
      <c r="EA536" s="96"/>
      <c r="EB536" s="96"/>
      <c r="EC536" s="96"/>
      <c r="ED536" s="96"/>
      <c r="EE536" s="96"/>
      <c r="EF536" s="96"/>
      <c r="EG536" s="96"/>
      <c r="EH536" s="96"/>
      <c r="EI536" s="96"/>
      <c r="EJ536" s="96"/>
      <c r="EK536" s="96"/>
      <c r="EL536" s="96"/>
      <c r="EM536" s="96"/>
      <c r="EN536" s="96"/>
      <c r="EO536" s="96"/>
      <c r="EP536" s="96"/>
      <c r="EQ536" s="96"/>
      <c r="ER536" s="96"/>
      <c r="ES536" s="96"/>
      <c r="ET536" s="96"/>
      <c r="EU536" s="96"/>
      <c r="EV536" s="96"/>
      <c r="EW536" s="96"/>
      <c r="EX536" s="96"/>
      <c r="EY536" s="96"/>
      <c r="EZ536" s="96"/>
      <c r="FA536" s="96"/>
      <c r="FB536" s="96"/>
      <c r="FC536" s="96"/>
      <c r="FD536" s="96"/>
      <c r="FE536" s="96"/>
      <c r="FF536" s="96"/>
      <c r="FG536" s="96"/>
      <c r="FH536" s="96"/>
      <c r="FI536" s="96"/>
      <c r="FJ536" s="96"/>
      <c r="FK536" s="96"/>
      <c r="FL536" s="96"/>
      <c r="FM536" s="96"/>
      <c r="FN536" s="96"/>
      <c r="FO536" s="96"/>
      <c r="FP536" s="96"/>
      <c r="FQ536" s="96"/>
      <c r="FR536" s="96"/>
      <c r="FS536" s="96"/>
      <c r="FT536" s="96"/>
      <c r="FU536" s="96"/>
      <c r="FV536" s="96"/>
      <c r="FW536" s="96"/>
      <c r="FX536" s="96">
        <v>6033.7186543619709</v>
      </c>
      <c r="FY536" s="159"/>
      <c r="FZ536" s="159"/>
      <c r="GA536" s="159"/>
      <c r="GB536" s="159"/>
      <c r="GC536" s="159"/>
      <c r="GD536" s="159"/>
      <c r="GE536" s="159"/>
      <c r="GF536" s="159"/>
      <c r="GG536" s="159"/>
      <c r="GH536" s="159"/>
      <c r="GI536" s="159"/>
      <c r="GJ536" s="159"/>
      <c r="GK536" s="159"/>
      <c r="GL536" s="159"/>
      <c r="GM536" s="159"/>
      <c r="GN536" s="159"/>
      <c r="GO536" s="159"/>
      <c r="GP536" s="159"/>
      <c r="GQ536" s="159"/>
      <c r="GR536" s="159"/>
      <c r="GS536" s="159"/>
      <c r="GT536" s="159"/>
      <c r="GU536" s="159"/>
      <c r="GV536" s="159"/>
      <c r="GW536" s="159"/>
      <c r="GX536" s="159"/>
      <c r="GY536" s="159"/>
      <c r="GZ536" s="159"/>
      <c r="HA536" s="159"/>
      <c r="HB536" s="159"/>
      <c r="HC536" s="159"/>
      <c r="HD536" s="159"/>
      <c r="HE536" s="159"/>
      <c r="HF536" s="159"/>
      <c r="HG536" s="159"/>
      <c r="HH536" s="159"/>
    </row>
    <row r="537" spans="2:221" ht="15" customHeight="1">
      <c r="B537" s="104" t="s">
        <v>668</v>
      </c>
      <c r="C537" s="106" t="s">
        <v>158</v>
      </c>
      <c r="H537" s="96"/>
      <c r="I537" s="96"/>
      <c r="J537" s="96"/>
      <c r="K537" s="96"/>
      <c r="L537" s="96"/>
      <c r="M537" s="96"/>
      <c r="N537" s="96"/>
      <c r="O537" s="96"/>
      <c r="P537" s="96"/>
      <c r="Q537" s="96"/>
      <c r="R537" s="96"/>
      <c r="S537" s="96"/>
      <c r="T537" s="183"/>
      <c r="U537" s="183"/>
      <c r="V537" s="183"/>
      <c r="W537" s="183"/>
      <c r="X537" s="183"/>
      <c r="Y537" s="183"/>
      <c r="Z537" s="183"/>
      <c r="AA537" s="183"/>
      <c r="AB537" s="183"/>
      <c r="AC537" s="183"/>
      <c r="AD537" s="183"/>
      <c r="AE537" s="183"/>
      <c r="AF537" s="186"/>
      <c r="AH537" s="220"/>
      <c r="AI537" s="220"/>
      <c r="AJ537" s="220"/>
      <c r="AK537" s="96"/>
      <c r="AL537" s="96"/>
      <c r="AM537" s="96"/>
      <c r="AN537" s="96"/>
      <c r="AO537" s="96"/>
      <c r="AP537" s="96"/>
      <c r="AQ537" s="96"/>
      <c r="AR537" s="96"/>
      <c r="AS537" s="96"/>
      <c r="AT537" s="220"/>
      <c r="AU537" s="220"/>
      <c r="AV537" s="220"/>
      <c r="AW537" s="96"/>
      <c r="AX537" s="96"/>
      <c r="AY537" s="96"/>
      <c r="AZ537" s="96"/>
      <c r="BA537" s="96"/>
      <c r="BB537" s="96"/>
      <c r="BC537" s="96"/>
      <c r="BD537" s="96"/>
      <c r="BE537" s="96"/>
      <c r="BH537" s="220"/>
      <c r="BI537" s="220"/>
      <c r="BJ537" s="220"/>
      <c r="BK537" s="220"/>
      <c r="BL537" s="220"/>
      <c r="BM537" s="220"/>
      <c r="BN537" s="96"/>
      <c r="BO537" s="96"/>
      <c r="BP537" s="96"/>
      <c r="BQ537" s="96"/>
      <c r="BR537" s="96"/>
      <c r="BS537" s="96"/>
      <c r="BT537" s="220"/>
      <c r="BU537" s="220"/>
      <c r="BV537" s="220"/>
      <c r="BW537" s="220"/>
      <c r="BX537" s="220"/>
      <c r="BY537" s="220"/>
      <c r="BZ537" s="96"/>
      <c r="CA537" s="96"/>
      <c r="CB537" s="96"/>
      <c r="CC537" s="96"/>
      <c r="CD537" s="96"/>
      <c r="CE537" s="96"/>
      <c r="CH537" s="220"/>
      <c r="CI537" s="220"/>
      <c r="CJ537" s="220"/>
      <c r="CK537" s="220"/>
      <c r="CL537" s="220"/>
      <c r="CM537" s="220"/>
      <c r="CN537" s="220"/>
      <c r="CO537" s="220"/>
      <c r="CP537" s="220"/>
      <c r="CQ537" s="96"/>
      <c r="CR537" s="96"/>
      <c r="CS537" s="96"/>
      <c r="CT537" s="220"/>
      <c r="CU537" s="220"/>
      <c r="CV537" s="220"/>
      <c r="CW537" s="220"/>
      <c r="CX537" s="220"/>
      <c r="CY537" s="220"/>
      <c r="CZ537" s="220"/>
      <c r="DA537" s="220"/>
      <c r="DB537" s="220"/>
      <c r="DC537" s="96"/>
      <c r="DD537" s="96"/>
      <c r="DE537" s="96"/>
      <c r="DF537" s="211"/>
      <c r="DH537" s="96"/>
      <c r="DI537" s="96"/>
      <c r="DJ537" s="96"/>
      <c r="DK537" s="96"/>
      <c r="DL537" s="96"/>
      <c r="DM537" s="96"/>
      <c r="DN537" s="96"/>
      <c r="DO537" s="96"/>
      <c r="DP537" s="96"/>
      <c r="DQ537" s="96"/>
      <c r="DR537" s="96"/>
      <c r="DS537" s="96"/>
      <c r="DT537" s="96"/>
      <c r="DU537" s="96"/>
      <c r="DV537" s="96"/>
      <c r="DW537" s="96"/>
      <c r="DX537" s="96"/>
      <c r="DY537" s="96"/>
      <c r="DZ537" s="96"/>
      <c r="EA537" s="96"/>
      <c r="EB537" s="96"/>
      <c r="EC537" s="96"/>
      <c r="ED537" s="96"/>
      <c r="EE537" s="96"/>
      <c r="EF537" s="96"/>
      <c r="EG537" s="96"/>
      <c r="EH537" s="96"/>
      <c r="EI537" s="96"/>
      <c r="EJ537" s="96"/>
      <c r="EK537" s="96"/>
      <c r="EL537" s="96"/>
      <c r="EM537" s="96"/>
      <c r="EN537" s="96"/>
      <c r="EO537" s="96"/>
      <c r="EP537" s="96"/>
      <c r="EQ537" s="96"/>
      <c r="ER537" s="96"/>
      <c r="ES537" s="96"/>
      <c r="ET537" s="96"/>
      <c r="EU537" s="96"/>
      <c r="EV537" s="96"/>
      <c r="EW537" s="96"/>
      <c r="EX537" s="96"/>
      <c r="EY537" s="96"/>
      <c r="EZ537" s="96"/>
      <c r="FA537" s="96"/>
      <c r="FB537" s="96"/>
      <c r="FC537" s="96"/>
      <c r="FD537" s="96"/>
      <c r="FE537" s="96"/>
      <c r="FF537" s="96"/>
      <c r="FG537" s="96"/>
      <c r="FH537" s="96"/>
      <c r="FI537" s="96"/>
      <c r="FJ537" s="96"/>
      <c r="FK537" s="96"/>
      <c r="FL537" s="96"/>
      <c r="FM537" s="96"/>
      <c r="FN537" s="96"/>
      <c r="FO537" s="96"/>
      <c r="FP537" s="96"/>
      <c r="FQ537" s="96"/>
      <c r="FR537" s="96"/>
      <c r="FS537" s="96"/>
      <c r="FT537" s="96"/>
      <c r="FU537" s="96"/>
      <c r="FV537" s="96"/>
      <c r="FW537" s="96"/>
      <c r="FX537" s="96">
        <v>0</v>
      </c>
      <c r="FY537" s="159"/>
      <c r="FZ537" s="159"/>
      <c r="GA537" s="159"/>
      <c r="GB537" s="159"/>
      <c r="GC537" s="159"/>
      <c r="GD537" s="159"/>
      <c r="GE537" s="159"/>
      <c r="GF537" s="159"/>
      <c r="GG537" s="159"/>
      <c r="GH537" s="159"/>
      <c r="GI537" s="159"/>
      <c r="GJ537" s="159"/>
      <c r="GK537" s="159"/>
      <c r="GL537" s="159"/>
      <c r="GM537" s="159"/>
      <c r="GN537" s="159"/>
      <c r="GO537" s="159"/>
      <c r="GP537" s="159"/>
      <c r="GQ537" s="159"/>
      <c r="GR537" s="159"/>
      <c r="GS537" s="159"/>
      <c r="GT537" s="159"/>
      <c r="GU537" s="159"/>
      <c r="GV537" s="159"/>
      <c r="GW537" s="159"/>
      <c r="GX537" s="159"/>
      <c r="GY537" s="159"/>
      <c r="GZ537" s="159"/>
      <c r="HA537" s="159"/>
      <c r="HB537" s="159"/>
      <c r="HC537" s="159"/>
      <c r="HD537" s="159"/>
      <c r="HE537" s="159"/>
      <c r="HF537" s="159"/>
      <c r="HG537" s="159"/>
      <c r="HH537" s="159"/>
    </row>
    <row r="538" spans="2:221" ht="15" customHeight="1">
      <c r="B538" s="104" t="s">
        <v>669</v>
      </c>
      <c r="C538" s="106" t="s">
        <v>158</v>
      </c>
      <c r="H538" s="96">
        <v>17578.191173742027</v>
      </c>
      <c r="I538" s="96">
        <v>18469.848130609033</v>
      </c>
      <c r="J538" s="96">
        <v>22147.463160742416</v>
      </c>
      <c r="K538" s="96">
        <v>18405.676243033537</v>
      </c>
      <c r="L538" s="96">
        <v>18637.526356430448</v>
      </c>
      <c r="M538" s="96">
        <v>28043.14913738078</v>
      </c>
      <c r="N538" s="96">
        <v>23615.582577123889</v>
      </c>
      <c r="O538" s="96">
        <v>21777.529140078452</v>
      </c>
      <c r="P538" s="96">
        <v>17508.382104670396</v>
      </c>
      <c r="Q538" s="96">
        <v>28064.215614959514</v>
      </c>
      <c r="R538" s="96">
        <v>20641.540862686834</v>
      </c>
      <c r="S538" s="96">
        <v>24456.527594320614</v>
      </c>
      <c r="T538" s="96"/>
      <c r="U538" s="96"/>
      <c r="V538" s="96"/>
      <c r="W538" s="96"/>
      <c r="X538" s="96"/>
      <c r="Y538" s="96"/>
      <c r="Z538" s="96"/>
      <c r="AA538" s="96"/>
      <c r="AB538" s="96"/>
      <c r="AC538" s="96"/>
      <c r="AD538" s="96"/>
      <c r="AE538" s="96"/>
      <c r="AF538" s="186"/>
      <c r="AH538" s="220"/>
      <c r="AI538" s="220"/>
      <c r="AJ538" s="220"/>
      <c r="AK538" s="96">
        <v>19086.018276710205</v>
      </c>
      <c r="AL538" s="96">
        <v>21980.628543569554</v>
      </c>
      <c r="AM538" s="96">
        <v>28364.417762619225</v>
      </c>
      <c r="AN538" s="96">
        <v>23519.797122876109</v>
      </c>
      <c r="AO538" s="96">
        <v>17065.388859921542</v>
      </c>
      <c r="AP538" s="96">
        <v>17356.8861953296</v>
      </c>
      <c r="AQ538" s="96">
        <v>26908.720785040488</v>
      </c>
      <c r="AR538" s="96">
        <v>22210.464237313161</v>
      </c>
      <c r="AS538" s="96">
        <v>23663.448105679385</v>
      </c>
      <c r="AT538" s="220"/>
      <c r="AU538" s="220"/>
      <c r="AV538" s="220"/>
      <c r="AW538" s="96"/>
      <c r="AX538" s="96"/>
      <c r="AY538" s="96"/>
      <c r="AZ538" s="96"/>
      <c r="BA538" s="96"/>
      <c r="BB538" s="96"/>
      <c r="BC538" s="96"/>
      <c r="BD538" s="96"/>
      <c r="BE538" s="96"/>
      <c r="BH538" s="220"/>
      <c r="BI538" s="220"/>
      <c r="BJ538" s="220"/>
      <c r="BK538" s="220"/>
      <c r="BL538" s="220"/>
      <c r="BM538" s="220"/>
      <c r="BN538" s="96">
        <v>23069.436900396686</v>
      </c>
      <c r="BO538" s="96">
        <v>20297.040359921542</v>
      </c>
      <c r="BP538" s="96">
        <v>19985.675195329604</v>
      </c>
      <c r="BQ538" s="96">
        <v>18164.286385040486</v>
      </c>
      <c r="BR538" s="96">
        <v>22212.164137313157</v>
      </c>
      <c r="BS538" s="96">
        <v>20604.679605679386</v>
      </c>
      <c r="BT538" s="220"/>
      <c r="BU538" s="220"/>
      <c r="BV538" s="220"/>
      <c r="BW538" s="220"/>
      <c r="BX538" s="220"/>
      <c r="BY538" s="220"/>
      <c r="BZ538" s="96"/>
      <c r="CA538" s="96"/>
      <c r="CB538" s="96"/>
      <c r="CC538" s="96"/>
      <c r="CD538" s="96"/>
      <c r="CE538" s="96"/>
      <c r="CH538" s="220"/>
      <c r="CI538" s="220"/>
      <c r="CJ538" s="220"/>
      <c r="CK538" s="220"/>
      <c r="CL538" s="220"/>
      <c r="CM538" s="220"/>
      <c r="CN538" s="220"/>
      <c r="CO538" s="220"/>
      <c r="CP538" s="220"/>
      <c r="CQ538" s="96">
        <v>22433.841572839985</v>
      </c>
      <c r="CR538" s="96">
        <v>19260.53194013362</v>
      </c>
      <c r="CS538" s="96">
        <v>20044.060959866383</v>
      </c>
      <c r="CT538" s="220"/>
      <c r="CU538" s="220"/>
      <c r="CV538" s="220"/>
      <c r="CW538" s="220"/>
      <c r="CX538" s="220"/>
      <c r="CY538" s="220"/>
      <c r="CZ538" s="220"/>
      <c r="DA538" s="220"/>
      <c r="DB538" s="220"/>
      <c r="DC538" s="96"/>
      <c r="DD538" s="96"/>
      <c r="DE538" s="96"/>
      <c r="DF538" s="208"/>
      <c r="DH538" s="96"/>
      <c r="DI538" s="96"/>
      <c r="DJ538" s="96"/>
      <c r="DK538" s="96"/>
      <c r="DL538" s="96"/>
      <c r="DM538" s="96"/>
      <c r="DN538" s="96"/>
      <c r="DO538" s="96"/>
      <c r="DP538" s="96"/>
      <c r="DQ538" s="96"/>
      <c r="DR538" s="96"/>
      <c r="DS538" s="96"/>
      <c r="DT538" s="96"/>
      <c r="DU538" s="96"/>
      <c r="DV538" s="96"/>
      <c r="DW538" s="96"/>
      <c r="DX538" s="96"/>
      <c r="DY538" s="96"/>
      <c r="DZ538" s="96"/>
      <c r="EA538" s="96"/>
      <c r="EB538" s="96"/>
      <c r="EC538" s="96"/>
      <c r="ED538" s="96"/>
      <c r="EE538" s="96"/>
      <c r="EF538" s="96">
        <v>7022.447207663482</v>
      </c>
      <c r="EG538" s="96">
        <v>8883.0832817088904</v>
      </c>
      <c r="EH538" s="96">
        <v>4111.405664916233</v>
      </c>
      <c r="EI538" s="96">
        <v>7342.4872998628689</v>
      </c>
      <c r="EJ538" s="96">
        <v>3608.87069958658</v>
      </c>
      <c r="EK538" s="96">
        <v>4620.3867260505494</v>
      </c>
      <c r="EL538" s="96">
        <v>3386.0216124589924</v>
      </c>
      <c r="EM538" s="96">
        <v>2880.2336267877849</v>
      </c>
      <c r="EN538" s="96">
        <v>7950.9613597493335</v>
      </c>
      <c r="EO538" s="96">
        <v>3779.1399409728938</v>
      </c>
      <c r="EP538" s="96">
        <v>4040.7693470839131</v>
      </c>
      <c r="EQ538" s="96">
        <v>5471.6091276886473</v>
      </c>
      <c r="ER538" s="96">
        <v>5692.1947178904857</v>
      </c>
      <c r="ES538" s="96">
        <v>3184.0332710551324</v>
      </c>
      <c r="ET538" s="96">
        <v>3000.0500756837978</v>
      </c>
      <c r="EU538" s="96">
        <v>3233.1038624916041</v>
      </c>
      <c r="EV538" s="96">
        <v>4133.4244139382063</v>
      </c>
      <c r="EW538" s="96">
        <v>4072</v>
      </c>
      <c r="EX538" s="96">
        <v>4451.0416904102394</v>
      </c>
      <c r="EY538" s="96">
        <v>4487.0196000000005</v>
      </c>
      <c r="EZ538" s="96">
        <v>5823.7837826851801</v>
      </c>
      <c r="FA538" s="96">
        <v>4855.9742439260444</v>
      </c>
      <c r="FB538" s="96">
        <v>3977</v>
      </c>
      <c r="FC538" s="96">
        <v>3899</v>
      </c>
      <c r="FD538" s="96">
        <v>5278</v>
      </c>
      <c r="FE538" s="96"/>
      <c r="FF538" s="96"/>
      <c r="FG538" s="96"/>
      <c r="FH538" s="96">
        <v>4444.8769068149704</v>
      </c>
      <c r="FI538" s="96">
        <v>6117.1677549723327</v>
      </c>
      <c r="FJ538" s="96">
        <v>4049.9791133371068</v>
      </c>
      <c r="FK538" s="96">
        <v>4328.2856082911494</v>
      </c>
      <c r="FL538" s="96">
        <v>4003.6961720158251</v>
      </c>
      <c r="FM538" s="96">
        <v>5426.2322829199402</v>
      </c>
      <c r="FN538" s="96">
        <v>4995.1835334098369</v>
      </c>
      <c r="FO538" s="96">
        <v>4047.1933280017838</v>
      </c>
      <c r="FP538" s="96">
        <v>3547.9508355406724</v>
      </c>
      <c r="FQ538" s="96">
        <v>5844.7202659667464</v>
      </c>
      <c r="FR538" s="96">
        <v>5172.5378506864909</v>
      </c>
      <c r="FS538" s="96">
        <v>5470.6069773168356</v>
      </c>
      <c r="FT538" s="96">
        <v>5503.8169851650737</v>
      </c>
      <c r="FU538" s="96">
        <v>4884.9804163516892</v>
      </c>
      <c r="FV538" s="96">
        <v>5315.3687776132219</v>
      </c>
      <c r="FW538" s="96">
        <v>4865.5832591092021</v>
      </c>
      <c r="FX538" s="96">
        <v>6033.7186543619709</v>
      </c>
      <c r="FY538" s="159"/>
      <c r="FZ538" s="159"/>
      <c r="GA538" s="159"/>
      <c r="GB538" s="159"/>
      <c r="GC538" s="159"/>
      <c r="GD538" s="159"/>
      <c r="GE538" s="159"/>
      <c r="GF538" s="159"/>
      <c r="GG538" s="159"/>
      <c r="GH538" s="159"/>
      <c r="GI538" s="159"/>
      <c r="GJ538" s="159"/>
      <c r="GK538" s="159"/>
      <c r="GL538" s="159"/>
      <c r="GM538" s="159"/>
      <c r="GN538" s="159"/>
      <c r="GO538" s="159"/>
      <c r="GP538" s="159"/>
      <c r="GQ538" s="159"/>
      <c r="GR538" s="159"/>
      <c r="GS538" s="159"/>
      <c r="GT538" s="159"/>
      <c r="GU538" s="159"/>
      <c r="GV538" s="159"/>
      <c r="GW538" s="159"/>
      <c r="GX538" s="159"/>
      <c r="GY538" s="159"/>
      <c r="GZ538" s="159"/>
      <c r="HA538" s="159"/>
      <c r="HB538" s="159"/>
      <c r="HC538" s="159"/>
      <c r="HD538" s="159"/>
      <c r="HE538" s="159"/>
      <c r="HF538" s="159"/>
      <c r="HG538" s="159"/>
      <c r="HH538" s="159"/>
    </row>
    <row r="539" spans="2:221" s="264" customFormat="1" ht="15" customHeight="1">
      <c r="B539" s="255" t="s">
        <v>670</v>
      </c>
      <c r="C539" s="254"/>
      <c r="D539" s="263"/>
      <c r="E539" s="263"/>
      <c r="F539" s="263"/>
      <c r="H539" s="269"/>
      <c r="I539" s="269"/>
      <c r="J539" s="269"/>
      <c r="K539" s="269"/>
      <c r="L539" s="269"/>
      <c r="M539" s="269"/>
      <c r="N539" s="269"/>
      <c r="O539" s="269"/>
      <c r="P539" s="269"/>
      <c r="Q539" s="269"/>
      <c r="R539" s="269"/>
      <c r="S539" s="269"/>
      <c r="T539" s="269"/>
      <c r="U539" s="269"/>
      <c r="V539" s="269"/>
      <c r="W539" s="269"/>
      <c r="X539" s="269"/>
      <c r="Y539" s="269"/>
      <c r="Z539" s="269"/>
      <c r="AA539" s="269"/>
      <c r="AB539" s="269"/>
      <c r="AC539" s="269"/>
      <c r="AD539" s="269"/>
      <c r="AE539" s="269"/>
      <c r="AF539" s="268"/>
      <c r="AG539" s="265"/>
      <c r="AH539" s="269"/>
      <c r="AI539" s="269"/>
      <c r="AJ539" s="269"/>
      <c r="AK539" s="269"/>
      <c r="AL539" s="269"/>
      <c r="AM539" s="269"/>
      <c r="AN539" s="269"/>
      <c r="AO539" s="269"/>
      <c r="AP539" s="269"/>
      <c r="AQ539" s="269"/>
      <c r="AR539" s="269"/>
      <c r="AS539" s="269"/>
      <c r="AT539" s="269"/>
      <c r="AU539" s="269"/>
      <c r="AV539" s="269"/>
      <c r="AW539" s="269"/>
      <c r="AX539" s="269"/>
      <c r="AY539" s="269"/>
      <c r="AZ539" s="269"/>
      <c r="BA539" s="269"/>
      <c r="BB539" s="269"/>
      <c r="BC539" s="269"/>
      <c r="BD539" s="269"/>
      <c r="BE539" s="269"/>
      <c r="BF539" s="265"/>
      <c r="BG539" s="265"/>
      <c r="BH539" s="269"/>
      <c r="BI539" s="269"/>
      <c r="BJ539" s="269"/>
      <c r="BK539" s="269"/>
      <c r="BL539" s="269"/>
      <c r="BM539" s="269"/>
      <c r="BN539" s="269"/>
      <c r="BO539" s="269"/>
      <c r="BP539" s="269"/>
      <c r="BQ539" s="269"/>
      <c r="BR539" s="269"/>
      <c r="BS539" s="269"/>
      <c r="BT539" s="269"/>
      <c r="BU539" s="269"/>
      <c r="BV539" s="269"/>
      <c r="BW539" s="269"/>
      <c r="BX539" s="269"/>
      <c r="BY539" s="269"/>
      <c r="BZ539" s="269"/>
      <c r="CA539" s="269"/>
      <c r="CB539" s="269"/>
      <c r="CC539" s="269"/>
      <c r="CD539" s="269"/>
      <c r="CE539" s="269"/>
      <c r="CF539" s="265"/>
      <c r="CG539" s="265"/>
      <c r="CH539" s="269"/>
      <c r="CI539" s="269"/>
      <c r="CJ539" s="269"/>
      <c r="CK539" s="269"/>
      <c r="CL539" s="269"/>
      <c r="CM539" s="269"/>
      <c r="CN539" s="269"/>
      <c r="CO539" s="269"/>
      <c r="CP539" s="269"/>
      <c r="CQ539" s="269"/>
      <c r="CR539" s="269"/>
      <c r="CS539" s="269"/>
      <c r="CT539" s="269"/>
      <c r="CU539" s="269"/>
      <c r="CV539" s="269"/>
      <c r="CW539" s="269"/>
      <c r="CX539" s="269"/>
      <c r="CY539" s="269"/>
      <c r="CZ539" s="269"/>
      <c r="DA539" s="269"/>
      <c r="DB539" s="269"/>
      <c r="DC539" s="269"/>
      <c r="DD539" s="269"/>
      <c r="DE539" s="269"/>
      <c r="DF539" s="279"/>
      <c r="DH539" s="269"/>
      <c r="DI539" s="269"/>
      <c r="DJ539" s="269"/>
      <c r="DK539" s="269"/>
      <c r="DL539" s="269"/>
      <c r="DM539" s="269"/>
      <c r="DN539" s="269"/>
      <c r="DO539" s="269"/>
      <c r="DP539" s="269"/>
      <c r="DQ539" s="269"/>
      <c r="DR539" s="269"/>
      <c r="DS539" s="269"/>
      <c r="DT539" s="269"/>
      <c r="DU539" s="269"/>
      <c r="DV539" s="269"/>
      <c r="DW539" s="269"/>
      <c r="DX539" s="269"/>
      <c r="DY539" s="269"/>
      <c r="DZ539" s="269"/>
      <c r="EA539" s="269"/>
      <c r="EB539" s="269"/>
      <c r="EC539" s="269"/>
      <c r="ED539" s="269"/>
      <c r="EE539" s="269"/>
      <c r="EF539" s="269"/>
      <c r="EG539" s="269"/>
      <c r="EH539" s="269"/>
      <c r="EI539" s="269"/>
      <c r="EJ539" s="269"/>
      <c r="EK539" s="269"/>
      <c r="EL539" s="269"/>
      <c r="EM539" s="269"/>
      <c r="EN539" s="269"/>
      <c r="EO539" s="269"/>
      <c r="EP539" s="269"/>
      <c r="EQ539" s="269"/>
      <c r="ER539" s="269"/>
      <c r="ES539" s="269"/>
      <c r="ET539" s="269"/>
      <c r="EU539" s="269"/>
      <c r="EV539" s="269"/>
      <c r="EW539" s="269"/>
      <c r="EX539" s="269"/>
      <c r="EY539" s="269"/>
      <c r="EZ539" s="269"/>
      <c r="FA539" s="269"/>
      <c r="FB539" s="269"/>
      <c r="FC539" s="269"/>
      <c r="FD539" s="269"/>
      <c r="FE539" s="269"/>
      <c r="FF539" s="269"/>
      <c r="FG539" s="269"/>
      <c r="FH539" s="269"/>
      <c r="FI539" s="269"/>
      <c r="FJ539" s="269"/>
      <c r="FK539" s="269"/>
      <c r="FL539" s="269"/>
      <c r="FM539" s="269"/>
      <c r="FN539" s="269"/>
      <c r="FO539" s="269"/>
      <c r="FP539" s="269"/>
      <c r="FQ539" s="269"/>
      <c r="FR539" s="269"/>
      <c r="FS539" s="269"/>
      <c r="FT539" s="269"/>
      <c r="FU539" s="269"/>
      <c r="FV539" s="269"/>
      <c r="FW539" s="269"/>
      <c r="FX539" s="269"/>
      <c r="FY539" s="274"/>
      <c r="FZ539" s="274"/>
      <c r="GA539" s="274"/>
      <c r="GB539" s="274"/>
      <c r="GC539" s="274"/>
      <c r="GD539" s="274"/>
      <c r="GE539" s="274"/>
      <c r="GF539" s="274"/>
      <c r="GG539" s="274"/>
      <c r="GH539" s="274"/>
      <c r="GI539" s="274"/>
      <c r="GJ539" s="274"/>
      <c r="GK539" s="274"/>
      <c r="GL539" s="274"/>
      <c r="GM539" s="274"/>
      <c r="GN539" s="274"/>
      <c r="GO539" s="274"/>
      <c r="GP539" s="274"/>
      <c r="GQ539" s="274"/>
      <c r="GR539" s="274"/>
      <c r="GS539" s="274"/>
      <c r="GT539" s="274"/>
      <c r="GU539" s="274"/>
      <c r="GV539" s="274"/>
      <c r="GW539" s="274"/>
      <c r="GX539" s="274"/>
      <c r="GY539" s="274"/>
      <c r="GZ539" s="274"/>
      <c r="HA539" s="274"/>
      <c r="HB539" s="274"/>
      <c r="HC539" s="274"/>
      <c r="HD539" s="274"/>
      <c r="HE539" s="274"/>
      <c r="HF539" s="274"/>
      <c r="HG539" s="274"/>
      <c r="HH539" s="274"/>
    </row>
    <row r="540" spans="2:221" ht="15" customHeight="1">
      <c r="B540" s="116" t="s">
        <v>671</v>
      </c>
      <c r="C540" s="106" t="s">
        <v>153</v>
      </c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183"/>
      <c r="U540" s="183"/>
      <c r="V540" s="183"/>
      <c r="W540" s="183"/>
      <c r="X540" s="183"/>
      <c r="Y540" s="183"/>
      <c r="Z540" s="183"/>
      <c r="AA540" s="183"/>
      <c r="AB540" s="183"/>
      <c r="AC540" s="183"/>
      <c r="AD540" s="183"/>
      <c r="AE540" s="183"/>
      <c r="AF540" s="182"/>
      <c r="AH540" s="220"/>
      <c r="AI540" s="220"/>
      <c r="AJ540" s="220"/>
      <c r="AK540" s="96"/>
      <c r="AL540" s="96"/>
      <c r="AM540" s="96"/>
      <c r="AN540" s="96"/>
      <c r="AO540" s="96"/>
      <c r="AP540" s="96"/>
      <c r="AQ540" s="96"/>
      <c r="AR540" s="96"/>
      <c r="AS540" s="96"/>
      <c r="AT540" s="220"/>
      <c r="AU540" s="220"/>
      <c r="AV540" s="220"/>
      <c r="AW540" s="96"/>
      <c r="AX540" s="96"/>
      <c r="AY540" s="96"/>
      <c r="AZ540" s="96"/>
      <c r="BA540" s="96"/>
      <c r="BB540" s="96"/>
      <c r="BC540" s="96"/>
      <c r="BD540" s="96"/>
      <c r="BE540" s="96"/>
      <c r="BH540" s="220"/>
      <c r="BI540" s="220"/>
      <c r="BJ540" s="220"/>
      <c r="BK540" s="220"/>
      <c r="BL540" s="220"/>
      <c r="BM540" s="220"/>
      <c r="BN540" s="96"/>
      <c r="BO540" s="96"/>
      <c r="BP540" s="96"/>
      <c r="BQ540" s="96"/>
      <c r="BR540" s="96"/>
      <c r="BS540" s="96"/>
      <c r="BT540" s="220"/>
      <c r="BU540" s="220"/>
      <c r="BV540" s="220"/>
      <c r="BW540" s="220"/>
      <c r="BX540" s="220"/>
      <c r="BY540" s="220"/>
      <c r="BZ540" s="96"/>
      <c r="CA540" s="96"/>
      <c r="CB540" s="96"/>
      <c r="CC540" s="96"/>
      <c r="CD540" s="96"/>
      <c r="CE540" s="96"/>
      <c r="CH540" s="220"/>
      <c r="CI540" s="220"/>
      <c r="CJ540" s="220"/>
      <c r="CK540" s="220"/>
      <c r="CL540" s="220"/>
      <c r="CM540" s="220"/>
      <c r="CN540" s="220"/>
      <c r="CO540" s="220"/>
      <c r="CP540" s="220"/>
      <c r="CQ540" s="96"/>
      <c r="CR540" s="96"/>
      <c r="CS540" s="96"/>
      <c r="CT540" s="220"/>
      <c r="CU540" s="220"/>
      <c r="CV540" s="220"/>
      <c r="CW540" s="220"/>
      <c r="CX540" s="220"/>
      <c r="CY540" s="220"/>
      <c r="CZ540" s="220"/>
      <c r="DA540" s="220"/>
      <c r="DB540" s="220"/>
      <c r="DC540" s="96"/>
      <c r="DD540" s="96"/>
      <c r="DE540" s="96"/>
      <c r="DF540" s="208"/>
      <c r="DH540" s="96"/>
      <c r="DI540" s="96"/>
      <c r="DJ540" s="96"/>
      <c r="DK540" s="96"/>
      <c r="DL540" s="96"/>
      <c r="DM540" s="96"/>
      <c r="DN540" s="96"/>
      <c r="DO540" s="96"/>
      <c r="DP540" s="96"/>
      <c r="DQ540" s="96"/>
      <c r="DR540" s="96"/>
      <c r="DS540" s="96"/>
      <c r="DT540" s="96"/>
      <c r="DU540" s="96"/>
      <c r="DV540" s="96"/>
      <c r="DW540" s="96"/>
      <c r="DX540" s="96"/>
      <c r="DY540" s="96"/>
      <c r="DZ540" s="96"/>
      <c r="EA540" s="96"/>
      <c r="EB540" s="96"/>
      <c r="EC540" s="96"/>
      <c r="ED540" s="96"/>
      <c r="EE540" s="96"/>
      <c r="EF540" s="96"/>
      <c r="EG540" s="96"/>
      <c r="EH540" s="96"/>
      <c r="EI540" s="96"/>
      <c r="EJ540" s="96"/>
      <c r="EK540" s="96"/>
      <c r="EL540" s="96"/>
      <c r="EM540" s="96"/>
      <c r="EN540" s="96"/>
      <c r="EO540" s="96"/>
      <c r="EP540" s="96"/>
      <c r="EQ540" s="96"/>
      <c r="ER540" s="96"/>
      <c r="ES540" s="96"/>
      <c r="ET540" s="96"/>
      <c r="EU540" s="96"/>
      <c r="EV540" s="96"/>
      <c r="EW540" s="96"/>
      <c r="EX540" s="96"/>
      <c r="EY540" s="96"/>
      <c r="EZ540" s="96"/>
      <c r="FA540" s="96"/>
      <c r="FB540" s="96"/>
      <c r="FC540" s="96"/>
      <c r="FD540" s="96"/>
      <c r="FE540" s="96"/>
      <c r="FF540" s="96"/>
      <c r="FG540" s="96"/>
      <c r="FH540" s="96"/>
      <c r="FI540" s="96"/>
      <c r="FJ540" s="96"/>
      <c r="FK540" s="96"/>
      <c r="FL540" s="96"/>
      <c r="FM540" s="96"/>
      <c r="FN540" s="96"/>
      <c r="FO540" s="96"/>
      <c r="FP540" s="96"/>
      <c r="FQ540" s="96"/>
      <c r="FR540" s="96"/>
      <c r="FS540" s="96"/>
      <c r="FT540" s="96"/>
      <c r="FU540" s="96"/>
      <c r="FV540" s="96"/>
      <c r="FW540" s="96"/>
      <c r="FX540" s="96"/>
      <c r="FY540" s="159"/>
      <c r="FZ540" s="159"/>
      <c r="GA540" s="159"/>
      <c r="GB540" s="159"/>
      <c r="GC540" s="159"/>
      <c r="GD540" s="159"/>
      <c r="GE540" s="159"/>
      <c r="GF540" s="159"/>
      <c r="GG540" s="159"/>
      <c r="GH540" s="159"/>
      <c r="GI540" s="159"/>
      <c r="GJ540" s="159"/>
      <c r="GK540" s="159"/>
      <c r="GL540" s="159"/>
      <c r="GM540" s="159"/>
      <c r="GN540" s="159"/>
      <c r="GO540" s="159"/>
      <c r="GP540" s="159"/>
      <c r="GQ540" s="159"/>
      <c r="GR540" s="159"/>
      <c r="GS540" s="159"/>
      <c r="GT540" s="159"/>
      <c r="GU540" s="159"/>
      <c r="GV540" s="159"/>
      <c r="GW540" s="159"/>
      <c r="GX540" s="159"/>
      <c r="GY540" s="159"/>
      <c r="GZ540" s="159"/>
      <c r="HA540" s="159"/>
      <c r="HB540" s="159"/>
      <c r="HC540" s="159"/>
      <c r="HD540" s="159"/>
      <c r="HE540" s="159"/>
      <c r="HF540" s="159"/>
      <c r="HG540" s="159"/>
      <c r="HH540" s="159"/>
    </row>
    <row r="541" spans="2:221" ht="15" customHeight="1">
      <c r="B541" s="116" t="s">
        <v>672</v>
      </c>
      <c r="C541" s="106" t="s">
        <v>153</v>
      </c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183"/>
      <c r="U541" s="183"/>
      <c r="V541" s="183"/>
      <c r="W541" s="183"/>
      <c r="X541" s="183"/>
      <c r="Y541" s="183"/>
      <c r="Z541" s="183"/>
      <c r="AA541" s="183"/>
      <c r="AB541" s="183"/>
      <c r="AC541" s="183"/>
      <c r="AD541" s="183"/>
      <c r="AE541" s="183"/>
      <c r="AF541" s="182"/>
      <c r="AH541" s="220"/>
      <c r="AI541" s="220"/>
      <c r="AJ541" s="220"/>
      <c r="AK541" s="96"/>
      <c r="AL541" s="96"/>
      <c r="AM541" s="96"/>
      <c r="AN541" s="96"/>
      <c r="AO541" s="96"/>
      <c r="AP541" s="96"/>
      <c r="AQ541" s="96"/>
      <c r="AR541" s="96"/>
      <c r="AS541" s="96"/>
      <c r="AT541" s="220"/>
      <c r="AU541" s="220"/>
      <c r="AV541" s="220"/>
      <c r="AW541" s="96"/>
      <c r="AX541" s="96"/>
      <c r="AY541" s="96"/>
      <c r="AZ541" s="96"/>
      <c r="BA541" s="96"/>
      <c r="BB541" s="96"/>
      <c r="BC541" s="96"/>
      <c r="BD541" s="96"/>
      <c r="BE541" s="96"/>
      <c r="BH541" s="220"/>
      <c r="BI541" s="220"/>
      <c r="BJ541" s="220"/>
      <c r="BK541" s="220"/>
      <c r="BL541" s="220"/>
      <c r="BM541" s="220"/>
      <c r="BN541" s="96"/>
      <c r="BO541" s="96"/>
      <c r="BP541" s="96"/>
      <c r="BQ541" s="96"/>
      <c r="BR541" s="96"/>
      <c r="BS541" s="96"/>
      <c r="BT541" s="220"/>
      <c r="BU541" s="220"/>
      <c r="BV541" s="220"/>
      <c r="BW541" s="220"/>
      <c r="BX541" s="220"/>
      <c r="BY541" s="220"/>
      <c r="BZ541" s="96"/>
      <c r="CA541" s="96"/>
      <c r="CB541" s="96"/>
      <c r="CC541" s="96"/>
      <c r="CD541" s="96"/>
      <c r="CE541" s="96"/>
      <c r="CH541" s="220"/>
      <c r="CI541" s="220"/>
      <c r="CJ541" s="220"/>
      <c r="CK541" s="220"/>
      <c r="CL541" s="220"/>
      <c r="CM541" s="220"/>
      <c r="CN541" s="220"/>
      <c r="CO541" s="220"/>
      <c r="CP541" s="220"/>
      <c r="CQ541" s="96"/>
      <c r="CR541" s="96"/>
      <c r="CS541" s="96"/>
      <c r="CT541" s="220"/>
      <c r="CU541" s="220"/>
      <c r="CV541" s="220"/>
      <c r="CW541" s="220"/>
      <c r="CX541" s="220"/>
      <c r="CY541" s="220"/>
      <c r="CZ541" s="220"/>
      <c r="DA541" s="220"/>
      <c r="DB541" s="220"/>
      <c r="DC541" s="96"/>
      <c r="DD541" s="96"/>
      <c r="DE541" s="96"/>
      <c r="DF541" s="208"/>
      <c r="DH541" s="96"/>
      <c r="DI541" s="96"/>
      <c r="DJ541" s="96"/>
      <c r="DK541" s="96"/>
      <c r="DL541" s="96"/>
      <c r="DM541" s="96"/>
      <c r="DN541" s="96"/>
      <c r="DO541" s="96"/>
      <c r="DP541" s="96"/>
      <c r="DQ541" s="96"/>
      <c r="DR541" s="96"/>
      <c r="DS541" s="96"/>
      <c r="DT541" s="96"/>
      <c r="DU541" s="96"/>
      <c r="DV541" s="96"/>
      <c r="DW541" s="96"/>
      <c r="DX541" s="96"/>
      <c r="DY541" s="96"/>
      <c r="DZ541" s="96"/>
      <c r="EA541" s="96"/>
      <c r="EB541" s="96"/>
      <c r="EC541" s="96"/>
      <c r="ED541" s="96"/>
      <c r="EE541" s="96"/>
      <c r="EF541" s="96"/>
      <c r="EG541" s="96"/>
      <c r="EH541" s="96"/>
      <c r="EI541" s="96"/>
      <c r="EJ541" s="96"/>
      <c r="EK541" s="96"/>
      <c r="EL541" s="96"/>
      <c r="EM541" s="96"/>
      <c r="EN541" s="96"/>
      <c r="EO541" s="96"/>
      <c r="EP541" s="96"/>
      <c r="EQ541" s="96"/>
      <c r="ER541" s="96"/>
      <c r="ES541" s="96"/>
      <c r="ET541" s="96"/>
      <c r="EU541" s="96"/>
      <c r="EV541" s="96"/>
      <c r="EW541" s="96"/>
      <c r="EX541" s="96"/>
      <c r="EY541" s="96"/>
      <c r="EZ541" s="96"/>
      <c r="FA541" s="96"/>
      <c r="FB541" s="96"/>
      <c r="FC541" s="96"/>
      <c r="FD541" s="96"/>
      <c r="FE541" s="96"/>
      <c r="FF541" s="96"/>
      <c r="FG541" s="96"/>
      <c r="FH541" s="96"/>
      <c r="FI541" s="96"/>
      <c r="FJ541" s="96"/>
      <c r="FK541" s="96"/>
      <c r="FL541" s="96"/>
      <c r="FM541" s="96"/>
      <c r="FN541" s="96"/>
      <c r="FO541" s="96"/>
      <c r="FP541" s="96"/>
      <c r="FQ541" s="96"/>
      <c r="FR541" s="96"/>
      <c r="FS541" s="96"/>
      <c r="FT541" s="96"/>
      <c r="FU541" s="96"/>
      <c r="FV541" s="96"/>
      <c r="FW541" s="96"/>
      <c r="FX541" s="96"/>
      <c r="FY541" s="159"/>
      <c r="FZ541" s="159"/>
      <c r="GA541" s="159"/>
      <c r="GB541" s="159"/>
      <c r="GC541" s="159"/>
      <c r="GD541" s="159"/>
      <c r="GE541" s="159"/>
      <c r="GF541" s="159"/>
      <c r="GG541" s="159"/>
      <c r="GH541" s="159"/>
      <c r="GI541" s="159"/>
      <c r="GJ541" s="159"/>
      <c r="GK541" s="159"/>
      <c r="GL541" s="159"/>
      <c r="GM541" s="159"/>
      <c r="GN541" s="159"/>
      <c r="GO541" s="159"/>
      <c r="GP541" s="159"/>
      <c r="GQ541" s="159"/>
      <c r="GR541" s="159"/>
      <c r="GS541" s="159"/>
      <c r="GT541" s="159"/>
      <c r="GU541" s="159"/>
      <c r="GV541" s="159"/>
      <c r="GW541" s="159"/>
      <c r="GX541" s="159"/>
      <c r="GY541" s="159"/>
      <c r="GZ541" s="159"/>
      <c r="HA541" s="159"/>
      <c r="HB541" s="159"/>
      <c r="HC541" s="159"/>
      <c r="HD541" s="159"/>
      <c r="HE541" s="159"/>
      <c r="HF541" s="159"/>
      <c r="HG541" s="159"/>
      <c r="HH541" s="159"/>
    </row>
    <row r="542" spans="2:221" ht="15" customHeight="1">
      <c r="B542" s="116" t="s">
        <v>673</v>
      </c>
      <c r="C542" s="106" t="s">
        <v>674</v>
      </c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183"/>
      <c r="U542" s="183"/>
      <c r="V542" s="183"/>
      <c r="W542" s="183"/>
      <c r="X542" s="183"/>
      <c r="Y542" s="183"/>
      <c r="Z542" s="183"/>
      <c r="AA542" s="183"/>
      <c r="AB542" s="183"/>
      <c r="AC542" s="183"/>
      <c r="AD542" s="183"/>
      <c r="AE542" s="183"/>
      <c r="AF542" s="182"/>
      <c r="AH542" s="220"/>
      <c r="AI542" s="220"/>
      <c r="AJ542" s="220"/>
      <c r="AK542" s="96"/>
      <c r="AL542" s="96"/>
      <c r="AM542" s="96"/>
      <c r="AN542" s="96"/>
      <c r="AO542" s="96"/>
      <c r="AP542" s="96"/>
      <c r="AQ542" s="96"/>
      <c r="AR542" s="96"/>
      <c r="AS542" s="96"/>
      <c r="AT542" s="220"/>
      <c r="AU542" s="220"/>
      <c r="AV542" s="220"/>
      <c r="AW542" s="96"/>
      <c r="AX542" s="96"/>
      <c r="AY542" s="96"/>
      <c r="AZ542" s="96"/>
      <c r="BA542" s="96"/>
      <c r="BB542" s="96"/>
      <c r="BC542" s="96"/>
      <c r="BD542" s="96"/>
      <c r="BE542" s="96"/>
      <c r="BH542" s="220"/>
      <c r="BI542" s="220"/>
      <c r="BJ542" s="220"/>
      <c r="BK542" s="220"/>
      <c r="BL542" s="220"/>
      <c r="BM542" s="220"/>
      <c r="BN542" s="96"/>
      <c r="BO542" s="96"/>
      <c r="BP542" s="96"/>
      <c r="BQ542" s="96"/>
      <c r="BR542" s="96"/>
      <c r="BS542" s="96"/>
      <c r="BT542" s="220"/>
      <c r="BU542" s="220"/>
      <c r="BV542" s="220"/>
      <c r="BW542" s="220"/>
      <c r="BX542" s="220"/>
      <c r="BY542" s="220"/>
      <c r="BZ542" s="96"/>
      <c r="CA542" s="96"/>
      <c r="CB542" s="96"/>
      <c r="CC542" s="96"/>
      <c r="CD542" s="96"/>
      <c r="CE542" s="96"/>
      <c r="CH542" s="220"/>
      <c r="CI542" s="220"/>
      <c r="CJ542" s="220"/>
      <c r="CK542" s="220"/>
      <c r="CL542" s="220"/>
      <c r="CM542" s="220"/>
      <c r="CN542" s="220"/>
      <c r="CO542" s="220"/>
      <c r="CP542" s="220"/>
      <c r="CQ542" s="96"/>
      <c r="CR542" s="96"/>
      <c r="CS542" s="96"/>
      <c r="CT542" s="220"/>
      <c r="CU542" s="220"/>
      <c r="CV542" s="220"/>
      <c r="CW542" s="220"/>
      <c r="CX542" s="220"/>
      <c r="CY542" s="220"/>
      <c r="CZ542" s="220"/>
      <c r="DA542" s="220"/>
      <c r="DB542" s="220"/>
      <c r="DC542" s="96"/>
      <c r="DD542" s="96"/>
      <c r="DE542" s="96"/>
      <c r="DF542" s="208"/>
      <c r="DH542" s="96"/>
      <c r="DI542" s="96"/>
      <c r="DJ542" s="96"/>
      <c r="DK542" s="96"/>
      <c r="DL542" s="96"/>
      <c r="DM542" s="96"/>
      <c r="DN542" s="96"/>
      <c r="DO542" s="96"/>
      <c r="DP542" s="96"/>
      <c r="DQ542" s="96"/>
      <c r="DR542" s="96"/>
      <c r="DS542" s="96"/>
      <c r="DT542" s="96"/>
      <c r="DU542" s="96"/>
      <c r="DV542" s="96"/>
      <c r="DW542" s="96"/>
      <c r="DX542" s="96"/>
      <c r="DY542" s="96"/>
      <c r="DZ542" s="96"/>
      <c r="EA542" s="96"/>
      <c r="EB542" s="96"/>
      <c r="EC542" s="96"/>
      <c r="ED542" s="96"/>
      <c r="EE542" s="96"/>
      <c r="EF542" s="96"/>
      <c r="EG542" s="96"/>
      <c r="EH542" s="96"/>
      <c r="EI542" s="96"/>
      <c r="EJ542" s="96"/>
      <c r="EK542" s="96"/>
      <c r="EL542" s="96"/>
      <c r="EM542" s="96"/>
      <c r="EN542" s="96"/>
      <c r="EO542" s="96"/>
      <c r="EP542" s="96"/>
      <c r="EQ542" s="96"/>
      <c r="ER542" s="96"/>
      <c r="ES542" s="96"/>
      <c r="ET542" s="96"/>
      <c r="EU542" s="96"/>
      <c r="EV542" s="96"/>
      <c r="EW542" s="96"/>
      <c r="EX542" s="96"/>
      <c r="EY542" s="96"/>
      <c r="EZ542" s="96"/>
      <c r="FA542" s="96"/>
      <c r="FB542" s="96"/>
      <c r="FC542" s="96"/>
      <c r="FD542" s="96"/>
      <c r="FE542" s="96"/>
      <c r="FF542" s="96"/>
      <c r="FG542" s="96"/>
      <c r="FH542" s="96"/>
      <c r="FI542" s="96"/>
      <c r="FJ542" s="96"/>
      <c r="FK542" s="96"/>
      <c r="FL542" s="96"/>
      <c r="FM542" s="96"/>
      <c r="FN542" s="96"/>
      <c r="FO542" s="96"/>
      <c r="FP542" s="96"/>
      <c r="FQ542" s="96"/>
      <c r="FR542" s="96"/>
      <c r="FS542" s="96"/>
      <c r="FT542" s="96"/>
      <c r="FU542" s="96"/>
      <c r="FV542" s="96"/>
      <c r="FW542" s="96"/>
      <c r="FX542" s="96"/>
      <c r="FY542" s="159"/>
      <c r="FZ542" s="159"/>
      <c r="GA542" s="159"/>
      <c r="GB542" s="159"/>
      <c r="GC542" s="159"/>
      <c r="GD542" s="159"/>
      <c r="GE542" s="159"/>
      <c r="GF542" s="159"/>
      <c r="GG542" s="159"/>
      <c r="GH542" s="159"/>
      <c r="GI542" s="159"/>
      <c r="GJ542" s="159"/>
      <c r="GK542" s="159"/>
      <c r="GL542" s="159"/>
      <c r="GM542" s="159"/>
      <c r="GN542" s="159"/>
      <c r="GO542" s="159"/>
      <c r="GP542" s="159"/>
      <c r="GQ542" s="159"/>
      <c r="GR542" s="159"/>
      <c r="GS542" s="159"/>
      <c r="GT542" s="159"/>
      <c r="GU542" s="159"/>
      <c r="GV542" s="159"/>
      <c r="GW542" s="159"/>
      <c r="GX542" s="159"/>
      <c r="GY542" s="159"/>
      <c r="GZ542" s="159"/>
      <c r="HA542" s="159"/>
      <c r="HB542" s="159"/>
      <c r="HC542" s="159"/>
      <c r="HD542" s="159"/>
      <c r="HE542" s="159"/>
      <c r="HF542" s="159"/>
      <c r="HG542" s="159"/>
      <c r="HH542" s="159"/>
    </row>
    <row r="543" spans="2:221" ht="15" customHeight="1">
      <c r="B543" s="116" t="s">
        <v>675</v>
      </c>
      <c r="C543" s="106" t="s">
        <v>674</v>
      </c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183"/>
      <c r="U543" s="183"/>
      <c r="V543" s="183"/>
      <c r="W543" s="183"/>
      <c r="X543" s="183"/>
      <c r="Y543" s="183"/>
      <c r="Z543" s="183"/>
      <c r="AA543" s="183"/>
      <c r="AB543" s="183"/>
      <c r="AC543" s="183"/>
      <c r="AD543" s="183"/>
      <c r="AE543" s="183"/>
      <c r="AF543" s="182"/>
      <c r="AH543" s="220"/>
      <c r="AI543" s="220"/>
      <c r="AJ543" s="220"/>
      <c r="AK543" s="96"/>
      <c r="AL543" s="96"/>
      <c r="AM543" s="96"/>
      <c r="AN543" s="96"/>
      <c r="AO543" s="96"/>
      <c r="AP543" s="96"/>
      <c r="AQ543" s="96"/>
      <c r="AR543" s="96"/>
      <c r="AS543" s="96"/>
      <c r="AT543" s="220"/>
      <c r="AU543" s="220"/>
      <c r="AV543" s="220"/>
      <c r="AW543" s="96"/>
      <c r="AX543" s="96"/>
      <c r="AY543" s="96"/>
      <c r="AZ543" s="96"/>
      <c r="BA543" s="96"/>
      <c r="BB543" s="96"/>
      <c r="BC543" s="96"/>
      <c r="BD543" s="96"/>
      <c r="BE543" s="96"/>
      <c r="BH543" s="220"/>
      <c r="BI543" s="220"/>
      <c r="BJ543" s="220"/>
      <c r="BK543" s="220"/>
      <c r="BL543" s="220"/>
      <c r="BM543" s="220"/>
      <c r="BN543" s="96"/>
      <c r="BO543" s="96"/>
      <c r="BP543" s="96"/>
      <c r="BQ543" s="96"/>
      <c r="BR543" s="96"/>
      <c r="BS543" s="96"/>
      <c r="BT543" s="220"/>
      <c r="BU543" s="220"/>
      <c r="BV543" s="220"/>
      <c r="BW543" s="220"/>
      <c r="BX543" s="220"/>
      <c r="BY543" s="220"/>
      <c r="BZ543" s="96"/>
      <c r="CA543" s="96"/>
      <c r="CB543" s="96"/>
      <c r="CC543" s="96"/>
      <c r="CD543" s="96"/>
      <c r="CE543" s="96"/>
      <c r="CH543" s="220"/>
      <c r="CI543" s="220"/>
      <c r="CJ543" s="220"/>
      <c r="CK543" s="220"/>
      <c r="CL543" s="220"/>
      <c r="CM543" s="220"/>
      <c r="CN543" s="220"/>
      <c r="CO543" s="220"/>
      <c r="CP543" s="220"/>
      <c r="CQ543" s="96"/>
      <c r="CR543" s="96"/>
      <c r="CS543" s="96"/>
      <c r="CT543" s="220"/>
      <c r="CU543" s="220"/>
      <c r="CV543" s="220"/>
      <c r="CW543" s="220"/>
      <c r="CX543" s="220"/>
      <c r="CY543" s="220"/>
      <c r="CZ543" s="220"/>
      <c r="DA543" s="220"/>
      <c r="DB543" s="220"/>
      <c r="DC543" s="96"/>
      <c r="DD543" s="96"/>
      <c r="DE543" s="96"/>
      <c r="DF543" s="208"/>
      <c r="DH543" s="96"/>
      <c r="DI543" s="96"/>
      <c r="DJ543" s="96"/>
      <c r="DK543" s="96"/>
      <c r="DL543" s="96"/>
      <c r="DM543" s="96"/>
      <c r="DN543" s="96"/>
      <c r="DO543" s="96"/>
      <c r="DP543" s="96"/>
      <c r="DQ543" s="96"/>
      <c r="DR543" s="96"/>
      <c r="DS543" s="96"/>
      <c r="DT543" s="96"/>
      <c r="DU543" s="96"/>
      <c r="DV543" s="96"/>
      <c r="DW543" s="96"/>
      <c r="DX543" s="96"/>
      <c r="DY543" s="96"/>
      <c r="DZ543" s="96"/>
      <c r="EA543" s="96"/>
      <c r="EB543" s="96"/>
      <c r="EC543" s="96"/>
      <c r="ED543" s="96"/>
      <c r="EE543" s="96"/>
      <c r="EF543" s="96"/>
      <c r="EG543" s="96"/>
      <c r="EH543" s="96"/>
      <c r="EI543" s="96"/>
      <c r="EJ543" s="96"/>
      <c r="EK543" s="96"/>
      <c r="EL543" s="96"/>
      <c r="EM543" s="96"/>
      <c r="EN543" s="96"/>
      <c r="EO543" s="96"/>
      <c r="EP543" s="96"/>
      <c r="EQ543" s="96"/>
      <c r="ER543" s="96"/>
      <c r="ES543" s="96"/>
      <c r="ET543" s="96"/>
      <c r="EU543" s="96"/>
      <c r="EV543" s="96"/>
      <c r="EW543" s="96"/>
      <c r="EX543" s="96"/>
      <c r="EY543" s="96"/>
      <c r="EZ543" s="96"/>
      <c r="FA543" s="96"/>
      <c r="FB543" s="96"/>
      <c r="FC543" s="96"/>
      <c r="FD543" s="96"/>
      <c r="FE543" s="96"/>
      <c r="FF543" s="96"/>
      <c r="FG543" s="96"/>
      <c r="FH543" s="96"/>
      <c r="FI543" s="96"/>
      <c r="FJ543" s="96"/>
      <c r="FK543" s="96"/>
      <c r="FL543" s="96"/>
      <c r="FM543" s="96"/>
      <c r="FN543" s="96"/>
      <c r="FO543" s="96"/>
      <c r="FP543" s="96"/>
      <c r="FQ543" s="96"/>
      <c r="FR543" s="96"/>
      <c r="FS543" s="96"/>
      <c r="FT543" s="96"/>
      <c r="FU543" s="96"/>
      <c r="FV543" s="96"/>
      <c r="FW543" s="96"/>
      <c r="FX543" s="96"/>
      <c r="FY543" s="159"/>
      <c r="FZ543" s="159"/>
      <c r="GA543" s="159"/>
      <c r="GB543" s="159"/>
      <c r="GC543" s="159"/>
      <c r="GD543" s="159"/>
      <c r="GE543" s="159"/>
      <c r="GF543" s="159"/>
      <c r="GG543" s="159"/>
      <c r="GH543" s="159"/>
      <c r="GI543" s="159"/>
      <c r="GJ543" s="159"/>
      <c r="GK543" s="159"/>
      <c r="GL543" s="159"/>
      <c r="GM543" s="159"/>
      <c r="GN543" s="159"/>
      <c r="GO543" s="159"/>
      <c r="GP543" s="159"/>
      <c r="GQ543" s="159"/>
      <c r="GR543" s="159"/>
      <c r="GS543" s="159"/>
      <c r="GT543" s="159"/>
      <c r="GU543" s="159"/>
      <c r="GV543" s="159"/>
      <c r="GW543" s="159"/>
      <c r="GX543" s="159"/>
      <c r="GY543" s="159"/>
      <c r="GZ543" s="159"/>
      <c r="HA543" s="159"/>
      <c r="HB543" s="159"/>
      <c r="HC543" s="159"/>
      <c r="HD543" s="159"/>
      <c r="HE543" s="159"/>
      <c r="HF543" s="159"/>
      <c r="HG543" s="159"/>
      <c r="HH543" s="159"/>
    </row>
    <row r="544" spans="2:221" ht="15" customHeight="1">
      <c r="B544" s="116" t="s">
        <v>676</v>
      </c>
      <c r="C544" s="106" t="s">
        <v>153</v>
      </c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183"/>
      <c r="U544" s="183"/>
      <c r="V544" s="183"/>
      <c r="W544" s="183"/>
      <c r="X544" s="183"/>
      <c r="Y544" s="183"/>
      <c r="Z544" s="183"/>
      <c r="AA544" s="183"/>
      <c r="AB544" s="183"/>
      <c r="AC544" s="183"/>
      <c r="AD544" s="183"/>
      <c r="AE544" s="183"/>
      <c r="AF544" s="182"/>
      <c r="AH544" s="220"/>
      <c r="AI544" s="220"/>
      <c r="AJ544" s="220"/>
      <c r="AK544" s="96"/>
      <c r="AL544" s="96"/>
      <c r="AM544" s="96"/>
      <c r="AN544" s="96"/>
      <c r="AO544" s="96"/>
      <c r="AP544" s="96"/>
      <c r="AQ544" s="96"/>
      <c r="AR544" s="96"/>
      <c r="AS544" s="96"/>
      <c r="AT544" s="220"/>
      <c r="AU544" s="220"/>
      <c r="AV544" s="220"/>
      <c r="AW544" s="96"/>
      <c r="AX544" s="96"/>
      <c r="AY544" s="96"/>
      <c r="AZ544" s="96"/>
      <c r="BA544" s="96"/>
      <c r="BB544" s="96"/>
      <c r="BC544" s="96"/>
      <c r="BD544" s="96"/>
      <c r="BE544" s="96"/>
      <c r="BH544" s="220"/>
      <c r="BI544" s="220"/>
      <c r="BJ544" s="220"/>
      <c r="BK544" s="220"/>
      <c r="BL544" s="220"/>
      <c r="BM544" s="220"/>
      <c r="BN544" s="96"/>
      <c r="BO544" s="96"/>
      <c r="BP544" s="96"/>
      <c r="BQ544" s="96"/>
      <c r="BR544" s="96"/>
      <c r="BS544" s="96"/>
      <c r="BT544" s="220"/>
      <c r="BU544" s="220"/>
      <c r="BV544" s="220"/>
      <c r="BW544" s="220"/>
      <c r="BX544" s="220"/>
      <c r="BY544" s="220"/>
      <c r="BZ544" s="96"/>
      <c r="CA544" s="96"/>
      <c r="CB544" s="96"/>
      <c r="CC544" s="96"/>
      <c r="CD544" s="96"/>
      <c r="CE544" s="96"/>
      <c r="CH544" s="220"/>
      <c r="CI544" s="220"/>
      <c r="CJ544" s="220"/>
      <c r="CK544" s="220"/>
      <c r="CL544" s="220"/>
      <c r="CM544" s="220"/>
      <c r="CN544" s="220"/>
      <c r="CO544" s="220"/>
      <c r="CP544" s="220"/>
      <c r="CQ544" s="96"/>
      <c r="CR544" s="96"/>
      <c r="CS544" s="96"/>
      <c r="CT544" s="220"/>
      <c r="CU544" s="220"/>
      <c r="CV544" s="220"/>
      <c r="CW544" s="220"/>
      <c r="CX544" s="220"/>
      <c r="CY544" s="220"/>
      <c r="CZ544" s="220"/>
      <c r="DA544" s="220"/>
      <c r="DB544" s="220"/>
      <c r="DC544" s="96"/>
      <c r="DD544" s="96"/>
      <c r="DE544" s="96"/>
      <c r="DF544" s="208"/>
      <c r="DH544" s="96"/>
      <c r="DI544" s="96"/>
      <c r="DJ544" s="96"/>
      <c r="DK544" s="96"/>
      <c r="DL544" s="96"/>
      <c r="DM544" s="96"/>
      <c r="DN544" s="96"/>
      <c r="DO544" s="96"/>
      <c r="DP544" s="96"/>
      <c r="DQ544" s="96"/>
      <c r="DR544" s="96"/>
      <c r="DS544" s="96"/>
      <c r="DT544" s="96"/>
      <c r="DU544" s="96"/>
      <c r="DV544" s="96"/>
      <c r="DW544" s="96"/>
      <c r="DX544" s="96"/>
      <c r="DY544" s="96"/>
      <c r="DZ544" s="96"/>
      <c r="EA544" s="96"/>
      <c r="EB544" s="96"/>
      <c r="EC544" s="96"/>
      <c r="ED544" s="96"/>
      <c r="EE544" s="96"/>
      <c r="EF544" s="96"/>
      <c r="EG544" s="96"/>
      <c r="EH544" s="96"/>
      <c r="EI544" s="96"/>
      <c r="EJ544" s="96"/>
      <c r="EK544" s="96"/>
      <c r="EL544" s="96"/>
      <c r="EM544" s="96"/>
      <c r="EN544" s="96"/>
      <c r="EO544" s="96"/>
      <c r="EP544" s="96"/>
      <c r="EQ544" s="96"/>
      <c r="ER544" s="96"/>
      <c r="ES544" s="96"/>
      <c r="ET544" s="96"/>
      <c r="EU544" s="96"/>
      <c r="EV544" s="96"/>
      <c r="EW544" s="96"/>
      <c r="EX544" s="96"/>
      <c r="EY544" s="96"/>
      <c r="EZ544" s="96"/>
      <c r="FA544" s="96"/>
      <c r="FB544" s="96"/>
      <c r="FC544" s="96"/>
      <c r="FD544" s="96"/>
      <c r="FE544" s="96"/>
      <c r="FF544" s="96"/>
      <c r="FG544" s="96"/>
      <c r="FH544" s="96"/>
      <c r="FI544" s="96"/>
      <c r="FJ544" s="96"/>
      <c r="FK544" s="96"/>
      <c r="FL544" s="96"/>
      <c r="FM544" s="96"/>
      <c r="FN544" s="96"/>
      <c r="FO544" s="96"/>
      <c r="FP544" s="96"/>
      <c r="FQ544" s="96"/>
      <c r="FR544" s="96"/>
      <c r="FS544" s="96"/>
      <c r="FT544" s="96"/>
      <c r="FU544" s="96"/>
      <c r="FV544" s="96"/>
      <c r="FW544" s="96"/>
      <c r="FX544" s="96"/>
      <c r="FY544" s="159"/>
      <c r="FZ544" s="159"/>
      <c r="GA544" s="159"/>
      <c r="GB544" s="159"/>
      <c r="GC544" s="159"/>
      <c r="GD544" s="159"/>
      <c r="GE544" s="159"/>
      <c r="GF544" s="159"/>
      <c r="GG544" s="159"/>
      <c r="GH544" s="159"/>
      <c r="GI544" s="159"/>
      <c r="GJ544" s="159"/>
      <c r="GK544" s="159"/>
      <c r="GL544" s="159"/>
      <c r="GM544" s="159"/>
      <c r="GN544" s="159"/>
      <c r="GO544" s="159"/>
      <c r="GP544" s="159"/>
      <c r="GQ544" s="159"/>
      <c r="GR544" s="159"/>
      <c r="GS544" s="159"/>
      <c r="GT544" s="159"/>
      <c r="GU544" s="159"/>
      <c r="GV544" s="159"/>
      <c r="GW544" s="159"/>
      <c r="GX544" s="159"/>
      <c r="GY544" s="159"/>
      <c r="GZ544" s="159"/>
      <c r="HA544" s="159"/>
      <c r="HB544" s="159"/>
      <c r="HC544" s="159"/>
      <c r="HD544" s="159"/>
      <c r="HE544" s="159"/>
      <c r="HF544" s="159"/>
      <c r="HG544" s="159"/>
      <c r="HH544" s="159"/>
    </row>
    <row r="545" spans="1:216" ht="15" customHeight="1">
      <c r="B545" s="104" t="s">
        <v>677</v>
      </c>
      <c r="C545" s="106" t="s">
        <v>678</v>
      </c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/>
      <c r="W545" s="127"/>
      <c r="X545" s="127"/>
      <c r="Y545" s="127"/>
      <c r="Z545" s="127"/>
      <c r="AA545" s="127"/>
      <c r="AB545" s="127"/>
      <c r="AC545" s="127"/>
      <c r="AD545" s="127"/>
      <c r="AE545" s="127"/>
      <c r="AF545" s="182"/>
      <c r="AH545" s="236"/>
      <c r="AI545" s="236"/>
      <c r="AJ545" s="236"/>
      <c r="AK545" s="127"/>
      <c r="AL545" s="127"/>
      <c r="AM545" s="127"/>
      <c r="AN545" s="127"/>
      <c r="AO545" s="127"/>
      <c r="AP545" s="127"/>
      <c r="AQ545" s="127"/>
      <c r="AR545" s="127"/>
      <c r="AS545" s="127"/>
      <c r="AT545" s="236"/>
      <c r="AU545" s="236"/>
      <c r="AV545" s="236"/>
      <c r="AW545" s="127"/>
      <c r="AX545" s="127"/>
      <c r="AY545" s="127"/>
      <c r="AZ545" s="127"/>
      <c r="BA545" s="127"/>
      <c r="BB545" s="127"/>
      <c r="BC545" s="127"/>
      <c r="BD545" s="127"/>
      <c r="BE545" s="127"/>
      <c r="BH545" s="236"/>
      <c r="BI545" s="236"/>
      <c r="BJ545" s="236"/>
      <c r="BK545" s="236"/>
      <c r="BL545" s="236"/>
      <c r="BM545" s="236"/>
      <c r="BN545" s="127"/>
      <c r="BO545" s="127"/>
      <c r="BP545" s="127"/>
      <c r="BQ545" s="127"/>
      <c r="BR545" s="127"/>
      <c r="BS545" s="127"/>
      <c r="BT545" s="236"/>
      <c r="BU545" s="236"/>
      <c r="BV545" s="236"/>
      <c r="BW545" s="236"/>
      <c r="BX545" s="236"/>
      <c r="BY545" s="236"/>
      <c r="BZ545" s="127"/>
      <c r="CA545" s="127"/>
      <c r="CB545" s="127"/>
      <c r="CC545" s="127"/>
      <c r="CD545" s="127"/>
      <c r="CE545" s="127"/>
      <c r="CH545" s="236"/>
      <c r="CI545" s="236"/>
      <c r="CJ545" s="236"/>
      <c r="CK545" s="236"/>
      <c r="CL545" s="236"/>
      <c r="CM545" s="236"/>
      <c r="CN545" s="236"/>
      <c r="CO545" s="236"/>
      <c r="CP545" s="236"/>
      <c r="CQ545" s="127">
        <v>112.60519593787336</v>
      </c>
      <c r="CR545" s="127">
        <v>117.7124399309704</v>
      </c>
      <c r="CS545" s="127">
        <v>121.51159992330047</v>
      </c>
      <c r="CT545" s="236"/>
      <c r="CU545" s="236"/>
      <c r="CV545" s="236"/>
      <c r="CW545" s="236"/>
      <c r="CX545" s="236"/>
      <c r="CY545" s="236"/>
      <c r="CZ545" s="236"/>
      <c r="DA545" s="236"/>
      <c r="DB545" s="236"/>
      <c r="DC545" s="127"/>
      <c r="DD545" s="127"/>
      <c r="DE545" s="127"/>
      <c r="DF545" s="208"/>
      <c r="DH545" s="127"/>
      <c r="DI545" s="127"/>
      <c r="DJ545" s="127"/>
      <c r="DK545" s="127"/>
      <c r="DL545" s="127"/>
      <c r="DM545" s="127"/>
      <c r="DN545" s="127"/>
      <c r="DO545" s="127"/>
      <c r="DP545" s="127"/>
      <c r="DQ545" s="127"/>
      <c r="DR545" s="127"/>
      <c r="DS545" s="127"/>
      <c r="DT545" s="127"/>
      <c r="DU545" s="127"/>
      <c r="DV545" s="127"/>
      <c r="DW545" s="127"/>
      <c r="DX545" s="127"/>
      <c r="DY545" s="127"/>
      <c r="DZ545" s="127"/>
      <c r="EA545" s="127"/>
      <c r="EB545" s="127"/>
      <c r="EC545" s="127"/>
      <c r="ED545" s="127"/>
      <c r="EE545" s="127"/>
      <c r="EF545" s="127">
        <v>120</v>
      </c>
      <c r="EG545" s="127">
        <v>120</v>
      </c>
      <c r="EH545" s="127">
        <v>120</v>
      </c>
      <c r="EI545" s="127">
        <v>120</v>
      </c>
      <c r="EJ545" s="127">
        <v>120</v>
      </c>
      <c r="EK545" s="127">
        <v>120</v>
      </c>
      <c r="EL545" s="127">
        <v>120</v>
      </c>
      <c r="EM545" s="127">
        <v>120</v>
      </c>
      <c r="EN545" s="127">
        <v>120</v>
      </c>
      <c r="EO545" s="127">
        <v>120</v>
      </c>
      <c r="EP545" s="127">
        <v>120</v>
      </c>
      <c r="EQ545" s="127">
        <v>120</v>
      </c>
      <c r="ER545" s="127">
        <v>120</v>
      </c>
      <c r="ES545" s="127">
        <v>120</v>
      </c>
      <c r="ET545" s="127">
        <v>120</v>
      </c>
      <c r="EU545" s="127">
        <v>112.60519593787336</v>
      </c>
      <c r="EV545" s="127">
        <v>112.60519593787336</v>
      </c>
      <c r="EW545" s="127">
        <v>112.60519593787336</v>
      </c>
      <c r="EX545" s="127">
        <v>112.60519593787336</v>
      </c>
      <c r="EY545" s="127">
        <v>112.60519593787336</v>
      </c>
      <c r="EZ545" s="127">
        <v>117.7124399309704</v>
      </c>
      <c r="FA545" s="127">
        <v>117.39214285714284</v>
      </c>
      <c r="FB545" s="127">
        <v>118</v>
      </c>
      <c r="FC545" s="127">
        <v>118</v>
      </c>
      <c r="FD545" s="127">
        <v>119</v>
      </c>
      <c r="FE545" s="127"/>
      <c r="FF545" s="127"/>
      <c r="FG545" s="127"/>
      <c r="FH545" s="127">
        <v>121.51159992330047</v>
      </c>
      <c r="FI545" s="127">
        <v>121.51159992330047</v>
      </c>
      <c r="FJ545" s="127">
        <v>121.51159992330047</v>
      </c>
      <c r="FK545" s="127">
        <v>121.51159992330047</v>
      </c>
      <c r="FL545" s="127">
        <v>121.51159992330047</v>
      </c>
      <c r="FM545" s="127">
        <v>121.51159992330047</v>
      </c>
      <c r="FN545" s="127">
        <v>121.51159992330047</v>
      </c>
      <c r="FO545" s="127">
        <v>121.51159992330047</v>
      </c>
      <c r="FP545" s="127">
        <v>121.51159992330047</v>
      </c>
      <c r="FQ545" s="127">
        <v>121.51159992330047</v>
      </c>
      <c r="FR545" s="127">
        <v>121.51159992330047</v>
      </c>
      <c r="FS545" s="127">
        <v>121.51159992330047</v>
      </c>
      <c r="FT545" s="127">
        <v>121.51159992330047</v>
      </c>
      <c r="FU545" s="127">
        <v>121.51159992330047</v>
      </c>
      <c r="FV545" s="127">
        <v>121.51159992330047</v>
      </c>
      <c r="FW545" s="127">
        <v>121.51159992330047</v>
      </c>
      <c r="FX545" s="127">
        <v>121.51159992330047</v>
      </c>
      <c r="FY545" s="161"/>
      <c r="FZ545" s="161"/>
      <c r="GA545" s="161"/>
      <c r="GB545" s="161"/>
      <c r="GC545" s="161"/>
      <c r="GD545" s="161"/>
      <c r="GE545" s="161"/>
      <c r="GF545" s="161"/>
      <c r="GG545" s="161"/>
      <c r="GH545" s="161"/>
      <c r="GI545" s="161"/>
      <c r="GJ545" s="161"/>
      <c r="GK545" s="161"/>
      <c r="GL545" s="161"/>
      <c r="GM545" s="161"/>
      <c r="GN545" s="161"/>
      <c r="GO545" s="161"/>
      <c r="GP545" s="161"/>
      <c r="GQ545" s="161"/>
      <c r="GR545" s="161"/>
      <c r="GS545" s="161"/>
      <c r="GT545" s="161"/>
      <c r="GU545" s="161"/>
      <c r="GV545" s="161"/>
      <c r="GW545" s="161"/>
      <c r="GX545" s="161"/>
      <c r="GY545" s="161"/>
      <c r="GZ545" s="161"/>
      <c r="HA545" s="161"/>
      <c r="HB545" s="161"/>
      <c r="HC545" s="161"/>
      <c r="HD545" s="161"/>
      <c r="HE545" s="161"/>
      <c r="HF545" s="161"/>
      <c r="HG545" s="161"/>
      <c r="HH545" s="161"/>
    </row>
    <row r="546" spans="1:216" s="280" customFormat="1" ht="15" customHeight="1">
      <c r="A546" s="264"/>
      <c r="B546" s="255" t="s">
        <v>679</v>
      </c>
      <c r="C546" s="253"/>
      <c r="D546" s="263"/>
      <c r="E546" s="263"/>
      <c r="F546" s="263"/>
      <c r="G546" s="264"/>
      <c r="H546" s="269"/>
      <c r="I546" s="269"/>
      <c r="J546" s="269"/>
      <c r="K546" s="269"/>
      <c r="L546" s="269"/>
      <c r="M546" s="269"/>
      <c r="N546" s="269"/>
      <c r="O546" s="269"/>
      <c r="P546" s="269"/>
      <c r="Q546" s="269"/>
      <c r="R546" s="269"/>
      <c r="S546" s="269"/>
      <c r="T546" s="269"/>
      <c r="U546" s="269"/>
      <c r="V546" s="269"/>
      <c r="W546" s="269"/>
      <c r="X546" s="269"/>
      <c r="Y546" s="269"/>
      <c r="Z546" s="269"/>
      <c r="AA546" s="269"/>
      <c r="AB546" s="269"/>
      <c r="AC546" s="269"/>
      <c r="AD546" s="269"/>
      <c r="AE546" s="269"/>
      <c r="AF546" s="268"/>
      <c r="AG546" s="265"/>
      <c r="AH546" s="269"/>
      <c r="AI546" s="269"/>
      <c r="AJ546" s="269"/>
      <c r="AK546" s="269"/>
      <c r="AL546" s="269"/>
      <c r="AM546" s="269"/>
      <c r="AN546" s="269"/>
      <c r="AO546" s="269"/>
      <c r="AP546" s="269"/>
      <c r="AQ546" s="269"/>
      <c r="AR546" s="269"/>
      <c r="AS546" s="269"/>
      <c r="AT546" s="269"/>
      <c r="AU546" s="269"/>
      <c r="AV546" s="269"/>
      <c r="AW546" s="269"/>
      <c r="AX546" s="269"/>
      <c r="AY546" s="269"/>
      <c r="AZ546" s="269"/>
      <c r="BA546" s="269"/>
      <c r="BB546" s="269"/>
      <c r="BC546" s="269"/>
      <c r="BD546" s="269"/>
      <c r="BE546" s="269"/>
      <c r="BF546" s="265"/>
      <c r="BG546" s="265"/>
      <c r="BH546" s="269"/>
      <c r="BI546" s="269"/>
      <c r="BJ546" s="269"/>
      <c r="BK546" s="269"/>
      <c r="BL546" s="269"/>
      <c r="BM546" s="269"/>
      <c r="BN546" s="269"/>
      <c r="BO546" s="269"/>
      <c r="BP546" s="269"/>
      <c r="BQ546" s="269"/>
      <c r="BR546" s="269"/>
      <c r="BS546" s="269"/>
      <c r="BT546" s="269"/>
      <c r="BU546" s="269"/>
      <c r="BV546" s="269"/>
      <c r="BW546" s="269"/>
      <c r="BX546" s="269"/>
      <c r="BY546" s="269"/>
      <c r="BZ546" s="269"/>
      <c r="CA546" s="269"/>
      <c r="CB546" s="269"/>
      <c r="CC546" s="269"/>
      <c r="CD546" s="269"/>
      <c r="CE546" s="269"/>
      <c r="CF546" s="265"/>
      <c r="CG546" s="265"/>
      <c r="CH546" s="269"/>
      <c r="CI546" s="269"/>
      <c r="CJ546" s="269"/>
      <c r="CK546" s="269"/>
      <c r="CL546" s="269"/>
      <c r="CM546" s="269"/>
      <c r="CN546" s="269"/>
      <c r="CO546" s="269"/>
      <c r="CP546" s="269"/>
      <c r="CQ546" s="269"/>
      <c r="CR546" s="269"/>
      <c r="CS546" s="269"/>
      <c r="CT546" s="269"/>
      <c r="CU546" s="269"/>
      <c r="CV546" s="269"/>
      <c r="CW546" s="269"/>
      <c r="CX546" s="269"/>
      <c r="CY546" s="269"/>
      <c r="CZ546" s="269"/>
      <c r="DA546" s="269"/>
      <c r="DB546" s="269"/>
      <c r="DC546" s="269"/>
      <c r="DD546" s="269"/>
      <c r="DE546" s="269"/>
      <c r="DF546" s="264"/>
      <c r="DG546" s="264"/>
      <c r="DH546" s="269"/>
      <c r="DI546" s="269"/>
      <c r="DJ546" s="269"/>
      <c r="DK546" s="269"/>
      <c r="DL546" s="269"/>
      <c r="DM546" s="269"/>
      <c r="DN546" s="269"/>
      <c r="DO546" s="269"/>
      <c r="DP546" s="269"/>
      <c r="DQ546" s="269"/>
      <c r="DR546" s="269"/>
      <c r="DS546" s="269"/>
      <c r="DT546" s="269"/>
      <c r="DU546" s="269"/>
      <c r="DV546" s="269"/>
      <c r="DW546" s="269"/>
      <c r="DX546" s="269"/>
      <c r="DY546" s="269"/>
      <c r="DZ546" s="269"/>
      <c r="EA546" s="269"/>
      <c r="EB546" s="269"/>
      <c r="EC546" s="269"/>
      <c r="ED546" s="269"/>
      <c r="EE546" s="269"/>
      <c r="EF546" s="269"/>
      <c r="EG546" s="269"/>
      <c r="EH546" s="269"/>
      <c r="EI546" s="269"/>
      <c r="EJ546" s="269"/>
      <c r="EK546" s="269"/>
      <c r="EL546" s="269"/>
      <c r="EM546" s="269"/>
      <c r="EN546" s="269"/>
      <c r="EO546" s="269"/>
      <c r="EP546" s="269"/>
      <c r="EQ546" s="269"/>
      <c r="ER546" s="269"/>
      <c r="ES546" s="269"/>
      <c r="ET546" s="269"/>
      <c r="EU546" s="269"/>
      <c r="EV546" s="269"/>
      <c r="EW546" s="269"/>
      <c r="EX546" s="269"/>
      <c r="EY546" s="269"/>
      <c r="EZ546" s="269"/>
      <c r="FA546" s="269"/>
      <c r="FB546" s="269"/>
      <c r="FC546" s="269"/>
      <c r="FD546" s="269"/>
      <c r="FE546" s="269"/>
      <c r="FF546" s="269"/>
      <c r="FG546" s="269"/>
      <c r="FH546" s="269"/>
      <c r="FI546" s="269"/>
      <c r="FJ546" s="269"/>
      <c r="FK546" s="269"/>
      <c r="FL546" s="269"/>
      <c r="FM546" s="269"/>
      <c r="FN546" s="269"/>
      <c r="FO546" s="269"/>
      <c r="FP546" s="269"/>
      <c r="FQ546" s="269"/>
      <c r="FR546" s="269"/>
      <c r="FS546" s="269"/>
      <c r="FT546" s="269"/>
      <c r="FU546" s="269"/>
      <c r="FV546" s="269"/>
      <c r="FW546" s="269"/>
      <c r="FX546" s="269"/>
      <c r="FY546" s="274"/>
      <c r="FZ546" s="274"/>
      <c r="GA546" s="274"/>
      <c r="GB546" s="274"/>
      <c r="GC546" s="274"/>
      <c r="GD546" s="274"/>
      <c r="GE546" s="274"/>
      <c r="GF546" s="274"/>
      <c r="GG546" s="274"/>
      <c r="GH546" s="274"/>
      <c r="GI546" s="274"/>
      <c r="GJ546" s="274"/>
      <c r="GK546" s="274"/>
      <c r="GL546" s="274"/>
      <c r="GM546" s="274"/>
      <c r="GN546" s="274"/>
      <c r="GO546" s="274"/>
      <c r="GP546" s="274"/>
      <c r="GQ546" s="274"/>
      <c r="GR546" s="274"/>
      <c r="GS546" s="274"/>
      <c r="GT546" s="274"/>
      <c r="GU546" s="274"/>
      <c r="GV546" s="274"/>
      <c r="GW546" s="274"/>
      <c r="GX546" s="274"/>
      <c r="GY546" s="274"/>
      <c r="GZ546" s="274"/>
      <c r="HA546" s="274"/>
      <c r="HB546" s="274"/>
      <c r="HC546" s="274"/>
      <c r="HD546" s="274"/>
      <c r="HE546" s="274"/>
      <c r="HF546" s="274"/>
      <c r="HG546" s="274"/>
      <c r="HH546" s="274"/>
    </row>
    <row r="547" spans="1:216" s="148" customFormat="1" ht="15" customHeight="1">
      <c r="A547" s="86"/>
      <c r="B547" s="104" t="s">
        <v>680</v>
      </c>
      <c r="C547" s="106" t="s">
        <v>183</v>
      </c>
      <c r="D547" s="108"/>
      <c r="E547" s="108"/>
      <c r="F547" s="108"/>
      <c r="G547" s="86"/>
      <c r="H547" s="129">
        <v>0.75</v>
      </c>
      <c r="I547" s="129">
        <v>0.75</v>
      </c>
      <c r="J547" s="129">
        <v>0.75</v>
      </c>
      <c r="K547" s="129">
        <v>0.75</v>
      </c>
      <c r="L547" s="129">
        <v>0.75</v>
      </c>
      <c r="M547" s="129">
        <v>0.75</v>
      </c>
      <c r="N547" s="129">
        <v>0.75</v>
      </c>
      <c r="O547" s="129">
        <v>0.75</v>
      </c>
      <c r="P547" s="129">
        <v>0.75</v>
      </c>
      <c r="Q547" s="129">
        <v>0.75</v>
      </c>
      <c r="R547" s="129">
        <v>0.75</v>
      </c>
      <c r="S547" s="129">
        <v>0.75</v>
      </c>
      <c r="T547" s="129"/>
      <c r="U547" s="129"/>
      <c r="V547" s="129"/>
      <c r="W547" s="129"/>
      <c r="X547" s="129"/>
      <c r="Y547" s="129"/>
      <c r="Z547" s="129"/>
      <c r="AA547" s="129"/>
      <c r="AB547" s="129"/>
      <c r="AC547" s="129"/>
      <c r="AD547" s="129"/>
      <c r="AE547" s="129"/>
      <c r="AF547" s="194"/>
      <c r="AG547" s="177"/>
      <c r="AH547" s="221"/>
      <c r="AI547" s="221"/>
      <c r="AJ547" s="221"/>
      <c r="AK547" s="129"/>
      <c r="AL547" s="129"/>
      <c r="AM547" s="129"/>
      <c r="AN547" s="129"/>
      <c r="AO547" s="129"/>
      <c r="AP547" s="129"/>
      <c r="AQ547" s="129"/>
      <c r="AR547" s="129"/>
      <c r="AS547" s="129"/>
      <c r="AT547" s="221"/>
      <c r="AU547" s="221"/>
      <c r="AV547" s="221"/>
      <c r="AW547" s="129"/>
      <c r="AX547" s="129"/>
      <c r="AY547" s="129"/>
      <c r="AZ547" s="129"/>
      <c r="BA547" s="129"/>
      <c r="BB547" s="129"/>
      <c r="BC547" s="129"/>
      <c r="BD547" s="129"/>
      <c r="BE547" s="129"/>
      <c r="BF547" s="177"/>
      <c r="BG547" s="177"/>
      <c r="BH547" s="221"/>
      <c r="BI547" s="221"/>
      <c r="BJ547" s="221"/>
      <c r="BK547" s="221"/>
      <c r="BL547" s="221"/>
      <c r="BM547" s="221"/>
      <c r="BN547" s="129"/>
      <c r="BO547" s="129"/>
      <c r="BP547" s="129"/>
      <c r="BQ547" s="129"/>
      <c r="BR547" s="129"/>
      <c r="BS547" s="129"/>
      <c r="BT547" s="221"/>
      <c r="BU547" s="221"/>
      <c r="BV547" s="221"/>
      <c r="BW547" s="221"/>
      <c r="BX547" s="221"/>
      <c r="BY547" s="221"/>
      <c r="BZ547" s="129"/>
      <c r="CA547" s="129"/>
      <c r="CB547" s="129"/>
      <c r="CC547" s="129"/>
      <c r="CD547" s="129"/>
      <c r="CE547" s="129"/>
      <c r="CF547" s="177"/>
      <c r="CG547" s="177"/>
      <c r="CH547" s="221"/>
      <c r="CI547" s="221"/>
      <c r="CJ547" s="221"/>
      <c r="CK547" s="221"/>
      <c r="CL547" s="221"/>
      <c r="CM547" s="221"/>
      <c r="CN547" s="221"/>
      <c r="CO547" s="221"/>
      <c r="CP547" s="221"/>
      <c r="CQ547" s="129">
        <v>0.73488724034198205</v>
      </c>
      <c r="CR547" s="129">
        <v>0.73488724034198205</v>
      </c>
      <c r="CS547" s="129">
        <v>0.73488724034198205</v>
      </c>
      <c r="CT547" s="221"/>
      <c r="CU547" s="221"/>
      <c r="CV547" s="221"/>
      <c r="CW547" s="221"/>
      <c r="CX547" s="221"/>
      <c r="CY547" s="221"/>
      <c r="CZ547" s="221"/>
      <c r="DA547" s="221"/>
      <c r="DB547" s="221"/>
      <c r="DC547" s="129"/>
      <c r="DD547" s="129"/>
      <c r="DE547" s="129"/>
      <c r="DF547" s="322"/>
      <c r="DG547" s="140"/>
      <c r="DH547" s="129"/>
      <c r="DI547" s="129"/>
      <c r="DJ547" s="129"/>
      <c r="DK547" s="129"/>
      <c r="DL547" s="129"/>
      <c r="DM547" s="129"/>
      <c r="DN547" s="129"/>
      <c r="DO547" s="129"/>
      <c r="DP547" s="129"/>
      <c r="DQ547" s="129"/>
      <c r="DR547" s="129"/>
      <c r="DS547" s="129"/>
      <c r="DT547" s="129"/>
      <c r="DU547" s="129"/>
      <c r="DV547" s="129"/>
      <c r="DW547" s="129"/>
      <c r="DX547" s="129"/>
      <c r="DY547" s="129"/>
      <c r="DZ547" s="129"/>
      <c r="EA547" s="129"/>
      <c r="EB547" s="129"/>
      <c r="EC547" s="129"/>
      <c r="ED547" s="129"/>
      <c r="EE547" s="129"/>
      <c r="EF547" s="129">
        <v>0.66697291809423653</v>
      </c>
      <c r="EG547" s="129">
        <v>0.66697291809423653</v>
      </c>
      <c r="EH547" s="129">
        <v>0.73414638413920641</v>
      </c>
      <c r="EI547" s="129">
        <v>0.73414638413920641</v>
      </c>
      <c r="EJ547" s="129">
        <v>0.73414638413920641</v>
      </c>
      <c r="EK547" s="129">
        <v>0.73414638413920641</v>
      </c>
      <c r="EL547" s="129">
        <v>0.73414638413920641</v>
      </c>
      <c r="EM547" s="129">
        <v>0.74153298773819287</v>
      </c>
      <c r="EN547" s="129">
        <v>0.74153298773819287</v>
      </c>
      <c r="EO547" s="129">
        <v>0.74153298773819287</v>
      </c>
      <c r="EP547" s="129">
        <v>0.74153298773819287</v>
      </c>
      <c r="EQ547" s="129">
        <v>0.72898234914854698</v>
      </c>
      <c r="ER547" s="129">
        <v>0.72898234914854698</v>
      </c>
      <c r="ES547" s="129">
        <v>0.72898234914854698</v>
      </c>
      <c r="ET547" s="129">
        <v>0.72898234914854698</v>
      </c>
      <c r="EU547" s="129">
        <v>0.73488724034198205</v>
      </c>
      <c r="EV547" s="129">
        <v>0.73488724034198205</v>
      </c>
      <c r="EW547" s="129">
        <v>0.73488724034198205</v>
      </c>
      <c r="EX547" s="129">
        <v>0.73488724034198205</v>
      </c>
      <c r="EY547" s="129">
        <v>0.73488724034198205</v>
      </c>
      <c r="EZ547" s="129">
        <v>0.73488724034198205</v>
      </c>
      <c r="FA547" s="129">
        <v>0.73488724034198205</v>
      </c>
      <c r="FB547" s="129">
        <v>0.73</v>
      </c>
      <c r="FC547" s="129">
        <v>0.73</v>
      </c>
      <c r="FD547" s="129">
        <v>0.73</v>
      </c>
      <c r="FE547" s="129"/>
      <c r="FF547" s="129"/>
      <c r="FG547" s="129"/>
      <c r="FH547" s="129">
        <v>0.73488724034198205</v>
      </c>
      <c r="FI547" s="129">
        <v>0.73488724034198205</v>
      </c>
      <c r="FJ547" s="129">
        <v>0.73488724034198205</v>
      </c>
      <c r="FK547" s="129">
        <v>0.73488724034198205</v>
      </c>
      <c r="FL547" s="129">
        <v>0.73488724034198205</v>
      </c>
      <c r="FM547" s="129">
        <v>0.73488724034198205</v>
      </c>
      <c r="FN547" s="129">
        <v>0.73488724034198205</v>
      </c>
      <c r="FO547" s="129">
        <v>0.73488724034198205</v>
      </c>
      <c r="FP547" s="129">
        <v>0.73488724034198205</v>
      </c>
      <c r="FQ547" s="129">
        <v>0.73488724034198205</v>
      </c>
      <c r="FR547" s="129">
        <v>0.73488724034198205</v>
      </c>
      <c r="FS547" s="129">
        <v>0.73488724034198205</v>
      </c>
      <c r="FT547" s="129">
        <v>0.73488724034198205</v>
      </c>
      <c r="FU547" s="129">
        <v>0.73488724034198205</v>
      </c>
      <c r="FV547" s="129">
        <v>0.73488724034198205</v>
      </c>
      <c r="FW547" s="129">
        <v>0.73488724034198205</v>
      </c>
      <c r="FX547" s="129">
        <v>0.73488724034198205</v>
      </c>
      <c r="FY547" s="165"/>
      <c r="FZ547" s="165"/>
      <c r="GA547" s="165"/>
      <c r="GB547" s="165"/>
      <c r="GC547" s="165"/>
      <c r="GD547" s="165"/>
      <c r="GE547" s="165"/>
      <c r="GF547" s="165"/>
      <c r="GG547" s="165"/>
      <c r="GH547" s="165"/>
      <c r="GI547" s="165"/>
      <c r="GJ547" s="165"/>
      <c r="GK547" s="165"/>
      <c r="GL547" s="165"/>
      <c r="GM547" s="165"/>
      <c r="GN547" s="165"/>
      <c r="GO547" s="165"/>
      <c r="GP547" s="165"/>
      <c r="GQ547" s="165"/>
      <c r="GR547" s="165"/>
      <c r="GS547" s="165"/>
      <c r="GT547" s="165"/>
      <c r="GU547" s="165"/>
      <c r="GV547" s="165"/>
      <c r="GW547" s="165"/>
      <c r="GX547" s="165"/>
      <c r="GY547" s="165"/>
      <c r="GZ547" s="165"/>
      <c r="HA547" s="165"/>
      <c r="HB547" s="165"/>
      <c r="HC547" s="165"/>
      <c r="HD547" s="165"/>
      <c r="HE547" s="165"/>
      <c r="HF547" s="165"/>
      <c r="HG547" s="165"/>
      <c r="HH547" s="165"/>
    </row>
    <row r="548" spans="1:216" s="148" customFormat="1" ht="15" customHeight="1">
      <c r="A548" s="86"/>
      <c r="B548" s="104" t="s">
        <v>681</v>
      </c>
      <c r="C548" s="106" t="s">
        <v>682</v>
      </c>
      <c r="D548" s="108"/>
      <c r="E548" s="108"/>
      <c r="F548" s="108"/>
      <c r="G548" s="86"/>
      <c r="H548" s="96">
        <v>128513.8008675</v>
      </c>
      <c r="I548" s="96">
        <v>101798.91502874999</v>
      </c>
      <c r="J548" s="96">
        <v>120686.22651375001</v>
      </c>
      <c r="K548" s="96">
        <v>107152.76139750001</v>
      </c>
      <c r="L548" s="96">
        <v>113862.75431625001</v>
      </c>
      <c r="M548" s="96">
        <v>120228.74904374999</v>
      </c>
      <c r="N548" s="96">
        <v>117269.67189375</v>
      </c>
      <c r="O548" s="96">
        <v>137569.49823375</v>
      </c>
      <c r="P548" s="96">
        <v>136824.74221500001</v>
      </c>
      <c r="Q548" s="96">
        <v>138123.72574875</v>
      </c>
      <c r="R548" s="96">
        <v>130324.96275749999</v>
      </c>
      <c r="S548" s="96">
        <v>118817.31152250001</v>
      </c>
      <c r="T548" s="96"/>
      <c r="U548" s="96"/>
      <c r="V548" s="96"/>
      <c r="W548" s="96"/>
      <c r="X548" s="96"/>
      <c r="Y548" s="96"/>
      <c r="Z548" s="96"/>
      <c r="AA548" s="96"/>
      <c r="AB548" s="96"/>
      <c r="AC548" s="96"/>
      <c r="AD548" s="96"/>
      <c r="AE548" s="96"/>
      <c r="AF548" s="186"/>
      <c r="AG548" s="177"/>
      <c r="AH548" s="233"/>
      <c r="AI548" s="233"/>
      <c r="AJ548" s="233"/>
      <c r="AK548" s="96"/>
      <c r="AL548" s="96"/>
      <c r="AM548" s="96"/>
      <c r="AN548" s="96"/>
      <c r="AO548" s="96"/>
      <c r="AP548" s="96"/>
      <c r="AQ548" s="96"/>
      <c r="AR548" s="96"/>
      <c r="AS548" s="96"/>
      <c r="AT548" s="233"/>
      <c r="AU548" s="233"/>
      <c r="AV548" s="233"/>
      <c r="AW548" s="96"/>
      <c r="AX548" s="96"/>
      <c r="AY548" s="96"/>
      <c r="AZ548" s="96"/>
      <c r="BA548" s="96"/>
      <c r="BB548" s="96"/>
      <c r="BC548" s="96"/>
      <c r="BD548" s="96"/>
      <c r="BE548" s="96"/>
      <c r="BF548" s="177"/>
      <c r="BG548" s="177"/>
      <c r="BH548" s="233"/>
      <c r="BI548" s="233"/>
      <c r="BJ548" s="233"/>
      <c r="BK548" s="233"/>
      <c r="BL548" s="233"/>
      <c r="BM548" s="233"/>
      <c r="BN548" s="96"/>
      <c r="BO548" s="96"/>
      <c r="BP548" s="96"/>
      <c r="BQ548" s="96"/>
      <c r="BR548" s="96"/>
      <c r="BS548" s="96"/>
      <c r="BT548" s="233"/>
      <c r="BU548" s="233"/>
      <c r="BV548" s="233"/>
      <c r="BW548" s="233"/>
      <c r="BX548" s="233"/>
      <c r="BY548" s="233"/>
      <c r="BZ548" s="96"/>
      <c r="CA548" s="96"/>
      <c r="CB548" s="96"/>
      <c r="CC548" s="96"/>
      <c r="CD548" s="96"/>
      <c r="CE548" s="96"/>
      <c r="CF548" s="177"/>
      <c r="CG548" s="177"/>
      <c r="CH548" s="233"/>
      <c r="CI548" s="233"/>
      <c r="CJ548" s="233"/>
      <c r="CK548" s="233"/>
      <c r="CL548" s="233"/>
      <c r="CM548" s="233"/>
      <c r="CN548" s="233"/>
      <c r="CO548" s="233"/>
      <c r="CP548" s="233"/>
      <c r="CQ548" s="96"/>
      <c r="CR548" s="96"/>
      <c r="CS548" s="96"/>
      <c r="CT548" s="233"/>
      <c r="CU548" s="233"/>
      <c r="CV548" s="233"/>
      <c r="CW548" s="233"/>
      <c r="CX548" s="233"/>
      <c r="CY548" s="233"/>
      <c r="CZ548" s="233"/>
      <c r="DA548" s="233"/>
      <c r="DB548" s="233"/>
      <c r="DC548" s="96"/>
      <c r="DD548" s="96"/>
      <c r="DE548" s="96"/>
      <c r="DF548" s="212"/>
      <c r="DG548" s="86"/>
      <c r="DH548" s="96"/>
      <c r="DI548" s="96"/>
      <c r="DJ548" s="96"/>
      <c r="DK548" s="96"/>
      <c r="DL548" s="96"/>
      <c r="DM548" s="96"/>
      <c r="DN548" s="96"/>
      <c r="DO548" s="96"/>
      <c r="DP548" s="96"/>
      <c r="DQ548" s="96"/>
      <c r="DR548" s="96"/>
      <c r="DS548" s="96"/>
      <c r="DT548" s="96"/>
      <c r="DU548" s="96"/>
      <c r="DV548" s="96"/>
      <c r="DW548" s="96"/>
      <c r="DX548" s="96"/>
      <c r="DY548" s="96"/>
      <c r="DZ548" s="96"/>
      <c r="EA548" s="96"/>
      <c r="EB548" s="96"/>
      <c r="EC548" s="96"/>
      <c r="ED548" s="96"/>
      <c r="EE548" s="96"/>
      <c r="EF548" s="96"/>
      <c r="EG548" s="96"/>
      <c r="EH548" s="96"/>
      <c r="EI548" s="96"/>
      <c r="EJ548" s="96"/>
      <c r="EK548" s="96"/>
      <c r="EL548" s="96"/>
      <c r="EM548" s="96"/>
      <c r="EN548" s="96"/>
      <c r="EO548" s="96"/>
      <c r="EP548" s="96"/>
      <c r="EQ548" s="96"/>
      <c r="ER548" s="96"/>
      <c r="ES548" s="96"/>
      <c r="ET548" s="96"/>
      <c r="EU548" s="96">
        <v>102328.07344995435</v>
      </c>
      <c r="EV548" s="96">
        <v>100593.94516064135</v>
      </c>
      <c r="EW548" s="96">
        <v>91410.62002352986</v>
      </c>
      <c r="EX548" s="96">
        <v>86220.661411691777</v>
      </c>
      <c r="EY548" s="96">
        <v>95296.959952632344</v>
      </c>
      <c r="EZ548" s="96">
        <v>87430.810983000309</v>
      </c>
      <c r="FA548" s="96">
        <v>90278</v>
      </c>
      <c r="FB548" s="96">
        <v>97339</v>
      </c>
      <c r="FC548" s="96">
        <v>106520</v>
      </c>
      <c r="FD548" s="96">
        <v>102674</v>
      </c>
      <c r="FE548" s="96"/>
      <c r="FF548" s="96"/>
      <c r="FG548" s="96"/>
      <c r="FH548" s="96">
        <v>107741.79054575805</v>
      </c>
      <c r="FI548" s="96">
        <v>106112.45533590183</v>
      </c>
      <c r="FJ548" s="96">
        <v>72325.360638503218</v>
      </c>
      <c r="FK548" s="96">
        <v>104606.43007701232</v>
      </c>
      <c r="FL548" s="96">
        <v>105112.38819435154</v>
      </c>
      <c r="FM548" s="96">
        <v>106293.66550181531</v>
      </c>
      <c r="FN548" s="96">
        <v>96595.915248341946</v>
      </c>
      <c r="FO548" s="96">
        <v>101058.02953615195</v>
      </c>
      <c r="FP548" s="96">
        <v>102742.85459997051</v>
      </c>
      <c r="FQ548" s="96">
        <v>106536.75604368513</v>
      </c>
      <c r="FR548" s="96">
        <v>107088.25228493368</v>
      </c>
      <c r="FS548" s="96">
        <v>105157.48705220915</v>
      </c>
      <c r="FT548" s="96">
        <v>106998.13803205504</v>
      </c>
      <c r="FU548" s="96">
        <v>105825.38255459379</v>
      </c>
      <c r="FV548" s="96">
        <v>106988.57673530722</v>
      </c>
      <c r="FW548" s="96">
        <v>94636.951696150107</v>
      </c>
      <c r="FX548" s="96">
        <v>103785.68729860192</v>
      </c>
      <c r="FY548" s="159"/>
      <c r="FZ548" s="159"/>
      <c r="GA548" s="159"/>
      <c r="GB548" s="159"/>
      <c r="GC548" s="159"/>
      <c r="GD548" s="159"/>
      <c r="GE548" s="159"/>
      <c r="GF548" s="159"/>
      <c r="GG548" s="159"/>
      <c r="GH548" s="159"/>
      <c r="GI548" s="159"/>
      <c r="GJ548" s="159"/>
      <c r="GK548" s="159"/>
      <c r="GL548" s="159"/>
      <c r="GM548" s="159"/>
      <c r="GN548" s="159"/>
      <c r="GO548" s="159"/>
      <c r="GP548" s="159"/>
      <c r="GQ548" s="159"/>
      <c r="GR548" s="159"/>
      <c r="GS548" s="159"/>
      <c r="GT548" s="159"/>
      <c r="GU548" s="159"/>
      <c r="GV548" s="159"/>
      <c r="GW548" s="159"/>
      <c r="GX548" s="159"/>
      <c r="GY548" s="159"/>
      <c r="GZ548" s="159"/>
      <c r="HA548" s="159"/>
      <c r="HB548" s="159"/>
      <c r="HC548" s="159"/>
      <c r="HD548" s="159"/>
      <c r="HE548" s="159"/>
      <c r="HF548" s="159"/>
      <c r="HG548" s="159"/>
      <c r="HH548" s="159"/>
    </row>
    <row r="549" spans="1:216" s="148" customFormat="1" ht="15" customHeight="1">
      <c r="A549" s="86"/>
      <c r="B549" s="104" t="s">
        <v>683</v>
      </c>
      <c r="C549" s="106" t="s">
        <v>682</v>
      </c>
      <c r="D549" s="108"/>
      <c r="E549" s="108"/>
      <c r="F549" s="108"/>
      <c r="G549" s="86"/>
      <c r="H549" s="96"/>
      <c r="I549" s="96"/>
      <c r="J549" s="96"/>
      <c r="K549" s="96"/>
      <c r="L549" s="96"/>
      <c r="M549" s="96"/>
      <c r="N549" s="96"/>
      <c r="O549" s="96"/>
      <c r="P549" s="96"/>
      <c r="Q549" s="96"/>
      <c r="R549" s="96"/>
      <c r="S549" s="96"/>
      <c r="T549" s="96"/>
      <c r="U549" s="96"/>
      <c r="V549" s="96"/>
      <c r="W549" s="96"/>
      <c r="X549" s="96"/>
      <c r="Y549" s="96"/>
      <c r="Z549" s="96"/>
      <c r="AA549" s="96"/>
      <c r="AB549" s="96"/>
      <c r="AC549" s="96"/>
      <c r="AD549" s="96"/>
      <c r="AE549" s="96"/>
      <c r="AF549" s="186"/>
      <c r="AG549" s="177"/>
      <c r="AH549" s="220"/>
      <c r="AI549" s="220"/>
      <c r="AJ549" s="220"/>
      <c r="AK549" s="96"/>
      <c r="AL549" s="96"/>
      <c r="AM549" s="96"/>
      <c r="AN549" s="96"/>
      <c r="AO549" s="96"/>
      <c r="AP549" s="96"/>
      <c r="AQ549" s="96"/>
      <c r="AR549" s="96"/>
      <c r="AS549" s="96"/>
      <c r="AT549" s="220"/>
      <c r="AU549" s="220"/>
      <c r="AV549" s="220"/>
      <c r="AW549" s="96"/>
      <c r="AX549" s="96"/>
      <c r="AY549" s="96"/>
      <c r="AZ549" s="96"/>
      <c r="BA549" s="96"/>
      <c r="BB549" s="96"/>
      <c r="BC549" s="96"/>
      <c r="BD549" s="96"/>
      <c r="BE549" s="96"/>
      <c r="BF549" s="177"/>
      <c r="BG549" s="177"/>
      <c r="BH549" s="220"/>
      <c r="BI549" s="220"/>
      <c r="BJ549" s="220"/>
      <c r="BK549" s="220"/>
      <c r="BL549" s="220"/>
      <c r="BM549" s="220"/>
      <c r="BN549" s="96"/>
      <c r="BO549" s="96"/>
      <c r="BP549" s="96"/>
      <c r="BQ549" s="96"/>
      <c r="BR549" s="96"/>
      <c r="BS549" s="96"/>
      <c r="BT549" s="220"/>
      <c r="BU549" s="220"/>
      <c r="BV549" s="220"/>
      <c r="BW549" s="220"/>
      <c r="BX549" s="220"/>
      <c r="BY549" s="220"/>
      <c r="BZ549" s="96"/>
      <c r="CA549" s="96"/>
      <c r="CB549" s="96"/>
      <c r="CC549" s="96"/>
      <c r="CD549" s="96"/>
      <c r="CE549" s="96"/>
      <c r="CF549" s="177"/>
      <c r="CG549" s="177"/>
      <c r="CH549" s="220"/>
      <c r="CI549" s="220"/>
      <c r="CJ549" s="220"/>
      <c r="CK549" s="220"/>
      <c r="CL549" s="220"/>
      <c r="CM549" s="220"/>
      <c r="CN549" s="220"/>
      <c r="CO549" s="220"/>
      <c r="CP549" s="220"/>
      <c r="CQ549" s="96">
        <v>2289579.5606791181</v>
      </c>
      <c r="CR549" s="96">
        <v>2236735.0648960713</v>
      </c>
      <c r="CS549" s="96">
        <v>2266445.50041989</v>
      </c>
      <c r="CT549" s="220"/>
      <c r="CU549" s="220"/>
      <c r="CV549" s="220"/>
      <c r="CW549" s="220"/>
      <c r="CX549" s="220"/>
      <c r="CY549" s="220"/>
      <c r="CZ549" s="220"/>
      <c r="DA549" s="220"/>
      <c r="DB549" s="220"/>
      <c r="DC549" s="96"/>
      <c r="DD549" s="96"/>
      <c r="DE549" s="96"/>
      <c r="DF549" s="212"/>
      <c r="DG549" s="86"/>
      <c r="DH549" s="96"/>
      <c r="DI549" s="96"/>
      <c r="DJ549" s="96"/>
      <c r="DK549" s="96"/>
      <c r="DL549" s="96"/>
      <c r="DM549" s="96"/>
      <c r="DN549" s="96"/>
      <c r="DO549" s="96"/>
      <c r="DP549" s="96"/>
      <c r="DQ549" s="96"/>
      <c r="DR549" s="96"/>
      <c r="DS549" s="96"/>
      <c r="DT549" s="96"/>
      <c r="DU549" s="96"/>
      <c r="DV549" s="96"/>
      <c r="DW549" s="96"/>
      <c r="DX549" s="96"/>
      <c r="DY549" s="96"/>
      <c r="DZ549" s="96"/>
      <c r="EA549" s="96"/>
      <c r="EB549" s="96"/>
      <c r="EC549" s="96"/>
      <c r="ED549" s="96"/>
      <c r="EE549" s="96"/>
      <c r="EF549" s="96"/>
      <c r="EG549" s="96"/>
      <c r="EH549" s="96"/>
      <c r="EI549" s="96"/>
      <c r="EJ549" s="96"/>
      <c r="EK549" s="96"/>
      <c r="EL549" s="96"/>
      <c r="EM549" s="96"/>
      <c r="EN549" s="96"/>
      <c r="EO549" s="96"/>
      <c r="EP549" s="96"/>
      <c r="EQ549" s="96"/>
      <c r="ER549" s="96"/>
      <c r="ES549" s="96"/>
      <c r="ET549" s="96"/>
      <c r="EU549" s="96">
        <v>1249151</v>
      </c>
      <c r="EV549" s="96">
        <v>2296420.4180076485</v>
      </c>
      <c r="EW549" s="96">
        <v>1137123.8291953658</v>
      </c>
      <c r="EX549" s="96">
        <v>1076080.4219811973</v>
      </c>
      <c r="EY549" s="96">
        <v>1017276.2947360147</v>
      </c>
      <c r="EZ549" s="96">
        <v>950982.3999153832</v>
      </c>
      <c r="FA549" s="96">
        <v>1344978.7035418595</v>
      </c>
      <c r="FB549" s="96">
        <v>1287761</v>
      </c>
      <c r="FC549" s="96">
        <v>1233173</v>
      </c>
      <c r="FD549" s="96">
        <v>1166834</v>
      </c>
      <c r="FE549" s="96"/>
      <c r="FF549" s="96"/>
      <c r="FG549" s="96"/>
      <c r="FH549" s="96">
        <v>1573017.3875084785</v>
      </c>
      <c r="FI549" s="96">
        <v>1676241.9860546358</v>
      </c>
      <c r="FJ549" s="96">
        <v>1746599.0076972179</v>
      </c>
      <c r="FK549" s="96">
        <v>1848358.567551573</v>
      </c>
      <c r="FL549" s="96">
        <v>1950610.3158429803</v>
      </c>
      <c r="FM549" s="96">
        <v>2054011.192909597</v>
      </c>
      <c r="FN549" s="96">
        <v>2147978.2445732779</v>
      </c>
      <c r="FO549" s="96">
        <v>2246285.9738187585</v>
      </c>
      <c r="FP549" s="96">
        <v>2346232.675513634</v>
      </c>
      <c r="FQ549" s="96">
        <v>2449870.02739855</v>
      </c>
      <c r="FR549" s="96">
        <v>2554043.8665216737</v>
      </c>
      <c r="FS549" s="96">
        <v>2656339.4863028368</v>
      </c>
      <c r="FT549" s="96">
        <v>2760425.6636378393</v>
      </c>
      <c r="FU549" s="96">
        <v>2863371.0021055238</v>
      </c>
      <c r="FV549" s="96">
        <v>2967447.8783550388</v>
      </c>
      <c r="FW549" s="96">
        <v>3059509.2797762351</v>
      </c>
      <c r="FX549" s="96">
        <v>3160470.4334157603</v>
      </c>
      <c r="FY549" s="159"/>
      <c r="FZ549" s="159"/>
      <c r="GA549" s="159"/>
      <c r="GB549" s="159"/>
      <c r="GC549" s="159"/>
      <c r="GD549" s="159"/>
      <c r="GE549" s="159"/>
      <c r="GF549" s="159"/>
      <c r="GG549" s="159"/>
      <c r="GH549" s="159"/>
      <c r="GI549" s="159"/>
      <c r="GJ549" s="159"/>
      <c r="GK549" s="159"/>
      <c r="GL549" s="159"/>
      <c r="GM549" s="159"/>
      <c r="GN549" s="159"/>
      <c r="GO549" s="159"/>
      <c r="GP549" s="159"/>
      <c r="GQ549" s="159"/>
      <c r="GR549" s="159"/>
      <c r="GS549" s="159"/>
      <c r="GT549" s="159"/>
      <c r="GU549" s="159"/>
      <c r="GV549" s="159"/>
      <c r="GW549" s="159"/>
      <c r="GX549" s="159"/>
      <c r="GY549" s="159"/>
      <c r="GZ549" s="159"/>
      <c r="HA549" s="159"/>
      <c r="HB549" s="159"/>
      <c r="HC549" s="159"/>
      <c r="HD549" s="159"/>
      <c r="HE549" s="159"/>
      <c r="HF549" s="159"/>
      <c r="HG549" s="159"/>
      <c r="HH549" s="159"/>
    </row>
    <row r="550" spans="1:216" s="148" customFormat="1" ht="15" customHeight="1" thickBot="1">
      <c r="A550" s="86"/>
      <c r="B550" s="121" t="s">
        <v>684</v>
      </c>
      <c r="C550" s="115" t="s">
        <v>682</v>
      </c>
      <c r="D550" s="108"/>
      <c r="E550" s="108"/>
      <c r="F550" s="108"/>
      <c r="G550" s="86"/>
      <c r="H550" s="96"/>
      <c r="I550" s="96"/>
      <c r="J550" s="96"/>
      <c r="K550" s="96"/>
      <c r="L550" s="96"/>
      <c r="M550" s="96"/>
      <c r="N550" s="96"/>
      <c r="O550" s="96"/>
      <c r="P550" s="96"/>
      <c r="Q550" s="96"/>
      <c r="R550" s="96"/>
      <c r="S550" s="96"/>
      <c r="T550" s="96"/>
      <c r="U550" s="96"/>
      <c r="V550" s="96"/>
      <c r="W550" s="96"/>
      <c r="X550" s="96"/>
      <c r="Y550" s="96"/>
      <c r="Z550" s="96"/>
      <c r="AA550" s="96"/>
      <c r="AB550" s="96"/>
      <c r="AC550" s="96"/>
      <c r="AD550" s="96"/>
      <c r="AE550" s="96"/>
      <c r="AF550" s="186"/>
      <c r="AG550" s="177"/>
      <c r="AH550" s="220"/>
      <c r="AI550" s="220"/>
      <c r="AJ550" s="220"/>
      <c r="AK550" s="96"/>
      <c r="AL550" s="96"/>
      <c r="AM550" s="96"/>
      <c r="AN550" s="96"/>
      <c r="AO550" s="96"/>
      <c r="AP550" s="96"/>
      <c r="AQ550" s="96"/>
      <c r="AR550" s="96"/>
      <c r="AS550" s="96"/>
      <c r="AT550" s="220"/>
      <c r="AU550" s="220"/>
      <c r="AV550" s="220"/>
      <c r="AW550" s="96"/>
      <c r="AX550" s="96"/>
      <c r="AY550" s="96"/>
      <c r="AZ550" s="96"/>
      <c r="BA550" s="96"/>
      <c r="BB550" s="96"/>
      <c r="BC550" s="96"/>
      <c r="BD550" s="96"/>
      <c r="BE550" s="96"/>
      <c r="BF550" s="177"/>
      <c r="BG550" s="177"/>
      <c r="BH550" s="220"/>
      <c r="BI550" s="220"/>
      <c r="BJ550" s="220"/>
      <c r="BK550" s="220"/>
      <c r="BL550" s="220"/>
      <c r="BM550" s="220"/>
      <c r="BN550" s="96"/>
      <c r="BO550" s="96"/>
      <c r="BP550" s="96"/>
      <c r="BQ550" s="96"/>
      <c r="BR550" s="96"/>
      <c r="BS550" s="96"/>
      <c r="BT550" s="220"/>
      <c r="BU550" s="220"/>
      <c r="BV550" s="220"/>
      <c r="BW550" s="220"/>
      <c r="BX550" s="220"/>
      <c r="BY550" s="220"/>
      <c r="BZ550" s="96"/>
      <c r="CA550" s="96"/>
      <c r="CB550" s="96"/>
      <c r="CC550" s="96"/>
      <c r="CD550" s="96"/>
      <c r="CE550" s="96"/>
      <c r="CF550" s="177"/>
      <c r="CG550" s="177"/>
      <c r="CH550" s="220"/>
      <c r="CI550" s="220"/>
      <c r="CJ550" s="220"/>
      <c r="CK550" s="220"/>
      <c r="CL550" s="220"/>
      <c r="CM550" s="220"/>
      <c r="CN550" s="220"/>
      <c r="CO550" s="220"/>
      <c r="CP550" s="220"/>
      <c r="CQ550" s="96"/>
      <c r="CR550" s="96"/>
      <c r="CS550" s="96"/>
      <c r="CT550" s="220"/>
      <c r="CU550" s="220"/>
      <c r="CV550" s="220"/>
      <c r="CW550" s="220"/>
      <c r="CX550" s="220"/>
      <c r="CY550" s="220"/>
      <c r="CZ550" s="220"/>
      <c r="DA550" s="220"/>
      <c r="DB550" s="220"/>
      <c r="DC550" s="96"/>
      <c r="DD550" s="96"/>
      <c r="DE550" s="96"/>
      <c r="DF550" s="212"/>
      <c r="DG550" s="86"/>
      <c r="DH550" s="96"/>
      <c r="DI550" s="96"/>
      <c r="DJ550" s="96"/>
      <c r="DK550" s="96"/>
      <c r="DL550" s="96"/>
      <c r="DM550" s="96"/>
      <c r="DN550" s="96"/>
      <c r="DO550" s="96"/>
      <c r="DP550" s="96"/>
      <c r="DQ550" s="96"/>
      <c r="DR550" s="96"/>
      <c r="DS550" s="96"/>
      <c r="DT550" s="96"/>
      <c r="DU550" s="96"/>
      <c r="DV550" s="96"/>
      <c r="DW550" s="96"/>
      <c r="DX550" s="96"/>
      <c r="DY550" s="96"/>
      <c r="DZ550" s="96"/>
      <c r="EA550" s="96"/>
      <c r="EB550" s="96"/>
      <c r="EC550" s="96"/>
      <c r="ED550" s="96"/>
      <c r="EE550" s="96"/>
      <c r="EF550" s="96"/>
      <c r="EG550" s="96"/>
      <c r="EH550" s="96"/>
      <c r="EI550" s="96"/>
      <c r="EJ550" s="96"/>
      <c r="EK550" s="96"/>
      <c r="EL550" s="96"/>
      <c r="EM550" s="96"/>
      <c r="EN550" s="96"/>
      <c r="EO550" s="96"/>
      <c r="EP550" s="96"/>
      <c r="EQ550" s="96"/>
      <c r="ER550" s="96"/>
      <c r="ES550" s="96"/>
      <c r="ET550" s="96"/>
      <c r="EU550" s="96">
        <v>2249523</v>
      </c>
      <c r="EV550" s="96">
        <v>2249522.7801882653</v>
      </c>
      <c r="EW550" s="96">
        <v>2351763.4198103519</v>
      </c>
      <c r="EX550" s="96">
        <v>2440893.7872773726</v>
      </c>
      <c r="EY550" s="96">
        <v>2457393.4612025437</v>
      </c>
      <c r="EZ550" s="96">
        <v>2498642.6460155183</v>
      </c>
      <c r="FA550" s="96">
        <v>2617872.5219969125</v>
      </c>
      <c r="FB550" s="96">
        <v>2609208</v>
      </c>
      <c r="FC550" s="96">
        <v>2643866</v>
      </c>
      <c r="FD550" s="96">
        <v>2650001</v>
      </c>
      <c r="FE550" s="96"/>
      <c r="FF550" s="96"/>
      <c r="FG550" s="96"/>
      <c r="FH550" s="96">
        <v>2700000</v>
      </c>
      <c r="FI550" s="96">
        <v>2700000</v>
      </c>
      <c r="FJ550" s="96">
        <v>2700000</v>
      </c>
      <c r="FK550" s="96">
        <v>2700000</v>
      </c>
      <c r="FL550" s="96">
        <v>2700000</v>
      </c>
      <c r="FM550" s="96">
        <v>2700000</v>
      </c>
      <c r="FN550" s="96">
        <v>2700000</v>
      </c>
      <c r="FO550" s="96">
        <v>2500000</v>
      </c>
      <c r="FP550" s="96">
        <v>2300000</v>
      </c>
      <c r="FQ550" s="96">
        <v>2200000</v>
      </c>
      <c r="FR550" s="96">
        <v>2100000</v>
      </c>
      <c r="FS550" s="96">
        <v>2000000</v>
      </c>
      <c r="FT550" s="96">
        <v>1900000</v>
      </c>
      <c r="FU550" s="96">
        <v>1800000</v>
      </c>
      <c r="FV550" s="96">
        <v>1775000</v>
      </c>
      <c r="FW550" s="96">
        <v>1750000</v>
      </c>
      <c r="FX550" s="96">
        <v>1725000</v>
      </c>
      <c r="FY550" s="159"/>
      <c r="FZ550" s="159"/>
      <c r="GA550" s="159"/>
      <c r="GB550" s="159"/>
      <c r="GC550" s="159"/>
      <c r="GD550" s="159"/>
      <c r="GE550" s="159"/>
      <c r="GF550" s="159"/>
      <c r="GG550" s="159"/>
      <c r="GH550" s="159"/>
      <c r="GI550" s="159"/>
      <c r="GJ550" s="159"/>
      <c r="GK550" s="159"/>
      <c r="GL550" s="159"/>
      <c r="GM550" s="159"/>
      <c r="GN550" s="159"/>
      <c r="GO550" s="159"/>
      <c r="GP550" s="159"/>
      <c r="GQ550" s="159"/>
      <c r="GR550" s="159"/>
      <c r="GS550" s="159"/>
      <c r="GT550" s="159"/>
      <c r="GU550" s="159"/>
      <c r="GV550" s="159"/>
      <c r="GW550" s="159"/>
      <c r="GX550" s="159"/>
      <c r="GY550" s="159"/>
      <c r="GZ550" s="159"/>
      <c r="HA550" s="159"/>
      <c r="HB550" s="159"/>
      <c r="HC550" s="159"/>
      <c r="HD550" s="159"/>
      <c r="HE550" s="159"/>
      <c r="HF550" s="159"/>
      <c r="HG550" s="159"/>
      <c r="HH550" s="159"/>
    </row>
    <row r="551" spans="1:216" s="148" customFormat="1" ht="15" customHeight="1">
      <c r="A551" s="86"/>
      <c r="B551" s="123" t="s">
        <v>685</v>
      </c>
      <c r="C551" s="117"/>
      <c r="D551" s="110"/>
      <c r="E551" s="110"/>
      <c r="F551" s="110"/>
      <c r="G551" s="86"/>
      <c r="H551" s="94"/>
      <c r="I551" s="94"/>
      <c r="J551" s="94"/>
      <c r="K551" s="94"/>
      <c r="L551" s="94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182"/>
      <c r="AG551" s="177"/>
      <c r="AH551" s="94"/>
      <c r="AI551" s="94"/>
      <c r="AJ551" s="94"/>
      <c r="AK551" s="94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94"/>
      <c r="AW551" s="94"/>
      <c r="AX551" s="94"/>
      <c r="AY551" s="94"/>
      <c r="AZ551" s="94"/>
      <c r="BA551" s="94"/>
      <c r="BB551" s="94"/>
      <c r="BC551" s="94"/>
      <c r="BD551" s="94"/>
      <c r="BE551" s="94"/>
      <c r="BF551" s="177"/>
      <c r="BG551" s="177"/>
      <c r="BH551" s="94"/>
      <c r="BI551" s="94"/>
      <c r="BJ551" s="94"/>
      <c r="BK551" s="94"/>
      <c r="BL551" s="94"/>
      <c r="BM551" s="94"/>
      <c r="BN551" s="94"/>
      <c r="BO551" s="94"/>
      <c r="BP551" s="94"/>
      <c r="BQ551" s="94"/>
      <c r="BR551" s="94"/>
      <c r="BS551" s="94"/>
      <c r="BT551" s="94"/>
      <c r="BU551" s="94"/>
      <c r="BV551" s="94"/>
      <c r="BW551" s="94"/>
      <c r="BX551" s="94"/>
      <c r="BY551" s="94"/>
      <c r="BZ551" s="94"/>
      <c r="CA551" s="94"/>
      <c r="CB551" s="94"/>
      <c r="CC551" s="94"/>
      <c r="CD551" s="94"/>
      <c r="CE551" s="94"/>
      <c r="CF551" s="177"/>
      <c r="CG551" s="177"/>
      <c r="CH551" s="94"/>
      <c r="CI551" s="94"/>
      <c r="CJ551" s="94"/>
      <c r="CK551" s="94"/>
      <c r="CL551" s="94"/>
      <c r="CM551" s="94"/>
      <c r="CN551" s="94"/>
      <c r="CO551" s="94"/>
      <c r="CP551" s="94"/>
      <c r="CQ551" s="94"/>
      <c r="CR551" s="94"/>
      <c r="CS551" s="94"/>
      <c r="CT551" s="94"/>
      <c r="CU551" s="94"/>
      <c r="CV551" s="94"/>
      <c r="CW551" s="94"/>
      <c r="CX551" s="94"/>
      <c r="CY551" s="94"/>
      <c r="CZ551" s="94"/>
      <c r="DA551" s="94"/>
      <c r="DB551" s="94"/>
      <c r="DC551" s="94"/>
      <c r="DD551" s="94"/>
      <c r="DE551" s="94"/>
      <c r="DF551" s="86"/>
      <c r="DG551" s="86"/>
      <c r="DH551" s="94"/>
      <c r="DI551" s="94"/>
      <c r="DJ551" s="94"/>
      <c r="DK551" s="94"/>
      <c r="DL551" s="94"/>
      <c r="DM551" s="94"/>
      <c r="DN551" s="94"/>
      <c r="DO551" s="94"/>
      <c r="DP551" s="94"/>
      <c r="DQ551" s="94"/>
      <c r="DR551" s="94"/>
      <c r="DS551" s="94"/>
      <c r="DT551" s="94"/>
      <c r="DU551" s="94"/>
      <c r="DV551" s="94"/>
      <c r="DW551" s="94"/>
      <c r="DX551" s="94"/>
      <c r="DY551" s="94"/>
      <c r="DZ551" s="94"/>
      <c r="EA551" s="94"/>
      <c r="EB551" s="94"/>
      <c r="EC551" s="94"/>
      <c r="ED551" s="94"/>
      <c r="EE551" s="94"/>
      <c r="EF551" s="94"/>
      <c r="EG551" s="94"/>
      <c r="EH551" s="94"/>
      <c r="EI551" s="94"/>
      <c r="EJ551" s="94"/>
      <c r="EK551" s="94"/>
      <c r="EL551" s="94"/>
      <c r="EM551" s="94"/>
      <c r="EN551" s="94"/>
      <c r="EO551" s="94"/>
      <c r="EP551" s="94"/>
      <c r="EQ551" s="94"/>
      <c r="ER551" s="94"/>
      <c r="ES551" s="94"/>
      <c r="ET551" s="94"/>
      <c r="EU551" s="94"/>
      <c r="EV551" s="94"/>
      <c r="EW551" s="94"/>
      <c r="EX551" s="94"/>
      <c r="EY551" s="94"/>
      <c r="EZ551" s="94"/>
      <c r="FA551" s="94"/>
      <c r="FB551" s="94"/>
      <c r="FC551" s="94"/>
      <c r="FD551" s="94"/>
      <c r="FE551" s="94"/>
      <c r="FF551" s="94"/>
      <c r="FG551" s="94"/>
      <c r="FH551" s="94"/>
      <c r="FI551" s="94"/>
      <c r="FJ551" s="94"/>
      <c r="FK551" s="94"/>
      <c r="FL551" s="94"/>
      <c r="FM551" s="94"/>
      <c r="FN551" s="94"/>
      <c r="FO551" s="94"/>
      <c r="FP551" s="94"/>
      <c r="FQ551" s="94"/>
      <c r="FR551" s="94"/>
      <c r="FS551" s="94"/>
      <c r="FT551" s="94"/>
      <c r="FU551" s="94"/>
      <c r="FV551" s="94"/>
      <c r="FW551" s="94"/>
      <c r="FX551" s="94"/>
      <c r="FY551" s="162"/>
      <c r="FZ551" s="162"/>
      <c r="GA551" s="162"/>
      <c r="GB551" s="162"/>
      <c r="GC551" s="162"/>
      <c r="GD551" s="162"/>
      <c r="GE551" s="162"/>
      <c r="GF551" s="162"/>
      <c r="GG551" s="162"/>
      <c r="GH551" s="162"/>
      <c r="GI551" s="162"/>
      <c r="GJ551" s="162"/>
      <c r="GK551" s="162"/>
      <c r="GL551" s="162"/>
      <c r="GM551" s="162"/>
      <c r="GN551" s="162"/>
      <c r="GO551" s="162"/>
      <c r="GP551" s="162"/>
      <c r="GQ551" s="162"/>
      <c r="GR551" s="162"/>
      <c r="GS551" s="162"/>
      <c r="GT551" s="162"/>
      <c r="GU551" s="162"/>
      <c r="GV551" s="162"/>
      <c r="GW551" s="162"/>
      <c r="GX551" s="162"/>
      <c r="GY551" s="162"/>
      <c r="GZ551" s="162"/>
      <c r="HA551" s="162"/>
      <c r="HB551" s="162"/>
      <c r="HC551" s="162"/>
      <c r="HD551" s="162"/>
      <c r="HE551" s="162"/>
      <c r="HF551" s="162"/>
      <c r="HG551" s="162"/>
      <c r="HH551" s="162"/>
    </row>
    <row r="552" spans="1:216" s="280" customFormat="1" ht="15" customHeight="1">
      <c r="A552" s="264"/>
      <c r="B552" s="255" t="s">
        <v>686</v>
      </c>
      <c r="C552" s="254"/>
      <c r="D552" s="263"/>
      <c r="E552" s="263"/>
      <c r="F552" s="263"/>
      <c r="G552" s="264"/>
      <c r="H552" s="269"/>
      <c r="I552" s="269"/>
      <c r="J552" s="269"/>
      <c r="K552" s="269"/>
      <c r="L552" s="269"/>
      <c r="M552" s="269"/>
      <c r="N552" s="269"/>
      <c r="O552" s="269"/>
      <c r="P552" s="269"/>
      <c r="Q552" s="269"/>
      <c r="R552" s="269"/>
      <c r="S552" s="269"/>
      <c r="T552" s="269"/>
      <c r="U552" s="269"/>
      <c r="V552" s="269"/>
      <c r="W552" s="269"/>
      <c r="X552" s="269"/>
      <c r="Y552" s="269"/>
      <c r="Z552" s="269"/>
      <c r="AA552" s="269"/>
      <c r="AB552" s="269"/>
      <c r="AC552" s="269"/>
      <c r="AD552" s="269"/>
      <c r="AE552" s="269"/>
      <c r="AF552" s="268"/>
      <c r="AG552" s="265"/>
      <c r="AH552" s="269"/>
      <c r="AI552" s="269"/>
      <c r="AJ552" s="269"/>
      <c r="AK552" s="269"/>
      <c r="AL552" s="269"/>
      <c r="AM552" s="269"/>
      <c r="AN552" s="269"/>
      <c r="AO552" s="269"/>
      <c r="AP552" s="269"/>
      <c r="AQ552" s="269"/>
      <c r="AR552" s="269"/>
      <c r="AS552" s="269"/>
      <c r="AT552" s="269"/>
      <c r="AU552" s="269"/>
      <c r="AV552" s="269"/>
      <c r="AW552" s="269"/>
      <c r="AX552" s="269"/>
      <c r="AY552" s="269"/>
      <c r="AZ552" s="269"/>
      <c r="BA552" s="269"/>
      <c r="BB552" s="269"/>
      <c r="BC552" s="269"/>
      <c r="BD552" s="269"/>
      <c r="BE552" s="269"/>
      <c r="BF552" s="265"/>
      <c r="BG552" s="265"/>
      <c r="BH552" s="269"/>
      <c r="BI552" s="269"/>
      <c r="BJ552" s="269"/>
      <c r="BK552" s="269"/>
      <c r="BL552" s="269"/>
      <c r="BM552" s="269"/>
      <c r="BN552" s="269"/>
      <c r="BO552" s="269"/>
      <c r="BP552" s="269"/>
      <c r="BQ552" s="269"/>
      <c r="BR552" s="269"/>
      <c r="BS552" s="269"/>
      <c r="BT552" s="269"/>
      <c r="BU552" s="269"/>
      <c r="BV552" s="269"/>
      <c r="BW552" s="269"/>
      <c r="BX552" s="269"/>
      <c r="BY552" s="269"/>
      <c r="BZ552" s="269"/>
      <c r="CA552" s="269"/>
      <c r="CB552" s="269"/>
      <c r="CC552" s="269"/>
      <c r="CD552" s="269"/>
      <c r="CE552" s="269"/>
      <c r="CF552" s="265"/>
      <c r="CG552" s="265"/>
      <c r="CH552" s="269"/>
      <c r="CI552" s="269"/>
      <c r="CJ552" s="269"/>
      <c r="CK552" s="269"/>
      <c r="CL552" s="269"/>
      <c r="CM552" s="269"/>
      <c r="CN552" s="269"/>
      <c r="CO552" s="269"/>
      <c r="CP552" s="269"/>
      <c r="CQ552" s="269"/>
      <c r="CR552" s="269"/>
      <c r="CS552" s="269"/>
      <c r="CT552" s="269"/>
      <c r="CU552" s="269"/>
      <c r="CV552" s="269"/>
      <c r="CW552" s="269"/>
      <c r="CX552" s="269"/>
      <c r="CY552" s="269"/>
      <c r="CZ552" s="269"/>
      <c r="DA552" s="269"/>
      <c r="DB552" s="269"/>
      <c r="DC552" s="269"/>
      <c r="DD552" s="269"/>
      <c r="DE552" s="269"/>
      <c r="DF552" s="264"/>
      <c r="DG552" s="264"/>
      <c r="DH552" s="269"/>
      <c r="DI552" s="269"/>
      <c r="DJ552" s="269"/>
      <c r="DK552" s="269"/>
      <c r="DL552" s="269"/>
      <c r="DM552" s="269"/>
      <c r="DN552" s="269"/>
      <c r="DO552" s="269"/>
      <c r="DP552" s="269"/>
      <c r="DQ552" s="269"/>
      <c r="DR552" s="269"/>
      <c r="DS552" s="269"/>
      <c r="DT552" s="269"/>
      <c r="DU552" s="269"/>
      <c r="DV552" s="269"/>
      <c r="DW552" s="269"/>
      <c r="DX552" s="269"/>
      <c r="DY552" s="269"/>
      <c r="DZ552" s="269"/>
      <c r="EA552" s="269"/>
      <c r="EB552" s="269"/>
      <c r="EC552" s="269"/>
      <c r="ED552" s="269"/>
      <c r="EE552" s="269"/>
      <c r="EF552" s="269"/>
      <c r="EG552" s="269"/>
      <c r="EH552" s="269"/>
      <c r="EI552" s="269"/>
      <c r="EJ552" s="269"/>
      <c r="EK552" s="269"/>
      <c r="EL552" s="269"/>
      <c r="EM552" s="269"/>
      <c r="EN552" s="269"/>
      <c r="EO552" s="269"/>
      <c r="EP552" s="269"/>
      <c r="EQ552" s="269"/>
      <c r="ER552" s="269"/>
      <c r="ES552" s="269"/>
      <c r="ET552" s="269"/>
      <c r="EU552" s="269"/>
      <c r="EV552" s="269"/>
      <c r="EW552" s="269"/>
      <c r="EX552" s="269"/>
      <c r="EY552" s="269"/>
      <c r="EZ552" s="269"/>
      <c r="FA552" s="269"/>
      <c r="FB552" s="269"/>
      <c r="FC552" s="269"/>
      <c r="FD552" s="269"/>
      <c r="FE552" s="269"/>
      <c r="FF552" s="269"/>
      <c r="FG552" s="269"/>
      <c r="FH552" s="269"/>
      <c r="FI552" s="269"/>
      <c r="FJ552" s="269"/>
      <c r="FK552" s="269"/>
      <c r="FL552" s="269"/>
      <c r="FM552" s="269"/>
      <c r="FN552" s="269"/>
      <c r="FO552" s="269"/>
      <c r="FP552" s="269"/>
      <c r="FQ552" s="269"/>
      <c r="FR552" s="269"/>
      <c r="FS552" s="269"/>
      <c r="FT552" s="269"/>
      <c r="FU552" s="269"/>
      <c r="FV552" s="269"/>
      <c r="FW552" s="269"/>
      <c r="FX552" s="269"/>
      <c r="FY552" s="274"/>
      <c r="FZ552" s="274"/>
      <c r="GA552" s="274"/>
      <c r="GB552" s="274"/>
      <c r="GC552" s="274"/>
      <c r="GD552" s="274"/>
      <c r="GE552" s="274"/>
      <c r="GF552" s="274"/>
      <c r="GG552" s="274"/>
      <c r="GH552" s="274"/>
      <c r="GI552" s="274"/>
      <c r="GJ552" s="274"/>
      <c r="GK552" s="274"/>
      <c r="GL552" s="274"/>
      <c r="GM552" s="274"/>
      <c r="GN552" s="274"/>
      <c r="GO552" s="274"/>
      <c r="GP552" s="274"/>
      <c r="GQ552" s="274"/>
      <c r="GR552" s="274"/>
      <c r="GS552" s="274"/>
      <c r="GT552" s="274"/>
      <c r="GU552" s="274"/>
      <c r="GV552" s="274"/>
      <c r="GW552" s="274"/>
      <c r="GX552" s="274"/>
      <c r="GY552" s="274"/>
      <c r="GZ552" s="274"/>
      <c r="HA552" s="274"/>
      <c r="HB552" s="274"/>
      <c r="HC552" s="274"/>
      <c r="HD552" s="274"/>
      <c r="HE552" s="274"/>
      <c r="HF552" s="274"/>
      <c r="HG552" s="274"/>
      <c r="HH552" s="274"/>
    </row>
    <row r="553" spans="1:216" s="148" customFormat="1" ht="15" customHeight="1">
      <c r="A553" s="86"/>
      <c r="B553" s="104" t="s">
        <v>687</v>
      </c>
      <c r="C553" s="106" t="s">
        <v>688</v>
      </c>
      <c r="D553" s="108"/>
      <c r="E553" s="108"/>
      <c r="F553" s="108"/>
      <c r="G553" s="86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  <c r="AA553" s="95"/>
      <c r="AB553" s="95"/>
      <c r="AC553" s="95"/>
      <c r="AD553" s="95"/>
      <c r="AE553" s="95"/>
      <c r="AF553" s="182"/>
      <c r="AG553" s="177"/>
      <c r="AH553" s="219"/>
      <c r="AI553" s="219"/>
      <c r="AJ553" s="219"/>
      <c r="AK553" s="95"/>
      <c r="AL553" s="95"/>
      <c r="AM553" s="95"/>
      <c r="AN553" s="95"/>
      <c r="AO553" s="95"/>
      <c r="AP553" s="95"/>
      <c r="AQ553" s="95"/>
      <c r="AR553" s="95"/>
      <c r="AS553" s="95"/>
      <c r="AT553" s="219"/>
      <c r="AU553" s="219"/>
      <c r="AV553" s="219"/>
      <c r="AW553" s="95"/>
      <c r="AX553" s="95"/>
      <c r="AY553" s="95"/>
      <c r="AZ553" s="95"/>
      <c r="BA553" s="95"/>
      <c r="BB553" s="95"/>
      <c r="BC553" s="95"/>
      <c r="BD553" s="95"/>
      <c r="BE553" s="95"/>
      <c r="BF553" s="177"/>
      <c r="BG553" s="177"/>
      <c r="BH553" s="219"/>
      <c r="BI553" s="219"/>
      <c r="BJ553" s="219"/>
      <c r="BK553" s="219"/>
      <c r="BL553" s="219"/>
      <c r="BM553" s="219"/>
      <c r="BN553" s="95"/>
      <c r="BO553" s="95"/>
      <c r="BP553" s="95"/>
      <c r="BQ553" s="95"/>
      <c r="BR553" s="95"/>
      <c r="BS553" s="95"/>
      <c r="BT553" s="219"/>
      <c r="BU553" s="219"/>
      <c r="BV553" s="219"/>
      <c r="BW553" s="219"/>
      <c r="BX553" s="219"/>
      <c r="BY553" s="219"/>
      <c r="BZ553" s="95"/>
      <c r="CA553" s="95"/>
      <c r="CB553" s="95"/>
      <c r="CC553" s="95"/>
      <c r="CD553" s="95"/>
      <c r="CE553" s="95"/>
      <c r="CF553" s="177"/>
      <c r="CG553" s="177"/>
      <c r="CH553" s="219"/>
      <c r="CI553" s="219"/>
      <c r="CJ553" s="219"/>
      <c r="CK553" s="219"/>
      <c r="CL553" s="219"/>
      <c r="CM553" s="219"/>
      <c r="CN553" s="219"/>
      <c r="CO553" s="219"/>
      <c r="CP553" s="219"/>
      <c r="CQ553" s="95">
        <v>9468237.4494837336</v>
      </c>
      <c r="CR553" s="95">
        <v>8447444.0593839064</v>
      </c>
      <c r="CS553" s="95">
        <v>8868237.0926331095</v>
      </c>
      <c r="CT553" s="219"/>
      <c r="CU553" s="219"/>
      <c r="CV553" s="219"/>
      <c r="CW553" s="219"/>
      <c r="CX553" s="219"/>
      <c r="CY553" s="219"/>
      <c r="CZ553" s="219"/>
      <c r="DA553" s="219"/>
      <c r="DB553" s="219"/>
      <c r="DC553" s="95"/>
      <c r="DD553" s="95"/>
      <c r="DE553" s="95"/>
      <c r="DF553" s="86"/>
      <c r="DG553" s="86"/>
      <c r="DH553" s="95"/>
      <c r="DI553" s="95"/>
      <c r="DJ553" s="95"/>
      <c r="DK553" s="95"/>
      <c r="DL553" s="95"/>
      <c r="DM553" s="95"/>
      <c r="DN553" s="95"/>
      <c r="DO553" s="95"/>
      <c r="DP553" s="95"/>
      <c r="DQ553" s="95"/>
      <c r="DR553" s="95"/>
      <c r="DS553" s="95"/>
      <c r="DT553" s="95"/>
      <c r="DU553" s="95"/>
      <c r="DV553" s="95"/>
      <c r="DW553" s="95"/>
      <c r="DX553" s="95"/>
      <c r="DY553" s="95"/>
      <c r="DZ553" s="95"/>
      <c r="EA553" s="95"/>
      <c r="EB553" s="95"/>
      <c r="EC553" s="95"/>
      <c r="ED553" s="95"/>
      <c r="EE553" s="95"/>
      <c r="EF553" s="95"/>
      <c r="EG553" s="95"/>
      <c r="EH553" s="95"/>
      <c r="EI553" s="95"/>
      <c r="EJ553" s="95"/>
      <c r="EK553" s="95"/>
      <c r="EL553" s="95"/>
      <c r="EM553" s="95"/>
      <c r="EN553" s="95"/>
      <c r="EO553" s="95"/>
      <c r="EP553" s="95"/>
      <c r="EQ553" s="95"/>
      <c r="ER553" s="95"/>
      <c r="ES553" s="95"/>
      <c r="ET553" s="95"/>
      <c r="EU553" s="95"/>
      <c r="EV553" s="95"/>
      <c r="EW553" s="95"/>
      <c r="EX553" s="95"/>
      <c r="EY553" s="95"/>
      <c r="EZ553" s="95"/>
      <c r="FA553" s="95"/>
      <c r="FB553" s="95"/>
      <c r="FC553" s="95"/>
      <c r="FD553" s="95"/>
      <c r="FE553" s="95"/>
      <c r="FF553" s="95"/>
      <c r="FG553" s="95"/>
      <c r="FH553" s="95">
        <v>321477</v>
      </c>
      <c r="FI553" s="95">
        <v>321477</v>
      </c>
      <c r="FJ553" s="95">
        <v>321477</v>
      </c>
      <c r="FK553" s="95">
        <v>321477</v>
      </c>
      <c r="FL553" s="95">
        <v>321477</v>
      </c>
      <c r="FM553" s="95">
        <v>289502</v>
      </c>
      <c r="FN553" s="95">
        <v>289502</v>
      </c>
      <c r="FO553" s="95">
        <v>289502</v>
      </c>
      <c r="FP553" s="95">
        <v>289502</v>
      </c>
      <c r="FQ553" s="95">
        <v>303415</v>
      </c>
      <c r="FR553" s="95">
        <v>303415</v>
      </c>
      <c r="FS553" s="95">
        <v>303415</v>
      </c>
      <c r="FT553" s="95">
        <v>303415</v>
      </c>
      <c r="FU553" s="95">
        <v>299705</v>
      </c>
      <c r="FV553" s="95">
        <v>299705</v>
      </c>
      <c r="FW553" s="95">
        <v>299705</v>
      </c>
      <c r="FX553" s="95">
        <v>299705</v>
      </c>
      <c r="FY553" s="163"/>
      <c r="FZ553" s="163"/>
      <c r="GA553" s="163"/>
      <c r="GB553" s="163"/>
      <c r="GC553" s="163"/>
      <c r="GD553" s="163"/>
      <c r="GE553" s="163"/>
      <c r="GF553" s="163"/>
      <c r="GG553" s="163"/>
      <c r="GH553" s="163"/>
      <c r="GI553" s="163"/>
      <c r="GJ553" s="163"/>
      <c r="GK553" s="163"/>
      <c r="GL553" s="163"/>
      <c r="GM553" s="163"/>
      <c r="GN553" s="163"/>
      <c r="GO553" s="163"/>
      <c r="GP553" s="163"/>
      <c r="GQ553" s="163"/>
      <c r="GR553" s="163"/>
      <c r="GS553" s="163"/>
      <c r="GT553" s="163"/>
      <c r="GU553" s="163"/>
      <c r="GV553" s="163"/>
      <c r="GW553" s="163"/>
      <c r="GX553" s="163"/>
      <c r="GY553" s="163"/>
      <c r="GZ553" s="163"/>
      <c r="HA553" s="163"/>
      <c r="HB553" s="163"/>
      <c r="HC553" s="163"/>
      <c r="HD553" s="163"/>
      <c r="HE553" s="163"/>
      <c r="HF553" s="163"/>
      <c r="HG553" s="163"/>
      <c r="HH553" s="163"/>
    </row>
    <row r="554" spans="1:216" s="148" customFormat="1" ht="15" customHeight="1">
      <c r="A554" s="86"/>
      <c r="B554" s="104" t="s">
        <v>689</v>
      </c>
      <c r="C554" s="106" t="s">
        <v>690</v>
      </c>
      <c r="D554" s="108"/>
      <c r="E554" s="108"/>
      <c r="F554" s="108"/>
      <c r="G554" s="86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  <c r="AA554" s="95"/>
      <c r="AB554" s="95"/>
      <c r="AC554" s="95"/>
      <c r="AD554" s="95"/>
      <c r="AE554" s="95"/>
      <c r="AF554" s="182"/>
      <c r="AG554" s="177"/>
      <c r="AH554" s="219"/>
      <c r="AI554" s="219"/>
      <c r="AJ554" s="219"/>
      <c r="AK554" s="95"/>
      <c r="AL554" s="95"/>
      <c r="AM554" s="95"/>
      <c r="AN554" s="95"/>
      <c r="AO554" s="95"/>
      <c r="AP554" s="95"/>
      <c r="AQ554" s="95"/>
      <c r="AR554" s="95"/>
      <c r="AS554" s="95"/>
      <c r="AT554" s="219"/>
      <c r="AU554" s="219"/>
      <c r="AV554" s="219"/>
      <c r="AW554" s="95"/>
      <c r="AX554" s="95"/>
      <c r="AY554" s="95"/>
      <c r="AZ554" s="95"/>
      <c r="BA554" s="95"/>
      <c r="BB554" s="95"/>
      <c r="BC554" s="95"/>
      <c r="BD554" s="95"/>
      <c r="BE554" s="95"/>
      <c r="BF554" s="177"/>
      <c r="BG554" s="177"/>
      <c r="BH554" s="219"/>
      <c r="BI554" s="219"/>
      <c r="BJ554" s="219"/>
      <c r="BK554" s="219"/>
      <c r="BL554" s="219"/>
      <c r="BM554" s="219"/>
      <c r="BN554" s="95"/>
      <c r="BO554" s="95"/>
      <c r="BP554" s="95"/>
      <c r="BQ554" s="95"/>
      <c r="BR554" s="95"/>
      <c r="BS554" s="95"/>
      <c r="BT554" s="219"/>
      <c r="BU554" s="219"/>
      <c r="BV554" s="219"/>
      <c r="BW554" s="219"/>
      <c r="BX554" s="219"/>
      <c r="BY554" s="219"/>
      <c r="BZ554" s="95"/>
      <c r="CA554" s="95"/>
      <c r="CB554" s="95"/>
      <c r="CC554" s="95"/>
      <c r="CD554" s="95"/>
      <c r="CE554" s="95"/>
      <c r="CF554" s="177"/>
      <c r="CG554" s="177"/>
      <c r="CH554" s="219"/>
      <c r="CI554" s="219"/>
      <c r="CJ554" s="219"/>
      <c r="CK554" s="219"/>
      <c r="CL554" s="219"/>
      <c r="CM554" s="219"/>
      <c r="CN554" s="219"/>
      <c r="CO554" s="219"/>
      <c r="CP554" s="219"/>
      <c r="CQ554" s="95">
        <v>2177694.6133812587</v>
      </c>
      <c r="CR554" s="95">
        <v>1942912.1336582985</v>
      </c>
      <c r="CS554" s="95">
        <v>2039694.5313056153</v>
      </c>
      <c r="CT554" s="219"/>
      <c r="CU554" s="219"/>
      <c r="CV554" s="219"/>
      <c r="CW554" s="219"/>
      <c r="CX554" s="219"/>
      <c r="CY554" s="219"/>
      <c r="CZ554" s="219"/>
      <c r="DA554" s="219"/>
      <c r="DB554" s="219"/>
      <c r="DC554" s="95"/>
      <c r="DD554" s="95"/>
      <c r="DE554" s="95"/>
      <c r="DF554" s="86"/>
      <c r="DG554" s="86"/>
      <c r="DH554" s="95"/>
      <c r="DI554" s="95"/>
      <c r="DJ554" s="95"/>
      <c r="DK554" s="95"/>
      <c r="DL554" s="95"/>
      <c r="DM554" s="95"/>
      <c r="DN554" s="95"/>
      <c r="DO554" s="95"/>
      <c r="DP554" s="95"/>
      <c r="DQ554" s="95"/>
      <c r="DR554" s="95"/>
      <c r="DS554" s="95"/>
      <c r="DT554" s="95"/>
      <c r="DU554" s="95"/>
      <c r="DV554" s="95"/>
      <c r="DW554" s="95"/>
      <c r="DX554" s="95"/>
      <c r="DY554" s="95"/>
      <c r="DZ554" s="95"/>
      <c r="EA554" s="95"/>
      <c r="EB554" s="95"/>
      <c r="EC554" s="95"/>
      <c r="ED554" s="95"/>
      <c r="EE554" s="95"/>
      <c r="EF554" s="95"/>
      <c r="EG554" s="95"/>
      <c r="EH554" s="95"/>
      <c r="EI554" s="95"/>
      <c r="EJ554" s="95"/>
      <c r="EK554" s="95"/>
      <c r="EL554" s="95"/>
      <c r="EM554" s="95"/>
      <c r="EN554" s="95"/>
      <c r="EO554" s="95"/>
      <c r="EP554" s="95"/>
      <c r="EQ554" s="95"/>
      <c r="ER554" s="95"/>
      <c r="ES554" s="95"/>
      <c r="ET554" s="95"/>
      <c r="EU554" s="95"/>
      <c r="EV554" s="95"/>
      <c r="EW554" s="95"/>
      <c r="EX554" s="95"/>
      <c r="EY554" s="95"/>
      <c r="EZ554" s="95"/>
      <c r="FA554" s="95"/>
      <c r="FB554" s="95"/>
      <c r="FC554" s="95"/>
      <c r="FD554" s="95"/>
      <c r="FE554" s="95"/>
      <c r="FF554" s="95"/>
      <c r="FG554" s="95"/>
      <c r="FH554" s="95">
        <v>74</v>
      </c>
      <c r="FI554" s="95">
        <v>74</v>
      </c>
      <c r="FJ554" s="95">
        <v>74</v>
      </c>
      <c r="FK554" s="95">
        <v>74</v>
      </c>
      <c r="FL554" s="95">
        <v>74</v>
      </c>
      <c r="FM554" s="95">
        <v>67</v>
      </c>
      <c r="FN554" s="95">
        <v>67</v>
      </c>
      <c r="FO554" s="95">
        <v>67</v>
      </c>
      <c r="FP554" s="95">
        <v>67</v>
      </c>
      <c r="FQ554" s="95">
        <v>70</v>
      </c>
      <c r="FR554" s="95">
        <v>70</v>
      </c>
      <c r="FS554" s="95">
        <v>70</v>
      </c>
      <c r="FT554" s="95">
        <v>70</v>
      </c>
      <c r="FU554" s="95">
        <v>69</v>
      </c>
      <c r="FV554" s="95">
        <v>69</v>
      </c>
      <c r="FW554" s="95">
        <v>69</v>
      </c>
      <c r="FX554" s="95">
        <v>69</v>
      </c>
      <c r="FY554" s="163"/>
      <c r="FZ554" s="163"/>
      <c r="GA554" s="163"/>
      <c r="GB554" s="163"/>
      <c r="GC554" s="163"/>
      <c r="GD554" s="163"/>
      <c r="GE554" s="163"/>
      <c r="GF554" s="163"/>
      <c r="GG554" s="163"/>
      <c r="GH554" s="163"/>
      <c r="GI554" s="163"/>
      <c r="GJ554" s="163"/>
      <c r="GK554" s="163"/>
      <c r="GL554" s="163"/>
      <c r="GM554" s="163"/>
      <c r="GN554" s="163"/>
      <c r="GO554" s="163"/>
      <c r="GP554" s="163"/>
      <c r="GQ554" s="163"/>
      <c r="GR554" s="163"/>
      <c r="GS554" s="163"/>
      <c r="GT554" s="163"/>
      <c r="GU554" s="163"/>
      <c r="GV554" s="163"/>
      <c r="GW554" s="163"/>
      <c r="GX554" s="163"/>
      <c r="GY554" s="163"/>
      <c r="GZ554" s="163"/>
      <c r="HA554" s="163"/>
      <c r="HB554" s="163"/>
      <c r="HC554" s="163"/>
      <c r="HD554" s="163"/>
      <c r="HE554" s="163"/>
      <c r="HF554" s="163"/>
      <c r="HG554" s="163"/>
      <c r="HH554" s="163"/>
    </row>
    <row r="555" spans="1:216" s="148" customFormat="1" ht="15" customHeight="1">
      <c r="A555" s="86"/>
      <c r="B555" s="104" t="s">
        <v>691</v>
      </c>
      <c r="C555" s="106" t="s">
        <v>692</v>
      </c>
      <c r="D555" s="108"/>
      <c r="E555" s="108"/>
      <c r="F555" s="108"/>
      <c r="G555" s="86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  <c r="AA555" s="95"/>
      <c r="AB555" s="95"/>
      <c r="AC555" s="95"/>
      <c r="AD555" s="95"/>
      <c r="AE555" s="95"/>
      <c r="AF555" s="182"/>
      <c r="AG555" s="177"/>
      <c r="AH555" s="219"/>
      <c r="AI555" s="219"/>
      <c r="AJ555" s="219"/>
      <c r="AK555" s="95"/>
      <c r="AL555" s="95"/>
      <c r="AM555" s="95"/>
      <c r="AN555" s="95"/>
      <c r="AO555" s="95"/>
      <c r="AP555" s="95"/>
      <c r="AQ555" s="95"/>
      <c r="AR555" s="95"/>
      <c r="AS555" s="95"/>
      <c r="AT555" s="219"/>
      <c r="AU555" s="219"/>
      <c r="AV555" s="219"/>
      <c r="AW555" s="95"/>
      <c r="AX555" s="95"/>
      <c r="AY555" s="95"/>
      <c r="AZ555" s="95"/>
      <c r="BA555" s="95"/>
      <c r="BB555" s="95"/>
      <c r="BC555" s="95"/>
      <c r="BD555" s="95"/>
      <c r="BE555" s="95"/>
      <c r="BF555" s="177"/>
      <c r="BG555" s="177"/>
      <c r="BH555" s="219"/>
      <c r="BI555" s="219"/>
      <c r="BJ555" s="219"/>
      <c r="BK555" s="219"/>
      <c r="BL555" s="219"/>
      <c r="BM555" s="219"/>
      <c r="BN555" s="95"/>
      <c r="BO555" s="95"/>
      <c r="BP555" s="95"/>
      <c r="BQ555" s="95"/>
      <c r="BR555" s="95"/>
      <c r="BS555" s="95"/>
      <c r="BT555" s="219"/>
      <c r="BU555" s="219"/>
      <c r="BV555" s="219"/>
      <c r="BW555" s="219"/>
      <c r="BX555" s="219"/>
      <c r="BY555" s="219"/>
      <c r="BZ555" s="95"/>
      <c r="CA555" s="95"/>
      <c r="CB555" s="95"/>
      <c r="CC555" s="95"/>
      <c r="CD555" s="95"/>
      <c r="CE555" s="95"/>
      <c r="CF555" s="177"/>
      <c r="CG555" s="177"/>
      <c r="CH555" s="219"/>
      <c r="CI555" s="219"/>
      <c r="CJ555" s="219"/>
      <c r="CK555" s="219"/>
      <c r="CL555" s="219"/>
      <c r="CM555" s="219"/>
      <c r="CN555" s="219"/>
      <c r="CO555" s="219"/>
      <c r="CP555" s="219"/>
      <c r="CQ555" s="95">
        <v>0.23</v>
      </c>
      <c r="CR555" s="95">
        <v>0.23</v>
      </c>
      <c r="CS555" s="95">
        <v>0.23</v>
      </c>
      <c r="CT555" s="219"/>
      <c r="CU555" s="219"/>
      <c r="CV555" s="219"/>
      <c r="CW555" s="219"/>
      <c r="CX555" s="219"/>
      <c r="CY555" s="219"/>
      <c r="CZ555" s="219"/>
      <c r="DA555" s="219"/>
      <c r="DB555" s="219"/>
      <c r="DC555" s="95"/>
      <c r="DD555" s="95"/>
      <c r="DE555" s="95"/>
      <c r="DF555" s="86"/>
      <c r="DG555" s="86"/>
      <c r="DH555" s="95"/>
      <c r="DI555" s="95"/>
      <c r="DJ555" s="95"/>
      <c r="DK555" s="95"/>
      <c r="DL555" s="95"/>
      <c r="DM555" s="95"/>
      <c r="DN555" s="95"/>
      <c r="DO555" s="95"/>
      <c r="DP555" s="95"/>
      <c r="DQ555" s="95"/>
      <c r="DR555" s="95"/>
      <c r="DS555" s="95"/>
      <c r="DT555" s="95"/>
      <c r="DU555" s="95"/>
      <c r="DV555" s="95"/>
      <c r="DW555" s="95"/>
      <c r="DX555" s="95"/>
      <c r="DY555" s="95"/>
      <c r="DZ555" s="95"/>
      <c r="EA555" s="95"/>
      <c r="EB555" s="95"/>
      <c r="EC555" s="95"/>
      <c r="ED555" s="95"/>
      <c r="EE555" s="95"/>
      <c r="EF555" s="95"/>
      <c r="EG555" s="95"/>
      <c r="EH555" s="95"/>
      <c r="EI555" s="95"/>
      <c r="EJ555" s="95"/>
      <c r="EK555" s="95"/>
      <c r="EL555" s="95"/>
      <c r="EM555" s="95"/>
      <c r="EN555" s="95"/>
      <c r="EO555" s="95"/>
      <c r="EP555" s="95"/>
      <c r="EQ555" s="95"/>
      <c r="ER555" s="95"/>
      <c r="ES555" s="95"/>
      <c r="ET555" s="95"/>
      <c r="EU555" s="95"/>
      <c r="EV555" s="95"/>
      <c r="EW555" s="95"/>
      <c r="EX555" s="95"/>
      <c r="EY555" s="95"/>
      <c r="EZ555" s="95"/>
      <c r="FA555" s="95"/>
      <c r="FB555" s="95"/>
      <c r="FC555" s="95"/>
      <c r="FD555" s="95"/>
      <c r="FE555" s="95"/>
      <c r="FF555" s="95"/>
      <c r="FG555" s="95"/>
      <c r="FH555" s="95">
        <v>0.23</v>
      </c>
      <c r="FI555" s="95">
        <v>0.23</v>
      </c>
      <c r="FJ555" s="95">
        <v>0.23</v>
      </c>
      <c r="FK555" s="95">
        <v>0.23</v>
      </c>
      <c r="FL555" s="95">
        <v>0.23</v>
      </c>
      <c r="FM555" s="95">
        <v>0.23</v>
      </c>
      <c r="FN555" s="95">
        <v>0.23</v>
      </c>
      <c r="FO555" s="95">
        <v>0.23</v>
      </c>
      <c r="FP555" s="95">
        <v>0.23</v>
      </c>
      <c r="FQ555" s="95">
        <v>0.23</v>
      </c>
      <c r="FR555" s="95">
        <v>0.23</v>
      </c>
      <c r="FS555" s="95">
        <v>0.23</v>
      </c>
      <c r="FT555" s="95">
        <v>0.23</v>
      </c>
      <c r="FU555" s="95">
        <v>0.23</v>
      </c>
      <c r="FV555" s="95">
        <v>0.23</v>
      </c>
      <c r="FW555" s="95">
        <v>0.23</v>
      </c>
      <c r="FX555" s="95">
        <v>0.23</v>
      </c>
      <c r="FY555" s="163"/>
      <c r="FZ555" s="163"/>
      <c r="GA555" s="163"/>
      <c r="GB555" s="163"/>
      <c r="GC555" s="163"/>
      <c r="GD555" s="163"/>
      <c r="GE555" s="163"/>
      <c r="GF555" s="163"/>
      <c r="GG555" s="163"/>
      <c r="GH555" s="163"/>
      <c r="GI555" s="163"/>
      <c r="GJ555" s="163"/>
      <c r="GK555" s="163"/>
      <c r="GL555" s="163"/>
      <c r="GM555" s="163"/>
      <c r="GN555" s="163"/>
      <c r="GO555" s="163"/>
      <c r="GP555" s="163"/>
      <c r="GQ555" s="163"/>
      <c r="GR555" s="163"/>
      <c r="GS555" s="163"/>
      <c r="GT555" s="163"/>
      <c r="GU555" s="163"/>
      <c r="GV555" s="163"/>
      <c r="GW555" s="163"/>
      <c r="GX555" s="163"/>
      <c r="GY555" s="163"/>
      <c r="GZ555" s="163"/>
      <c r="HA555" s="163"/>
      <c r="HB555" s="163"/>
      <c r="HC555" s="163"/>
      <c r="HD555" s="163"/>
      <c r="HE555" s="163"/>
      <c r="HF555" s="163"/>
      <c r="HG555" s="163"/>
      <c r="HH555" s="163"/>
    </row>
    <row r="556" spans="1:216" s="148" customFormat="1" ht="15" customHeight="1">
      <c r="A556" s="86"/>
      <c r="B556" s="104" t="s">
        <v>693</v>
      </c>
      <c r="C556" s="106" t="s">
        <v>694</v>
      </c>
      <c r="D556" s="108"/>
      <c r="E556" s="108"/>
      <c r="F556" s="108"/>
      <c r="G556" s="86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  <c r="AA556" s="95"/>
      <c r="AB556" s="95"/>
      <c r="AC556" s="95"/>
      <c r="AD556" s="95"/>
      <c r="AE556" s="95"/>
      <c r="AF556" s="186"/>
      <c r="AG556" s="177"/>
      <c r="AH556" s="219"/>
      <c r="AI556" s="219"/>
      <c r="AJ556" s="219"/>
      <c r="AK556" s="95"/>
      <c r="AL556" s="95"/>
      <c r="AM556" s="95"/>
      <c r="AN556" s="95"/>
      <c r="AO556" s="95"/>
      <c r="AP556" s="95"/>
      <c r="AQ556" s="95"/>
      <c r="AR556" s="95"/>
      <c r="AS556" s="95"/>
      <c r="AT556" s="219"/>
      <c r="AU556" s="219"/>
      <c r="AV556" s="219"/>
      <c r="AW556" s="95"/>
      <c r="AX556" s="95"/>
      <c r="AY556" s="95"/>
      <c r="AZ556" s="95"/>
      <c r="BA556" s="95"/>
      <c r="BB556" s="95"/>
      <c r="BC556" s="95"/>
      <c r="BD556" s="95"/>
      <c r="BE556" s="95"/>
      <c r="BF556" s="177"/>
      <c r="BG556" s="177"/>
      <c r="BH556" s="219"/>
      <c r="BI556" s="219"/>
      <c r="BJ556" s="219"/>
      <c r="BK556" s="219"/>
      <c r="BL556" s="219"/>
      <c r="BM556" s="219"/>
      <c r="BN556" s="95"/>
      <c r="BO556" s="95"/>
      <c r="BP556" s="95"/>
      <c r="BQ556" s="95"/>
      <c r="BR556" s="95"/>
      <c r="BS556" s="95"/>
      <c r="BT556" s="219"/>
      <c r="BU556" s="219"/>
      <c r="BV556" s="219"/>
      <c r="BW556" s="219"/>
      <c r="BX556" s="219"/>
      <c r="BY556" s="219"/>
      <c r="BZ556" s="95"/>
      <c r="CA556" s="95"/>
      <c r="CB556" s="95"/>
      <c r="CC556" s="95"/>
      <c r="CD556" s="95"/>
      <c r="CE556" s="95"/>
      <c r="CF556" s="177"/>
      <c r="CG556" s="177"/>
      <c r="CH556" s="219"/>
      <c r="CI556" s="219"/>
      <c r="CJ556" s="219"/>
      <c r="CK556" s="219"/>
      <c r="CL556" s="219"/>
      <c r="CM556" s="219"/>
      <c r="CN556" s="219"/>
      <c r="CO556" s="219"/>
      <c r="CP556" s="219"/>
      <c r="CQ556" s="95">
        <v>120768.33481484353</v>
      </c>
      <c r="CR556" s="95">
        <v>107748.01096152944</v>
      </c>
      <c r="CS556" s="95">
        <v>113115.26903868763</v>
      </c>
      <c r="CT556" s="219"/>
      <c r="CU556" s="219"/>
      <c r="CV556" s="219"/>
      <c r="CW556" s="219"/>
      <c r="CX556" s="219"/>
      <c r="CY556" s="219"/>
      <c r="CZ556" s="219"/>
      <c r="DA556" s="219"/>
      <c r="DB556" s="219"/>
      <c r="DC556" s="95"/>
      <c r="DD556" s="95"/>
      <c r="DE556" s="95"/>
      <c r="DF556" s="86"/>
      <c r="DG556" s="86"/>
      <c r="DH556" s="95"/>
      <c r="DI556" s="95"/>
      <c r="DJ556" s="95"/>
      <c r="DK556" s="95"/>
      <c r="DL556" s="95"/>
      <c r="DM556" s="95"/>
      <c r="DN556" s="95"/>
      <c r="DO556" s="95"/>
      <c r="DP556" s="95"/>
      <c r="DQ556" s="95"/>
      <c r="DR556" s="95"/>
      <c r="DS556" s="95"/>
      <c r="DT556" s="95"/>
      <c r="DU556" s="95"/>
      <c r="DV556" s="95"/>
      <c r="DW556" s="95"/>
      <c r="DX556" s="95"/>
      <c r="DY556" s="95"/>
      <c r="DZ556" s="95"/>
      <c r="EA556" s="95"/>
      <c r="EB556" s="95"/>
      <c r="EC556" s="95"/>
      <c r="ED556" s="95"/>
      <c r="EE556" s="95"/>
      <c r="EF556" s="95"/>
      <c r="EG556" s="95"/>
      <c r="EH556" s="95"/>
      <c r="EI556" s="95"/>
      <c r="EJ556" s="95"/>
      <c r="EK556" s="95"/>
      <c r="EL556" s="95"/>
      <c r="EM556" s="95"/>
      <c r="EN556" s="95"/>
      <c r="EO556" s="95"/>
      <c r="EP556" s="95"/>
      <c r="EQ556" s="95"/>
      <c r="ER556" s="95"/>
      <c r="ES556" s="95"/>
      <c r="ET556" s="95"/>
      <c r="EU556" s="95"/>
      <c r="EV556" s="95"/>
      <c r="EW556" s="95"/>
      <c r="EX556" s="95"/>
      <c r="EY556" s="95"/>
      <c r="EZ556" s="95"/>
      <c r="FA556" s="95"/>
      <c r="FB556" s="95"/>
      <c r="FC556" s="95"/>
      <c r="FD556" s="95"/>
      <c r="FE556" s="95"/>
      <c r="FF556" s="95"/>
      <c r="FG556" s="95"/>
      <c r="FH556" s="95">
        <v>68</v>
      </c>
      <c r="FI556" s="95">
        <v>68</v>
      </c>
      <c r="FJ556" s="95">
        <v>68</v>
      </c>
      <c r="FK556" s="95">
        <v>68</v>
      </c>
      <c r="FL556" s="95">
        <v>68</v>
      </c>
      <c r="FM556" s="95">
        <v>61</v>
      </c>
      <c r="FN556" s="95">
        <v>61</v>
      </c>
      <c r="FO556" s="95">
        <v>61</v>
      </c>
      <c r="FP556" s="95">
        <v>61</v>
      </c>
      <c r="FQ556" s="95">
        <v>64</v>
      </c>
      <c r="FR556" s="95">
        <v>64</v>
      </c>
      <c r="FS556" s="95">
        <v>64</v>
      </c>
      <c r="FT556" s="95">
        <v>64</v>
      </c>
      <c r="FU556" s="95">
        <v>63</v>
      </c>
      <c r="FV556" s="95">
        <v>63</v>
      </c>
      <c r="FW556" s="95">
        <v>63</v>
      </c>
      <c r="FX556" s="95">
        <v>63</v>
      </c>
      <c r="FY556" s="163"/>
      <c r="FZ556" s="163"/>
      <c r="GA556" s="163"/>
      <c r="GB556" s="163"/>
      <c r="GC556" s="163"/>
      <c r="GD556" s="163"/>
      <c r="GE556" s="163"/>
      <c r="GF556" s="163"/>
      <c r="GG556" s="163"/>
      <c r="GH556" s="163"/>
      <c r="GI556" s="163"/>
      <c r="GJ556" s="163"/>
      <c r="GK556" s="163"/>
      <c r="GL556" s="163"/>
      <c r="GM556" s="163"/>
      <c r="GN556" s="163"/>
      <c r="GO556" s="163"/>
      <c r="GP556" s="163"/>
      <c r="GQ556" s="163"/>
      <c r="GR556" s="163"/>
      <c r="GS556" s="163"/>
      <c r="GT556" s="163"/>
      <c r="GU556" s="163"/>
      <c r="GV556" s="163"/>
      <c r="GW556" s="163"/>
      <c r="GX556" s="163"/>
      <c r="GY556" s="163"/>
      <c r="GZ556" s="163"/>
      <c r="HA556" s="163"/>
      <c r="HB556" s="163"/>
      <c r="HC556" s="163"/>
      <c r="HD556" s="163"/>
      <c r="HE556" s="163"/>
      <c r="HF556" s="163"/>
      <c r="HG556" s="163"/>
      <c r="HH556" s="163"/>
    </row>
    <row r="557" spans="1:216" s="148" customFormat="1" ht="15" customHeight="1">
      <c r="A557" s="86"/>
      <c r="B557" s="104" t="s">
        <v>695</v>
      </c>
      <c r="C557" s="106" t="s">
        <v>690</v>
      </c>
      <c r="D557" s="108"/>
      <c r="E557" s="108"/>
      <c r="F557" s="108"/>
      <c r="G557" s="86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  <c r="AA557" s="95"/>
      <c r="AB557" s="95"/>
      <c r="AC557" s="95"/>
      <c r="AD557" s="95"/>
      <c r="AE557" s="95"/>
      <c r="AF557" s="186"/>
      <c r="AG557" s="177"/>
      <c r="AH557" s="219"/>
      <c r="AI557" s="219"/>
      <c r="AJ557" s="219"/>
      <c r="AK557" s="95"/>
      <c r="AL557" s="95"/>
      <c r="AM557" s="95"/>
      <c r="AN557" s="95"/>
      <c r="AO557" s="95"/>
      <c r="AP557" s="95"/>
      <c r="AQ557" s="95"/>
      <c r="AR557" s="95"/>
      <c r="AS557" s="95"/>
      <c r="AT557" s="219"/>
      <c r="AU557" s="219"/>
      <c r="AV557" s="219"/>
      <c r="AW557" s="95"/>
      <c r="AX557" s="95"/>
      <c r="AY557" s="95"/>
      <c r="AZ557" s="95"/>
      <c r="BA557" s="95"/>
      <c r="BB557" s="95"/>
      <c r="BC557" s="95"/>
      <c r="BD557" s="95"/>
      <c r="BE557" s="95"/>
      <c r="BF557" s="177"/>
      <c r="BG557" s="177"/>
      <c r="BH557" s="219"/>
      <c r="BI557" s="219"/>
      <c r="BJ557" s="219"/>
      <c r="BK557" s="219"/>
      <c r="BL557" s="219"/>
      <c r="BM557" s="219"/>
      <c r="BN557" s="95"/>
      <c r="BO557" s="95"/>
      <c r="BP557" s="95"/>
      <c r="BQ557" s="95"/>
      <c r="BR557" s="95"/>
      <c r="BS557" s="95"/>
      <c r="BT557" s="219"/>
      <c r="BU557" s="219"/>
      <c r="BV557" s="219"/>
      <c r="BW557" s="219"/>
      <c r="BX557" s="219"/>
      <c r="BY557" s="219"/>
      <c r="BZ557" s="95"/>
      <c r="CA557" s="95"/>
      <c r="CB557" s="95"/>
      <c r="CC557" s="95"/>
      <c r="CD557" s="95"/>
      <c r="CE557" s="95"/>
      <c r="CF557" s="177"/>
      <c r="CG557" s="177"/>
      <c r="CH557" s="219"/>
      <c r="CI557" s="219"/>
      <c r="CJ557" s="219"/>
      <c r="CK557" s="219"/>
      <c r="CL557" s="219"/>
      <c r="CM557" s="219"/>
      <c r="CN557" s="219"/>
      <c r="CO557" s="219"/>
      <c r="CP557" s="219"/>
      <c r="CQ557" s="95"/>
      <c r="CR557" s="95"/>
      <c r="CS557" s="95"/>
      <c r="CT557" s="219"/>
      <c r="CU557" s="219"/>
      <c r="CV557" s="219"/>
      <c r="CW557" s="219"/>
      <c r="CX557" s="219"/>
      <c r="CY557" s="219"/>
      <c r="CZ557" s="219"/>
      <c r="DA557" s="219"/>
      <c r="DB557" s="219"/>
      <c r="DC557" s="95"/>
      <c r="DD557" s="95"/>
      <c r="DE557" s="95"/>
      <c r="DF557" s="86"/>
      <c r="DG557" s="86"/>
      <c r="DH557" s="95"/>
      <c r="DI557" s="95"/>
      <c r="DJ557" s="95"/>
      <c r="DK557" s="95"/>
      <c r="DL557" s="95"/>
      <c r="DM557" s="95"/>
      <c r="DN557" s="95"/>
      <c r="DO557" s="95"/>
      <c r="DP557" s="95"/>
      <c r="DQ557" s="95"/>
      <c r="DR557" s="95"/>
      <c r="DS557" s="95"/>
      <c r="DT557" s="95"/>
      <c r="DU557" s="95"/>
      <c r="DV557" s="95"/>
      <c r="DW557" s="95"/>
      <c r="DX557" s="95"/>
      <c r="DY557" s="95"/>
      <c r="DZ557" s="95"/>
      <c r="EA557" s="95"/>
      <c r="EB557" s="95"/>
      <c r="EC557" s="95"/>
      <c r="ED557" s="95"/>
      <c r="EE557" s="95"/>
      <c r="EF557" s="95"/>
      <c r="EG557" s="95"/>
      <c r="EH557" s="95"/>
      <c r="EI557" s="95"/>
      <c r="EJ557" s="95"/>
      <c r="EK557" s="95"/>
      <c r="EL557" s="95"/>
      <c r="EM557" s="95"/>
      <c r="EN557" s="95"/>
      <c r="EO557" s="95"/>
      <c r="EP557" s="95"/>
      <c r="EQ557" s="95"/>
      <c r="ER557" s="95"/>
      <c r="ES557" s="95"/>
      <c r="ET557" s="95"/>
      <c r="EU557" s="95"/>
      <c r="EV557" s="95"/>
      <c r="EW557" s="95"/>
      <c r="EX557" s="95"/>
      <c r="EY557" s="95"/>
      <c r="EZ557" s="95"/>
      <c r="FA557" s="95"/>
      <c r="FB557" s="95"/>
      <c r="FC557" s="95"/>
      <c r="FD557" s="95"/>
      <c r="FE557" s="95"/>
      <c r="FF557" s="95"/>
      <c r="FG557" s="95"/>
      <c r="FH557" s="95"/>
      <c r="FI557" s="95"/>
      <c r="FJ557" s="95"/>
      <c r="FK557" s="95"/>
      <c r="FL557" s="95"/>
      <c r="FM557" s="95"/>
      <c r="FN557" s="95"/>
      <c r="FO557" s="95"/>
      <c r="FP557" s="95"/>
      <c r="FQ557" s="95"/>
      <c r="FR557" s="95"/>
      <c r="FS557" s="95"/>
      <c r="FT557" s="95"/>
      <c r="FU557" s="95"/>
      <c r="FV557" s="95"/>
      <c r="FW557" s="95"/>
      <c r="FX557" s="95"/>
      <c r="FY557" s="163"/>
      <c r="FZ557" s="163"/>
      <c r="GA557" s="163"/>
      <c r="GB557" s="163"/>
      <c r="GC557" s="163"/>
      <c r="GD557" s="163"/>
      <c r="GE557" s="163"/>
      <c r="GF557" s="163"/>
      <c r="GG557" s="163"/>
      <c r="GH557" s="163"/>
      <c r="GI557" s="163"/>
      <c r="GJ557" s="163"/>
      <c r="GK557" s="163"/>
      <c r="GL557" s="163"/>
      <c r="GM557" s="163"/>
      <c r="GN557" s="163"/>
      <c r="GO557" s="163"/>
      <c r="GP557" s="163"/>
      <c r="GQ557" s="163"/>
      <c r="GR557" s="163"/>
      <c r="GS557" s="163"/>
      <c r="GT557" s="163"/>
      <c r="GU557" s="163"/>
      <c r="GV557" s="163"/>
      <c r="GW557" s="163"/>
      <c r="GX557" s="163"/>
      <c r="GY557" s="163"/>
      <c r="GZ557" s="163"/>
      <c r="HA557" s="163"/>
      <c r="HB557" s="163"/>
      <c r="HC557" s="163"/>
      <c r="HD557" s="163"/>
      <c r="HE557" s="163"/>
      <c r="HF557" s="163"/>
      <c r="HG557" s="163"/>
      <c r="HH557" s="163"/>
    </row>
    <row r="558" spans="1:216" s="148" customFormat="1" ht="15" customHeight="1">
      <c r="A558" s="86"/>
      <c r="B558" s="104" t="s">
        <v>696</v>
      </c>
      <c r="C558" s="106" t="s">
        <v>697</v>
      </c>
      <c r="D558" s="108"/>
      <c r="E558" s="108"/>
      <c r="F558" s="108"/>
      <c r="G558" s="86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  <c r="AA558" s="95"/>
      <c r="AB558" s="95"/>
      <c r="AC558" s="95"/>
      <c r="AD558" s="95"/>
      <c r="AE558" s="95"/>
      <c r="AF558" s="182"/>
      <c r="AG558" s="177"/>
      <c r="AH558" s="219"/>
      <c r="AI558" s="219"/>
      <c r="AJ558" s="219"/>
      <c r="AK558" s="95"/>
      <c r="AL558" s="95"/>
      <c r="AM558" s="95"/>
      <c r="AN558" s="95"/>
      <c r="AO558" s="95"/>
      <c r="AP558" s="95"/>
      <c r="AQ558" s="95"/>
      <c r="AR558" s="95"/>
      <c r="AS558" s="95"/>
      <c r="AT558" s="219"/>
      <c r="AU558" s="219"/>
      <c r="AV558" s="219"/>
      <c r="AW558" s="95"/>
      <c r="AX558" s="95"/>
      <c r="AY558" s="95"/>
      <c r="AZ558" s="95"/>
      <c r="BA558" s="95"/>
      <c r="BB558" s="95"/>
      <c r="BC558" s="95"/>
      <c r="BD558" s="95"/>
      <c r="BE558" s="95"/>
      <c r="BF558" s="177"/>
      <c r="BG558" s="177"/>
      <c r="BH558" s="219"/>
      <c r="BI558" s="219"/>
      <c r="BJ558" s="219"/>
      <c r="BK558" s="219"/>
      <c r="BL558" s="219"/>
      <c r="BM558" s="219"/>
      <c r="BN558" s="95"/>
      <c r="BO558" s="95"/>
      <c r="BP558" s="95"/>
      <c r="BQ558" s="95"/>
      <c r="BR558" s="95"/>
      <c r="BS558" s="95"/>
      <c r="BT558" s="219"/>
      <c r="BU558" s="219"/>
      <c r="BV558" s="219"/>
      <c r="BW558" s="219"/>
      <c r="BX558" s="219"/>
      <c r="BY558" s="219"/>
      <c r="BZ558" s="95"/>
      <c r="CA558" s="95"/>
      <c r="CB558" s="95"/>
      <c r="CC558" s="95"/>
      <c r="CD558" s="95"/>
      <c r="CE558" s="95"/>
      <c r="CF558" s="177"/>
      <c r="CG558" s="177"/>
      <c r="CH558" s="219"/>
      <c r="CI558" s="219"/>
      <c r="CJ558" s="219"/>
      <c r="CK558" s="219"/>
      <c r="CL558" s="219"/>
      <c r="CM558" s="219"/>
      <c r="CN558" s="219"/>
      <c r="CO558" s="219"/>
      <c r="CP558" s="219"/>
      <c r="CQ558" s="95">
        <v>1.01</v>
      </c>
      <c r="CR558" s="95">
        <v>1.01</v>
      </c>
      <c r="CS558" s="95">
        <v>1.01</v>
      </c>
      <c r="CT558" s="219"/>
      <c r="CU558" s="219"/>
      <c r="CV558" s="219"/>
      <c r="CW558" s="219"/>
      <c r="CX558" s="219"/>
      <c r="CY558" s="219"/>
      <c r="CZ558" s="219"/>
      <c r="DA558" s="219"/>
      <c r="DB558" s="219"/>
      <c r="DC558" s="95"/>
      <c r="DD558" s="95"/>
      <c r="DE558" s="95"/>
      <c r="DF558" s="86"/>
      <c r="DG558" s="86"/>
      <c r="DH558" s="95"/>
      <c r="DI558" s="95"/>
      <c r="DJ558" s="95"/>
      <c r="DK558" s="95"/>
      <c r="DL558" s="95"/>
      <c r="DM558" s="95"/>
      <c r="DN558" s="95"/>
      <c r="DO558" s="95"/>
      <c r="DP558" s="95"/>
      <c r="DQ558" s="95"/>
      <c r="DR558" s="95"/>
      <c r="DS558" s="95"/>
      <c r="DT558" s="95"/>
      <c r="DU558" s="95"/>
      <c r="DV558" s="95"/>
      <c r="DW558" s="95"/>
      <c r="DX558" s="95"/>
      <c r="DY558" s="95"/>
      <c r="DZ558" s="95"/>
      <c r="EA558" s="95"/>
      <c r="EB558" s="95"/>
      <c r="EC558" s="95"/>
      <c r="ED558" s="95"/>
      <c r="EE558" s="95"/>
      <c r="EF558" s="95"/>
      <c r="EG558" s="95"/>
      <c r="EH558" s="95"/>
      <c r="EI558" s="95"/>
      <c r="EJ558" s="95"/>
      <c r="EK558" s="95"/>
      <c r="EL558" s="95"/>
      <c r="EM558" s="95"/>
      <c r="EN558" s="95"/>
      <c r="EO558" s="95"/>
      <c r="EP558" s="95"/>
      <c r="EQ558" s="95"/>
      <c r="ER558" s="95"/>
      <c r="ES558" s="95"/>
      <c r="ET558" s="95"/>
      <c r="EU558" s="95"/>
      <c r="EV558" s="95"/>
      <c r="EW558" s="95"/>
      <c r="EX558" s="95"/>
      <c r="EY558" s="95"/>
      <c r="EZ558" s="95"/>
      <c r="FA558" s="95"/>
      <c r="FB558" s="95"/>
      <c r="FC558" s="95"/>
      <c r="FD558" s="95"/>
      <c r="FE558" s="95"/>
      <c r="FF558" s="95"/>
      <c r="FG558" s="95"/>
      <c r="FH558" s="95">
        <v>0.25</v>
      </c>
      <c r="FI558" s="95">
        <v>0.25</v>
      </c>
      <c r="FJ558" s="95">
        <v>0.25</v>
      </c>
      <c r="FK558" s="95">
        <v>0.25</v>
      </c>
      <c r="FL558" s="95">
        <v>0.25</v>
      </c>
      <c r="FM558" s="95">
        <v>0.25</v>
      </c>
      <c r="FN558" s="95">
        <v>0.25</v>
      </c>
      <c r="FO558" s="95">
        <v>0.25</v>
      </c>
      <c r="FP558" s="95">
        <v>0.25</v>
      </c>
      <c r="FQ558" s="95">
        <v>0.25</v>
      </c>
      <c r="FR558" s="95">
        <v>0.25</v>
      </c>
      <c r="FS558" s="95">
        <v>0.25</v>
      </c>
      <c r="FT558" s="95">
        <v>0.25</v>
      </c>
      <c r="FU558" s="95">
        <v>0.25</v>
      </c>
      <c r="FV558" s="95">
        <v>0.25</v>
      </c>
      <c r="FW558" s="95">
        <v>0.25</v>
      </c>
      <c r="FX558" s="95">
        <v>0.25</v>
      </c>
      <c r="FY558" s="163"/>
      <c r="FZ558" s="163"/>
      <c r="GA558" s="163"/>
      <c r="GB558" s="163"/>
      <c r="GC558" s="163"/>
      <c r="GD558" s="163"/>
      <c r="GE558" s="163"/>
      <c r="GF558" s="163"/>
      <c r="GG558" s="163"/>
      <c r="GH558" s="163"/>
      <c r="GI558" s="163"/>
      <c r="GJ558" s="163"/>
      <c r="GK558" s="163"/>
      <c r="GL558" s="163"/>
      <c r="GM558" s="163"/>
      <c r="GN558" s="163"/>
      <c r="GO558" s="163"/>
      <c r="GP558" s="163"/>
      <c r="GQ558" s="163"/>
      <c r="GR558" s="163"/>
      <c r="GS558" s="163"/>
      <c r="GT558" s="163"/>
      <c r="GU558" s="163"/>
      <c r="GV558" s="163"/>
      <c r="GW558" s="163"/>
      <c r="GX558" s="163"/>
      <c r="GY558" s="163"/>
      <c r="GZ558" s="163"/>
      <c r="HA558" s="163"/>
      <c r="HB558" s="163"/>
      <c r="HC558" s="163"/>
      <c r="HD558" s="163"/>
      <c r="HE558" s="163"/>
      <c r="HF558" s="163"/>
      <c r="HG558" s="163"/>
      <c r="HH558" s="163"/>
    </row>
    <row r="559" spans="1:216" s="148" customFormat="1" ht="15" customHeight="1">
      <c r="A559" s="86"/>
      <c r="B559" s="104" t="s">
        <v>698</v>
      </c>
      <c r="C559" s="106" t="s">
        <v>688</v>
      </c>
      <c r="D559" s="108"/>
      <c r="E559" s="108"/>
      <c r="F559" s="108"/>
      <c r="G559" s="86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  <c r="AD559" s="95"/>
      <c r="AE559" s="95"/>
      <c r="AF559" s="182"/>
      <c r="AG559" s="177"/>
      <c r="AH559" s="219"/>
      <c r="AI559" s="219"/>
      <c r="AJ559" s="219"/>
      <c r="AK559" s="95"/>
      <c r="AL559" s="95"/>
      <c r="AM559" s="95"/>
      <c r="AN559" s="95"/>
      <c r="AO559" s="95"/>
      <c r="AP559" s="95"/>
      <c r="AQ559" s="95"/>
      <c r="AR559" s="95"/>
      <c r="AS559" s="95"/>
      <c r="AT559" s="219"/>
      <c r="AU559" s="219"/>
      <c r="AV559" s="219"/>
      <c r="AW559" s="95"/>
      <c r="AX559" s="95"/>
      <c r="AY559" s="95"/>
      <c r="AZ559" s="95"/>
      <c r="BA559" s="95"/>
      <c r="BB559" s="95"/>
      <c r="BC559" s="95"/>
      <c r="BD559" s="95"/>
      <c r="BE559" s="95"/>
      <c r="BF559" s="177"/>
      <c r="BG559" s="177"/>
      <c r="BH559" s="219"/>
      <c r="BI559" s="219"/>
      <c r="BJ559" s="219"/>
      <c r="BK559" s="219"/>
      <c r="BL559" s="219"/>
      <c r="BM559" s="219"/>
      <c r="BN559" s="95"/>
      <c r="BO559" s="95"/>
      <c r="BP559" s="95"/>
      <c r="BQ559" s="95"/>
      <c r="BR559" s="95"/>
      <c r="BS559" s="95"/>
      <c r="BT559" s="219"/>
      <c r="BU559" s="219"/>
      <c r="BV559" s="219"/>
      <c r="BW559" s="219"/>
      <c r="BX559" s="219"/>
      <c r="BY559" s="219"/>
      <c r="BZ559" s="95"/>
      <c r="CA559" s="95"/>
      <c r="CB559" s="95"/>
      <c r="CC559" s="95"/>
      <c r="CD559" s="95"/>
      <c r="CE559" s="95"/>
      <c r="CF559" s="177"/>
      <c r="CG559" s="177"/>
      <c r="CH559" s="219"/>
      <c r="CI559" s="219"/>
      <c r="CJ559" s="219"/>
      <c r="CK559" s="219"/>
      <c r="CL559" s="219"/>
      <c r="CM559" s="219"/>
      <c r="CN559" s="219"/>
      <c r="CO559" s="219"/>
      <c r="CP559" s="219"/>
      <c r="CQ559" s="95"/>
      <c r="CR559" s="95"/>
      <c r="CS559" s="95"/>
      <c r="CT559" s="219"/>
      <c r="CU559" s="219"/>
      <c r="CV559" s="219"/>
      <c r="CW559" s="219"/>
      <c r="CX559" s="219"/>
      <c r="CY559" s="219"/>
      <c r="CZ559" s="219"/>
      <c r="DA559" s="219"/>
      <c r="DB559" s="219"/>
      <c r="DC559" s="95"/>
      <c r="DD559" s="95"/>
      <c r="DE559" s="95"/>
      <c r="DF559" s="86"/>
      <c r="DG559" s="86"/>
      <c r="DH559" s="95"/>
      <c r="DI559" s="95"/>
      <c r="DJ559" s="95"/>
      <c r="DK559" s="95"/>
      <c r="DL559" s="95"/>
      <c r="DM559" s="95"/>
      <c r="DN559" s="95"/>
      <c r="DO559" s="95"/>
      <c r="DP559" s="95"/>
      <c r="DQ559" s="95"/>
      <c r="DR559" s="95"/>
      <c r="DS559" s="95"/>
      <c r="DT559" s="95"/>
      <c r="DU559" s="95"/>
      <c r="DV559" s="95"/>
      <c r="DW559" s="95"/>
      <c r="DX559" s="95"/>
      <c r="DY559" s="95"/>
      <c r="DZ559" s="95"/>
      <c r="EA559" s="95"/>
      <c r="EB559" s="95"/>
      <c r="EC559" s="95"/>
      <c r="ED559" s="95"/>
      <c r="EE559" s="95"/>
      <c r="EF559" s="95"/>
      <c r="EG559" s="95"/>
      <c r="EH559" s="95"/>
      <c r="EI559" s="95"/>
      <c r="EJ559" s="95"/>
      <c r="EK559" s="95"/>
      <c r="EL559" s="95"/>
      <c r="EM559" s="95"/>
      <c r="EN559" s="95"/>
      <c r="EO559" s="95"/>
      <c r="EP559" s="95"/>
      <c r="EQ559" s="95"/>
      <c r="ER559" s="95"/>
      <c r="ES559" s="95"/>
      <c r="ET559" s="95"/>
      <c r="EU559" s="95"/>
      <c r="EV559" s="95"/>
      <c r="EW559" s="95"/>
      <c r="EX559" s="95"/>
      <c r="EY559" s="95"/>
      <c r="EZ559" s="95"/>
      <c r="FA559" s="95"/>
      <c r="FB559" s="95"/>
      <c r="FC559" s="95"/>
      <c r="FD559" s="95"/>
      <c r="FE559" s="95"/>
      <c r="FF559" s="95"/>
      <c r="FG559" s="95"/>
      <c r="FH559" s="95"/>
      <c r="FI559" s="95"/>
      <c r="FJ559" s="95"/>
      <c r="FK559" s="95"/>
      <c r="FL559" s="95"/>
      <c r="FM559" s="95"/>
      <c r="FN559" s="95"/>
      <c r="FO559" s="95"/>
      <c r="FP559" s="95"/>
      <c r="FQ559" s="95"/>
      <c r="FR559" s="95"/>
      <c r="FS559" s="95"/>
      <c r="FT559" s="95"/>
      <c r="FU559" s="95"/>
      <c r="FV559" s="95"/>
      <c r="FW559" s="95"/>
      <c r="FX559" s="95"/>
      <c r="FY559" s="163"/>
      <c r="FZ559" s="163"/>
      <c r="GA559" s="163"/>
      <c r="GB559" s="163"/>
      <c r="GC559" s="163"/>
      <c r="GD559" s="163"/>
      <c r="GE559" s="163"/>
      <c r="GF559" s="163"/>
      <c r="GG559" s="163"/>
      <c r="GH559" s="163"/>
      <c r="GI559" s="163"/>
      <c r="GJ559" s="163"/>
      <c r="GK559" s="163"/>
      <c r="GL559" s="163"/>
      <c r="GM559" s="163"/>
      <c r="GN559" s="163"/>
      <c r="GO559" s="163"/>
      <c r="GP559" s="163"/>
      <c r="GQ559" s="163"/>
      <c r="GR559" s="163"/>
      <c r="GS559" s="163"/>
      <c r="GT559" s="163"/>
      <c r="GU559" s="163"/>
      <c r="GV559" s="163"/>
      <c r="GW559" s="163"/>
      <c r="GX559" s="163"/>
      <c r="GY559" s="163"/>
      <c r="GZ559" s="163"/>
      <c r="HA559" s="163"/>
      <c r="HB559" s="163"/>
      <c r="HC559" s="163"/>
      <c r="HD559" s="163"/>
      <c r="HE559" s="163"/>
      <c r="HF559" s="163"/>
      <c r="HG559" s="163"/>
      <c r="HH559" s="163"/>
    </row>
    <row r="560" spans="1:216" s="148" customFormat="1" ht="15" customHeight="1">
      <c r="A560" s="86"/>
      <c r="B560" s="104" t="s">
        <v>699</v>
      </c>
      <c r="C560" s="106" t="s">
        <v>692</v>
      </c>
      <c r="D560" s="108"/>
      <c r="E560" s="108"/>
      <c r="F560" s="108"/>
      <c r="G560" s="86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  <c r="AD560" s="95"/>
      <c r="AE560" s="95"/>
      <c r="AF560" s="182"/>
      <c r="AG560" s="177"/>
      <c r="AH560" s="219"/>
      <c r="AI560" s="219"/>
      <c r="AJ560" s="219"/>
      <c r="AK560" s="95"/>
      <c r="AL560" s="95"/>
      <c r="AM560" s="95"/>
      <c r="AN560" s="95"/>
      <c r="AO560" s="95"/>
      <c r="AP560" s="95"/>
      <c r="AQ560" s="95"/>
      <c r="AR560" s="95"/>
      <c r="AS560" s="95"/>
      <c r="AT560" s="219"/>
      <c r="AU560" s="219"/>
      <c r="AV560" s="219"/>
      <c r="AW560" s="95"/>
      <c r="AX560" s="95"/>
      <c r="AY560" s="95"/>
      <c r="AZ560" s="95"/>
      <c r="BA560" s="95"/>
      <c r="BB560" s="95"/>
      <c r="BC560" s="95"/>
      <c r="BD560" s="95"/>
      <c r="BE560" s="95"/>
      <c r="BF560" s="177"/>
      <c r="BG560" s="177"/>
      <c r="BH560" s="219"/>
      <c r="BI560" s="219"/>
      <c r="BJ560" s="219"/>
      <c r="BK560" s="219"/>
      <c r="BL560" s="219"/>
      <c r="BM560" s="219"/>
      <c r="BN560" s="95"/>
      <c r="BO560" s="95"/>
      <c r="BP560" s="95"/>
      <c r="BQ560" s="95"/>
      <c r="BR560" s="95"/>
      <c r="BS560" s="95"/>
      <c r="BT560" s="219"/>
      <c r="BU560" s="219"/>
      <c r="BV560" s="219"/>
      <c r="BW560" s="219"/>
      <c r="BX560" s="219"/>
      <c r="BY560" s="219"/>
      <c r="BZ560" s="95"/>
      <c r="CA560" s="95"/>
      <c r="CB560" s="95"/>
      <c r="CC560" s="95"/>
      <c r="CD560" s="95"/>
      <c r="CE560" s="95"/>
      <c r="CF560" s="177"/>
      <c r="CG560" s="177"/>
      <c r="CH560" s="219"/>
      <c r="CI560" s="219"/>
      <c r="CJ560" s="219"/>
      <c r="CK560" s="219"/>
      <c r="CL560" s="219"/>
      <c r="CM560" s="219"/>
      <c r="CN560" s="219"/>
      <c r="CO560" s="219"/>
      <c r="CP560" s="219"/>
      <c r="CQ560" s="95"/>
      <c r="CR560" s="95"/>
      <c r="CS560" s="95"/>
      <c r="CT560" s="219"/>
      <c r="CU560" s="219"/>
      <c r="CV560" s="219"/>
      <c r="CW560" s="219"/>
      <c r="CX560" s="219"/>
      <c r="CY560" s="219"/>
      <c r="CZ560" s="219"/>
      <c r="DA560" s="219"/>
      <c r="DB560" s="219"/>
      <c r="DC560" s="95"/>
      <c r="DD560" s="95"/>
      <c r="DE560" s="95"/>
      <c r="DF560" s="86"/>
      <c r="DG560" s="86"/>
      <c r="DH560" s="95"/>
      <c r="DI560" s="95"/>
      <c r="DJ560" s="95"/>
      <c r="DK560" s="95"/>
      <c r="DL560" s="95"/>
      <c r="DM560" s="95"/>
      <c r="DN560" s="95"/>
      <c r="DO560" s="95"/>
      <c r="DP560" s="95"/>
      <c r="DQ560" s="95"/>
      <c r="DR560" s="95"/>
      <c r="DS560" s="95"/>
      <c r="DT560" s="95"/>
      <c r="DU560" s="95"/>
      <c r="DV560" s="95"/>
      <c r="DW560" s="95"/>
      <c r="DX560" s="95"/>
      <c r="DY560" s="95"/>
      <c r="DZ560" s="95"/>
      <c r="EA560" s="95"/>
      <c r="EB560" s="95"/>
      <c r="EC560" s="95"/>
      <c r="ED560" s="95"/>
      <c r="EE560" s="95"/>
      <c r="EF560" s="95"/>
      <c r="EG560" s="95"/>
      <c r="EH560" s="95"/>
      <c r="EI560" s="95"/>
      <c r="EJ560" s="95"/>
      <c r="EK560" s="95"/>
      <c r="EL560" s="95"/>
      <c r="EM560" s="95"/>
      <c r="EN560" s="95"/>
      <c r="EO560" s="95"/>
      <c r="EP560" s="95"/>
      <c r="EQ560" s="95"/>
      <c r="ER560" s="95"/>
      <c r="ES560" s="95"/>
      <c r="ET560" s="95"/>
      <c r="EU560" s="95"/>
      <c r="EV560" s="95"/>
      <c r="EW560" s="95"/>
      <c r="EX560" s="95"/>
      <c r="EY560" s="95"/>
      <c r="EZ560" s="95"/>
      <c r="FA560" s="95"/>
      <c r="FB560" s="95"/>
      <c r="FC560" s="95"/>
      <c r="FD560" s="95"/>
      <c r="FE560" s="95"/>
      <c r="FF560" s="95"/>
      <c r="FG560" s="95"/>
      <c r="FH560" s="95"/>
      <c r="FI560" s="95"/>
      <c r="FJ560" s="95"/>
      <c r="FK560" s="95"/>
      <c r="FL560" s="95"/>
      <c r="FM560" s="95"/>
      <c r="FN560" s="95"/>
      <c r="FO560" s="95"/>
      <c r="FP560" s="95"/>
      <c r="FQ560" s="95"/>
      <c r="FR560" s="95"/>
      <c r="FS560" s="95"/>
      <c r="FT560" s="95"/>
      <c r="FU560" s="95"/>
      <c r="FV560" s="95"/>
      <c r="FW560" s="95"/>
      <c r="FX560" s="95"/>
      <c r="FY560" s="163"/>
      <c r="FZ560" s="163"/>
      <c r="GA560" s="163"/>
      <c r="GB560" s="163"/>
      <c r="GC560" s="163"/>
      <c r="GD560" s="163"/>
      <c r="GE560" s="163"/>
      <c r="GF560" s="163"/>
      <c r="GG560" s="163"/>
      <c r="GH560" s="163"/>
      <c r="GI560" s="163"/>
      <c r="GJ560" s="163"/>
      <c r="GK560" s="163"/>
      <c r="GL560" s="163"/>
      <c r="GM560" s="163"/>
      <c r="GN560" s="163"/>
      <c r="GO560" s="163"/>
      <c r="GP560" s="163"/>
      <c r="GQ560" s="163"/>
      <c r="GR560" s="163"/>
      <c r="GS560" s="163"/>
      <c r="GT560" s="163"/>
      <c r="GU560" s="163"/>
      <c r="GV560" s="163"/>
      <c r="GW560" s="163"/>
      <c r="GX560" s="163"/>
      <c r="GY560" s="163"/>
      <c r="GZ560" s="163"/>
      <c r="HA560" s="163"/>
      <c r="HB560" s="163"/>
      <c r="HC560" s="163"/>
      <c r="HD560" s="163"/>
      <c r="HE560" s="163"/>
      <c r="HF560" s="163"/>
      <c r="HG560" s="163"/>
      <c r="HH560" s="163"/>
    </row>
    <row r="561" spans="1:216" s="148" customFormat="1" ht="15" customHeight="1">
      <c r="A561" s="86"/>
      <c r="B561" s="104" t="s">
        <v>700</v>
      </c>
      <c r="C561" s="106" t="s">
        <v>694</v>
      </c>
      <c r="D561" s="108"/>
      <c r="E561" s="108"/>
      <c r="F561" s="108"/>
      <c r="G561" s="86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  <c r="AD561" s="95"/>
      <c r="AE561" s="95"/>
      <c r="AF561" s="186"/>
      <c r="AG561" s="177"/>
      <c r="AH561" s="219"/>
      <c r="AI561" s="219"/>
      <c r="AJ561" s="219"/>
      <c r="AK561" s="95"/>
      <c r="AL561" s="95"/>
      <c r="AM561" s="95"/>
      <c r="AN561" s="95"/>
      <c r="AO561" s="95"/>
      <c r="AP561" s="95"/>
      <c r="AQ561" s="95"/>
      <c r="AR561" s="95"/>
      <c r="AS561" s="95"/>
      <c r="AT561" s="219"/>
      <c r="AU561" s="219"/>
      <c r="AV561" s="219"/>
      <c r="AW561" s="95"/>
      <c r="AX561" s="95"/>
      <c r="AY561" s="95"/>
      <c r="AZ561" s="95"/>
      <c r="BA561" s="95"/>
      <c r="BB561" s="95"/>
      <c r="BC561" s="95"/>
      <c r="BD561" s="95"/>
      <c r="BE561" s="95"/>
      <c r="BF561" s="177"/>
      <c r="BG561" s="177"/>
      <c r="BH561" s="219"/>
      <c r="BI561" s="219"/>
      <c r="BJ561" s="219"/>
      <c r="BK561" s="219"/>
      <c r="BL561" s="219"/>
      <c r="BM561" s="219"/>
      <c r="BN561" s="95"/>
      <c r="BO561" s="95"/>
      <c r="BP561" s="95"/>
      <c r="BQ561" s="95"/>
      <c r="BR561" s="95"/>
      <c r="BS561" s="95"/>
      <c r="BT561" s="219"/>
      <c r="BU561" s="219"/>
      <c r="BV561" s="219"/>
      <c r="BW561" s="219"/>
      <c r="BX561" s="219"/>
      <c r="BY561" s="219"/>
      <c r="BZ561" s="95"/>
      <c r="CA561" s="95"/>
      <c r="CB561" s="95"/>
      <c r="CC561" s="95"/>
      <c r="CD561" s="95"/>
      <c r="CE561" s="95"/>
      <c r="CF561" s="177"/>
      <c r="CG561" s="177"/>
      <c r="CH561" s="219"/>
      <c r="CI561" s="219"/>
      <c r="CJ561" s="219"/>
      <c r="CK561" s="219"/>
      <c r="CL561" s="219"/>
      <c r="CM561" s="219"/>
      <c r="CN561" s="219"/>
      <c r="CO561" s="219"/>
      <c r="CP561" s="219"/>
      <c r="CQ561" s="95"/>
      <c r="CR561" s="95"/>
      <c r="CS561" s="95"/>
      <c r="CT561" s="219"/>
      <c r="CU561" s="219"/>
      <c r="CV561" s="219"/>
      <c r="CW561" s="219"/>
      <c r="CX561" s="219"/>
      <c r="CY561" s="219"/>
      <c r="CZ561" s="219"/>
      <c r="DA561" s="219"/>
      <c r="DB561" s="219"/>
      <c r="DC561" s="95"/>
      <c r="DD561" s="95"/>
      <c r="DE561" s="95"/>
      <c r="DF561" s="86"/>
      <c r="DG561" s="86"/>
      <c r="DH561" s="95"/>
      <c r="DI561" s="95"/>
      <c r="DJ561" s="95"/>
      <c r="DK561" s="95"/>
      <c r="DL561" s="95"/>
      <c r="DM561" s="95"/>
      <c r="DN561" s="95"/>
      <c r="DO561" s="95"/>
      <c r="DP561" s="95"/>
      <c r="DQ561" s="95"/>
      <c r="DR561" s="95"/>
      <c r="DS561" s="95"/>
      <c r="DT561" s="95"/>
      <c r="DU561" s="95"/>
      <c r="DV561" s="95"/>
      <c r="DW561" s="95"/>
      <c r="DX561" s="95"/>
      <c r="DY561" s="95"/>
      <c r="DZ561" s="95"/>
      <c r="EA561" s="95"/>
      <c r="EB561" s="95"/>
      <c r="EC561" s="95"/>
      <c r="ED561" s="95"/>
      <c r="EE561" s="95"/>
      <c r="EF561" s="95"/>
      <c r="EG561" s="95"/>
      <c r="EH561" s="95"/>
      <c r="EI561" s="95"/>
      <c r="EJ561" s="95"/>
      <c r="EK561" s="95"/>
      <c r="EL561" s="95"/>
      <c r="EM561" s="95"/>
      <c r="EN561" s="95"/>
      <c r="EO561" s="95"/>
      <c r="EP561" s="95"/>
      <c r="EQ561" s="95"/>
      <c r="ER561" s="95"/>
      <c r="ES561" s="95"/>
      <c r="ET561" s="95"/>
      <c r="EU561" s="95"/>
      <c r="EV561" s="95"/>
      <c r="EW561" s="95"/>
      <c r="EX561" s="95"/>
      <c r="EY561" s="95"/>
      <c r="EZ561" s="95"/>
      <c r="FA561" s="95"/>
      <c r="FB561" s="95"/>
      <c r="FC561" s="95"/>
      <c r="FD561" s="95"/>
      <c r="FE561" s="95"/>
      <c r="FF561" s="95"/>
      <c r="FG561" s="95"/>
      <c r="FH561" s="95">
        <v>0</v>
      </c>
      <c r="FI561" s="95">
        <v>0</v>
      </c>
      <c r="FJ561" s="95">
        <v>0</v>
      </c>
      <c r="FK561" s="95">
        <v>0</v>
      </c>
      <c r="FL561" s="95">
        <v>0</v>
      </c>
      <c r="FM561" s="95">
        <v>0</v>
      </c>
      <c r="FN561" s="95">
        <v>0</v>
      </c>
      <c r="FO561" s="95">
        <v>0</v>
      </c>
      <c r="FP561" s="95">
        <v>0</v>
      </c>
      <c r="FQ561" s="95">
        <v>0</v>
      </c>
      <c r="FR561" s="95">
        <v>0</v>
      </c>
      <c r="FS561" s="95">
        <v>0</v>
      </c>
      <c r="FT561" s="95">
        <v>0</v>
      </c>
      <c r="FU561" s="95">
        <v>0</v>
      </c>
      <c r="FV561" s="95">
        <v>0</v>
      </c>
      <c r="FW561" s="95">
        <v>0</v>
      </c>
      <c r="FX561" s="95">
        <v>0</v>
      </c>
      <c r="FY561" s="163"/>
      <c r="FZ561" s="163"/>
      <c r="GA561" s="163"/>
      <c r="GB561" s="163"/>
      <c r="GC561" s="163"/>
      <c r="GD561" s="163"/>
      <c r="GE561" s="163"/>
      <c r="GF561" s="163"/>
      <c r="GG561" s="163"/>
      <c r="GH561" s="163"/>
      <c r="GI561" s="163"/>
      <c r="GJ561" s="163"/>
      <c r="GK561" s="163"/>
      <c r="GL561" s="163"/>
      <c r="GM561" s="163"/>
      <c r="GN561" s="163"/>
      <c r="GO561" s="163"/>
      <c r="GP561" s="163"/>
      <c r="GQ561" s="163"/>
      <c r="GR561" s="163"/>
      <c r="GS561" s="163"/>
      <c r="GT561" s="163"/>
      <c r="GU561" s="163"/>
      <c r="GV561" s="163"/>
      <c r="GW561" s="163"/>
      <c r="GX561" s="163"/>
      <c r="GY561" s="163"/>
      <c r="GZ561" s="163"/>
      <c r="HA561" s="163"/>
      <c r="HB561" s="163"/>
      <c r="HC561" s="163"/>
      <c r="HD561" s="163"/>
      <c r="HE561" s="163"/>
      <c r="HF561" s="163"/>
      <c r="HG561" s="163"/>
      <c r="HH561" s="163"/>
    </row>
    <row r="562" spans="1:216" s="148" customFormat="1" ht="15" customHeight="1">
      <c r="A562" s="86"/>
      <c r="B562" s="104" t="s">
        <v>701</v>
      </c>
      <c r="C562" s="106" t="s">
        <v>690</v>
      </c>
      <c r="D562" s="108"/>
      <c r="E562" s="108"/>
      <c r="F562" s="108"/>
      <c r="G562" s="86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  <c r="AD562" s="95"/>
      <c r="AE562" s="95"/>
      <c r="AF562" s="186"/>
      <c r="AG562" s="177"/>
      <c r="AH562" s="219"/>
      <c r="AI562" s="219"/>
      <c r="AJ562" s="219"/>
      <c r="AK562" s="95"/>
      <c r="AL562" s="95"/>
      <c r="AM562" s="95"/>
      <c r="AN562" s="95"/>
      <c r="AO562" s="95"/>
      <c r="AP562" s="95"/>
      <c r="AQ562" s="95"/>
      <c r="AR562" s="95"/>
      <c r="AS562" s="95"/>
      <c r="AT562" s="219"/>
      <c r="AU562" s="219"/>
      <c r="AV562" s="219"/>
      <c r="AW562" s="95"/>
      <c r="AX562" s="95"/>
      <c r="AY562" s="95"/>
      <c r="AZ562" s="95"/>
      <c r="BA562" s="95"/>
      <c r="BB562" s="95"/>
      <c r="BC562" s="95"/>
      <c r="BD562" s="95"/>
      <c r="BE562" s="95"/>
      <c r="BF562" s="177"/>
      <c r="BG562" s="177"/>
      <c r="BH562" s="219"/>
      <c r="BI562" s="219"/>
      <c r="BJ562" s="219"/>
      <c r="BK562" s="219"/>
      <c r="BL562" s="219"/>
      <c r="BM562" s="219"/>
      <c r="BN562" s="95"/>
      <c r="BO562" s="95"/>
      <c r="BP562" s="95"/>
      <c r="BQ562" s="95"/>
      <c r="BR562" s="95"/>
      <c r="BS562" s="95"/>
      <c r="BT562" s="219"/>
      <c r="BU562" s="219"/>
      <c r="BV562" s="219"/>
      <c r="BW562" s="219"/>
      <c r="BX562" s="219"/>
      <c r="BY562" s="219"/>
      <c r="BZ562" s="95"/>
      <c r="CA562" s="95"/>
      <c r="CB562" s="95"/>
      <c r="CC562" s="95"/>
      <c r="CD562" s="95"/>
      <c r="CE562" s="95"/>
      <c r="CF562" s="177"/>
      <c r="CG562" s="177"/>
      <c r="CH562" s="219"/>
      <c r="CI562" s="219"/>
      <c r="CJ562" s="219"/>
      <c r="CK562" s="219"/>
      <c r="CL562" s="219"/>
      <c r="CM562" s="219"/>
      <c r="CN562" s="219"/>
      <c r="CO562" s="219"/>
      <c r="CP562" s="219"/>
      <c r="CQ562" s="95"/>
      <c r="CR562" s="95"/>
      <c r="CS562" s="95"/>
      <c r="CT562" s="219"/>
      <c r="CU562" s="219"/>
      <c r="CV562" s="219"/>
      <c r="CW562" s="219"/>
      <c r="CX562" s="219"/>
      <c r="CY562" s="219"/>
      <c r="CZ562" s="219"/>
      <c r="DA562" s="219"/>
      <c r="DB562" s="219"/>
      <c r="DC562" s="95"/>
      <c r="DD562" s="95"/>
      <c r="DE562" s="95"/>
      <c r="DF562" s="86"/>
      <c r="DG562" s="86"/>
      <c r="DH562" s="95"/>
      <c r="DI562" s="95"/>
      <c r="DJ562" s="95"/>
      <c r="DK562" s="95"/>
      <c r="DL562" s="95"/>
      <c r="DM562" s="95"/>
      <c r="DN562" s="95"/>
      <c r="DO562" s="95"/>
      <c r="DP562" s="95"/>
      <c r="DQ562" s="95"/>
      <c r="DR562" s="95"/>
      <c r="DS562" s="95"/>
      <c r="DT562" s="95"/>
      <c r="DU562" s="95"/>
      <c r="DV562" s="95"/>
      <c r="DW562" s="95"/>
      <c r="DX562" s="95"/>
      <c r="DY562" s="95"/>
      <c r="DZ562" s="95"/>
      <c r="EA562" s="95"/>
      <c r="EB562" s="95"/>
      <c r="EC562" s="95"/>
      <c r="ED562" s="95"/>
      <c r="EE562" s="95"/>
      <c r="EF562" s="95"/>
      <c r="EG562" s="95"/>
      <c r="EH562" s="95"/>
      <c r="EI562" s="95"/>
      <c r="EJ562" s="95"/>
      <c r="EK562" s="95"/>
      <c r="EL562" s="95"/>
      <c r="EM562" s="95"/>
      <c r="EN562" s="95"/>
      <c r="EO562" s="95"/>
      <c r="EP562" s="95"/>
      <c r="EQ562" s="95"/>
      <c r="ER562" s="95"/>
      <c r="ES562" s="95"/>
      <c r="ET562" s="95"/>
      <c r="EU562" s="95"/>
      <c r="EV562" s="95"/>
      <c r="EW562" s="95"/>
      <c r="EX562" s="95"/>
      <c r="EY562" s="95"/>
      <c r="EZ562" s="95"/>
      <c r="FA562" s="95"/>
      <c r="FB562" s="95"/>
      <c r="FC562" s="95"/>
      <c r="FD562" s="95"/>
      <c r="FE562" s="95"/>
      <c r="FF562" s="95"/>
      <c r="FG562" s="95"/>
      <c r="FH562" s="95"/>
      <c r="FI562" s="95"/>
      <c r="FJ562" s="95"/>
      <c r="FK562" s="95"/>
      <c r="FL562" s="95"/>
      <c r="FM562" s="95"/>
      <c r="FN562" s="95"/>
      <c r="FO562" s="95"/>
      <c r="FP562" s="95"/>
      <c r="FQ562" s="95"/>
      <c r="FR562" s="95"/>
      <c r="FS562" s="95"/>
      <c r="FT562" s="95"/>
      <c r="FU562" s="95"/>
      <c r="FV562" s="95"/>
      <c r="FW562" s="95"/>
      <c r="FX562" s="95"/>
      <c r="FY562" s="163"/>
      <c r="FZ562" s="163"/>
      <c r="GA562" s="163"/>
      <c r="GB562" s="163"/>
      <c r="GC562" s="163"/>
      <c r="GD562" s="163"/>
      <c r="GE562" s="163"/>
      <c r="GF562" s="163"/>
      <c r="GG562" s="163"/>
      <c r="GH562" s="163"/>
      <c r="GI562" s="163"/>
      <c r="GJ562" s="163"/>
      <c r="GK562" s="163"/>
      <c r="GL562" s="163"/>
      <c r="GM562" s="163"/>
      <c r="GN562" s="163"/>
      <c r="GO562" s="163"/>
      <c r="GP562" s="163"/>
      <c r="GQ562" s="163"/>
      <c r="GR562" s="163"/>
      <c r="GS562" s="163"/>
      <c r="GT562" s="163"/>
      <c r="GU562" s="163"/>
      <c r="GV562" s="163"/>
      <c r="GW562" s="163"/>
      <c r="GX562" s="163"/>
      <c r="GY562" s="163"/>
      <c r="GZ562" s="163"/>
      <c r="HA562" s="163"/>
      <c r="HB562" s="163"/>
      <c r="HC562" s="163"/>
      <c r="HD562" s="163"/>
      <c r="HE562" s="163"/>
      <c r="HF562" s="163"/>
      <c r="HG562" s="163"/>
      <c r="HH562" s="163"/>
    </row>
    <row r="563" spans="1:216" s="148" customFormat="1" ht="15" customHeight="1">
      <c r="A563" s="86"/>
      <c r="B563" s="104" t="s">
        <v>702</v>
      </c>
      <c r="C563" s="106" t="s">
        <v>697</v>
      </c>
      <c r="D563" s="108"/>
      <c r="E563" s="108"/>
      <c r="F563" s="108"/>
      <c r="G563" s="86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  <c r="AD563" s="95"/>
      <c r="AE563" s="95"/>
      <c r="AF563" s="182"/>
      <c r="AG563" s="177"/>
      <c r="AH563" s="219"/>
      <c r="AI563" s="219"/>
      <c r="AJ563" s="219"/>
      <c r="AK563" s="95"/>
      <c r="AL563" s="95"/>
      <c r="AM563" s="95"/>
      <c r="AN563" s="95"/>
      <c r="AO563" s="95"/>
      <c r="AP563" s="95"/>
      <c r="AQ563" s="95"/>
      <c r="AR563" s="95"/>
      <c r="AS563" s="95"/>
      <c r="AT563" s="219"/>
      <c r="AU563" s="219"/>
      <c r="AV563" s="219"/>
      <c r="AW563" s="95"/>
      <c r="AX563" s="95"/>
      <c r="AY563" s="95"/>
      <c r="AZ563" s="95"/>
      <c r="BA563" s="95"/>
      <c r="BB563" s="95"/>
      <c r="BC563" s="95"/>
      <c r="BD563" s="95"/>
      <c r="BE563" s="95"/>
      <c r="BF563" s="177"/>
      <c r="BG563" s="177"/>
      <c r="BH563" s="219"/>
      <c r="BI563" s="219"/>
      <c r="BJ563" s="219"/>
      <c r="BK563" s="219"/>
      <c r="BL563" s="219"/>
      <c r="BM563" s="219"/>
      <c r="BN563" s="95"/>
      <c r="BO563" s="95"/>
      <c r="BP563" s="95"/>
      <c r="BQ563" s="95"/>
      <c r="BR563" s="95"/>
      <c r="BS563" s="95"/>
      <c r="BT563" s="219"/>
      <c r="BU563" s="219"/>
      <c r="BV563" s="219"/>
      <c r="BW563" s="219"/>
      <c r="BX563" s="219"/>
      <c r="BY563" s="219"/>
      <c r="BZ563" s="95"/>
      <c r="CA563" s="95"/>
      <c r="CB563" s="95"/>
      <c r="CC563" s="95"/>
      <c r="CD563" s="95"/>
      <c r="CE563" s="95"/>
      <c r="CF563" s="177"/>
      <c r="CG563" s="177"/>
      <c r="CH563" s="219"/>
      <c r="CI563" s="219"/>
      <c r="CJ563" s="219"/>
      <c r="CK563" s="219"/>
      <c r="CL563" s="219"/>
      <c r="CM563" s="219"/>
      <c r="CN563" s="219"/>
      <c r="CO563" s="219"/>
      <c r="CP563" s="219"/>
      <c r="CQ563" s="95"/>
      <c r="CR563" s="95"/>
      <c r="CS563" s="95"/>
      <c r="CT563" s="219"/>
      <c r="CU563" s="219"/>
      <c r="CV563" s="219"/>
      <c r="CW563" s="219"/>
      <c r="CX563" s="219"/>
      <c r="CY563" s="219"/>
      <c r="CZ563" s="219"/>
      <c r="DA563" s="219"/>
      <c r="DB563" s="219"/>
      <c r="DC563" s="95"/>
      <c r="DD563" s="95"/>
      <c r="DE563" s="95"/>
      <c r="DF563" s="86"/>
      <c r="DG563" s="86"/>
      <c r="DH563" s="95"/>
      <c r="DI563" s="95"/>
      <c r="DJ563" s="95"/>
      <c r="DK563" s="95"/>
      <c r="DL563" s="95"/>
      <c r="DM563" s="95"/>
      <c r="DN563" s="95"/>
      <c r="DO563" s="95"/>
      <c r="DP563" s="95"/>
      <c r="DQ563" s="95"/>
      <c r="DR563" s="95"/>
      <c r="DS563" s="95"/>
      <c r="DT563" s="95"/>
      <c r="DU563" s="95"/>
      <c r="DV563" s="95"/>
      <c r="DW563" s="95"/>
      <c r="DX563" s="95"/>
      <c r="DY563" s="95"/>
      <c r="DZ563" s="95"/>
      <c r="EA563" s="95"/>
      <c r="EB563" s="95"/>
      <c r="EC563" s="95"/>
      <c r="ED563" s="95"/>
      <c r="EE563" s="95"/>
      <c r="EF563" s="95"/>
      <c r="EG563" s="95"/>
      <c r="EH563" s="95"/>
      <c r="EI563" s="95"/>
      <c r="EJ563" s="95"/>
      <c r="EK563" s="95"/>
      <c r="EL563" s="95"/>
      <c r="EM563" s="95"/>
      <c r="EN563" s="95"/>
      <c r="EO563" s="95"/>
      <c r="EP563" s="95"/>
      <c r="EQ563" s="95"/>
      <c r="ER563" s="95"/>
      <c r="ES563" s="95"/>
      <c r="ET563" s="95"/>
      <c r="EU563" s="95"/>
      <c r="EV563" s="95"/>
      <c r="EW563" s="95"/>
      <c r="EX563" s="95"/>
      <c r="EY563" s="95"/>
      <c r="EZ563" s="95"/>
      <c r="FA563" s="95"/>
      <c r="FB563" s="95"/>
      <c r="FC563" s="95"/>
      <c r="FD563" s="95"/>
      <c r="FE563" s="95"/>
      <c r="FF563" s="95"/>
      <c r="FG563" s="95"/>
      <c r="FH563" s="95">
        <v>0</v>
      </c>
      <c r="FI563" s="95">
        <v>0</v>
      </c>
      <c r="FJ563" s="95">
        <v>0</v>
      </c>
      <c r="FK563" s="95">
        <v>0</v>
      </c>
      <c r="FL563" s="95">
        <v>0</v>
      </c>
      <c r="FM563" s="95">
        <v>0</v>
      </c>
      <c r="FN563" s="95">
        <v>0</v>
      </c>
      <c r="FO563" s="95">
        <v>0</v>
      </c>
      <c r="FP563" s="95">
        <v>0</v>
      </c>
      <c r="FQ563" s="95">
        <v>0</v>
      </c>
      <c r="FR563" s="95">
        <v>0</v>
      </c>
      <c r="FS563" s="95">
        <v>0</v>
      </c>
      <c r="FT563" s="95">
        <v>0</v>
      </c>
      <c r="FU563" s="95">
        <v>0</v>
      </c>
      <c r="FV563" s="95">
        <v>0</v>
      </c>
      <c r="FW563" s="95">
        <v>0</v>
      </c>
      <c r="FX563" s="95">
        <v>0</v>
      </c>
      <c r="FY563" s="163"/>
      <c r="FZ563" s="163"/>
      <c r="GA563" s="163"/>
      <c r="GB563" s="163"/>
      <c r="GC563" s="163"/>
      <c r="GD563" s="163"/>
      <c r="GE563" s="163"/>
      <c r="GF563" s="163"/>
      <c r="GG563" s="163"/>
      <c r="GH563" s="163"/>
      <c r="GI563" s="163"/>
      <c r="GJ563" s="163"/>
      <c r="GK563" s="163"/>
      <c r="GL563" s="163"/>
      <c r="GM563" s="163"/>
      <c r="GN563" s="163"/>
      <c r="GO563" s="163"/>
      <c r="GP563" s="163"/>
      <c r="GQ563" s="163"/>
      <c r="GR563" s="163"/>
      <c r="GS563" s="163"/>
      <c r="GT563" s="163"/>
      <c r="GU563" s="163"/>
      <c r="GV563" s="163"/>
      <c r="GW563" s="163"/>
      <c r="GX563" s="163"/>
      <c r="GY563" s="163"/>
      <c r="GZ563" s="163"/>
      <c r="HA563" s="163"/>
      <c r="HB563" s="163"/>
      <c r="HC563" s="163"/>
      <c r="HD563" s="163"/>
      <c r="HE563" s="163"/>
      <c r="HF563" s="163"/>
      <c r="HG563" s="163"/>
      <c r="HH563" s="163"/>
    </row>
    <row r="564" spans="1:216" s="148" customFormat="1" ht="15" customHeight="1">
      <c r="A564" s="86"/>
      <c r="B564" s="104" t="s">
        <v>703</v>
      </c>
      <c r="C564" s="106" t="s">
        <v>688</v>
      </c>
      <c r="D564" s="108"/>
      <c r="E564" s="108"/>
      <c r="F564" s="108"/>
      <c r="G564" s="86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  <c r="AA564" s="95"/>
      <c r="AB564" s="95"/>
      <c r="AC564" s="95"/>
      <c r="AD564" s="95"/>
      <c r="AE564" s="95"/>
      <c r="AF564" s="182"/>
      <c r="AG564" s="177"/>
      <c r="AH564" s="219"/>
      <c r="AI564" s="219"/>
      <c r="AJ564" s="219"/>
      <c r="AK564" s="95"/>
      <c r="AL564" s="95"/>
      <c r="AM564" s="95"/>
      <c r="AN564" s="95"/>
      <c r="AO564" s="95"/>
      <c r="AP564" s="95"/>
      <c r="AQ564" s="95"/>
      <c r="AR564" s="95"/>
      <c r="AS564" s="95"/>
      <c r="AT564" s="219"/>
      <c r="AU564" s="219"/>
      <c r="AV564" s="219"/>
      <c r="AW564" s="95"/>
      <c r="AX564" s="95"/>
      <c r="AY564" s="95"/>
      <c r="AZ564" s="95"/>
      <c r="BA564" s="95"/>
      <c r="BB564" s="95"/>
      <c r="BC564" s="95"/>
      <c r="BD564" s="95"/>
      <c r="BE564" s="95"/>
      <c r="BF564" s="177"/>
      <c r="BG564" s="177"/>
      <c r="BH564" s="219"/>
      <c r="BI564" s="219"/>
      <c r="BJ564" s="219"/>
      <c r="BK564" s="219"/>
      <c r="BL564" s="219"/>
      <c r="BM564" s="219"/>
      <c r="BN564" s="95"/>
      <c r="BO564" s="95"/>
      <c r="BP564" s="95"/>
      <c r="BQ564" s="95"/>
      <c r="BR564" s="95"/>
      <c r="BS564" s="95"/>
      <c r="BT564" s="219"/>
      <c r="BU564" s="219"/>
      <c r="BV564" s="219"/>
      <c r="BW564" s="219"/>
      <c r="BX564" s="219"/>
      <c r="BY564" s="219"/>
      <c r="BZ564" s="95"/>
      <c r="CA564" s="95"/>
      <c r="CB564" s="95"/>
      <c r="CC564" s="95"/>
      <c r="CD564" s="95"/>
      <c r="CE564" s="95"/>
      <c r="CF564" s="177"/>
      <c r="CG564" s="177"/>
      <c r="CH564" s="219"/>
      <c r="CI564" s="219"/>
      <c r="CJ564" s="219"/>
      <c r="CK564" s="219"/>
      <c r="CL564" s="219"/>
      <c r="CM564" s="219"/>
      <c r="CN564" s="219"/>
      <c r="CO564" s="219"/>
      <c r="CP564" s="219"/>
      <c r="CQ564" s="95"/>
      <c r="CR564" s="95"/>
      <c r="CS564" s="95"/>
      <c r="CT564" s="219"/>
      <c r="CU564" s="219"/>
      <c r="CV564" s="219"/>
      <c r="CW564" s="219"/>
      <c r="CX564" s="219"/>
      <c r="CY564" s="219"/>
      <c r="CZ564" s="219"/>
      <c r="DA564" s="219"/>
      <c r="DB564" s="219"/>
      <c r="DC564" s="95"/>
      <c r="DD564" s="95"/>
      <c r="DE564" s="95"/>
      <c r="DF564" s="86"/>
      <c r="DG564" s="86"/>
      <c r="DH564" s="95"/>
      <c r="DI564" s="95"/>
      <c r="DJ564" s="95"/>
      <c r="DK564" s="95"/>
      <c r="DL564" s="95"/>
      <c r="DM564" s="95"/>
      <c r="DN564" s="95"/>
      <c r="DO564" s="95"/>
      <c r="DP564" s="95"/>
      <c r="DQ564" s="95"/>
      <c r="DR564" s="95"/>
      <c r="DS564" s="95"/>
      <c r="DT564" s="95"/>
      <c r="DU564" s="95"/>
      <c r="DV564" s="95"/>
      <c r="DW564" s="95"/>
      <c r="DX564" s="95"/>
      <c r="DY564" s="95"/>
      <c r="DZ564" s="95"/>
      <c r="EA564" s="95"/>
      <c r="EB564" s="95"/>
      <c r="EC564" s="95"/>
      <c r="ED564" s="95"/>
      <c r="EE564" s="95"/>
      <c r="EF564" s="95"/>
      <c r="EG564" s="95"/>
      <c r="EH564" s="95"/>
      <c r="EI564" s="95"/>
      <c r="EJ564" s="95"/>
      <c r="EK564" s="95"/>
      <c r="EL564" s="95"/>
      <c r="EM564" s="95"/>
      <c r="EN564" s="95"/>
      <c r="EO564" s="95"/>
      <c r="EP564" s="95"/>
      <c r="EQ564" s="95"/>
      <c r="ER564" s="95"/>
      <c r="ES564" s="95"/>
      <c r="ET564" s="95"/>
      <c r="EU564" s="95"/>
      <c r="EV564" s="95"/>
      <c r="EW564" s="95"/>
      <c r="EX564" s="95"/>
      <c r="EY564" s="95"/>
      <c r="EZ564" s="95"/>
      <c r="FA564" s="95"/>
      <c r="FB564" s="95"/>
      <c r="FC564" s="95"/>
      <c r="FD564" s="95"/>
      <c r="FE564" s="95"/>
      <c r="FF564" s="95"/>
      <c r="FG564" s="95"/>
      <c r="FH564" s="95"/>
      <c r="FI564" s="95"/>
      <c r="FJ564" s="95"/>
      <c r="FK564" s="95"/>
      <c r="FL564" s="95"/>
      <c r="FM564" s="95"/>
      <c r="FN564" s="95"/>
      <c r="FO564" s="95"/>
      <c r="FP564" s="95"/>
      <c r="FQ564" s="95"/>
      <c r="FR564" s="95"/>
      <c r="FS564" s="95"/>
      <c r="FT564" s="95"/>
      <c r="FU564" s="95"/>
      <c r="FV564" s="95"/>
      <c r="FW564" s="95"/>
      <c r="FX564" s="95"/>
      <c r="FY564" s="163"/>
      <c r="FZ564" s="163"/>
      <c r="GA564" s="163"/>
      <c r="GB564" s="163"/>
      <c r="GC564" s="163"/>
      <c r="GD564" s="163"/>
      <c r="GE564" s="163"/>
      <c r="GF564" s="163"/>
      <c r="GG564" s="163"/>
      <c r="GH564" s="163"/>
      <c r="GI564" s="163"/>
      <c r="GJ564" s="163"/>
      <c r="GK564" s="163"/>
      <c r="GL564" s="163"/>
      <c r="GM564" s="163"/>
      <c r="GN564" s="163"/>
      <c r="GO564" s="163"/>
      <c r="GP564" s="163"/>
      <c r="GQ564" s="163"/>
      <c r="GR564" s="163"/>
      <c r="GS564" s="163"/>
      <c r="GT564" s="163"/>
      <c r="GU564" s="163"/>
      <c r="GV564" s="163"/>
      <c r="GW564" s="163"/>
      <c r="GX564" s="163"/>
      <c r="GY564" s="163"/>
      <c r="GZ564" s="163"/>
      <c r="HA564" s="163"/>
      <c r="HB564" s="163"/>
      <c r="HC564" s="163"/>
      <c r="HD564" s="163"/>
      <c r="HE564" s="163"/>
      <c r="HF564" s="163"/>
      <c r="HG564" s="163"/>
      <c r="HH564" s="163"/>
    </row>
    <row r="565" spans="1:216" s="148" customFormat="1" ht="15" customHeight="1">
      <c r="A565" s="86"/>
      <c r="B565" s="104" t="s">
        <v>704</v>
      </c>
      <c r="C565" s="106" t="s">
        <v>692</v>
      </c>
      <c r="D565" s="108"/>
      <c r="E565" s="108"/>
      <c r="F565" s="108"/>
      <c r="G565" s="86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  <c r="AA565" s="95"/>
      <c r="AB565" s="95"/>
      <c r="AC565" s="95"/>
      <c r="AD565" s="95"/>
      <c r="AE565" s="95"/>
      <c r="AF565" s="182"/>
      <c r="AG565" s="177"/>
      <c r="AH565" s="219"/>
      <c r="AI565" s="219"/>
      <c r="AJ565" s="219"/>
      <c r="AK565" s="95"/>
      <c r="AL565" s="95"/>
      <c r="AM565" s="95"/>
      <c r="AN565" s="95"/>
      <c r="AO565" s="95"/>
      <c r="AP565" s="95"/>
      <c r="AQ565" s="95"/>
      <c r="AR565" s="95"/>
      <c r="AS565" s="95"/>
      <c r="AT565" s="219"/>
      <c r="AU565" s="219"/>
      <c r="AV565" s="219"/>
      <c r="AW565" s="95"/>
      <c r="AX565" s="95"/>
      <c r="AY565" s="95"/>
      <c r="AZ565" s="95"/>
      <c r="BA565" s="95"/>
      <c r="BB565" s="95"/>
      <c r="BC565" s="95"/>
      <c r="BD565" s="95"/>
      <c r="BE565" s="95"/>
      <c r="BF565" s="177"/>
      <c r="BG565" s="177"/>
      <c r="BH565" s="219"/>
      <c r="BI565" s="219"/>
      <c r="BJ565" s="219"/>
      <c r="BK565" s="219"/>
      <c r="BL565" s="219"/>
      <c r="BM565" s="219"/>
      <c r="BN565" s="95"/>
      <c r="BO565" s="95"/>
      <c r="BP565" s="95"/>
      <c r="BQ565" s="95"/>
      <c r="BR565" s="95"/>
      <c r="BS565" s="95"/>
      <c r="BT565" s="219"/>
      <c r="BU565" s="219"/>
      <c r="BV565" s="219"/>
      <c r="BW565" s="219"/>
      <c r="BX565" s="219"/>
      <c r="BY565" s="219"/>
      <c r="BZ565" s="95"/>
      <c r="CA565" s="95"/>
      <c r="CB565" s="95"/>
      <c r="CC565" s="95"/>
      <c r="CD565" s="95"/>
      <c r="CE565" s="95"/>
      <c r="CF565" s="177"/>
      <c r="CG565" s="177"/>
      <c r="CH565" s="219"/>
      <c r="CI565" s="219"/>
      <c r="CJ565" s="219"/>
      <c r="CK565" s="219"/>
      <c r="CL565" s="219"/>
      <c r="CM565" s="219"/>
      <c r="CN565" s="219"/>
      <c r="CO565" s="219"/>
      <c r="CP565" s="219"/>
      <c r="CQ565" s="95"/>
      <c r="CR565" s="95"/>
      <c r="CS565" s="95"/>
      <c r="CT565" s="219"/>
      <c r="CU565" s="219"/>
      <c r="CV565" s="219"/>
      <c r="CW565" s="219"/>
      <c r="CX565" s="219"/>
      <c r="CY565" s="219"/>
      <c r="CZ565" s="219"/>
      <c r="DA565" s="219"/>
      <c r="DB565" s="219"/>
      <c r="DC565" s="95"/>
      <c r="DD565" s="95"/>
      <c r="DE565" s="95"/>
      <c r="DF565" s="86"/>
      <c r="DG565" s="86"/>
      <c r="DH565" s="95"/>
      <c r="DI565" s="95"/>
      <c r="DJ565" s="95"/>
      <c r="DK565" s="95"/>
      <c r="DL565" s="95"/>
      <c r="DM565" s="95"/>
      <c r="DN565" s="95"/>
      <c r="DO565" s="95"/>
      <c r="DP565" s="95"/>
      <c r="DQ565" s="95"/>
      <c r="DR565" s="95"/>
      <c r="DS565" s="95"/>
      <c r="DT565" s="95"/>
      <c r="DU565" s="95"/>
      <c r="DV565" s="95"/>
      <c r="DW565" s="95"/>
      <c r="DX565" s="95"/>
      <c r="DY565" s="95"/>
      <c r="DZ565" s="95"/>
      <c r="EA565" s="95"/>
      <c r="EB565" s="95"/>
      <c r="EC565" s="95"/>
      <c r="ED565" s="95"/>
      <c r="EE565" s="95"/>
      <c r="EF565" s="95"/>
      <c r="EG565" s="95"/>
      <c r="EH565" s="95"/>
      <c r="EI565" s="95"/>
      <c r="EJ565" s="95"/>
      <c r="EK565" s="95"/>
      <c r="EL565" s="95"/>
      <c r="EM565" s="95"/>
      <c r="EN565" s="95"/>
      <c r="EO565" s="95"/>
      <c r="EP565" s="95"/>
      <c r="EQ565" s="95"/>
      <c r="ER565" s="95"/>
      <c r="ES565" s="95"/>
      <c r="ET565" s="95"/>
      <c r="EU565" s="95"/>
      <c r="EV565" s="95"/>
      <c r="EW565" s="95"/>
      <c r="EX565" s="95"/>
      <c r="EY565" s="95"/>
      <c r="EZ565" s="95"/>
      <c r="FA565" s="95"/>
      <c r="FB565" s="95"/>
      <c r="FC565" s="95"/>
      <c r="FD565" s="95"/>
      <c r="FE565" s="95"/>
      <c r="FF565" s="95"/>
      <c r="FG565" s="95"/>
      <c r="FH565" s="95"/>
      <c r="FI565" s="95"/>
      <c r="FJ565" s="95"/>
      <c r="FK565" s="95"/>
      <c r="FL565" s="95"/>
      <c r="FM565" s="95"/>
      <c r="FN565" s="95"/>
      <c r="FO565" s="95"/>
      <c r="FP565" s="95"/>
      <c r="FQ565" s="95"/>
      <c r="FR565" s="95"/>
      <c r="FS565" s="95"/>
      <c r="FT565" s="95"/>
      <c r="FU565" s="95"/>
      <c r="FV565" s="95"/>
      <c r="FW565" s="95"/>
      <c r="FX565" s="95"/>
      <c r="FY565" s="163"/>
      <c r="FZ565" s="163"/>
      <c r="GA565" s="163"/>
      <c r="GB565" s="163"/>
      <c r="GC565" s="163"/>
      <c r="GD565" s="163"/>
      <c r="GE565" s="163"/>
      <c r="GF565" s="163"/>
      <c r="GG565" s="163"/>
      <c r="GH565" s="163"/>
      <c r="GI565" s="163"/>
      <c r="GJ565" s="163"/>
      <c r="GK565" s="163"/>
      <c r="GL565" s="163"/>
      <c r="GM565" s="163"/>
      <c r="GN565" s="163"/>
      <c r="GO565" s="163"/>
      <c r="GP565" s="163"/>
      <c r="GQ565" s="163"/>
      <c r="GR565" s="163"/>
      <c r="GS565" s="163"/>
      <c r="GT565" s="163"/>
      <c r="GU565" s="163"/>
      <c r="GV565" s="163"/>
      <c r="GW565" s="163"/>
      <c r="GX565" s="163"/>
      <c r="GY565" s="163"/>
      <c r="GZ565" s="163"/>
      <c r="HA565" s="163"/>
      <c r="HB565" s="163"/>
      <c r="HC565" s="163"/>
      <c r="HD565" s="163"/>
      <c r="HE565" s="163"/>
      <c r="HF565" s="163"/>
      <c r="HG565" s="163"/>
      <c r="HH565" s="163"/>
    </row>
    <row r="566" spans="1:216" s="148" customFormat="1" ht="15" customHeight="1">
      <c r="A566" s="86"/>
      <c r="B566" s="104" t="s">
        <v>705</v>
      </c>
      <c r="C566" s="106" t="s">
        <v>688</v>
      </c>
      <c r="D566" s="108"/>
      <c r="E566" s="108"/>
      <c r="F566" s="108"/>
      <c r="G566" s="86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  <c r="AA566" s="95"/>
      <c r="AB566" s="95"/>
      <c r="AC566" s="95"/>
      <c r="AD566" s="95"/>
      <c r="AE566" s="95"/>
      <c r="AF566" s="182"/>
      <c r="AG566" s="177"/>
      <c r="AH566" s="219"/>
      <c r="AI566" s="219"/>
      <c r="AJ566" s="219"/>
      <c r="AK566" s="95"/>
      <c r="AL566" s="95"/>
      <c r="AM566" s="95"/>
      <c r="AN566" s="95"/>
      <c r="AO566" s="95"/>
      <c r="AP566" s="95"/>
      <c r="AQ566" s="95"/>
      <c r="AR566" s="95"/>
      <c r="AS566" s="95"/>
      <c r="AT566" s="219"/>
      <c r="AU566" s="219"/>
      <c r="AV566" s="219"/>
      <c r="AW566" s="95"/>
      <c r="AX566" s="95"/>
      <c r="AY566" s="95"/>
      <c r="AZ566" s="95"/>
      <c r="BA566" s="95"/>
      <c r="BB566" s="95"/>
      <c r="BC566" s="95"/>
      <c r="BD566" s="95"/>
      <c r="BE566" s="95"/>
      <c r="BF566" s="177"/>
      <c r="BG566" s="177"/>
      <c r="BH566" s="219"/>
      <c r="BI566" s="219"/>
      <c r="BJ566" s="219"/>
      <c r="BK566" s="219"/>
      <c r="BL566" s="219"/>
      <c r="BM566" s="219"/>
      <c r="BN566" s="95"/>
      <c r="BO566" s="95"/>
      <c r="BP566" s="95"/>
      <c r="BQ566" s="95"/>
      <c r="BR566" s="95"/>
      <c r="BS566" s="95"/>
      <c r="BT566" s="219"/>
      <c r="BU566" s="219"/>
      <c r="BV566" s="219"/>
      <c r="BW566" s="219"/>
      <c r="BX566" s="219"/>
      <c r="BY566" s="219"/>
      <c r="BZ566" s="95"/>
      <c r="CA566" s="95"/>
      <c r="CB566" s="95"/>
      <c r="CC566" s="95"/>
      <c r="CD566" s="95"/>
      <c r="CE566" s="95"/>
      <c r="CF566" s="177"/>
      <c r="CG566" s="177"/>
      <c r="CH566" s="219"/>
      <c r="CI566" s="219"/>
      <c r="CJ566" s="219"/>
      <c r="CK566" s="219"/>
      <c r="CL566" s="219"/>
      <c r="CM566" s="219"/>
      <c r="CN566" s="219"/>
      <c r="CO566" s="219"/>
      <c r="CP566" s="219"/>
      <c r="CQ566" s="95">
        <v>483073.33925937413</v>
      </c>
      <c r="CR566" s="95">
        <v>430992.04384611774</v>
      </c>
      <c r="CS566" s="95">
        <v>452461.07615475054</v>
      </c>
      <c r="CT566" s="219"/>
      <c r="CU566" s="219"/>
      <c r="CV566" s="219"/>
      <c r="CW566" s="219"/>
      <c r="CX566" s="219"/>
      <c r="CY566" s="219"/>
      <c r="CZ566" s="219"/>
      <c r="DA566" s="219"/>
      <c r="DB566" s="219"/>
      <c r="DC566" s="95"/>
      <c r="DD566" s="95"/>
      <c r="DE566" s="95"/>
      <c r="DF566" s="86"/>
      <c r="DG566" s="86"/>
      <c r="DH566" s="95"/>
      <c r="DI566" s="95"/>
      <c r="DJ566" s="95"/>
      <c r="DK566" s="95"/>
      <c r="DL566" s="95"/>
      <c r="DM566" s="95"/>
      <c r="DN566" s="95"/>
      <c r="DO566" s="95"/>
      <c r="DP566" s="95"/>
      <c r="DQ566" s="95"/>
      <c r="DR566" s="95"/>
      <c r="DS566" s="95"/>
      <c r="DT566" s="95"/>
      <c r="DU566" s="95"/>
      <c r="DV566" s="95"/>
      <c r="DW566" s="95"/>
      <c r="DX566" s="95"/>
      <c r="DY566" s="95"/>
      <c r="DZ566" s="95"/>
      <c r="EA566" s="95"/>
      <c r="EB566" s="95"/>
      <c r="EC566" s="95"/>
      <c r="ED566" s="95"/>
      <c r="EE566" s="95"/>
      <c r="EF566" s="95"/>
      <c r="EG566" s="95"/>
      <c r="EH566" s="95"/>
      <c r="EI566" s="95"/>
      <c r="EJ566" s="95"/>
      <c r="EK566" s="95"/>
      <c r="EL566" s="95"/>
      <c r="EM566" s="95"/>
      <c r="EN566" s="95"/>
      <c r="EO566" s="95"/>
      <c r="EP566" s="95"/>
      <c r="EQ566" s="95"/>
      <c r="ER566" s="95"/>
      <c r="ES566" s="95"/>
      <c r="ET566" s="95"/>
      <c r="EU566" s="95"/>
      <c r="EV566" s="95"/>
      <c r="EW566" s="95"/>
      <c r="EX566" s="95"/>
      <c r="EY566" s="95"/>
      <c r="EZ566" s="95"/>
      <c r="FA566" s="95"/>
      <c r="FB566" s="95"/>
      <c r="FC566" s="95"/>
      <c r="FD566" s="95"/>
      <c r="FE566" s="95"/>
      <c r="FF566" s="95"/>
      <c r="FG566" s="95"/>
      <c r="FH566" s="95">
        <v>16920</v>
      </c>
      <c r="FI566" s="95">
        <v>16920</v>
      </c>
      <c r="FJ566" s="95">
        <v>16920</v>
      </c>
      <c r="FK566" s="95">
        <v>16920</v>
      </c>
      <c r="FL566" s="95">
        <v>16920</v>
      </c>
      <c r="FM566" s="95">
        <v>15237</v>
      </c>
      <c r="FN566" s="95">
        <v>15237</v>
      </c>
      <c r="FO566" s="95">
        <v>15237</v>
      </c>
      <c r="FP566" s="95">
        <v>15237</v>
      </c>
      <c r="FQ566" s="95">
        <v>15969</v>
      </c>
      <c r="FR566" s="95">
        <v>15969</v>
      </c>
      <c r="FS566" s="95">
        <v>15969</v>
      </c>
      <c r="FT566" s="95">
        <v>15969</v>
      </c>
      <c r="FU566" s="95">
        <v>15774</v>
      </c>
      <c r="FV566" s="95">
        <v>15774</v>
      </c>
      <c r="FW566" s="95">
        <v>15774</v>
      </c>
      <c r="FX566" s="95">
        <v>15774</v>
      </c>
      <c r="FY566" s="163"/>
      <c r="FZ566" s="163"/>
      <c r="GA566" s="163"/>
      <c r="GB566" s="163"/>
      <c r="GC566" s="163"/>
      <c r="GD566" s="163"/>
      <c r="GE566" s="163"/>
      <c r="GF566" s="163"/>
      <c r="GG566" s="163"/>
      <c r="GH566" s="163"/>
      <c r="GI566" s="163"/>
      <c r="GJ566" s="163"/>
      <c r="GK566" s="163"/>
      <c r="GL566" s="163"/>
      <c r="GM566" s="163"/>
      <c r="GN566" s="163"/>
      <c r="GO566" s="163"/>
      <c r="GP566" s="163"/>
      <c r="GQ566" s="163"/>
      <c r="GR566" s="163"/>
      <c r="GS566" s="163"/>
      <c r="GT566" s="163"/>
      <c r="GU566" s="163"/>
      <c r="GV566" s="163"/>
      <c r="GW566" s="163"/>
      <c r="GX566" s="163"/>
      <c r="GY566" s="163"/>
      <c r="GZ566" s="163"/>
      <c r="HA566" s="163"/>
      <c r="HB566" s="163"/>
      <c r="HC566" s="163"/>
      <c r="HD566" s="163"/>
      <c r="HE566" s="163"/>
      <c r="HF566" s="163"/>
      <c r="HG566" s="163"/>
      <c r="HH566" s="163"/>
    </row>
    <row r="567" spans="1:216" s="148" customFormat="1" ht="15" customHeight="1">
      <c r="A567" s="86"/>
      <c r="B567" s="104" t="s">
        <v>706</v>
      </c>
      <c r="C567" s="106" t="s">
        <v>692</v>
      </c>
      <c r="D567" s="108"/>
      <c r="E567" s="108"/>
      <c r="F567" s="108"/>
      <c r="G567" s="86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  <c r="AA567" s="95"/>
      <c r="AB567" s="95"/>
      <c r="AC567" s="95"/>
      <c r="AD567" s="95"/>
      <c r="AE567" s="95"/>
      <c r="AF567" s="182"/>
      <c r="AG567" s="177"/>
      <c r="AH567" s="219"/>
      <c r="AI567" s="219"/>
      <c r="AJ567" s="219"/>
      <c r="AK567" s="95"/>
      <c r="AL567" s="95"/>
      <c r="AM567" s="95"/>
      <c r="AN567" s="95"/>
      <c r="AO567" s="95"/>
      <c r="AP567" s="95"/>
      <c r="AQ567" s="95"/>
      <c r="AR567" s="95"/>
      <c r="AS567" s="95"/>
      <c r="AT567" s="219"/>
      <c r="AU567" s="219"/>
      <c r="AV567" s="219"/>
      <c r="AW567" s="95"/>
      <c r="AX567" s="95"/>
      <c r="AY567" s="95"/>
      <c r="AZ567" s="95"/>
      <c r="BA567" s="95"/>
      <c r="BB567" s="95"/>
      <c r="BC567" s="95"/>
      <c r="BD567" s="95"/>
      <c r="BE567" s="95"/>
      <c r="BF567" s="177"/>
      <c r="BG567" s="177"/>
      <c r="BH567" s="219"/>
      <c r="BI567" s="219"/>
      <c r="BJ567" s="219"/>
      <c r="BK567" s="219"/>
      <c r="BL567" s="219"/>
      <c r="BM567" s="219"/>
      <c r="BN567" s="95"/>
      <c r="BO567" s="95"/>
      <c r="BP567" s="95"/>
      <c r="BQ567" s="95"/>
      <c r="BR567" s="95"/>
      <c r="BS567" s="95"/>
      <c r="BT567" s="219"/>
      <c r="BU567" s="219"/>
      <c r="BV567" s="219"/>
      <c r="BW567" s="219"/>
      <c r="BX567" s="219"/>
      <c r="BY567" s="219"/>
      <c r="BZ567" s="95"/>
      <c r="CA567" s="95"/>
      <c r="CB567" s="95"/>
      <c r="CC567" s="95"/>
      <c r="CD567" s="95"/>
      <c r="CE567" s="95"/>
      <c r="CF567" s="177"/>
      <c r="CG567" s="177"/>
      <c r="CH567" s="219"/>
      <c r="CI567" s="219"/>
      <c r="CJ567" s="219"/>
      <c r="CK567" s="219"/>
      <c r="CL567" s="219"/>
      <c r="CM567" s="219"/>
      <c r="CN567" s="219"/>
      <c r="CO567" s="219"/>
      <c r="CP567" s="219"/>
      <c r="CQ567" s="95">
        <v>0.25</v>
      </c>
      <c r="CR567" s="95">
        <v>0.25</v>
      </c>
      <c r="CS567" s="95">
        <v>0.25</v>
      </c>
      <c r="CT567" s="219"/>
      <c r="CU567" s="219"/>
      <c r="CV567" s="219"/>
      <c r="CW567" s="219"/>
      <c r="CX567" s="219"/>
      <c r="CY567" s="219"/>
      <c r="CZ567" s="219"/>
      <c r="DA567" s="219"/>
      <c r="DB567" s="219"/>
      <c r="DC567" s="95"/>
      <c r="DD567" s="95"/>
      <c r="DE567" s="95"/>
      <c r="DF567" s="86"/>
      <c r="DG567" s="86"/>
      <c r="DH567" s="95"/>
      <c r="DI567" s="95"/>
      <c r="DJ567" s="95"/>
      <c r="DK567" s="95"/>
      <c r="DL567" s="95"/>
      <c r="DM567" s="95"/>
      <c r="DN567" s="95"/>
      <c r="DO567" s="95"/>
      <c r="DP567" s="95"/>
      <c r="DQ567" s="95"/>
      <c r="DR567" s="95"/>
      <c r="DS567" s="95"/>
      <c r="DT567" s="95"/>
      <c r="DU567" s="95"/>
      <c r="DV567" s="95"/>
      <c r="DW567" s="95"/>
      <c r="DX567" s="95"/>
      <c r="DY567" s="95"/>
      <c r="DZ567" s="95"/>
      <c r="EA567" s="95"/>
      <c r="EB567" s="95"/>
      <c r="EC567" s="95"/>
      <c r="ED567" s="95"/>
      <c r="EE567" s="95"/>
      <c r="EF567" s="95"/>
      <c r="EG567" s="95"/>
      <c r="EH567" s="95"/>
      <c r="EI567" s="95"/>
      <c r="EJ567" s="95"/>
      <c r="EK567" s="95"/>
      <c r="EL567" s="95"/>
      <c r="EM567" s="95"/>
      <c r="EN567" s="95"/>
      <c r="EO567" s="95"/>
      <c r="EP567" s="95"/>
      <c r="EQ567" s="95"/>
      <c r="ER567" s="95"/>
      <c r="ES567" s="95"/>
      <c r="ET567" s="95"/>
      <c r="EU567" s="95"/>
      <c r="EV567" s="95"/>
      <c r="EW567" s="95"/>
      <c r="EX567" s="95"/>
      <c r="EY567" s="95"/>
      <c r="EZ567" s="95"/>
      <c r="FA567" s="95"/>
      <c r="FB567" s="95"/>
      <c r="FC567" s="95"/>
      <c r="FD567" s="95"/>
      <c r="FE567" s="95"/>
      <c r="FF567" s="95"/>
      <c r="FG567" s="95"/>
      <c r="FH567" s="95">
        <v>0.25</v>
      </c>
      <c r="FI567" s="95">
        <v>0.25</v>
      </c>
      <c r="FJ567" s="95">
        <v>0.25</v>
      </c>
      <c r="FK567" s="95">
        <v>0.25</v>
      </c>
      <c r="FL567" s="95">
        <v>0.25</v>
      </c>
      <c r="FM567" s="95">
        <v>0.25</v>
      </c>
      <c r="FN567" s="95">
        <v>0.25</v>
      </c>
      <c r="FO567" s="95">
        <v>0.25</v>
      </c>
      <c r="FP567" s="95">
        <v>0.25</v>
      </c>
      <c r="FQ567" s="95">
        <v>0.25</v>
      </c>
      <c r="FR567" s="95">
        <v>0.25</v>
      </c>
      <c r="FS567" s="95">
        <v>0.25</v>
      </c>
      <c r="FT567" s="95">
        <v>0.25</v>
      </c>
      <c r="FU567" s="95">
        <v>0.25</v>
      </c>
      <c r="FV567" s="95">
        <v>0.25</v>
      </c>
      <c r="FW567" s="95">
        <v>0.25</v>
      </c>
      <c r="FX567" s="95">
        <v>0.25</v>
      </c>
      <c r="FY567" s="163"/>
      <c r="FZ567" s="163"/>
      <c r="GA567" s="163"/>
      <c r="GB567" s="163"/>
      <c r="GC567" s="163"/>
      <c r="GD567" s="163"/>
      <c r="GE567" s="163"/>
      <c r="GF567" s="163"/>
      <c r="GG567" s="163"/>
      <c r="GH567" s="163"/>
      <c r="GI567" s="163"/>
      <c r="GJ567" s="163"/>
      <c r="GK567" s="163"/>
      <c r="GL567" s="163"/>
      <c r="GM567" s="163"/>
      <c r="GN567" s="163"/>
      <c r="GO567" s="163"/>
      <c r="GP567" s="163"/>
      <c r="GQ567" s="163"/>
      <c r="GR567" s="163"/>
      <c r="GS567" s="163"/>
      <c r="GT567" s="163"/>
      <c r="GU567" s="163"/>
      <c r="GV567" s="163"/>
      <c r="GW567" s="163"/>
      <c r="GX567" s="163"/>
      <c r="GY567" s="163"/>
      <c r="GZ567" s="163"/>
      <c r="HA567" s="163"/>
      <c r="HB567" s="163"/>
      <c r="HC567" s="163"/>
      <c r="HD567" s="163"/>
      <c r="HE567" s="163"/>
      <c r="HF567" s="163"/>
      <c r="HG567" s="163"/>
      <c r="HH567" s="163"/>
    </row>
    <row r="568" spans="1:216" s="148" customFormat="1" ht="15" customHeight="1">
      <c r="A568" s="86"/>
      <c r="B568" s="104" t="s">
        <v>707</v>
      </c>
      <c r="C568" s="106" t="s">
        <v>690</v>
      </c>
      <c r="D568" s="108"/>
      <c r="E568" s="108"/>
      <c r="F568" s="108"/>
      <c r="G568" s="86"/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/>
      <c r="S568" s="96"/>
      <c r="T568" s="96"/>
      <c r="U568" s="96"/>
      <c r="V568" s="96"/>
      <c r="W568" s="96"/>
      <c r="X568" s="96"/>
      <c r="Y568" s="96"/>
      <c r="Z568" s="96"/>
      <c r="AA568" s="96"/>
      <c r="AB568" s="96"/>
      <c r="AC568" s="96"/>
      <c r="AD568" s="96"/>
      <c r="AE568" s="96"/>
      <c r="AF568" s="186"/>
      <c r="AG568" s="177"/>
      <c r="AH568" s="220"/>
      <c r="AI568" s="220"/>
      <c r="AJ568" s="220"/>
      <c r="AK568" s="96"/>
      <c r="AL568" s="96"/>
      <c r="AM568" s="96"/>
      <c r="AN568" s="96"/>
      <c r="AO568" s="96"/>
      <c r="AP568" s="96"/>
      <c r="AQ568" s="96"/>
      <c r="AR568" s="96"/>
      <c r="AS568" s="96"/>
      <c r="AT568" s="220"/>
      <c r="AU568" s="220"/>
      <c r="AV568" s="220"/>
      <c r="AW568" s="96"/>
      <c r="AX568" s="96"/>
      <c r="AY568" s="96"/>
      <c r="AZ568" s="96"/>
      <c r="BA568" s="96"/>
      <c r="BB568" s="96"/>
      <c r="BC568" s="96"/>
      <c r="BD568" s="96"/>
      <c r="BE568" s="96"/>
      <c r="BF568" s="177"/>
      <c r="BG568" s="177"/>
      <c r="BH568" s="220"/>
      <c r="BI568" s="220"/>
      <c r="BJ568" s="220"/>
      <c r="BK568" s="220"/>
      <c r="BL568" s="220"/>
      <c r="BM568" s="220"/>
      <c r="BN568" s="96"/>
      <c r="BO568" s="96"/>
      <c r="BP568" s="96"/>
      <c r="BQ568" s="96"/>
      <c r="BR568" s="96"/>
      <c r="BS568" s="96"/>
      <c r="BT568" s="220"/>
      <c r="BU568" s="220"/>
      <c r="BV568" s="220"/>
      <c r="BW568" s="220"/>
      <c r="BX568" s="220"/>
      <c r="BY568" s="220"/>
      <c r="BZ568" s="96"/>
      <c r="CA568" s="96"/>
      <c r="CB568" s="96"/>
      <c r="CC568" s="96"/>
      <c r="CD568" s="96"/>
      <c r="CE568" s="96"/>
      <c r="CF568" s="177"/>
      <c r="CG568" s="177"/>
      <c r="CH568" s="220"/>
      <c r="CI568" s="220"/>
      <c r="CJ568" s="220"/>
      <c r="CK568" s="220"/>
      <c r="CL568" s="220"/>
      <c r="CM568" s="220"/>
      <c r="CN568" s="220"/>
      <c r="CO568" s="220"/>
      <c r="CP568" s="220"/>
      <c r="CQ568" s="96">
        <v>121.97601816299196</v>
      </c>
      <c r="CR568" s="96">
        <v>108.82549107114473</v>
      </c>
      <c r="CS568" s="96">
        <v>114.24642172907451</v>
      </c>
      <c r="CT568" s="220"/>
      <c r="CU568" s="220"/>
      <c r="CV568" s="220"/>
      <c r="CW568" s="220"/>
      <c r="CX568" s="220"/>
      <c r="CY568" s="220"/>
      <c r="CZ568" s="220"/>
      <c r="DA568" s="220"/>
      <c r="DB568" s="220"/>
      <c r="DC568" s="96"/>
      <c r="DD568" s="96"/>
      <c r="DE568" s="96"/>
      <c r="DF568" s="86"/>
      <c r="DG568" s="86"/>
      <c r="DH568" s="96"/>
      <c r="DI568" s="96"/>
      <c r="DJ568" s="96"/>
      <c r="DK568" s="96"/>
      <c r="DL568" s="96"/>
      <c r="DM568" s="96"/>
      <c r="DN568" s="96"/>
      <c r="DO568" s="96"/>
      <c r="DP568" s="96"/>
      <c r="DQ568" s="96"/>
      <c r="DR568" s="96"/>
      <c r="DS568" s="96"/>
      <c r="DT568" s="96"/>
      <c r="DU568" s="96"/>
      <c r="DV568" s="96"/>
      <c r="DW568" s="96"/>
      <c r="DX568" s="96"/>
      <c r="DY568" s="96"/>
      <c r="DZ568" s="96"/>
      <c r="EA568" s="96"/>
      <c r="EB568" s="96"/>
      <c r="EC568" s="96"/>
      <c r="ED568" s="96"/>
      <c r="EE568" s="96"/>
      <c r="EF568" s="96"/>
      <c r="EG568" s="96"/>
      <c r="EH568" s="96"/>
      <c r="EI568" s="96"/>
      <c r="EJ568" s="96"/>
      <c r="EK568" s="96"/>
      <c r="EL568" s="96"/>
      <c r="EM568" s="96"/>
      <c r="EN568" s="96"/>
      <c r="EO568" s="96"/>
      <c r="EP568" s="96"/>
      <c r="EQ568" s="96"/>
      <c r="ER568" s="96"/>
      <c r="ES568" s="96"/>
      <c r="ET568" s="96"/>
      <c r="EU568" s="96"/>
      <c r="EV568" s="96"/>
      <c r="EW568" s="96"/>
      <c r="EX568" s="96"/>
      <c r="EY568" s="96"/>
      <c r="EZ568" s="96"/>
      <c r="FA568" s="96"/>
      <c r="FB568" s="96"/>
      <c r="FC568" s="96"/>
      <c r="FD568" s="96"/>
      <c r="FE568" s="96"/>
      <c r="FF568" s="96"/>
      <c r="FG568" s="96"/>
      <c r="FH568" s="96">
        <v>4</v>
      </c>
      <c r="FI568" s="96">
        <v>4</v>
      </c>
      <c r="FJ568" s="96">
        <v>4</v>
      </c>
      <c r="FK568" s="96">
        <v>4</v>
      </c>
      <c r="FL568" s="96">
        <v>4</v>
      </c>
      <c r="FM568" s="96">
        <v>4</v>
      </c>
      <c r="FN568" s="96">
        <v>4</v>
      </c>
      <c r="FO568" s="96">
        <v>4</v>
      </c>
      <c r="FP568" s="96">
        <v>4</v>
      </c>
      <c r="FQ568" s="96">
        <v>4</v>
      </c>
      <c r="FR568" s="96">
        <v>4</v>
      </c>
      <c r="FS568" s="96">
        <v>4</v>
      </c>
      <c r="FT568" s="96">
        <v>4</v>
      </c>
      <c r="FU568" s="96">
        <v>4</v>
      </c>
      <c r="FV568" s="96">
        <v>4</v>
      </c>
      <c r="FW568" s="96">
        <v>4</v>
      </c>
      <c r="FX568" s="96">
        <v>4</v>
      </c>
      <c r="FY568" s="159"/>
      <c r="FZ568" s="159"/>
      <c r="GA568" s="159"/>
      <c r="GB568" s="159"/>
      <c r="GC568" s="159"/>
      <c r="GD568" s="159"/>
      <c r="GE568" s="159"/>
      <c r="GF568" s="159"/>
      <c r="GG568" s="159"/>
      <c r="GH568" s="159"/>
      <c r="GI568" s="159"/>
      <c r="GJ568" s="159"/>
      <c r="GK568" s="159"/>
      <c r="GL568" s="159"/>
      <c r="GM568" s="159"/>
      <c r="GN568" s="159"/>
      <c r="GO568" s="159"/>
      <c r="GP568" s="159"/>
      <c r="GQ568" s="159"/>
      <c r="GR568" s="159"/>
      <c r="GS568" s="159"/>
      <c r="GT568" s="159"/>
      <c r="GU568" s="159"/>
      <c r="GV568" s="159"/>
      <c r="GW568" s="159"/>
      <c r="GX568" s="159"/>
      <c r="GY568" s="159"/>
      <c r="GZ568" s="159"/>
      <c r="HA568" s="159"/>
      <c r="HB568" s="159"/>
      <c r="HC568" s="159"/>
      <c r="HD568" s="159"/>
      <c r="HE568" s="159"/>
      <c r="HF568" s="159"/>
      <c r="HG568" s="159"/>
      <c r="HH568" s="159"/>
    </row>
    <row r="569" spans="1:216" s="280" customFormat="1" ht="15" customHeight="1">
      <c r="A569" s="264"/>
      <c r="B569" s="255" t="s">
        <v>708</v>
      </c>
      <c r="C569" s="254"/>
      <c r="D569" s="263"/>
      <c r="E569" s="263"/>
      <c r="F569" s="263"/>
      <c r="G569" s="264"/>
      <c r="H569" s="269"/>
      <c r="I569" s="269"/>
      <c r="J569" s="269"/>
      <c r="K569" s="269"/>
      <c r="L569" s="269"/>
      <c r="M569" s="269"/>
      <c r="N569" s="269"/>
      <c r="O569" s="269"/>
      <c r="P569" s="269"/>
      <c r="Q569" s="269"/>
      <c r="R569" s="269"/>
      <c r="S569" s="269"/>
      <c r="T569" s="269"/>
      <c r="U569" s="269"/>
      <c r="V569" s="269"/>
      <c r="W569" s="269"/>
      <c r="X569" s="269"/>
      <c r="Y569" s="269"/>
      <c r="Z569" s="269"/>
      <c r="AA569" s="269"/>
      <c r="AB569" s="269"/>
      <c r="AC569" s="269"/>
      <c r="AD569" s="269"/>
      <c r="AE569" s="269"/>
      <c r="AF569" s="268"/>
      <c r="AG569" s="265"/>
      <c r="AH569" s="269"/>
      <c r="AI569" s="269"/>
      <c r="AJ569" s="269"/>
      <c r="AK569" s="269"/>
      <c r="AL569" s="269"/>
      <c r="AM569" s="269"/>
      <c r="AN569" s="269"/>
      <c r="AO569" s="269"/>
      <c r="AP569" s="269"/>
      <c r="AQ569" s="269"/>
      <c r="AR569" s="269"/>
      <c r="AS569" s="269"/>
      <c r="AT569" s="269"/>
      <c r="AU569" s="269"/>
      <c r="AV569" s="269"/>
      <c r="AW569" s="269"/>
      <c r="AX569" s="269"/>
      <c r="AY569" s="269"/>
      <c r="AZ569" s="269"/>
      <c r="BA569" s="269"/>
      <c r="BB569" s="269"/>
      <c r="BC569" s="269"/>
      <c r="BD569" s="269"/>
      <c r="BE569" s="269"/>
      <c r="BF569" s="265"/>
      <c r="BG569" s="265"/>
      <c r="BH569" s="269"/>
      <c r="BI569" s="269"/>
      <c r="BJ569" s="269"/>
      <c r="BK569" s="269"/>
      <c r="BL569" s="269"/>
      <c r="BM569" s="269"/>
      <c r="BN569" s="269"/>
      <c r="BO569" s="269"/>
      <c r="BP569" s="269"/>
      <c r="BQ569" s="269"/>
      <c r="BR569" s="269"/>
      <c r="BS569" s="269"/>
      <c r="BT569" s="269"/>
      <c r="BU569" s="269"/>
      <c r="BV569" s="269"/>
      <c r="BW569" s="269"/>
      <c r="BX569" s="269"/>
      <c r="BY569" s="269"/>
      <c r="BZ569" s="269"/>
      <c r="CA569" s="269"/>
      <c r="CB569" s="269"/>
      <c r="CC569" s="269"/>
      <c r="CD569" s="269"/>
      <c r="CE569" s="269"/>
      <c r="CF569" s="265"/>
      <c r="CG569" s="265"/>
      <c r="CH569" s="269"/>
      <c r="CI569" s="269"/>
      <c r="CJ569" s="269"/>
      <c r="CK569" s="269"/>
      <c r="CL569" s="269"/>
      <c r="CM569" s="269"/>
      <c r="CN569" s="269"/>
      <c r="CO569" s="269"/>
      <c r="CP569" s="269"/>
      <c r="CQ569" s="269"/>
      <c r="CR569" s="269"/>
      <c r="CS569" s="269"/>
      <c r="CT569" s="269"/>
      <c r="CU569" s="269"/>
      <c r="CV569" s="269"/>
      <c r="CW569" s="269"/>
      <c r="CX569" s="269"/>
      <c r="CY569" s="269"/>
      <c r="CZ569" s="269"/>
      <c r="DA569" s="269"/>
      <c r="DB569" s="269"/>
      <c r="DC569" s="269"/>
      <c r="DD569" s="269"/>
      <c r="DE569" s="269"/>
      <c r="DF569" s="264"/>
      <c r="DG569" s="264"/>
      <c r="DH569" s="269"/>
      <c r="DI569" s="269"/>
      <c r="DJ569" s="269"/>
      <c r="DK569" s="269"/>
      <c r="DL569" s="269"/>
      <c r="DM569" s="269"/>
      <c r="DN569" s="269"/>
      <c r="DO569" s="269"/>
      <c r="DP569" s="269"/>
      <c r="DQ569" s="269"/>
      <c r="DR569" s="269"/>
      <c r="DS569" s="269"/>
      <c r="DT569" s="269"/>
      <c r="DU569" s="269"/>
      <c r="DV569" s="269"/>
      <c r="DW569" s="269"/>
      <c r="DX569" s="269"/>
      <c r="DY569" s="269"/>
      <c r="DZ569" s="269"/>
      <c r="EA569" s="269"/>
      <c r="EB569" s="269"/>
      <c r="EC569" s="269"/>
      <c r="ED569" s="269"/>
      <c r="EE569" s="269"/>
      <c r="EF569" s="269"/>
      <c r="EG569" s="269"/>
      <c r="EH569" s="269"/>
      <c r="EI569" s="269"/>
      <c r="EJ569" s="269"/>
      <c r="EK569" s="269"/>
      <c r="EL569" s="269"/>
      <c r="EM569" s="269"/>
      <c r="EN569" s="269"/>
      <c r="EO569" s="269"/>
      <c r="EP569" s="269"/>
      <c r="EQ569" s="269"/>
      <c r="ER569" s="269"/>
      <c r="ES569" s="269"/>
      <c r="ET569" s="269"/>
      <c r="EU569" s="269"/>
      <c r="EV569" s="269"/>
      <c r="EW569" s="269"/>
      <c r="EX569" s="269"/>
      <c r="EY569" s="269"/>
      <c r="EZ569" s="269"/>
      <c r="FA569" s="269"/>
      <c r="FB569" s="269"/>
      <c r="FC569" s="269"/>
      <c r="FD569" s="269"/>
      <c r="FE569" s="269"/>
      <c r="FF569" s="269"/>
      <c r="FG569" s="269"/>
      <c r="FH569" s="269"/>
      <c r="FI569" s="269"/>
      <c r="FJ569" s="269"/>
      <c r="FK569" s="269"/>
      <c r="FL569" s="269"/>
      <c r="FM569" s="269"/>
      <c r="FN569" s="269"/>
      <c r="FO569" s="269"/>
      <c r="FP569" s="269"/>
      <c r="FQ569" s="269"/>
      <c r="FR569" s="269"/>
      <c r="FS569" s="269"/>
      <c r="FT569" s="269"/>
      <c r="FU569" s="269"/>
      <c r="FV569" s="269"/>
      <c r="FW569" s="269"/>
      <c r="FX569" s="269"/>
      <c r="FY569" s="274"/>
      <c r="FZ569" s="274"/>
      <c r="GA569" s="274"/>
      <c r="GB569" s="274"/>
      <c r="GC569" s="274"/>
      <c r="GD569" s="274"/>
      <c r="GE569" s="274"/>
      <c r="GF569" s="274"/>
      <c r="GG569" s="274"/>
      <c r="GH569" s="274"/>
      <c r="GI569" s="274"/>
      <c r="GJ569" s="274"/>
      <c r="GK569" s="274"/>
      <c r="GL569" s="274"/>
      <c r="GM569" s="274"/>
      <c r="GN569" s="274"/>
      <c r="GO569" s="274"/>
      <c r="GP569" s="274"/>
      <c r="GQ569" s="274"/>
      <c r="GR569" s="274"/>
      <c r="GS569" s="274"/>
      <c r="GT569" s="274"/>
      <c r="GU569" s="274"/>
      <c r="GV569" s="274"/>
      <c r="GW569" s="274"/>
      <c r="GX569" s="274"/>
      <c r="GY569" s="274"/>
      <c r="GZ569" s="274"/>
      <c r="HA569" s="274"/>
      <c r="HB569" s="274"/>
      <c r="HC569" s="274"/>
      <c r="HD569" s="274"/>
      <c r="HE569" s="274"/>
      <c r="HF569" s="274"/>
      <c r="HG569" s="274"/>
      <c r="HH569" s="274"/>
    </row>
    <row r="570" spans="1:216" s="148" customFormat="1" ht="15" customHeight="1">
      <c r="A570" s="86"/>
      <c r="B570" s="104" t="s">
        <v>709</v>
      </c>
      <c r="C570" s="106" t="s">
        <v>688</v>
      </c>
      <c r="D570" s="108"/>
      <c r="E570" s="108"/>
      <c r="F570" s="108"/>
      <c r="G570" s="86"/>
      <c r="H570" s="96">
        <v>9993183.7945523318</v>
      </c>
      <c r="I570" s="96">
        <v>8913703.4807559326</v>
      </c>
      <c r="J570" s="96">
        <v>9919771.272745233</v>
      </c>
      <c r="K570" s="96">
        <v>9468780.0371231996</v>
      </c>
      <c r="L570" s="96">
        <v>9722615.1122592315</v>
      </c>
      <c r="M570" s="96">
        <v>9848619.4293051008</v>
      </c>
      <c r="N570" s="96">
        <v>10358474.419673132</v>
      </c>
      <c r="O570" s="96">
        <v>10186479.385040032</v>
      </c>
      <c r="P570" s="96">
        <v>10034792.1636774</v>
      </c>
      <c r="Q570" s="96">
        <v>10069634.305682531</v>
      </c>
      <c r="R570" s="96">
        <v>9578953.4766747989</v>
      </c>
      <c r="S570" s="96">
        <v>9372551.7438225318</v>
      </c>
      <c r="T570" s="96"/>
      <c r="U570" s="96"/>
      <c r="V570" s="96"/>
      <c r="W570" s="96"/>
      <c r="X570" s="96"/>
      <c r="Y570" s="96"/>
      <c r="Z570" s="96"/>
      <c r="AA570" s="96"/>
      <c r="AB570" s="96"/>
      <c r="AC570" s="96"/>
      <c r="AD570" s="96"/>
      <c r="AE570" s="96"/>
      <c r="AF570" s="182"/>
      <c r="AG570" s="177"/>
      <c r="AH570" s="233"/>
      <c r="AI570" s="233"/>
      <c r="AJ570" s="233"/>
      <c r="AK570" s="96"/>
      <c r="AL570" s="96"/>
      <c r="AM570" s="96"/>
      <c r="AN570" s="96"/>
      <c r="AO570" s="96"/>
      <c r="AP570" s="96"/>
      <c r="AQ570" s="96"/>
      <c r="AR570" s="96"/>
      <c r="AS570" s="96"/>
      <c r="AT570" s="233"/>
      <c r="AU570" s="233"/>
      <c r="AV570" s="233"/>
      <c r="AW570" s="96"/>
      <c r="AX570" s="96"/>
      <c r="AY570" s="96"/>
      <c r="AZ570" s="96"/>
      <c r="BA570" s="96"/>
      <c r="BB570" s="96"/>
      <c r="BC570" s="96"/>
      <c r="BD570" s="96"/>
      <c r="BE570" s="96"/>
      <c r="BF570" s="177"/>
      <c r="BG570" s="177"/>
      <c r="BH570" s="233"/>
      <c r="BI570" s="233"/>
      <c r="BJ570" s="233"/>
      <c r="BK570" s="233"/>
      <c r="BL570" s="233"/>
      <c r="BM570" s="233"/>
      <c r="BN570" s="96"/>
      <c r="BO570" s="96"/>
      <c r="BP570" s="96"/>
      <c r="BQ570" s="96"/>
      <c r="BR570" s="96"/>
      <c r="BS570" s="96"/>
      <c r="BT570" s="233"/>
      <c r="BU570" s="233"/>
      <c r="BV570" s="233"/>
      <c r="BW570" s="233"/>
      <c r="BX570" s="233"/>
      <c r="BY570" s="233"/>
      <c r="BZ570" s="96"/>
      <c r="CA570" s="96"/>
      <c r="CB570" s="96"/>
      <c r="CC570" s="96"/>
      <c r="CD570" s="96"/>
      <c r="CE570" s="96"/>
      <c r="CF570" s="177"/>
      <c r="CG570" s="177"/>
      <c r="CH570" s="233"/>
      <c r="CI570" s="233"/>
      <c r="CJ570" s="233"/>
      <c r="CK570" s="233"/>
      <c r="CL570" s="233"/>
      <c r="CM570" s="233"/>
      <c r="CN570" s="233"/>
      <c r="CO570" s="233"/>
      <c r="CP570" s="233"/>
      <c r="CQ570" s="96"/>
      <c r="CR570" s="96"/>
      <c r="CS570" s="96"/>
      <c r="CT570" s="233"/>
      <c r="CU570" s="233"/>
      <c r="CV570" s="233"/>
      <c r="CW570" s="233"/>
      <c r="CX570" s="233"/>
      <c r="CY570" s="233"/>
      <c r="CZ570" s="233"/>
      <c r="DA570" s="233"/>
      <c r="DB570" s="233"/>
      <c r="DC570" s="96"/>
      <c r="DD570" s="96"/>
      <c r="DE570" s="96"/>
      <c r="DF570" s="86"/>
      <c r="DG570" s="86"/>
      <c r="DH570" s="96"/>
      <c r="DI570" s="96"/>
      <c r="DJ570" s="96"/>
      <c r="DK570" s="96"/>
      <c r="DL570" s="96"/>
      <c r="DM570" s="96"/>
      <c r="DN570" s="96"/>
      <c r="DO570" s="96"/>
      <c r="DP570" s="96"/>
      <c r="DQ570" s="96"/>
      <c r="DR570" s="96"/>
      <c r="DS570" s="96"/>
      <c r="DT570" s="96"/>
      <c r="DU570" s="96"/>
      <c r="DV570" s="96"/>
      <c r="DW570" s="96"/>
      <c r="DX570" s="96"/>
      <c r="DY570" s="96"/>
      <c r="DZ570" s="96"/>
      <c r="EA570" s="96"/>
      <c r="EB570" s="96"/>
      <c r="EC570" s="96"/>
      <c r="ED570" s="96"/>
      <c r="EE570" s="96"/>
      <c r="EF570" s="96"/>
      <c r="EG570" s="96"/>
      <c r="EH570" s="96"/>
      <c r="EI570" s="96"/>
      <c r="EJ570" s="96"/>
      <c r="EK570" s="96"/>
      <c r="EL570" s="96"/>
      <c r="EM570" s="96"/>
      <c r="EN570" s="96"/>
      <c r="EO570" s="96"/>
      <c r="EP570" s="96"/>
      <c r="EQ570" s="96"/>
      <c r="ER570" s="96"/>
      <c r="ES570" s="96"/>
      <c r="ET570" s="96"/>
      <c r="EU570" s="96"/>
      <c r="EV570" s="96"/>
      <c r="EW570" s="96"/>
      <c r="EX570" s="96"/>
      <c r="EY570" s="96"/>
      <c r="EZ570" s="96"/>
      <c r="FA570" s="96"/>
      <c r="FB570" s="96"/>
      <c r="FC570" s="96"/>
      <c r="FD570" s="96"/>
      <c r="FE570" s="96"/>
      <c r="FF570" s="96"/>
      <c r="FG570" s="96"/>
      <c r="FH570" s="96">
        <v>314394</v>
      </c>
      <c r="FI570" s="96">
        <v>314394</v>
      </c>
      <c r="FJ570" s="96">
        <v>314394</v>
      </c>
      <c r="FK570" s="96">
        <v>314394</v>
      </c>
      <c r="FL570" s="96">
        <v>314394</v>
      </c>
      <c r="FM570" s="96">
        <v>268851</v>
      </c>
      <c r="FN570" s="96">
        <v>268851</v>
      </c>
      <c r="FO570" s="96">
        <v>268851</v>
      </c>
      <c r="FP570" s="96">
        <v>268851</v>
      </c>
      <c r="FQ570" s="96">
        <v>296332</v>
      </c>
      <c r="FR570" s="96">
        <v>296332</v>
      </c>
      <c r="FS570" s="96">
        <v>296332</v>
      </c>
      <c r="FT570" s="96">
        <v>296332</v>
      </c>
      <c r="FU570" s="96">
        <v>283183</v>
      </c>
      <c r="FV570" s="96">
        <v>283183</v>
      </c>
      <c r="FW570" s="96">
        <v>283183</v>
      </c>
      <c r="FX570" s="96">
        <v>283183</v>
      </c>
      <c r="FY570" s="159"/>
      <c r="FZ570" s="159"/>
      <c r="GA570" s="159"/>
      <c r="GB570" s="159"/>
      <c r="GC570" s="159"/>
      <c r="GD570" s="159"/>
      <c r="GE570" s="159"/>
      <c r="GF570" s="159"/>
      <c r="GG570" s="159"/>
      <c r="GH570" s="159"/>
      <c r="GI570" s="159"/>
      <c r="GJ570" s="159"/>
      <c r="GK570" s="159"/>
      <c r="GL570" s="159"/>
      <c r="GM570" s="159"/>
      <c r="GN570" s="159"/>
      <c r="GO570" s="159"/>
      <c r="GP570" s="159"/>
      <c r="GQ570" s="159"/>
      <c r="GR570" s="159"/>
      <c r="GS570" s="159"/>
      <c r="GT570" s="159"/>
      <c r="GU570" s="159"/>
      <c r="GV570" s="159"/>
      <c r="GW570" s="159"/>
      <c r="GX570" s="159"/>
      <c r="GY570" s="159"/>
      <c r="GZ570" s="159"/>
      <c r="HA570" s="159"/>
      <c r="HB570" s="159"/>
      <c r="HC570" s="159"/>
      <c r="HD570" s="159"/>
      <c r="HE570" s="159"/>
      <c r="HF570" s="159"/>
      <c r="HG570" s="159"/>
      <c r="HH570" s="159"/>
    </row>
    <row r="571" spans="1:216" s="148" customFormat="1" ht="15" customHeight="1">
      <c r="A571" s="86"/>
      <c r="B571" s="104" t="s">
        <v>710</v>
      </c>
      <c r="C571" s="106" t="s">
        <v>688</v>
      </c>
      <c r="D571" s="108"/>
      <c r="E571" s="108"/>
      <c r="F571" s="108"/>
      <c r="G571" s="86"/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96"/>
      <c r="U571" s="96"/>
      <c r="V571" s="96"/>
      <c r="W571" s="96"/>
      <c r="X571" s="96"/>
      <c r="Y571" s="96"/>
      <c r="Z571" s="96"/>
      <c r="AA571" s="96"/>
      <c r="AB571" s="96"/>
      <c r="AC571" s="96"/>
      <c r="AD571" s="96"/>
      <c r="AE571" s="96"/>
      <c r="AF571" s="182"/>
      <c r="AG571" s="177"/>
      <c r="AH571" s="233"/>
      <c r="AI571" s="233"/>
      <c r="AJ571" s="233"/>
      <c r="AK571" s="96"/>
      <c r="AL571" s="96"/>
      <c r="AM571" s="96"/>
      <c r="AN571" s="96"/>
      <c r="AO571" s="96"/>
      <c r="AP571" s="96"/>
      <c r="AQ571" s="96"/>
      <c r="AR571" s="96"/>
      <c r="AS571" s="96"/>
      <c r="AT571" s="233"/>
      <c r="AU571" s="233"/>
      <c r="AV571" s="233"/>
      <c r="AW571" s="96"/>
      <c r="AX571" s="96"/>
      <c r="AY571" s="96"/>
      <c r="AZ571" s="96"/>
      <c r="BA571" s="96"/>
      <c r="BB571" s="96"/>
      <c r="BC571" s="96"/>
      <c r="BD571" s="96"/>
      <c r="BE571" s="96"/>
      <c r="BF571" s="177"/>
      <c r="BG571" s="177"/>
      <c r="BH571" s="233"/>
      <c r="BI571" s="233"/>
      <c r="BJ571" s="233"/>
      <c r="BK571" s="233"/>
      <c r="BL571" s="233"/>
      <c r="BM571" s="233"/>
      <c r="BN571" s="96"/>
      <c r="BO571" s="96"/>
      <c r="BP571" s="96"/>
      <c r="BQ571" s="96"/>
      <c r="BR571" s="96"/>
      <c r="BS571" s="96"/>
      <c r="BT571" s="233"/>
      <c r="BU571" s="233"/>
      <c r="BV571" s="233"/>
      <c r="BW571" s="233"/>
      <c r="BX571" s="233"/>
      <c r="BY571" s="233"/>
      <c r="BZ571" s="96"/>
      <c r="CA571" s="96"/>
      <c r="CB571" s="96"/>
      <c r="CC571" s="96"/>
      <c r="CD571" s="96"/>
      <c r="CE571" s="96"/>
      <c r="CF571" s="177"/>
      <c r="CG571" s="177"/>
      <c r="CH571" s="233"/>
      <c r="CI571" s="233"/>
      <c r="CJ571" s="233"/>
      <c r="CK571" s="233"/>
      <c r="CL571" s="233"/>
      <c r="CM571" s="233"/>
      <c r="CN571" s="233"/>
      <c r="CO571" s="233"/>
      <c r="CP571" s="233"/>
      <c r="CQ571" s="96"/>
      <c r="CR571" s="96"/>
      <c r="CS571" s="96"/>
      <c r="CT571" s="233"/>
      <c r="CU571" s="233"/>
      <c r="CV571" s="233"/>
      <c r="CW571" s="233"/>
      <c r="CX571" s="233"/>
      <c r="CY571" s="233"/>
      <c r="CZ571" s="233"/>
      <c r="DA571" s="233"/>
      <c r="DB571" s="233"/>
      <c r="DC571" s="96"/>
      <c r="DD571" s="96"/>
      <c r="DE571" s="96"/>
      <c r="DF571" s="86"/>
      <c r="DG571" s="86"/>
      <c r="DH571" s="96"/>
      <c r="DI571" s="96"/>
      <c r="DJ571" s="96"/>
      <c r="DK571" s="96"/>
      <c r="DL571" s="96"/>
      <c r="DM571" s="96"/>
      <c r="DN571" s="96"/>
      <c r="DO571" s="96"/>
      <c r="DP571" s="96"/>
      <c r="DQ571" s="96"/>
      <c r="DR571" s="96"/>
      <c r="DS571" s="96"/>
      <c r="DT571" s="96"/>
      <c r="DU571" s="96"/>
      <c r="DV571" s="96"/>
      <c r="DW571" s="96"/>
      <c r="DX571" s="96"/>
      <c r="DY571" s="96"/>
      <c r="DZ571" s="96"/>
      <c r="EA571" s="96"/>
      <c r="EB571" s="96"/>
      <c r="EC571" s="96"/>
      <c r="ED571" s="96"/>
      <c r="EE571" s="96"/>
      <c r="EF571" s="96"/>
      <c r="EG571" s="96"/>
      <c r="EH571" s="96"/>
      <c r="EI571" s="96"/>
      <c r="EJ571" s="96"/>
      <c r="EK571" s="96"/>
      <c r="EL571" s="96"/>
      <c r="EM571" s="96"/>
      <c r="EN571" s="96"/>
      <c r="EO571" s="96"/>
      <c r="EP571" s="96"/>
      <c r="EQ571" s="96"/>
      <c r="ER571" s="96"/>
      <c r="ES571" s="96"/>
      <c r="ET571" s="96"/>
      <c r="EU571" s="96"/>
      <c r="EV571" s="96"/>
      <c r="EW571" s="96"/>
      <c r="EX571" s="96"/>
      <c r="EY571" s="96"/>
      <c r="EZ571" s="96"/>
      <c r="FA571" s="96"/>
      <c r="FB571" s="96"/>
      <c r="FC571" s="96"/>
      <c r="FD571" s="96"/>
      <c r="FE571" s="96"/>
      <c r="FF571" s="96"/>
      <c r="FG571" s="96"/>
      <c r="FH571" s="96"/>
      <c r="FI571" s="96"/>
      <c r="FJ571" s="96"/>
      <c r="FK571" s="96"/>
      <c r="FL571" s="96"/>
      <c r="FM571" s="96"/>
      <c r="FN571" s="96"/>
      <c r="FO571" s="96"/>
      <c r="FP571" s="96"/>
      <c r="FQ571" s="96"/>
      <c r="FR571" s="96"/>
      <c r="FS571" s="96"/>
      <c r="FT571" s="96"/>
      <c r="FU571" s="96"/>
      <c r="FV571" s="96"/>
      <c r="FW571" s="96"/>
      <c r="FX571" s="96"/>
      <c r="FY571" s="159"/>
      <c r="FZ571" s="159"/>
      <c r="GA571" s="159"/>
      <c r="GB571" s="159"/>
      <c r="GC571" s="159"/>
      <c r="GD571" s="159"/>
      <c r="GE571" s="159"/>
      <c r="GF571" s="159"/>
      <c r="GG571" s="159"/>
      <c r="GH571" s="159"/>
      <c r="GI571" s="159"/>
      <c r="GJ571" s="159"/>
      <c r="GK571" s="159"/>
      <c r="GL571" s="159"/>
      <c r="GM571" s="159"/>
      <c r="GN571" s="159"/>
      <c r="GO571" s="159"/>
      <c r="GP571" s="159"/>
      <c r="GQ571" s="159"/>
      <c r="GR571" s="159"/>
      <c r="GS571" s="159"/>
      <c r="GT571" s="159"/>
      <c r="GU571" s="159"/>
      <c r="GV571" s="159"/>
      <c r="GW571" s="159"/>
      <c r="GX571" s="159"/>
      <c r="GY571" s="159"/>
      <c r="GZ571" s="159"/>
      <c r="HA571" s="159"/>
      <c r="HB571" s="159"/>
      <c r="HC571" s="159"/>
      <c r="HD571" s="159"/>
      <c r="HE571" s="159"/>
      <c r="HF571" s="159"/>
      <c r="HG571" s="159"/>
      <c r="HH571" s="159"/>
    </row>
    <row r="572" spans="1:216" s="148" customFormat="1" ht="15" customHeight="1">
      <c r="A572" s="86"/>
      <c r="B572" s="104" t="s">
        <v>711</v>
      </c>
      <c r="C572" s="106" t="s">
        <v>688</v>
      </c>
      <c r="D572" s="108"/>
      <c r="E572" s="108"/>
      <c r="F572" s="108"/>
      <c r="G572" s="86"/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96"/>
      <c r="U572" s="96"/>
      <c r="V572" s="96"/>
      <c r="W572" s="96"/>
      <c r="X572" s="96"/>
      <c r="Y572" s="96"/>
      <c r="Z572" s="96"/>
      <c r="AA572" s="96"/>
      <c r="AB572" s="96"/>
      <c r="AC572" s="96"/>
      <c r="AD572" s="96"/>
      <c r="AE572" s="96"/>
      <c r="AF572" s="182"/>
      <c r="AG572" s="177"/>
      <c r="AH572" s="233"/>
      <c r="AI572" s="233"/>
      <c r="AJ572" s="233"/>
      <c r="AK572" s="96"/>
      <c r="AL572" s="96"/>
      <c r="AM572" s="96"/>
      <c r="AN572" s="96"/>
      <c r="AO572" s="96"/>
      <c r="AP572" s="96"/>
      <c r="AQ572" s="96"/>
      <c r="AR572" s="96"/>
      <c r="AS572" s="96"/>
      <c r="AT572" s="233"/>
      <c r="AU572" s="233"/>
      <c r="AV572" s="233"/>
      <c r="AW572" s="96"/>
      <c r="AX572" s="96"/>
      <c r="AY572" s="96"/>
      <c r="AZ572" s="96"/>
      <c r="BA572" s="96"/>
      <c r="BB572" s="96"/>
      <c r="BC572" s="96"/>
      <c r="BD572" s="96"/>
      <c r="BE572" s="96"/>
      <c r="BF572" s="177"/>
      <c r="BG572" s="177"/>
      <c r="BH572" s="233"/>
      <c r="BI572" s="233"/>
      <c r="BJ572" s="233"/>
      <c r="BK572" s="233"/>
      <c r="BL572" s="233"/>
      <c r="BM572" s="233"/>
      <c r="BN572" s="96"/>
      <c r="BO572" s="96"/>
      <c r="BP572" s="96"/>
      <c r="BQ572" s="96"/>
      <c r="BR572" s="96"/>
      <c r="BS572" s="96"/>
      <c r="BT572" s="233"/>
      <c r="BU572" s="233"/>
      <c r="BV572" s="233"/>
      <c r="BW572" s="233"/>
      <c r="BX572" s="233"/>
      <c r="BY572" s="233"/>
      <c r="BZ572" s="96"/>
      <c r="CA572" s="96"/>
      <c r="CB572" s="96"/>
      <c r="CC572" s="96"/>
      <c r="CD572" s="96"/>
      <c r="CE572" s="96"/>
      <c r="CF572" s="177"/>
      <c r="CG572" s="177"/>
      <c r="CH572" s="233"/>
      <c r="CI572" s="233"/>
      <c r="CJ572" s="233"/>
      <c r="CK572" s="233"/>
      <c r="CL572" s="233"/>
      <c r="CM572" s="233"/>
      <c r="CN572" s="233"/>
      <c r="CO572" s="233"/>
      <c r="CP572" s="233"/>
      <c r="CQ572" s="96"/>
      <c r="CR572" s="96"/>
      <c r="CS572" s="96"/>
      <c r="CT572" s="233"/>
      <c r="CU572" s="233"/>
      <c r="CV572" s="233"/>
      <c r="CW572" s="233"/>
      <c r="CX572" s="233"/>
      <c r="CY572" s="233"/>
      <c r="CZ572" s="233"/>
      <c r="DA572" s="233"/>
      <c r="DB572" s="233"/>
      <c r="DC572" s="96"/>
      <c r="DD572" s="96"/>
      <c r="DE572" s="96"/>
      <c r="DF572" s="86"/>
      <c r="DG572" s="86"/>
      <c r="DH572" s="96"/>
      <c r="DI572" s="96"/>
      <c r="DJ572" s="96"/>
      <c r="DK572" s="96"/>
      <c r="DL572" s="96"/>
      <c r="DM572" s="96"/>
      <c r="DN572" s="96"/>
      <c r="DO572" s="96"/>
      <c r="DP572" s="96"/>
      <c r="DQ572" s="96"/>
      <c r="DR572" s="96"/>
      <c r="DS572" s="96"/>
      <c r="DT572" s="96"/>
      <c r="DU572" s="96"/>
      <c r="DV572" s="96"/>
      <c r="DW572" s="96"/>
      <c r="DX572" s="96"/>
      <c r="DY572" s="96"/>
      <c r="DZ572" s="96"/>
      <c r="EA572" s="96"/>
      <c r="EB572" s="96"/>
      <c r="EC572" s="96"/>
      <c r="ED572" s="96"/>
      <c r="EE572" s="96"/>
      <c r="EF572" s="96"/>
      <c r="EG572" s="96"/>
      <c r="EH572" s="96"/>
      <c r="EI572" s="96"/>
      <c r="EJ572" s="96"/>
      <c r="EK572" s="96"/>
      <c r="EL572" s="96"/>
      <c r="EM572" s="96"/>
      <c r="EN572" s="96"/>
      <c r="EO572" s="96"/>
      <c r="EP572" s="96"/>
      <c r="EQ572" s="96"/>
      <c r="ER572" s="96"/>
      <c r="ES572" s="96"/>
      <c r="ET572" s="96"/>
      <c r="EU572" s="96"/>
      <c r="EV572" s="96"/>
      <c r="EW572" s="96"/>
      <c r="EX572" s="96"/>
      <c r="EY572" s="96"/>
      <c r="EZ572" s="96"/>
      <c r="FA572" s="96"/>
      <c r="FB572" s="96"/>
      <c r="FC572" s="96"/>
      <c r="FD572" s="96"/>
      <c r="FE572" s="96"/>
      <c r="FF572" s="96"/>
      <c r="FG572" s="96"/>
      <c r="FH572" s="96"/>
      <c r="FI572" s="96"/>
      <c r="FJ572" s="96"/>
      <c r="FK572" s="96"/>
      <c r="FL572" s="96"/>
      <c r="FM572" s="96"/>
      <c r="FN572" s="96"/>
      <c r="FO572" s="96"/>
      <c r="FP572" s="96"/>
      <c r="FQ572" s="96"/>
      <c r="FR572" s="96"/>
      <c r="FS572" s="96"/>
      <c r="FT572" s="96"/>
      <c r="FU572" s="96"/>
      <c r="FV572" s="96"/>
      <c r="FW572" s="96"/>
      <c r="FX572" s="96"/>
      <c r="FY572" s="159"/>
      <c r="FZ572" s="159"/>
      <c r="GA572" s="159"/>
      <c r="GB572" s="159"/>
      <c r="GC572" s="159"/>
      <c r="GD572" s="159"/>
      <c r="GE572" s="159"/>
      <c r="GF572" s="159"/>
      <c r="GG572" s="159"/>
      <c r="GH572" s="159"/>
      <c r="GI572" s="159"/>
      <c r="GJ572" s="159"/>
      <c r="GK572" s="159"/>
      <c r="GL572" s="159"/>
      <c r="GM572" s="159"/>
      <c r="GN572" s="159"/>
      <c r="GO572" s="159"/>
      <c r="GP572" s="159"/>
      <c r="GQ572" s="159"/>
      <c r="GR572" s="159"/>
      <c r="GS572" s="159"/>
      <c r="GT572" s="159"/>
      <c r="GU572" s="159"/>
      <c r="GV572" s="159"/>
      <c r="GW572" s="159"/>
      <c r="GX572" s="159"/>
      <c r="GY572" s="159"/>
      <c r="GZ572" s="159"/>
      <c r="HA572" s="159"/>
      <c r="HB572" s="159"/>
      <c r="HC572" s="159"/>
      <c r="HD572" s="159"/>
      <c r="HE572" s="159"/>
      <c r="HF572" s="159"/>
      <c r="HG572" s="159"/>
      <c r="HH572" s="159"/>
    </row>
    <row r="573" spans="1:216" s="148" customFormat="1" ht="15" customHeight="1">
      <c r="A573" s="86"/>
      <c r="B573" s="104" t="s">
        <v>712</v>
      </c>
      <c r="C573" s="106" t="s">
        <v>688</v>
      </c>
      <c r="D573" s="108"/>
      <c r="E573" s="108"/>
      <c r="F573" s="108"/>
      <c r="G573" s="86"/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96"/>
      <c r="U573" s="96"/>
      <c r="V573" s="96"/>
      <c r="W573" s="96"/>
      <c r="X573" s="96"/>
      <c r="Y573" s="96"/>
      <c r="Z573" s="96"/>
      <c r="AA573" s="96"/>
      <c r="AB573" s="96"/>
      <c r="AC573" s="96"/>
      <c r="AD573" s="96"/>
      <c r="AE573" s="96"/>
      <c r="AF573" s="182"/>
      <c r="AG573" s="177"/>
      <c r="AH573" s="233"/>
      <c r="AI573" s="233"/>
      <c r="AJ573" s="233"/>
      <c r="AK573" s="96"/>
      <c r="AL573" s="96"/>
      <c r="AM573" s="96"/>
      <c r="AN573" s="96"/>
      <c r="AO573" s="96"/>
      <c r="AP573" s="96"/>
      <c r="AQ573" s="96"/>
      <c r="AR573" s="96"/>
      <c r="AS573" s="96"/>
      <c r="AT573" s="233"/>
      <c r="AU573" s="233"/>
      <c r="AV573" s="233"/>
      <c r="AW573" s="96"/>
      <c r="AX573" s="96"/>
      <c r="AY573" s="96"/>
      <c r="AZ573" s="96"/>
      <c r="BA573" s="96"/>
      <c r="BB573" s="96"/>
      <c r="BC573" s="96"/>
      <c r="BD573" s="96"/>
      <c r="BE573" s="96"/>
      <c r="BF573" s="177"/>
      <c r="BG573" s="177"/>
      <c r="BH573" s="233"/>
      <c r="BI573" s="233"/>
      <c r="BJ573" s="233"/>
      <c r="BK573" s="233"/>
      <c r="BL573" s="233"/>
      <c r="BM573" s="233"/>
      <c r="BN573" s="96"/>
      <c r="BO573" s="96"/>
      <c r="BP573" s="96"/>
      <c r="BQ573" s="96"/>
      <c r="BR573" s="96"/>
      <c r="BS573" s="96"/>
      <c r="BT573" s="233"/>
      <c r="BU573" s="233"/>
      <c r="BV573" s="233"/>
      <c r="BW573" s="233"/>
      <c r="BX573" s="233"/>
      <c r="BY573" s="233"/>
      <c r="BZ573" s="96"/>
      <c r="CA573" s="96"/>
      <c r="CB573" s="96"/>
      <c r="CC573" s="96"/>
      <c r="CD573" s="96"/>
      <c r="CE573" s="96"/>
      <c r="CF573" s="177"/>
      <c r="CG573" s="177"/>
      <c r="CH573" s="233"/>
      <c r="CI573" s="233"/>
      <c r="CJ573" s="233"/>
      <c r="CK573" s="233"/>
      <c r="CL573" s="233"/>
      <c r="CM573" s="233"/>
      <c r="CN573" s="233"/>
      <c r="CO573" s="233"/>
      <c r="CP573" s="233"/>
      <c r="CQ573" s="96"/>
      <c r="CR573" s="96"/>
      <c r="CS573" s="96"/>
      <c r="CT573" s="233"/>
      <c r="CU573" s="233"/>
      <c r="CV573" s="233"/>
      <c r="CW573" s="233"/>
      <c r="CX573" s="233"/>
      <c r="CY573" s="233"/>
      <c r="CZ573" s="233"/>
      <c r="DA573" s="233"/>
      <c r="DB573" s="233"/>
      <c r="DC573" s="96"/>
      <c r="DD573" s="96"/>
      <c r="DE573" s="96"/>
      <c r="DF573" s="86"/>
      <c r="DG573" s="86"/>
      <c r="DH573" s="96"/>
      <c r="DI573" s="96"/>
      <c r="DJ573" s="96"/>
      <c r="DK573" s="96"/>
      <c r="DL573" s="96"/>
      <c r="DM573" s="96"/>
      <c r="DN573" s="96"/>
      <c r="DO573" s="96"/>
      <c r="DP573" s="96"/>
      <c r="DQ573" s="96"/>
      <c r="DR573" s="96"/>
      <c r="DS573" s="96"/>
      <c r="DT573" s="96"/>
      <c r="DU573" s="96"/>
      <c r="DV573" s="96"/>
      <c r="DW573" s="96"/>
      <c r="DX573" s="96"/>
      <c r="DY573" s="96"/>
      <c r="DZ573" s="96"/>
      <c r="EA573" s="96"/>
      <c r="EB573" s="96"/>
      <c r="EC573" s="96"/>
      <c r="ED573" s="96"/>
      <c r="EE573" s="96"/>
      <c r="EF573" s="96"/>
      <c r="EG573" s="96"/>
      <c r="EH573" s="96"/>
      <c r="EI573" s="96"/>
      <c r="EJ573" s="96"/>
      <c r="EK573" s="96"/>
      <c r="EL573" s="96"/>
      <c r="EM573" s="96"/>
      <c r="EN573" s="96"/>
      <c r="EO573" s="96"/>
      <c r="EP573" s="96"/>
      <c r="EQ573" s="96"/>
      <c r="ER573" s="96"/>
      <c r="ES573" s="96"/>
      <c r="ET573" s="96"/>
      <c r="EU573" s="96"/>
      <c r="EV573" s="96"/>
      <c r="EW573" s="96"/>
      <c r="EX573" s="96"/>
      <c r="EY573" s="96"/>
      <c r="EZ573" s="96"/>
      <c r="FA573" s="96"/>
      <c r="FB573" s="96"/>
      <c r="FC573" s="96"/>
      <c r="FD573" s="96"/>
      <c r="FE573" s="96"/>
      <c r="FF573" s="96"/>
      <c r="FG573" s="96"/>
      <c r="FH573" s="96"/>
      <c r="FI573" s="96"/>
      <c r="FJ573" s="96"/>
      <c r="FK573" s="96"/>
      <c r="FL573" s="96"/>
      <c r="FM573" s="96"/>
      <c r="FN573" s="96"/>
      <c r="FO573" s="96"/>
      <c r="FP573" s="96"/>
      <c r="FQ573" s="96"/>
      <c r="FR573" s="96"/>
      <c r="FS573" s="96"/>
      <c r="FT573" s="96"/>
      <c r="FU573" s="96"/>
      <c r="FV573" s="96"/>
      <c r="FW573" s="96"/>
      <c r="FX573" s="96"/>
      <c r="FY573" s="159"/>
      <c r="FZ573" s="159"/>
      <c r="GA573" s="159"/>
      <c r="GB573" s="159"/>
      <c r="GC573" s="159"/>
      <c r="GD573" s="159"/>
      <c r="GE573" s="159"/>
      <c r="GF573" s="159"/>
      <c r="GG573" s="159"/>
      <c r="GH573" s="159"/>
      <c r="GI573" s="159"/>
      <c r="GJ573" s="159"/>
      <c r="GK573" s="159"/>
      <c r="GL573" s="159"/>
      <c r="GM573" s="159"/>
      <c r="GN573" s="159"/>
      <c r="GO573" s="159"/>
      <c r="GP573" s="159"/>
      <c r="GQ573" s="159"/>
      <c r="GR573" s="159"/>
      <c r="GS573" s="159"/>
      <c r="GT573" s="159"/>
      <c r="GU573" s="159"/>
      <c r="GV573" s="159"/>
      <c r="GW573" s="159"/>
      <c r="GX573" s="159"/>
      <c r="GY573" s="159"/>
      <c r="GZ573" s="159"/>
      <c r="HA573" s="159"/>
      <c r="HB573" s="159"/>
      <c r="HC573" s="159"/>
      <c r="HD573" s="159"/>
      <c r="HE573" s="159"/>
      <c r="HF573" s="159"/>
      <c r="HG573" s="159"/>
      <c r="HH573" s="159"/>
    </row>
    <row r="574" spans="1:216" s="148" customFormat="1" ht="15" customHeight="1">
      <c r="A574" s="86"/>
      <c r="B574" s="104" t="s">
        <v>713</v>
      </c>
      <c r="C574" s="106" t="s">
        <v>714</v>
      </c>
      <c r="D574" s="108"/>
      <c r="E574" s="108"/>
      <c r="F574" s="108"/>
      <c r="G574" s="86"/>
      <c r="H574" s="128">
        <v>26.243870369523385</v>
      </c>
      <c r="I574" s="128">
        <v>29.552131512457709</v>
      </c>
      <c r="J574" s="128">
        <v>27.740719892092091</v>
      </c>
      <c r="K574" s="128">
        <v>29.823900204252123</v>
      </c>
      <c r="L574" s="128">
        <v>28.818753068923314</v>
      </c>
      <c r="M574" s="128">
        <v>27.646541146169088</v>
      </c>
      <c r="N574" s="128">
        <v>29.811502498336946</v>
      </c>
      <c r="O574" s="128">
        <v>24.990545408615731</v>
      </c>
      <c r="P574" s="128">
        <v>24.752411737924959</v>
      </c>
      <c r="Q574" s="128">
        <v>24.604763300041597</v>
      </c>
      <c r="R574" s="128">
        <v>24.80642794729436</v>
      </c>
      <c r="S574" s="128">
        <v>26.622687998971379</v>
      </c>
      <c r="T574" s="128"/>
      <c r="U574" s="128"/>
      <c r="V574" s="128"/>
      <c r="W574" s="128"/>
      <c r="X574" s="128"/>
      <c r="Y574" s="128"/>
      <c r="Z574" s="128"/>
      <c r="AA574" s="128"/>
      <c r="AB574" s="128"/>
      <c r="AC574" s="128"/>
      <c r="AD574" s="128"/>
      <c r="AE574" s="128"/>
      <c r="AF574" s="182"/>
      <c r="AG574" s="177"/>
      <c r="AH574" s="237"/>
      <c r="AI574" s="237"/>
      <c r="AJ574" s="237"/>
      <c r="AK574" s="128"/>
      <c r="AL574" s="128"/>
      <c r="AM574" s="128"/>
      <c r="AN574" s="128"/>
      <c r="AO574" s="128"/>
      <c r="AP574" s="128"/>
      <c r="AQ574" s="128"/>
      <c r="AR574" s="128"/>
      <c r="AS574" s="128"/>
      <c r="AT574" s="237"/>
      <c r="AU574" s="237"/>
      <c r="AV574" s="237"/>
      <c r="AW574" s="128"/>
      <c r="AX574" s="128"/>
      <c r="AY574" s="128"/>
      <c r="AZ574" s="128"/>
      <c r="BA574" s="128"/>
      <c r="BB574" s="128"/>
      <c r="BC574" s="128"/>
      <c r="BD574" s="128"/>
      <c r="BE574" s="128"/>
      <c r="BF574" s="177"/>
      <c r="BG574" s="177"/>
      <c r="BH574" s="237"/>
      <c r="BI574" s="237"/>
      <c r="BJ574" s="237"/>
      <c r="BK574" s="237"/>
      <c r="BL574" s="237"/>
      <c r="BM574" s="237"/>
      <c r="BN574" s="128"/>
      <c r="BO574" s="128"/>
      <c r="BP574" s="128"/>
      <c r="BQ574" s="128"/>
      <c r="BR574" s="128"/>
      <c r="BS574" s="128"/>
      <c r="BT574" s="237"/>
      <c r="BU574" s="237"/>
      <c r="BV574" s="237"/>
      <c r="BW574" s="237"/>
      <c r="BX574" s="237"/>
      <c r="BY574" s="237"/>
      <c r="BZ574" s="128"/>
      <c r="CA574" s="128"/>
      <c r="CB574" s="128"/>
      <c r="CC574" s="128"/>
      <c r="CD574" s="128"/>
      <c r="CE574" s="128"/>
      <c r="CF574" s="177"/>
      <c r="CG574" s="177"/>
      <c r="CH574" s="237"/>
      <c r="CI574" s="237"/>
      <c r="CJ574" s="237"/>
      <c r="CK574" s="237"/>
      <c r="CL574" s="237"/>
      <c r="CM574" s="237"/>
      <c r="CN574" s="237"/>
      <c r="CO574" s="237"/>
      <c r="CP574" s="237"/>
      <c r="CQ574" s="128"/>
      <c r="CR574" s="128"/>
      <c r="CS574" s="128"/>
      <c r="CT574" s="237"/>
      <c r="CU574" s="237"/>
      <c r="CV574" s="237"/>
      <c r="CW574" s="237"/>
      <c r="CX574" s="237"/>
      <c r="CY574" s="237"/>
      <c r="CZ574" s="237"/>
      <c r="DA574" s="237"/>
      <c r="DB574" s="237"/>
      <c r="DC574" s="128"/>
      <c r="DD574" s="128"/>
      <c r="DE574" s="128"/>
      <c r="DF574" s="86"/>
      <c r="DG574" s="86"/>
      <c r="DH574" s="128"/>
      <c r="DI574" s="128"/>
      <c r="DJ574" s="128"/>
      <c r="DK574" s="128"/>
      <c r="DL574" s="128"/>
      <c r="DM574" s="128"/>
      <c r="DN574" s="128"/>
      <c r="DO574" s="128"/>
      <c r="DP574" s="128"/>
      <c r="DQ574" s="128"/>
      <c r="DR574" s="128"/>
      <c r="DS574" s="128"/>
      <c r="DT574" s="128"/>
      <c r="DU574" s="128"/>
      <c r="DV574" s="128"/>
      <c r="DW574" s="128"/>
      <c r="DX574" s="128"/>
      <c r="DY574" s="128"/>
      <c r="DZ574" s="128"/>
      <c r="EA574" s="128"/>
      <c r="EB574" s="128"/>
      <c r="EC574" s="128"/>
      <c r="ED574" s="128"/>
      <c r="EE574" s="128"/>
      <c r="EF574" s="128"/>
      <c r="EG574" s="128"/>
      <c r="EH574" s="128"/>
      <c r="EI574" s="128"/>
      <c r="EJ574" s="128"/>
      <c r="EK574" s="128"/>
      <c r="EL574" s="128"/>
      <c r="EM574" s="128"/>
      <c r="EN574" s="128"/>
      <c r="EO574" s="128"/>
      <c r="EP574" s="128"/>
      <c r="EQ574" s="128"/>
      <c r="ER574" s="128"/>
      <c r="ES574" s="128"/>
      <c r="ET574" s="128"/>
      <c r="EU574" s="128"/>
      <c r="EV574" s="128"/>
      <c r="EW574" s="128"/>
      <c r="EX574" s="128"/>
      <c r="EY574" s="128"/>
      <c r="EZ574" s="128"/>
      <c r="FA574" s="128"/>
      <c r="FB574" s="128"/>
      <c r="FC574" s="128"/>
      <c r="FD574" s="128"/>
      <c r="FE574" s="128"/>
      <c r="FF574" s="128"/>
      <c r="FG574" s="128"/>
      <c r="FH574" s="128">
        <v>24.694668981122653</v>
      </c>
      <c r="FI574" s="128">
        <v>24.694668981122653</v>
      </c>
      <c r="FJ574" s="128">
        <v>24.694668981122653</v>
      </c>
      <c r="FK574" s="128">
        <v>24.694668981122653</v>
      </c>
      <c r="FL574" s="128">
        <v>24.694668981122653</v>
      </c>
      <c r="FM574" s="128">
        <v>24.964810074859525</v>
      </c>
      <c r="FN574" s="128">
        <v>24.964810074859525</v>
      </c>
      <c r="FO574" s="128">
        <v>24.964810074859525</v>
      </c>
      <c r="FP574" s="128">
        <v>24.964810074859525</v>
      </c>
      <c r="FQ574" s="128">
        <v>25.115154625763136</v>
      </c>
      <c r="FR574" s="128">
        <v>25.115154625763136</v>
      </c>
      <c r="FS574" s="128">
        <v>25.115154625763136</v>
      </c>
      <c r="FT574" s="128">
        <v>25.115154625763136</v>
      </c>
      <c r="FU574" s="128">
        <v>25.479918233219117</v>
      </c>
      <c r="FV574" s="128">
        <v>25.479918233219117</v>
      </c>
      <c r="FW574" s="128">
        <v>25.479918233219117</v>
      </c>
      <c r="FX574" s="128">
        <v>25.479918233219117</v>
      </c>
      <c r="FY574" s="173"/>
      <c r="FZ574" s="173"/>
      <c r="GA574" s="173"/>
      <c r="GB574" s="173"/>
      <c r="GC574" s="173"/>
      <c r="GD574" s="173"/>
      <c r="GE574" s="173"/>
      <c r="GF574" s="173"/>
      <c r="GG574" s="173"/>
      <c r="GH574" s="173"/>
      <c r="GI574" s="173"/>
      <c r="GJ574" s="173"/>
      <c r="GK574" s="173"/>
      <c r="GL574" s="173"/>
      <c r="GM574" s="173"/>
      <c r="GN574" s="173"/>
      <c r="GO574" s="173"/>
      <c r="GP574" s="173"/>
      <c r="GQ574" s="173"/>
      <c r="GR574" s="173"/>
      <c r="GS574" s="173"/>
      <c r="GT574" s="173"/>
      <c r="GU574" s="173"/>
      <c r="GV574" s="173"/>
      <c r="GW574" s="173"/>
      <c r="GX574" s="173"/>
      <c r="GY574" s="173"/>
      <c r="GZ574" s="173"/>
      <c r="HA574" s="173"/>
      <c r="HB574" s="173"/>
      <c r="HC574" s="173"/>
      <c r="HD574" s="173"/>
      <c r="HE574" s="173"/>
      <c r="HF574" s="173"/>
      <c r="HG574" s="173"/>
      <c r="HH574" s="173"/>
    </row>
    <row r="575" spans="1:216" s="148" customFormat="1" ht="15" customHeight="1">
      <c r="A575" s="86"/>
      <c r="B575" s="104" t="s">
        <v>715</v>
      </c>
      <c r="C575" s="106" t="s">
        <v>716</v>
      </c>
      <c r="D575" s="108"/>
      <c r="E575" s="108"/>
      <c r="F575" s="108"/>
      <c r="G575" s="86"/>
      <c r="H575" s="128">
        <v>6.0360901849903792</v>
      </c>
      <c r="I575" s="128">
        <v>6.7969902478652733</v>
      </c>
      <c r="J575" s="128">
        <v>6.3803655751811812</v>
      </c>
      <c r="K575" s="128">
        <v>6.8594970469779888</v>
      </c>
      <c r="L575" s="128">
        <v>6.6283132058523622</v>
      </c>
      <c r="M575" s="128">
        <v>6.3587044636188903</v>
      </c>
      <c r="N575" s="128">
        <v>6.8566455746174979</v>
      </c>
      <c r="O575" s="128">
        <v>5.7478254439816183</v>
      </c>
      <c r="P575" s="128">
        <v>5.6930546997227411</v>
      </c>
      <c r="Q575" s="128">
        <v>5.6590955590095673</v>
      </c>
      <c r="R575" s="128">
        <v>5.7054784278777033</v>
      </c>
      <c r="S575" s="128">
        <v>6.1232182397634176</v>
      </c>
      <c r="T575" s="128"/>
      <c r="U575" s="128"/>
      <c r="V575" s="128"/>
      <c r="W575" s="128"/>
      <c r="X575" s="128"/>
      <c r="Y575" s="128"/>
      <c r="Z575" s="128"/>
      <c r="AA575" s="128"/>
      <c r="AB575" s="128"/>
      <c r="AC575" s="128"/>
      <c r="AD575" s="128"/>
      <c r="AE575" s="128"/>
      <c r="AF575" s="182"/>
      <c r="AG575" s="177"/>
      <c r="AH575" s="237"/>
      <c r="AI575" s="237"/>
      <c r="AJ575" s="237"/>
      <c r="AK575" s="128"/>
      <c r="AL575" s="128"/>
      <c r="AM575" s="128"/>
      <c r="AN575" s="128"/>
      <c r="AO575" s="128"/>
      <c r="AP575" s="128"/>
      <c r="AQ575" s="128"/>
      <c r="AR575" s="128"/>
      <c r="AS575" s="128"/>
      <c r="AT575" s="237"/>
      <c r="AU575" s="237"/>
      <c r="AV575" s="237"/>
      <c r="AW575" s="128"/>
      <c r="AX575" s="128"/>
      <c r="AY575" s="128"/>
      <c r="AZ575" s="128"/>
      <c r="BA575" s="128"/>
      <c r="BB575" s="128"/>
      <c r="BC575" s="128"/>
      <c r="BD575" s="128"/>
      <c r="BE575" s="128"/>
      <c r="BF575" s="177"/>
      <c r="BG575" s="177"/>
      <c r="BH575" s="237"/>
      <c r="BI575" s="237"/>
      <c r="BJ575" s="237"/>
      <c r="BK575" s="237"/>
      <c r="BL575" s="237"/>
      <c r="BM575" s="237"/>
      <c r="BN575" s="128"/>
      <c r="BO575" s="128"/>
      <c r="BP575" s="128"/>
      <c r="BQ575" s="128"/>
      <c r="BR575" s="128"/>
      <c r="BS575" s="128"/>
      <c r="BT575" s="237"/>
      <c r="BU575" s="237"/>
      <c r="BV575" s="237"/>
      <c r="BW575" s="237"/>
      <c r="BX575" s="237"/>
      <c r="BY575" s="237"/>
      <c r="BZ575" s="128"/>
      <c r="CA575" s="128"/>
      <c r="CB575" s="128"/>
      <c r="CC575" s="128"/>
      <c r="CD575" s="128"/>
      <c r="CE575" s="128"/>
      <c r="CF575" s="177"/>
      <c r="CG575" s="177"/>
      <c r="CH575" s="237"/>
      <c r="CI575" s="237"/>
      <c r="CJ575" s="237"/>
      <c r="CK575" s="237"/>
      <c r="CL575" s="237"/>
      <c r="CM575" s="237"/>
      <c r="CN575" s="237"/>
      <c r="CO575" s="237"/>
      <c r="CP575" s="237"/>
      <c r="CQ575" s="128"/>
      <c r="CR575" s="128"/>
      <c r="CS575" s="128"/>
      <c r="CT575" s="237"/>
      <c r="CU575" s="237"/>
      <c r="CV575" s="237"/>
      <c r="CW575" s="237"/>
      <c r="CX575" s="237"/>
      <c r="CY575" s="237"/>
      <c r="CZ575" s="237"/>
      <c r="DA575" s="237"/>
      <c r="DB575" s="237"/>
      <c r="DC575" s="128"/>
      <c r="DD575" s="128"/>
      <c r="DE575" s="128"/>
      <c r="DF575" s="86"/>
      <c r="DG575" s="86"/>
      <c r="DH575" s="128"/>
      <c r="DI575" s="128"/>
      <c r="DJ575" s="128"/>
      <c r="DK575" s="128"/>
      <c r="DL575" s="128"/>
      <c r="DM575" s="128"/>
      <c r="DN575" s="128"/>
      <c r="DO575" s="128"/>
      <c r="DP575" s="128"/>
      <c r="DQ575" s="128"/>
      <c r="DR575" s="128"/>
      <c r="DS575" s="128"/>
      <c r="DT575" s="128"/>
      <c r="DU575" s="128"/>
      <c r="DV575" s="128"/>
      <c r="DW575" s="128"/>
      <c r="DX575" s="128"/>
      <c r="DY575" s="128"/>
      <c r="DZ575" s="128"/>
      <c r="EA575" s="128"/>
      <c r="EB575" s="128"/>
      <c r="EC575" s="128"/>
      <c r="ED575" s="128"/>
      <c r="EE575" s="128"/>
      <c r="EF575" s="128"/>
      <c r="EG575" s="128"/>
      <c r="EH575" s="128"/>
      <c r="EI575" s="128"/>
      <c r="EJ575" s="128"/>
      <c r="EK575" s="128"/>
      <c r="EL575" s="128"/>
      <c r="EM575" s="128"/>
      <c r="EN575" s="128"/>
      <c r="EO575" s="128"/>
      <c r="EP575" s="128"/>
      <c r="EQ575" s="128"/>
      <c r="ER575" s="128"/>
      <c r="ES575" s="128"/>
      <c r="ET575" s="128"/>
      <c r="EU575" s="128"/>
      <c r="EV575" s="128"/>
      <c r="EW575" s="128"/>
      <c r="EX575" s="128"/>
      <c r="EY575" s="128"/>
      <c r="EZ575" s="128"/>
      <c r="FA575" s="128"/>
      <c r="FB575" s="128"/>
      <c r="FC575" s="128"/>
      <c r="FD575" s="128"/>
      <c r="FE575" s="128"/>
      <c r="FF575" s="128"/>
      <c r="FG575" s="128"/>
      <c r="FH575" s="128">
        <v>6.1736672452806634</v>
      </c>
      <c r="FI575" s="128">
        <v>6.1736672452806634</v>
      </c>
      <c r="FJ575" s="128">
        <v>6.1736672452806634</v>
      </c>
      <c r="FK575" s="128">
        <v>6.1736672452806634</v>
      </c>
      <c r="FL575" s="128">
        <v>6.1736672452806634</v>
      </c>
      <c r="FM575" s="128">
        <v>6.2412025187148812</v>
      </c>
      <c r="FN575" s="128">
        <v>6.2412025187148812</v>
      </c>
      <c r="FO575" s="128">
        <v>6.2412025187148812</v>
      </c>
      <c r="FP575" s="128">
        <v>6.2412025187148812</v>
      </c>
      <c r="FQ575" s="128">
        <v>6.278788656440784</v>
      </c>
      <c r="FR575" s="128">
        <v>6.278788656440784</v>
      </c>
      <c r="FS575" s="128">
        <v>6.278788656440784</v>
      </c>
      <c r="FT575" s="128">
        <v>6.278788656440784</v>
      </c>
      <c r="FU575" s="128">
        <v>6.3699795583047791</v>
      </c>
      <c r="FV575" s="128">
        <v>6.3699795583047791</v>
      </c>
      <c r="FW575" s="128">
        <v>6.3699795583047791</v>
      </c>
      <c r="FX575" s="128">
        <v>6.3699795583047791</v>
      </c>
      <c r="FY575" s="173"/>
      <c r="FZ575" s="173"/>
      <c r="GA575" s="173"/>
      <c r="GB575" s="173"/>
      <c r="GC575" s="173"/>
      <c r="GD575" s="173"/>
      <c r="GE575" s="173"/>
      <c r="GF575" s="173"/>
      <c r="GG575" s="173"/>
      <c r="GH575" s="173"/>
      <c r="GI575" s="173"/>
      <c r="GJ575" s="173"/>
      <c r="GK575" s="173"/>
      <c r="GL575" s="173"/>
      <c r="GM575" s="173"/>
      <c r="GN575" s="173"/>
      <c r="GO575" s="173"/>
      <c r="GP575" s="173"/>
      <c r="GQ575" s="173"/>
      <c r="GR575" s="173"/>
      <c r="GS575" s="173"/>
      <c r="GT575" s="173"/>
      <c r="GU575" s="173"/>
      <c r="GV575" s="173"/>
      <c r="GW575" s="173"/>
      <c r="GX575" s="173"/>
      <c r="GY575" s="173"/>
      <c r="GZ575" s="173"/>
      <c r="HA575" s="173"/>
      <c r="HB575" s="173"/>
      <c r="HC575" s="173"/>
      <c r="HD575" s="173"/>
      <c r="HE575" s="173"/>
      <c r="HF575" s="173"/>
      <c r="HG575" s="173"/>
      <c r="HH575" s="173"/>
    </row>
    <row r="576" spans="1:216" s="280" customFormat="1" ht="15" customHeight="1">
      <c r="A576" s="264"/>
      <c r="B576" s="255" t="s">
        <v>717</v>
      </c>
      <c r="C576" s="254"/>
      <c r="D576" s="263"/>
      <c r="E576" s="263"/>
      <c r="F576" s="263"/>
      <c r="G576" s="264"/>
      <c r="H576" s="269"/>
      <c r="I576" s="269"/>
      <c r="J576" s="269"/>
      <c r="K576" s="269"/>
      <c r="L576" s="269"/>
      <c r="M576" s="269"/>
      <c r="N576" s="269"/>
      <c r="O576" s="269"/>
      <c r="P576" s="269"/>
      <c r="Q576" s="269"/>
      <c r="R576" s="269"/>
      <c r="S576" s="269"/>
      <c r="T576" s="269"/>
      <c r="U576" s="269"/>
      <c r="V576" s="269"/>
      <c r="W576" s="269"/>
      <c r="X576" s="269"/>
      <c r="Y576" s="269"/>
      <c r="Z576" s="269"/>
      <c r="AA576" s="269"/>
      <c r="AB576" s="269"/>
      <c r="AC576" s="269"/>
      <c r="AD576" s="269"/>
      <c r="AE576" s="269"/>
      <c r="AF576" s="268"/>
      <c r="AG576" s="265"/>
      <c r="AH576" s="269"/>
      <c r="AI576" s="269"/>
      <c r="AJ576" s="269"/>
      <c r="AK576" s="269"/>
      <c r="AL576" s="269"/>
      <c r="AM576" s="269"/>
      <c r="AN576" s="269"/>
      <c r="AO576" s="269"/>
      <c r="AP576" s="269"/>
      <c r="AQ576" s="269"/>
      <c r="AR576" s="269"/>
      <c r="AS576" s="269"/>
      <c r="AT576" s="269"/>
      <c r="AU576" s="269"/>
      <c r="AV576" s="269"/>
      <c r="AW576" s="269"/>
      <c r="AX576" s="269"/>
      <c r="AY576" s="269"/>
      <c r="AZ576" s="269"/>
      <c r="BA576" s="269"/>
      <c r="BB576" s="269"/>
      <c r="BC576" s="269"/>
      <c r="BD576" s="269"/>
      <c r="BE576" s="269"/>
      <c r="BF576" s="265"/>
      <c r="BG576" s="265"/>
      <c r="BH576" s="269"/>
      <c r="BI576" s="269"/>
      <c r="BJ576" s="269"/>
      <c r="BK576" s="269"/>
      <c r="BL576" s="269"/>
      <c r="BM576" s="269"/>
      <c r="BN576" s="269"/>
      <c r="BO576" s="269"/>
      <c r="BP576" s="269"/>
      <c r="BQ576" s="269"/>
      <c r="BR576" s="269"/>
      <c r="BS576" s="269"/>
      <c r="BT576" s="269"/>
      <c r="BU576" s="269"/>
      <c r="BV576" s="269"/>
      <c r="BW576" s="269"/>
      <c r="BX576" s="269"/>
      <c r="BY576" s="269"/>
      <c r="BZ576" s="269"/>
      <c r="CA576" s="269"/>
      <c r="CB576" s="269"/>
      <c r="CC576" s="269"/>
      <c r="CD576" s="269"/>
      <c r="CE576" s="269"/>
      <c r="CF576" s="265"/>
      <c r="CG576" s="265"/>
      <c r="CH576" s="269"/>
      <c r="CI576" s="269"/>
      <c r="CJ576" s="269"/>
      <c r="CK576" s="269"/>
      <c r="CL576" s="269"/>
      <c r="CM576" s="269"/>
      <c r="CN576" s="269"/>
      <c r="CO576" s="269"/>
      <c r="CP576" s="269"/>
      <c r="CQ576" s="269"/>
      <c r="CR576" s="269"/>
      <c r="CS576" s="269"/>
      <c r="CT576" s="269"/>
      <c r="CU576" s="269"/>
      <c r="CV576" s="269"/>
      <c r="CW576" s="269"/>
      <c r="CX576" s="269"/>
      <c r="CY576" s="269"/>
      <c r="CZ576" s="269"/>
      <c r="DA576" s="269"/>
      <c r="DB576" s="269"/>
      <c r="DC576" s="269"/>
      <c r="DD576" s="269"/>
      <c r="DE576" s="269"/>
      <c r="DF576" s="264"/>
      <c r="DG576" s="264"/>
      <c r="DH576" s="269"/>
      <c r="DI576" s="269"/>
      <c r="DJ576" s="269"/>
      <c r="DK576" s="269"/>
      <c r="DL576" s="269"/>
      <c r="DM576" s="269"/>
      <c r="DN576" s="269"/>
      <c r="DO576" s="269"/>
      <c r="DP576" s="269"/>
      <c r="DQ576" s="269"/>
      <c r="DR576" s="269"/>
      <c r="DS576" s="269"/>
      <c r="DT576" s="269"/>
      <c r="DU576" s="269"/>
      <c r="DV576" s="269"/>
      <c r="DW576" s="269"/>
      <c r="DX576" s="269"/>
      <c r="DY576" s="269"/>
      <c r="DZ576" s="269"/>
      <c r="EA576" s="269"/>
      <c r="EB576" s="269"/>
      <c r="EC576" s="269"/>
      <c r="ED576" s="269"/>
      <c r="EE576" s="269"/>
      <c r="EF576" s="269"/>
      <c r="EG576" s="269"/>
      <c r="EH576" s="269"/>
      <c r="EI576" s="269"/>
      <c r="EJ576" s="269"/>
      <c r="EK576" s="269"/>
      <c r="EL576" s="269"/>
      <c r="EM576" s="269"/>
      <c r="EN576" s="269"/>
      <c r="EO576" s="269"/>
      <c r="EP576" s="269"/>
      <c r="EQ576" s="269"/>
      <c r="ER576" s="269"/>
      <c r="ES576" s="269"/>
      <c r="ET576" s="269"/>
      <c r="EU576" s="269"/>
      <c r="EV576" s="269"/>
      <c r="EW576" s="269"/>
      <c r="EX576" s="269"/>
      <c r="EY576" s="269"/>
      <c r="EZ576" s="269"/>
      <c r="FA576" s="269"/>
      <c r="FB576" s="269"/>
      <c r="FC576" s="269"/>
      <c r="FD576" s="269"/>
      <c r="FE576" s="269"/>
      <c r="FF576" s="269"/>
      <c r="FG576" s="269"/>
      <c r="FH576" s="269"/>
      <c r="FI576" s="269"/>
      <c r="FJ576" s="269"/>
      <c r="FK576" s="269"/>
      <c r="FL576" s="269"/>
      <c r="FM576" s="269"/>
      <c r="FN576" s="269"/>
      <c r="FO576" s="269"/>
      <c r="FP576" s="269"/>
      <c r="FQ576" s="269"/>
      <c r="FR576" s="269"/>
      <c r="FS576" s="269"/>
      <c r="FT576" s="269"/>
      <c r="FU576" s="269"/>
      <c r="FV576" s="269"/>
      <c r="FW576" s="269"/>
      <c r="FX576" s="269"/>
      <c r="FY576" s="274"/>
      <c r="FZ576" s="274"/>
      <c r="GA576" s="274"/>
      <c r="GB576" s="274"/>
      <c r="GC576" s="274"/>
      <c r="GD576" s="274"/>
      <c r="GE576" s="274"/>
      <c r="GF576" s="274"/>
      <c r="GG576" s="274"/>
      <c r="GH576" s="274"/>
      <c r="GI576" s="274"/>
      <c r="GJ576" s="274"/>
      <c r="GK576" s="274"/>
      <c r="GL576" s="274"/>
      <c r="GM576" s="274"/>
      <c r="GN576" s="274"/>
      <c r="GO576" s="274"/>
      <c r="GP576" s="274"/>
      <c r="GQ576" s="274"/>
      <c r="GR576" s="274"/>
      <c r="GS576" s="274"/>
      <c r="GT576" s="274"/>
      <c r="GU576" s="274"/>
      <c r="GV576" s="274"/>
      <c r="GW576" s="274"/>
      <c r="GX576" s="274"/>
      <c r="GY576" s="274"/>
      <c r="GZ576" s="274"/>
      <c r="HA576" s="274"/>
      <c r="HB576" s="274"/>
      <c r="HC576" s="274"/>
      <c r="HD576" s="274"/>
      <c r="HE576" s="274"/>
      <c r="HF576" s="274"/>
      <c r="HG576" s="274"/>
      <c r="HH576" s="274"/>
    </row>
    <row r="577" spans="1:216" s="148" customFormat="1" ht="15" customHeight="1">
      <c r="A577" s="86"/>
      <c r="B577" s="104" t="s">
        <v>718</v>
      </c>
      <c r="C577" s="106" t="s">
        <v>688</v>
      </c>
      <c r="D577" s="108"/>
      <c r="E577" s="108"/>
      <c r="F577" s="108"/>
      <c r="G577" s="86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  <c r="AA577" s="95"/>
      <c r="AB577" s="95"/>
      <c r="AC577" s="95"/>
      <c r="AD577" s="95"/>
      <c r="AE577" s="95"/>
      <c r="AF577" s="186"/>
      <c r="AG577" s="177"/>
      <c r="AH577" s="219"/>
      <c r="AI577" s="219"/>
      <c r="AJ577" s="219"/>
      <c r="AK577" s="95"/>
      <c r="AL577" s="95"/>
      <c r="AM577" s="95"/>
      <c r="AN577" s="95"/>
      <c r="AO577" s="95"/>
      <c r="AP577" s="95"/>
      <c r="AQ577" s="95"/>
      <c r="AR577" s="95"/>
      <c r="AS577" s="95"/>
      <c r="AT577" s="219"/>
      <c r="AU577" s="219"/>
      <c r="AV577" s="219"/>
      <c r="AW577" s="95"/>
      <c r="AX577" s="95"/>
      <c r="AY577" s="95"/>
      <c r="AZ577" s="95"/>
      <c r="BA577" s="95"/>
      <c r="BB577" s="95"/>
      <c r="BC577" s="95"/>
      <c r="BD577" s="95"/>
      <c r="BE577" s="95"/>
      <c r="BF577" s="177"/>
      <c r="BG577" s="177"/>
      <c r="BH577" s="219"/>
      <c r="BI577" s="219"/>
      <c r="BJ577" s="219"/>
      <c r="BK577" s="219"/>
      <c r="BL577" s="219"/>
      <c r="BM577" s="219"/>
      <c r="BN577" s="95"/>
      <c r="BO577" s="95"/>
      <c r="BP577" s="95"/>
      <c r="BQ577" s="95"/>
      <c r="BR577" s="95"/>
      <c r="BS577" s="95"/>
      <c r="BT577" s="219"/>
      <c r="BU577" s="219"/>
      <c r="BV577" s="219"/>
      <c r="BW577" s="219"/>
      <c r="BX577" s="219"/>
      <c r="BY577" s="219"/>
      <c r="BZ577" s="95"/>
      <c r="CA577" s="95"/>
      <c r="CB577" s="95"/>
      <c r="CC577" s="95"/>
      <c r="CD577" s="95"/>
      <c r="CE577" s="95"/>
      <c r="CF577" s="177"/>
      <c r="CG577" s="177"/>
      <c r="CH577" s="219"/>
      <c r="CI577" s="219"/>
      <c r="CJ577" s="219"/>
      <c r="CK577" s="219"/>
      <c r="CL577" s="219"/>
      <c r="CM577" s="219"/>
      <c r="CN577" s="219"/>
      <c r="CO577" s="219"/>
      <c r="CP577" s="219"/>
      <c r="CQ577" s="95"/>
      <c r="CR577" s="95"/>
      <c r="CS577" s="95"/>
      <c r="CT577" s="219"/>
      <c r="CU577" s="219"/>
      <c r="CV577" s="219"/>
      <c r="CW577" s="219"/>
      <c r="CX577" s="219"/>
      <c r="CY577" s="219"/>
      <c r="CZ577" s="219"/>
      <c r="DA577" s="219"/>
      <c r="DB577" s="219"/>
      <c r="DC577" s="95"/>
      <c r="DD577" s="95"/>
      <c r="DE577" s="95"/>
      <c r="DF577" s="86"/>
      <c r="DG577" s="86"/>
      <c r="DH577" s="95"/>
      <c r="DI577" s="95"/>
      <c r="DJ577" s="95"/>
      <c r="DK577" s="95"/>
      <c r="DL577" s="95"/>
      <c r="DM577" s="95"/>
      <c r="DN577" s="95"/>
      <c r="DO577" s="95"/>
      <c r="DP577" s="95"/>
      <c r="DQ577" s="95"/>
      <c r="DR577" s="95"/>
      <c r="DS577" s="95"/>
      <c r="DT577" s="95"/>
      <c r="DU577" s="95"/>
      <c r="DV577" s="95"/>
      <c r="DW577" s="95"/>
      <c r="DX577" s="95"/>
      <c r="DY577" s="95"/>
      <c r="DZ577" s="95"/>
      <c r="EA577" s="95"/>
      <c r="EB577" s="95"/>
      <c r="EC577" s="95"/>
      <c r="ED577" s="95"/>
      <c r="EE577" s="95"/>
      <c r="EF577" s="95"/>
      <c r="EG577" s="95"/>
      <c r="EH577" s="95"/>
      <c r="EI577" s="95"/>
      <c r="EJ577" s="95"/>
      <c r="EK577" s="95"/>
      <c r="EL577" s="95"/>
      <c r="EM577" s="95"/>
      <c r="EN577" s="95"/>
      <c r="EO577" s="95"/>
      <c r="EP577" s="95"/>
      <c r="EQ577" s="95"/>
      <c r="ER577" s="95"/>
      <c r="ES577" s="95"/>
      <c r="ET577" s="95"/>
      <c r="EU577" s="95"/>
      <c r="EV577" s="95"/>
      <c r="EW577" s="95"/>
      <c r="EX577" s="95"/>
      <c r="EY577" s="95"/>
      <c r="EZ577" s="95"/>
      <c r="FA577" s="95"/>
      <c r="FB577" s="95"/>
      <c r="FC577" s="95"/>
      <c r="FD577" s="95"/>
      <c r="FE577" s="95"/>
      <c r="FF577" s="95"/>
      <c r="FG577" s="95"/>
      <c r="FH577" s="95"/>
      <c r="FI577" s="95"/>
      <c r="FJ577" s="95"/>
      <c r="FK577" s="95"/>
      <c r="FL577" s="95"/>
      <c r="FM577" s="95"/>
      <c r="FN577" s="95"/>
      <c r="FO577" s="95"/>
      <c r="FP577" s="95"/>
      <c r="FQ577" s="95"/>
      <c r="FR577" s="95"/>
      <c r="FS577" s="95"/>
      <c r="FT577" s="95"/>
      <c r="FU577" s="95"/>
      <c r="FV577" s="95"/>
      <c r="FW577" s="95"/>
      <c r="FX577" s="95"/>
      <c r="FY577" s="163"/>
      <c r="FZ577" s="163"/>
      <c r="GA577" s="163"/>
      <c r="GB577" s="163"/>
      <c r="GC577" s="163"/>
      <c r="GD577" s="163"/>
      <c r="GE577" s="163"/>
      <c r="GF577" s="163"/>
      <c r="GG577" s="163"/>
      <c r="GH577" s="163"/>
      <c r="GI577" s="163"/>
      <c r="GJ577" s="163"/>
      <c r="GK577" s="163"/>
      <c r="GL577" s="163"/>
      <c r="GM577" s="163"/>
      <c r="GN577" s="163"/>
      <c r="GO577" s="163"/>
      <c r="GP577" s="163"/>
      <c r="GQ577" s="163"/>
      <c r="GR577" s="163"/>
      <c r="GS577" s="163"/>
      <c r="GT577" s="163"/>
      <c r="GU577" s="163"/>
      <c r="GV577" s="163"/>
      <c r="GW577" s="163"/>
      <c r="GX577" s="163"/>
      <c r="GY577" s="163"/>
      <c r="GZ577" s="163"/>
      <c r="HA577" s="163"/>
      <c r="HB577" s="163"/>
      <c r="HC577" s="163"/>
      <c r="HD577" s="163"/>
      <c r="HE577" s="163"/>
      <c r="HF577" s="163"/>
      <c r="HG577" s="163"/>
      <c r="HH577" s="163"/>
    </row>
    <row r="578" spans="1:216" s="148" customFormat="1" ht="15" customHeight="1">
      <c r="A578" s="86"/>
      <c r="B578" s="104" t="s">
        <v>719</v>
      </c>
      <c r="C578" s="106" t="s">
        <v>692</v>
      </c>
      <c r="D578" s="108"/>
      <c r="E578" s="108"/>
      <c r="F578" s="108"/>
      <c r="G578" s="86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  <c r="AA578" s="95"/>
      <c r="AB578" s="95"/>
      <c r="AC578" s="95"/>
      <c r="AD578" s="95"/>
      <c r="AE578" s="95"/>
      <c r="AF578" s="182"/>
      <c r="AG578" s="177"/>
      <c r="AH578" s="219"/>
      <c r="AI578" s="219"/>
      <c r="AJ578" s="219"/>
      <c r="AK578" s="95"/>
      <c r="AL578" s="95"/>
      <c r="AM578" s="95"/>
      <c r="AN578" s="95"/>
      <c r="AO578" s="95"/>
      <c r="AP578" s="95"/>
      <c r="AQ578" s="95"/>
      <c r="AR578" s="95"/>
      <c r="AS578" s="95"/>
      <c r="AT578" s="219"/>
      <c r="AU578" s="219"/>
      <c r="AV578" s="219"/>
      <c r="AW578" s="95"/>
      <c r="AX578" s="95"/>
      <c r="AY578" s="95"/>
      <c r="AZ578" s="95"/>
      <c r="BA578" s="95"/>
      <c r="BB578" s="95"/>
      <c r="BC578" s="95"/>
      <c r="BD578" s="95"/>
      <c r="BE578" s="95"/>
      <c r="BF578" s="177"/>
      <c r="BG578" s="177"/>
      <c r="BH578" s="219"/>
      <c r="BI578" s="219"/>
      <c r="BJ578" s="219"/>
      <c r="BK578" s="219"/>
      <c r="BL578" s="219"/>
      <c r="BM578" s="219"/>
      <c r="BN578" s="95"/>
      <c r="BO578" s="95"/>
      <c r="BP578" s="95"/>
      <c r="BQ578" s="95"/>
      <c r="BR578" s="95"/>
      <c r="BS578" s="95"/>
      <c r="BT578" s="219"/>
      <c r="BU578" s="219"/>
      <c r="BV578" s="219"/>
      <c r="BW578" s="219"/>
      <c r="BX578" s="219"/>
      <c r="BY578" s="219"/>
      <c r="BZ578" s="95"/>
      <c r="CA578" s="95"/>
      <c r="CB578" s="95"/>
      <c r="CC578" s="95"/>
      <c r="CD578" s="95"/>
      <c r="CE578" s="95"/>
      <c r="CF578" s="177"/>
      <c r="CG578" s="177"/>
      <c r="CH578" s="219"/>
      <c r="CI578" s="219"/>
      <c r="CJ578" s="219"/>
      <c r="CK578" s="219"/>
      <c r="CL578" s="219"/>
      <c r="CM578" s="219"/>
      <c r="CN578" s="219"/>
      <c r="CO578" s="219"/>
      <c r="CP578" s="219"/>
      <c r="CQ578" s="95"/>
      <c r="CR578" s="95"/>
      <c r="CS578" s="95"/>
      <c r="CT578" s="219"/>
      <c r="CU578" s="219"/>
      <c r="CV578" s="219"/>
      <c r="CW578" s="219"/>
      <c r="CX578" s="219"/>
      <c r="CY578" s="219"/>
      <c r="CZ578" s="219"/>
      <c r="DA578" s="219"/>
      <c r="DB578" s="219"/>
      <c r="DC578" s="95"/>
      <c r="DD578" s="95"/>
      <c r="DE578" s="95"/>
      <c r="DF578" s="86"/>
      <c r="DG578" s="86"/>
      <c r="DH578" s="95"/>
      <c r="DI578" s="95"/>
      <c r="DJ578" s="95"/>
      <c r="DK578" s="95"/>
      <c r="DL578" s="95"/>
      <c r="DM578" s="95"/>
      <c r="DN578" s="95"/>
      <c r="DO578" s="95"/>
      <c r="DP578" s="95"/>
      <c r="DQ578" s="95"/>
      <c r="DR578" s="95"/>
      <c r="DS578" s="95"/>
      <c r="DT578" s="95"/>
      <c r="DU578" s="95"/>
      <c r="DV578" s="95"/>
      <c r="DW578" s="95"/>
      <c r="DX578" s="95"/>
      <c r="DY578" s="95"/>
      <c r="DZ578" s="95"/>
      <c r="EA578" s="95"/>
      <c r="EB578" s="95"/>
      <c r="EC578" s="95"/>
      <c r="ED578" s="95"/>
      <c r="EE578" s="95"/>
      <c r="EF578" s="95"/>
      <c r="EG578" s="95"/>
      <c r="EH578" s="95"/>
      <c r="EI578" s="95"/>
      <c r="EJ578" s="95"/>
      <c r="EK578" s="95"/>
      <c r="EL578" s="95"/>
      <c r="EM578" s="95"/>
      <c r="EN578" s="95"/>
      <c r="EO578" s="95"/>
      <c r="EP578" s="95"/>
      <c r="EQ578" s="95"/>
      <c r="ER578" s="95"/>
      <c r="ES578" s="95"/>
      <c r="ET578" s="95"/>
      <c r="EU578" s="95"/>
      <c r="EV578" s="95"/>
      <c r="EW578" s="95"/>
      <c r="EX578" s="95"/>
      <c r="EY578" s="95"/>
      <c r="EZ578" s="95"/>
      <c r="FA578" s="95"/>
      <c r="FB578" s="95"/>
      <c r="FC578" s="95"/>
      <c r="FD578" s="95"/>
      <c r="FE578" s="95"/>
      <c r="FF578" s="95"/>
      <c r="FG578" s="95"/>
      <c r="FH578" s="95"/>
      <c r="FI578" s="95"/>
      <c r="FJ578" s="95"/>
      <c r="FK578" s="95"/>
      <c r="FL578" s="95"/>
      <c r="FM578" s="95"/>
      <c r="FN578" s="95"/>
      <c r="FO578" s="95"/>
      <c r="FP578" s="95"/>
      <c r="FQ578" s="95"/>
      <c r="FR578" s="95"/>
      <c r="FS578" s="95"/>
      <c r="FT578" s="95"/>
      <c r="FU578" s="95"/>
      <c r="FV578" s="95"/>
      <c r="FW578" s="95"/>
      <c r="FX578" s="95"/>
      <c r="FY578" s="163"/>
      <c r="FZ578" s="163"/>
      <c r="GA578" s="163"/>
      <c r="GB578" s="163"/>
      <c r="GC578" s="163"/>
      <c r="GD578" s="163"/>
      <c r="GE578" s="163"/>
      <c r="GF578" s="163"/>
      <c r="GG578" s="163"/>
      <c r="GH578" s="163"/>
      <c r="GI578" s="163"/>
      <c r="GJ578" s="163"/>
      <c r="GK578" s="163"/>
      <c r="GL578" s="163"/>
      <c r="GM578" s="163"/>
      <c r="GN578" s="163"/>
      <c r="GO578" s="163"/>
      <c r="GP578" s="163"/>
      <c r="GQ578" s="163"/>
      <c r="GR578" s="163"/>
      <c r="GS578" s="163"/>
      <c r="GT578" s="163"/>
      <c r="GU578" s="163"/>
      <c r="GV578" s="163"/>
      <c r="GW578" s="163"/>
      <c r="GX578" s="163"/>
      <c r="GY578" s="163"/>
      <c r="GZ578" s="163"/>
      <c r="HA578" s="163"/>
      <c r="HB578" s="163"/>
      <c r="HC578" s="163"/>
      <c r="HD578" s="163"/>
      <c r="HE578" s="163"/>
      <c r="HF578" s="163"/>
      <c r="HG578" s="163"/>
      <c r="HH578" s="163"/>
    </row>
    <row r="579" spans="1:216" s="148" customFormat="1" ht="15" customHeight="1">
      <c r="A579" s="86"/>
      <c r="B579" s="104" t="s">
        <v>720</v>
      </c>
      <c r="C579" s="106" t="s">
        <v>690</v>
      </c>
      <c r="D579" s="108"/>
      <c r="E579" s="108"/>
      <c r="F579" s="108"/>
      <c r="G579" s="86"/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96"/>
      <c r="U579" s="96"/>
      <c r="V579" s="96"/>
      <c r="W579" s="96"/>
      <c r="X579" s="96"/>
      <c r="Y579" s="96"/>
      <c r="Z579" s="96"/>
      <c r="AA579" s="96"/>
      <c r="AB579" s="96"/>
      <c r="AC579" s="96"/>
      <c r="AD579" s="96"/>
      <c r="AE579" s="96"/>
      <c r="AF579" s="186"/>
      <c r="AG579" s="177"/>
      <c r="AH579" s="220"/>
      <c r="AI579" s="220"/>
      <c r="AJ579" s="220"/>
      <c r="AK579" s="96"/>
      <c r="AL579" s="96"/>
      <c r="AM579" s="96"/>
      <c r="AN579" s="96"/>
      <c r="AO579" s="96"/>
      <c r="AP579" s="96"/>
      <c r="AQ579" s="96"/>
      <c r="AR579" s="96"/>
      <c r="AS579" s="96"/>
      <c r="AT579" s="220"/>
      <c r="AU579" s="220"/>
      <c r="AV579" s="220"/>
      <c r="AW579" s="96"/>
      <c r="AX579" s="96"/>
      <c r="AY579" s="96"/>
      <c r="AZ579" s="96"/>
      <c r="BA579" s="96"/>
      <c r="BB579" s="96"/>
      <c r="BC579" s="96"/>
      <c r="BD579" s="96"/>
      <c r="BE579" s="96"/>
      <c r="BF579" s="177"/>
      <c r="BG579" s="177"/>
      <c r="BH579" s="220"/>
      <c r="BI579" s="220"/>
      <c r="BJ579" s="220"/>
      <c r="BK579" s="220"/>
      <c r="BL579" s="220"/>
      <c r="BM579" s="220"/>
      <c r="BN579" s="96"/>
      <c r="BO579" s="96"/>
      <c r="BP579" s="96"/>
      <c r="BQ579" s="96"/>
      <c r="BR579" s="96"/>
      <c r="BS579" s="96"/>
      <c r="BT579" s="220"/>
      <c r="BU579" s="220"/>
      <c r="BV579" s="220"/>
      <c r="BW579" s="220"/>
      <c r="BX579" s="220"/>
      <c r="BY579" s="220"/>
      <c r="BZ579" s="96"/>
      <c r="CA579" s="96"/>
      <c r="CB579" s="96"/>
      <c r="CC579" s="96"/>
      <c r="CD579" s="96"/>
      <c r="CE579" s="96"/>
      <c r="CF579" s="177"/>
      <c r="CG579" s="177"/>
      <c r="CH579" s="220"/>
      <c r="CI579" s="220"/>
      <c r="CJ579" s="220"/>
      <c r="CK579" s="220"/>
      <c r="CL579" s="220"/>
      <c r="CM579" s="220"/>
      <c r="CN579" s="220"/>
      <c r="CO579" s="220"/>
      <c r="CP579" s="220"/>
      <c r="CQ579" s="96"/>
      <c r="CR579" s="96"/>
      <c r="CS579" s="96"/>
      <c r="CT579" s="220"/>
      <c r="CU579" s="220"/>
      <c r="CV579" s="220"/>
      <c r="CW579" s="220"/>
      <c r="CX579" s="220"/>
      <c r="CY579" s="220"/>
      <c r="CZ579" s="220"/>
      <c r="DA579" s="220"/>
      <c r="DB579" s="220"/>
      <c r="DC579" s="96"/>
      <c r="DD579" s="96"/>
      <c r="DE579" s="96"/>
      <c r="DF579" s="86"/>
      <c r="DG579" s="86"/>
      <c r="DH579" s="96"/>
      <c r="DI579" s="96"/>
      <c r="DJ579" s="96"/>
      <c r="DK579" s="96"/>
      <c r="DL579" s="96"/>
      <c r="DM579" s="96"/>
      <c r="DN579" s="96"/>
      <c r="DO579" s="96"/>
      <c r="DP579" s="96"/>
      <c r="DQ579" s="96"/>
      <c r="DR579" s="96"/>
      <c r="DS579" s="96"/>
      <c r="DT579" s="96"/>
      <c r="DU579" s="96"/>
      <c r="DV579" s="96"/>
      <c r="DW579" s="96"/>
      <c r="DX579" s="96"/>
      <c r="DY579" s="96"/>
      <c r="DZ579" s="96"/>
      <c r="EA579" s="96"/>
      <c r="EB579" s="96"/>
      <c r="EC579" s="96"/>
      <c r="ED579" s="96"/>
      <c r="EE579" s="96"/>
      <c r="EF579" s="96"/>
      <c r="EG579" s="96"/>
      <c r="EH579" s="96"/>
      <c r="EI579" s="96"/>
      <c r="EJ579" s="96"/>
      <c r="EK579" s="96"/>
      <c r="EL579" s="96"/>
      <c r="EM579" s="96"/>
      <c r="EN579" s="96"/>
      <c r="EO579" s="96"/>
      <c r="EP579" s="96"/>
      <c r="EQ579" s="96"/>
      <c r="ER579" s="96"/>
      <c r="ES579" s="96"/>
      <c r="ET579" s="96"/>
      <c r="EU579" s="96"/>
      <c r="EV579" s="96"/>
      <c r="EW579" s="96"/>
      <c r="EX579" s="96"/>
      <c r="EY579" s="96"/>
      <c r="EZ579" s="96"/>
      <c r="FA579" s="96"/>
      <c r="FB579" s="96"/>
      <c r="FC579" s="96"/>
      <c r="FD579" s="96"/>
      <c r="FE579" s="96"/>
      <c r="FF579" s="96"/>
      <c r="FG579" s="96"/>
      <c r="FH579" s="96"/>
      <c r="FI579" s="96"/>
      <c r="FJ579" s="96"/>
      <c r="FK579" s="96"/>
      <c r="FL579" s="96"/>
      <c r="FM579" s="96"/>
      <c r="FN579" s="96"/>
      <c r="FO579" s="96"/>
      <c r="FP579" s="96"/>
      <c r="FQ579" s="96"/>
      <c r="FR579" s="96"/>
      <c r="FS579" s="96"/>
      <c r="FT579" s="96"/>
      <c r="FU579" s="96"/>
      <c r="FV579" s="96"/>
      <c r="FW579" s="96"/>
      <c r="FX579" s="96"/>
      <c r="FY579" s="159"/>
      <c r="FZ579" s="159"/>
      <c r="GA579" s="159"/>
      <c r="GB579" s="159"/>
      <c r="GC579" s="159"/>
      <c r="GD579" s="159"/>
      <c r="GE579" s="159"/>
      <c r="GF579" s="159"/>
      <c r="GG579" s="159"/>
      <c r="GH579" s="159"/>
      <c r="GI579" s="159"/>
      <c r="GJ579" s="159"/>
      <c r="GK579" s="159"/>
      <c r="GL579" s="159"/>
      <c r="GM579" s="159"/>
      <c r="GN579" s="159"/>
      <c r="GO579" s="159"/>
      <c r="GP579" s="159"/>
      <c r="GQ579" s="159"/>
      <c r="GR579" s="159"/>
      <c r="GS579" s="159"/>
      <c r="GT579" s="159"/>
      <c r="GU579" s="159"/>
      <c r="GV579" s="159"/>
      <c r="GW579" s="159"/>
      <c r="GX579" s="159"/>
      <c r="GY579" s="159"/>
      <c r="GZ579" s="159"/>
      <c r="HA579" s="159"/>
      <c r="HB579" s="159"/>
      <c r="HC579" s="159"/>
      <c r="HD579" s="159"/>
      <c r="HE579" s="159"/>
      <c r="HF579" s="159"/>
      <c r="HG579" s="159"/>
      <c r="HH579" s="159"/>
    </row>
    <row r="580" spans="1:216" s="148" customFormat="1" ht="15" customHeight="1">
      <c r="A580" s="86"/>
      <c r="B580" s="104" t="s">
        <v>721</v>
      </c>
      <c r="C580" s="106" t="s">
        <v>714</v>
      </c>
      <c r="D580" s="108"/>
      <c r="E580" s="108"/>
      <c r="F580" s="108"/>
      <c r="G580" s="86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  <c r="AA580" s="95"/>
      <c r="AB580" s="95"/>
      <c r="AC580" s="95"/>
      <c r="AD580" s="95"/>
      <c r="AE580" s="95"/>
      <c r="AF580" s="186"/>
      <c r="AG580" s="177"/>
      <c r="AH580" s="219"/>
      <c r="AI580" s="219"/>
      <c r="AJ580" s="219"/>
      <c r="AK580" s="95"/>
      <c r="AL580" s="95"/>
      <c r="AM580" s="95"/>
      <c r="AN580" s="95"/>
      <c r="AO580" s="95"/>
      <c r="AP580" s="95"/>
      <c r="AQ580" s="95"/>
      <c r="AR580" s="95"/>
      <c r="AS580" s="95"/>
      <c r="AT580" s="219"/>
      <c r="AU580" s="219"/>
      <c r="AV580" s="219"/>
      <c r="AW580" s="95"/>
      <c r="AX580" s="95"/>
      <c r="AY580" s="95"/>
      <c r="AZ580" s="95"/>
      <c r="BA580" s="95"/>
      <c r="BB580" s="95"/>
      <c r="BC580" s="95"/>
      <c r="BD580" s="95"/>
      <c r="BE580" s="95"/>
      <c r="BF580" s="177"/>
      <c r="BG580" s="177"/>
      <c r="BH580" s="219"/>
      <c r="BI580" s="219"/>
      <c r="BJ580" s="219"/>
      <c r="BK580" s="219"/>
      <c r="BL580" s="219"/>
      <c r="BM580" s="219"/>
      <c r="BN580" s="95"/>
      <c r="BO580" s="95"/>
      <c r="BP580" s="95"/>
      <c r="BQ580" s="95"/>
      <c r="BR580" s="95"/>
      <c r="BS580" s="95"/>
      <c r="BT580" s="219"/>
      <c r="BU580" s="219"/>
      <c r="BV580" s="219"/>
      <c r="BW580" s="219"/>
      <c r="BX580" s="219"/>
      <c r="BY580" s="219"/>
      <c r="BZ580" s="95"/>
      <c r="CA580" s="95"/>
      <c r="CB580" s="95"/>
      <c r="CC580" s="95"/>
      <c r="CD580" s="95"/>
      <c r="CE580" s="95"/>
      <c r="CF580" s="177"/>
      <c r="CG580" s="177"/>
      <c r="CH580" s="219"/>
      <c r="CI580" s="219"/>
      <c r="CJ580" s="219"/>
      <c r="CK580" s="219"/>
      <c r="CL580" s="219"/>
      <c r="CM580" s="219"/>
      <c r="CN580" s="219"/>
      <c r="CO580" s="219"/>
      <c r="CP580" s="219"/>
      <c r="CQ580" s="95"/>
      <c r="CR580" s="95"/>
      <c r="CS580" s="95"/>
      <c r="CT580" s="219"/>
      <c r="CU580" s="219"/>
      <c r="CV580" s="219"/>
      <c r="CW580" s="219"/>
      <c r="CX580" s="219"/>
      <c r="CY580" s="219"/>
      <c r="CZ580" s="219"/>
      <c r="DA580" s="219"/>
      <c r="DB580" s="219"/>
      <c r="DC580" s="95"/>
      <c r="DD580" s="95"/>
      <c r="DE580" s="95"/>
      <c r="DF580" s="86"/>
      <c r="DG580" s="86"/>
      <c r="DH580" s="95"/>
      <c r="DI580" s="95"/>
      <c r="DJ580" s="95"/>
      <c r="DK580" s="95"/>
      <c r="DL580" s="95"/>
      <c r="DM580" s="95"/>
      <c r="DN580" s="95"/>
      <c r="DO580" s="95"/>
      <c r="DP580" s="95"/>
      <c r="DQ580" s="95"/>
      <c r="DR580" s="95"/>
      <c r="DS580" s="95"/>
      <c r="DT580" s="95"/>
      <c r="DU580" s="95"/>
      <c r="DV580" s="95"/>
      <c r="DW580" s="95"/>
      <c r="DX580" s="95"/>
      <c r="DY580" s="95"/>
      <c r="DZ580" s="95"/>
      <c r="EA580" s="95"/>
      <c r="EB580" s="95"/>
      <c r="EC580" s="95"/>
      <c r="ED580" s="95"/>
      <c r="EE580" s="95"/>
      <c r="EF580" s="95"/>
      <c r="EG580" s="95"/>
      <c r="EH580" s="95"/>
      <c r="EI580" s="95"/>
      <c r="EJ580" s="95"/>
      <c r="EK580" s="95"/>
      <c r="EL580" s="95"/>
      <c r="EM580" s="95"/>
      <c r="EN580" s="95"/>
      <c r="EO580" s="95"/>
      <c r="EP580" s="95"/>
      <c r="EQ580" s="95"/>
      <c r="ER580" s="95"/>
      <c r="ES580" s="95"/>
      <c r="ET580" s="95"/>
      <c r="EU580" s="95"/>
      <c r="EV580" s="95"/>
      <c r="EW580" s="95"/>
      <c r="EX580" s="95"/>
      <c r="EY580" s="95"/>
      <c r="EZ580" s="95"/>
      <c r="FA580" s="95"/>
      <c r="FB580" s="95"/>
      <c r="FC580" s="95"/>
      <c r="FD580" s="95"/>
      <c r="FE580" s="95"/>
      <c r="FF580" s="95"/>
      <c r="FG580" s="95"/>
      <c r="FH580" s="95"/>
      <c r="FI580" s="95"/>
      <c r="FJ580" s="95"/>
      <c r="FK580" s="95"/>
      <c r="FL580" s="95"/>
      <c r="FM580" s="95"/>
      <c r="FN580" s="95"/>
      <c r="FO580" s="95"/>
      <c r="FP580" s="95"/>
      <c r="FQ580" s="95"/>
      <c r="FR580" s="95"/>
      <c r="FS580" s="95"/>
      <c r="FT580" s="95"/>
      <c r="FU580" s="95"/>
      <c r="FV580" s="95"/>
      <c r="FW580" s="95"/>
      <c r="FX580" s="95"/>
      <c r="FY580" s="163"/>
      <c r="FZ580" s="163"/>
      <c r="GA580" s="163"/>
      <c r="GB580" s="163"/>
      <c r="GC580" s="163"/>
      <c r="GD580" s="163"/>
      <c r="GE580" s="163"/>
      <c r="GF580" s="163"/>
      <c r="GG580" s="163"/>
      <c r="GH580" s="163"/>
      <c r="GI580" s="163"/>
      <c r="GJ580" s="163"/>
      <c r="GK580" s="163"/>
      <c r="GL580" s="163"/>
      <c r="GM580" s="163"/>
      <c r="GN580" s="163"/>
      <c r="GO580" s="163"/>
      <c r="GP580" s="163"/>
      <c r="GQ580" s="163"/>
      <c r="GR580" s="163"/>
      <c r="GS580" s="163"/>
      <c r="GT580" s="163"/>
      <c r="GU580" s="163"/>
      <c r="GV580" s="163"/>
      <c r="GW580" s="163"/>
      <c r="GX580" s="163"/>
      <c r="GY580" s="163"/>
      <c r="GZ580" s="163"/>
      <c r="HA580" s="163"/>
      <c r="HB580" s="163"/>
      <c r="HC580" s="163"/>
      <c r="HD580" s="163"/>
      <c r="HE580" s="163"/>
      <c r="HF580" s="163"/>
      <c r="HG580" s="163"/>
      <c r="HH580" s="163"/>
    </row>
    <row r="581" spans="1:216" s="148" customFormat="1" ht="15" customHeight="1">
      <c r="A581" s="86"/>
      <c r="B581" s="104" t="s">
        <v>722</v>
      </c>
      <c r="C581" s="106" t="s">
        <v>716</v>
      </c>
      <c r="D581" s="108"/>
      <c r="E581" s="108"/>
      <c r="F581" s="108"/>
      <c r="G581" s="86"/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96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186"/>
      <c r="AG581" s="177"/>
      <c r="AH581" s="220"/>
      <c r="AI581" s="220"/>
      <c r="AJ581" s="220"/>
      <c r="AK581" s="96"/>
      <c r="AL581" s="96"/>
      <c r="AM581" s="96"/>
      <c r="AN581" s="96"/>
      <c r="AO581" s="96"/>
      <c r="AP581" s="96"/>
      <c r="AQ581" s="96"/>
      <c r="AR581" s="96"/>
      <c r="AS581" s="96"/>
      <c r="AT581" s="220"/>
      <c r="AU581" s="220"/>
      <c r="AV581" s="220"/>
      <c r="AW581" s="96"/>
      <c r="AX581" s="96"/>
      <c r="AY581" s="96"/>
      <c r="AZ581" s="96"/>
      <c r="BA581" s="96"/>
      <c r="BB581" s="96"/>
      <c r="BC581" s="96"/>
      <c r="BD581" s="96"/>
      <c r="BE581" s="96"/>
      <c r="BF581" s="177"/>
      <c r="BG581" s="177"/>
      <c r="BH581" s="220"/>
      <c r="BI581" s="220"/>
      <c r="BJ581" s="220"/>
      <c r="BK581" s="220"/>
      <c r="BL581" s="220"/>
      <c r="BM581" s="220"/>
      <c r="BN581" s="96"/>
      <c r="BO581" s="96"/>
      <c r="BP581" s="96"/>
      <c r="BQ581" s="96"/>
      <c r="BR581" s="96"/>
      <c r="BS581" s="96"/>
      <c r="BT581" s="220"/>
      <c r="BU581" s="220"/>
      <c r="BV581" s="220"/>
      <c r="BW581" s="220"/>
      <c r="BX581" s="220"/>
      <c r="BY581" s="220"/>
      <c r="BZ581" s="96"/>
      <c r="CA581" s="96"/>
      <c r="CB581" s="96"/>
      <c r="CC581" s="96"/>
      <c r="CD581" s="96"/>
      <c r="CE581" s="96"/>
      <c r="CF581" s="177"/>
      <c r="CG581" s="177"/>
      <c r="CH581" s="220"/>
      <c r="CI581" s="220"/>
      <c r="CJ581" s="220"/>
      <c r="CK581" s="220"/>
      <c r="CL581" s="220"/>
      <c r="CM581" s="220"/>
      <c r="CN581" s="220"/>
      <c r="CO581" s="220"/>
      <c r="CP581" s="220"/>
      <c r="CQ581" s="96"/>
      <c r="CR581" s="96"/>
      <c r="CS581" s="96"/>
      <c r="CT581" s="220"/>
      <c r="CU581" s="220"/>
      <c r="CV581" s="220"/>
      <c r="CW581" s="220"/>
      <c r="CX581" s="220"/>
      <c r="CY581" s="220"/>
      <c r="CZ581" s="220"/>
      <c r="DA581" s="220"/>
      <c r="DB581" s="220"/>
      <c r="DC581" s="96"/>
      <c r="DD581" s="96"/>
      <c r="DE581" s="96"/>
      <c r="DF581" s="86"/>
      <c r="DG581" s="86"/>
      <c r="DH581" s="96"/>
      <c r="DI581" s="96"/>
      <c r="DJ581" s="96"/>
      <c r="DK581" s="96"/>
      <c r="DL581" s="96"/>
      <c r="DM581" s="96"/>
      <c r="DN581" s="96"/>
      <c r="DO581" s="96"/>
      <c r="DP581" s="96"/>
      <c r="DQ581" s="96"/>
      <c r="DR581" s="96"/>
      <c r="DS581" s="96"/>
      <c r="DT581" s="96"/>
      <c r="DU581" s="96"/>
      <c r="DV581" s="96"/>
      <c r="DW581" s="96"/>
      <c r="DX581" s="96"/>
      <c r="DY581" s="96"/>
      <c r="DZ581" s="96"/>
      <c r="EA581" s="96"/>
      <c r="EB581" s="96"/>
      <c r="EC581" s="96"/>
      <c r="ED581" s="96"/>
      <c r="EE581" s="96"/>
      <c r="EF581" s="96"/>
      <c r="EG581" s="96"/>
      <c r="EH581" s="96"/>
      <c r="EI581" s="96"/>
      <c r="EJ581" s="96"/>
      <c r="EK581" s="96"/>
      <c r="EL581" s="96"/>
      <c r="EM581" s="96"/>
      <c r="EN581" s="96"/>
      <c r="EO581" s="96"/>
      <c r="EP581" s="96"/>
      <c r="EQ581" s="96"/>
      <c r="ER581" s="96"/>
      <c r="ES581" s="96"/>
      <c r="ET581" s="96"/>
      <c r="EU581" s="96"/>
      <c r="EV581" s="96"/>
      <c r="EW581" s="96"/>
      <c r="EX581" s="96"/>
      <c r="EY581" s="96"/>
      <c r="EZ581" s="96"/>
      <c r="FA581" s="96"/>
      <c r="FB581" s="96"/>
      <c r="FC581" s="96"/>
      <c r="FD581" s="96"/>
      <c r="FE581" s="96"/>
      <c r="FF581" s="96"/>
      <c r="FG581" s="96"/>
      <c r="FH581" s="96"/>
      <c r="FI581" s="96"/>
      <c r="FJ581" s="96"/>
      <c r="FK581" s="96"/>
      <c r="FL581" s="96"/>
      <c r="FM581" s="96"/>
      <c r="FN581" s="96"/>
      <c r="FO581" s="96"/>
      <c r="FP581" s="96"/>
      <c r="FQ581" s="96"/>
      <c r="FR581" s="96"/>
      <c r="FS581" s="96"/>
      <c r="FT581" s="96"/>
      <c r="FU581" s="96"/>
      <c r="FV581" s="96"/>
      <c r="FW581" s="96"/>
      <c r="FX581" s="96"/>
      <c r="FY581" s="159"/>
      <c r="FZ581" s="159"/>
      <c r="GA581" s="159"/>
      <c r="GB581" s="159"/>
      <c r="GC581" s="159"/>
      <c r="GD581" s="159"/>
      <c r="GE581" s="159"/>
      <c r="GF581" s="159"/>
      <c r="GG581" s="159"/>
      <c r="GH581" s="159"/>
      <c r="GI581" s="159"/>
      <c r="GJ581" s="159"/>
      <c r="GK581" s="159"/>
      <c r="GL581" s="159"/>
      <c r="GM581" s="159"/>
      <c r="GN581" s="159"/>
      <c r="GO581" s="159"/>
      <c r="GP581" s="159"/>
      <c r="GQ581" s="159"/>
      <c r="GR581" s="159"/>
      <c r="GS581" s="159"/>
      <c r="GT581" s="159"/>
      <c r="GU581" s="159"/>
      <c r="GV581" s="159"/>
      <c r="GW581" s="159"/>
      <c r="GX581" s="159"/>
      <c r="GY581" s="159"/>
      <c r="GZ581" s="159"/>
      <c r="HA581" s="159"/>
      <c r="HB581" s="159"/>
      <c r="HC581" s="159"/>
      <c r="HD581" s="159"/>
      <c r="HE581" s="159"/>
      <c r="HF581" s="159"/>
      <c r="HG581" s="159"/>
      <c r="HH581" s="159"/>
    </row>
    <row r="582" spans="1:216" s="280" customFormat="1" ht="15" customHeight="1">
      <c r="A582" s="264"/>
      <c r="B582" s="255" t="s">
        <v>723</v>
      </c>
      <c r="C582" s="254"/>
      <c r="D582" s="263"/>
      <c r="E582" s="263"/>
      <c r="F582" s="263"/>
      <c r="G582" s="264"/>
      <c r="H582" s="269"/>
      <c r="I582" s="269"/>
      <c r="J582" s="269"/>
      <c r="K582" s="269"/>
      <c r="L582" s="269"/>
      <c r="M582" s="269"/>
      <c r="N582" s="269"/>
      <c r="O582" s="269"/>
      <c r="P582" s="269"/>
      <c r="Q582" s="269"/>
      <c r="R582" s="269"/>
      <c r="S582" s="269"/>
      <c r="T582" s="269"/>
      <c r="U582" s="269"/>
      <c r="V582" s="269"/>
      <c r="W582" s="269"/>
      <c r="X582" s="269"/>
      <c r="Y582" s="269"/>
      <c r="Z582" s="269"/>
      <c r="AA582" s="269"/>
      <c r="AB582" s="269"/>
      <c r="AC582" s="269"/>
      <c r="AD582" s="269"/>
      <c r="AE582" s="269"/>
      <c r="AF582" s="268"/>
      <c r="AG582" s="265"/>
      <c r="AH582" s="269"/>
      <c r="AI582" s="269"/>
      <c r="AJ582" s="269"/>
      <c r="AK582" s="269"/>
      <c r="AL582" s="269"/>
      <c r="AM582" s="269"/>
      <c r="AN582" s="269"/>
      <c r="AO582" s="269"/>
      <c r="AP582" s="269"/>
      <c r="AQ582" s="269"/>
      <c r="AR582" s="269"/>
      <c r="AS582" s="269"/>
      <c r="AT582" s="269"/>
      <c r="AU582" s="269"/>
      <c r="AV582" s="269"/>
      <c r="AW582" s="269"/>
      <c r="AX582" s="269"/>
      <c r="AY582" s="269"/>
      <c r="AZ582" s="269"/>
      <c r="BA582" s="269"/>
      <c r="BB582" s="269"/>
      <c r="BC582" s="269"/>
      <c r="BD582" s="269"/>
      <c r="BE582" s="269"/>
      <c r="BF582" s="265"/>
      <c r="BG582" s="265"/>
      <c r="BH582" s="269"/>
      <c r="BI582" s="269"/>
      <c r="BJ582" s="269"/>
      <c r="BK582" s="269"/>
      <c r="BL582" s="269"/>
      <c r="BM582" s="269"/>
      <c r="BN582" s="269"/>
      <c r="BO582" s="269"/>
      <c r="BP582" s="269"/>
      <c r="BQ582" s="269"/>
      <c r="BR582" s="269"/>
      <c r="BS582" s="269"/>
      <c r="BT582" s="269"/>
      <c r="BU582" s="269"/>
      <c r="BV582" s="269"/>
      <c r="BW582" s="269"/>
      <c r="BX582" s="269"/>
      <c r="BY582" s="269"/>
      <c r="BZ582" s="269"/>
      <c r="CA582" s="269"/>
      <c r="CB582" s="269"/>
      <c r="CC582" s="269"/>
      <c r="CD582" s="269"/>
      <c r="CE582" s="269"/>
      <c r="CF582" s="265"/>
      <c r="CG582" s="265"/>
      <c r="CH582" s="269"/>
      <c r="CI582" s="269"/>
      <c r="CJ582" s="269"/>
      <c r="CK582" s="269"/>
      <c r="CL582" s="269"/>
      <c r="CM582" s="269"/>
      <c r="CN582" s="269"/>
      <c r="CO582" s="269"/>
      <c r="CP582" s="269"/>
      <c r="CQ582" s="269"/>
      <c r="CR582" s="269"/>
      <c r="CS582" s="269"/>
      <c r="CT582" s="269"/>
      <c r="CU582" s="269"/>
      <c r="CV582" s="269"/>
      <c r="CW582" s="269"/>
      <c r="CX582" s="269"/>
      <c r="CY582" s="269"/>
      <c r="CZ582" s="269"/>
      <c r="DA582" s="269"/>
      <c r="DB582" s="269"/>
      <c r="DC582" s="269"/>
      <c r="DD582" s="269"/>
      <c r="DE582" s="269"/>
      <c r="DF582" s="264"/>
      <c r="DG582" s="264"/>
      <c r="DH582" s="269"/>
      <c r="DI582" s="269"/>
      <c r="DJ582" s="269"/>
      <c r="DK582" s="269"/>
      <c r="DL582" s="269"/>
      <c r="DM582" s="269"/>
      <c r="DN582" s="269"/>
      <c r="DO582" s="269"/>
      <c r="DP582" s="269"/>
      <c r="DQ582" s="269"/>
      <c r="DR582" s="269"/>
      <c r="DS582" s="269"/>
      <c r="DT582" s="269"/>
      <c r="DU582" s="269"/>
      <c r="DV582" s="269"/>
      <c r="DW582" s="269"/>
      <c r="DX582" s="269"/>
      <c r="DY582" s="269"/>
      <c r="DZ582" s="269"/>
      <c r="EA582" s="269"/>
      <c r="EB582" s="269"/>
      <c r="EC582" s="269"/>
      <c r="ED582" s="269"/>
      <c r="EE582" s="269"/>
      <c r="EF582" s="269"/>
      <c r="EG582" s="269"/>
      <c r="EH582" s="269"/>
      <c r="EI582" s="269"/>
      <c r="EJ582" s="269"/>
      <c r="EK582" s="269"/>
      <c r="EL582" s="269"/>
      <c r="EM582" s="269"/>
      <c r="EN582" s="269"/>
      <c r="EO582" s="269"/>
      <c r="EP582" s="269"/>
      <c r="EQ582" s="269"/>
      <c r="ER582" s="269"/>
      <c r="ES582" s="269"/>
      <c r="ET582" s="269"/>
      <c r="EU582" s="269"/>
      <c r="EV582" s="269"/>
      <c r="EW582" s="269"/>
      <c r="EX582" s="269"/>
      <c r="EY582" s="269"/>
      <c r="EZ582" s="269"/>
      <c r="FA582" s="269"/>
      <c r="FB582" s="269"/>
      <c r="FC582" s="269"/>
      <c r="FD582" s="269"/>
      <c r="FE582" s="269"/>
      <c r="FF582" s="269"/>
      <c r="FG582" s="269"/>
      <c r="FH582" s="269"/>
      <c r="FI582" s="269"/>
      <c r="FJ582" s="269"/>
      <c r="FK582" s="269"/>
      <c r="FL582" s="269"/>
      <c r="FM582" s="269"/>
      <c r="FN582" s="269"/>
      <c r="FO582" s="269"/>
      <c r="FP582" s="269"/>
      <c r="FQ582" s="269"/>
      <c r="FR582" s="269"/>
      <c r="FS582" s="269"/>
      <c r="FT582" s="269"/>
      <c r="FU582" s="269"/>
      <c r="FV582" s="269"/>
      <c r="FW582" s="269"/>
      <c r="FX582" s="269"/>
      <c r="FY582" s="274"/>
      <c r="FZ582" s="274"/>
      <c r="GA582" s="274"/>
      <c r="GB582" s="274"/>
      <c r="GC582" s="274"/>
      <c r="GD582" s="274"/>
      <c r="GE582" s="274"/>
      <c r="GF582" s="274"/>
      <c r="GG582" s="274"/>
      <c r="GH582" s="274"/>
      <c r="GI582" s="274"/>
      <c r="GJ582" s="274"/>
      <c r="GK582" s="274"/>
      <c r="GL582" s="274"/>
      <c r="GM582" s="274"/>
      <c r="GN582" s="274"/>
      <c r="GO582" s="274"/>
      <c r="GP582" s="274"/>
      <c r="GQ582" s="274"/>
      <c r="GR582" s="274"/>
      <c r="GS582" s="274"/>
      <c r="GT582" s="274"/>
      <c r="GU582" s="274"/>
      <c r="GV582" s="274"/>
      <c r="GW582" s="274"/>
      <c r="GX582" s="274"/>
      <c r="GY582" s="274"/>
      <c r="GZ582" s="274"/>
      <c r="HA582" s="274"/>
      <c r="HB582" s="274"/>
      <c r="HC582" s="274"/>
      <c r="HD582" s="274"/>
      <c r="HE582" s="274"/>
      <c r="HF582" s="274"/>
      <c r="HG582" s="274"/>
      <c r="HH582" s="274"/>
    </row>
    <row r="583" spans="1:216" s="148" customFormat="1" ht="15" customHeight="1">
      <c r="A583" s="86"/>
      <c r="B583" s="104" t="s">
        <v>724</v>
      </c>
      <c r="C583" s="106" t="s">
        <v>694</v>
      </c>
      <c r="D583" s="108"/>
      <c r="E583" s="108"/>
      <c r="F583" s="108"/>
      <c r="G583" s="86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  <c r="AA583" s="95"/>
      <c r="AB583" s="95"/>
      <c r="AC583" s="95"/>
      <c r="AD583" s="95"/>
      <c r="AE583" s="95"/>
      <c r="AF583" s="186"/>
      <c r="AG583" s="177"/>
      <c r="AH583" s="219"/>
      <c r="AI583" s="219"/>
      <c r="AJ583" s="219"/>
      <c r="AK583" s="95"/>
      <c r="AL583" s="95"/>
      <c r="AM583" s="95"/>
      <c r="AN583" s="95"/>
      <c r="AO583" s="95"/>
      <c r="AP583" s="95"/>
      <c r="AQ583" s="95"/>
      <c r="AR583" s="95"/>
      <c r="AS583" s="95"/>
      <c r="AT583" s="219"/>
      <c r="AU583" s="219"/>
      <c r="AV583" s="219"/>
      <c r="AW583" s="95"/>
      <c r="AX583" s="95"/>
      <c r="AY583" s="95"/>
      <c r="AZ583" s="95"/>
      <c r="BA583" s="95"/>
      <c r="BB583" s="95"/>
      <c r="BC583" s="95"/>
      <c r="BD583" s="95"/>
      <c r="BE583" s="95"/>
      <c r="BF583" s="177"/>
      <c r="BG583" s="177"/>
      <c r="BH583" s="219"/>
      <c r="BI583" s="219"/>
      <c r="BJ583" s="219"/>
      <c r="BK583" s="219"/>
      <c r="BL583" s="219"/>
      <c r="BM583" s="219"/>
      <c r="BN583" s="95"/>
      <c r="BO583" s="95"/>
      <c r="BP583" s="95"/>
      <c r="BQ583" s="95"/>
      <c r="BR583" s="95"/>
      <c r="BS583" s="95"/>
      <c r="BT583" s="219"/>
      <c r="BU583" s="219"/>
      <c r="BV583" s="219"/>
      <c r="BW583" s="219"/>
      <c r="BX583" s="219"/>
      <c r="BY583" s="219"/>
      <c r="BZ583" s="95"/>
      <c r="CA583" s="95"/>
      <c r="CB583" s="95"/>
      <c r="CC583" s="95"/>
      <c r="CD583" s="95"/>
      <c r="CE583" s="95"/>
      <c r="CF583" s="177"/>
      <c r="CG583" s="177"/>
      <c r="CH583" s="219"/>
      <c r="CI583" s="219"/>
      <c r="CJ583" s="219"/>
      <c r="CK583" s="219"/>
      <c r="CL583" s="219"/>
      <c r="CM583" s="219"/>
      <c r="CN583" s="219"/>
      <c r="CO583" s="219"/>
      <c r="CP583" s="219"/>
      <c r="CQ583" s="95"/>
      <c r="CR583" s="95"/>
      <c r="CS583" s="95"/>
      <c r="CT583" s="219"/>
      <c r="CU583" s="219"/>
      <c r="CV583" s="219"/>
      <c r="CW583" s="219"/>
      <c r="CX583" s="219"/>
      <c r="CY583" s="219"/>
      <c r="CZ583" s="219"/>
      <c r="DA583" s="219"/>
      <c r="DB583" s="219"/>
      <c r="DC583" s="95"/>
      <c r="DD583" s="95"/>
      <c r="DE583" s="95"/>
      <c r="DF583" s="86"/>
      <c r="DG583" s="86"/>
      <c r="DH583" s="95"/>
      <c r="DI583" s="95"/>
      <c r="DJ583" s="95"/>
      <c r="DK583" s="95"/>
      <c r="DL583" s="95"/>
      <c r="DM583" s="95"/>
      <c r="DN583" s="95"/>
      <c r="DO583" s="95"/>
      <c r="DP583" s="95"/>
      <c r="DQ583" s="95"/>
      <c r="DR583" s="95"/>
      <c r="DS583" s="95"/>
      <c r="DT583" s="95"/>
      <c r="DU583" s="95"/>
      <c r="DV583" s="95"/>
      <c r="DW583" s="95"/>
      <c r="DX583" s="95"/>
      <c r="DY583" s="95"/>
      <c r="DZ583" s="95"/>
      <c r="EA583" s="95"/>
      <c r="EB583" s="95"/>
      <c r="EC583" s="95"/>
      <c r="ED583" s="95"/>
      <c r="EE583" s="95"/>
      <c r="EF583" s="95"/>
      <c r="EG583" s="95"/>
      <c r="EH583" s="95"/>
      <c r="EI583" s="95"/>
      <c r="EJ583" s="95"/>
      <c r="EK583" s="95"/>
      <c r="EL583" s="95"/>
      <c r="EM583" s="95"/>
      <c r="EN583" s="95"/>
      <c r="EO583" s="95"/>
      <c r="EP583" s="95"/>
      <c r="EQ583" s="95"/>
      <c r="ER583" s="95"/>
      <c r="ES583" s="95"/>
      <c r="ET583" s="95"/>
      <c r="EU583" s="95"/>
      <c r="EV583" s="95"/>
      <c r="EW583" s="95"/>
      <c r="EX583" s="95"/>
      <c r="EY583" s="95"/>
      <c r="EZ583" s="95"/>
      <c r="FA583" s="95"/>
      <c r="FB583" s="95"/>
      <c r="FC583" s="95"/>
      <c r="FD583" s="95"/>
      <c r="FE583" s="95"/>
      <c r="FF583" s="95"/>
      <c r="FG583" s="95"/>
      <c r="FH583" s="95"/>
      <c r="FI583" s="95"/>
      <c r="FJ583" s="95"/>
      <c r="FK583" s="95"/>
      <c r="FL583" s="95"/>
      <c r="FM583" s="95"/>
      <c r="FN583" s="95"/>
      <c r="FO583" s="95"/>
      <c r="FP583" s="95"/>
      <c r="FQ583" s="95"/>
      <c r="FR583" s="95"/>
      <c r="FS583" s="95"/>
      <c r="FT583" s="95"/>
      <c r="FU583" s="95"/>
      <c r="FV583" s="95"/>
      <c r="FW583" s="95"/>
      <c r="FX583" s="95"/>
      <c r="FY583" s="163"/>
      <c r="FZ583" s="163"/>
      <c r="GA583" s="163"/>
      <c r="GB583" s="163"/>
      <c r="GC583" s="163"/>
      <c r="GD583" s="163"/>
      <c r="GE583" s="163"/>
      <c r="GF583" s="163"/>
      <c r="GG583" s="163"/>
      <c r="GH583" s="163"/>
      <c r="GI583" s="163"/>
      <c r="GJ583" s="163"/>
      <c r="GK583" s="163"/>
      <c r="GL583" s="163"/>
      <c r="GM583" s="163"/>
      <c r="GN583" s="163"/>
      <c r="GO583" s="163"/>
      <c r="GP583" s="163"/>
      <c r="GQ583" s="163"/>
      <c r="GR583" s="163"/>
      <c r="GS583" s="163"/>
      <c r="GT583" s="163"/>
      <c r="GU583" s="163"/>
      <c r="GV583" s="163"/>
      <c r="GW583" s="163"/>
      <c r="GX583" s="163"/>
      <c r="GY583" s="163"/>
      <c r="GZ583" s="163"/>
      <c r="HA583" s="163"/>
      <c r="HB583" s="163"/>
      <c r="HC583" s="163"/>
      <c r="HD583" s="163"/>
      <c r="HE583" s="163"/>
      <c r="HF583" s="163"/>
      <c r="HG583" s="163"/>
      <c r="HH583" s="163"/>
    </row>
    <row r="584" spans="1:216" s="148" customFormat="1" ht="15" customHeight="1">
      <c r="A584" s="86"/>
      <c r="B584" s="104" t="s">
        <v>725</v>
      </c>
      <c r="C584" s="106" t="s">
        <v>694</v>
      </c>
      <c r="D584" s="108"/>
      <c r="E584" s="108"/>
      <c r="F584" s="108"/>
      <c r="G584" s="86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  <c r="AA584" s="95"/>
      <c r="AB584" s="95"/>
      <c r="AC584" s="95"/>
      <c r="AD584" s="95"/>
      <c r="AE584" s="95"/>
      <c r="AF584" s="186"/>
      <c r="AG584" s="177"/>
      <c r="AH584" s="219"/>
      <c r="AI584" s="219"/>
      <c r="AJ584" s="219"/>
      <c r="AK584" s="95"/>
      <c r="AL584" s="95"/>
      <c r="AM584" s="95"/>
      <c r="AN584" s="95"/>
      <c r="AO584" s="95"/>
      <c r="AP584" s="95"/>
      <c r="AQ584" s="95"/>
      <c r="AR584" s="95"/>
      <c r="AS584" s="95"/>
      <c r="AT584" s="219"/>
      <c r="AU584" s="219"/>
      <c r="AV584" s="219"/>
      <c r="AW584" s="95"/>
      <c r="AX584" s="95"/>
      <c r="AY584" s="95"/>
      <c r="AZ584" s="95"/>
      <c r="BA584" s="95"/>
      <c r="BB584" s="95"/>
      <c r="BC584" s="95"/>
      <c r="BD584" s="95"/>
      <c r="BE584" s="95"/>
      <c r="BF584" s="177"/>
      <c r="BG584" s="177"/>
      <c r="BH584" s="219"/>
      <c r="BI584" s="219"/>
      <c r="BJ584" s="219"/>
      <c r="BK584" s="219"/>
      <c r="BL584" s="219"/>
      <c r="BM584" s="219"/>
      <c r="BN584" s="95"/>
      <c r="BO584" s="95"/>
      <c r="BP584" s="95"/>
      <c r="BQ584" s="95"/>
      <c r="BR584" s="95"/>
      <c r="BS584" s="95"/>
      <c r="BT584" s="219"/>
      <c r="BU584" s="219"/>
      <c r="BV584" s="219"/>
      <c r="BW584" s="219"/>
      <c r="BX584" s="219"/>
      <c r="BY584" s="219"/>
      <c r="BZ584" s="95"/>
      <c r="CA584" s="95"/>
      <c r="CB584" s="95"/>
      <c r="CC584" s="95"/>
      <c r="CD584" s="95"/>
      <c r="CE584" s="95"/>
      <c r="CF584" s="177"/>
      <c r="CG584" s="177"/>
      <c r="CH584" s="219"/>
      <c r="CI584" s="219"/>
      <c r="CJ584" s="219"/>
      <c r="CK584" s="219"/>
      <c r="CL584" s="219"/>
      <c r="CM584" s="219"/>
      <c r="CN584" s="219"/>
      <c r="CO584" s="219"/>
      <c r="CP584" s="219"/>
      <c r="CQ584" s="95"/>
      <c r="CR584" s="95"/>
      <c r="CS584" s="95"/>
      <c r="CT584" s="219"/>
      <c r="CU584" s="219"/>
      <c r="CV584" s="219"/>
      <c r="CW584" s="219"/>
      <c r="CX584" s="219"/>
      <c r="CY584" s="219"/>
      <c r="CZ584" s="219"/>
      <c r="DA584" s="219"/>
      <c r="DB584" s="219"/>
      <c r="DC584" s="95"/>
      <c r="DD584" s="95"/>
      <c r="DE584" s="95"/>
      <c r="DF584" s="86"/>
      <c r="DG584" s="86"/>
      <c r="DH584" s="95"/>
      <c r="DI584" s="95"/>
      <c r="DJ584" s="95"/>
      <c r="DK584" s="95"/>
      <c r="DL584" s="95"/>
      <c r="DM584" s="95"/>
      <c r="DN584" s="95"/>
      <c r="DO584" s="95"/>
      <c r="DP584" s="95"/>
      <c r="DQ584" s="95"/>
      <c r="DR584" s="95"/>
      <c r="DS584" s="95"/>
      <c r="DT584" s="95"/>
      <c r="DU584" s="95"/>
      <c r="DV584" s="95"/>
      <c r="DW584" s="95"/>
      <c r="DX584" s="95"/>
      <c r="DY584" s="95"/>
      <c r="DZ584" s="95"/>
      <c r="EA584" s="95"/>
      <c r="EB584" s="95"/>
      <c r="EC584" s="95"/>
      <c r="ED584" s="95"/>
      <c r="EE584" s="95"/>
      <c r="EF584" s="95"/>
      <c r="EG584" s="95"/>
      <c r="EH584" s="95"/>
      <c r="EI584" s="95"/>
      <c r="EJ584" s="95"/>
      <c r="EK584" s="95"/>
      <c r="EL584" s="95"/>
      <c r="EM584" s="95"/>
      <c r="EN584" s="95"/>
      <c r="EO584" s="95"/>
      <c r="EP584" s="95"/>
      <c r="EQ584" s="95"/>
      <c r="ER584" s="95"/>
      <c r="ES584" s="95"/>
      <c r="ET584" s="95"/>
      <c r="EU584" s="95"/>
      <c r="EV584" s="95"/>
      <c r="EW584" s="95"/>
      <c r="EX584" s="95"/>
      <c r="EY584" s="95"/>
      <c r="EZ584" s="95"/>
      <c r="FA584" s="95"/>
      <c r="FB584" s="95"/>
      <c r="FC584" s="95"/>
      <c r="FD584" s="95"/>
      <c r="FE584" s="95"/>
      <c r="FF584" s="95"/>
      <c r="FG584" s="95"/>
      <c r="FH584" s="95"/>
      <c r="FI584" s="95"/>
      <c r="FJ584" s="95"/>
      <c r="FK584" s="95"/>
      <c r="FL584" s="95"/>
      <c r="FM584" s="95"/>
      <c r="FN584" s="95"/>
      <c r="FO584" s="95"/>
      <c r="FP584" s="95"/>
      <c r="FQ584" s="95"/>
      <c r="FR584" s="95"/>
      <c r="FS584" s="95"/>
      <c r="FT584" s="95"/>
      <c r="FU584" s="95"/>
      <c r="FV584" s="95"/>
      <c r="FW584" s="95"/>
      <c r="FX584" s="95"/>
      <c r="FY584" s="163"/>
      <c r="FZ584" s="163"/>
      <c r="GA584" s="163"/>
      <c r="GB584" s="163"/>
      <c r="GC584" s="163"/>
      <c r="GD584" s="163"/>
      <c r="GE584" s="163"/>
      <c r="GF584" s="163"/>
      <c r="GG584" s="163"/>
      <c r="GH584" s="163"/>
      <c r="GI584" s="163"/>
      <c r="GJ584" s="163"/>
      <c r="GK584" s="163"/>
      <c r="GL584" s="163"/>
      <c r="GM584" s="163"/>
      <c r="GN584" s="163"/>
      <c r="GO584" s="163"/>
      <c r="GP584" s="163"/>
      <c r="GQ584" s="163"/>
      <c r="GR584" s="163"/>
      <c r="GS584" s="163"/>
      <c r="GT584" s="163"/>
      <c r="GU584" s="163"/>
      <c r="GV584" s="163"/>
      <c r="GW584" s="163"/>
      <c r="GX584" s="163"/>
      <c r="GY584" s="163"/>
      <c r="GZ584" s="163"/>
      <c r="HA584" s="163"/>
      <c r="HB584" s="163"/>
      <c r="HC584" s="163"/>
      <c r="HD584" s="163"/>
      <c r="HE584" s="163"/>
      <c r="HF584" s="163"/>
      <c r="HG584" s="163"/>
      <c r="HH584" s="163"/>
    </row>
    <row r="585" spans="1:216" s="148" customFormat="1" ht="15" customHeight="1">
      <c r="A585" s="86"/>
      <c r="B585" s="104" t="s">
        <v>726</v>
      </c>
      <c r="C585" s="106" t="s">
        <v>694</v>
      </c>
      <c r="D585" s="108"/>
      <c r="E585" s="108"/>
      <c r="F585" s="108"/>
      <c r="G585" s="86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  <c r="AA585" s="95"/>
      <c r="AB585" s="95"/>
      <c r="AC585" s="95"/>
      <c r="AD585" s="95"/>
      <c r="AE585" s="95"/>
      <c r="AF585" s="186"/>
      <c r="AG585" s="177"/>
      <c r="AH585" s="219"/>
      <c r="AI585" s="219"/>
      <c r="AJ585" s="219"/>
      <c r="AK585" s="95"/>
      <c r="AL585" s="95"/>
      <c r="AM585" s="95"/>
      <c r="AN585" s="95"/>
      <c r="AO585" s="95"/>
      <c r="AP585" s="95"/>
      <c r="AQ585" s="95"/>
      <c r="AR585" s="95"/>
      <c r="AS585" s="95"/>
      <c r="AT585" s="219"/>
      <c r="AU585" s="219"/>
      <c r="AV585" s="219"/>
      <c r="AW585" s="95"/>
      <c r="AX585" s="95"/>
      <c r="AY585" s="95"/>
      <c r="AZ585" s="95"/>
      <c r="BA585" s="95"/>
      <c r="BB585" s="95"/>
      <c r="BC585" s="95"/>
      <c r="BD585" s="95"/>
      <c r="BE585" s="95"/>
      <c r="BF585" s="177"/>
      <c r="BG585" s="177"/>
      <c r="BH585" s="219"/>
      <c r="BI585" s="219"/>
      <c r="BJ585" s="219"/>
      <c r="BK585" s="219"/>
      <c r="BL585" s="219"/>
      <c r="BM585" s="219"/>
      <c r="BN585" s="95"/>
      <c r="BO585" s="95"/>
      <c r="BP585" s="95"/>
      <c r="BQ585" s="95"/>
      <c r="BR585" s="95"/>
      <c r="BS585" s="95"/>
      <c r="BT585" s="219"/>
      <c r="BU585" s="219"/>
      <c r="BV585" s="219"/>
      <c r="BW585" s="219"/>
      <c r="BX585" s="219"/>
      <c r="BY585" s="219"/>
      <c r="BZ585" s="95"/>
      <c r="CA585" s="95"/>
      <c r="CB585" s="95"/>
      <c r="CC585" s="95"/>
      <c r="CD585" s="95"/>
      <c r="CE585" s="95"/>
      <c r="CF585" s="177"/>
      <c r="CG585" s="177"/>
      <c r="CH585" s="219"/>
      <c r="CI585" s="219"/>
      <c r="CJ585" s="219"/>
      <c r="CK585" s="219"/>
      <c r="CL585" s="219"/>
      <c r="CM585" s="219"/>
      <c r="CN585" s="219"/>
      <c r="CO585" s="219"/>
      <c r="CP585" s="219"/>
      <c r="CQ585" s="95"/>
      <c r="CR585" s="95"/>
      <c r="CS585" s="95"/>
      <c r="CT585" s="219"/>
      <c r="CU585" s="219"/>
      <c r="CV585" s="219"/>
      <c r="CW585" s="219"/>
      <c r="CX585" s="219"/>
      <c r="CY585" s="219"/>
      <c r="CZ585" s="219"/>
      <c r="DA585" s="219"/>
      <c r="DB585" s="219"/>
      <c r="DC585" s="95"/>
      <c r="DD585" s="95"/>
      <c r="DE585" s="95"/>
      <c r="DF585" s="86"/>
      <c r="DG585" s="86"/>
      <c r="DH585" s="95"/>
      <c r="DI585" s="95"/>
      <c r="DJ585" s="95"/>
      <c r="DK585" s="95"/>
      <c r="DL585" s="95"/>
      <c r="DM585" s="95"/>
      <c r="DN585" s="95"/>
      <c r="DO585" s="95"/>
      <c r="DP585" s="95"/>
      <c r="DQ585" s="95"/>
      <c r="DR585" s="95"/>
      <c r="DS585" s="95"/>
      <c r="DT585" s="95"/>
      <c r="DU585" s="95"/>
      <c r="DV585" s="95"/>
      <c r="DW585" s="95"/>
      <c r="DX585" s="95"/>
      <c r="DY585" s="95"/>
      <c r="DZ585" s="95"/>
      <c r="EA585" s="95"/>
      <c r="EB585" s="95"/>
      <c r="EC585" s="95"/>
      <c r="ED585" s="95"/>
      <c r="EE585" s="95"/>
      <c r="EF585" s="95"/>
      <c r="EG585" s="95"/>
      <c r="EH585" s="95"/>
      <c r="EI585" s="95"/>
      <c r="EJ585" s="95"/>
      <c r="EK585" s="95"/>
      <c r="EL585" s="95"/>
      <c r="EM585" s="95"/>
      <c r="EN585" s="95"/>
      <c r="EO585" s="95"/>
      <c r="EP585" s="95"/>
      <c r="EQ585" s="95"/>
      <c r="ER585" s="95"/>
      <c r="ES585" s="95"/>
      <c r="ET585" s="95"/>
      <c r="EU585" s="95"/>
      <c r="EV585" s="95"/>
      <c r="EW585" s="95"/>
      <c r="EX585" s="95"/>
      <c r="EY585" s="95"/>
      <c r="EZ585" s="95"/>
      <c r="FA585" s="95"/>
      <c r="FB585" s="95"/>
      <c r="FC585" s="95"/>
      <c r="FD585" s="95"/>
      <c r="FE585" s="95"/>
      <c r="FF585" s="95"/>
      <c r="FG585" s="95"/>
      <c r="FH585" s="95"/>
      <c r="FI585" s="95"/>
      <c r="FJ585" s="95"/>
      <c r="FK585" s="95"/>
      <c r="FL585" s="95"/>
      <c r="FM585" s="95"/>
      <c r="FN585" s="95"/>
      <c r="FO585" s="95"/>
      <c r="FP585" s="95"/>
      <c r="FQ585" s="95"/>
      <c r="FR585" s="95"/>
      <c r="FS585" s="95"/>
      <c r="FT585" s="95"/>
      <c r="FU585" s="95"/>
      <c r="FV585" s="95"/>
      <c r="FW585" s="95"/>
      <c r="FX585" s="95"/>
      <c r="FY585" s="163"/>
      <c r="FZ585" s="163"/>
      <c r="GA585" s="163"/>
      <c r="GB585" s="163"/>
      <c r="GC585" s="163"/>
      <c r="GD585" s="163"/>
      <c r="GE585" s="163"/>
      <c r="GF585" s="163"/>
      <c r="GG585" s="163"/>
      <c r="GH585" s="163"/>
      <c r="GI585" s="163"/>
      <c r="GJ585" s="163"/>
      <c r="GK585" s="163"/>
      <c r="GL585" s="163"/>
      <c r="GM585" s="163"/>
      <c r="GN585" s="163"/>
      <c r="GO585" s="163"/>
      <c r="GP585" s="163"/>
      <c r="GQ585" s="163"/>
      <c r="GR585" s="163"/>
      <c r="GS585" s="163"/>
      <c r="GT585" s="163"/>
      <c r="GU585" s="163"/>
      <c r="GV585" s="163"/>
      <c r="GW585" s="163"/>
      <c r="GX585" s="163"/>
      <c r="GY585" s="163"/>
      <c r="GZ585" s="163"/>
      <c r="HA585" s="163"/>
      <c r="HB585" s="163"/>
      <c r="HC585" s="163"/>
      <c r="HD585" s="163"/>
      <c r="HE585" s="163"/>
      <c r="HF585" s="163"/>
      <c r="HG585" s="163"/>
      <c r="HH585" s="163"/>
    </row>
    <row r="586" spans="1:216" s="148" customFormat="1" ht="15" customHeight="1">
      <c r="A586" s="86"/>
      <c r="B586" s="104" t="s">
        <v>727</v>
      </c>
      <c r="C586" s="106" t="s">
        <v>690</v>
      </c>
      <c r="D586" s="108"/>
      <c r="E586" s="108"/>
      <c r="F586" s="108"/>
      <c r="G586" s="86"/>
      <c r="H586" s="96"/>
      <c r="I586" s="96"/>
      <c r="J586" s="96"/>
      <c r="K586" s="96"/>
      <c r="L586" s="96"/>
      <c r="M586" s="96"/>
      <c r="N586" s="96"/>
      <c r="O586" s="96"/>
      <c r="P586" s="96"/>
      <c r="Q586" s="96"/>
      <c r="R586" s="96"/>
      <c r="S586" s="96"/>
      <c r="T586" s="96"/>
      <c r="U586" s="96"/>
      <c r="V586" s="96"/>
      <c r="W586" s="96"/>
      <c r="X586" s="96"/>
      <c r="Y586" s="96"/>
      <c r="Z586" s="96"/>
      <c r="AA586" s="96"/>
      <c r="AB586" s="96"/>
      <c r="AC586" s="96"/>
      <c r="AD586" s="96"/>
      <c r="AE586" s="96"/>
      <c r="AF586" s="182"/>
      <c r="AG586" s="177"/>
      <c r="AH586" s="220"/>
      <c r="AI586" s="220"/>
      <c r="AJ586" s="220"/>
      <c r="AK586" s="96"/>
      <c r="AL586" s="96"/>
      <c r="AM586" s="96"/>
      <c r="AN586" s="96"/>
      <c r="AO586" s="96"/>
      <c r="AP586" s="96"/>
      <c r="AQ586" s="96"/>
      <c r="AR586" s="96"/>
      <c r="AS586" s="96"/>
      <c r="AT586" s="220"/>
      <c r="AU586" s="220"/>
      <c r="AV586" s="220"/>
      <c r="AW586" s="96"/>
      <c r="AX586" s="96"/>
      <c r="AY586" s="96"/>
      <c r="AZ586" s="96"/>
      <c r="BA586" s="96"/>
      <c r="BB586" s="96"/>
      <c r="BC586" s="96"/>
      <c r="BD586" s="96"/>
      <c r="BE586" s="96"/>
      <c r="BF586" s="177"/>
      <c r="BG586" s="177"/>
      <c r="BH586" s="220"/>
      <c r="BI586" s="220"/>
      <c r="BJ586" s="220"/>
      <c r="BK586" s="220"/>
      <c r="BL586" s="220"/>
      <c r="BM586" s="220"/>
      <c r="BN586" s="96"/>
      <c r="BO586" s="96"/>
      <c r="BP586" s="96"/>
      <c r="BQ586" s="96"/>
      <c r="BR586" s="96"/>
      <c r="BS586" s="96"/>
      <c r="BT586" s="220"/>
      <c r="BU586" s="220"/>
      <c r="BV586" s="220"/>
      <c r="BW586" s="220"/>
      <c r="BX586" s="220"/>
      <c r="BY586" s="220"/>
      <c r="BZ586" s="96"/>
      <c r="CA586" s="96"/>
      <c r="CB586" s="96"/>
      <c r="CC586" s="96"/>
      <c r="CD586" s="96"/>
      <c r="CE586" s="96"/>
      <c r="CF586" s="177"/>
      <c r="CG586" s="177"/>
      <c r="CH586" s="220"/>
      <c r="CI586" s="220"/>
      <c r="CJ586" s="220"/>
      <c r="CK586" s="220"/>
      <c r="CL586" s="220"/>
      <c r="CM586" s="220"/>
      <c r="CN586" s="220"/>
      <c r="CO586" s="220"/>
      <c r="CP586" s="220"/>
      <c r="CQ586" s="96"/>
      <c r="CR586" s="96"/>
      <c r="CS586" s="96"/>
      <c r="CT586" s="220"/>
      <c r="CU586" s="220"/>
      <c r="CV586" s="220"/>
      <c r="CW586" s="220"/>
      <c r="CX586" s="220"/>
      <c r="CY586" s="220"/>
      <c r="CZ586" s="220"/>
      <c r="DA586" s="220"/>
      <c r="DB586" s="220"/>
      <c r="DC586" s="96"/>
      <c r="DD586" s="96"/>
      <c r="DE586" s="96"/>
      <c r="DF586" s="86"/>
      <c r="DG586" s="86"/>
      <c r="DH586" s="96"/>
      <c r="DI586" s="96"/>
      <c r="DJ586" s="96"/>
      <c r="DK586" s="96"/>
      <c r="DL586" s="96"/>
      <c r="DM586" s="96"/>
      <c r="DN586" s="96"/>
      <c r="DO586" s="96"/>
      <c r="DP586" s="96"/>
      <c r="DQ586" s="96"/>
      <c r="DR586" s="96"/>
      <c r="DS586" s="96"/>
      <c r="DT586" s="96"/>
      <c r="DU586" s="96"/>
      <c r="DV586" s="96"/>
      <c r="DW586" s="96"/>
      <c r="DX586" s="96"/>
      <c r="DY586" s="96"/>
      <c r="DZ586" s="96"/>
      <c r="EA586" s="96"/>
      <c r="EB586" s="96"/>
      <c r="EC586" s="96"/>
      <c r="ED586" s="96"/>
      <c r="EE586" s="96"/>
      <c r="EF586" s="96"/>
      <c r="EG586" s="96"/>
      <c r="EH586" s="96"/>
      <c r="EI586" s="96"/>
      <c r="EJ586" s="96"/>
      <c r="EK586" s="96"/>
      <c r="EL586" s="96"/>
      <c r="EM586" s="96"/>
      <c r="EN586" s="96"/>
      <c r="EO586" s="96"/>
      <c r="EP586" s="96"/>
      <c r="EQ586" s="96"/>
      <c r="ER586" s="96"/>
      <c r="ES586" s="96"/>
      <c r="ET586" s="96"/>
      <c r="EU586" s="96"/>
      <c r="EV586" s="96"/>
      <c r="EW586" s="96"/>
      <c r="EX586" s="96"/>
      <c r="EY586" s="96"/>
      <c r="EZ586" s="96"/>
      <c r="FA586" s="96"/>
      <c r="FB586" s="96"/>
      <c r="FC586" s="96"/>
      <c r="FD586" s="96"/>
      <c r="FE586" s="96"/>
      <c r="FF586" s="96"/>
      <c r="FG586" s="96"/>
      <c r="FH586" s="96"/>
      <c r="FI586" s="96"/>
      <c r="FJ586" s="96"/>
      <c r="FK586" s="96"/>
      <c r="FL586" s="96"/>
      <c r="FM586" s="96"/>
      <c r="FN586" s="96"/>
      <c r="FO586" s="96"/>
      <c r="FP586" s="96"/>
      <c r="FQ586" s="96"/>
      <c r="FR586" s="96"/>
      <c r="FS586" s="96"/>
      <c r="FT586" s="96"/>
      <c r="FU586" s="96"/>
      <c r="FV586" s="96"/>
      <c r="FW586" s="96"/>
      <c r="FX586" s="96"/>
      <c r="FY586" s="159"/>
      <c r="FZ586" s="159"/>
      <c r="GA586" s="159"/>
      <c r="GB586" s="159"/>
      <c r="GC586" s="159"/>
      <c r="GD586" s="159"/>
      <c r="GE586" s="159"/>
      <c r="GF586" s="159"/>
      <c r="GG586" s="159"/>
      <c r="GH586" s="159"/>
      <c r="GI586" s="159"/>
      <c r="GJ586" s="159"/>
      <c r="GK586" s="159"/>
      <c r="GL586" s="159"/>
      <c r="GM586" s="159"/>
      <c r="GN586" s="159"/>
      <c r="GO586" s="159"/>
      <c r="GP586" s="159"/>
      <c r="GQ586" s="159"/>
      <c r="GR586" s="159"/>
      <c r="GS586" s="159"/>
      <c r="GT586" s="159"/>
      <c r="GU586" s="159"/>
      <c r="GV586" s="159"/>
      <c r="GW586" s="159"/>
      <c r="GX586" s="159"/>
      <c r="GY586" s="159"/>
      <c r="GZ586" s="159"/>
      <c r="HA586" s="159"/>
      <c r="HB586" s="159"/>
      <c r="HC586" s="159"/>
      <c r="HD586" s="159"/>
      <c r="HE586" s="159"/>
      <c r="HF586" s="159"/>
      <c r="HG586" s="159"/>
      <c r="HH586" s="159"/>
    </row>
    <row r="587" spans="1:216" s="148" customFormat="1" ht="15" customHeight="1">
      <c r="A587" s="86"/>
      <c r="B587" s="104" t="s">
        <v>728</v>
      </c>
      <c r="C587" s="106" t="s">
        <v>716</v>
      </c>
      <c r="D587" s="108"/>
      <c r="E587" s="108"/>
      <c r="F587" s="108"/>
      <c r="G587" s="86"/>
      <c r="H587" s="126"/>
      <c r="I587" s="126"/>
      <c r="J587" s="126"/>
      <c r="K587" s="126"/>
      <c r="L587" s="126"/>
      <c r="M587" s="126"/>
      <c r="N587" s="126"/>
      <c r="O587" s="126"/>
      <c r="P587" s="126"/>
      <c r="Q587" s="126"/>
      <c r="R587" s="126"/>
      <c r="S587" s="126"/>
      <c r="T587" s="126"/>
      <c r="U587" s="126"/>
      <c r="V587" s="126"/>
      <c r="W587" s="126"/>
      <c r="X587" s="126"/>
      <c r="Y587" s="126"/>
      <c r="Z587" s="126"/>
      <c r="AA587" s="126"/>
      <c r="AB587" s="126"/>
      <c r="AC587" s="126"/>
      <c r="AD587" s="126"/>
      <c r="AE587" s="126"/>
      <c r="AF587" s="182"/>
      <c r="AG587" s="177"/>
      <c r="AH587" s="215"/>
      <c r="AI587" s="215"/>
      <c r="AJ587" s="215"/>
      <c r="AK587" s="126"/>
      <c r="AL587" s="126"/>
      <c r="AM587" s="126"/>
      <c r="AN587" s="126"/>
      <c r="AO587" s="126"/>
      <c r="AP587" s="126"/>
      <c r="AQ587" s="126"/>
      <c r="AR587" s="126"/>
      <c r="AS587" s="126"/>
      <c r="AT587" s="215"/>
      <c r="AU587" s="215"/>
      <c r="AV587" s="215"/>
      <c r="AW587" s="126"/>
      <c r="AX587" s="126"/>
      <c r="AY587" s="126"/>
      <c r="AZ587" s="126"/>
      <c r="BA587" s="126"/>
      <c r="BB587" s="126"/>
      <c r="BC587" s="126"/>
      <c r="BD587" s="126"/>
      <c r="BE587" s="126"/>
      <c r="BF587" s="177"/>
      <c r="BG587" s="177"/>
      <c r="BH587" s="215"/>
      <c r="BI587" s="215"/>
      <c r="BJ587" s="215"/>
      <c r="BK587" s="215"/>
      <c r="BL587" s="215"/>
      <c r="BM587" s="215"/>
      <c r="BN587" s="126"/>
      <c r="BO587" s="126"/>
      <c r="BP587" s="126"/>
      <c r="BQ587" s="126"/>
      <c r="BR587" s="126"/>
      <c r="BS587" s="126"/>
      <c r="BT587" s="215"/>
      <c r="BU587" s="215"/>
      <c r="BV587" s="215"/>
      <c r="BW587" s="215"/>
      <c r="BX587" s="215"/>
      <c r="BY587" s="215"/>
      <c r="BZ587" s="126"/>
      <c r="CA587" s="126"/>
      <c r="CB587" s="126"/>
      <c r="CC587" s="126"/>
      <c r="CD587" s="126"/>
      <c r="CE587" s="126"/>
      <c r="CF587" s="177"/>
      <c r="CG587" s="177"/>
      <c r="CH587" s="215"/>
      <c r="CI587" s="215"/>
      <c r="CJ587" s="215"/>
      <c r="CK587" s="215"/>
      <c r="CL587" s="215"/>
      <c r="CM587" s="215"/>
      <c r="CN587" s="215"/>
      <c r="CO587" s="215"/>
      <c r="CP587" s="215"/>
      <c r="CQ587" s="126"/>
      <c r="CR587" s="126"/>
      <c r="CS587" s="126"/>
      <c r="CT587" s="215"/>
      <c r="CU587" s="215"/>
      <c r="CV587" s="215"/>
      <c r="CW587" s="215"/>
      <c r="CX587" s="215"/>
      <c r="CY587" s="215"/>
      <c r="CZ587" s="215"/>
      <c r="DA587" s="215"/>
      <c r="DB587" s="215"/>
      <c r="DC587" s="126"/>
      <c r="DD587" s="126"/>
      <c r="DE587" s="126"/>
      <c r="DF587" s="86"/>
      <c r="DG587" s="86"/>
      <c r="DH587" s="126"/>
      <c r="DI587" s="126"/>
      <c r="DJ587" s="126"/>
      <c r="DK587" s="126"/>
      <c r="DL587" s="126"/>
      <c r="DM587" s="126"/>
      <c r="DN587" s="126"/>
      <c r="DO587" s="126"/>
      <c r="DP587" s="126"/>
      <c r="DQ587" s="126"/>
      <c r="DR587" s="126"/>
      <c r="DS587" s="126"/>
      <c r="DT587" s="126"/>
      <c r="DU587" s="126"/>
      <c r="DV587" s="126"/>
      <c r="DW587" s="126"/>
      <c r="DX587" s="126"/>
      <c r="DY587" s="126"/>
      <c r="DZ587" s="126"/>
      <c r="EA587" s="126"/>
      <c r="EB587" s="126"/>
      <c r="EC587" s="126"/>
      <c r="ED587" s="126"/>
      <c r="EE587" s="126"/>
      <c r="EF587" s="126"/>
      <c r="EG587" s="126"/>
      <c r="EH587" s="126"/>
      <c r="EI587" s="126"/>
      <c r="EJ587" s="126"/>
      <c r="EK587" s="126"/>
      <c r="EL587" s="126"/>
      <c r="EM587" s="126"/>
      <c r="EN587" s="126"/>
      <c r="EO587" s="126"/>
      <c r="EP587" s="126"/>
      <c r="EQ587" s="126"/>
      <c r="ER587" s="126"/>
      <c r="ES587" s="126"/>
      <c r="ET587" s="126"/>
      <c r="EU587" s="126"/>
      <c r="EV587" s="126"/>
      <c r="EW587" s="126"/>
      <c r="EX587" s="126"/>
      <c r="EY587" s="126"/>
      <c r="EZ587" s="126"/>
      <c r="FA587" s="126"/>
      <c r="FB587" s="126"/>
      <c r="FC587" s="126"/>
      <c r="FD587" s="126"/>
      <c r="FE587" s="126"/>
      <c r="FF587" s="126"/>
      <c r="FG587" s="126"/>
      <c r="FH587" s="126"/>
      <c r="FI587" s="126"/>
      <c r="FJ587" s="126"/>
      <c r="FK587" s="126"/>
      <c r="FL587" s="126"/>
      <c r="FM587" s="126"/>
      <c r="FN587" s="126"/>
      <c r="FO587" s="126"/>
      <c r="FP587" s="126"/>
      <c r="FQ587" s="126"/>
      <c r="FR587" s="126"/>
      <c r="FS587" s="126"/>
      <c r="FT587" s="126"/>
      <c r="FU587" s="126"/>
      <c r="FV587" s="126"/>
      <c r="FW587" s="126"/>
      <c r="FX587" s="126"/>
      <c r="FY587" s="160"/>
      <c r="FZ587" s="160"/>
      <c r="GA587" s="160"/>
      <c r="GB587" s="160"/>
      <c r="GC587" s="160"/>
      <c r="GD587" s="160"/>
      <c r="GE587" s="160"/>
      <c r="GF587" s="160"/>
      <c r="GG587" s="160"/>
      <c r="GH587" s="160"/>
      <c r="GI587" s="160"/>
      <c r="GJ587" s="160"/>
      <c r="GK587" s="160"/>
      <c r="GL587" s="160"/>
      <c r="GM587" s="160"/>
      <c r="GN587" s="160"/>
      <c r="GO587" s="160"/>
      <c r="GP587" s="160"/>
      <c r="GQ587" s="160"/>
      <c r="GR587" s="160"/>
      <c r="GS587" s="160"/>
      <c r="GT587" s="160"/>
      <c r="GU587" s="160"/>
      <c r="GV587" s="160"/>
      <c r="GW587" s="160"/>
      <c r="GX587" s="160"/>
      <c r="GY587" s="160"/>
      <c r="GZ587" s="160"/>
      <c r="HA587" s="160"/>
      <c r="HB587" s="160"/>
      <c r="HC587" s="160"/>
      <c r="HD587" s="160"/>
      <c r="HE587" s="160"/>
      <c r="HF587" s="160"/>
      <c r="HG587" s="160"/>
      <c r="HH587" s="160"/>
    </row>
    <row r="588" spans="1:216" s="280" customFormat="1" ht="15" customHeight="1">
      <c r="A588" s="264"/>
      <c r="B588" s="255" t="s">
        <v>729</v>
      </c>
      <c r="C588" s="254"/>
      <c r="D588" s="263"/>
      <c r="E588" s="263"/>
      <c r="F588" s="263"/>
      <c r="G588" s="264"/>
      <c r="H588" s="269"/>
      <c r="I588" s="269"/>
      <c r="J588" s="269"/>
      <c r="K588" s="269"/>
      <c r="L588" s="269"/>
      <c r="M588" s="269"/>
      <c r="N588" s="269"/>
      <c r="O588" s="269"/>
      <c r="P588" s="269"/>
      <c r="Q588" s="269"/>
      <c r="R588" s="269"/>
      <c r="S588" s="269"/>
      <c r="T588" s="269"/>
      <c r="U588" s="269"/>
      <c r="V588" s="269"/>
      <c r="W588" s="269"/>
      <c r="X588" s="269"/>
      <c r="Y588" s="269"/>
      <c r="Z588" s="269"/>
      <c r="AA588" s="269"/>
      <c r="AB588" s="269"/>
      <c r="AC588" s="269"/>
      <c r="AD588" s="269"/>
      <c r="AE588" s="269"/>
      <c r="AF588" s="268"/>
      <c r="AG588" s="265"/>
      <c r="AH588" s="269"/>
      <c r="AI588" s="269"/>
      <c r="AJ588" s="269"/>
      <c r="AK588" s="269"/>
      <c r="AL588" s="269"/>
      <c r="AM588" s="269"/>
      <c r="AN588" s="269"/>
      <c r="AO588" s="269"/>
      <c r="AP588" s="269"/>
      <c r="AQ588" s="269"/>
      <c r="AR588" s="269"/>
      <c r="AS588" s="269"/>
      <c r="AT588" s="269"/>
      <c r="AU588" s="269"/>
      <c r="AV588" s="269"/>
      <c r="AW588" s="269"/>
      <c r="AX588" s="269"/>
      <c r="AY588" s="269"/>
      <c r="AZ588" s="269"/>
      <c r="BA588" s="269"/>
      <c r="BB588" s="269"/>
      <c r="BC588" s="269"/>
      <c r="BD588" s="269"/>
      <c r="BE588" s="269"/>
      <c r="BF588" s="265"/>
      <c r="BG588" s="265"/>
      <c r="BH588" s="269"/>
      <c r="BI588" s="269"/>
      <c r="BJ588" s="269"/>
      <c r="BK588" s="269"/>
      <c r="BL588" s="269"/>
      <c r="BM588" s="269"/>
      <c r="BN588" s="269"/>
      <c r="BO588" s="269"/>
      <c r="BP588" s="269"/>
      <c r="BQ588" s="269"/>
      <c r="BR588" s="269"/>
      <c r="BS588" s="269"/>
      <c r="BT588" s="269"/>
      <c r="BU588" s="269"/>
      <c r="BV588" s="269"/>
      <c r="BW588" s="269"/>
      <c r="BX588" s="269"/>
      <c r="BY588" s="269"/>
      <c r="BZ588" s="269"/>
      <c r="CA588" s="269"/>
      <c r="CB588" s="269"/>
      <c r="CC588" s="269"/>
      <c r="CD588" s="269"/>
      <c r="CE588" s="269"/>
      <c r="CF588" s="265"/>
      <c r="CG588" s="265"/>
      <c r="CH588" s="269"/>
      <c r="CI588" s="269"/>
      <c r="CJ588" s="269"/>
      <c r="CK588" s="269"/>
      <c r="CL588" s="269"/>
      <c r="CM588" s="269"/>
      <c r="CN588" s="269"/>
      <c r="CO588" s="269"/>
      <c r="CP588" s="269"/>
      <c r="CQ588" s="269"/>
      <c r="CR588" s="269"/>
      <c r="CS588" s="269"/>
      <c r="CT588" s="269"/>
      <c r="CU588" s="269"/>
      <c r="CV588" s="269"/>
      <c r="CW588" s="269"/>
      <c r="CX588" s="269"/>
      <c r="CY588" s="269"/>
      <c r="CZ588" s="269"/>
      <c r="DA588" s="269"/>
      <c r="DB588" s="269"/>
      <c r="DC588" s="269"/>
      <c r="DD588" s="269"/>
      <c r="DE588" s="269"/>
      <c r="DF588" s="264"/>
      <c r="DG588" s="264"/>
      <c r="DH588" s="269"/>
      <c r="DI588" s="269"/>
      <c r="DJ588" s="269"/>
      <c r="DK588" s="269"/>
      <c r="DL588" s="269"/>
      <c r="DM588" s="269"/>
      <c r="DN588" s="269"/>
      <c r="DO588" s="269"/>
      <c r="DP588" s="269"/>
      <c r="DQ588" s="269"/>
      <c r="DR588" s="269"/>
      <c r="DS588" s="269"/>
      <c r="DT588" s="269"/>
      <c r="DU588" s="269"/>
      <c r="DV588" s="269"/>
      <c r="DW588" s="269"/>
      <c r="DX588" s="269"/>
      <c r="DY588" s="269"/>
      <c r="DZ588" s="269"/>
      <c r="EA588" s="269"/>
      <c r="EB588" s="269"/>
      <c r="EC588" s="269"/>
      <c r="ED588" s="269"/>
      <c r="EE588" s="269"/>
      <c r="EF588" s="269"/>
      <c r="EG588" s="269"/>
      <c r="EH588" s="269"/>
      <c r="EI588" s="269"/>
      <c r="EJ588" s="269"/>
      <c r="EK588" s="269"/>
      <c r="EL588" s="269"/>
      <c r="EM588" s="269"/>
      <c r="EN588" s="269"/>
      <c r="EO588" s="269"/>
      <c r="EP588" s="269"/>
      <c r="EQ588" s="269"/>
      <c r="ER588" s="269"/>
      <c r="ES588" s="269"/>
      <c r="ET588" s="269"/>
      <c r="EU588" s="269"/>
      <c r="EV588" s="269"/>
      <c r="EW588" s="269"/>
      <c r="EX588" s="269"/>
      <c r="EY588" s="269"/>
      <c r="EZ588" s="269"/>
      <c r="FA588" s="269"/>
      <c r="FB588" s="269"/>
      <c r="FC588" s="269"/>
      <c r="FD588" s="269"/>
      <c r="FE588" s="269"/>
      <c r="FF588" s="269"/>
      <c r="FG588" s="269"/>
      <c r="FH588" s="269"/>
      <c r="FI588" s="269"/>
      <c r="FJ588" s="269"/>
      <c r="FK588" s="269"/>
      <c r="FL588" s="269"/>
      <c r="FM588" s="269"/>
      <c r="FN588" s="269"/>
      <c r="FO588" s="269"/>
      <c r="FP588" s="269"/>
      <c r="FQ588" s="269"/>
      <c r="FR588" s="269"/>
      <c r="FS588" s="269"/>
      <c r="FT588" s="269"/>
      <c r="FU588" s="269"/>
      <c r="FV588" s="269"/>
      <c r="FW588" s="269"/>
      <c r="FX588" s="269"/>
      <c r="FY588" s="274"/>
      <c r="FZ588" s="274"/>
      <c r="GA588" s="274"/>
      <c r="GB588" s="274"/>
      <c r="GC588" s="274"/>
      <c r="GD588" s="274"/>
      <c r="GE588" s="274"/>
      <c r="GF588" s="274"/>
      <c r="GG588" s="274"/>
      <c r="GH588" s="274"/>
      <c r="GI588" s="274"/>
      <c r="GJ588" s="274"/>
      <c r="GK588" s="274"/>
      <c r="GL588" s="274"/>
      <c r="GM588" s="274"/>
      <c r="GN588" s="274"/>
      <c r="GO588" s="274"/>
      <c r="GP588" s="274"/>
      <c r="GQ588" s="274"/>
      <c r="GR588" s="274"/>
      <c r="GS588" s="274"/>
      <c r="GT588" s="274"/>
      <c r="GU588" s="274"/>
      <c r="GV588" s="274"/>
      <c r="GW588" s="274"/>
      <c r="GX588" s="274"/>
      <c r="GY588" s="274"/>
      <c r="GZ588" s="274"/>
      <c r="HA588" s="274"/>
      <c r="HB588" s="274"/>
      <c r="HC588" s="274"/>
      <c r="HD588" s="274"/>
      <c r="HE588" s="274"/>
      <c r="HF588" s="274"/>
      <c r="HG588" s="274"/>
      <c r="HH588" s="274"/>
    </row>
    <row r="589" spans="1:216" s="148" customFormat="1" ht="15" customHeight="1">
      <c r="A589" s="86"/>
      <c r="B589" s="104" t="s">
        <v>730</v>
      </c>
      <c r="C589" s="106" t="s">
        <v>694</v>
      </c>
      <c r="D589" s="108"/>
      <c r="E589" s="108"/>
      <c r="F589" s="108"/>
      <c r="G589" s="86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186"/>
      <c r="AG589" s="177"/>
      <c r="AH589" s="219"/>
      <c r="AI589" s="219"/>
      <c r="AJ589" s="219"/>
      <c r="AK589" s="95"/>
      <c r="AL589" s="95"/>
      <c r="AM589" s="95"/>
      <c r="AN589" s="95"/>
      <c r="AO589" s="95"/>
      <c r="AP589" s="95"/>
      <c r="AQ589" s="95"/>
      <c r="AR589" s="95"/>
      <c r="AS589" s="95"/>
      <c r="AT589" s="219"/>
      <c r="AU589" s="219"/>
      <c r="AV589" s="219"/>
      <c r="AW589" s="95"/>
      <c r="AX589" s="95"/>
      <c r="AY589" s="95"/>
      <c r="AZ589" s="95"/>
      <c r="BA589" s="95"/>
      <c r="BB589" s="95"/>
      <c r="BC589" s="95"/>
      <c r="BD589" s="95"/>
      <c r="BE589" s="95"/>
      <c r="BF589" s="177"/>
      <c r="BG589" s="177"/>
      <c r="BH589" s="219"/>
      <c r="BI589" s="219"/>
      <c r="BJ589" s="219"/>
      <c r="BK589" s="219"/>
      <c r="BL589" s="219"/>
      <c r="BM589" s="219"/>
      <c r="BN589" s="95"/>
      <c r="BO589" s="95"/>
      <c r="BP589" s="95"/>
      <c r="BQ589" s="95"/>
      <c r="BR589" s="95"/>
      <c r="BS589" s="95"/>
      <c r="BT589" s="219"/>
      <c r="BU589" s="219"/>
      <c r="BV589" s="219"/>
      <c r="BW589" s="219"/>
      <c r="BX589" s="219"/>
      <c r="BY589" s="219"/>
      <c r="BZ589" s="95"/>
      <c r="CA589" s="95"/>
      <c r="CB589" s="95"/>
      <c r="CC589" s="95"/>
      <c r="CD589" s="95"/>
      <c r="CE589" s="95"/>
      <c r="CF589" s="177"/>
      <c r="CG589" s="177"/>
      <c r="CH589" s="219"/>
      <c r="CI589" s="219"/>
      <c r="CJ589" s="219"/>
      <c r="CK589" s="219"/>
      <c r="CL589" s="219"/>
      <c r="CM589" s="219"/>
      <c r="CN589" s="219"/>
      <c r="CO589" s="219"/>
      <c r="CP589" s="219"/>
      <c r="CQ589" s="95"/>
      <c r="CR589" s="95"/>
      <c r="CS589" s="95"/>
      <c r="CT589" s="219"/>
      <c r="CU589" s="219"/>
      <c r="CV589" s="219"/>
      <c r="CW589" s="219"/>
      <c r="CX589" s="219"/>
      <c r="CY589" s="219"/>
      <c r="CZ589" s="219"/>
      <c r="DA589" s="219"/>
      <c r="DB589" s="219"/>
      <c r="DC589" s="95"/>
      <c r="DD589" s="95"/>
      <c r="DE589" s="95"/>
      <c r="DF589" s="86"/>
      <c r="DG589" s="86"/>
      <c r="DH589" s="95"/>
      <c r="DI589" s="95"/>
      <c r="DJ589" s="95"/>
      <c r="DK589" s="95"/>
      <c r="DL589" s="95"/>
      <c r="DM589" s="95"/>
      <c r="DN589" s="95"/>
      <c r="DO589" s="95"/>
      <c r="DP589" s="95"/>
      <c r="DQ589" s="95"/>
      <c r="DR589" s="95"/>
      <c r="DS589" s="95"/>
      <c r="DT589" s="95"/>
      <c r="DU589" s="95"/>
      <c r="DV589" s="95"/>
      <c r="DW589" s="95"/>
      <c r="DX589" s="95"/>
      <c r="DY589" s="95"/>
      <c r="DZ589" s="95"/>
      <c r="EA589" s="95"/>
      <c r="EB589" s="95"/>
      <c r="EC589" s="95"/>
      <c r="ED589" s="95"/>
      <c r="EE589" s="95"/>
      <c r="EF589" s="95"/>
      <c r="EG589" s="95"/>
      <c r="EH589" s="95"/>
      <c r="EI589" s="95"/>
      <c r="EJ589" s="95"/>
      <c r="EK589" s="95"/>
      <c r="EL589" s="95"/>
      <c r="EM589" s="95"/>
      <c r="EN589" s="95"/>
      <c r="EO589" s="95"/>
      <c r="EP589" s="95"/>
      <c r="EQ589" s="95"/>
      <c r="ER589" s="95"/>
      <c r="ES589" s="95"/>
      <c r="ET589" s="95"/>
      <c r="EU589" s="95"/>
      <c r="EV589" s="95"/>
      <c r="EW589" s="95"/>
      <c r="EX589" s="95"/>
      <c r="EY589" s="95"/>
      <c r="EZ589" s="95"/>
      <c r="FA589" s="95"/>
      <c r="FB589" s="95"/>
      <c r="FC589" s="95"/>
      <c r="FD589" s="95"/>
      <c r="FE589" s="95"/>
      <c r="FF589" s="95"/>
      <c r="FG589" s="95"/>
      <c r="FH589" s="95"/>
      <c r="FI589" s="95"/>
      <c r="FJ589" s="95"/>
      <c r="FK589" s="95"/>
      <c r="FL589" s="95"/>
      <c r="FM589" s="95"/>
      <c r="FN589" s="95"/>
      <c r="FO589" s="95"/>
      <c r="FP589" s="95"/>
      <c r="FQ589" s="95"/>
      <c r="FR589" s="95"/>
      <c r="FS589" s="95"/>
      <c r="FT589" s="95"/>
      <c r="FU589" s="95"/>
      <c r="FV589" s="95"/>
      <c r="FW589" s="95"/>
      <c r="FX589" s="95"/>
      <c r="FY589" s="163"/>
      <c r="FZ589" s="163"/>
      <c r="GA589" s="163"/>
      <c r="GB589" s="163"/>
      <c r="GC589" s="163"/>
      <c r="GD589" s="163"/>
      <c r="GE589" s="163"/>
      <c r="GF589" s="163"/>
      <c r="GG589" s="163"/>
      <c r="GH589" s="163"/>
      <c r="GI589" s="163"/>
      <c r="GJ589" s="163"/>
      <c r="GK589" s="163"/>
      <c r="GL589" s="163"/>
      <c r="GM589" s="163"/>
      <c r="GN589" s="163"/>
      <c r="GO589" s="163"/>
      <c r="GP589" s="163"/>
      <c r="GQ589" s="163"/>
      <c r="GR589" s="163"/>
      <c r="GS589" s="163"/>
      <c r="GT589" s="163"/>
      <c r="GU589" s="163"/>
      <c r="GV589" s="163"/>
      <c r="GW589" s="163"/>
      <c r="GX589" s="163"/>
      <c r="GY589" s="163"/>
      <c r="GZ589" s="163"/>
      <c r="HA589" s="163"/>
      <c r="HB589" s="163"/>
      <c r="HC589" s="163"/>
      <c r="HD589" s="163"/>
      <c r="HE589" s="163"/>
      <c r="HF589" s="163"/>
      <c r="HG589" s="163"/>
      <c r="HH589" s="163"/>
    </row>
    <row r="590" spans="1:216" s="148" customFormat="1" ht="15" customHeight="1">
      <c r="A590" s="86"/>
      <c r="B590" s="104" t="s">
        <v>731</v>
      </c>
      <c r="C590" s="106" t="s">
        <v>694</v>
      </c>
      <c r="D590" s="108"/>
      <c r="E590" s="108"/>
      <c r="F590" s="108"/>
      <c r="G590" s="86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186"/>
      <c r="AG590" s="177"/>
      <c r="AH590" s="219"/>
      <c r="AI590" s="219"/>
      <c r="AJ590" s="219"/>
      <c r="AK590" s="95"/>
      <c r="AL590" s="95"/>
      <c r="AM590" s="95"/>
      <c r="AN590" s="95"/>
      <c r="AO590" s="95"/>
      <c r="AP590" s="95"/>
      <c r="AQ590" s="95"/>
      <c r="AR590" s="95"/>
      <c r="AS590" s="95"/>
      <c r="AT590" s="219"/>
      <c r="AU590" s="219"/>
      <c r="AV590" s="219"/>
      <c r="AW590" s="95"/>
      <c r="AX590" s="95"/>
      <c r="AY590" s="95"/>
      <c r="AZ590" s="95"/>
      <c r="BA590" s="95"/>
      <c r="BB590" s="95"/>
      <c r="BC590" s="95"/>
      <c r="BD590" s="95"/>
      <c r="BE590" s="95"/>
      <c r="BF590" s="177"/>
      <c r="BG590" s="177"/>
      <c r="BH590" s="219"/>
      <c r="BI590" s="219"/>
      <c r="BJ590" s="219"/>
      <c r="BK590" s="219"/>
      <c r="BL590" s="219"/>
      <c r="BM590" s="219"/>
      <c r="BN590" s="95"/>
      <c r="BO590" s="95"/>
      <c r="BP590" s="95"/>
      <c r="BQ590" s="95"/>
      <c r="BR590" s="95"/>
      <c r="BS590" s="95"/>
      <c r="BT590" s="219"/>
      <c r="BU590" s="219"/>
      <c r="BV590" s="219"/>
      <c r="BW590" s="219"/>
      <c r="BX590" s="219"/>
      <c r="BY590" s="219"/>
      <c r="BZ590" s="95"/>
      <c r="CA590" s="95"/>
      <c r="CB590" s="95"/>
      <c r="CC590" s="95"/>
      <c r="CD590" s="95"/>
      <c r="CE590" s="95"/>
      <c r="CF590" s="177"/>
      <c r="CG590" s="177"/>
      <c r="CH590" s="219"/>
      <c r="CI590" s="219"/>
      <c r="CJ590" s="219"/>
      <c r="CK590" s="219"/>
      <c r="CL590" s="219"/>
      <c r="CM590" s="219"/>
      <c r="CN590" s="219"/>
      <c r="CO590" s="219"/>
      <c r="CP590" s="219"/>
      <c r="CQ590" s="95"/>
      <c r="CR590" s="95"/>
      <c r="CS590" s="95"/>
      <c r="CT590" s="219"/>
      <c r="CU590" s="219"/>
      <c r="CV590" s="219"/>
      <c r="CW590" s="219"/>
      <c r="CX590" s="219"/>
      <c r="CY590" s="219"/>
      <c r="CZ590" s="219"/>
      <c r="DA590" s="219"/>
      <c r="DB590" s="219"/>
      <c r="DC590" s="95"/>
      <c r="DD590" s="95"/>
      <c r="DE590" s="95"/>
      <c r="DF590" s="86"/>
      <c r="DG590" s="86"/>
      <c r="DH590" s="95"/>
      <c r="DI590" s="95"/>
      <c r="DJ590" s="95"/>
      <c r="DK590" s="95"/>
      <c r="DL590" s="95"/>
      <c r="DM590" s="95"/>
      <c r="DN590" s="95"/>
      <c r="DO590" s="95"/>
      <c r="DP590" s="95"/>
      <c r="DQ590" s="95"/>
      <c r="DR590" s="95"/>
      <c r="DS590" s="95"/>
      <c r="DT590" s="95"/>
      <c r="DU590" s="95"/>
      <c r="DV590" s="95"/>
      <c r="DW590" s="95"/>
      <c r="DX590" s="95"/>
      <c r="DY590" s="95"/>
      <c r="DZ590" s="95"/>
      <c r="EA590" s="95"/>
      <c r="EB590" s="95"/>
      <c r="EC590" s="95"/>
      <c r="ED590" s="95"/>
      <c r="EE590" s="95"/>
      <c r="EF590" s="95"/>
      <c r="EG590" s="95"/>
      <c r="EH590" s="95"/>
      <c r="EI590" s="95"/>
      <c r="EJ590" s="95"/>
      <c r="EK590" s="95"/>
      <c r="EL590" s="95"/>
      <c r="EM590" s="95"/>
      <c r="EN590" s="95"/>
      <c r="EO590" s="95"/>
      <c r="EP590" s="95"/>
      <c r="EQ590" s="95"/>
      <c r="ER590" s="95"/>
      <c r="ES590" s="95"/>
      <c r="ET590" s="95"/>
      <c r="EU590" s="95"/>
      <c r="EV590" s="95"/>
      <c r="EW590" s="95"/>
      <c r="EX590" s="95"/>
      <c r="EY590" s="95"/>
      <c r="EZ590" s="95"/>
      <c r="FA590" s="95"/>
      <c r="FB590" s="95"/>
      <c r="FC590" s="95"/>
      <c r="FD590" s="95"/>
      <c r="FE590" s="95"/>
      <c r="FF590" s="95"/>
      <c r="FG590" s="95"/>
      <c r="FH590" s="95"/>
      <c r="FI590" s="95"/>
      <c r="FJ590" s="95"/>
      <c r="FK590" s="95"/>
      <c r="FL590" s="95"/>
      <c r="FM590" s="95"/>
      <c r="FN590" s="95"/>
      <c r="FO590" s="95"/>
      <c r="FP590" s="95"/>
      <c r="FQ590" s="95"/>
      <c r="FR590" s="95"/>
      <c r="FS590" s="95"/>
      <c r="FT590" s="95"/>
      <c r="FU590" s="95"/>
      <c r="FV590" s="95"/>
      <c r="FW590" s="95"/>
      <c r="FX590" s="95"/>
      <c r="FY590" s="163"/>
      <c r="FZ590" s="163"/>
      <c r="GA590" s="163"/>
      <c r="GB590" s="163"/>
      <c r="GC590" s="163"/>
      <c r="GD590" s="163"/>
      <c r="GE590" s="163"/>
      <c r="GF590" s="163"/>
      <c r="GG590" s="163"/>
      <c r="GH590" s="163"/>
      <c r="GI590" s="163"/>
      <c r="GJ590" s="163"/>
      <c r="GK590" s="163"/>
      <c r="GL590" s="163"/>
      <c r="GM590" s="163"/>
      <c r="GN590" s="163"/>
      <c r="GO590" s="163"/>
      <c r="GP590" s="163"/>
      <c r="GQ590" s="163"/>
      <c r="GR590" s="163"/>
      <c r="GS590" s="163"/>
      <c r="GT590" s="163"/>
      <c r="GU590" s="163"/>
      <c r="GV590" s="163"/>
      <c r="GW590" s="163"/>
      <c r="GX590" s="163"/>
      <c r="GY590" s="163"/>
      <c r="GZ590" s="163"/>
      <c r="HA590" s="163"/>
      <c r="HB590" s="163"/>
      <c r="HC590" s="163"/>
      <c r="HD590" s="163"/>
      <c r="HE590" s="163"/>
      <c r="HF590" s="163"/>
      <c r="HG590" s="163"/>
      <c r="HH590" s="163"/>
    </row>
    <row r="591" spans="1:216" s="148" customFormat="1" ht="15" customHeight="1">
      <c r="A591" s="86"/>
      <c r="B591" s="104" t="s">
        <v>732</v>
      </c>
      <c r="C591" s="106" t="s">
        <v>694</v>
      </c>
      <c r="D591" s="108"/>
      <c r="E591" s="108"/>
      <c r="F591" s="108"/>
      <c r="G591" s="86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186"/>
      <c r="AG591" s="177"/>
      <c r="AH591" s="219"/>
      <c r="AI591" s="219"/>
      <c r="AJ591" s="219"/>
      <c r="AK591" s="95"/>
      <c r="AL591" s="95"/>
      <c r="AM591" s="95"/>
      <c r="AN591" s="95"/>
      <c r="AO591" s="95"/>
      <c r="AP591" s="95"/>
      <c r="AQ591" s="95"/>
      <c r="AR591" s="95"/>
      <c r="AS591" s="95"/>
      <c r="AT591" s="219"/>
      <c r="AU591" s="219"/>
      <c r="AV591" s="219"/>
      <c r="AW591" s="95"/>
      <c r="AX591" s="95"/>
      <c r="AY591" s="95"/>
      <c r="AZ591" s="95"/>
      <c r="BA591" s="95"/>
      <c r="BB591" s="95"/>
      <c r="BC591" s="95"/>
      <c r="BD591" s="95"/>
      <c r="BE591" s="95"/>
      <c r="BF591" s="177"/>
      <c r="BG591" s="177"/>
      <c r="BH591" s="219"/>
      <c r="BI591" s="219"/>
      <c r="BJ591" s="219"/>
      <c r="BK591" s="219"/>
      <c r="BL591" s="219"/>
      <c r="BM591" s="219"/>
      <c r="BN591" s="95"/>
      <c r="BO591" s="95"/>
      <c r="BP591" s="95"/>
      <c r="BQ591" s="95"/>
      <c r="BR591" s="95"/>
      <c r="BS591" s="95"/>
      <c r="BT591" s="219"/>
      <c r="BU591" s="219"/>
      <c r="BV591" s="219"/>
      <c r="BW591" s="219"/>
      <c r="BX591" s="219"/>
      <c r="BY591" s="219"/>
      <c r="BZ591" s="95"/>
      <c r="CA591" s="95"/>
      <c r="CB591" s="95"/>
      <c r="CC591" s="95"/>
      <c r="CD591" s="95"/>
      <c r="CE591" s="95"/>
      <c r="CF591" s="177"/>
      <c r="CG591" s="177"/>
      <c r="CH591" s="219"/>
      <c r="CI591" s="219"/>
      <c r="CJ591" s="219"/>
      <c r="CK591" s="219"/>
      <c r="CL591" s="219"/>
      <c r="CM591" s="219"/>
      <c r="CN591" s="219"/>
      <c r="CO591" s="219"/>
      <c r="CP591" s="219"/>
      <c r="CQ591" s="95"/>
      <c r="CR591" s="95"/>
      <c r="CS591" s="95"/>
      <c r="CT591" s="219"/>
      <c r="CU591" s="219"/>
      <c r="CV591" s="219"/>
      <c r="CW591" s="219"/>
      <c r="CX591" s="219"/>
      <c r="CY591" s="219"/>
      <c r="CZ591" s="219"/>
      <c r="DA591" s="219"/>
      <c r="DB591" s="219"/>
      <c r="DC591" s="95"/>
      <c r="DD591" s="95"/>
      <c r="DE591" s="95"/>
      <c r="DF591" s="86"/>
      <c r="DG591" s="86"/>
      <c r="DH591" s="95"/>
      <c r="DI591" s="95"/>
      <c r="DJ591" s="95"/>
      <c r="DK591" s="95"/>
      <c r="DL591" s="95"/>
      <c r="DM591" s="95"/>
      <c r="DN591" s="95"/>
      <c r="DO591" s="95"/>
      <c r="DP591" s="95"/>
      <c r="DQ591" s="95"/>
      <c r="DR591" s="95"/>
      <c r="DS591" s="95"/>
      <c r="DT591" s="95"/>
      <c r="DU591" s="95"/>
      <c r="DV591" s="95"/>
      <c r="DW591" s="95"/>
      <c r="DX591" s="95"/>
      <c r="DY591" s="95"/>
      <c r="DZ591" s="95"/>
      <c r="EA591" s="95"/>
      <c r="EB591" s="95"/>
      <c r="EC591" s="95"/>
      <c r="ED591" s="95"/>
      <c r="EE591" s="95"/>
      <c r="EF591" s="95"/>
      <c r="EG591" s="95"/>
      <c r="EH591" s="95"/>
      <c r="EI591" s="95"/>
      <c r="EJ591" s="95"/>
      <c r="EK591" s="95"/>
      <c r="EL591" s="95"/>
      <c r="EM591" s="95"/>
      <c r="EN591" s="95"/>
      <c r="EO591" s="95"/>
      <c r="EP591" s="95"/>
      <c r="EQ591" s="95"/>
      <c r="ER591" s="95"/>
      <c r="ES591" s="95"/>
      <c r="ET591" s="95"/>
      <c r="EU591" s="95"/>
      <c r="EV591" s="95"/>
      <c r="EW591" s="95"/>
      <c r="EX591" s="95"/>
      <c r="EY591" s="95"/>
      <c r="EZ591" s="95"/>
      <c r="FA591" s="95"/>
      <c r="FB591" s="95"/>
      <c r="FC591" s="95"/>
      <c r="FD591" s="95"/>
      <c r="FE591" s="95"/>
      <c r="FF591" s="95"/>
      <c r="FG591" s="95"/>
      <c r="FH591" s="95"/>
      <c r="FI591" s="95"/>
      <c r="FJ591" s="95"/>
      <c r="FK591" s="95"/>
      <c r="FL591" s="95"/>
      <c r="FM591" s="95"/>
      <c r="FN591" s="95"/>
      <c r="FO591" s="95"/>
      <c r="FP591" s="95"/>
      <c r="FQ591" s="95"/>
      <c r="FR591" s="95"/>
      <c r="FS591" s="95"/>
      <c r="FT591" s="95"/>
      <c r="FU591" s="95"/>
      <c r="FV591" s="95"/>
      <c r="FW591" s="95"/>
      <c r="FX591" s="95"/>
      <c r="FY591" s="163"/>
      <c r="FZ591" s="163"/>
      <c r="GA591" s="163"/>
      <c r="GB591" s="163"/>
      <c r="GC591" s="163"/>
      <c r="GD591" s="163"/>
      <c r="GE591" s="163"/>
      <c r="GF591" s="163"/>
      <c r="GG591" s="163"/>
      <c r="GH591" s="163"/>
      <c r="GI591" s="163"/>
      <c r="GJ591" s="163"/>
      <c r="GK591" s="163"/>
      <c r="GL591" s="163"/>
      <c r="GM591" s="163"/>
      <c r="GN591" s="163"/>
      <c r="GO591" s="163"/>
      <c r="GP591" s="163"/>
      <c r="GQ591" s="163"/>
      <c r="GR591" s="163"/>
      <c r="GS591" s="163"/>
      <c r="GT591" s="163"/>
      <c r="GU591" s="163"/>
      <c r="GV591" s="163"/>
      <c r="GW591" s="163"/>
      <c r="GX591" s="163"/>
      <c r="GY591" s="163"/>
      <c r="GZ591" s="163"/>
      <c r="HA591" s="163"/>
      <c r="HB591" s="163"/>
      <c r="HC591" s="163"/>
      <c r="HD591" s="163"/>
      <c r="HE591" s="163"/>
      <c r="HF591" s="163"/>
      <c r="HG591" s="163"/>
      <c r="HH591" s="163"/>
    </row>
    <row r="592" spans="1:216" s="148" customFormat="1" ht="15" customHeight="1">
      <c r="A592" s="86"/>
      <c r="B592" s="104" t="s">
        <v>733</v>
      </c>
      <c r="C592" s="106" t="s">
        <v>697</v>
      </c>
      <c r="D592" s="108"/>
      <c r="E592" s="108"/>
      <c r="F592" s="108"/>
      <c r="G592" s="86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182"/>
      <c r="AG592" s="177"/>
      <c r="AH592" s="219"/>
      <c r="AI592" s="219"/>
      <c r="AJ592" s="219"/>
      <c r="AK592" s="95"/>
      <c r="AL592" s="95"/>
      <c r="AM592" s="95"/>
      <c r="AN592" s="95"/>
      <c r="AO592" s="95"/>
      <c r="AP592" s="95"/>
      <c r="AQ592" s="95"/>
      <c r="AR592" s="95"/>
      <c r="AS592" s="95"/>
      <c r="AT592" s="219"/>
      <c r="AU592" s="219"/>
      <c r="AV592" s="219"/>
      <c r="AW592" s="95"/>
      <c r="AX592" s="95"/>
      <c r="AY592" s="95"/>
      <c r="AZ592" s="95"/>
      <c r="BA592" s="95"/>
      <c r="BB592" s="95"/>
      <c r="BC592" s="95"/>
      <c r="BD592" s="95"/>
      <c r="BE592" s="95"/>
      <c r="BF592" s="177"/>
      <c r="BG592" s="177"/>
      <c r="BH592" s="219"/>
      <c r="BI592" s="219"/>
      <c r="BJ592" s="219"/>
      <c r="BK592" s="219"/>
      <c r="BL592" s="219"/>
      <c r="BM592" s="219"/>
      <c r="BN592" s="95"/>
      <c r="BO592" s="95"/>
      <c r="BP592" s="95"/>
      <c r="BQ592" s="95"/>
      <c r="BR592" s="95"/>
      <c r="BS592" s="95"/>
      <c r="BT592" s="219"/>
      <c r="BU592" s="219"/>
      <c r="BV592" s="219"/>
      <c r="BW592" s="219"/>
      <c r="BX592" s="219"/>
      <c r="BY592" s="219"/>
      <c r="BZ592" s="95"/>
      <c r="CA592" s="95"/>
      <c r="CB592" s="95"/>
      <c r="CC592" s="95"/>
      <c r="CD592" s="95"/>
      <c r="CE592" s="95"/>
      <c r="CF592" s="177"/>
      <c r="CG592" s="177"/>
      <c r="CH592" s="219"/>
      <c r="CI592" s="219"/>
      <c r="CJ592" s="219"/>
      <c r="CK592" s="219"/>
      <c r="CL592" s="219"/>
      <c r="CM592" s="219"/>
      <c r="CN592" s="219"/>
      <c r="CO592" s="219"/>
      <c r="CP592" s="219"/>
      <c r="CQ592" s="95"/>
      <c r="CR592" s="95"/>
      <c r="CS592" s="95"/>
      <c r="CT592" s="219"/>
      <c r="CU592" s="219"/>
      <c r="CV592" s="219"/>
      <c r="CW592" s="219"/>
      <c r="CX592" s="219"/>
      <c r="CY592" s="219"/>
      <c r="CZ592" s="219"/>
      <c r="DA592" s="219"/>
      <c r="DB592" s="219"/>
      <c r="DC592" s="95"/>
      <c r="DD592" s="95"/>
      <c r="DE592" s="95"/>
      <c r="DF592" s="86"/>
      <c r="DG592" s="86"/>
      <c r="DH592" s="95"/>
      <c r="DI592" s="95"/>
      <c r="DJ592" s="95"/>
      <c r="DK592" s="95"/>
      <c r="DL592" s="95"/>
      <c r="DM592" s="95"/>
      <c r="DN592" s="95"/>
      <c r="DO592" s="95"/>
      <c r="DP592" s="95"/>
      <c r="DQ592" s="95"/>
      <c r="DR592" s="95"/>
      <c r="DS592" s="95"/>
      <c r="DT592" s="95"/>
      <c r="DU592" s="95"/>
      <c r="DV592" s="95"/>
      <c r="DW592" s="95"/>
      <c r="DX592" s="95"/>
      <c r="DY592" s="95"/>
      <c r="DZ592" s="95"/>
      <c r="EA592" s="95"/>
      <c r="EB592" s="95"/>
      <c r="EC592" s="95"/>
      <c r="ED592" s="95"/>
      <c r="EE592" s="95"/>
      <c r="EF592" s="95"/>
      <c r="EG592" s="95"/>
      <c r="EH592" s="95"/>
      <c r="EI592" s="95"/>
      <c r="EJ592" s="95"/>
      <c r="EK592" s="95"/>
      <c r="EL592" s="95"/>
      <c r="EM592" s="95"/>
      <c r="EN592" s="95"/>
      <c r="EO592" s="95"/>
      <c r="EP592" s="95"/>
      <c r="EQ592" s="95"/>
      <c r="ER592" s="95"/>
      <c r="ES592" s="95"/>
      <c r="ET592" s="95"/>
      <c r="EU592" s="95"/>
      <c r="EV592" s="95"/>
      <c r="EW592" s="95"/>
      <c r="EX592" s="95"/>
      <c r="EY592" s="95"/>
      <c r="EZ592" s="95"/>
      <c r="FA592" s="95"/>
      <c r="FB592" s="95"/>
      <c r="FC592" s="95"/>
      <c r="FD592" s="95"/>
      <c r="FE592" s="95"/>
      <c r="FF592" s="95"/>
      <c r="FG592" s="95"/>
      <c r="FH592" s="95"/>
      <c r="FI592" s="95"/>
      <c r="FJ592" s="95"/>
      <c r="FK592" s="95"/>
      <c r="FL592" s="95"/>
      <c r="FM592" s="95"/>
      <c r="FN592" s="95"/>
      <c r="FO592" s="95"/>
      <c r="FP592" s="95"/>
      <c r="FQ592" s="95"/>
      <c r="FR592" s="95"/>
      <c r="FS592" s="95"/>
      <c r="FT592" s="95"/>
      <c r="FU592" s="95"/>
      <c r="FV592" s="95"/>
      <c r="FW592" s="95"/>
      <c r="FX592" s="95"/>
      <c r="FY592" s="163"/>
      <c r="FZ592" s="163"/>
      <c r="GA592" s="163"/>
      <c r="GB592" s="163"/>
      <c r="GC592" s="163"/>
      <c r="GD592" s="163"/>
      <c r="GE592" s="163"/>
      <c r="GF592" s="163"/>
      <c r="GG592" s="163"/>
      <c r="GH592" s="163"/>
      <c r="GI592" s="163"/>
      <c r="GJ592" s="163"/>
      <c r="GK592" s="163"/>
      <c r="GL592" s="163"/>
      <c r="GM592" s="163"/>
      <c r="GN592" s="163"/>
      <c r="GO592" s="163"/>
      <c r="GP592" s="163"/>
      <c r="GQ592" s="163"/>
      <c r="GR592" s="163"/>
      <c r="GS592" s="163"/>
      <c r="GT592" s="163"/>
      <c r="GU592" s="163"/>
      <c r="GV592" s="163"/>
      <c r="GW592" s="163"/>
      <c r="GX592" s="163"/>
      <c r="GY592" s="163"/>
      <c r="GZ592" s="163"/>
      <c r="HA592" s="163"/>
      <c r="HB592" s="163"/>
      <c r="HC592" s="163"/>
      <c r="HD592" s="163"/>
      <c r="HE592" s="163"/>
      <c r="HF592" s="163"/>
      <c r="HG592" s="163"/>
      <c r="HH592" s="163"/>
    </row>
    <row r="593" spans="1:216" s="148" customFormat="1" ht="15" customHeight="1">
      <c r="A593" s="86"/>
      <c r="B593" s="104" t="s">
        <v>734</v>
      </c>
      <c r="C593" s="106" t="s">
        <v>690</v>
      </c>
      <c r="D593" s="108"/>
      <c r="E593" s="108"/>
      <c r="F593" s="108"/>
      <c r="G593" s="86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186"/>
      <c r="AG593" s="177"/>
      <c r="AH593" s="219"/>
      <c r="AI593" s="219"/>
      <c r="AJ593" s="219"/>
      <c r="AK593" s="95"/>
      <c r="AL593" s="95"/>
      <c r="AM593" s="95"/>
      <c r="AN593" s="95"/>
      <c r="AO593" s="95"/>
      <c r="AP593" s="95"/>
      <c r="AQ593" s="95"/>
      <c r="AR593" s="95"/>
      <c r="AS593" s="95"/>
      <c r="AT593" s="219"/>
      <c r="AU593" s="219"/>
      <c r="AV593" s="219"/>
      <c r="AW593" s="95"/>
      <c r="AX593" s="95"/>
      <c r="AY593" s="95"/>
      <c r="AZ593" s="95"/>
      <c r="BA593" s="95"/>
      <c r="BB593" s="95"/>
      <c r="BC593" s="95"/>
      <c r="BD593" s="95"/>
      <c r="BE593" s="95"/>
      <c r="BF593" s="177"/>
      <c r="BG593" s="177"/>
      <c r="BH593" s="219"/>
      <c r="BI593" s="219"/>
      <c r="BJ593" s="219"/>
      <c r="BK593" s="219"/>
      <c r="BL593" s="219"/>
      <c r="BM593" s="219"/>
      <c r="BN593" s="95"/>
      <c r="BO593" s="95"/>
      <c r="BP593" s="95"/>
      <c r="BQ593" s="95"/>
      <c r="BR593" s="95"/>
      <c r="BS593" s="95"/>
      <c r="BT593" s="219"/>
      <c r="BU593" s="219"/>
      <c r="BV593" s="219"/>
      <c r="BW593" s="219"/>
      <c r="BX593" s="219"/>
      <c r="BY593" s="219"/>
      <c r="BZ593" s="95"/>
      <c r="CA593" s="95"/>
      <c r="CB593" s="95"/>
      <c r="CC593" s="95"/>
      <c r="CD593" s="95"/>
      <c r="CE593" s="95"/>
      <c r="CF593" s="177"/>
      <c r="CG593" s="177"/>
      <c r="CH593" s="219"/>
      <c r="CI593" s="219"/>
      <c r="CJ593" s="219"/>
      <c r="CK593" s="219"/>
      <c r="CL593" s="219"/>
      <c r="CM593" s="219"/>
      <c r="CN593" s="219"/>
      <c r="CO593" s="219"/>
      <c r="CP593" s="219"/>
      <c r="CQ593" s="95"/>
      <c r="CR593" s="95"/>
      <c r="CS593" s="95"/>
      <c r="CT593" s="219"/>
      <c r="CU593" s="219"/>
      <c r="CV593" s="219"/>
      <c r="CW593" s="219"/>
      <c r="CX593" s="219"/>
      <c r="CY593" s="219"/>
      <c r="CZ593" s="219"/>
      <c r="DA593" s="219"/>
      <c r="DB593" s="219"/>
      <c r="DC593" s="95"/>
      <c r="DD593" s="95"/>
      <c r="DE593" s="95"/>
      <c r="DF593" s="86"/>
      <c r="DG593" s="86"/>
      <c r="DH593" s="95"/>
      <c r="DI593" s="95"/>
      <c r="DJ593" s="95"/>
      <c r="DK593" s="95"/>
      <c r="DL593" s="95"/>
      <c r="DM593" s="95"/>
      <c r="DN593" s="95"/>
      <c r="DO593" s="95"/>
      <c r="DP593" s="95"/>
      <c r="DQ593" s="95"/>
      <c r="DR593" s="95"/>
      <c r="DS593" s="95"/>
      <c r="DT593" s="95"/>
      <c r="DU593" s="95"/>
      <c r="DV593" s="95"/>
      <c r="DW593" s="95"/>
      <c r="DX593" s="95"/>
      <c r="DY593" s="95"/>
      <c r="DZ593" s="95"/>
      <c r="EA593" s="95"/>
      <c r="EB593" s="95"/>
      <c r="EC593" s="95"/>
      <c r="ED593" s="95"/>
      <c r="EE593" s="95"/>
      <c r="EF593" s="95"/>
      <c r="EG593" s="95"/>
      <c r="EH593" s="95"/>
      <c r="EI593" s="95"/>
      <c r="EJ593" s="95"/>
      <c r="EK593" s="95"/>
      <c r="EL593" s="95"/>
      <c r="EM593" s="95"/>
      <c r="EN593" s="95"/>
      <c r="EO593" s="95"/>
      <c r="EP593" s="95"/>
      <c r="EQ593" s="95"/>
      <c r="ER593" s="95"/>
      <c r="ES593" s="95"/>
      <c r="ET593" s="95"/>
      <c r="EU593" s="95"/>
      <c r="EV593" s="95"/>
      <c r="EW593" s="95"/>
      <c r="EX593" s="95"/>
      <c r="EY593" s="95"/>
      <c r="EZ593" s="95"/>
      <c r="FA593" s="95"/>
      <c r="FB593" s="95"/>
      <c r="FC593" s="95"/>
      <c r="FD593" s="95"/>
      <c r="FE593" s="95"/>
      <c r="FF593" s="95"/>
      <c r="FG593" s="95"/>
      <c r="FH593" s="95"/>
      <c r="FI593" s="95"/>
      <c r="FJ593" s="95"/>
      <c r="FK593" s="95"/>
      <c r="FL593" s="95"/>
      <c r="FM593" s="95"/>
      <c r="FN593" s="95"/>
      <c r="FO593" s="95"/>
      <c r="FP593" s="95"/>
      <c r="FQ593" s="95"/>
      <c r="FR593" s="95"/>
      <c r="FS593" s="95"/>
      <c r="FT593" s="95"/>
      <c r="FU593" s="95"/>
      <c r="FV593" s="95"/>
      <c r="FW593" s="95"/>
      <c r="FX593" s="95"/>
      <c r="FY593" s="163"/>
      <c r="FZ593" s="163"/>
      <c r="GA593" s="163"/>
      <c r="GB593" s="163"/>
      <c r="GC593" s="163"/>
      <c r="GD593" s="163"/>
      <c r="GE593" s="163"/>
      <c r="GF593" s="163"/>
      <c r="GG593" s="163"/>
      <c r="GH593" s="163"/>
      <c r="GI593" s="163"/>
      <c r="GJ593" s="163"/>
      <c r="GK593" s="163"/>
      <c r="GL593" s="163"/>
      <c r="GM593" s="163"/>
      <c r="GN593" s="163"/>
      <c r="GO593" s="163"/>
      <c r="GP593" s="163"/>
      <c r="GQ593" s="163"/>
      <c r="GR593" s="163"/>
      <c r="GS593" s="163"/>
      <c r="GT593" s="163"/>
      <c r="GU593" s="163"/>
      <c r="GV593" s="163"/>
      <c r="GW593" s="163"/>
      <c r="GX593" s="163"/>
      <c r="GY593" s="163"/>
      <c r="GZ593" s="163"/>
      <c r="HA593" s="163"/>
      <c r="HB593" s="163"/>
      <c r="HC593" s="163"/>
      <c r="HD593" s="163"/>
      <c r="HE593" s="163"/>
      <c r="HF593" s="163"/>
      <c r="HG593" s="163"/>
      <c r="HH593" s="163"/>
    </row>
    <row r="594" spans="1:216" s="148" customFormat="1" ht="15" customHeight="1">
      <c r="A594" s="86"/>
      <c r="B594" s="104" t="s">
        <v>735</v>
      </c>
      <c r="C594" s="106" t="s">
        <v>716</v>
      </c>
      <c r="D594" s="108"/>
      <c r="E594" s="108"/>
      <c r="F594" s="108"/>
      <c r="G594" s="86"/>
      <c r="H594" s="126"/>
      <c r="I594" s="126"/>
      <c r="J594" s="126"/>
      <c r="K594" s="126"/>
      <c r="L594" s="126"/>
      <c r="M594" s="126"/>
      <c r="N594" s="126"/>
      <c r="O594" s="126"/>
      <c r="P594" s="126"/>
      <c r="Q594" s="126"/>
      <c r="R594" s="126"/>
      <c r="S594" s="126"/>
      <c r="T594" s="126"/>
      <c r="U594" s="126"/>
      <c r="V594" s="126"/>
      <c r="W594" s="126"/>
      <c r="X594" s="126"/>
      <c r="Y594" s="126"/>
      <c r="Z594" s="126"/>
      <c r="AA594" s="126"/>
      <c r="AB594" s="126"/>
      <c r="AC594" s="126"/>
      <c r="AD594" s="126"/>
      <c r="AE594" s="126"/>
      <c r="AF594" s="182"/>
      <c r="AG594" s="177"/>
      <c r="AH594" s="215"/>
      <c r="AI594" s="215"/>
      <c r="AJ594" s="215"/>
      <c r="AK594" s="126"/>
      <c r="AL594" s="126"/>
      <c r="AM594" s="126"/>
      <c r="AN594" s="126"/>
      <c r="AO594" s="126"/>
      <c r="AP594" s="126"/>
      <c r="AQ594" s="126"/>
      <c r="AR594" s="126"/>
      <c r="AS594" s="126"/>
      <c r="AT594" s="215"/>
      <c r="AU594" s="215"/>
      <c r="AV594" s="215"/>
      <c r="AW594" s="126"/>
      <c r="AX594" s="126"/>
      <c r="AY594" s="126"/>
      <c r="AZ594" s="126"/>
      <c r="BA594" s="126"/>
      <c r="BB594" s="126"/>
      <c r="BC594" s="126"/>
      <c r="BD594" s="126"/>
      <c r="BE594" s="126"/>
      <c r="BF594" s="177"/>
      <c r="BG594" s="177"/>
      <c r="BH594" s="215"/>
      <c r="BI594" s="215"/>
      <c r="BJ594" s="215"/>
      <c r="BK594" s="215"/>
      <c r="BL594" s="215"/>
      <c r="BM594" s="215"/>
      <c r="BN594" s="126"/>
      <c r="BO594" s="126"/>
      <c r="BP594" s="126"/>
      <c r="BQ594" s="126"/>
      <c r="BR594" s="126"/>
      <c r="BS594" s="126"/>
      <c r="BT594" s="215"/>
      <c r="BU594" s="215"/>
      <c r="BV594" s="215"/>
      <c r="BW594" s="215"/>
      <c r="BX594" s="215"/>
      <c r="BY594" s="215"/>
      <c r="BZ594" s="126"/>
      <c r="CA594" s="126"/>
      <c r="CB594" s="126"/>
      <c r="CC594" s="126"/>
      <c r="CD594" s="126"/>
      <c r="CE594" s="126"/>
      <c r="CF594" s="177"/>
      <c r="CG594" s="177"/>
      <c r="CH594" s="215"/>
      <c r="CI594" s="215"/>
      <c r="CJ594" s="215"/>
      <c r="CK594" s="215"/>
      <c r="CL594" s="215"/>
      <c r="CM594" s="215"/>
      <c r="CN594" s="215"/>
      <c r="CO594" s="215"/>
      <c r="CP594" s="215"/>
      <c r="CQ594" s="126"/>
      <c r="CR594" s="126"/>
      <c r="CS594" s="126"/>
      <c r="CT594" s="215"/>
      <c r="CU594" s="215"/>
      <c r="CV594" s="215"/>
      <c r="CW594" s="215"/>
      <c r="CX594" s="215"/>
      <c r="CY594" s="215"/>
      <c r="CZ594" s="215"/>
      <c r="DA594" s="215"/>
      <c r="DB594" s="215"/>
      <c r="DC594" s="126"/>
      <c r="DD594" s="126"/>
      <c r="DE594" s="126"/>
      <c r="DF594" s="86"/>
      <c r="DG594" s="86"/>
      <c r="DH594" s="126"/>
      <c r="DI594" s="126"/>
      <c r="DJ594" s="126"/>
      <c r="DK594" s="126"/>
      <c r="DL594" s="126"/>
      <c r="DM594" s="126"/>
      <c r="DN594" s="126"/>
      <c r="DO594" s="126"/>
      <c r="DP594" s="126"/>
      <c r="DQ594" s="126"/>
      <c r="DR594" s="126"/>
      <c r="DS594" s="126"/>
      <c r="DT594" s="126"/>
      <c r="DU594" s="126"/>
      <c r="DV594" s="126"/>
      <c r="DW594" s="126"/>
      <c r="DX594" s="126"/>
      <c r="DY594" s="126"/>
      <c r="DZ594" s="126"/>
      <c r="EA594" s="126"/>
      <c r="EB594" s="126"/>
      <c r="EC594" s="126"/>
      <c r="ED594" s="126"/>
      <c r="EE594" s="126"/>
      <c r="EF594" s="126"/>
      <c r="EG594" s="126"/>
      <c r="EH594" s="126"/>
      <c r="EI594" s="126"/>
      <c r="EJ594" s="126"/>
      <c r="EK594" s="126"/>
      <c r="EL594" s="126"/>
      <c r="EM594" s="126"/>
      <c r="EN594" s="126"/>
      <c r="EO594" s="126"/>
      <c r="EP594" s="126"/>
      <c r="EQ594" s="126"/>
      <c r="ER594" s="126"/>
      <c r="ES594" s="126"/>
      <c r="ET594" s="126"/>
      <c r="EU594" s="126"/>
      <c r="EV594" s="126"/>
      <c r="EW594" s="126"/>
      <c r="EX594" s="126"/>
      <c r="EY594" s="126"/>
      <c r="EZ594" s="126"/>
      <c r="FA594" s="126"/>
      <c r="FB594" s="126"/>
      <c r="FC594" s="126"/>
      <c r="FD594" s="126"/>
      <c r="FE594" s="126"/>
      <c r="FF594" s="126"/>
      <c r="FG594" s="126"/>
      <c r="FH594" s="126"/>
      <c r="FI594" s="126"/>
      <c r="FJ594" s="126"/>
      <c r="FK594" s="126"/>
      <c r="FL594" s="126"/>
      <c r="FM594" s="126"/>
      <c r="FN594" s="126"/>
      <c r="FO594" s="126"/>
      <c r="FP594" s="126"/>
      <c r="FQ594" s="126"/>
      <c r="FR594" s="126"/>
      <c r="FS594" s="126"/>
      <c r="FT594" s="126"/>
      <c r="FU594" s="126"/>
      <c r="FV594" s="126"/>
      <c r="FW594" s="126"/>
      <c r="FX594" s="126"/>
      <c r="FY594" s="160"/>
      <c r="FZ594" s="160"/>
      <c r="GA594" s="160"/>
      <c r="GB594" s="160"/>
      <c r="GC594" s="160"/>
      <c r="GD594" s="160"/>
      <c r="GE594" s="160"/>
      <c r="GF594" s="160"/>
      <c r="GG594" s="160"/>
      <c r="GH594" s="160"/>
      <c r="GI594" s="160"/>
      <c r="GJ594" s="160"/>
      <c r="GK594" s="160"/>
      <c r="GL594" s="160"/>
      <c r="GM594" s="160"/>
      <c r="GN594" s="160"/>
      <c r="GO594" s="160"/>
      <c r="GP594" s="160"/>
      <c r="GQ594" s="160"/>
      <c r="GR594" s="160"/>
      <c r="GS594" s="160"/>
      <c r="GT594" s="160"/>
      <c r="GU594" s="160"/>
      <c r="GV594" s="160"/>
      <c r="GW594" s="160"/>
      <c r="GX594" s="160"/>
      <c r="GY594" s="160"/>
      <c r="GZ594" s="160"/>
      <c r="HA594" s="160"/>
      <c r="HB594" s="160"/>
      <c r="HC594" s="160"/>
      <c r="HD594" s="160"/>
      <c r="HE594" s="160"/>
      <c r="HF594" s="160"/>
      <c r="HG594" s="160"/>
      <c r="HH594" s="160"/>
    </row>
    <row r="595" spans="1:216" s="280" customFormat="1" ht="15" customHeight="1">
      <c r="A595" s="264"/>
      <c r="B595" s="255" t="s">
        <v>736</v>
      </c>
      <c r="C595" s="254"/>
      <c r="D595" s="263"/>
      <c r="E595" s="263"/>
      <c r="F595" s="263"/>
      <c r="G595" s="264"/>
      <c r="H595" s="269"/>
      <c r="I595" s="269"/>
      <c r="J595" s="269"/>
      <c r="K595" s="269"/>
      <c r="L595" s="269"/>
      <c r="M595" s="269"/>
      <c r="N595" s="269"/>
      <c r="O595" s="269"/>
      <c r="P595" s="269"/>
      <c r="Q595" s="269"/>
      <c r="R595" s="269"/>
      <c r="S595" s="269"/>
      <c r="T595" s="269"/>
      <c r="U595" s="269"/>
      <c r="V595" s="269"/>
      <c r="W595" s="269"/>
      <c r="X595" s="269"/>
      <c r="Y595" s="269"/>
      <c r="Z595" s="269"/>
      <c r="AA595" s="269"/>
      <c r="AB595" s="269"/>
      <c r="AC595" s="269"/>
      <c r="AD595" s="269"/>
      <c r="AE595" s="269"/>
      <c r="AF595" s="268"/>
      <c r="AG595" s="265"/>
      <c r="AH595" s="269"/>
      <c r="AI595" s="269"/>
      <c r="AJ595" s="269"/>
      <c r="AK595" s="269"/>
      <c r="AL595" s="269"/>
      <c r="AM595" s="269"/>
      <c r="AN595" s="269"/>
      <c r="AO595" s="269"/>
      <c r="AP595" s="269"/>
      <c r="AQ595" s="269"/>
      <c r="AR595" s="269"/>
      <c r="AS595" s="269"/>
      <c r="AT595" s="269"/>
      <c r="AU595" s="269"/>
      <c r="AV595" s="269"/>
      <c r="AW595" s="269"/>
      <c r="AX595" s="269"/>
      <c r="AY595" s="269"/>
      <c r="AZ595" s="269"/>
      <c r="BA595" s="269"/>
      <c r="BB595" s="269"/>
      <c r="BC595" s="269"/>
      <c r="BD595" s="269"/>
      <c r="BE595" s="269"/>
      <c r="BF595" s="265"/>
      <c r="BG595" s="265"/>
      <c r="BH595" s="269"/>
      <c r="BI595" s="269"/>
      <c r="BJ595" s="269"/>
      <c r="BK595" s="269"/>
      <c r="BL595" s="269"/>
      <c r="BM595" s="269"/>
      <c r="BN595" s="269"/>
      <c r="BO595" s="269"/>
      <c r="BP595" s="269"/>
      <c r="BQ595" s="269"/>
      <c r="BR595" s="269"/>
      <c r="BS595" s="269"/>
      <c r="BT595" s="269"/>
      <c r="BU595" s="269"/>
      <c r="BV595" s="269"/>
      <c r="BW595" s="269"/>
      <c r="BX595" s="269"/>
      <c r="BY595" s="269"/>
      <c r="BZ595" s="269"/>
      <c r="CA595" s="269"/>
      <c r="CB595" s="269"/>
      <c r="CC595" s="269"/>
      <c r="CD595" s="269"/>
      <c r="CE595" s="269"/>
      <c r="CF595" s="265"/>
      <c r="CG595" s="265"/>
      <c r="CH595" s="269"/>
      <c r="CI595" s="269"/>
      <c r="CJ595" s="269"/>
      <c r="CK595" s="269"/>
      <c r="CL595" s="269"/>
      <c r="CM595" s="269"/>
      <c r="CN595" s="269"/>
      <c r="CO595" s="269"/>
      <c r="CP595" s="269"/>
      <c r="CQ595" s="269"/>
      <c r="CR595" s="269"/>
      <c r="CS595" s="269"/>
      <c r="CT595" s="269"/>
      <c r="CU595" s="269"/>
      <c r="CV595" s="269"/>
      <c r="CW595" s="269"/>
      <c r="CX595" s="269"/>
      <c r="CY595" s="269"/>
      <c r="CZ595" s="269"/>
      <c r="DA595" s="269"/>
      <c r="DB595" s="269"/>
      <c r="DC595" s="269"/>
      <c r="DD595" s="269"/>
      <c r="DE595" s="269"/>
      <c r="DF595" s="264"/>
      <c r="DG595" s="264"/>
      <c r="DH595" s="269"/>
      <c r="DI595" s="269"/>
      <c r="DJ595" s="269"/>
      <c r="DK595" s="269"/>
      <c r="DL595" s="269"/>
      <c r="DM595" s="269"/>
      <c r="DN595" s="269"/>
      <c r="DO595" s="269"/>
      <c r="DP595" s="269"/>
      <c r="DQ595" s="269"/>
      <c r="DR595" s="269"/>
      <c r="DS595" s="269"/>
      <c r="DT595" s="269"/>
      <c r="DU595" s="269"/>
      <c r="DV595" s="269"/>
      <c r="DW595" s="269"/>
      <c r="DX595" s="269"/>
      <c r="DY595" s="269"/>
      <c r="DZ595" s="269"/>
      <c r="EA595" s="269"/>
      <c r="EB595" s="269"/>
      <c r="EC595" s="269"/>
      <c r="ED595" s="269"/>
      <c r="EE595" s="269"/>
      <c r="EF595" s="269"/>
      <c r="EG595" s="269"/>
      <c r="EH595" s="269"/>
      <c r="EI595" s="269"/>
      <c r="EJ595" s="269"/>
      <c r="EK595" s="269"/>
      <c r="EL595" s="269"/>
      <c r="EM595" s="269"/>
      <c r="EN595" s="269"/>
      <c r="EO595" s="269"/>
      <c r="EP595" s="269"/>
      <c r="EQ595" s="269"/>
      <c r="ER595" s="269"/>
      <c r="ES595" s="269"/>
      <c r="ET595" s="269"/>
      <c r="EU595" s="269"/>
      <c r="EV595" s="269"/>
      <c r="EW595" s="269"/>
      <c r="EX595" s="269"/>
      <c r="EY595" s="269"/>
      <c r="EZ595" s="269"/>
      <c r="FA595" s="269"/>
      <c r="FB595" s="269"/>
      <c r="FC595" s="269"/>
      <c r="FD595" s="269"/>
      <c r="FE595" s="269"/>
      <c r="FF595" s="269"/>
      <c r="FG595" s="269"/>
      <c r="FH595" s="269"/>
      <c r="FI595" s="269"/>
      <c r="FJ595" s="269"/>
      <c r="FK595" s="269"/>
      <c r="FL595" s="269"/>
      <c r="FM595" s="269"/>
      <c r="FN595" s="269"/>
      <c r="FO595" s="269"/>
      <c r="FP595" s="269"/>
      <c r="FQ595" s="269"/>
      <c r="FR595" s="269"/>
      <c r="FS595" s="269"/>
      <c r="FT595" s="269"/>
      <c r="FU595" s="269"/>
      <c r="FV595" s="269"/>
      <c r="FW595" s="269"/>
      <c r="FX595" s="269"/>
      <c r="FY595" s="274"/>
      <c r="FZ595" s="274"/>
      <c r="GA595" s="274"/>
      <c r="GB595" s="274"/>
      <c r="GC595" s="274"/>
      <c r="GD595" s="274"/>
      <c r="GE595" s="274"/>
      <c r="GF595" s="274"/>
      <c r="GG595" s="274"/>
      <c r="GH595" s="274"/>
      <c r="GI595" s="274"/>
      <c r="GJ595" s="274"/>
      <c r="GK595" s="274"/>
      <c r="GL595" s="274"/>
      <c r="GM595" s="274"/>
      <c r="GN595" s="274"/>
      <c r="GO595" s="274"/>
      <c r="GP595" s="274"/>
      <c r="GQ595" s="274"/>
      <c r="GR595" s="274"/>
      <c r="GS595" s="274"/>
      <c r="GT595" s="274"/>
      <c r="GU595" s="274"/>
      <c r="GV595" s="274"/>
      <c r="GW595" s="274"/>
      <c r="GX595" s="274"/>
      <c r="GY595" s="274"/>
      <c r="GZ595" s="274"/>
      <c r="HA595" s="274"/>
      <c r="HB595" s="274"/>
      <c r="HC595" s="274"/>
      <c r="HD595" s="274"/>
      <c r="HE595" s="274"/>
      <c r="HF595" s="274"/>
      <c r="HG595" s="274"/>
      <c r="HH595" s="274"/>
    </row>
    <row r="596" spans="1:216" s="148" customFormat="1" ht="15" customHeight="1">
      <c r="A596" s="86"/>
      <c r="B596" s="104" t="s">
        <v>737</v>
      </c>
      <c r="C596" s="106" t="s">
        <v>694</v>
      </c>
      <c r="D596" s="108"/>
      <c r="E596" s="108"/>
      <c r="F596" s="108"/>
      <c r="G596" s="86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  <c r="AA596" s="95"/>
      <c r="AB596" s="95"/>
      <c r="AC596" s="95"/>
      <c r="AD596" s="95"/>
      <c r="AE596" s="95"/>
      <c r="AF596" s="186"/>
      <c r="AG596" s="177"/>
      <c r="AH596" s="219"/>
      <c r="AI596" s="219"/>
      <c r="AJ596" s="219"/>
      <c r="AK596" s="95"/>
      <c r="AL596" s="95"/>
      <c r="AM596" s="95"/>
      <c r="AN596" s="95"/>
      <c r="AO596" s="95"/>
      <c r="AP596" s="95"/>
      <c r="AQ596" s="95"/>
      <c r="AR596" s="95"/>
      <c r="AS596" s="95"/>
      <c r="AT596" s="219"/>
      <c r="AU596" s="219"/>
      <c r="AV596" s="219"/>
      <c r="AW596" s="95"/>
      <c r="AX596" s="95"/>
      <c r="AY596" s="95"/>
      <c r="AZ596" s="95"/>
      <c r="BA596" s="95"/>
      <c r="BB596" s="95"/>
      <c r="BC596" s="95"/>
      <c r="BD596" s="95"/>
      <c r="BE596" s="95"/>
      <c r="BF596" s="177"/>
      <c r="BG596" s="177"/>
      <c r="BH596" s="219"/>
      <c r="BI596" s="219"/>
      <c r="BJ596" s="219"/>
      <c r="BK596" s="219"/>
      <c r="BL596" s="219"/>
      <c r="BM596" s="219"/>
      <c r="BN596" s="95"/>
      <c r="BO596" s="95"/>
      <c r="BP596" s="95"/>
      <c r="BQ596" s="95"/>
      <c r="BR596" s="95"/>
      <c r="BS596" s="95"/>
      <c r="BT596" s="219"/>
      <c r="BU596" s="219"/>
      <c r="BV596" s="219"/>
      <c r="BW596" s="219"/>
      <c r="BX596" s="219"/>
      <c r="BY596" s="219"/>
      <c r="BZ596" s="95"/>
      <c r="CA596" s="95"/>
      <c r="CB596" s="95"/>
      <c r="CC596" s="95"/>
      <c r="CD596" s="95"/>
      <c r="CE596" s="95"/>
      <c r="CF596" s="177"/>
      <c r="CG596" s="177"/>
      <c r="CH596" s="219"/>
      <c r="CI596" s="219"/>
      <c r="CJ596" s="219"/>
      <c r="CK596" s="219"/>
      <c r="CL596" s="219"/>
      <c r="CM596" s="219"/>
      <c r="CN596" s="219"/>
      <c r="CO596" s="219"/>
      <c r="CP596" s="219"/>
      <c r="CQ596" s="95"/>
      <c r="CR596" s="95"/>
      <c r="CS596" s="95"/>
      <c r="CT596" s="219"/>
      <c r="CU596" s="219"/>
      <c r="CV596" s="219"/>
      <c r="CW596" s="219"/>
      <c r="CX596" s="219"/>
      <c r="CY596" s="219"/>
      <c r="CZ596" s="219"/>
      <c r="DA596" s="219"/>
      <c r="DB596" s="219"/>
      <c r="DC596" s="95"/>
      <c r="DD596" s="95"/>
      <c r="DE596" s="95"/>
      <c r="DF596" s="86"/>
      <c r="DG596" s="86"/>
      <c r="DH596" s="95"/>
      <c r="DI596" s="95"/>
      <c r="DJ596" s="95"/>
      <c r="DK596" s="95"/>
      <c r="DL596" s="95"/>
      <c r="DM596" s="95"/>
      <c r="DN596" s="95"/>
      <c r="DO596" s="95"/>
      <c r="DP596" s="95"/>
      <c r="DQ596" s="95"/>
      <c r="DR596" s="95"/>
      <c r="DS596" s="95"/>
      <c r="DT596" s="95"/>
      <c r="DU596" s="95"/>
      <c r="DV596" s="95"/>
      <c r="DW596" s="95"/>
      <c r="DX596" s="95"/>
      <c r="DY596" s="95"/>
      <c r="DZ596" s="95"/>
      <c r="EA596" s="95"/>
      <c r="EB596" s="95"/>
      <c r="EC596" s="95"/>
      <c r="ED596" s="95"/>
      <c r="EE596" s="95"/>
      <c r="EF596" s="95"/>
      <c r="EG596" s="95"/>
      <c r="EH596" s="95"/>
      <c r="EI596" s="95"/>
      <c r="EJ596" s="95"/>
      <c r="EK596" s="95"/>
      <c r="EL596" s="95"/>
      <c r="EM596" s="95"/>
      <c r="EN596" s="95"/>
      <c r="EO596" s="95"/>
      <c r="EP596" s="95"/>
      <c r="EQ596" s="95"/>
      <c r="ER596" s="95"/>
      <c r="ES596" s="95"/>
      <c r="ET596" s="95"/>
      <c r="EU596" s="95"/>
      <c r="EV596" s="95"/>
      <c r="EW596" s="95"/>
      <c r="EX596" s="95"/>
      <c r="EY596" s="95"/>
      <c r="EZ596" s="95"/>
      <c r="FA596" s="95"/>
      <c r="FB596" s="95"/>
      <c r="FC596" s="95"/>
      <c r="FD596" s="95"/>
      <c r="FE596" s="95"/>
      <c r="FF596" s="95"/>
      <c r="FG596" s="95"/>
      <c r="FH596" s="95"/>
      <c r="FI596" s="95"/>
      <c r="FJ596" s="95"/>
      <c r="FK596" s="95"/>
      <c r="FL596" s="95"/>
      <c r="FM596" s="95"/>
      <c r="FN596" s="95"/>
      <c r="FO596" s="95"/>
      <c r="FP596" s="95"/>
      <c r="FQ596" s="95"/>
      <c r="FR596" s="95"/>
      <c r="FS596" s="95"/>
      <c r="FT596" s="95"/>
      <c r="FU596" s="95"/>
      <c r="FV596" s="95"/>
      <c r="FW596" s="95"/>
      <c r="FX596" s="95"/>
      <c r="FY596" s="163"/>
      <c r="FZ596" s="163"/>
      <c r="GA596" s="163"/>
      <c r="GB596" s="163"/>
      <c r="GC596" s="163"/>
      <c r="GD596" s="163"/>
      <c r="GE596" s="163"/>
      <c r="GF596" s="163"/>
      <c r="GG596" s="163"/>
      <c r="GH596" s="163"/>
      <c r="GI596" s="163"/>
      <c r="GJ596" s="163"/>
      <c r="GK596" s="163"/>
      <c r="GL596" s="163"/>
      <c r="GM596" s="163"/>
      <c r="GN596" s="163"/>
      <c r="GO596" s="163"/>
      <c r="GP596" s="163"/>
      <c r="GQ596" s="163"/>
      <c r="GR596" s="163"/>
      <c r="GS596" s="163"/>
      <c r="GT596" s="163"/>
      <c r="GU596" s="163"/>
      <c r="GV596" s="163"/>
      <c r="GW596" s="163"/>
      <c r="GX596" s="163"/>
      <c r="GY596" s="163"/>
      <c r="GZ596" s="163"/>
      <c r="HA596" s="163"/>
      <c r="HB596" s="163"/>
      <c r="HC596" s="163"/>
      <c r="HD596" s="163"/>
      <c r="HE596" s="163"/>
      <c r="HF596" s="163"/>
      <c r="HG596" s="163"/>
      <c r="HH596" s="163"/>
    </row>
    <row r="597" spans="1:216" s="148" customFormat="1" ht="15" customHeight="1">
      <c r="A597" s="86"/>
      <c r="B597" s="104" t="s">
        <v>738</v>
      </c>
      <c r="C597" s="106" t="s">
        <v>694</v>
      </c>
      <c r="D597" s="108"/>
      <c r="E597" s="108"/>
      <c r="F597" s="108"/>
      <c r="G597" s="86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  <c r="AA597" s="95"/>
      <c r="AB597" s="95"/>
      <c r="AC597" s="95"/>
      <c r="AD597" s="95"/>
      <c r="AE597" s="95"/>
      <c r="AF597" s="186"/>
      <c r="AG597" s="177"/>
      <c r="AH597" s="219"/>
      <c r="AI597" s="219"/>
      <c r="AJ597" s="219"/>
      <c r="AK597" s="95"/>
      <c r="AL597" s="95"/>
      <c r="AM597" s="95"/>
      <c r="AN597" s="95"/>
      <c r="AO597" s="95"/>
      <c r="AP597" s="95"/>
      <c r="AQ597" s="95"/>
      <c r="AR597" s="95"/>
      <c r="AS597" s="95"/>
      <c r="AT597" s="219"/>
      <c r="AU597" s="219"/>
      <c r="AV597" s="219"/>
      <c r="AW597" s="95"/>
      <c r="AX597" s="95"/>
      <c r="AY597" s="95"/>
      <c r="AZ597" s="95"/>
      <c r="BA597" s="95"/>
      <c r="BB597" s="95"/>
      <c r="BC597" s="95"/>
      <c r="BD597" s="95"/>
      <c r="BE597" s="95"/>
      <c r="BF597" s="177"/>
      <c r="BG597" s="177"/>
      <c r="BH597" s="219"/>
      <c r="BI597" s="219"/>
      <c r="BJ597" s="219"/>
      <c r="BK597" s="219"/>
      <c r="BL597" s="219"/>
      <c r="BM597" s="219"/>
      <c r="BN597" s="95"/>
      <c r="BO597" s="95"/>
      <c r="BP597" s="95"/>
      <c r="BQ597" s="95"/>
      <c r="BR597" s="95"/>
      <c r="BS597" s="95"/>
      <c r="BT597" s="219"/>
      <c r="BU597" s="219"/>
      <c r="BV597" s="219"/>
      <c r="BW597" s="219"/>
      <c r="BX597" s="219"/>
      <c r="BY597" s="219"/>
      <c r="BZ597" s="95"/>
      <c r="CA597" s="95"/>
      <c r="CB597" s="95"/>
      <c r="CC597" s="95"/>
      <c r="CD597" s="95"/>
      <c r="CE597" s="95"/>
      <c r="CF597" s="177"/>
      <c r="CG597" s="177"/>
      <c r="CH597" s="219"/>
      <c r="CI597" s="219"/>
      <c r="CJ597" s="219"/>
      <c r="CK597" s="219"/>
      <c r="CL597" s="219"/>
      <c r="CM597" s="219"/>
      <c r="CN597" s="219"/>
      <c r="CO597" s="219"/>
      <c r="CP597" s="219"/>
      <c r="CQ597" s="95"/>
      <c r="CR597" s="95"/>
      <c r="CS597" s="95"/>
      <c r="CT597" s="219"/>
      <c r="CU597" s="219"/>
      <c r="CV597" s="219"/>
      <c r="CW597" s="219"/>
      <c r="CX597" s="219"/>
      <c r="CY597" s="219"/>
      <c r="CZ597" s="219"/>
      <c r="DA597" s="219"/>
      <c r="DB597" s="219"/>
      <c r="DC597" s="95"/>
      <c r="DD597" s="95"/>
      <c r="DE597" s="95"/>
      <c r="DF597" s="86"/>
      <c r="DG597" s="86"/>
      <c r="DH597" s="95"/>
      <c r="DI597" s="95"/>
      <c r="DJ597" s="95"/>
      <c r="DK597" s="95"/>
      <c r="DL597" s="95"/>
      <c r="DM597" s="95"/>
      <c r="DN597" s="95"/>
      <c r="DO597" s="95"/>
      <c r="DP597" s="95"/>
      <c r="DQ597" s="95"/>
      <c r="DR597" s="95"/>
      <c r="DS597" s="95"/>
      <c r="DT597" s="95"/>
      <c r="DU597" s="95"/>
      <c r="DV597" s="95"/>
      <c r="DW597" s="95"/>
      <c r="DX597" s="95"/>
      <c r="DY597" s="95"/>
      <c r="DZ597" s="95"/>
      <c r="EA597" s="95"/>
      <c r="EB597" s="95"/>
      <c r="EC597" s="95"/>
      <c r="ED597" s="95"/>
      <c r="EE597" s="95"/>
      <c r="EF597" s="95"/>
      <c r="EG597" s="95"/>
      <c r="EH597" s="95"/>
      <c r="EI597" s="95"/>
      <c r="EJ597" s="95"/>
      <c r="EK597" s="95"/>
      <c r="EL597" s="95"/>
      <c r="EM597" s="95"/>
      <c r="EN597" s="95"/>
      <c r="EO597" s="95"/>
      <c r="EP597" s="95"/>
      <c r="EQ597" s="95"/>
      <c r="ER597" s="95"/>
      <c r="ES597" s="95"/>
      <c r="ET597" s="95"/>
      <c r="EU597" s="95"/>
      <c r="EV597" s="95"/>
      <c r="EW597" s="95"/>
      <c r="EX597" s="95"/>
      <c r="EY597" s="95"/>
      <c r="EZ597" s="95"/>
      <c r="FA597" s="95"/>
      <c r="FB597" s="95"/>
      <c r="FC597" s="95"/>
      <c r="FD597" s="95"/>
      <c r="FE597" s="95"/>
      <c r="FF597" s="95"/>
      <c r="FG597" s="95"/>
      <c r="FH597" s="95"/>
      <c r="FI597" s="95"/>
      <c r="FJ597" s="95"/>
      <c r="FK597" s="95"/>
      <c r="FL597" s="95"/>
      <c r="FM597" s="95"/>
      <c r="FN597" s="95"/>
      <c r="FO597" s="95"/>
      <c r="FP597" s="95"/>
      <c r="FQ597" s="95"/>
      <c r="FR597" s="95"/>
      <c r="FS597" s="95"/>
      <c r="FT597" s="95"/>
      <c r="FU597" s="95"/>
      <c r="FV597" s="95"/>
      <c r="FW597" s="95"/>
      <c r="FX597" s="95"/>
      <c r="FY597" s="163"/>
      <c r="FZ597" s="163"/>
      <c r="GA597" s="163"/>
      <c r="GB597" s="163"/>
      <c r="GC597" s="163"/>
      <c r="GD597" s="163"/>
      <c r="GE597" s="163"/>
      <c r="GF597" s="163"/>
      <c r="GG597" s="163"/>
      <c r="GH597" s="163"/>
      <c r="GI597" s="163"/>
      <c r="GJ597" s="163"/>
      <c r="GK597" s="163"/>
      <c r="GL597" s="163"/>
      <c r="GM597" s="163"/>
      <c r="GN597" s="163"/>
      <c r="GO597" s="163"/>
      <c r="GP597" s="163"/>
      <c r="GQ597" s="163"/>
      <c r="GR597" s="163"/>
      <c r="GS597" s="163"/>
      <c r="GT597" s="163"/>
      <c r="GU597" s="163"/>
      <c r="GV597" s="163"/>
      <c r="GW597" s="163"/>
      <c r="GX597" s="163"/>
      <c r="GY597" s="163"/>
      <c r="GZ597" s="163"/>
      <c r="HA597" s="163"/>
      <c r="HB597" s="163"/>
      <c r="HC597" s="163"/>
      <c r="HD597" s="163"/>
      <c r="HE597" s="163"/>
      <c r="HF597" s="163"/>
      <c r="HG597" s="163"/>
      <c r="HH597" s="163"/>
    </row>
    <row r="598" spans="1:216" s="148" customFormat="1" ht="15" customHeight="1">
      <c r="A598" s="86"/>
      <c r="B598" s="104" t="s">
        <v>739</v>
      </c>
      <c r="C598" s="106" t="s">
        <v>694</v>
      </c>
      <c r="D598" s="108"/>
      <c r="E598" s="108"/>
      <c r="F598" s="108"/>
      <c r="G598" s="86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  <c r="AA598" s="95"/>
      <c r="AB598" s="95"/>
      <c r="AC598" s="95"/>
      <c r="AD598" s="95"/>
      <c r="AE598" s="95"/>
      <c r="AF598" s="186"/>
      <c r="AG598" s="177"/>
      <c r="AH598" s="219"/>
      <c r="AI598" s="219"/>
      <c r="AJ598" s="219"/>
      <c r="AK598" s="95"/>
      <c r="AL598" s="95"/>
      <c r="AM598" s="95"/>
      <c r="AN598" s="95"/>
      <c r="AO598" s="95"/>
      <c r="AP598" s="95"/>
      <c r="AQ598" s="95"/>
      <c r="AR598" s="95"/>
      <c r="AS598" s="95"/>
      <c r="AT598" s="219"/>
      <c r="AU598" s="219"/>
      <c r="AV598" s="219"/>
      <c r="AW598" s="95"/>
      <c r="AX598" s="95"/>
      <c r="AY598" s="95"/>
      <c r="AZ598" s="95"/>
      <c r="BA598" s="95"/>
      <c r="BB598" s="95"/>
      <c r="BC598" s="95"/>
      <c r="BD598" s="95"/>
      <c r="BE598" s="95"/>
      <c r="BF598" s="177"/>
      <c r="BG598" s="177"/>
      <c r="BH598" s="219"/>
      <c r="BI598" s="219"/>
      <c r="BJ598" s="219"/>
      <c r="BK598" s="219"/>
      <c r="BL598" s="219"/>
      <c r="BM598" s="219"/>
      <c r="BN598" s="95"/>
      <c r="BO598" s="95"/>
      <c r="BP598" s="95"/>
      <c r="BQ598" s="95"/>
      <c r="BR598" s="95"/>
      <c r="BS598" s="95"/>
      <c r="BT598" s="219"/>
      <c r="BU598" s="219"/>
      <c r="BV598" s="219"/>
      <c r="BW598" s="219"/>
      <c r="BX598" s="219"/>
      <c r="BY598" s="219"/>
      <c r="BZ598" s="95"/>
      <c r="CA598" s="95"/>
      <c r="CB598" s="95"/>
      <c r="CC598" s="95"/>
      <c r="CD598" s="95"/>
      <c r="CE598" s="95"/>
      <c r="CF598" s="177"/>
      <c r="CG598" s="177"/>
      <c r="CH598" s="219"/>
      <c r="CI598" s="219"/>
      <c r="CJ598" s="219"/>
      <c r="CK598" s="219"/>
      <c r="CL598" s="219"/>
      <c r="CM598" s="219"/>
      <c r="CN598" s="219"/>
      <c r="CO598" s="219"/>
      <c r="CP598" s="219"/>
      <c r="CQ598" s="95"/>
      <c r="CR598" s="95"/>
      <c r="CS598" s="95"/>
      <c r="CT598" s="219"/>
      <c r="CU598" s="219"/>
      <c r="CV598" s="219"/>
      <c r="CW598" s="219"/>
      <c r="CX598" s="219"/>
      <c r="CY598" s="219"/>
      <c r="CZ598" s="219"/>
      <c r="DA598" s="219"/>
      <c r="DB598" s="219"/>
      <c r="DC598" s="95"/>
      <c r="DD598" s="95"/>
      <c r="DE598" s="95"/>
      <c r="DF598" s="86"/>
      <c r="DG598" s="86"/>
      <c r="DH598" s="95"/>
      <c r="DI598" s="95"/>
      <c r="DJ598" s="95"/>
      <c r="DK598" s="95"/>
      <c r="DL598" s="95"/>
      <c r="DM598" s="95"/>
      <c r="DN598" s="95"/>
      <c r="DO598" s="95"/>
      <c r="DP598" s="95"/>
      <c r="DQ598" s="95"/>
      <c r="DR598" s="95"/>
      <c r="DS598" s="95"/>
      <c r="DT598" s="95"/>
      <c r="DU598" s="95"/>
      <c r="DV598" s="95"/>
      <c r="DW598" s="95"/>
      <c r="DX598" s="95"/>
      <c r="DY598" s="95"/>
      <c r="DZ598" s="95"/>
      <c r="EA598" s="95"/>
      <c r="EB598" s="95"/>
      <c r="EC598" s="95"/>
      <c r="ED598" s="95"/>
      <c r="EE598" s="95"/>
      <c r="EF598" s="95"/>
      <c r="EG598" s="95"/>
      <c r="EH598" s="95"/>
      <c r="EI598" s="95"/>
      <c r="EJ598" s="95"/>
      <c r="EK598" s="95"/>
      <c r="EL598" s="95"/>
      <c r="EM598" s="95"/>
      <c r="EN598" s="95"/>
      <c r="EO598" s="95"/>
      <c r="EP598" s="95"/>
      <c r="EQ598" s="95"/>
      <c r="ER598" s="95"/>
      <c r="ES598" s="95"/>
      <c r="ET598" s="95"/>
      <c r="EU598" s="95"/>
      <c r="EV598" s="95"/>
      <c r="EW598" s="95"/>
      <c r="EX598" s="95"/>
      <c r="EY598" s="95"/>
      <c r="EZ598" s="95"/>
      <c r="FA598" s="95"/>
      <c r="FB598" s="95"/>
      <c r="FC598" s="95"/>
      <c r="FD598" s="95"/>
      <c r="FE598" s="95"/>
      <c r="FF598" s="95"/>
      <c r="FG598" s="95"/>
      <c r="FH598" s="95"/>
      <c r="FI598" s="95"/>
      <c r="FJ598" s="95"/>
      <c r="FK598" s="95"/>
      <c r="FL598" s="95"/>
      <c r="FM598" s="95"/>
      <c r="FN598" s="95"/>
      <c r="FO598" s="95"/>
      <c r="FP598" s="95"/>
      <c r="FQ598" s="95"/>
      <c r="FR598" s="95"/>
      <c r="FS598" s="95"/>
      <c r="FT598" s="95"/>
      <c r="FU598" s="95"/>
      <c r="FV598" s="95"/>
      <c r="FW598" s="95"/>
      <c r="FX598" s="95"/>
      <c r="FY598" s="163"/>
      <c r="FZ598" s="163"/>
      <c r="GA598" s="163"/>
      <c r="GB598" s="163"/>
      <c r="GC598" s="163"/>
      <c r="GD598" s="163"/>
      <c r="GE598" s="163"/>
      <c r="GF598" s="163"/>
      <c r="GG598" s="163"/>
      <c r="GH598" s="163"/>
      <c r="GI598" s="163"/>
      <c r="GJ598" s="163"/>
      <c r="GK598" s="163"/>
      <c r="GL598" s="163"/>
      <c r="GM598" s="163"/>
      <c r="GN598" s="163"/>
      <c r="GO598" s="163"/>
      <c r="GP598" s="163"/>
      <c r="GQ598" s="163"/>
      <c r="GR598" s="163"/>
      <c r="GS598" s="163"/>
      <c r="GT598" s="163"/>
      <c r="GU598" s="163"/>
      <c r="GV598" s="163"/>
      <c r="GW598" s="163"/>
      <c r="GX598" s="163"/>
      <c r="GY598" s="163"/>
      <c r="GZ598" s="163"/>
      <c r="HA598" s="163"/>
      <c r="HB598" s="163"/>
      <c r="HC598" s="163"/>
      <c r="HD598" s="163"/>
      <c r="HE598" s="163"/>
      <c r="HF598" s="163"/>
      <c r="HG598" s="163"/>
      <c r="HH598" s="163"/>
    </row>
    <row r="599" spans="1:216" s="148" customFormat="1" ht="15" customHeight="1">
      <c r="A599" s="86"/>
      <c r="B599" s="104" t="s">
        <v>740</v>
      </c>
      <c r="C599" s="106" t="s">
        <v>690</v>
      </c>
      <c r="D599" s="108"/>
      <c r="E599" s="108"/>
      <c r="F599" s="108"/>
      <c r="G599" s="86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  <c r="AA599" s="95"/>
      <c r="AB599" s="95"/>
      <c r="AC599" s="95"/>
      <c r="AD599" s="95"/>
      <c r="AE599" s="95"/>
      <c r="AF599" s="182"/>
      <c r="AG599" s="177"/>
      <c r="AH599" s="219"/>
      <c r="AI599" s="219"/>
      <c r="AJ599" s="219"/>
      <c r="AK599" s="95"/>
      <c r="AL599" s="95"/>
      <c r="AM599" s="95"/>
      <c r="AN599" s="95"/>
      <c r="AO599" s="95"/>
      <c r="AP599" s="95"/>
      <c r="AQ599" s="95"/>
      <c r="AR599" s="95"/>
      <c r="AS599" s="95"/>
      <c r="AT599" s="219"/>
      <c r="AU599" s="219"/>
      <c r="AV599" s="219"/>
      <c r="AW599" s="95"/>
      <c r="AX599" s="95"/>
      <c r="AY599" s="95"/>
      <c r="AZ599" s="95"/>
      <c r="BA599" s="95"/>
      <c r="BB599" s="95"/>
      <c r="BC599" s="95"/>
      <c r="BD599" s="95"/>
      <c r="BE599" s="95"/>
      <c r="BF599" s="177"/>
      <c r="BG599" s="177"/>
      <c r="BH599" s="219"/>
      <c r="BI599" s="219"/>
      <c r="BJ599" s="219"/>
      <c r="BK599" s="219"/>
      <c r="BL599" s="219"/>
      <c r="BM599" s="219"/>
      <c r="BN599" s="95"/>
      <c r="BO599" s="95"/>
      <c r="BP599" s="95"/>
      <c r="BQ599" s="95"/>
      <c r="BR599" s="95"/>
      <c r="BS599" s="95"/>
      <c r="BT599" s="219"/>
      <c r="BU599" s="219"/>
      <c r="BV599" s="219"/>
      <c r="BW599" s="219"/>
      <c r="BX599" s="219"/>
      <c r="BY599" s="219"/>
      <c r="BZ599" s="95"/>
      <c r="CA599" s="95"/>
      <c r="CB599" s="95"/>
      <c r="CC599" s="95"/>
      <c r="CD599" s="95"/>
      <c r="CE599" s="95"/>
      <c r="CF599" s="177"/>
      <c r="CG599" s="177"/>
      <c r="CH599" s="219"/>
      <c r="CI599" s="219"/>
      <c r="CJ599" s="219"/>
      <c r="CK599" s="219"/>
      <c r="CL599" s="219"/>
      <c r="CM599" s="219"/>
      <c r="CN599" s="219"/>
      <c r="CO599" s="219"/>
      <c r="CP599" s="219"/>
      <c r="CQ599" s="95"/>
      <c r="CR599" s="95"/>
      <c r="CS599" s="95"/>
      <c r="CT599" s="219"/>
      <c r="CU599" s="219"/>
      <c r="CV599" s="219"/>
      <c r="CW599" s="219"/>
      <c r="CX599" s="219"/>
      <c r="CY599" s="219"/>
      <c r="CZ599" s="219"/>
      <c r="DA599" s="219"/>
      <c r="DB599" s="219"/>
      <c r="DC599" s="95"/>
      <c r="DD599" s="95"/>
      <c r="DE599" s="95"/>
      <c r="DF599" s="86"/>
      <c r="DG599" s="86"/>
      <c r="DH599" s="95"/>
      <c r="DI599" s="95"/>
      <c r="DJ599" s="95"/>
      <c r="DK599" s="95"/>
      <c r="DL599" s="95"/>
      <c r="DM599" s="95"/>
      <c r="DN599" s="95"/>
      <c r="DO599" s="95"/>
      <c r="DP599" s="95"/>
      <c r="DQ599" s="95"/>
      <c r="DR599" s="95"/>
      <c r="DS599" s="95"/>
      <c r="DT599" s="95"/>
      <c r="DU599" s="95"/>
      <c r="DV599" s="95"/>
      <c r="DW599" s="95"/>
      <c r="DX599" s="95"/>
      <c r="DY599" s="95"/>
      <c r="DZ599" s="95"/>
      <c r="EA599" s="95"/>
      <c r="EB599" s="95"/>
      <c r="EC599" s="95"/>
      <c r="ED599" s="95"/>
      <c r="EE599" s="95"/>
      <c r="EF599" s="95"/>
      <c r="EG599" s="95"/>
      <c r="EH599" s="95"/>
      <c r="EI599" s="95"/>
      <c r="EJ599" s="95"/>
      <c r="EK599" s="95"/>
      <c r="EL599" s="95"/>
      <c r="EM599" s="95"/>
      <c r="EN599" s="95"/>
      <c r="EO599" s="95"/>
      <c r="EP599" s="95"/>
      <c r="EQ599" s="95"/>
      <c r="ER599" s="95"/>
      <c r="ES599" s="95"/>
      <c r="ET599" s="95"/>
      <c r="EU599" s="95"/>
      <c r="EV599" s="95"/>
      <c r="EW599" s="95"/>
      <c r="EX599" s="95"/>
      <c r="EY599" s="95"/>
      <c r="EZ599" s="95"/>
      <c r="FA599" s="95"/>
      <c r="FB599" s="95"/>
      <c r="FC599" s="95"/>
      <c r="FD599" s="95"/>
      <c r="FE599" s="95"/>
      <c r="FF599" s="95"/>
      <c r="FG599" s="95"/>
      <c r="FH599" s="95"/>
      <c r="FI599" s="95"/>
      <c r="FJ599" s="95"/>
      <c r="FK599" s="95"/>
      <c r="FL599" s="95"/>
      <c r="FM599" s="95"/>
      <c r="FN599" s="95"/>
      <c r="FO599" s="95"/>
      <c r="FP599" s="95"/>
      <c r="FQ599" s="95"/>
      <c r="FR599" s="95"/>
      <c r="FS599" s="95"/>
      <c r="FT599" s="95"/>
      <c r="FU599" s="95"/>
      <c r="FV599" s="95"/>
      <c r="FW599" s="95"/>
      <c r="FX599" s="95"/>
      <c r="FY599" s="163"/>
      <c r="FZ599" s="163"/>
      <c r="GA599" s="163"/>
      <c r="GB599" s="163"/>
      <c r="GC599" s="163"/>
      <c r="GD599" s="163"/>
      <c r="GE599" s="163"/>
      <c r="GF599" s="163"/>
      <c r="GG599" s="163"/>
      <c r="GH599" s="163"/>
      <c r="GI599" s="163"/>
      <c r="GJ599" s="163"/>
      <c r="GK599" s="163"/>
      <c r="GL599" s="163"/>
      <c r="GM599" s="163"/>
      <c r="GN599" s="163"/>
      <c r="GO599" s="163"/>
      <c r="GP599" s="163"/>
      <c r="GQ599" s="163"/>
      <c r="GR599" s="163"/>
      <c r="GS599" s="163"/>
      <c r="GT599" s="163"/>
      <c r="GU599" s="163"/>
      <c r="GV599" s="163"/>
      <c r="GW599" s="163"/>
      <c r="GX599" s="163"/>
      <c r="GY599" s="163"/>
      <c r="GZ599" s="163"/>
      <c r="HA599" s="163"/>
      <c r="HB599" s="163"/>
      <c r="HC599" s="163"/>
      <c r="HD599" s="163"/>
      <c r="HE599" s="163"/>
      <c r="HF599" s="163"/>
      <c r="HG599" s="163"/>
      <c r="HH599" s="163"/>
    </row>
    <row r="600" spans="1:216" s="148" customFormat="1" ht="15" customHeight="1">
      <c r="A600" s="86"/>
      <c r="B600" s="104" t="s">
        <v>741</v>
      </c>
      <c r="C600" s="106" t="s">
        <v>742</v>
      </c>
      <c r="D600" s="108"/>
      <c r="E600" s="108"/>
      <c r="F600" s="108"/>
      <c r="G600" s="86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  <c r="AA600" s="95"/>
      <c r="AB600" s="95"/>
      <c r="AC600" s="95"/>
      <c r="AD600" s="95"/>
      <c r="AE600" s="95"/>
      <c r="AF600" s="186"/>
      <c r="AG600" s="177"/>
      <c r="AH600" s="219"/>
      <c r="AI600" s="219"/>
      <c r="AJ600" s="219"/>
      <c r="AK600" s="95"/>
      <c r="AL600" s="95"/>
      <c r="AM600" s="95"/>
      <c r="AN600" s="95"/>
      <c r="AO600" s="95"/>
      <c r="AP600" s="95"/>
      <c r="AQ600" s="95"/>
      <c r="AR600" s="95"/>
      <c r="AS600" s="95"/>
      <c r="AT600" s="219"/>
      <c r="AU600" s="219"/>
      <c r="AV600" s="219"/>
      <c r="AW600" s="95"/>
      <c r="AX600" s="95"/>
      <c r="AY600" s="95"/>
      <c r="AZ600" s="95"/>
      <c r="BA600" s="95"/>
      <c r="BB600" s="95"/>
      <c r="BC600" s="95"/>
      <c r="BD600" s="95"/>
      <c r="BE600" s="95"/>
      <c r="BF600" s="177"/>
      <c r="BG600" s="177"/>
      <c r="BH600" s="219"/>
      <c r="BI600" s="219"/>
      <c r="BJ600" s="219"/>
      <c r="BK600" s="219"/>
      <c r="BL600" s="219"/>
      <c r="BM600" s="219"/>
      <c r="BN600" s="95"/>
      <c r="BO600" s="95"/>
      <c r="BP600" s="95"/>
      <c r="BQ600" s="95"/>
      <c r="BR600" s="95"/>
      <c r="BS600" s="95"/>
      <c r="BT600" s="219"/>
      <c r="BU600" s="219"/>
      <c r="BV600" s="219"/>
      <c r="BW600" s="219"/>
      <c r="BX600" s="219"/>
      <c r="BY600" s="219"/>
      <c r="BZ600" s="95"/>
      <c r="CA600" s="95"/>
      <c r="CB600" s="95"/>
      <c r="CC600" s="95"/>
      <c r="CD600" s="95"/>
      <c r="CE600" s="95"/>
      <c r="CF600" s="177"/>
      <c r="CG600" s="177"/>
      <c r="CH600" s="219"/>
      <c r="CI600" s="219"/>
      <c r="CJ600" s="219"/>
      <c r="CK600" s="219"/>
      <c r="CL600" s="219"/>
      <c r="CM600" s="219"/>
      <c r="CN600" s="219"/>
      <c r="CO600" s="219"/>
      <c r="CP600" s="219"/>
      <c r="CQ600" s="95"/>
      <c r="CR600" s="95"/>
      <c r="CS600" s="95"/>
      <c r="CT600" s="219"/>
      <c r="CU600" s="219"/>
      <c r="CV600" s="219"/>
      <c r="CW600" s="219"/>
      <c r="CX600" s="219"/>
      <c r="CY600" s="219"/>
      <c r="CZ600" s="219"/>
      <c r="DA600" s="219"/>
      <c r="DB600" s="219"/>
      <c r="DC600" s="95"/>
      <c r="DD600" s="95"/>
      <c r="DE600" s="95"/>
      <c r="DF600" s="86"/>
      <c r="DG600" s="86"/>
      <c r="DH600" s="95"/>
      <c r="DI600" s="95"/>
      <c r="DJ600" s="95"/>
      <c r="DK600" s="95"/>
      <c r="DL600" s="95"/>
      <c r="DM600" s="95"/>
      <c r="DN600" s="95"/>
      <c r="DO600" s="95"/>
      <c r="DP600" s="95"/>
      <c r="DQ600" s="95"/>
      <c r="DR600" s="95"/>
      <c r="DS600" s="95"/>
      <c r="DT600" s="95"/>
      <c r="DU600" s="95"/>
      <c r="DV600" s="95"/>
      <c r="DW600" s="95"/>
      <c r="DX600" s="95"/>
      <c r="DY600" s="95"/>
      <c r="DZ600" s="95"/>
      <c r="EA600" s="95"/>
      <c r="EB600" s="95"/>
      <c r="EC600" s="95"/>
      <c r="ED600" s="95"/>
      <c r="EE600" s="95"/>
      <c r="EF600" s="95"/>
      <c r="EG600" s="95"/>
      <c r="EH600" s="95"/>
      <c r="EI600" s="95"/>
      <c r="EJ600" s="95"/>
      <c r="EK600" s="95"/>
      <c r="EL600" s="95"/>
      <c r="EM600" s="95"/>
      <c r="EN600" s="95"/>
      <c r="EO600" s="95"/>
      <c r="EP600" s="95"/>
      <c r="EQ600" s="95"/>
      <c r="ER600" s="95"/>
      <c r="ES600" s="95"/>
      <c r="ET600" s="95"/>
      <c r="EU600" s="95"/>
      <c r="EV600" s="95"/>
      <c r="EW600" s="95"/>
      <c r="EX600" s="95"/>
      <c r="EY600" s="95"/>
      <c r="EZ600" s="95"/>
      <c r="FA600" s="95"/>
      <c r="FB600" s="95"/>
      <c r="FC600" s="95"/>
      <c r="FD600" s="95"/>
      <c r="FE600" s="95"/>
      <c r="FF600" s="95"/>
      <c r="FG600" s="95"/>
      <c r="FH600" s="95"/>
      <c r="FI600" s="95"/>
      <c r="FJ600" s="95"/>
      <c r="FK600" s="95"/>
      <c r="FL600" s="95"/>
      <c r="FM600" s="95"/>
      <c r="FN600" s="95"/>
      <c r="FO600" s="95"/>
      <c r="FP600" s="95"/>
      <c r="FQ600" s="95"/>
      <c r="FR600" s="95"/>
      <c r="FS600" s="95"/>
      <c r="FT600" s="95"/>
      <c r="FU600" s="95"/>
      <c r="FV600" s="95"/>
      <c r="FW600" s="95"/>
      <c r="FX600" s="95"/>
      <c r="FY600" s="163"/>
      <c r="FZ600" s="163"/>
      <c r="GA600" s="163"/>
      <c r="GB600" s="163"/>
      <c r="GC600" s="163"/>
      <c r="GD600" s="163"/>
      <c r="GE600" s="163"/>
      <c r="GF600" s="163"/>
      <c r="GG600" s="163"/>
      <c r="GH600" s="163"/>
      <c r="GI600" s="163"/>
      <c r="GJ600" s="163"/>
      <c r="GK600" s="163"/>
      <c r="GL600" s="163"/>
      <c r="GM600" s="163"/>
      <c r="GN600" s="163"/>
      <c r="GO600" s="163"/>
      <c r="GP600" s="163"/>
      <c r="GQ600" s="163"/>
      <c r="GR600" s="163"/>
      <c r="GS600" s="163"/>
      <c r="GT600" s="163"/>
      <c r="GU600" s="163"/>
      <c r="GV600" s="163"/>
      <c r="GW600" s="163"/>
      <c r="GX600" s="163"/>
      <c r="GY600" s="163"/>
      <c r="GZ600" s="163"/>
      <c r="HA600" s="163"/>
      <c r="HB600" s="163"/>
      <c r="HC600" s="163"/>
      <c r="HD600" s="163"/>
      <c r="HE600" s="163"/>
      <c r="HF600" s="163"/>
      <c r="HG600" s="163"/>
      <c r="HH600" s="163"/>
    </row>
    <row r="601" spans="1:216" s="148" customFormat="1" ht="15" customHeight="1">
      <c r="A601" s="86"/>
      <c r="B601" s="104" t="s">
        <v>743</v>
      </c>
      <c r="C601" s="106" t="s">
        <v>716</v>
      </c>
      <c r="D601" s="108"/>
      <c r="E601" s="108"/>
      <c r="F601" s="108"/>
      <c r="G601" s="86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  <c r="AA601" s="95"/>
      <c r="AB601" s="95"/>
      <c r="AC601" s="95"/>
      <c r="AD601" s="95"/>
      <c r="AE601" s="95"/>
      <c r="AF601" s="186"/>
      <c r="AG601" s="177"/>
      <c r="AH601" s="219"/>
      <c r="AI601" s="219"/>
      <c r="AJ601" s="219"/>
      <c r="AK601" s="95"/>
      <c r="AL601" s="95"/>
      <c r="AM601" s="95"/>
      <c r="AN601" s="95"/>
      <c r="AO601" s="95"/>
      <c r="AP601" s="95"/>
      <c r="AQ601" s="95"/>
      <c r="AR601" s="95"/>
      <c r="AS601" s="95"/>
      <c r="AT601" s="219"/>
      <c r="AU601" s="219"/>
      <c r="AV601" s="219"/>
      <c r="AW601" s="95"/>
      <c r="AX601" s="95"/>
      <c r="AY601" s="95"/>
      <c r="AZ601" s="95"/>
      <c r="BA601" s="95"/>
      <c r="BB601" s="95"/>
      <c r="BC601" s="95"/>
      <c r="BD601" s="95"/>
      <c r="BE601" s="95"/>
      <c r="BF601" s="177"/>
      <c r="BG601" s="177"/>
      <c r="BH601" s="219"/>
      <c r="BI601" s="219"/>
      <c r="BJ601" s="219"/>
      <c r="BK601" s="219"/>
      <c r="BL601" s="219"/>
      <c r="BM601" s="219"/>
      <c r="BN601" s="95"/>
      <c r="BO601" s="95"/>
      <c r="BP601" s="95"/>
      <c r="BQ601" s="95"/>
      <c r="BR601" s="95"/>
      <c r="BS601" s="95"/>
      <c r="BT601" s="219"/>
      <c r="BU601" s="219"/>
      <c r="BV601" s="219"/>
      <c r="BW601" s="219"/>
      <c r="BX601" s="219"/>
      <c r="BY601" s="219"/>
      <c r="BZ601" s="95"/>
      <c r="CA601" s="95"/>
      <c r="CB601" s="95"/>
      <c r="CC601" s="95"/>
      <c r="CD601" s="95"/>
      <c r="CE601" s="95"/>
      <c r="CF601" s="177"/>
      <c r="CG601" s="177"/>
      <c r="CH601" s="219"/>
      <c r="CI601" s="219"/>
      <c r="CJ601" s="219"/>
      <c r="CK601" s="219"/>
      <c r="CL601" s="219"/>
      <c r="CM601" s="219"/>
      <c r="CN601" s="219"/>
      <c r="CO601" s="219"/>
      <c r="CP601" s="219"/>
      <c r="CQ601" s="95"/>
      <c r="CR601" s="95"/>
      <c r="CS601" s="95"/>
      <c r="CT601" s="219"/>
      <c r="CU601" s="219"/>
      <c r="CV601" s="219"/>
      <c r="CW601" s="219"/>
      <c r="CX601" s="219"/>
      <c r="CY601" s="219"/>
      <c r="CZ601" s="219"/>
      <c r="DA601" s="219"/>
      <c r="DB601" s="219"/>
      <c r="DC601" s="95"/>
      <c r="DD601" s="95"/>
      <c r="DE601" s="95"/>
      <c r="DF601" s="86"/>
      <c r="DG601" s="86"/>
      <c r="DH601" s="95"/>
      <c r="DI601" s="95"/>
      <c r="DJ601" s="95"/>
      <c r="DK601" s="95"/>
      <c r="DL601" s="95"/>
      <c r="DM601" s="95"/>
      <c r="DN601" s="95"/>
      <c r="DO601" s="95"/>
      <c r="DP601" s="95"/>
      <c r="DQ601" s="95"/>
      <c r="DR601" s="95"/>
      <c r="DS601" s="95"/>
      <c r="DT601" s="95"/>
      <c r="DU601" s="95"/>
      <c r="DV601" s="95"/>
      <c r="DW601" s="95"/>
      <c r="DX601" s="95"/>
      <c r="DY601" s="95"/>
      <c r="DZ601" s="95"/>
      <c r="EA601" s="95"/>
      <c r="EB601" s="95"/>
      <c r="EC601" s="95"/>
      <c r="ED601" s="95"/>
      <c r="EE601" s="95"/>
      <c r="EF601" s="95"/>
      <c r="EG601" s="95"/>
      <c r="EH601" s="95"/>
      <c r="EI601" s="95"/>
      <c r="EJ601" s="95"/>
      <c r="EK601" s="95"/>
      <c r="EL601" s="95"/>
      <c r="EM601" s="95"/>
      <c r="EN601" s="95"/>
      <c r="EO601" s="95"/>
      <c r="EP601" s="95"/>
      <c r="EQ601" s="95"/>
      <c r="ER601" s="95"/>
      <c r="ES601" s="95"/>
      <c r="ET601" s="95"/>
      <c r="EU601" s="95"/>
      <c r="EV601" s="95"/>
      <c r="EW601" s="95"/>
      <c r="EX601" s="95"/>
      <c r="EY601" s="95"/>
      <c r="EZ601" s="95"/>
      <c r="FA601" s="95"/>
      <c r="FB601" s="95"/>
      <c r="FC601" s="95"/>
      <c r="FD601" s="95"/>
      <c r="FE601" s="95"/>
      <c r="FF601" s="95"/>
      <c r="FG601" s="95"/>
      <c r="FH601" s="95"/>
      <c r="FI601" s="95"/>
      <c r="FJ601" s="95"/>
      <c r="FK601" s="95"/>
      <c r="FL601" s="95"/>
      <c r="FM601" s="95"/>
      <c r="FN601" s="95"/>
      <c r="FO601" s="95"/>
      <c r="FP601" s="95"/>
      <c r="FQ601" s="95"/>
      <c r="FR601" s="95"/>
      <c r="FS601" s="95"/>
      <c r="FT601" s="95"/>
      <c r="FU601" s="95"/>
      <c r="FV601" s="95"/>
      <c r="FW601" s="95"/>
      <c r="FX601" s="95"/>
      <c r="FY601" s="163"/>
      <c r="FZ601" s="163"/>
      <c r="GA601" s="163"/>
      <c r="GB601" s="163"/>
      <c r="GC601" s="163"/>
      <c r="GD601" s="163"/>
      <c r="GE601" s="163"/>
      <c r="GF601" s="163"/>
      <c r="GG601" s="163"/>
      <c r="GH601" s="163"/>
      <c r="GI601" s="163"/>
      <c r="GJ601" s="163"/>
      <c r="GK601" s="163"/>
      <c r="GL601" s="163"/>
      <c r="GM601" s="163"/>
      <c r="GN601" s="163"/>
      <c r="GO601" s="163"/>
      <c r="GP601" s="163"/>
      <c r="GQ601" s="163"/>
      <c r="GR601" s="163"/>
      <c r="GS601" s="163"/>
      <c r="GT601" s="163"/>
      <c r="GU601" s="163"/>
      <c r="GV601" s="163"/>
      <c r="GW601" s="163"/>
      <c r="GX601" s="163"/>
      <c r="GY601" s="163"/>
      <c r="GZ601" s="163"/>
      <c r="HA601" s="163"/>
      <c r="HB601" s="163"/>
      <c r="HC601" s="163"/>
      <c r="HD601" s="163"/>
      <c r="HE601" s="163"/>
      <c r="HF601" s="163"/>
      <c r="HG601" s="163"/>
      <c r="HH601" s="163"/>
    </row>
    <row r="602" spans="1:216" s="148" customFormat="1" ht="15" customHeight="1">
      <c r="A602" s="86"/>
      <c r="B602" s="104" t="s">
        <v>744</v>
      </c>
      <c r="C602" s="106" t="s">
        <v>603</v>
      </c>
      <c r="D602" s="108"/>
      <c r="E602" s="108"/>
      <c r="F602" s="108"/>
      <c r="G602" s="86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186"/>
      <c r="AG602" s="177"/>
      <c r="AH602" s="219"/>
      <c r="AI602" s="219"/>
      <c r="AJ602" s="219"/>
      <c r="AK602" s="95"/>
      <c r="AL602" s="95"/>
      <c r="AM602" s="95"/>
      <c r="AN602" s="95"/>
      <c r="AO602" s="95"/>
      <c r="AP602" s="95"/>
      <c r="AQ602" s="95"/>
      <c r="AR602" s="95"/>
      <c r="AS602" s="95"/>
      <c r="AT602" s="219"/>
      <c r="AU602" s="219"/>
      <c r="AV602" s="219"/>
      <c r="AW602" s="95"/>
      <c r="AX602" s="95"/>
      <c r="AY602" s="95"/>
      <c r="AZ602" s="95"/>
      <c r="BA602" s="95"/>
      <c r="BB602" s="95"/>
      <c r="BC602" s="95"/>
      <c r="BD602" s="95"/>
      <c r="BE602" s="95"/>
      <c r="BF602" s="177"/>
      <c r="BG602" s="177"/>
      <c r="BH602" s="219"/>
      <c r="BI602" s="219"/>
      <c r="BJ602" s="219"/>
      <c r="BK602" s="219"/>
      <c r="BL602" s="219"/>
      <c r="BM602" s="219"/>
      <c r="BN602" s="95"/>
      <c r="BO602" s="95"/>
      <c r="BP602" s="95"/>
      <c r="BQ602" s="95"/>
      <c r="BR602" s="95"/>
      <c r="BS602" s="95"/>
      <c r="BT602" s="219"/>
      <c r="BU602" s="219"/>
      <c r="BV602" s="219"/>
      <c r="BW602" s="219"/>
      <c r="BX602" s="219"/>
      <c r="BY602" s="219"/>
      <c r="BZ602" s="95"/>
      <c r="CA602" s="95"/>
      <c r="CB602" s="95"/>
      <c r="CC602" s="95"/>
      <c r="CD602" s="95"/>
      <c r="CE602" s="95"/>
      <c r="CF602" s="177"/>
      <c r="CG602" s="177"/>
      <c r="CH602" s="219"/>
      <c r="CI602" s="219"/>
      <c r="CJ602" s="219"/>
      <c r="CK602" s="219"/>
      <c r="CL602" s="219"/>
      <c r="CM602" s="219"/>
      <c r="CN602" s="219"/>
      <c r="CO602" s="219"/>
      <c r="CP602" s="219"/>
      <c r="CQ602" s="95"/>
      <c r="CR602" s="95"/>
      <c r="CS602" s="95"/>
      <c r="CT602" s="219"/>
      <c r="CU602" s="219"/>
      <c r="CV602" s="219"/>
      <c r="CW602" s="219"/>
      <c r="CX602" s="219"/>
      <c r="CY602" s="219"/>
      <c r="CZ602" s="219"/>
      <c r="DA602" s="219"/>
      <c r="DB602" s="219"/>
      <c r="DC602" s="95"/>
      <c r="DD602" s="95"/>
      <c r="DE602" s="95"/>
      <c r="DF602" s="86"/>
      <c r="DG602" s="86"/>
      <c r="DH602" s="95"/>
      <c r="DI602" s="95"/>
      <c r="DJ602" s="95"/>
      <c r="DK602" s="95"/>
      <c r="DL602" s="95"/>
      <c r="DM602" s="95"/>
      <c r="DN602" s="95"/>
      <c r="DO602" s="95"/>
      <c r="DP602" s="95"/>
      <c r="DQ602" s="95"/>
      <c r="DR602" s="95"/>
      <c r="DS602" s="95"/>
      <c r="DT602" s="95"/>
      <c r="DU602" s="95"/>
      <c r="DV602" s="95"/>
      <c r="DW602" s="95"/>
      <c r="DX602" s="95"/>
      <c r="DY602" s="95"/>
      <c r="DZ602" s="95"/>
      <c r="EA602" s="95"/>
      <c r="EB602" s="95"/>
      <c r="EC602" s="95"/>
      <c r="ED602" s="95"/>
      <c r="EE602" s="95"/>
      <c r="EF602" s="95"/>
      <c r="EG602" s="95"/>
      <c r="EH602" s="95"/>
      <c r="EI602" s="95"/>
      <c r="EJ602" s="95"/>
      <c r="EK602" s="95"/>
      <c r="EL602" s="95"/>
      <c r="EM602" s="95"/>
      <c r="EN602" s="95"/>
      <c r="EO602" s="95"/>
      <c r="EP602" s="95"/>
      <c r="EQ602" s="95"/>
      <c r="ER602" s="95"/>
      <c r="ES602" s="95"/>
      <c r="ET602" s="95"/>
      <c r="EU602" s="95"/>
      <c r="EV602" s="95"/>
      <c r="EW602" s="95"/>
      <c r="EX602" s="95"/>
      <c r="EY602" s="95"/>
      <c r="EZ602" s="95"/>
      <c r="FA602" s="95"/>
      <c r="FB602" s="95"/>
      <c r="FC602" s="95"/>
      <c r="FD602" s="95"/>
      <c r="FE602" s="95"/>
      <c r="FF602" s="95"/>
      <c r="FG602" s="95"/>
      <c r="FH602" s="95"/>
      <c r="FI602" s="95"/>
      <c r="FJ602" s="95"/>
      <c r="FK602" s="95"/>
      <c r="FL602" s="95"/>
      <c r="FM602" s="95"/>
      <c r="FN602" s="95"/>
      <c r="FO602" s="95"/>
      <c r="FP602" s="95"/>
      <c r="FQ602" s="95"/>
      <c r="FR602" s="95"/>
      <c r="FS602" s="95"/>
      <c r="FT602" s="95"/>
      <c r="FU602" s="95"/>
      <c r="FV602" s="95"/>
      <c r="FW602" s="95"/>
      <c r="FX602" s="95"/>
      <c r="FY602" s="163"/>
      <c r="FZ602" s="163"/>
      <c r="GA602" s="163"/>
      <c r="GB602" s="163"/>
      <c r="GC602" s="163"/>
      <c r="GD602" s="163"/>
      <c r="GE602" s="163"/>
      <c r="GF602" s="163"/>
      <c r="GG602" s="163"/>
      <c r="GH602" s="163"/>
      <c r="GI602" s="163"/>
      <c r="GJ602" s="163"/>
      <c r="GK602" s="163"/>
      <c r="GL602" s="163"/>
      <c r="GM602" s="163"/>
      <c r="GN602" s="163"/>
      <c r="GO602" s="163"/>
      <c r="GP602" s="163"/>
      <c r="GQ602" s="163"/>
      <c r="GR602" s="163"/>
      <c r="GS602" s="163"/>
      <c r="GT602" s="163"/>
      <c r="GU602" s="163"/>
      <c r="GV602" s="163"/>
      <c r="GW602" s="163"/>
      <c r="GX602" s="163"/>
      <c r="GY602" s="163"/>
      <c r="GZ602" s="163"/>
      <c r="HA602" s="163"/>
      <c r="HB602" s="163"/>
      <c r="HC602" s="163"/>
      <c r="HD602" s="163"/>
      <c r="HE602" s="163"/>
      <c r="HF602" s="163"/>
      <c r="HG602" s="163"/>
      <c r="HH602" s="163"/>
    </row>
    <row r="603" spans="1:216" s="284" customFormat="1">
      <c r="B603" s="255" t="s">
        <v>745</v>
      </c>
      <c r="C603" s="254"/>
      <c r="H603" s="285"/>
      <c r="I603" s="285"/>
      <c r="J603" s="285"/>
      <c r="K603" s="285"/>
      <c r="L603" s="285"/>
      <c r="M603" s="285"/>
      <c r="N603" s="285"/>
      <c r="O603" s="285"/>
      <c r="P603" s="285"/>
      <c r="Q603" s="285"/>
      <c r="R603" s="285"/>
      <c r="S603" s="285"/>
      <c r="T603" s="285"/>
      <c r="U603" s="285"/>
      <c r="V603" s="285"/>
      <c r="W603" s="285"/>
      <c r="X603" s="285"/>
      <c r="Y603" s="285"/>
      <c r="Z603" s="285"/>
      <c r="AA603" s="285"/>
      <c r="AB603" s="285"/>
      <c r="AC603" s="285"/>
      <c r="AD603" s="285"/>
      <c r="AE603" s="285"/>
      <c r="AF603" s="285"/>
      <c r="AK603" s="285"/>
      <c r="AL603" s="285"/>
      <c r="AM603" s="285"/>
      <c r="AN603" s="285"/>
      <c r="AO603" s="285"/>
      <c r="AP603" s="285"/>
      <c r="AQ603" s="285"/>
      <c r="AR603" s="285"/>
      <c r="AS603" s="285"/>
      <c r="AW603" s="286"/>
      <c r="AX603" s="286"/>
      <c r="AY603" s="286"/>
      <c r="AZ603" s="286"/>
      <c r="BA603" s="286"/>
      <c r="BB603" s="286"/>
      <c r="BC603" s="286"/>
      <c r="BD603" s="286"/>
      <c r="BE603" s="286"/>
      <c r="BN603" s="285"/>
      <c r="BO603" s="285"/>
      <c r="BP603" s="285"/>
      <c r="BQ603" s="285"/>
      <c r="BR603" s="285"/>
      <c r="BS603" s="285"/>
      <c r="BZ603" s="285"/>
      <c r="CA603" s="285"/>
      <c r="CB603" s="285"/>
      <c r="CC603" s="285"/>
      <c r="CD603" s="285"/>
      <c r="CE603" s="285"/>
      <c r="CQ603" s="285"/>
      <c r="CR603" s="285"/>
      <c r="CS603" s="285"/>
      <c r="DC603" s="285"/>
      <c r="DD603" s="285"/>
      <c r="DE603" s="285"/>
      <c r="DH603" s="285"/>
      <c r="DI603" s="285"/>
      <c r="DJ603" s="285"/>
      <c r="DK603" s="285"/>
      <c r="DL603" s="285"/>
      <c r="DM603" s="285"/>
      <c r="DN603" s="285"/>
      <c r="DO603" s="285"/>
      <c r="DP603" s="285"/>
      <c r="DQ603" s="285"/>
      <c r="DR603" s="285"/>
      <c r="DS603" s="285"/>
      <c r="DT603" s="285"/>
      <c r="DU603" s="285"/>
      <c r="DV603" s="285"/>
      <c r="DW603" s="285"/>
      <c r="DX603" s="285"/>
      <c r="DY603" s="285"/>
      <c r="DZ603" s="285"/>
      <c r="EA603" s="285"/>
      <c r="EB603" s="285"/>
      <c r="EC603" s="285"/>
      <c r="ED603" s="285"/>
      <c r="EE603" s="285"/>
      <c r="EF603" s="285"/>
      <c r="EG603" s="285"/>
      <c r="EH603" s="285"/>
      <c r="EI603" s="285"/>
      <c r="EJ603" s="285"/>
      <c r="EK603" s="285"/>
      <c r="EL603" s="285"/>
      <c r="EM603" s="285"/>
      <c r="EN603" s="285"/>
      <c r="EO603" s="285"/>
      <c r="EP603" s="285"/>
      <c r="EQ603" s="285"/>
      <c r="ER603" s="285"/>
      <c r="ES603" s="285"/>
      <c r="ET603" s="285"/>
      <c r="EU603" s="285"/>
      <c r="EV603" s="285"/>
      <c r="EW603" s="285"/>
      <c r="EX603" s="285"/>
      <c r="EY603" s="285"/>
      <c r="EZ603" s="285"/>
      <c r="FA603" s="285"/>
      <c r="FB603" s="285"/>
      <c r="FC603" s="285"/>
      <c r="FD603" s="285"/>
      <c r="FE603" s="285"/>
      <c r="FF603" s="285"/>
      <c r="FG603" s="285"/>
      <c r="FH603" s="285"/>
      <c r="FI603" s="285"/>
      <c r="FJ603" s="285"/>
      <c r="FK603" s="285"/>
      <c r="FL603" s="285"/>
      <c r="FM603" s="285"/>
      <c r="FN603" s="285"/>
      <c r="FO603" s="285"/>
      <c r="FP603" s="285"/>
      <c r="FQ603" s="285"/>
      <c r="FR603" s="285"/>
      <c r="FS603" s="285"/>
      <c r="FT603" s="285"/>
      <c r="FU603" s="285"/>
      <c r="FV603" s="285"/>
      <c r="FW603" s="285"/>
      <c r="FX603" s="285"/>
      <c r="FY603" s="285"/>
      <c r="FZ603" s="285"/>
      <c r="GA603" s="285"/>
      <c r="GB603" s="285"/>
      <c r="GC603" s="285"/>
      <c r="GD603" s="285"/>
      <c r="GE603" s="285"/>
      <c r="GF603" s="285"/>
      <c r="GG603" s="285"/>
      <c r="GH603" s="285"/>
      <c r="GI603" s="285"/>
      <c r="GJ603" s="285"/>
      <c r="GK603" s="285"/>
      <c r="GL603" s="285"/>
      <c r="GM603" s="285"/>
      <c r="GN603" s="285"/>
      <c r="GO603" s="285"/>
      <c r="GP603" s="285"/>
      <c r="GQ603" s="285"/>
      <c r="GR603" s="285"/>
      <c r="GS603" s="285"/>
      <c r="GT603" s="285"/>
      <c r="GU603" s="285"/>
      <c r="GV603" s="285"/>
      <c r="GW603" s="285"/>
      <c r="GX603" s="285"/>
      <c r="GY603" s="285"/>
      <c r="GZ603" s="285"/>
      <c r="HA603" s="285"/>
      <c r="HB603" s="285"/>
      <c r="HC603" s="285"/>
      <c r="HD603" s="285"/>
      <c r="HE603" s="285"/>
      <c r="HF603" s="285"/>
      <c r="HG603" s="285"/>
      <c r="HH603" s="285"/>
    </row>
    <row r="604" spans="1:216" customFormat="1" ht="15" thickBot="1">
      <c r="B604" s="104" t="s">
        <v>746</v>
      </c>
      <c r="C604" s="106" t="s">
        <v>694</v>
      </c>
      <c r="H604" s="287"/>
      <c r="I604" s="287"/>
      <c r="J604" s="287"/>
      <c r="K604" s="287"/>
      <c r="L604" s="287"/>
      <c r="M604" s="287"/>
      <c r="N604" s="287"/>
      <c r="O604" s="287"/>
      <c r="P604" s="287"/>
      <c r="Q604" s="287"/>
      <c r="R604" s="287"/>
      <c r="S604" s="287"/>
      <c r="T604" s="287"/>
      <c r="U604" s="287"/>
      <c r="V604" s="287"/>
      <c r="W604" s="287"/>
      <c r="X604" s="287"/>
      <c r="Y604" s="287"/>
      <c r="Z604" s="287"/>
      <c r="AA604" s="287"/>
      <c r="AB604" s="287"/>
      <c r="AC604" s="287"/>
      <c r="AD604" s="287"/>
      <c r="AE604" s="287"/>
      <c r="AF604" s="288"/>
      <c r="AH604" s="220"/>
      <c r="AI604" s="220"/>
      <c r="AJ604" s="220"/>
      <c r="AK604" s="287"/>
      <c r="AL604" s="287"/>
      <c r="AM604" s="287"/>
      <c r="AN604" s="287"/>
      <c r="AO604" s="287"/>
      <c r="AP604" s="287"/>
      <c r="AQ604" s="287"/>
      <c r="AR604" s="287"/>
      <c r="AS604" s="287"/>
      <c r="AT604" s="220"/>
      <c r="AU604" s="220"/>
      <c r="AV604" s="220"/>
      <c r="AW604" s="289"/>
      <c r="AX604" s="289"/>
      <c r="AY604" s="289"/>
      <c r="AZ604" s="289"/>
      <c r="BA604" s="289"/>
      <c r="BB604" s="289"/>
      <c r="BC604" s="289"/>
      <c r="BD604" s="289"/>
      <c r="BE604" s="289"/>
      <c r="BH604" s="220"/>
      <c r="BI604" s="220"/>
      <c r="BJ604" s="220"/>
      <c r="BK604" s="220"/>
      <c r="BL604" s="220"/>
      <c r="BM604" s="220"/>
      <c r="BN604" s="287"/>
      <c r="BO604" s="287"/>
      <c r="BP604" s="287"/>
      <c r="BQ604" s="287"/>
      <c r="BR604" s="287"/>
      <c r="BS604" s="287"/>
      <c r="BT604" s="220"/>
      <c r="BU604" s="220"/>
      <c r="BV604" s="220"/>
      <c r="BW604" s="220"/>
      <c r="BX604" s="220"/>
      <c r="BY604" s="220"/>
      <c r="BZ604" s="287"/>
      <c r="CA604" s="287"/>
      <c r="CB604" s="287"/>
      <c r="CC604" s="287"/>
      <c r="CD604" s="287"/>
      <c r="CE604" s="287"/>
      <c r="CH604" s="220"/>
      <c r="CI604" s="220"/>
      <c r="CJ604" s="220"/>
      <c r="CK604" s="220"/>
      <c r="CL604" s="220"/>
      <c r="CM604" s="220"/>
      <c r="CN604" s="220"/>
      <c r="CO604" s="220"/>
      <c r="CP604" s="220"/>
      <c r="CQ604" s="287"/>
      <c r="CR604" s="287"/>
      <c r="CS604" s="287"/>
      <c r="CT604" s="220"/>
      <c r="CU604" s="220"/>
      <c r="CV604" s="220"/>
      <c r="CW604" s="220"/>
      <c r="CX604" s="220"/>
      <c r="CY604" s="220"/>
      <c r="CZ604" s="220"/>
      <c r="DA604" s="220"/>
      <c r="DB604" s="220"/>
      <c r="DC604" s="287"/>
      <c r="DD604" s="287"/>
      <c r="DE604" s="287"/>
      <c r="DH604" s="287"/>
      <c r="DI604" s="287"/>
      <c r="DJ604" s="287"/>
      <c r="DK604" s="287"/>
      <c r="DL604" s="287"/>
      <c r="DM604" s="287"/>
      <c r="DN604" s="287"/>
      <c r="DO604" s="287"/>
      <c r="DP604" s="287"/>
      <c r="DQ604" s="287"/>
      <c r="DR604" s="287"/>
      <c r="DS604" s="287"/>
      <c r="DT604" s="287"/>
      <c r="DU604" s="287"/>
      <c r="DV604" s="287"/>
      <c r="DW604" s="287"/>
      <c r="DX604" s="287"/>
      <c r="DY604" s="287"/>
      <c r="DZ604" s="287"/>
      <c r="EA604" s="287"/>
      <c r="EB604" s="287"/>
      <c r="EC604" s="287"/>
      <c r="ED604" s="287"/>
      <c r="EE604" s="287"/>
      <c r="EF604" s="287"/>
      <c r="EG604" s="287"/>
      <c r="EH604" s="287"/>
      <c r="EI604" s="287"/>
      <c r="EJ604" s="287"/>
      <c r="EK604" s="287"/>
      <c r="EL604" s="287"/>
      <c r="EM604" s="287"/>
      <c r="EN604" s="287"/>
      <c r="EO604" s="287"/>
      <c r="EP604" s="287"/>
      <c r="EQ604" s="287"/>
      <c r="ER604" s="287"/>
      <c r="ES604" s="287"/>
      <c r="ET604" s="287"/>
      <c r="EU604" s="287"/>
      <c r="EV604" s="287"/>
      <c r="EW604" s="287"/>
      <c r="EX604" s="287"/>
      <c r="EY604" s="287"/>
      <c r="EZ604" s="287"/>
      <c r="FA604" s="287"/>
      <c r="FB604" s="287"/>
      <c r="FC604" s="287"/>
      <c r="FD604" s="287"/>
      <c r="FE604" s="287"/>
      <c r="FF604" s="287"/>
      <c r="FG604" s="287"/>
      <c r="FH604" s="287"/>
      <c r="FI604" s="287"/>
      <c r="FJ604" s="287"/>
      <c r="FK604" s="287"/>
      <c r="FL604" s="287"/>
      <c r="FM604" s="287"/>
      <c r="FN604" s="287"/>
      <c r="FO604" s="287"/>
      <c r="FP604" s="287"/>
      <c r="FQ604" s="287"/>
      <c r="FR604" s="287"/>
      <c r="FS604" s="287"/>
      <c r="FT604" s="287"/>
      <c r="FU604" s="287"/>
      <c r="FV604" s="287"/>
      <c r="FW604" s="287"/>
      <c r="FX604" s="287"/>
      <c r="FY604" s="287"/>
      <c r="FZ604" s="287"/>
      <c r="GA604" s="287"/>
      <c r="GB604" s="287"/>
      <c r="GC604" s="287"/>
      <c r="GD604" s="287"/>
      <c r="GE604" s="287"/>
      <c r="GF604" s="287"/>
      <c r="GG604" s="287"/>
      <c r="GH604" s="287"/>
      <c r="GI604" s="287"/>
      <c r="GJ604" s="287"/>
      <c r="GK604" s="287"/>
      <c r="GL604" s="287"/>
      <c r="GM604" s="287"/>
      <c r="GN604" s="287"/>
      <c r="GO604" s="287"/>
      <c r="GP604" s="287"/>
      <c r="GQ604" s="287"/>
      <c r="GR604" s="287"/>
      <c r="GS604" s="287"/>
      <c r="GT604" s="287"/>
      <c r="GU604" s="287"/>
      <c r="GV604" s="287"/>
      <c r="GW604" s="287"/>
      <c r="GX604" s="287"/>
      <c r="GY604" s="287"/>
      <c r="GZ604" s="287"/>
      <c r="HA604" s="287"/>
      <c r="HB604" s="287"/>
      <c r="HC604" s="287"/>
      <c r="HD604" s="287"/>
      <c r="HE604" s="287"/>
      <c r="HF604" s="287"/>
      <c r="HG604" s="287"/>
      <c r="HH604" s="287"/>
    </row>
    <row r="605" spans="1:216" s="148" customFormat="1" ht="15" customHeight="1">
      <c r="A605" s="86"/>
      <c r="B605" s="123" t="s">
        <v>747</v>
      </c>
      <c r="C605" s="117"/>
      <c r="D605" s="108"/>
      <c r="E605" s="108"/>
      <c r="F605" s="108"/>
      <c r="G605" s="86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96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186"/>
      <c r="AG605" s="177"/>
      <c r="AH605" s="220"/>
      <c r="AI605" s="220"/>
      <c r="AJ605" s="220"/>
      <c r="AK605" s="96"/>
      <c r="AL605" s="96"/>
      <c r="AM605" s="96"/>
      <c r="AN605" s="96"/>
      <c r="AO605" s="96"/>
      <c r="AP605" s="96"/>
      <c r="AQ605" s="96"/>
      <c r="AR605" s="96"/>
      <c r="AS605" s="96"/>
      <c r="AT605" s="220"/>
      <c r="AU605" s="220"/>
      <c r="AV605" s="220"/>
      <c r="AW605" s="96"/>
      <c r="AX605" s="96"/>
      <c r="AY605" s="96"/>
      <c r="AZ605" s="96"/>
      <c r="BA605" s="96"/>
      <c r="BB605" s="96"/>
      <c r="BC605" s="96"/>
      <c r="BD605" s="96"/>
      <c r="BE605" s="96"/>
      <c r="BF605" s="177"/>
      <c r="BG605" s="177"/>
      <c r="BH605" s="220"/>
      <c r="BI605" s="220"/>
      <c r="BJ605" s="220"/>
      <c r="BK605" s="220"/>
      <c r="BL605" s="220"/>
      <c r="BM605" s="220"/>
      <c r="BN605" s="96"/>
      <c r="BO605" s="96"/>
      <c r="BP605" s="96"/>
      <c r="BQ605" s="96"/>
      <c r="BR605" s="96"/>
      <c r="BS605" s="96"/>
      <c r="BT605" s="220"/>
      <c r="BU605" s="220"/>
      <c r="BV605" s="220"/>
      <c r="BW605" s="220"/>
      <c r="BX605" s="220"/>
      <c r="BY605" s="220"/>
      <c r="BZ605" s="96"/>
      <c r="CA605" s="96"/>
      <c r="CB605" s="96"/>
      <c r="CC605" s="96"/>
      <c r="CD605" s="96"/>
      <c r="CE605" s="96"/>
      <c r="CF605" s="177"/>
      <c r="CG605" s="177"/>
      <c r="CH605" s="220"/>
      <c r="CI605" s="220"/>
      <c r="CJ605" s="220"/>
      <c r="CK605" s="220"/>
      <c r="CL605" s="220"/>
      <c r="CM605" s="220"/>
      <c r="CN605" s="220"/>
      <c r="CO605" s="220"/>
      <c r="CP605" s="220"/>
      <c r="CQ605" s="96"/>
      <c r="CR605" s="96"/>
      <c r="CS605" s="96"/>
      <c r="CT605" s="220"/>
      <c r="CU605" s="220"/>
      <c r="CV605" s="220"/>
      <c r="CW605" s="220"/>
      <c r="CX605" s="220"/>
      <c r="CY605" s="220"/>
      <c r="CZ605" s="220"/>
      <c r="DA605" s="220"/>
      <c r="DB605" s="220"/>
      <c r="DC605" s="96"/>
      <c r="DD605" s="96"/>
      <c r="DE605" s="96"/>
      <c r="DF605" s="86"/>
      <c r="DG605" s="86"/>
      <c r="DH605" s="96"/>
      <c r="DI605" s="96"/>
      <c r="DJ605" s="96"/>
      <c r="DK605" s="96"/>
      <c r="DL605" s="96"/>
      <c r="DM605" s="96"/>
      <c r="DN605" s="96"/>
      <c r="DO605" s="96"/>
      <c r="DP605" s="96"/>
      <c r="DQ605" s="96"/>
      <c r="DR605" s="96"/>
      <c r="DS605" s="96"/>
      <c r="DT605" s="96"/>
      <c r="DU605" s="96"/>
      <c r="DV605" s="96"/>
      <c r="DW605" s="96"/>
      <c r="DX605" s="96"/>
      <c r="DY605" s="96"/>
      <c r="DZ605" s="96"/>
      <c r="EA605" s="96"/>
      <c r="EB605" s="96"/>
      <c r="EC605" s="96"/>
      <c r="ED605" s="96"/>
      <c r="EE605" s="96"/>
      <c r="EF605" s="96"/>
      <c r="EG605" s="96"/>
      <c r="EH605" s="96"/>
      <c r="EI605" s="96"/>
      <c r="EJ605" s="96"/>
      <c r="EK605" s="96"/>
      <c r="EL605" s="96"/>
      <c r="EM605" s="96"/>
      <c r="EN605" s="96"/>
      <c r="EO605" s="96"/>
      <c r="EP605" s="96"/>
      <c r="EQ605" s="96"/>
      <c r="ER605" s="96"/>
      <c r="ES605" s="96"/>
      <c r="ET605" s="96"/>
      <c r="EU605" s="96"/>
      <c r="EV605" s="96"/>
      <c r="EW605" s="96"/>
      <c r="EX605" s="96"/>
      <c r="EY605" s="96"/>
      <c r="EZ605" s="96"/>
      <c r="FA605" s="96"/>
      <c r="FB605" s="96"/>
      <c r="FC605" s="96"/>
      <c r="FD605" s="96"/>
      <c r="FE605" s="96"/>
      <c r="FF605" s="96"/>
      <c r="FG605" s="96"/>
      <c r="FH605" s="96"/>
      <c r="FI605" s="96"/>
      <c r="FJ605" s="96"/>
      <c r="FK605" s="96"/>
      <c r="FL605" s="96"/>
      <c r="FM605" s="96"/>
      <c r="FN605" s="96"/>
      <c r="FO605" s="96"/>
      <c r="FP605" s="96"/>
      <c r="FQ605" s="96"/>
      <c r="FR605" s="96"/>
      <c r="FS605" s="96"/>
      <c r="FT605" s="96"/>
      <c r="FU605" s="96"/>
      <c r="FV605" s="96"/>
      <c r="FW605" s="96"/>
      <c r="FX605" s="96"/>
      <c r="FY605" s="159"/>
      <c r="FZ605" s="159"/>
      <c r="GA605" s="159"/>
      <c r="GB605" s="159"/>
      <c r="GC605" s="159"/>
      <c r="GD605" s="159"/>
      <c r="GE605" s="159"/>
      <c r="GF605" s="159"/>
      <c r="GG605" s="159"/>
      <c r="GH605" s="159"/>
      <c r="GI605" s="159"/>
      <c r="GJ605" s="159"/>
      <c r="GK605" s="159"/>
      <c r="GL605" s="159"/>
      <c r="GM605" s="159"/>
      <c r="GN605" s="159"/>
      <c r="GO605" s="159"/>
      <c r="GP605" s="159"/>
      <c r="GQ605" s="159"/>
      <c r="GR605" s="159"/>
      <c r="GS605" s="159"/>
      <c r="GT605" s="159"/>
      <c r="GU605" s="159"/>
      <c r="GV605" s="159"/>
      <c r="GW605" s="159"/>
      <c r="GX605" s="159"/>
      <c r="GY605" s="159"/>
      <c r="GZ605" s="159"/>
      <c r="HA605" s="159"/>
      <c r="HB605" s="159"/>
      <c r="HC605" s="159"/>
      <c r="HD605" s="159"/>
      <c r="HE605" s="159"/>
      <c r="HF605" s="159"/>
      <c r="HG605" s="159"/>
      <c r="HH605" s="159"/>
    </row>
    <row r="606" spans="1:216" s="280" customFormat="1" ht="15" customHeight="1">
      <c r="A606" s="264"/>
      <c r="B606" s="255" t="s">
        <v>748</v>
      </c>
      <c r="C606" s="254"/>
      <c r="D606" s="263"/>
      <c r="E606" s="263"/>
      <c r="F606" s="263"/>
      <c r="G606" s="264"/>
      <c r="H606" s="266"/>
      <c r="I606" s="266"/>
      <c r="J606" s="266"/>
      <c r="K606" s="266"/>
      <c r="L606" s="266"/>
      <c r="M606" s="266"/>
      <c r="N606" s="266"/>
      <c r="O606" s="266"/>
      <c r="P606" s="266"/>
      <c r="Q606" s="266"/>
      <c r="R606" s="266"/>
      <c r="S606" s="266"/>
      <c r="T606" s="266"/>
      <c r="U606" s="266"/>
      <c r="V606" s="266"/>
      <c r="W606" s="266"/>
      <c r="X606" s="266"/>
      <c r="Y606" s="266"/>
      <c r="Z606" s="266"/>
      <c r="AA606" s="266"/>
      <c r="AB606" s="266"/>
      <c r="AC606" s="266"/>
      <c r="AD606" s="266"/>
      <c r="AE606" s="266"/>
      <c r="AF606" s="267"/>
      <c r="AG606" s="265"/>
      <c r="AH606" s="266"/>
      <c r="AI606" s="266"/>
      <c r="AJ606" s="266"/>
      <c r="AK606" s="266"/>
      <c r="AL606" s="266"/>
      <c r="AM606" s="266"/>
      <c r="AN606" s="266"/>
      <c r="AO606" s="266"/>
      <c r="AP606" s="266"/>
      <c r="AQ606" s="266"/>
      <c r="AR606" s="266"/>
      <c r="AS606" s="266"/>
      <c r="AT606" s="266"/>
      <c r="AU606" s="266"/>
      <c r="AV606" s="266"/>
      <c r="AW606" s="266"/>
      <c r="AX606" s="266"/>
      <c r="AY606" s="266"/>
      <c r="AZ606" s="266"/>
      <c r="BA606" s="266"/>
      <c r="BB606" s="266"/>
      <c r="BC606" s="266"/>
      <c r="BD606" s="266"/>
      <c r="BE606" s="266"/>
      <c r="BF606" s="265"/>
      <c r="BG606" s="265"/>
      <c r="BH606" s="266"/>
      <c r="BI606" s="266"/>
      <c r="BJ606" s="266"/>
      <c r="BK606" s="266"/>
      <c r="BL606" s="266"/>
      <c r="BM606" s="266"/>
      <c r="BN606" s="266"/>
      <c r="BO606" s="266"/>
      <c r="BP606" s="266"/>
      <c r="BQ606" s="266"/>
      <c r="BR606" s="266"/>
      <c r="BS606" s="266"/>
      <c r="BT606" s="266"/>
      <c r="BU606" s="266"/>
      <c r="BV606" s="266"/>
      <c r="BW606" s="266"/>
      <c r="BX606" s="266"/>
      <c r="BY606" s="266"/>
      <c r="BZ606" s="266"/>
      <c r="CA606" s="266"/>
      <c r="CB606" s="266"/>
      <c r="CC606" s="266"/>
      <c r="CD606" s="266"/>
      <c r="CE606" s="266"/>
      <c r="CF606" s="265"/>
      <c r="CG606" s="265"/>
      <c r="CH606" s="266"/>
      <c r="CI606" s="266"/>
      <c r="CJ606" s="266"/>
      <c r="CK606" s="266"/>
      <c r="CL606" s="266"/>
      <c r="CM606" s="266"/>
      <c r="CN606" s="266"/>
      <c r="CO606" s="266"/>
      <c r="CP606" s="266"/>
      <c r="CQ606" s="266"/>
      <c r="CR606" s="266"/>
      <c r="CS606" s="266"/>
      <c r="CT606" s="266"/>
      <c r="CU606" s="266"/>
      <c r="CV606" s="266"/>
      <c r="CW606" s="266"/>
      <c r="CX606" s="266"/>
      <c r="CY606" s="266"/>
      <c r="CZ606" s="266"/>
      <c r="DA606" s="266"/>
      <c r="DB606" s="266"/>
      <c r="DC606" s="266"/>
      <c r="DD606" s="266"/>
      <c r="DE606" s="266"/>
      <c r="DF606" s="264"/>
      <c r="DG606" s="264"/>
      <c r="DH606" s="266"/>
      <c r="DI606" s="266"/>
      <c r="DJ606" s="266"/>
      <c r="DK606" s="266"/>
      <c r="DL606" s="266"/>
      <c r="DM606" s="266"/>
      <c r="DN606" s="266"/>
      <c r="DO606" s="266"/>
      <c r="DP606" s="266"/>
      <c r="DQ606" s="266"/>
      <c r="DR606" s="266"/>
      <c r="DS606" s="266"/>
      <c r="DT606" s="266"/>
      <c r="DU606" s="266"/>
      <c r="DV606" s="266"/>
      <c r="DW606" s="266"/>
      <c r="DX606" s="266"/>
      <c r="DY606" s="266"/>
      <c r="DZ606" s="266"/>
      <c r="EA606" s="266"/>
      <c r="EB606" s="266"/>
      <c r="EC606" s="266"/>
      <c r="ED606" s="266"/>
      <c r="EE606" s="266"/>
      <c r="EF606" s="266"/>
      <c r="EG606" s="266"/>
      <c r="EH606" s="266"/>
      <c r="EI606" s="266"/>
      <c r="EJ606" s="266"/>
      <c r="EK606" s="266"/>
      <c r="EL606" s="266"/>
      <c r="EM606" s="266"/>
      <c r="EN606" s="266"/>
      <c r="EO606" s="266"/>
      <c r="EP606" s="266"/>
      <c r="EQ606" s="266"/>
      <c r="ER606" s="266"/>
      <c r="ES606" s="266"/>
      <c r="ET606" s="266"/>
      <c r="EU606" s="266"/>
      <c r="EV606" s="266"/>
      <c r="EW606" s="266"/>
      <c r="EX606" s="266"/>
      <c r="EY606" s="266"/>
      <c r="EZ606" s="266"/>
      <c r="FA606" s="266"/>
      <c r="FB606" s="266"/>
      <c r="FC606" s="266"/>
      <c r="FD606" s="266"/>
      <c r="FE606" s="266"/>
      <c r="FF606" s="266"/>
      <c r="FG606" s="266"/>
      <c r="FH606" s="266"/>
      <c r="FI606" s="266"/>
      <c r="FJ606" s="266"/>
      <c r="FK606" s="266"/>
      <c r="FL606" s="266"/>
      <c r="FM606" s="266"/>
      <c r="FN606" s="266"/>
      <c r="FO606" s="266"/>
      <c r="FP606" s="266"/>
      <c r="FQ606" s="266"/>
      <c r="FR606" s="266"/>
      <c r="FS606" s="266"/>
      <c r="FT606" s="266"/>
      <c r="FU606" s="266"/>
      <c r="FV606" s="266"/>
      <c r="FW606" s="266"/>
      <c r="FX606" s="266"/>
      <c r="FY606" s="276"/>
      <c r="FZ606" s="276"/>
      <c r="GA606" s="276"/>
      <c r="GB606" s="276"/>
      <c r="GC606" s="276"/>
      <c r="GD606" s="276"/>
      <c r="GE606" s="276"/>
      <c r="GF606" s="276"/>
      <c r="GG606" s="276"/>
      <c r="GH606" s="276"/>
      <c r="GI606" s="276"/>
      <c r="GJ606" s="276"/>
      <c r="GK606" s="276"/>
      <c r="GL606" s="276"/>
      <c r="GM606" s="276"/>
      <c r="GN606" s="276"/>
      <c r="GO606" s="276"/>
      <c r="GP606" s="276"/>
      <c r="GQ606" s="276"/>
      <c r="GR606" s="276"/>
      <c r="GS606" s="276"/>
      <c r="GT606" s="276"/>
      <c r="GU606" s="276"/>
      <c r="GV606" s="276"/>
      <c r="GW606" s="276"/>
      <c r="GX606" s="276"/>
      <c r="GY606" s="276"/>
      <c r="GZ606" s="276"/>
      <c r="HA606" s="276"/>
      <c r="HB606" s="276"/>
      <c r="HC606" s="276"/>
      <c r="HD606" s="276"/>
      <c r="HE606" s="276"/>
      <c r="HF606" s="276"/>
      <c r="HG606" s="276"/>
      <c r="HH606" s="276"/>
    </row>
    <row r="607" spans="1:216" s="148" customFormat="1" ht="15" customHeight="1">
      <c r="A607" s="86"/>
      <c r="B607" s="104" t="s">
        <v>749</v>
      </c>
      <c r="C607" s="106" t="s">
        <v>694</v>
      </c>
      <c r="D607" s="108"/>
      <c r="E607" s="108"/>
      <c r="F607" s="108"/>
      <c r="G607" s="86"/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96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186"/>
      <c r="AG607" s="177"/>
      <c r="AH607" s="220"/>
      <c r="AI607" s="220"/>
      <c r="AJ607" s="220"/>
      <c r="AK607" s="96"/>
      <c r="AL607" s="96"/>
      <c r="AM607" s="96"/>
      <c r="AN607" s="96"/>
      <c r="AO607" s="96"/>
      <c r="AP607" s="96"/>
      <c r="AQ607" s="96"/>
      <c r="AR607" s="96"/>
      <c r="AS607" s="96"/>
      <c r="AT607" s="220"/>
      <c r="AU607" s="220"/>
      <c r="AV607" s="220"/>
      <c r="AW607" s="96"/>
      <c r="AX607" s="96"/>
      <c r="AY607" s="96"/>
      <c r="AZ607" s="96"/>
      <c r="BA607" s="96"/>
      <c r="BB607" s="96"/>
      <c r="BC607" s="96"/>
      <c r="BD607" s="96"/>
      <c r="BE607" s="96"/>
      <c r="BF607" s="177"/>
      <c r="BG607" s="177"/>
      <c r="BH607" s="220"/>
      <c r="BI607" s="220"/>
      <c r="BJ607" s="220"/>
      <c r="BK607" s="220"/>
      <c r="BL607" s="220"/>
      <c r="BM607" s="220"/>
      <c r="BN607" s="96"/>
      <c r="BO607" s="96"/>
      <c r="BP607" s="96"/>
      <c r="BQ607" s="96"/>
      <c r="BR607" s="96"/>
      <c r="BS607" s="96"/>
      <c r="BT607" s="220"/>
      <c r="BU607" s="220"/>
      <c r="BV607" s="220"/>
      <c r="BW607" s="220"/>
      <c r="BX607" s="220"/>
      <c r="BY607" s="220"/>
      <c r="BZ607" s="96"/>
      <c r="CA607" s="96"/>
      <c r="CB607" s="96"/>
      <c r="CC607" s="96"/>
      <c r="CD607" s="96"/>
      <c r="CE607" s="96"/>
      <c r="CF607" s="177"/>
      <c r="CG607" s="177"/>
      <c r="CH607" s="220"/>
      <c r="CI607" s="220"/>
      <c r="CJ607" s="220"/>
      <c r="CK607" s="220"/>
      <c r="CL607" s="220"/>
      <c r="CM607" s="220"/>
      <c r="CN607" s="220"/>
      <c r="CO607" s="220"/>
      <c r="CP607" s="220"/>
      <c r="CQ607" s="96"/>
      <c r="CR607" s="96"/>
      <c r="CS607" s="96"/>
      <c r="CT607" s="220"/>
      <c r="CU607" s="220"/>
      <c r="CV607" s="220"/>
      <c r="CW607" s="220"/>
      <c r="CX607" s="220"/>
      <c r="CY607" s="220"/>
      <c r="CZ607" s="220"/>
      <c r="DA607" s="220"/>
      <c r="DB607" s="220"/>
      <c r="DC607" s="96"/>
      <c r="DD607" s="96"/>
      <c r="DE607" s="96"/>
      <c r="DF607" s="86"/>
      <c r="DG607" s="86"/>
      <c r="DH607" s="96"/>
      <c r="DI607" s="96"/>
      <c r="DJ607" s="96"/>
      <c r="DK607" s="96"/>
      <c r="DL607" s="96"/>
      <c r="DM607" s="96"/>
      <c r="DN607" s="96"/>
      <c r="DO607" s="96"/>
      <c r="DP607" s="96"/>
      <c r="DQ607" s="96"/>
      <c r="DR607" s="96"/>
      <c r="DS607" s="96"/>
      <c r="DT607" s="96"/>
      <c r="DU607" s="96"/>
      <c r="DV607" s="96"/>
      <c r="DW607" s="96"/>
      <c r="DX607" s="96"/>
      <c r="DY607" s="96"/>
      <c r="DZ607" s="96"/>
      <c r="EA607" s="96"/>
      <c r="EB607" s="96"/>
      <c r="EC607" s="96"/>
      <c r="ED607" s="96"/>
      <c r="EE607" s="96"/>
      <c r="EF607" s="96"/>
      <c r="EG607" s="96"/>
      <c r="EH607" s="96"/>
      <c r="EI607" s="96"/>
      <c r="EJ607" s="96"/>
      <c r="EK607" s="96"/>
      <c r="EL607" s="96"/>
      <c r="EM607" s="96"/>
      <c r="EN607" s="96"/>
      <c r="EO607" s="96"/>
      <c r="EP607" s="96"/>
      <c r="EQ607" s="96"/>
      <c r="ER607" s="96"/>
      <c r="ES607" s="96"/>
      <c r="ET607" s="96"/>
      <c r="EU607" s="96"/>
      <c r="EV607" s="96"/>
      <c r="EW607" s="96"/>
      <c r="EX607" s="96"/>
      <c r="EY607" s="96"/>
      <c r="EZ607" s="96"/>
      <c r="FA607" s="96"/>
      <c r="FB607" s="96"/>
      <c r="FC607" s="96"/>
      <c r="FD607" s="96"/>
      <c r="FE607" s="96"/>
      <c r="FF607" s="96"/>
      <c r="FG607" s="96"/>
      <c r="FH607" s="96"/>
      <c r="FI607" s="96"/>
      <c r="FJ607" s="96"/>
      <c r="FK607" s="96"/>
      <c r="FL607" s="96"/>
      <c r="FM607" s="96"/>
      <c r="FN607" s="96"/>
      <c r="FO607" s="96"/>
      <c r="FP607" s="96"/>
      <c r="FQ607" s="96"/>
      <c r="FR607" s="96"/>
      <c r="FS607" s="96"/>
      <c r="FT607" s="96"/>
      <c r="FU607" s="96"/>
      <c r="FV607" s="96"/>
      <c r="FW607" s="96"/>
      <c r="FX607" s="96"/>
      <c r="FY607" s="159"/>
      <c r="FZ607" s="159"/>
      <c r="GA607" s="159"/>
      <c r="GB607" s="159"/>
      <c r="GC607" s="159"/>
      <c r="GD607" s="159"/>
      <c r="GE607" s="159"/>
      <c r="GF607" s="159"/>
      <c r="GG607" s="159"/>
      <c r="GH607" s="159"/>
      <c r="GI607" s="159"/>
      <c r="GJ607" s="159"/>
      <c r="GK607" s="159"/>
      <c r="GL607" s="159"/>
      <c r="GM607" s="159"/>
      <c r="GN607" s="159"/>
      <c r="GO607" s="159"/>
      <c r="GP607" s="159"/>
      <c r="GQ607" s="159"/>
      <c r="GR607" s="159"/>
      <c r="GS607" s="159"/>
      <c r="GT607" s="159"/>
      <c r="GU607" s="159"/>
      <c r="GV607" s="159"/>
      <c r="GW607" s="159"/>
      <c r="GX607" s="159"/>
      <c r="GY607" s="159"/>
      <c r="GZ607" s="159"/>
      <c r="HA607" s="159"/>
      <c r="HB607" s="159"/>
      <c r="HC607" s="159"/>
      <c r="HD607" s="159"/>
      <c r="HE607" s="159"/>
      <c r="HF607" s="159"/>
      <c r="HG607" s="159"/>
      <c r="HH607" s="159"/>
    </row>
    <row r="608" spans="1:216" s="148" customFormat="1" ht="15" customHeight="1">
      <c r="A608" s="86"/>
      <c r="B608" s="104" t="s">
        <v>750</v>
      </c>
      <c r="C608" s="106" t="s">
        <v>694</v>
      </c>
      <c r="D608" s="108"/>
      <c r="E608" s="108"/>
      <c r="F608" s="108"/>
      <c r="G608" s="86"/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96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186"/>
      <c r="AG608" s="177"/>
      <c r="AH608" s="220"/>
      <c r="AI608" s="220"/>
      <c r="AJ608" s="220"/>
      <c r="AK608" s="96"/>
      <c r="AL608" s="96"/>
      <c r="AM608" s="96"/>
      <c r="AN608" s="96"/>
      <c r="AO608" s="96"/>
      <c r="AP608" s="96"/>
      <c r="AQ608" s="96"/>
      <c r="AR608" s="96"/>
      <c r="AS608" s="96"/>
      <c r="AT608" s="220"/>
      <c r="AU608" s="220"/>
      <c r="AV608" s="220"/>
      <c r="AW608" s="96"/>
      <c r="AX608" s="96"/>
      <c r="AY608" s="96"/>
      <c r="AZ608" s="96"/>
      <c r="BA608" s="96"/>
      <c r="BB608" s="96"/>
      <c r="BC608" s="96"/>
      <c r="BD608" s="96"/>
      <c r="BE608" s="96"/>
      <c r="BF608" s="177"/>
      <c r="BG608" s="177"/>
      <c r="BH608" s="220"/>
      <c r="BI608" s="220"/>
      <c r="BJ608" s="220"/>
      <c r="BK608" s="220"/>
      <c r="BL608" s="220"/>
      <c r="BM608" s="220"/>
      <c r="BN608" s="96"/>
      <c r="BO608" s="96"/>
      <c r="BP608" s="96"/>
      <c r="BQ608" s="96"/>
      <c r="BR608" s="96"/>
      <c r="BS608" s="96"/>
      <c r="BT608" s="220"/>
      <c r="BU608" s="220"/>
      <c r="BV608" s="220"/>
      <c r="BW608" s="220"/>
      <c r="BX608" s="220"/>
      <c r="BY608" s="220"/>
      <c r="BZ608" s="96"/>
      <c r="CA608" s="96"/>
      <c r="CB608" s="96"/>
      <c r="CC608" s="96"/>
      <c r="CD608" s="96"/>
      <c r="CE608" s="96"/>
      <c r="CF608" s="177"/>
      <c r="CG608" s="177"/>
      <c r="CH608" s="220"/>
      <c r="CI608" s="220"/>
      <c r="CJ608" s="220"/>
      <c r="CK608" s="220"/>
      <c r="CL608" s="220"/>
      <c r="CM608" s="220"/>
      <c r="CN608" s="220"/>
      <c r="CO608" s="220"/>
      <c r="CP608" s="220"/>
      <c r="CQ608" s="96"/>
      <c r="CR608" s="96"/>
      <c r="CS608" s="96"/>
      <c r="CT608" s="220"/>
      <c r="CU608" s="220"/>
      <c r="CV608" s="220"/>
      <c r="CW608" s="220"/>
      <c r="CX608" s="220"/>
      <c r="CY608" s="220"/>
      <c r="CZ608" s="220"/>
      <c r="DA608" s="220"/>
      <c r="DB608" s="220"/>
      <c r="DC608" s="96"/>
      <c r="DD608" s="96"/>
      <c r="DE608" s="96"/>
      <c r="DF608" s="86"/>
      <c r="DG608" s="86"/>
      <c r="DH608" s="96"/>
      <c r="DI608" s="96"/>
      <c r="DJ608" s="96"/>
      <c r="DK608" s="96"/>
      <c r="DL608" s="96"/>
      <c r="DM608" s="96"/>
      <c r="DN608" s="96"/>
      <c r="DO608" s="96"/>
      <c r="DP608" s="96"/>
      <c r="DQ608" s="96"/>
      <c r="DR608" s="96"/>
      <c r="DS608" s="96"/>
      <c r="DT608" s="96"/>
      <c r="DU608" s="96"/>
      <c r="DV608" s="96"/>
      <c r="DW608" s="96"/>
      <c r="DX608" s="96"/>
      <c r="DY608" s="96"/>
      <c r="DZ608" s="96"/>
      <c r="EA608" s="96"/>
      <c r="EB608" s="96"/>
      <c r="EC608" s="96"/>
      <c r="ED608" s="96"/>
      <c r="EE608" s="96"/>
      <c r="EF608" s="96"/>
      <c r="EG608" s="96"/>
      <c r="EH608" s="96"/>
      <c r="EI608" s="96"/>
      <c r="EJ608" s="96"/>
      <c r="EK608" s="96"/>
      <c r="EL608" s="96"/>
      <c r="EM608" s="96"/>
      <c r="EN608" s="96"/>
      <c r="EO608" s="96"/>
      <c r="EP608" s="96"/>
      <c r="EQ608" s="96"/>
      <c r="ER608" s="96"/>
      <c r="ES608" s="96"/>
      <c r="ET608" s="96"/>
      <c r="EU608" s="96"/>
      <c r="EV608" s="96"/>
      <c r="EW608" s="96"/>
      <c r="EX608" s="96"/>
      <c r="EY608" s="96"/>
      <c r="EZ608" s="96"/>
      <c r="FA608" s="96"/>
      <c r="FB608" s="96"/>
      <c r="FC608" s="96"/>
      <c r="FD608" s="96"/>
      <c r="FE608" s="96"/>
      <c r="FF608" s="96"/>
      <c r="FG608" s="96"/>
      <c r="FH608" s="96"/>
      <c r="FI608" s="96"/>
      <c r="FJ608" s="96"/>
      <c r="FK608" s="96"/>
      <c r="FL608" s="96"/>
      <c r="FM608" s="96"/>
      <c r="FN608" s="96"/>
      <c r="FO608" s="96"/>
      <c r="FP608" s="96"/>
      <c r="FQ608" s="96"/>
      <c r="FR608" s="96"/>
      <c r="FS608" s="96"/>
      <c r="FT608" s="96"/>
      <c r="FU608" s="96"/>
      <c r="FV608" s="96"/>
      <c r="FW608" s="96"/>
      <c r="FX608" s="96"/>
      <c r="FY608" s="159"/>
      <c r="FZ608" s="159"/>
      <c r="GA608" s="159"/>
      <c r="GB608" s="159"/>
      <c r="GC608" s="159"/>
      <c r="GD608" s="159"/>
      <c r="GE608" s="159"/>
      <c r="GF608" s="159"/>
      <c r="GG608" s="159"/>
      <c r="GH608" s="159"/>
      <c r="GI608" s="159"/>
      <c r="GJ608" s="159"/>
      <c r="GK608" s="159"/>
      <c r="GL608" s="159"/>
      <c r="GM608" s="159"/>
      <c r="GN608" s="159"/>
      <c r="GO608" s="159"/>
      <c r="GP608" s="159"/>
      <c r="GQ608" s="159"/>
      <c r="GR608" s="159"/>
      <c r="GS608" s="159"/>
      <c r="GT608" s="159"/>
      <c r="GU608" s="159"/>
      <c r="GV608" s="159"/>
      <c r="GW608" s="159"/>
      <c r="GX608" s="159"/>
      <c r="GY608" s="159"/>
      <c r="GZ608" s="159"/>
      <c r="HA608" s="159"/>
      <c r="HB608" s="159"/>
      <c r="HC608" s="159"/>
      <c r="HD608" s="159"/>
      <c r="HE608" s="159"/>
      <c r="HF608" s="159"/>
      <c r="HG608" s="159"/>
      <c r="HH608" s="159"/>
    </row>
    <row r="609" spans="1:216" s="148" customFormat="1" ht="15" customHeight="1">
      <c r="A609" s="86"/>
      <c r="B609" s="104" t="s">
        <v>751</v>
      </c>
      <c r="C609" s="106" t="s">
        <v>694</v>
      </c>
      <c r="D609" s="108"/>
      <c r="E609" s="108"/>
      <c r="F609" s="108"/>
      <c r="G609" s="86"/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96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186"/>
      <c r="AG609" s="177"/>
      <c r="AH609" s="220"/>
      <c r="AI609" s="220"/>
      <c r="AJ609" s="220"/>
      <c r="AK609" s="96"/>
      <c r="AL609" s="96"/>
      <c r="AM609" s="96"/>
      <c r="AN609" s="96"/>
      <c r="AO609" s="96"/>
      <c r="AP609" s="96"/>
      <c r="AQ609" s="96"/>
      <c r="AR609" s="96"/>
      <c r="AS609" s="96"/>
      <c r="AT609" s="220"/>
      <c r="AU609" s="220"/>
      <c r="AV609" s="220"/>
      <c r="AW609" s="96"/>
      <c r="AX609" s="96"/>
      <c r="AY609" s="96"/>
      <c r="AZ609" s="96"/>
      <c r="BA609" s="96"/>
      <c r="BB609" s="96"/>
      <c r="BC609" s="96"/>
      <c r="BD609" s="96"/>
      <c r="BE609" s="96"/>
      <c r="BF609" s="177"/>
      <c r="BG609" s="177"/>
      <c r="BH609" s="220"/>
      <c r="BI609" s="220"/>
      <c r="BJ609" s="220"/>
      <c r="BK609" s="220"/>
      <c r="BL609" s="220"/>
      <c r="BM609" s="220"/>
      <c r="BN609" s="96"/>
      <c r="BO609" s="96"/>
      <c r="BP609" s="96"/>
      <c r="BQ609" s="96"/>
      <c r="BR609" s="96"/>
      <c r="BS609" s="96"/>
      <c r="BT609" s="220"/>
      <c r="BU609" s="220"/>
      <c r="BV609" s="220"/>
      <c r="BW609" s="220"/>
      <c r="BX609" s="220"/>
      <c r="BY609" s="220"/>
      <c r="BZ609" s="96"/>
      <c r="CA609" s="96"/>
      <c r="CB609" s="96"/>
      <c r="CC609" s="96"/>
      <c r="CD609" s="96"/>
      <c r="CE609" s="96"/>
      <c r="CF609" s="177"/>
      <c r="CG609" s="177"/>
      <c r="CH609" s="220"/>
      <c r="CI609" s="220"/>
      <c r="CJ609" s="220"/>
      <c r="CK609" s="220"/>
      <c r="CL609" s="220"/>
      <c r="CM609" s="220"/>
      <c r="CN609" s="220"/>
      <c r="CO609" s="220"/>
      <c r="CP609" s="220"/>
      <c r="CQ609" s="96"/>
      <c r="CR609" s="96"/>
      <c r="CS609" s="96"/>
      <c r="CT609" s="220"/>
      <c r="CU609" s="220"/>
      <c r="CV609" s="220"/>
      <c r="CW609" s="220"/>
      <c r="CX609" s="220"/>
      <c r="CY609" s="220"/>
      <c r="CZ609" s="220"/>
      <c r="DA609" s="220"/>
      <c r="DB609" s="220"/>
      <c r="DC609" s="96"/>
      <c r="DD609" s="96"/>
      <c r="DE609" s="96"/>
      <c r="DF609" s="86"/>
      <c r="DG609" s="86"/>
      <c r="DH609" s="96"/>
      <c r="DI609" s="96"/>
      <c r="DJ609" s="96"/>
      <c r="DK609" s="96"/>
      <c r="DL609" s="96"/>
      <c r="DM609" s="96"/>
      <c r="DN609" s="96"/>
      <c r="DO609" s="96"/>
      <c r="DP609" s="96"/>
      <c r="DQ609" s="96"/>
      <c r="DR609" s="96"/>
      <c r="DS609" s="96"/>
      <c r="DT609" s="96"/>
      <c r="DU609" s="96"/>
      <c r="DV609" s="96"/>
      <c r="DW609" s="96"/>
      <c r="DX609" s="96"/>
      <c r="DY609" s="96"/>
      <c r="DZ609" s="96"/>
      <c r="EA609" s="96"/>
      <c r="EB609" s="96"/>
      <c r="EC609" s="96"/>
      <c r="ED609" s="96"/>
      <c r="EE609" s="96"/>
      <c r="EF609" s="96"/>
      <c r="EG609" s="96"/>
      <c r="EH609" s="96"/>
      <c r="EI609" s="96"/>
      <c r="EJ609" s="96"/>
      <c r="EK609" s="96"/>
      <c r="EL609" s="96"/>
      <c r="EM609" s="96"/>
      <c r="EN609" s="96"/>
      <c r="EO609" s="96"/>
      <c r="EP609" s="96"/>
      <c r="EQ609" s="96"/>
      <c r="ER609" s="96"/>
      <c r="ES609" s="96"/>
      <c r="ET609" s="96"/>
      <c r="EU609" s="96"/>
      <c r="EV609" s="96"/>
      <c r="EW609" s="96"/>
      <c r="EX609" s="96"/>
      <c r="EY609" s="96"/>
      <c r="EZ609" s="96"/>
      <c r="FA609" s="96"/>
      <c r="FB609" s="96"/>
      <c r="FC609" s="96"/>
      <c r="FD609" s="96"/>
      <c r="FE609" s="96"/>
      <c r="FF609" s="96"/>
      <c r="FG609" s="96"/>
      <c r="FH609" s="96"/>
      <c r="FI609" s="96"/>
      <c r="FJ609" s="96"/>
      <c r="FK609" s="96"/>
      <c r="FL609" s="96"/>
      <c r="FM609" s="96"/>
      <c r="FN609" s="96"/>
      <c r="FO609" s="96"/>
      <c r="FP609" s="96"/>
      <c r="FQ609" s="96"/>
      <c r="FR609" s="96"/>
      <c r="FS609" s="96"/>
      <c r="FT609" s="96"/>
      <c r="FU609" s="96"/>
      <c r="FV609" s="96"/>
      <c r="FW609" s="96"/>
      <c r="FX609" s="96"/>
      <c r="FY609" s="159"/>
      <c r="FZ609" s="159"/>
      <c r="GA609" s="159"/>
      <c r="GB609" s="159"/>
      <c r="GC609" s="159"/>
      <c r="GD609" s="159"/>
      <c r="GE609" s="159"/>
      <c r="GF609" s="159"/>
      <c r="GG609" s="159"/>
      <c r="GH609" s="159"/>
      <c r="GI609" s="159"/>
      <c r="GJ609" s="159"/>
      <c r="GK609" s="159"/>
      <c r="GL609" s="159"/>
      <c r="GM609" s="159"/>
      <c r="GN609" s="159"/>
      <c r="GO609" s="159"/>
      <c r="GP609" s="159"/>
      <c r="GQ609" s="159"/>
      <c r="GR609" s="159"/>
      <c r="GS609" s="159"/>
      <c r="GT609" s="159"/>
      <c r="GU609" s="159"/>
      <c r="GV609" s="159"/>
      <c r="GW609" s="159"/>
      <c r="GX609" s="159"/>
      <c r="GY609" s="159"/>
      <c r="GZ609" s="159"/>
      <c r="HA609" s="159"/>
      <c r="HB609" s="159"/>
      <c r="HC609" s="159"/>
      <c r="HD609" s="159"/>
      <c r="HE609" s="159"/>
      <c r="HF609" s="159"/>
      <c r="HG609" s="159"/>
      <c r="HH609" s="159"/>
    </row>
    <row r="610" spans="1:216" s="148" customFormat="1" ht="15" customHeight="1">
      <c r="A610" s="86"/>
      <c r="B610" s="104" t="s">
        <v>752</v>
      </c>
      <c r="C610" s="106" t="s">
        <v>694</v>
      </c>
      <c r="D610" s="108"/>
      <c r="E610" s="108"/>
      <c r="F610" s="108"/>
      <c r="G610" s="86"/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96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186"/>
      <c r="AG610" s="177"/>
      <c r="AH610" s="220"/>
      <c r="AI610" s="220"/>
      <c r="AJ610" s="220"/>
      <c r="AK610" s="96"/>
      <c r="AL610" s="96"/>
      <c r="AM610" s="96"/>
      <c r="AN610" s="96"/>
      <c r="AO610" s="96"/>
      <c r="AP610" s="96"/>
      <c r="AQ610" s="96"/>
      <c r="AR610" s="96"/>
      <c r="AS610" s="96"/>
      <c r="AT610" s="220"/>
      <c r="AU610" s="220"/>
      <c r="AV610" s="220"/>
      <c r="AW610" s="96"/>
      <c r="AX610" s="96"/>
      <c r="AY610" s="96"/>
      <c r="AZ610" s="96"/>
      <c r="BA610" s="96"/>
      <c r="BB610" s="96"/>
      <c r="BC610" s="96"/>
      <c r="BD610" s="96"/>
      <c r="BE610" s="96"/>
      <c r="BF610" s="177"/>
      <c r="BG610" s="177"/>
      <c r="BH610" s="220"/>
      <c r="BI610" s="220"/>
      <c r="BJ610" s="220"/>
      <c r="BK610" s="220"/>
      <c r="BL610" s="220"/>
      <c r="BM610" s="220"/>
      <c r="BN610" s="96"/>
      <c r="BO610" s="96"/>
      <c r="BP610" s="96"/>
      <c r="BQ610" s="96"/>
      <c r="BR610" s="96"/>
      <c r="BS610" s="96"/>
      <c r="BT610" s="220"/>
      <c r="BU610" s="220"/>
      <c r="BV610" s="220"/>
      <c r="BW610" s="220"/>
      <c r="BX610" s="220"/>
      <c r="BY610" s="220"/>
      <c r="BZ610" s="96"/>
      <c r="CA610" s="96"/>
      <c r="CB610" s="96"/>
      <c r="CC610" s="96"/>
      <c r="CD610" s="96"/>
      <c r="CE610" s="96"/>
      <c r="CF610" s="177"/>
      <c r="CG610" s="177"/>
      <c r="CH610" s="220"/>
      <c r="CI610" s="220"/>
      <c r="CJ610" s="220"/>
      <c r="CK610" s="220"/>
      <c r="CL610" s="220"/>
      <c r="CM610" s="220"/>
      <c r="CN610" s="220"/>
      <c r="CO610" s="220"/>
      <c r="CP610" s="220"/>
      <c r="CQ610" s="96"/>
      <c r="CR610" s="96"/>
      <c r="CS610" s="96"/>
      <c r="CT610" s="220"/>
      <c r="CU610" s="220"/>
      <c r="CV610" s="220"/>
      <c r="CW610" s="220"/>
      <c r="CX610" s="220"/>
      <c r="CY610" s="220"/>
      <c r="CZ610" s="220"/>
      <c r="DA610" s="220"/>
      <c r="DB610" s="220"/>
      <c r="DC610" s="96"/>
      <c r="DD610" s="96"/>
      <c r="DE610" s="96"/>
      <c r="DF610" s="86"/>
      <c r="DG610" s="86"/>
      <c r="DH610" s="96"/>
      <c r="DI610" s="96"/>
      <c r="DJ610" s="96"/>
      <c r="DK610" s="96"/>
      <c r="DL610" s="96"/>
      <c r="DM610" s="96"/>
      <c r="DN610" s="96"/>
      <c r="DO610" s="96"/>
      <c r="DP610" s="96"/>
      <c r="DQ610" s="96"/>
      <c r="DR610" s="96"/>
      <c r="DS610" s="96"/>
      <c r="DT610" s="96"/>
      <c r="DU610" s="96"/>
      <c r="DV610" s="96"/>
      <c r="DW610" s="96"/>
      <c r="DX610" s="96"/>
      <c r="DY610" s="96"/>
      <c r="DZ610" s="96"/>
      <c r="EA610" s="96"/>
      <c r="EB610" s="96"/>
      <c r="EC610" s="96"/>
      <c r="ED610" s="96"/>
      <c r="EE610" s="96"/>
      <c r="EF610" s="96"/>
      <c r="EG610" s="96"/>
      <c r="EH610" s="96"/>
      <c r="EI610" s="96"/>
      <c r="EJ610" s="96"/>
      <c r="EK610" s="96"/>
      <c r="EL610" s="96"/>
      <c r="EM610" s="96"/>
      <c r="EN610" s="96"/>
      <c r="EO610" s="96"/>
      <c r="EP610" s="96"/>
      <c r="EQ610" s="96"/>
      <c r="ER610" s="96"/>
      <c r="ES610" s="96"/>
      <c r="ET610" s="96"/>
      <c r="EU610" s="96"/>
      <c r="EV610" s="96"/>
      <c r="EW610" s="96"/>
      <c r="EX610" s="96"/>
      <c r="EY610" s="96"/>
      <c r="EZ610" s="96"/>
      <c r="FA610" s="96"/>
      <c r="FB610" s="96"/>
      <c r="FC610" s="96"/>
      <c r="FD610" s="96"/>
      <c r="FE610" s="96"/>
      <c r="FF610" s="96"/>
      <c r="FG610" s="96"/>
      <c r="FH610" s="96"/>
      <c r="FI610" s="96"/>
      <c r="FJ610" s="96"/>
      <c r="FK610" s="96"/>
      <c r="FL610" s="96"/>
      <c r="FM610" s="96"/>
      <c r="FN610" s="96"/>
      <c r="FO610" s="96"/>
      <c r="FP610" s="96"/>
      <c r="FQ610" s="96"/>
      <c r="FR610" s="96"/>
      <c r="FS610" s="96"/>
      <c r="FT610" s="96"/>
      <c r="FU610" s="96"/>
      <c r="FV610" s="96"/>
      <c r="FW610" s="96"/>
      <c r="FX610" s="96"/>
      <c r="FY610" s="159"/>
      <c r="FZ610" s="159"/>
      <c r="GA610" s="159"/>
      <c r="GB610" s="159"/>
      <c r="GC610" s="159"/>
      <c r="GD610" s="159"/>
      <c r="GE610" s="159"/>
      <c r="GF610" s="159"/>
      <c r="GG610" s="159"/>
      <c r="GH610" s="159"/>
      <c r="GI610" s="159"/>
      <c r="GJ610" s="159"/>
      <c r="GK610" s="159"/>
      <c r="GL610" s="159"/>
      <c r="GM610" s="159"/>
      <c r="GN610" s="159"/>
      <c r="GO610" s="159"/>
      <c r="GP610" s="159"/>
      <c r="GQ610" s="159"/>
      <c r="GR610" s="159"/>
      <c r="GS610" s="159"/>
      <c r="GT610" s="159"/>
      <c r="GU610" s="159"/>
      <c r="GV610" s="159"/>
      <c r="GW610" s="159"/>
      <c r="GX610" s="159"/>
      <c r="GY610" s="159"/>
      <c r="GZ610" s="159"/>
      <c r="HA610" s="159"/>
      <c r="HB610" s="159"/>
      <c r="HC610" s="159"/>
      <c r="HD610" s="159"/>
      <c r="HE610" s="159"/>
      <c r="HF610" s="159"/>
      <c r="HG610" s="159"/>
      <c r="HH610" s="159"/>
    </row>
    <row r="611" spans="1:216" s="280" customFormat="1" ht="15" customHeight="1">
      <c r="A611" s="264"/>
      <c r="B611" s="255" t="s">
        <v>753</v>
      </c>
      <c r="C611" s="254"/>
      <c r="D611" s="263"/>
      <c r="E611" s="263"/>
      <c r="F611" s="263"/>
      <c r="G611" s="264"/>
      <c r="H611" s="266"/>
      <c r="I611" s="266"/>
      <c r="J611" s="266"/>
      <c r="K611" s="266"/>
      <c r="L611" s="266"/>
      <c r="M611" s="266"/>
      <c r="N611" s="266"/>
      <c r="O611" s="266"/>
      <c r="P611" s="266"/>
      <c r="Q611" s="266"/>
      <c r="R611" s="266"/>
      <c r="S611" s="266"/>
      <c r="T611" s="266"/>
      <c r="U611" s="266"/>
      <c r="V611" s="266"/>
      <c r="W611" s="266"/>
      <c r="X611" s="266"/>
      <c r="Y611" s="266"/>
      <c r="Z611" s="266"/>
      <c r="AA611" s="266"/>
      <c r="AB611" s="266"/>
      <c r="AC611" s="266"/>
      <c r="AD611" s="266"/>
      <c r="AE611" s="266"/>
      <c r="AF611" s="267"/>
      <c r="AG611" s="265"/>
      <c r="AH611" s="266"/>
      <c r="AI611" s="266"/>
      <c r="AJ611" s="266"/>
      <c r="AK611" s="266"/>
      <c r="AL611" s="266"/>
      <c r="AM611" s="266"/>
      <c r="AN611" s="266"/>
      <c r="AO611" s="266"/>
      <c r="AP611" s="266"/>
      <c r="AQ611" s="266"/>
      <c r="AR611" s="266"/>
      <c r="AS611" s="266"/>
      <c r="AT611" s="266"/>
      <c r="AU611" s="266"/>
      <c r="AV611" s="266"/>
      <c r="AW611" s="266"/>
      <c r="AX611" s="266"/>
      <c r="AY611" s="266"/>
      <c r="AZ611" s="266"/>
      <c r="BA611" s="266"/>
      <c r="BB611" s="266"/>
      <c r="BC611" s="266"/>
      <c r="BD611" s="266"/>
      <c r="BE611" s="266"/>
      <c r="BF611" s="265"/>
      <c r="BG611" s="265"/>
      <c r="BH611" s="266"/>
      <c r="BI611" s="266"/>
      <c r="BJ611" s="266"/>
      <c r="BK611" s="266"/>
      <c r="BL611" s="266"/>
      <c r="BM611" s="266"/>
      <c r="BN611" s="266"/>
      <c r="BO611" s="266"/>
      <c r="BP611" s="266"/>
      <c r="BQ611" s="266"/>
      <c r="BR611" s="266"/>
      <c r="BS611" s="266"/>
      <c r="BT611" s="266"/>
      <c r="BU611" s="266"/>
      <c r="BV611" s="266"/>
      <c r="BW611" s="266"/>
      <c r="BX611" s="266"/>
      <c r="BY611" s="266"/>
      <c r="BZ611" s="266"/>
      <c r="CA611" s="266"/>
      <c r="CB611" s="266"/>
      <c r="CC611" s="266"/>
      <c r="CD611" s="266"/>
      <c r="CE611" s="266"/>
      <c r="CF611" s="265"/>
      <c r="CG611" s="265"/>
      <c r="CH611" s="266"/>
      <c r="CI611" s="266"/>
      <c r="CJ611" s="266"/>
      <c r="CK611" s="266"/>
      <c r="CL611" s="266"/>
      <c r="CM611" s="266"/>
      <c r="CN611" s="266"/>
      <c r="CO611" s="266"/>
      <c r="CP611" s="266"/>
      <c r="CQ611" s="266"/>
      <c r="CR611" s="266"/>
      <c r="CS611" s="266"/>
      <c r="CT611" s="266"/>
      <c r="CU611" s="266"/>
      <c r="CV611" s="266"/>
      <c r="CW611" s="266"/>
      <c r="CX611" s="266"/>
      <c r="CY611" s="266"/>
      <c r="CZ611" s="266"/>
      <c r="DA611" s="266"/>
      <c r="DB611" s="266"/>
      <c r="DC611" s="266"/>
      <c r="DD611" s="266"/>
      <c r="DE611" s="266"/>
      <c r="DF611" s="264"/>
      <c r="DG611" s="264"/>
      <c r="DH611" s="266"/>
      <c r="DI611" s="266"/>
      <c r="DJ611" s="266"/>
      <c r="DK611" s="266"/>
      <c r="DL611" s="266"/>
      <c r="DM611" s="266"/>
      <c r="DN611" s="266"/>
      <c r="DO611" s="266"/>
      <c r="DP611" s="266"/>
      <c r="DQ611" s="266"/>
      <c r="DR611" s="266"/>
      <c r="DS611" s="266"/>
      <c r="DT611" s="266"/>
      <c r="DU611" s="266"/>
      <c r="DV611" s="266"/>
      <c r="DW611" s="266"/>
      <c r="DX611" s="266"/>
      <c r="DY611" s="266"/>
      <c r="DZ611" s="266"/>
      <c r="EA611" s="266"/>
      <c r="EB611" s="266"/>
      <c r="EC611" s="266"/>
      <c r="ED611" s="266"/>
      <c r="EE611" s="266"/>
      <c r="EF611" s="266"/>
      <c r="EG611" s="266"/>
      <c r="EH611" s="266"/>
      <c r="EI611" s="266"/>
      <c r="EJ611" s="266"/>
      <c r="EK611" s="266"/>
      <c r="EL611" s="266"/>
      <c r="EM611" s="266"/>
      <c r="EN611" s="266"/>
      <c r="EO611" s="266"/>
      <c r="EP611" s="266"/>
      <c r="EQ611" s="266"/>
      <c r="ER611" s="266"/>
      <c r="ES611" s="266"/>
      <c r="ET611" s="266"/>
      <c r="EU611" s="266"/>
      <c r="EV611" s="266"/>
      <c r="EW611" s="266"/>
      <c r="EX611" s="266"/>
      <c r="EY611" s="266"/>
      <c r="EZ611" s="266"/>
      <c r="FA611" s="266"/>
      <c r="FB611" s="266"/>
      <c r="FC611" s="266"/>
      <c r="FD611" s="266"/>
      <c r="FE611" s="266"/>
      <c r="FF611" s="266"/>
      <c r="FG611" s="266"/>
      <c r="FH611" s="266"/>
      <c r="FI611" s="266"/>
      <c r="FJ611" s="266"/>
      <c r="FK611" s="266"/>
      <c r="FL611" s="266"/>
      <c r="FM611" s="266"/>
      <c r="FN611" s="266"/>
      <c r="FO611" s="266"/>
      <c r="FP611" s="266"/>
      <c r="FQ611" s="266"/>
      <c r="FR611" s="266"/>
      <c r="FS611" s="266"/>
      <c r="FT611" s="266"/>
      <c r="FU611" s="266"/>
      <c r="FV611" s="266"/>
      <c r="FW611" s="266"/>
      <c r="FX611" s="266"/>
      <c r="FY611" s="276"/>
      <c r="FZ611" s="276"/>
      <c r="GA611" s="276"/>
      <c r="GB611" s="276"/>
      <c r="GC611" s="276"/>
      <c r="GD611" s="276"/>
      <c r="GE611" s="276"/>
      <c r="GF611" s="276"/>
      <c r="GG611" s="276"/>
      <c r="GH611" s="276"/>
      <c r="GI611" s="276"/>
      <c r="GJ611" s="276"/>
      <c r="GK611" s="276"/>
      <c r="GL611" s="276"/>
      <c r="GM611" s="276"/>
      <c r="GN611" s="276"/>
      <c r="GO611" s="276"/>
      <c r="GP611" s="276"/>
      <c r="GQ611" s="276"/>
      <c r="GR611" s="276"/>
      <c r="GS611" s="276"/>
      <c r="GT611" s="276"/>
      <c r="GU611" s="276"/>
      <c r="GV611" s="276"/>
      <c r="GW611" s="276"/>
      <c r="GX611" s="276"/>
      <c r="GY611" s="276"/>
      <c r="GZ611" s="276"/>
      <c r="HA611" s="276"/>
      <c r="HB611" s="276"/>
      <c r="HC611" s="276"/>
      <c r="HD611" s="276"/>
      <c r="HE611" s="276"/>
      <c r="HF611" s="276"/>
      <c r="HG611" s="276"/>
      <c r="HH611" s="276"/>
    </row>
    <row r="612" spans="1:216" s="148" customFormat="1" ht="15" customHeight="1">
      <c r="A612" s="86"/>
      <c r="B612" s="104" t="s">
        <v>753</v>
      </c>
      <c r="C612" s="106" t="s">
        <v>694</v>
      </c>
      <c r="D612" s="108"/>
      <c r="E612" s="108"/>
      <c r="F612" s="108"/>
      <c r="G612" s="86"/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96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186"/>
      <c r="AG612" s="177"/>
      <c r="AH612" s="220"/>
      <c r="AI612" s="220"/>
      <c r="AJ612" s="220"/>
      <c r="AK612" s="96"/>
      <c r="AL612" s="96"/>
      <c r="AM612" s="96"/>
      <c r="AN612" s="96"/>
      <c r="AO612" s="96"/>
      <c r="AP612" s="96"/>
      <c r="AQ612" s="96"/>
      <c r="AR612" s="96"/>
      <c r="AS612" s="96"/>
      <c r="AT612" s="220"/>
      <c r="AU612" s="220"/>
      <c r="AV612" s="220"/>
      <c r="AW612" s="96"/>
      <c r="AX612" s="96"/>
      <c r="AY612" s="96"/>
      <c r="AZ612" s="96"/>
      <c r="BA612" s="96"/>
      <c r="BB612" s="96"/>
      <c r="BC612" s="96"/>
      <c r="BD612" s="96"/>
      <c r="BE612" s="96"/>
      <c r="BF612" s="177"/>
      <c r="BG612" s="177"/>
      <c r="BH612" s="220"/>
      <c r="BI612" s="220"/>
      <c r="BJ612" s="220"/>
      <c r="BK612" s="220"/>
      <c r="BL612" s="220"/>
      <c r="BM612" s="220"/>
      <c r="BN612" s="96"/>
      <c r="BO612" s="96"/>
      <c r="BP612" s="96"/>
      <c r="BQ612" s="96"/>
      <c r="BR612" s="96"/>
      <c r="BS612" s="96"/>
      <c r="BT612" s="220"/>
      <c r="BU612" s="220"/>
      <c r="BV612" s="220"/>
      <c r="BW612" s="220"/>
      <c r="BX612" s="220"/>
      <c r="BY612" s="220"/>
      <c r="BZ612" s="96"/>
      <c r="CA612" s="96"/>
      <c r="CB612" s="96"/>
      <c r="CC612" s="96"/>
      <c r="CD612" s="96"/>
      <c r="CE612" s="96"/>
      <c r="CF612" s="177"/>
      <c r="CG612" s="177"/>
      <c r="CH612" s="220"/>
      <c r="CI612" s="220"/>
      <c r="CJ612" s="220"/>
      <c r="CK612" s="220"/>
      <c r="CL612" s="220"/>
      <c r="CM612" s="220"/>
      <c r="CN612" s="220"/>
      <c r="CO612" s="220"/>
      <c r="CP612" s="220"/>
      <c r="CQ612" s="96"/>
      <c r="CR612" s="96"/>
      <c r="CS612" s="96"/>
      <c r="CT612" s="220"/>
      <c r="CU612" s="220"/>
      <c r="CV612" s="220"/>
      <c r="CW612" s="220"/>
      <c r="CX612" s="220"/>
      <c r="CY612" s="220"/>
      <c r="CZ612" s="220"/>
      <c r="DA612" s="220"/>
      <c r="DB612" s="220"/>
      <c r="DC612" s="96"/>
      <c r="DD612" s="96"/>
      <c r="DE612" s="96"/>
      <c r="DF612" s="86"/>
      <c r="DG612" s="86"/>
      <c r="DH612" s="96"/>
      <c r="DI612" s="96"/>
      <c r="DJ612" s="96"/>
      <c r="DK612" s="96"/>
      <c r="DL612" s="96"/>
      <c r="DM612" s="96"/>
      <c r="DN612" s="96"/>
      <c r="DO612" s="96"/>
      <c r="DP612" s="96"/>
      <c r="DQ612" s="96"/>
      <c r="DR612" s="96"/>
      <c r="DS612" s="96"/>
      <c r="DT612" s="96"/>
      <c r="DU612" s="96"/>
      <c r="DV612" s="96"/>
      <c r="DW612" s="96"/>
      <c r="DX612" s="96"/>
      <c r="DY612" s="96"/>
      <c r="DZ612" s="96"/>
      <c r="EA612" s="96"/>
      <c r="EB612" s="96"/>
      <c r="EC612" s="96"/>
      <c r="ED612" s="96"/>
      <c r="EE612" s="96"/>
      <c r="EF612" s="96"/>
      <c r="EG612" s="96"/>
      <c r="EH612" s="96"/>
      <c r="EI612" s="96"/>
      <c r="EJ612" s="96"/>
      <c r="EK612" s="96"/>
      <c r="EL612" s="96"/>
      <c r="EM612" s="96"/>
      <c r="EN612" s="96"/>
      <c r="EO612" s="96"/>
      <c r="EP612" s="96"/>
      <c r="EQ612" s="96"/>
      <c r="ER612" s="96"/>
      <c r="ES612" s="96"/>
      <c r="ET612" s="96"/>
      <c r="EU612" s="96"/>
      <c r="EV612" s="96"/>
      <c r="EW612" s="96"/>
      <c r="EX612" s="96"/>
      <c r="EY612" s="96"/>
      <c r="EZ612" s="96"/>
      <c r="FA612" s="96"/>
      <c r="FB612" s="96"/>
      <c r="FC612" s="96"/>
      <c r="FD612" s="96"/>
      <c r="FE612" s="96"/>
      <c r="FF612" s="96"/>
      <c r="FG612" s="96"/>
      <c r="FH612" s="96"/>
      <c r="FI612" s="96"/>
      <c r="FJ612" s="96"/>
      <c r="FK612" s="96"/>
      <c r="FL612" s="96"/>
      <c r="FM612" s="96"/>
      <c r="FN612" s="96"/>
      <c r="FO612" s="96"/>
      <c r="FP612" s="96"/>
      <c r="FQ612" s="96"/>
      <c r="FR612" s="96"/>
      <c r="FS612" s="96"/>
      <c r="FT612" s="96"/>
      <c r="FU612" s="96"/>
      <c r="FV612" s="96"/>
      <c r="FW612" s="96"/>
      <c r="FX612" s="96"/>
      <c r="FY612" s="159"/>
      <c r="FZ612" s="159"/>
      <c r="GA612" s="159"/>
      <c r="GB612" s="159"/>
      <c r="GC612" s="159"/>
      <c r="GD612" s="159"/>
      <c r="GE612" s="159"/>
      <c r="GF612" s="159"/>
      <c r="GG612" s="159"/>
      <c r="GH612" s="159"/>
      <c r="GI612" s="159"/>
      <c r="GJ612" s="159"/>
      <c r="GK612" s="159"/>
      <c r="GL612" s="159"/>
      <c r="GM612" s="159"/>
      <c r="GN612" s="159"/>
      <c r="GO612" s="159"/>
      <c r="GP612" s="159"/>
      <c r="GQ612" s="159"/>
      <c r="GR612" s="159"/>
      <c r="GS612" s="159"/>
      <c r="GT612" s="159"/>
      <c r="GU612" s="159"/>
      <c r="GV612" s="159"/>
      <c r="GW612" s="159"/>
      <c r="GX612" s="159"/>
      <c r="GY612" s="159"/>
      <c r="GZ612" s="159"/>
      <c r="HA612" s="159"/>
      <c r="HB612" s="159"/>
      <c r="HC612" s="159"/>
      <c r="HD612" s="159"/>
      <c r="HE612" s="159"/>
      <c r="HF612" s="159"/>
      <c r="HG612" s="159"/>
      <c r="HH612" s="159"/>
    </row>
    <row r="613" spans="1:216" s="280" customFormat="1" ht="15" customHeight="1">
      <c r="A613" s="264"/>
      <c r="B613" s="255" t="s">
        <v>754</v>
      </c>
      <c r="C613" s="254"/>
      <c r="D613" s="263"/>
      <c r="E613" s="263"/>
      <c r="F613" s="263"/>
      <c r="G613" s="264"/>
      <c r="H613" s="266"/>
      <c r="I613" s="266"/>
      <c r="J613" s="266"/>
      <c r="K613" s="266"/>
      <c r="L613" s="266"/>
      <c r="M613" s="266"/>
      <c r="N613" s="266"/>
      <c r="O613" s="266"/>
      <c r="P613" s="266"/>
      <c r="Q613" s="266"/>
      <c r="R613" s="266"/>
      <c r="S613" s="266"/>
      <c r="T613" s="266"/>
      <c r="U613" s="266"/>
      <c r="V613" s="266"/>
      <c r="W613" s="266"/>
      <c r="X613" s="266"/>
      <c r="Y613" s="266"/>
      <c r="Z613" s="266"/>
      <c r="AA613" s="266"/>
      <c r="AB613" s="266"/>
      <c r="AC613" s="266"/>
      <c r="AD613" s="266"/>
      <c r="AE613" s="266"/>
      <c r="AF613" s="267"/>
      <c r="AG613" s="265"/>
      <c r="AH613" s="266"/>
      <c r="AI613" s="266"/>
      <c r="AJ613" s="266"/>
      <c r="AK613" s="266"/>
      <c r="AL613" s="266"/>
      <c r="AM613" s="266"/>
      <c r="AN613" s="266"/>
      <c r="AO613" s="266"/>
      <c r="AP613" s="266"/>
      <c r="AQ613" s="266"/>
      <c r="AR613" s="266"/>
      <c r="AS613" s="266"/>
      <c r="AT613" s="266"/>
      <c r="AU613" s="266"/>
      <c r="AV613" s="266"/>
      <c r="AW613" s="266"/>
      <c r="AX613" s="266"/>
      <c r="AY613" s="266"/>
      <c r="AZ613" s="266"/>
      <c r="BA613" s="266"/>
      <c r="BB613" s="266"/>
      <c r="BC613" s="266"/>
      <c r="BD613" s="266"/>
      <c r="BE613" s="266"/>
      <c r="BF613" s="265"/>
      <c r="BG613" s="265"/>
      <c r="BH613" s="266"/>
      <c r="BI613" s="266"/>
      <c r="BJ613" s="266"/>
      <c r="BK613" s="266"/>
      <c r="BL613" s="266"/>
      <c r="BM613" s="266"/>
      <c r="BN613" s="266"/>
      <c r="BO613" s="266"/>
      <c r="BP613" s="266"/>
      <c r="BQ613" s="266"/>
      <c r="BR613" s="266"/>
      <c r="BS613" s="266"/>
      <c r="BT613" s="266"/>
      <c r="BU613" s="266"/>
      <c r="BV613" s="266"/>
      <c r="BW613" s="266"/>
      <c r="BX613" s="266"/>
      <c r="BY613" s="266"/>
      <c r="BZ613" s="266"/>
      <c r="CA613" s="266"/>
      <c r="CB613" s="266"/>
      <c r="CC613" s="266"/>
      <c r="CD613" s="266"/>
      <c r="CE613" s="266"/>
      <c r="CF613" s="265"/>
      <c r="CG613" s="265"/>
      <c r="CH613" s="266"/>
      <c r="CI613" s="266"/>
      <c r="CJ613" s="266"/>
      <c r="CK613" s="266"/>
      <c r="CL613" s="266"/>
      <c r="CM613" s="266"/>
      <c r="CN613" s="266"/>
      <c r="CO613" s="266"/>
      <c r="CP613" s="266"/>
      <c r="CQ613" s="266"/>
      <c r="CR613" s="266"/>
      <c r="CS613" s="266"/>
      <c r="CT613" s="266"/>
      <c r="CU613" s="266"/>
      <c r="CV613" s="266"/>
      <c r="CW613" s="266"/>
      <c r="CX613" s="266"/>
      <c r="CY613" s="266"/>
      <c r="CZ613" s="266"/>
      <c r="DA613" s="266"/>
      <c r="DB613" s="266"/>
      <c r="DC613" s="266"/>
      <c r="DD613" s="266"/>
      <c r="DE613" s="266"/>
      <c r="DF613" s="264"/>
      <c r="DG613" s="264"/>
      <c r="DH613" s="266"/>
      <c r="DI613" s="266"/>
      <c r="DJ613" s="266"/>
      <c r="DK613" s="266"/>
      <c r="DL613" s="266"/>
      <c r="DM613" s="266"/>
      <c r="DN613" s="266"/>
      <c r="DO613" s="266"/>
      <c r="DP613" s="266"/>
      <c r="DQ613" s="266"/>
      <c r="DR613" s="266"/>
      <c r="DS613" s="266"/>
      <c r="DT613" s="266"/>
      <c r="DU613" s="266"/>
      <c r="DV613" s="266"/>
      <c r="DW613" s="266"/>
      <c r="DX613" s="266"/>
      <c r="DY613" s="266"/>
      <c r="DZ613" s="266"/>
      <c r="EA613" s="266"/>
      <c r="EB613" s="266"/>
      <c r="EC613" s="266"/>
      <c r="ED613" s="266"/>
      <c r="EE613" s="266"/>
      <c r="EF613" s="266"/>
      <c r="EG613" s="266"/>
      <c r="EH613" s="266"/>
      <c r="EI613" s="266"/>
      <c r="EJ613" s="266"/>
      <c r="EK613" s="266"/>
      <c r="EL613" s="266"/>
      <c r="EM613" s="266"/>
      <c r="EN613" s="266"/>
      <c r="EO613" s="266"/>
      <c r="EP613" s="266"/>
      <c r="EQ613" s="266"/>
      <c r="ER613" s="266"/>
      <c r="ES613" s="266"/>
      <c r="ET613" s="266"/>
      <c r="EU613" s="266"/>
      <c r="EV613" s="266"/>
      <c r="EW613" s="266"/>
      <c r="EX613" s="266"/>
      <c r="EY613" s="266"/>
      <c r="EZ613" s="266"/>
      <c r="FA613" s="266"/>
      <c r="FB613" s="266"/>
      <c r="FC613" s="266"/>
      <c r="FD613" s="266"/>
      <c r="FE613" s="266"/>
      <c r="FF613" s="266"/>
      <c r="FG613" s="266"/>
      <c r="FH613" s="266"/>
      <c r="FI613" s="266"/>
      <c r="FJ613" s="266"/>
      <c r="FK613" s="266"/>
      <c r="FL613" s="266"/>
      <c r="FM613" s="266"/>
      <c r="FN613" s="266"/>
      <c r="FO613" s="266"/>
      <c r="FP613" s="266"/>
      <c r="FQ613" s="266"/>
      <c r="FR613" s="266"/>
      <c r="FS613" s="266"/>
      <c r="FT613" s="266"/>
      <c r="FU613" s="266"/>
      <c r="FV613" s="266"/>
      <c r="FW613" s="266"/>
      <c r="FX613" s="266"/>
      <c r="FY613" s="276"/>
      <c r="FZ613" s="276"/>
      <c r="GA613" s="276"/>
      <c r="GB613" s="276"/>
      <c r="GC613" s="276"/>
      <c r="GD613" s="276"/>
      <c r="GE613" s="276"/>
      <c r="GF613" s="276"/>
      <c r="GG613" s="276"/>
      <c r="GH613" s="276"/>
      <c r="GI613" s="276"/>
      <c r="GJ613" s="276"/>
      <c r="GK613" s="276"/>
      <c r="GL613" s="276"/>
      <c r="GM613" s="276"/>
      <c r="GN613" s="276"/>
      <c r="GO613" s="276"/>
      <c r="GP613" s="276"/>
      <c r="GQ613" s="276"/>
      <c r="GR613" s="276"/>
      <c r="GS613" s="276"/>
      <c r="GT613" s="276"/>
      <c r="GU613" s="276"/>
      <c r="GV613" s="276"/>
      <c r="GW613" s="276"/>
      <c r="GX613" s="276"/>
      <c r="GY613" s="276"/>
      <c r="GZ613" s="276"/>
      <c r="HA613" s="276"/>
      <c r="HB613" s="276"/>
      <c r="HC613" s="276"/>
      <c r="HD613" s="276"/>
      <c r="HE613" s="276"/>
      <c r="HF613" s="276"/>
      <c r="HG613" s="276"/>
      <c r="HH613" s="276"/>
    </row>
    <row r="614" spans="1:216" s="148" customFormat="1" ht="15" customHeight="1">
      <c r="A614" s="86"/>
      <c r="B614" s="104" t="s">
        <v>755</v>
      </c>
      <c r="C614" s="106" t="s">
        <v>694</v>
      </c>
      <c r="D614" s="108"/>
      <c r="E614" s="108"/>
      <c r="F614" s="108"/>
      <c r="G614" s="86"/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96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186"/>
      <c r="AG614" s="177"/>
      <c r="AH614" s="220"/>
      <c r="AI614" s="220"/>
      <c r="AJ614" s="220"/>
      <c r="AK614" s="96"/>
      <c r="AL614" s="96"/>
      <c r="AM614" s="96"/>
      <c r="AN614" s="96"/>
      <c r="AO614" s="96"/>
      <c r="AP614" s="96"/>
      <c r="AQ614" s="96"/>
      <c r="AR614" s="96"/>
      <c r="AS614" s="96"/>
      <c r="AT614" s="220"/>
      <c r="AU614" s="220"/>
      <c r="AV614" s="220"/>
      <c r="AW614" s="96"/>
      <c r="AX614" s="96"/>
      <c r="AY614" s="96"/>
      <c r="AZ614" s="96"/>
      <c r="BA614" s="96"/>
      <c r="BB614" s="96"/>
      <c r="BC614" s="96"/>
      <c r="BD614" s="96"/>
      <c r="BE614" s="96"/>
      <c r="BF614" s="177"/>
      <c r="BG614" s="177"/>
      <c r="BH614" s="220"/>
      <c r="BI614" s="220"/>
      <c r="BJ614" s="220"/>
      <c r="BK614" s="220"/>
      <c r="BL614" s="220"/>
      <c r="BM614" s="220"/>
      <c r="BN614" s="96"/>
      <c r="BO614" s="96"/>
      <c r="BP614" s="96"/>
      <c r="BQ614" s="96"/>
      <c r="BR614" s="96"/>
      <c r="BS614" s="96"/>
      <c r="BT614" s="220"/>
      <c r="BU614" s="220"/>
      <c r="BV614" s="220"/>
      <c r="BW614" s="220"/>
      <c r="BX614" s="220"/>
      <c r="BY614" s="220"/>
      <c r="BZ614" s="96"/>
      <c r="CA614" s="96"/>
      <c r="CB614" s="96"/>
      <c r="CC614" s="96"/>
      <c r="CD614" s="96"/>
      <c r="CE614" s="96"/>
      <c r="CF614" s="177"/>
      <c r="CG614" s="177"/>
      <c r="CH614" s="220"/>
      <c r="CI614" s="220"/>
      <c r="CJ614" s="220"/>
      <c r="CK614" s="220"/>
      <c r="CL614" s="220"/>
      <c r="CM614" s="220"/>
      <c r="CN614" s="220"/>
      <c r="CO614" s="220"/>
      <c r="CP614" s="220"/>
      <c r="CQ614" s="96"/>
      <c r="CR614" s="96"/>
      <c r="CS614" s="96"/>
      <c r="CT614" s="220"/>
      <c r="CU614" s="220"/>
      <c r="CV614" s="220"/>
      <c r="CW614" s="220"/>
      <c r="CX614" s="220"/>
      <c r="CY614" s="220"/>
      <c r="CZ614" s="220"/>
      <c r="DA614" s="220"/>
      <c r="DB614" s="220"/>
      <c r="DC614" s="96"/>
      <c r="DD614" s="96"/>
      <c r="DE614" s="96"/>
      <c r="DF614" s="86"/>
      <c r="DG614" s="86"/>
      <c r="DH614" s="96"/>
      <c r="DI614" s="96"/>
      <c r="DJ614" s="96"/>
      <c r="DK614" s="96"/>
      <c r="DL614" s="96"/>
      <c r="DM614" s="96"/>
      <c r="DN614" s="96"/>
      <c r="DO614" s="96"/>
      <c r="DP614" s="96"/>
      <c r="DQ614" s="96"/>
      <c r="DR614" s="96"/>
      <c r="DS614" s="96"/>
      <c r="DT614" s="96"/>
      <c r="DU614" s="96"/>
      <c r="DV614" s="96"/>
      <c r="DW614" s="96"/>
      <c r="DX614" s="96"/>
      <c r="DY614" s="96"/>
      <c r="DZ614" s="96"/>
      <c r="EA614" s="96"/>
      <c r="EB614" s="96"/>
      <c r="EC614" s="96"/>
      <c r="ED614" s="96"/>
      <c r="EE614" s="96"/>
      <c r="EF614" s="96"/>
      <c r="EG614" s="96"/>
      <c r="EH614" s="96"/>
      <c r="EI614" s="96"/>
      <c r="EJ614" s="96"/>
      <c r="EK614" s="96"/>
      <c r="EL614" s="96"/>
      <c r="EM614" s="96"/>
      <c r="EN614" s="96"/>
      <c r="EO614" s="96"/>
      <c r="EP614" s="96"/>
      <c r="EQ614" s="96"/>
      <c r="ER614" s="96"/>
      <c r="ES614" s="96"/>
      <c r="ET614" s="96"/>
      <c r="EU614" s="96"/>
      <c r="EV614" s="96"/>
      <c r="EW614" s="96"/>
      <c r="EX614" s="96"/>
      <c r="EY614" s="96"/>
      <c r="EZ614" s="96"/>
      <c r="FA614" s="96"/>
      <c r="FB614" s="96"/>
      <c r="FC614" s="96"/>
      <c r="FD614" s="96"/>
      <c r="FE614" s="96"/>
      <c r="FF614" s="96"/>
      <c r="FG614" s="96"/>
      <c r="FH614" s="96"/>
      <c r="FI614" s="96"/>
      <c r="FJ614" s="96"/>
      <c r="FK614" s="96"/>
      <c r="FL614" s="96"/>
      <c r="FM614" s="96"/>
      <c r="FN614" s="96"/>
      <c r="FO614" s="96"/>
      <c r="FP614" s="96"/>
      <c r="FQ614" s="96"/>
      <c r="FR614" s="96"/>
      <c r="FS614" s="96"/>
      <c r="FT614" s="96"/>
      <c r="FU614" s="96"/>
      <c r="FV614" s="96"/>
      <c r="FW614" s="96"/>
      <c r="FX614" s="96"/>
      <c r="FY614" s="159"/>
      <c r="FZ614" s="159"/>
      <c r="GA614" s="159"/>
      <c r="GB614" s="159"/>
      <c r="GC614" s="159"/>
      <c r="GD614" s="159"/>
      <c r="GE614" s="159"/>
      <c r="GF614" s="159"/>
      <c r="GG614" s="159"/>
      <c r="GH614" s="159"/>
      <c r="GI614" s="159"/>
      <c r="GJ614" s="159"/>
      <c r="GK614" s="159"/>
      <c r="GL614" s="159"/>
      <c r="GM614" s="159"/>
      <c r="GN614" s="159"/>
      <c r="GO614" s="159"/>
      <c r="GP614" s="159"/>
      <c r="GQ614" s="159"/>
      <c r="GR614" s="159"/>
      <c r="GS614" s="159"/>
      <c r="GT614" s="159"/>
      <c r="GU614" s="159"/>
      <c r="GV614" s="159"/>
      <c r="GW614" s="159"/>
      <c r="GX614" s="159"/>
      <c r="GY614" s="159"/>
      <c r="GZ614" s="159"/>
      <c r="HA614" s="159"/>
      <c r="HB614" s="159"/>
      <c r="HC614" s="159"/>
      <c r="HD614" s="159"/>
      <c r="HE614" s="159"/>
      <c r="HF614" s="159"/>
      <c r="HG614" s="159"/>
      <c r="HH614" s="159"/>
    </row>
    <row r="615" spans="1:216" s="148" customFormat="1" ht="15" customHeight="1">
      <c r="A615" s="86"/>
      <c r="B615" s="104" t="s">
        <v>756</v>
      </c>
      <c r="C615" s="106" t="s">
        <v>694</v>
      </c>
      <c r="D615" s="108"/>
      <c r="E615" s="108"/>
      <c r="F615" s="108"/>
      <c r="G615" s="86"/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96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186"/>
      <c r="AG615" s="177"/>
      <c r="AH615" s="220"/>
      <c r="AI615" s="220"/>
      <c r="AJ615" s="220"/>
      <c r="AK615" s="96"/>
      <c r="AL615" s="96"/>
      <c r="AM615" s="96"/>
      <c r="AN615" s="96"/>
      <c r="AO615" s="96"/>
      <c r="AP615" s="96"/>
      <c r="AQ615" s="96"/>
      <c r="AR615" s="96"/>
      <c r="AS615" s="96"/>
      <c r="AT615" s="220"/>
      <c r="AU615" s="220"/>
      <c r="AV615" s="220"/>
      <c r="AW615" s="96"/>
      <c r="AX615" s="96"/>
      <c r="AY615" s="96"/>
      <c r="AZ615" s="96"/>
      <c r="BA615" s="96"/>
      <c r="BB615" s="96"/>
      <c r="BC615" s="96"/>
      <c r="BD615" s="96"/>
      <c r="BE615" s="96"/>
      <c r="BF615" s="177"/>
      <c r="BG615" s="177"/>
      <c r="BH615" s="220"/>
      <c r="BI615" s="220"/>
      <c r="BJ615" s="220"/>
      <c r="BK615" s="220"/>
      <c r="BL615" s="220"/>
      <c r="BM615" s="220"/>
      <c r="BN615" s="96"/>
      <c r="BO615" s="96"/>
      <c r="BP615" s="96"/>
      <c r="BQ615" s="96"/>
      <c r="BR615" s="96"/>
      <c r="BS615" s="96"/>
      <c r="BT615" s="220"/>
      <c r="BU615" s="220"/>
      <c r="BV615" s="220"/>
      <c r="BW615" s="220"/>
      <c r="BX615" s="220"/>
      <c r="BY615" s="220"/>
      <c r="BZ615" s="96"/>
      <c r="CA615" s="96"/>
      <c r="CB615" s="96"/>
      <c r="CC615" s="96"/>
      <c r="CD615" s="96"/>
      <c r="CE615" s="96"/>
      <c r="CF615" s="177"/>
      <c r="CG615" s="177"/>
      <c r="CH615" s="220"/>
      <c r="CI615" s="220"/>
      <c r="CJ615" s="220"/>
      <c r="CK615" s="220"/>
      <c r="CL615" s="220"/>
      <c r="CM615" s="220"/>
      <c r="CN615" s="220"/>
      <c r="CO615" s="220"/>
      <c r="CP615" s="220"/>
      <c r="CQ615" s="96"/>
      <c r="CR615" s="96"/>
      <c r="CS615" s="96"/>
      <c r="CT615" s="220"/>
      <c r="CU615" s="220"/>
      <c r="CV615" s="220"/>
      <c r="CW615" s="220"/>
      <c r="CX615" s="220"/>
      <c r="CY615" s="220"/>
      <c r="CZ615" s="220"/>
      <c r="DA615" s="220"/>
      <c r="DB615" s="220"/>
      <c r="DC615" s="96"/>
      <c r="DD615" s="96"/>
      <c r="DE615" s="96"/>
      <c r="DF615" s="86"/>
      <c r="DG615" s="86"/>
      <c r="DH615" s="96"/>
      <c r="DI615" s="96"/>
      <c r="DJ615" s="96"/>
      <c r="DK615" s="96"/>
      <c r="DL615" s="96"/>
      <c r="DM615" s="96"/>
      <c r="DN615" s="96"/>
      <c r="DO615" s="96"/>
      <c r="DP615" s="96"/>
      <c r="DQ615" s="96"/>
      <c r="DR615" s="96"/>
      <c r="DS615" s="96"/>
      <c r="DT615" s="96"/>
      <c r="DU615" s="96"/>
      <c r="DV615" s="96"/>
      <c r="DW615" s="96"/>
      <c r="DX615" s="96"/>
      <c r="DY615" s="96"/>
      <c r="DZ615" s="96"/>
      <c r="EA615" s="96"/>
      <c r="EB615" s="96"/>
      <c r="EC615" s="96"/>
      <c r="ED615" s="96"/>
      <c r="EE615" s="96"/>
      <c r="EF615" s="96"/>
      <c r="EG615" s="96"/>
      <c r="EH615" s="96"/>
      <c r="EI615" s="96"/>
      <c r="EJ615" s="96"/>
      <c r="EK615" s="96"/>
      <c r="EL615" s="96"/>
      <c r="EM615" s="96"/>
      <c r="EN615" s="96"/>
      <c r="EO615" s="96"/>
      <c r="EP615" s="96"/>
      <c r="EQ615" s="96"/>
      <c r="ER615" s="96"/>
      <c r="ES615" s="96"/>
      <c r="ET615" s="96"/>
      <c r="EU615" s="96"/>
      <c r="EV615" s="96"/>
      <c r="EW615" s="96"/>
      <c r="EX615" s="96"/>
      <c r="EY615" s="96"/>
      <c r="EZ615" s="96"/>
      <c r="FA615" s="96"/>
      <c r="FB615" s="96"/>
      <c r="FC615" s="96"/>
      <c r="FD615" s="96"/>
      <c r="FE615" s="96"/>
      <c r="FF615" s="96"/>
      <c r="FG615" s="96"/>
      <c r="FH615" s="96"/>
      <c r="FI615" s="96"/>
      <c r="FJ615" s="96"/>
      <c r="FK615" s="96"/>
      <c r="FL615" s="96"/>
      <c r="FM615" s="96"/>
      <c r="FN615" s="96"/>
      <c r="FO615" s="96"/>
      <c r="FP615" s="96"/>
      <c r="FQ615" s="96"/>
      <c r="FR615" s="96"/>
      <c r="FS615" s="96"/>
      <c r="FT615" s="96"/>
      <c r="FU615" s="96"/>
      <c r="FV615" s="96"/>
      <c r="FW615" s="96"/>
      <c r="FX615" s="96"/>
      <c r="FY615" s="159"/>
      <c r="FZ615" s="159"/>
      <c r="GA615" s="159"/>
      <c r="GB615" s="159"/>
      <c r="GC615" s="159"/>
      <c r="GD615" s="159"/>
      <c r="GE615" s="159"/>
      <c r="GF615" s="159"/>
      <c r="GG615" s="159"/>
      <c r="GH615" s="159"/>
      <c r="GI615" s="159"/>
      <c r="GJ615" s="159"/>
      <c r="GK615" s="159"/>
      <c r="GL615" s="159"/>
      <c r="GM615" s="159"/>
      <c r="GN615" s="159"/>
      <c r="GO615" s="159"/>
      <c r="GP615" s="159"/>
      <c r="GQ615" s="159"/>
      <c r="GR615" s="159"/>
      <c r="GS615" s="159"/>
      <c r="GT615" s="159"/>
      <c r="GU615" s="159"/>
      <c r="GV615" s="159"/>
      <c r="GW615" s="159"/>
      <c r="GX615" s="159"/>
      <c r="GY615" s="159"/>
      <c r="GZ615" s="159"/>
      <c r="HA615" s="159"/>
      <c r="HB615" s="159"/>
      <c r="HC615" s="159"/>
      <c r="HD615" s="159"/>
      <c r="HE615" s="159"/>
      <c r="HF615" s="159"/>
      <c r="HG615" s="159"/>
      <c r="HH615" s="159"/>
    </row>
    <row r="616" spans="1:216" s="148" customFormat="1" ht="15" customHeight="1">
      <c r="A616" s="86"/>
      <c r="B616" s="104" t="s">
        <v>757</v>
      </c>
      <c r="C616" s="106" t="s">
        <v>694</v>
      </c>
      <c r="D616" s="108"/>
      <c r="E616" s="108"/>
      <c r="F616" s="108"/>
      <c r="G616" s="86"/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96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186"/>
      <c r="AG616" s="177"/>
      <c r="AH616" s="220"/>
      <c r="AI616" s="220"/>
      <c r="AJ616" s="220"/>
      <c r="AK616" s="96"/>
      <c r="AL616" s="96"/>
      <c r="AM616" s="96"/>
      <c r="AN616" s="96"/>
      <c r="AO616" s="96"/>
      <c r="AP616" s="96"/>
      <c r="AQ616" s="96"/>
      <c r="AR616" s="96"/>
      <c r="AS616" s="96"/>
      <c r="AT616" s="220"/>
      <c r="AU616" s="220"/>
      <c r="AV616" s="220"/>
      <c r="AW616" s="96"/>
      <c r="AX616" s="96"/>
      <c r="AY616" s="96"/>
      <c r="AZ616" s="96"/>
      <c r="BA616" s="96"/>
      <c r="BB616" s="96"/>
      <c r="BC616" s="96"/>
      <c r="BD616" s="96"/>
      <c r="BE616" s="96"/>
      <c r="BF616" s="177"/>
      <c r="BG616" s="177"/>
      <c r="BH616" s="220"/>
      <c r="BI616" s="220"/>
      <c r="BJ616" s="220"/>
      <c r="BK616" s="220"/>
      <c r="BL616" s="220"/>
      <c r="BM616" s="220"/>
      <c r="BN616" s="96"/>
      <c r="BO616" s="96"/>
      <c r="BP616" s="96"/>
      <c r="BQ616" s="96"/>
      <c r="BR616" s="96"/>
      <c r="BS616" s="96"/>
      <c r="BT616" s="220"/>
      <c r="BU616" s="220"/>
      <c r="BV616" s="220"/>
      <c r="BW616" s="220"/>
      <c r="BX616" s="220"/>
      <c r="BY616" s="220"/>
      <c r="BZ616" s="96"/>
      <c r="CA616" s="96"/>
      <c r="CB616" s="96"/>
      <c r="CC616" s="96"/>
      <c r="CD616" s="96"/>
      <c r="CE616" s="96"/>
      <c r="CF616" s="177"/>
      <c r="CG616" s="177"/>
      <c r="CH616" s="220"/>
      <c r="CI616" s="220"/>
      <c r="CJ616" s="220"/>
      <c r="CK616" s="220"/>
      <c r="CL616" s="220"/>
      <c r="CM616" s="220"/>
      <c r="CN616" s="220"/>
      <c r="CO616" s="220"/>
      <c r="CP616" s="220"/>
      <c r="CQ616" s="96"/>
      <c r="CR616" s="96"/>
      <c r="CS616" s="96"/>
      <c r="CT616" s="220"/>
      <c r="CU616" s="220"/>
      <c r="CV616" s="220"/>
      <c r="CW616" s="220"/>
      <c r="CX616" s="220"/>
      <c r="CY616" s="220"/>
      <c r="CZ616" s="220"/>
      <c r="DA616" s="220"/>
      <c r="DB616" s="220"/>
      <c r="DC616" s="96"/>
      <c r="DD616" s="96"/>
      <c r="DE616" s="96"/>
      <c r="DF616" s="86"/>
      <c r="DG616" s="86"/>
      <c r="DH616" s="96"/>
      <c r="DI616" s="96"/>
      <c r="DJ616" s="96"/>
      <c r="DK616" s="96"/>
      <c r="DL616" s="96"/>
      <c r="DM616" s="96"/>
      <c r="DN616" s="96"/>
      <c r="DO616" s="96"/>
      <c r="DP616" s="96"/>
      <c r="DQ616" s="96"/>
      <c r="DR616" s="96"/>
      <c r="DS616" s="96"/>
      <c r="DT616" s="96"/>
      <c r="DU616" s="96"/>
      <c r="DV616" s="96"/>
      <c r="DW616" s="96"/>
      <c r="DX616" s="96"/>
      <c r="DY616" s="96"/>
      <c r="DZ616" s="96"/>
      <c r="EA616" s="96"/>
      <c r="EB616" s="96"/>
      <c r="EC616" s="96"/>
      <c r="ED616" s="96"/>
      <c r="EE616" s="96"/>
      <c r="EF616" s="96"/>
      <c r="EG616" s="96"/>
      <c r="EH616" s="96"/>
      <c r="EI616" s="96"/>
      <c r="EJ616" s="96"/>
      <c r="EK616" s="96"/>
      <c r="EL616" s="96"/>
      <c r="EM616" s="96"/>
      <c r="EN616" s="96"/>
      <c r="EO616" s="96"/>
      <c r="EP616" s="96"/>
      <c r="EQ616" s="96"/>
      <c r="ER616" s="96"/>
      <c r="ES616" s="96"/>
      <c r="ET616" s="96"/>
      <c r="EU616" s="96"/>
      <c r="EV616" s="96"/>
      <c r="EW616" s="96"/>
      <c r="EX616" s="96"/>
      <c r="EY616" s="96"/>
      <c r="EZ616" s="96"/>
      <c r="FA616" s="96"/>
      <c r="FB616" s="96"/>
      <c r="FC616" s="96"/>
      <c r="FD616" s="96"/>
      <c r="FE616" s="96"/>
      <c r="FF616" s="96"/>
      <c r="FG616" s="96"/>
      <c r="FH616" s="96"/>
      <c r="FI616" s="96"/>
      <c r="FJ616" s="96"/>
      <c r="FK616" s="96"/>
      <c r="FL616" s="96"/>
      <c r="FM616" s="96"/>
      <c r="FN616" s="96"/>
      <c r="FO616" s="96"/>
      <c r="FP616" s="96"/>
      <c r="FQ616" s="96"/>
      <c r="FR616" s="96"/>
      <c r="FS616" s="96"/>
      <c r="FT616" s="96"/>
      <c r="FU616" s="96"/>
      <c r="FV616" s="96"/>
      <c r="FW616" s="96"/>
      <c r="FX616" s="96"/>
      <c r="FY616" s="159"/>
      <c r="FZ616" s="159"/>
      <c r="GA616" s="159"/>
      <c r="GB616" s="159"/>
      <c r="GC616" s="159"/>
      <c r="GD616" s="159"/>
      <c r="GE616" s="159"/>
      <c r="GF616" s="159"/>
      <c r="GG616" s="159"/>
      <c r="GH616" s="159"/>
      <c r="GI616" s="159"/>
      <c r="GJ616" s="159"/>
      <c r="GK616" s="159"/>
      <c r="GL616" s="159"/>
      <c r="GM616" s="159"/>
      <c r="GN616" s="159"/>
      <c r="GO616" s="159"/>
      <c r="GP616" s="159"/>
      <c r="GQ616" s="159"/>
      <c r="GR616" s="159"/>
      <c r="GS616" s="159"/>
      <c r="GT616" s="159"/>
      <c r="GU616" s="159"/>
      <c r="GV616" s="159"/>
      <c r="GW616" s="159"/>
      <c r="GX616" s="159"/>
      <c r="GY616" s="159"/>
      <c r="GZ616" s="159"/>
      <c r="HA616" s="159"/>
      <c r="HB616" s="159"/>
      <c r="HC616" s="159"/>
      <c r="HD616" s="159"/>
      <c r="HE616" s="159"/>
      <c r="HF616" s="159"/>
      <c r="HG616" s="159"/>
      <c r="HH616" s="159"/>
    </row>
    <row r="617" spans="1:216" s="148" customFormat="1" ht="15" customHeight="1">
      <c r="A617" s="86"/>
      <c r="B617" s="104" t="s">
        <v>758</v>
      </c>
      <c r="C617" s="106" t="s">
        <v>694</v>
      </c>
      <c r="D617" s="108"/>
      <c r="E617" s="108"/>
      <c r="F617" s="108"/>
      <c r="G617" s="86"/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96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186"/>
      <c r="AG617" s="177"/>
      <c r="AH617" s="220"/>
      <c r="AI617" s="220"/>
      <c r="AJ617" s="220"/>
      <c r="AK617" s="96"/>
      <c r="AL617" s="96"/>
      <c r="AM617" s="96"/>
      <c r="AN617" s="96"/>
      <c r="AO617" s="96"/>
      <c r="AP617" s="96"/>
      <c r="AQ617" s="96"/>
      <c r="AR617" s="96"/>
      <c r="AS617" s="96"/>
      <c r="AT617" s="220"/>
      <c r="AU617" s="220"/>
      <c r="AV617" s="220"/>
      <c r="AW617" s="96"/>
      <c r="AX617" s="96"/>
      <c r="AY617" s="96"/>
      <c r="AZ617" s="96"/>
      <c r="BA617" s="96"/>
      <c r="BB617" s="96"/>
      <c r="BC617" s="96"/>
      <c r="BD617" s="96"/>
      <c r="BE617" s="96"/>
      <c r="BF617" s="177"/>
      <c r="BG617" s="177"/>
      <c r="BH617" s="220"/>
      <c r="BI617" s="220"/>
      <c r="BJ617" s="220"/>
      <c r="BK617" s="220"/>
      <c r="BL617" s="220"/>
      <c r="BM617" s="220"/>
      <c r="BN617" s="96"/>
      <c r="BO617" s="96"/>
      <c r="BP617" s="96"/>
      <c r="BQ617" s="96"/>
      <c r="BR617" s="96"/>
      <c r="BS617" s="96"/>
      <c r="BT617" s="220"/>
      <c r="BU617" s="220"/>
      <c r="BV617" s="220"/>
      <c r="BW617" s="220"/>
      <c r="BX617" s="220"/>
      <c r="BY617" s="220"/>
      <c r="BZ617" s="96"/>
      <c r="CA617" s="96"/>
      <c r="CB617" s="96"/>
      <c r="CC617" s="96"/>
      <c r="CD617" s="96"/>
      <c r="CE617" s="96"/>
      <c r="CF617" s="177"/>
      <c r="CG617" s="177"/>
      <c r="CH617" s="220"/>
      <c r="CI617" s="220"/>
      <c r="CJ617" s="220"/>
      <c r="CK617" s="220"/>
      <c r="CL617" s="220"/>
      <c r="CM617" s="220"/>
      <c r="CN617" s="220"/>
      <c r="CO617" s="220"/>
      <c r="CP617" s="220"/>
      <c r="CQ617" s="96"/>
      <c r="CR617" s="96"/>
      <c r="CS617" s="96"/>
      <c r="CT617" s="220"/>
      <c r="CU617" s="220"/>
      <c r="CV617" s="220"/>
      <c r="CW617" s="220"/>
      <c r="CX617" s="220"/>
      <c r="CY617" s="220"/>
      <c r="CZ617" s="220"/>
      <c r="DA617" s="220"/>
      <c r="DB617" s="220"/>
      <c r="DC617" s="96"/>
      <c r="DD617" s="96"/>
      <c r="DE617" s="96"/>
      <c r="DF617" s="86"/>
      <c r="DG617" s="86"/>
      <c r="DH617" s="96"/>
      <c r="DI617" s="96"/>
      <c r="DJ617" s="96"/>
      <c r="DK617" s="96"/>
      <c r="DL617" s="96"/>
      <c r="DM617" s="96"/>
      <c r="DN617" s="96"/>
      <c r="DO617" s="96"/>
      <c r="DP617" s="96"/>
      <c r="DQ617" s="96"/>
      <c r="DR617" s="96"/>
      <c r="DS617" s="96"/>
      <c r="DT617" s="96"/>
      <c r="DU617" s="96"/>
      <c r="DV617" s="96"/>
      <c r="DW617" s="96"/>
      <c r="DX617" s="96"/>
      <c r="DY617" s="96"/>
      <c r="DZ617" s="96"/>
      <c r="EA617" s="96"/>
      <c r="EB617" s="96"/>
      <c r="EC617" s="96"/>
      <c r="ED617" s="96"/>
      <c r="EE617" s="96"/>
      <c r="EF617" s="96"/>
      <c r="EG617" s="96"/>
      <c r="EH617" s="96"/>
      <c r="EI617" s="96"/>
      <c r="EJ617" s="96"/>
      <c r="EK617" s="96"/>
      <c r="EL617" s="96"/>
      <c r="EM617" s="96"/>
      <c r="EN617" s="96"/>
      <c r="EO617" s="96"/>
      <c r="EP617" s="96"/>
      <c r="EQ617" s="96"/>
      <c r="ER617" s="96"/>
      <c r="ES617" s="96"/>
      <c r="ET617" s="96"/>
      <c r="EU617" s="96"/>
      <c r="EV617" s="96"/>
      <c r="EW617" s="96"/>
      <c r="EX617" s="96"/>
      <c r="EY617" s="96"/>
      <c r="EZ617" s="96"/>
      <c r="FA617" s="96"/>
      <c r="FB617" s="96"/>
      <c r="FC617" s="96"/>
      <c r="FD617" s="96"/>
      <c r="FE617" s="96"/>
      <c r="FF617" s="96"/>
      <c r="FG617" s="96"/>
      <c r="FH617" s="96"/>
      <c r="FI617" s="96"/>
      <c r="FJ617" s="96"/>
      <c r="FK617" s="96"/>
      <c r="FL617" s="96"/>
      <c r="FM617" s="96"/>
      <c r="FN617" s="96"/>
      <c r="FO617" s="96"/>
      <c r="FP617" s="96"/>
      <c r="FQ617" s="96"/>
      <c r="FR617" s="96"/>
      <c r="FS617" s="96"/>
      <c r="FT617" s="96"/>
      <c r="FU617" s="96"/>
      <c r="FV617" s="96"/>
      <c r="FW617" s="96"/>
      <c r="FX617" s="96"/>
      <c r="FY617" s="159"/>
      <c r="FZ617" s="159"/>
      <c r="GA617" s="159"/>
      <c r="GB617" s="159"/>
      <c r="GC617" s="159"/>
      <c r="GD617" s="159"/>
      <c r="GE617" s="159"/>
      <c r="GF617" s="159"/>
      <c r="GG617" s="159"/>
      <c r="GH617" s="159"/>
      <c r="GI617" s="159"/>
      <c r="GJ617" s="159"/>
      <c r="GK617" s="159"/>
      <c r="GL617" s="159"/>
      <c r="GM617" s="159"/>
      <c r="GN617" s="159"/>
      <c r="GO617" s="159"/>
      <c r="GP617" s="159"/>
      <c r="GQ617" s="159"/>
      <c r="GR617" s="159"/>
      <c r="GS617" s="159"/>
      <c r="GT617" s="159"/>
      <c r="GU617" s="159"/>
      <c r="GV617" s="159"/>
      <c r="GW617" s="159"/>
      <c r="GX617" s="159"/>
      <c r="GY617" s="159"/>
      <c r="GZ617" s="159"/>
      <c r="HA617" s="159"/>
      <c r="HB617" s="159"/>
      <c r="HC617" s="159"/>
      <c r="HD617" s="159"/>
      <c r="HE617" s="159"/>
      <c r="HF617" s="159"/>
      <c r="HG617" s="159"/>
      <c r="HH617" s="159"/>
    </row>
    <row r="618" spans="1:216" s="280" customFormat="1" ht="15" customHeight="1">
      <c r="A618" s="264"/>
      <c r="B618" s="255" t="s">
        <v>759</v>
      </c>
      <c r="C618" s="254"/>
      <c r="D618" s="263"/>
      <c r="E618" s="263"/>
      <c r="F618" s="263"/>
      <c r="G618" s="264"/>
      <c r="H618" s="266"/>
      <c r="I618" s="266"/>
      <c r="J618" s="266"/>
      <c r="K618" s="266"/>
      <c r="L618" s="266"/>
      <c r="M618" s="266"/>
      <c r="N618" s="266"/>
      <c r="O618" s="266"/>
      <c r="P618" s="266"/>
      <c r="Q618" s="266"/>
      <c r="R618" s="266"/>
      <c r="S618" s="266"/>
      <c r="T618" s="266"/>
      <c r="U618" s="266"/>
      <c r="V618" s="266"/>
      <c r="W618" s="266"/>
      <c r="X618" s="266"/>
      <c r="Y618" s="266"/>
      <c r="Z618" s="266"/>
      <c r="AA618" s="266"/>
      <c r="AB618" s="266"/>
      <c r="AC618" s="266"/>
      <c r="AD618" s="266"/>
      <c r="AE618" s="266"/>
      <c r="AF618" s="267"/>
      <c r="AG618" s="265"/>
      <c r="AH618" s="266"/>
      <c r="AI618" s="266"/>
      <c r="AJ618" s="266"/>
      <c r="AK618" s="266"/>
      <c r="AL618" s="266"/>
      <c r="AM618" s="266"/>
      <c r="AN618" s="266"/>
      <c r="AO618" s="266"/>
      <c r="AP618" s="266"/>
      <c r="AQ618" s="266"/>
      <c r="AR618" s="266"/>
      <c r="AS618" s="266"/>
      <c r="AT618" s="266"/>
      <c r="AU618" s="266"/>
      <c r="AV618" s="266"/>
      <c r="AW618" s="266"/>
      <c r="AX618" s="266"/>
      <c r="AY618" s="266"/>
      <c r="AZ618" s="266"/>
      <c r="BA618" s="266"/>
      <c r="BB618" s="266"/>
      <c r="BC618" s="266"/>
      <c r="BD618" s="266"/>
      <c r="BE618" s="266"/>
      <c r="BF618" s="265"/>
      <c r="BG618" s="265"/>
      <c r="BH618" s="266"/>
      <c r="BI618" s="266"/>
      <c r="BJ618" s="266"/>
      <c r="BK618" s="266"/>
      <c r="BL618" s="266"/>
      <c r="BM618" s="266"/>
      <c r="BN618" s="266"/>
      <c r="BO618" s="266"/>
      <c r="BP618" s="266"/>
      <c r="BQ618" s="266"/>
      <c r="BR618" s="266"/>
      <c r="BS618" s="266"/>
      <c r="BT618" s="266"/>
      <c r="BU618" s="266"/>
      <c r="BV618" s="266"/>
      <c r="BW618" s="266"/>
      <c r="BX618" s="266"/>
      <c r="BY618" s="266"/>
      <c r="BZ618" s="266"/>
      <c r="CA618" s="266"/>
      <c r="CB618" s="266"/>
      <c r="CC618" s="266"/>
      <c r="CD618" s="266"/>
      <c r="CE618" s="266"/>
      <c r="CF618" s="265"/>
      <c r="CG618" s="265"/>
      <c r="CH618" s="266"/>
      <c r="CI618" s="266"/>
      <c r="CJ618" s="266"/>
      <c r="CK618" s="266"/>
      <c r="CL618" s="266"/>
      <c r="CM618" s="266"/>
      <c r="CN618" s="266"/>
      <c r="CO618" s="266"/>
      <c r="CP618" s="266"/>
      <c r="CQ618" s="266"/>
      <c r="CR618" s="266"/>
      <c r="CS618" s="266"/>
      <c r="CT618" s="266"/>
      <c r="CU618" s="266"/>
      <c r="CV618" s="266"/>
      <c r="CW618" s="266"/>
      <c r="CX618" s="266"/>
      <c r="CY618" s="266"/>
      <c r="CZ618" s="266"/>
      <c r="DA618" s="266"/>
      <c r="DB618" s="266"/>
      <c r="DC618" s="266"/>
      <c r="DD618" s="266"/>
      <c r="DE618" s="266"/>
      <c r="DF618" s="264"/>
      <c r="DG618" s="264"/>
      <c r="DH618" s="266"/>
      <c r="DI618" s="266"/>
      <c r="DJ618" s="266"/>
      <c r="DK618" s="266"/>
      <c r="DL618" s="266"/>
      <c r="DM618" s="266"/>
      <c r="DN618" s="266"/>
      <c r="DO618" s="266"/>
      <c r="DP618" s="266"/>
      <c r="DQ618" s="266"/>
      <c r="DR618" s="266"/>
      <c r="DS618" s="266"/>
      <c r="DT618" s="266"/>
      <c r="DU618" s="266"/>
      <c r="DV618" s="266"/>
      <c r="DW618" s="266"/>
      <c r="DX618" s="266"/>
      <c r="DY618" s="266"/>
      <c r="DZ618" s="266"/>
      <c r="EA618" s="266"/>
      <c r="EB618" s="266"/>
      <c r="EC618" s="266"/>
      <c r="ED618" s="266"/>
      <c r="EE618" s="266"/>
      <c r="EF618" s="266"/>
      <c r="EG618" s="266"/>
      <c r="EH618" s="266"/>
      <c r="EI618" s="266"/>
      <c r="EJ618" s="266"/>
      <c r="EK618" s="266"/>
      <c r="EL618" s="266"/>
      <c r="EM618" s="266"/>
      <c r="EN618" s="266"/>
      <c r="EO618" s="266"/>
      <c r="EP618" s="266"/>
      <c r="EQ618" s="266"/>
      <c r="ER618" s="266"/>
      <c r="ES618" s="266"/>
      <c r="ET618" s="266"/>
      <c r="EU618" s="266"/>
      <c r="EV618" s="266"/>
      <c r="EW618" s="266"/>
      <c r="EX618" s="266"/>
      <c r="EY618" s="266"/>
      <c r="EZ618" s="266"/>
      <c r="FA618" s="266"/>
      <c r="FB618" s="266"/>
      <c r="FC618" s="266"/>
      <c r="FD618" s="266"/>
      <c r="FE618" s="266"/>
      <c r="FF618" s="266"/>
      <c r="FG618" s="266"/>
      <c r="FH618" s="266"/>
      <c r="FI618" s="266"/>
      <c r="FJ618" s="266"/>
      <c r="FK618" s="266"/>
      <c r="FL618" s="266"/>
      <c r="FM618" s="266"/>
      <c r="FN618" s="266"/>
      <c r="FO618" s="266"/>
      <c r="FP618" s="266"/>
      <c r="FQ618" s="266"/>
      <c r="FR618" s="266"/>
      <c r="FS618" s="266"/>
      <c r="FT618" s="266"/>
      <c r="FU618" s="266"/>
      <c r="FV618" s="266"/>
      <c r="FW618" s="266"/>
      <c r="FX618" s="266"/>
      <c r="FY618" s="276"/>
      <c r="FZ618" s="276"/>
      <c r="GA618" s="276"/>
      <c r="GB618" s="276"/>
      <c r="GC618" s="276"/>
      <c r="GD618" s="276"/>
      <c r="GE618" s="276"/>
      <c r="GF618" s="276"/>
      <c r="GG618" s="276"/>
      <c r="GH618" s="276"/>
      <c r="GI618" s="276"/>
      <c r="GJ618" s="276"/>
      <c r="GK618" s="276"/>
      <c r="GL618" s="276"/>
      <c r="GM618" s="276"/>
      <c r="GN618" s="276"/>
      <c r="GO618" s="276"/>
      <c r="GP618" s="276"/>
      <c r="GQ618" s="276"/>
      <c r="GR618" s="276"/>
      <c r="GS618" s="276"/>
      <c r="GT618" s="276"/>
      <c r="GU618" s="276"/>
      <c r="GV618" s="276"/>
      <c r="GW618" s="276"/>
      <c r="GX618" s="276"/>
      <c r="GY618" s="276"/>
      <c r="GZ618" s="276"/>
      <c r="HA618" s="276"/>
      <c r="HB618" s="276"/>
      <c r="HC618" s="276"/>
      <c r="HD618" s="276"/>
      <c r="HE618" s="276"/>
      <c r="HF618" s="276"/>
      <c r="HG618" s="276"/>
      <c r="HH618" s="276"/>
    </row>
    <row r="619" spans="1:216" s="148" customFormat="1" ht="15" customHeight="1">
      <c r="A619" s="86"/>
      <c r="B619" s="104" t="s">
        <v>760</v>
      </c>
      <c r="C619" s="106" t="s">
        <v>694</v>
      </c>
      <c r="D619" s="108"/>
      <c r="E619" s="108"/>
      <c r="F619" s="108"/>
      <c r="G619" s="86"/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96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186"/>
      <c r="AG619" s="177"/>
      <c r="AH619" s="220"/>
      <c r="AI619" s="220"/>
      <c r="AJ619" s="220"/>
      <c r="AK619" s="96"/>
      <c r="AL619" s="96"/>
      <c r="AM619" s="96"/>
      <c r="AN619" s="96"/>
      <c r="AO619" s="96"/>
      <c r="AP619" s="96"/>
      <c r="AQ619" s="96"/>
      <c r="AR619" s="96"/>
      <c r="AS619" s="96"/>
      <c r="AT619" s="220"/>
      <c r="AU619" s="220"/>
      <c r="AV619" s="220"/>
      <c r="AW619" s="96"/>
      <c r="AX619" s="96"/>
      <c r="AY619" s="96"/>
      <c r="AZ619" s="96"/>
      <c r="BA619" s="96"/>
      <c r="BB619" s="96"/>
      <c r="BC619" s="96"/>
      <c r="BD619" s="96"/>
      <c r="BE619" s="96"/>
      <c r="BF619" s="177"/>
      <c r="BG619" s="177"/>
      <c r="BH619" s="220"/>
      <c r="BI619" s="220"/>
      <c r="BJ619" s="220"/>
      <c r="BK619" s="220"/>
      <c r="BL619" s="220"/>
      <c r="BM619" s="220"/>
      <c r="BN619" s="96"/>
      <c r="BO619" s="96"/>
      <c r="BP619" s="96"/>
      <c r="BQ619" s="96"/>
      <c r="BR619" s="96"/>
      <c r="BS619" s="96"/>
      <c r="BT619" s="220"/>
      <c r="BU619" s="220"/>
      <c r="BV619" s="220"/>
      <c r="BW619" s="220"/>
      <c r="BX619" s="220"/>
      <c r="BY619" s="220"/>
      <c r="BZ619" s="96"/>
      <c r="CA619" s="96"/>
      <c r="CB619" s="96"/>
      <c r="CC619" s="96"/>
      <c r="CD619" s="96"/>
      <c r="CE619" s="96"/>
      <c r="CF619" s="177"/>
      <c r="CG619" s="177"/>
      <c r="CH619" s="220"/>
      <c r="CI619" s="220"/>
      <c r="CJ619" s="220"/>
      <c r="CK619" s="220"/>
      <c r="CL619" s="220"/>
      <c r="CM619" s="220"/>
      <c r="CN619" s="220"/>
      <c r="CO619" s="220"/>
      <c r="CP619" s="220"/>
      <c r="CQ619" s="96"/>
      <c r="CR619" s="96"/>
      <c r="CS619" s="96"/>
      <c r="CT619" s="220"/>
      <c r="CU619" s="220"/>
      <c r="CV619" s="220"/>
      <c r="CW619" s="220"/>
      <c r="CX619" s="220"/>
      <c r="CY619" s="220"/>
      <c r="CZ619" s="220"/>
      <c r="DA619" s="220"/>
      <c r="DB619" s="220"/>
      <c r="DC619" s="96"/>
      <c r="DD619" s="96"/>
      <c r="DE619" s="96"/>
      <c r="DF619" s="86"/>
      <c r="DG619" s="86"/>
      <c r="DH619" s="96"/>
      <c r="DI619" s="96"/>
      <c r="DJ619" s="96"/>
      <c r="DK619" s="96"/>
      <c r="DL619" s="96"/>
      <c r="DM619" s="96"/>
      <c r="DN619" s="96"/>
      <c r="DO619" s="96"/>
      <c r="DP619" s="96"/>
      <c r="DQ619" s="96"/>
      <c r="DR619" s="96"/>
      <c r="DS619" s="96"/>
      <c r="DT619" s="96"/>
      <c r="DU619" s="96"/>
      <c r="DV619" s="96"/>
      <c r="DW619" s="96"/>
      <c r="DX619" s="96"/>
      <c r="DY619" s="96"/>
      <c r="DZ619" s="96"/>
      <c r="EA619" s="96"/>
      <c r="EB619" s="96"/>
      <c r="EC619" s="96"/>
      <c r="ED619" s="96"/>
      <c r="EE619" s="96"/>
      <c r="EF619" s="96"/>
      <c r="EG619" s="96"/>
      <c r="EH619" s="96"/>
      <c r="EI619" s="96"/>
      <c r="EJ619" s="96"/>
      <c r="EK619" s="96"/>
      <c r="EL619" s="96"/>
      <c r="EM619" s="96"/>
      <c r="EN619" s="96"/>
      <c r="EO619" s="96"/>
      <c r="EP619" s="96"/>
      <c r="EQ619" s="96"/>
      <c r="ER619" s="96"/>
      <c r="ES619" s="96"/>
      <c r="ET619" s="96"/>
      <c r="EU619" s="96"/>
      <c r="EV619" s="96"/>
      <c r="EW619" s="96"/>
      <c r="EX619" s="96"/>
      <c r="EY619" s="96"/>
      <c r="EZ619" s="96"/>
      <c r="FA619" s="96"/>
      <c r="FB619" s="96"/>
      <c r="FC619" s="96"/>
      <c r="FD619" s="96"/>
      <c r="FE619" s="96"/>
      <c r="FF619" s="96"/>
      <c r="FG619" s="96"/>
      <c r="FH619" s="96"/>
      <c r="FI619" s="96"/>
      <c r="FJ619" s="96"/>
      <c r="FK619" s="96"/>
      <c r="FL619" s="96"/>
      <c r="FM619" s="96"/>
      <c r="FN619" s="96"/>
      <c r="FO619" s="96"/>
      <c r="FP619" s="96"/>
      <c r="FQ619" s="96"/>
      <c r="FR619" s="96"/>
      <c r="FS619" s="96"/>
      <c r="FT619" s="96"/>
      <c r="FU619" s="96"/>
      <c r="FV619" s="96"/>
      <c r="FW619" s="96"/>
      <c r="FX619" s="96"/>
      <c r="FY619" s="159"/>
      <c r="FZ619" s="159"/>
      <c r="GA619" s="159"/>
      <c r="GB619" s="159"/>
      <c r="GC619" s="159"/>
      <c r="GD619" s="159"/>
      <c r="GE619" s="159"/>
      <c r="GF619" s="159"/>
      <c r="GG619" s="159"/>
      <c r="GH619" s="159"/>
      <c r="GI619" s="159"/>
      <c r="GJ619" s="159"/>
      <c r="GK619" s="159"/>
      <c r="GL619" s="159"/>
      <c r="GM619" s="159"/>
      <c r="GN619" s="159"/>
      <c r="GO619" s="159"/>
      <c r="GP619" s="159"/>
      <c r="GQ619" s="159"/>
      <c r="GR619" s="159"/>
      <c r="GS619" s="159"/>
      <c r="GT619" s="159"/>
      <c r="GU619" s="159"/>
      <c r="GV619" s="159"/>
      <c r="GW619" s="159"/>
      <c r="GX619" s="159"/>
      <c r="GY619" s="159"/>
      <c r="GZ619" s="159"/>
      <c r="HA619" s="159"/>
      <c r="HB619" s="159"/>
      <c r="HC619" s="159"/>
      <c r="HD619" s="159"/>
      <c r="HE619" s="159"/>
      <c r="HF619" s="159"/>
      <c r="HG619" s="159"/>
      <c r="HH619" s="159"/>
    </row>
    <row r="620" spans="1:216" s="148" customFormat="1" ht="15" customHeight="1">
      <c r="A620" s="86"/>
      <c r="B620" s="104" t="s">
        <v>761</v>
      </c>
      <c r="C620" s="106" t="s">
        <v>694</v>
      </c>
      <c r="D620" s="108"/>
      <c r="E620" s="108"/>
      <c r="F620" s="108"/>
      <c r="G620" s="86"/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96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186"/>
      <c r="AG620" s="177"/>
      <c r="AH620" s="220"/>
      <c r="AI620" s="220"/>
      <c r="AJ620" s="220"/>
      <c r="AK620" s="96"/>
      <c r="AL620" s="96"/>
      <c r="AM620" s="96"/>
      <c r="AN620" s="96"/>
      <c r="AO620" s="96"/>
      <c r="AP620" s="96"/>
      <c r="AQ620" s="96"/>
      <c r="AR620" s="96"/>
      <c r="AS620" s="96"/>
      <c r="AT620" s="220"/>
      <c r="AU620" s="220"/>
      <c r="AV620" s="220"/>
      <c r="AW620" s="96"/>
      <c r="AX620" s="96"/>
      <c r="AY620" s="96"/>
      <c r="AZ620" s="96"/>
      <c r="BA620" s="96"/>
      <c r="BB620" s="96"/>
      <c r="BC620" s="96"/>
      <c r="BD620" s="96"/>
      <c r="BE620" s="96"/>
      <c r="BF620" s="177"/>
      <c r="BG620" s="177"/>
      <c r="BH620" s="220"/>
      <c r="BI620" s="220"/>
      <c r="BJ620" s="220"/>
      <c r="BK620" s="220"/>
      <c r="BL620" s="220"/>
      <c r="BM620" s="220"/>
      <c r="BN620" s="96"/>
      <c r="BO620" s="96"/>
      <c r="BP620" s="96"/>
      <c r="BQ620" s="96"/>
      <c r="BR620" s="96"/>
      <c r="BS620" s="96"/>
      <c r="BT620" s="220"/>
      <c r="BU620" s="220"/>
      <c r="BV620" s="220"/>
      <c r="BW620" s="220"/>
      <c r="BX620" s="220"/>
      <c r="BY620" s="220"/>
      <c r="BZ620" s="96"/>
      <c r="CA620" s="96"/>
      <c r="CB620" s="96"/>
      <c r="CC620" s="96"/>
      <c r="CD620" s="96"/>
      <c r="CE620" s="96"/>
      <c r="CF620" s="177"/>
      <c r="CG620" s="177"/>
      <c r="CH620" s="220"/>
      <c r="CI620" s="220"/>
      <c r="CJ620" s="220"/>
      <c r="CK620" s="220"/>
      <c r="CL620" s="220"/>
      <c r="CM620" s="220"/>
      <c r="CN620" s="220"/>
      <c r="CO620" s="220"/>
      <c r="CP620" s="220"/>
      <c r="CQ620" s="96"/>
      <c r="CR620" s="96"/>
      <c r="CS620" s="96"/>
      <c r="CT620" s="220"/>
      <c r="CU620" s="220"/>
      <c r="CV620" s="220"/>
      <c r="CW620" s="220"/>
      <c r="CX620" s="220"/>
      <c r="CY620" s="220"/>
      <c r="CZ620" s="220"/>
      <c r="DA620" s="220"/>
      <c r="DB620" s="220"/>
      <c r="DC620" s="96"/>
      <c r="DD620" s="96"/>
      <c r="DE620" s="96"/>
      <c r="DF620" s="86"/>
      <c r="DG620" s="86"/>
      <c r="DH620" s="96"/>
      <c r="DI620" s="96"/>
      <c r="DJ620" s="96"/>
      <c r="DK620" s="96"/>
      <c r="DL620" s="96"/>
      <c r="DM620" s="96"/>
      <c r="DN620" s="96"/>
      <c r="DO620" s="96"/>
      <c r="DP620" s="96"/>
      <c r="DQ620" s="96"/>
      <c r="DR620" s="96"/>
      <c r="DS620" s="96"/>
      <c r="DT620" s="96"/>
      <c r="DU620" s="96"/>
      <c r="DV620" s="96"/>
      <c r="DW620" s="96"/>
      <c r="DX620" s="96"/>
      <c r="DY620" s="96"/>
      <c r="DZ620" s="96"/>
      <c r="EA620" s="96"/>
      <c r="EB620" s="96"/>
      <c r="EC620" s="96"/>
      <c r="ED620" s="96"/>
      <c r="EE620" s="96"/>
      <c r="EF620" s="96"/>
      <c r="EG620" s="96"/>
      <c r="EH620" s="96"/>
      <c r="EI620" s="96"/>
      <c r="EJ620" s="96"/>
      <c r="EK620" s="96"/>
      <c r="EL620" s="96"/>
      <c r="EM620" s="96"/>
      <c r="EN620" s="96"/>
      <c r="EO620" s="96"/>
      <c r="EP620" s="96"/>
      <c r="EQ620" s="96"/>
      <c r="ER620" s="96"/>
      <c r="ES620" s="96"/>
      <c r="ET620" s="96"/>
      <c r="EU620" s="96"/>
      <c r="EV620" s="96"/>
      <c r="EW620" s="96"/>
      <c r="EX620" s="96"/>
      <c r="EY620" s="96"/>
      <c r="EZ620" s="96"/>
      <c r="FA620" s="96"/>
      <c r="FB620" s="96"/>
      <c r="FC620" s="96"/>
      <c r="FD620" s="96"/>
      <c r="FE620" s="96"/>
      <c r="FF620" s="96"/>
      <c r="FG620" s="96"/>
      <c r="FH620" s="96"/>
      <c r="FI620" s="96"/>
      <c r="FJ620" s="96"/>
      <c r="FK620" s="96"/>
      <c r="FL620" s="96"/>
      <c r="FM620" s="96"/>
      <c r="FN620" s="96"/>
      <c r="FO620" s="96"/>
      <c r="FP620" s="96"/>
      <c r="FQ620" s="96"/>
      <c r="FR620" s="96"/>
      <c r="FS620" s="96"/>
      <c r="FT620" s="96"/>
      <c r="FU620" s="96"/>
      <c r="FV620" s="96"/>
      <c r="FW620" s="96"/>
      <c r="FX620" s="96"/>
      <c r="FY620" s="159"/>
      <c r="FZ620" s="159"/>
      <c r="GA620" s="159"/>
      <c r="GB620" s="159"/>
      <c r="GC620" s="159"/>
      <c r="GD620" s="159"/>
      <c r="GE620" s="159"/>
      <c r="GF620" s="159"/>
      <c r="GG620" s="159"/>
      <c r="GH620" s="159"/>
      <c r="GI620" s="159"/>
      <c r="GJ620" s="159"/>
      <c r="GK620" s="159"/>
      <c r="GL620" s="159"/>
      <c r="GM620" s="159"/>
      <c r="GN620" s="159"/>
      <c r="GO620" s="159"/>
      <c r="GP620" s="159"/>
      <c r="GQ620" s="159"/>
      <c r="GR620" s="159"/>
      <c r="GS620" s="159"/>
      <c r="GT620" s="159"/>
      <c r="GU620" s="159"/>
      <c r="GV620" s="159"/>
      <c r="GW620" s="159"/>
      <c r="GX620" s="159"/>
      <c r="GY620" s="159"/>
      <c r="GZ620" s="159"/>
      <c r="HA620" s="159"/>
      <c r="HB620" s="159"/>
      <c r="HC620" s="159"/>
      <c r="HD620" s="159"/>
      <c r="HE620" s="159"/>
      <c r="HF620" s="159"/>
      <c r="HG620" s="159"/>
      <c r="HH620" s="159"/>
    </row>
    <row r="621" spans="1:216" s="148" customFormat="1" ht="15" customHeight="1">
      <c r="A621" s="86"/>
      <c r="B621" s="104" t="s">
        <v>762</v>
      </c>
      <c r="C621" s="106" t="s">
        <v>694</v>
      </c>
      <c r="D621" s="108"/>
      <c r="E621" s="108"/>
      <c r="F621" s="108"/>
      <c r="G621" s="86"/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96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186"/>
      <c r="AG621" s="177"/>
      <c r="AH621" s="220"/>
      <c r="AI621" s="220"/>
      <c r="AJ621" s="220"/>
      <c r="AK621" s="96"/>
      <c r="AL621" s="96"/>
      <c r="AM621" s="96"/>
      <c r="AN621" s="96"/>
      <c r="AO621" s="96"/>
      <c r="AP621" s="96"/>
      <c r="AQ621" s="96"/>
      <c r="AR621" s="96"/>
      <c r="AS621" s="96"/>
      <c r="AT621" s="220"/>
      <c r="AU621" s="220"/>
      <c r="AV621" s="220"/>
      <c r="AW621" s="96"/>
      <c r="AX621" s="96"/>
      <c r="AY621" s="96"/>
      <c r="AZ621" s="96"/>
      <c r="BA621" s="96"/>
      <c r="BB621" s="96"/>
      <c r="BC621" s="96"/>
      <c r="BD621" s="96"/>
      <c r="BE621" s="96"/>
      <c r="BF621" s="177"/>
      <c r="BG621" s="177"/>
      <c r="BH621" s="220"/>
      <c r="BI621" s="220"/>
      <c r="BJ621" s="220"/>
      <c r="BK621" s="220"/>
      <c r="BL621" s="220"/>
      <c r="BM621" s="220"/>
      <c r="BN621" s="96"/>
      <c r="BO621" s="96"/>
      <c r="BP621" s="96"/>
      <c r="BQ621" s="96"/>
      <c r="BR621" s="96"/>
      <c r="BS621" s="96"/>
      <c r="BT621" s="220"/>
      <c r="BU621" s="220"/>
      <c r="BV621" s="220"/>
      <c r="BW621" s="220"/>
      <c r="BX621" s="220"/>
      <c r="BY621" s="220"/>
      <c r="BZ621" s="96"/>
      <c r="CA621" s="96"/>
      <c r="CB621" s="96"/>
      <c r="CC621" s="96"/>
      <c r="CD621" s="96"/>
      <c r="CE621" s="96"/>
      <c r="CF621" s="177"/>
      <c r="CG621" s="177"/>
      <c r="CH621" s="220"/>
      <c r="CI621" s="220"/>
      <c r="CJ621" s="220"/>
      <c r="CK621" s="220"/>
      <c r="CL621" s="220"/>
      <c r="CM621" s="220"/>
      <c r="CN621" s="220"/>
      <c r="CO621" s="220"/>
      <c r="CP621" s="220"/>
      <c r="CQ621" s="96"/>
      <c r="CR621" s="96"/>
      <c r="CS621" s="96"/>
      <c r="CT621" s="220"/>
      <c r="CU621" s="220"/>
      <c r="CV621" s="220"/>
      <c r="CW621" s="220"/>
      <c r="CX621" s="220"/>
      <c r="CY621" s="220"/>
      <c r="CZ621" s="220"/>
      <c r="DA621" s="220"/>
      <c r="DB621" s="220"/>
      <c r="DC621" s="96"/>
      <c r="DD621" s="96"/>
      <c r="DE621" s="96"/>
      <c r="DF621" s="86"/>
      <c r="DG621" s="86"/>
      <c r="DH621" s="96"/>
      <c r="DI621" s="96"/>
      <c r="DJ621" s="96"/>
      <c r="DK621" s="96"/>
      <c r="DL621" s="96"/>
      <c r="DM621" s="96"/>
      <c r="DN621" s="96"/>
      <c r="DO621" s="96"/>
      <c r="DP621" s="96"/>
      <c r="DQ621" s="96"/>
      <c r="DR621" s="96"/>
      <c r="DS621" s="96"/>
      <c r="DT621" s="96"/>
      <c r="DU621" s="96"/>
      <c r="DV621" s="96"/>
      <c r="DW621" s="96"/>
      <c r="DX621" s="96"/>
      <c r="DY621" s="96"/>
      <c r="DZ621" s="96"/>
      <c r="EA621" s="96"/>
      <c r="EB621" s="96"/>
      <c r="EC621" s="96"/>
      <c r="ED621" s="96"/>
      <c r="EE621" s="96"/>
      <c r="EF621" s="96"/>
      <c r="EG621" s="96"/>
      <c r="EH621" s="96"/>
      <c r="EI621" s="96"/>
      <c r="EJ621" s="96"/>
      <c r="EK621" s="96"/>
      <c r="EL621" s="96"/>
      <c r="EM621" s="96"/>
      <c r="EN621" s="96"/>
      <c r="EO621" s="96"/>
      <c r="EP621" s="96"/>
      <c r="EQ621" s="96"/>
      <c r="ER621" s="96"/>
      <c r="ES621" s="96"/>
      <c r="ET621" s="96"/>
      <c r="EU621" s="96"/>
      <c r="EV621" s="96"/>
      <c r="EW621" s="96"/>
      <c r="EX621" s="96"/>
      <c r="EY621" s="96"/>
      <c r="EZ621" s="96"/>
      <c r="FA621" s="96"/>
      <c r="FB621" s="96"/>
      <c r="FC621" s="96"/>
      <c r="FD621" s="96"/>
      <c r="FE621" s="96"/>
      <c r="FF621" s="96"/>
      <c r="FG621" s="96"/>
      <c r="FH621" s="96"/>
      <c r="FI621" s="96"/>
      <c r="FJ621" s="96"/>
      <c r="FK621" s="96"/>
      <c r="FL621" s="96"/>
      <c r="FM621" s="96"/>
      <c r="FN621" s="96"/>
      <c r="FO621" s="96"/>
      <c r="FP621" s="96"/>
      <c r="FQ621" s="96"/>
      <c r="FR621" s="96"/>
      <c r="FS621" s="96"/>
      <c r="FT621" s="96"/>
      <c r="FU621" s="96"/>
      <c r="FV621" s="96"/>
      <c r="FW621" s="96"/>
      <c r="FX621" s="96"/>
      <c r="FY621" s="159"/>
      <c r="FZ621" s="159"/>
      <c r="GA621" s="159"/>
      <c r="GB621" s="159"/>
      <c r="GC621" s="159"/>
      <c r="GD621" s="159"/>
      <c r="GE621" s="159"/>
      <c r="GF621" s="159"/>
      <c r="GG621" s="159"/>
      <c r="GH621" s="159"/>
      <c r="GI621" s="159"/>
      <c r="GJ621" s="159"/>
      <c r="GK621" s="159"/>
      <c r="GL621" s="159"/>
      <c r="GM621" s="159"/>
      <c r="GN621" s="159"/>
      <c r="GO621" s="159"/>
      <c r="GP621" s="159"/>
      <c r="GQ621" s="159"/>
      <c r="GR621" s="159"/>
      <c r="GS621" s="159"/>
      <c r="GT621" s="159"/>
      <c r="GU621" s="159"/>
      <c r="GV621" s="159"/>
      <c r="GW621" s="159"/>
      <c r="GX621" s="159"/>
      <c r="GY621" s="159"/>
      <c r="GZ621" s="159"/>
      <c r="HA621" s="159"/>
      <c r="HB621" s="159"/>
      <c r="HC621" s="159"/>
      <c r="HD621" s="159"/>
      <c r="HE621" s="159"/>
      <c r="HF621" s="159"/>
      <c r="HG621" s="159"/>
      <c r="HH621" s="159"/>
    </row>
    <row r="622" spans="1:216" s="280" customFormat="1" ht="15" customHeight="1">
      <c r="A622" s="264"/>
      <c r="B622" s="255" t="s">
        <v>763</v>
      </c>
      <c r="C622" s="254"/>
      <c r="D622" s="263"/>
      <c r="E622" s="263"/>
      <c r="F622" s="263"/>
      <c r="G622" s="264"/>
      <c r="H622" s="269"/>
      <c r="I622" s="269"/>
      <c r="J622" s="269"/>
      <c r="K622" s="269"/>
      <c r="L622" s="269"/>
      <c r="M622" s="269"/>
      <c r="N622" s="269"/>
      <c r="O622" s="269"/>
      <c r="P622" s="269"/>
      <c r="Q622" s="269"/>
      <c r="R622" s="269"/>
      <c r="S622" s="269"/>
      <c r="T622" s="269"/>
      <c r="U622" s="269"/>
      <c r="V622" s="269"/>
      <c r="W622" s="269"/>
      <c r="X622" s="269"/>
      <c r="Y622" s="269"/>
      <c r="Z622" s="269"/>
      <c r="AA622" s="269"/>
      <c r="AB622" s="269"/>
      <c r="AC622" s="269"/>
      <c r="AD622" s="269"/>
      <c r="AE622" s="269"/>
      <c r="AF622" s="268"/>
      <c r="AG622" s="265"/>
      <c r="AH622" s="269"/>
      <c r="AI622" s="269"/>
      <c r="AJ622" s="269"/>
      <c r="AK622" s="269"/>
      <c r="AL622" s="269"/>
      <c r="AM622" s="269"/>
      <c r="AN622" s="269"/>
      <c r="AO622" s="269"/>
      <c r="AP622" s="269"/>
      <c r="AQ622" s="269"/>
      <c r="AR622" s="269"/>
      <c r="AS622" s="269"/>
      <c r="AT622" s="269"/>
      <c r="AU622" s="269"/>
      <c r="AV622" s="269"/>
      <c r="AW622" s="269"/>
      <c r="AX622" s="269"/>
      <c r="AY622" s="269"/>
      <c r="AZ622" s="269"/>
      <c r="BA622" s="269"/>
      <c r="BB622" s="269"/>
      <c r="BC622" s="269"/>
      <c r="BD622" s="269"/>
      <c r="BE622" s="269"/>
      <c r="BF622" s="265"/>
      <c r="BG622" s="265"/>
      <c r="BH622" s="269"/>
      <c r="BI622" s="269"/>
      <c r="BJ622" s="269"/>
      <c r="BK622" s="269"/>
      <c r="BL622" s="269"/>
      <c r="BM622" s="269"/>
      <c r="BN622" s="269"/>
      <c r="BO622" s="269"/>
      <c r="BP622" s="269"/>
      <c r="BQ622" s="269"/>
      <c r="BR622" s="269"/>
      <c r="BS622" s="269"/>
      <c r="BT622" s="269"/>
      <c r="BU622" s="269"/>
      <c r="BV622" s="269"/>
      <c r="BW622" s="269"/>
      <c r="BX622" s="269"/>
      <c r="BY622" s="269"/>
      <c r="BZ622" s="269"/>
      <c r="CA622" s="269"/>
      <c r="CB622" s="269"/>
      <c r="CC622" s="269"/>
      <c r="CD622" s="269"/>
      <c r="CE622" s="269"/>
      <c r="CF622" s="265"/>
      <c r="CG622" s="265"/>
      <c r="CH622" s="269"/>
      <c r="CI622" s="269"/>
      <c r="CJ622" s="269"/>
      <c r="CK622" s="269"/>
      <c r="CL622" s="269"/>
      <c r="CM622" s="269"/>
      <c r="CN622" s="269"/>
      <c r="CO622" s="269"/>
      <c r="CP622" s="269"/>
      <c r="CQ622" s="269"/>
      <c r="CR622" s="269"/>
      <c r="CS622" s="269"/>
      <c r="CT622" s="269"/>
      <c r="CU622" s="269"/>
      <c r="CV622" s="269"/>
      <c r="CW622" s="269"/>
      <c r="CX622" s="269"/>
      <c r="CY622" s="269"/>
      <c r="CZ622" s="269"/>
      <c r="DA622" s="269"/>
      <c r="DB622" s="269"/>
      <c r="DC622" s="269"/>
      <c r="DD622" s="269"/>
      <c r="DE622" s="269"/>
      <c r="DF622" s="264"/>
      <c r="DG622" s="264"/>
      <c r="DH622" s="269"/>
      <c r="DI622" s="269"/>
      <c r="DJ622" s="269"/>
      <c r="DK622" s="269"/>
      <c r="DL622" s="269"/>
      <c r="DM622" s="269"/>
      <c r="DN622" s="269"/>
      <c r="DO622" s="269"/>
      <c r="DP622" s="269"/>
      <c r="DQ622" s="269"/>
      <c r="DR622" s="269"/>
      <c r="DS622" s="269"/>
      <c r="DT622" s="269"/>
      <c r="DU622" s="269"/>
      <c r="DV622" s="269"/>
      <c r="DW622" s="269"/>
      <c r="DX622" s="269"/>
      <c r="DY622" s="269"/>
      <c r="DZ622" s="269"/>
      <c r="EA622" s="269"/>
      <c r="EB622" s="269"/>
      <c r="EC622" s="269"/>
      <c r="ED622" s="269"/>
      <c r="EE622" s="269"/>
      <c r="EF622" s="269"/>
      <c r="EG622" s="269"/>
      <c r="EH622" s="269"/>
      <c r="EI622" s="269"/>
      <c r="EJ622" s="269"/>
      <c r="EK622" s="269"/>
      <c r="EL622" s="269"/>
      <c r="EM622" s="269"/>
      <c r="EN622" s="269"/>
      <c r="EO622" s="269"/>
      <c r="EP622" s="269"/>
      <c r="EQ622" s="269"/>
      <c r="ER622" s="269"/>
      <c r="ES622" s="269"/>
      <c r="ET622" s="269"/>
      <c r="EU622" s="269"/>
      <c r="EV622" s="269"/>
      <c r="EW622" s="269"/>
      <c r="EX622" s="269"/>
      <c r="EY622" s="269"/>
      <c r="EZ622" s="269"/>
      <c r="FA622" s="269"/>
      <c r="FB622" s="269"/>
      <c r="FC622" s="269"/>
      <c r="FD622" s="269"/>
      <c r="FE622" s="269"/>
      <c r="FF622" s="269"/>
      <c r="FG622" s="269"/>
      <c r="FH622" s="269"/>
      <c r="FI622" s="269"/>
      <c r="FJ622" s="269"/>
      <c r="FK622" s="269"/>
      <c r="FL622" s="269"/>
      <c r="FM622" s="269"/>
      <c r="FN622" s="269"/>
      <c r="FO622" s="269"/>
      <c r="FP622" s="269"/>
      <c r="FQ622" s="269"/>
      <c r="FR622" s="269"/>
      <c r="FS622" s="269"/>
      <c r="FT622" s="269"/>
      <c r="FU622" s="269"/>
      <c r="FV622" s="269"/>
      <c r="FW622" s="269"/>
      <c r="FX622" s="269"/>
      <c r="FY622" s="274"/>
      <c r="FZ622" s="274"/>
      <c r="GA622" s="274"/>
      <c r="GB622" s="274"/>
      <c r="GC622" s="274"/>
      <c r="GD622" s="274"/>
      <c r="GE622" s="274"/>
      <c r="GF622" s="274"/>
      <c r="GG622" s="274"/>
      <c r="GH622" s="274"/>
      <c r="GI622" s="274"/>
      <c r="GJ622" s="274"/>
      <c r="GK622" s="274"/>
      <c r="GL622" s="274"/>
      <c r="GM622" s="274"/>
      <c r="GN622" s="274"/>
      <c r="GO622" s="274"/>
      <c r="GP622" s="274"/>
      <c r="GQ622" s="274"/>
      <c r="GR622" s="274"/>
      <c r="GS622" s="274"/>
      <c r="GT622" s="274"/>
      <c r="GU622" s="274"/>
      <c r="GV622" s="274"/>
      <c r="GW622" s="274"/>
      <c r="GX622" s="274"/>
      <c r="GY622" s="274"/>
      <c r="GZ622" s="274"/>
      <c r="HA622" s="274"/>
      <c r="HB622" s="274"/>
      <c r="HC622" s="274"/>
      <c r="HD622" s="274"/>
      <c r="HE622" s="274"/>
      <c r="HF622" s="274"/>
      <c r="HG622" s="274"/>
      <c r="HH622" s="274"/>
    </row>
    <row r="623" spans="1:216" s="148" customFormat="1" ht="15" customHeight="1">
      <c r="A623" s="86"/>
      <c r="B623" s="104" t="s">
        <v>764</v>
      </c>
      <c r="C623" s="106" t="s">
        <v>694</v>
      </c>
      <c r="D623" s="108"/>
      <c r="E623" s="108"/>
      <c r="F623" s="108"/>
      <c r="G623" s="86"/>
      <c r="H623" s="96">
        <v>171351.73449</v>
      </c>
      <c r="I623" s="96">
        <v>135731.88670499998</v>
      </c>
      <c r="J623" s="96">
        <v>160914.968685</v>
      </c>
      <c r="K623" s="96">
        <v>142870.34853000002</v>
      </c>
      <c r="L623" s="96">
        <v>151817.00575500002</v>
      </c>
      <c r="M623" s="96">
        <v>160304.99872499998</v>
      </c>
      <c r="N623" s="96">
        <v>156359.56252499999</v>
      </c>
      <c r="O623" s="96">
        <v>183425.997645</v>
      </c>
      <c r="P623" s="96">
        <v>182432.98962000001</v>
      </c>
      <c r="Q623" s="96">
        <v>184164.967665</v>
      </c>
      <c r="R623" s="96">
        <v>173766.61700999999</v>
      </c>
      <c r="S623" s="96">
        <v>158423.08203000002</v>
      </c>
      <c r="T623" s="96"/>
      <c r="U623" s="96"/>
      <c r="V623" s="96"/>
      <c r="W623" s="96"/>
      <c r="X623" s="96"/>
      <c r="Y623" s="96"/>
      <c r="Z623" s="96"/>
      <c r="AA623" s="96"/>
      <c r="AB623" s="96"/>
      <c r="AC623" s="96"/>
      <c r="AD623" s="96"/>
      <c r="AE623" s="96"/>
      <c r="AF623" s="186"/>
      <c r="AG623" s="177"/>
      <c r="AH623" s="220"/>
      <c r="AI623" s="220"/>
      <c r="AJ623" s="220"/>
      <c r="AK623" s="96"/>
      <c r="AL623" s="96"/>
      <c r="AM623" s="96"/>
      <c r="AN623" s="96"/>
      <c r="AO623" s="96"/>
      <c r="AP623" s="96"/>
      <c r="AQ623" s="96"/>
      <c r="AR623" s="96"/>
      <c r="AS623" s="96"/>
      <c r="AT623" s="220"/>
      <c r="AU623" s="220"/>
      <c r="AV623" s="220"/>
      <c r="AW623" s="96"/>
      <c r="AX623" s="96"/>
      <c r="AY623" s="96"/>
      <c r="AZ623" s="96"/>
      <c r="BA623" s="96"/>
      <c r="BB623" s="96"/>
      <c r="BC623" s="96"/>
      <c r="BD623" s="96"/>
      <c r="BE623" s="96"/>
      <c r="BF623" s="177"/>
      <c r="BG623" s="177"/>
      <c r="BH623" s="220"/>
      <c r="BI623" s="220"/>
      <c r="BJ623" s="220"/>
      <c r="BK623" s="220"/>
      <c r="BL623" s="220"/>
      <c r="BM623" s="220"/>
      <c r="BN623" s="96"/>
      <c r="BO623" s="96"/>
      <c r="BP623" s="96"/>
      <c r="BQ623" s="96"/>
      <c r="BR623" s="96"/>
      <c r="BS623" s="96"/>
      <c r="BT623" s="220"/>
      <c r="BU623" s="220"/>
      <c r="BV623" s="220"/>
      <c r="BW623" s="220"/>
      <c r="BX623" s="220"/>
      <c r="BY623" s="220"/>
      <c r="BZ623" s="96"/>
      <c r="CA623" s="96"/>
      <c r="CB623" s="96"/>
      <c r="CC623" s="96"/>
      <c r="CD623" s="96"/>
      <c r="CE623" s="96"/>
      <c r="CF623" s="177"/>
      <c r="CG623" s="177"/>
      <c r="CH623" s="220"/>
      <c r="CI623" s="220"/>
      <c r="CJ623" s="220"/>
      <c r="CK623" s="220"/>
      <c r="CL623" s="220"/>
      <c r="CM623" s="220"/>
      <c r="CN623" s="220"/>
      <c r="CO623" s="220"/>
      <c r="CP623" s="220"/>
      <c r="CQ623" s="96">
        <v>567549.47010238492</v>
      </c>
      <c r="CR623" s="96">
        <v>521545.83164786804</v>
      </c>
      <c r="CS623" s="96">
        <v>604100.76295473077</v>
      </c>
      <c r="CT623" s="220"/>
      <c r="CU623" s="220"/>
      <c r="CV623" s="220"/>
      <c r="CW623" s="220"/>
      <c r="CX623" s="220"/>
      <c r="CY623" s="220"/>
      <c r="CZ623" s="220"/>
      <c r="DA623" s="220"/>
      <c r="DB623" s="220"/>
      <c r="DC623" s="96"/>
      <c r="DD623" s="96"/>
      <c r="DE623" s="96"/>
      <c r="DF623" s="86"/>
      <c r="DG623" s="86"/>
      <c r="DH623" s="96"/>
      <c r="DI623" s="96"/>
      <c r="DJ623" s="96"/>
      <c r="DK623" s="96"/>
      <c r="DL623" s="96"/>
      <c r="DM623" s="96"/>
      <c r="DN623" s="96"/>
      <c r="DO623" s="96"/>
      <c r="DP623" s="96"/>
      <c r="DQ623" s="96"/>
      <c r="DR623" s="96"/>
      <c r="DS623" s="96"/>
      <c r="DT623" s="96"/>
      <c r="DU623" s="96"/>
      <c r="DV623" s="96"/>
      <c r="DW623" s="96"/>
      <c r="DX623" s="96"/>
      <c r="DY623" s="96"/>
      <c r="DZ623" s="96"/>
      <c r="EA623" s="96"/>
      <c r="EB623" s="96"/>
      <c r="EC623" s="96"/>
      <c r="ED623" s="96"/>
      <c r="EE623" s="96"/>
      <c r="EF623" s="96">
        <v>151442</v>
      </c>
      <c r="EG623" s="96">
        <v>149223</v>
      </c>
      <c r="EH623" s="96">
        <v>99278</v>
      </c>
      <c r="EI623" s="96">
        <v>133322</v>
      </c>
      <c r="EJ623" s="96">
        <v>141654</v>
      </c>
      <c r="EK623" s="96">
        <v>128364</v>
      </c>
      <c r="EL623" s="96">
        <v>147674</v>
      </c>
      <c r="EM623" s="96">
        <v>82072</v>
      </c>
      <c r="EN623" s="96">
        <v>143178</v>
      </c>
      <c r="EO623" s="96">
        <v>145973</v>
      </c>
      <c r="EP623" s="96">
        <v>122407</v>
      </c>
      <c r="EQ623" s="96">
        <v>122784</v>
      </c>
      <c r="ER623" s="96">
        <v>119222</v>
      </c>
      <c r="ES623" s="96">
        <v>139592</v>
      </c>
      <c r="ET623" s="96">
        <v>137901</v>
      </c>
      <c r="EU623" s="96">
        <v>139243</v>
      </c>
      <c r="EV623" s="96">
        <v>136883.51029999999</v>
      </c>
      <c r="EW623" s="96">
        <v>124387.2733</v>
      </c>
      <c r="EX623" s="96">
        <v>117325.0217</v>
      </c>
      <c r="EY623" s="96">
        <v>129675.6219</v>
      </c>
      <c r="EZ623" s="96">
        <v>138059.73190000001</v>
      </c>
      <c r="FA623" s="96">
        <v>127609.2065</v>
      </c>
      <c r="FB623" s="96">
        <v>132454.9123</v>
      </c>
      <c r="FC623" s="96">
        <v>144947.07500000001</v>
      </c>
      <c r="FD623" s="96">
        <v>139713.27710000001</v>
      </c>
      <c r="FE623" s="96"/>
      <c r="FF623" s="96"/>
      <c r="FG623" s="96"/>
      <c r="FH623" s="96">
        <v>146609.96222443605</v>
      </c>
      <c r="FI623" s="96">
        <v>144392.83948721449</v>
      </c>
      <c r="FJ623" s="96">
        <v>98416.949796061759</v>
      </c>
      <c r="FK623" s="96">
        <v>142343.51113285543</v>
      </c>
      <c r="FL623" s="96">
        <v>143031.99514722446</v>
      </c>
      <c r="FM623" s="96">
        <v>144639.42175993044</v>
      </c>
      <c r="FN623" s="96">
        <v>131443.17923303545</v>
      </c>
      <c r="FO623" s="96">
        <v>137515.01453355522</v>
      </c>
      <c r="FP623" s="96">
        <v>139807.64525474521</v>
      </c>
      <c r="FQ623" s="96">
        <v>144970.20793844227</v>
      </c>
      <c r="FR623" s="96">
        <v>145720.6580904845</v>
      </c>
      <c r="FS623" s="96">
        <v>143093.36355231013</v>
      </c>
      <c r="FT623" s="96">
        <v>145598.03485261646</v>
      </c>
      <c r="FU623" s="96">
        <v>144002.20434545525</v>
      </c>
      <c r="FV623" s="96">
        <v>145585.02428960361</v>
      </c>
      <c r="FW623" s="96">
        <v>128777.51374770164</v>
      </c>
      <c r="FX623" s="96">
        <v>141226.68295384326</v>
      </c>
      <c r="FY623" s="159"/>
      <c r="FZ623" s="159"/>
      <c r="GA623" s="159"/>
      <c r="GB623" s="159"/>
      <c r="GC623" s="159"/>
      <c r="GD623" s="159"/>
      <c r="GE623" s="159"/>
      <c r="GF623" s="159"/>
      <c r="GG623" s="159"/>
      <c r="GH623" s="159"/>
      <c r="GI623" s="159"/>
      <c r="GJ623" s="159"/>
      <c r="GK623" s="159"/>
      <c r="GL623" s="159"/>
      <c r="GM623" s="159"/>
      <c r="GN623" s="159"/>
      <c r="GO623" s="159"/>
      <c r="GP623" s="159"/>
      <c r="GQ623" s="159"/>
      <c r="GR623" s="159"/>
      <c r="GS623" s="159"/>
      <c r="GT623" s="159"/>
      <c r="GU623" s="159"/>
      <c r="GV623" s="159"/>
      <c r="GW623" s="159"/>
      <c r="GX623" s="159"/>
      <c r="GY623" s="159"/>
      <c r="GZ623" s="159"/>
      <c r="HA623" s="159"/>
      <c r="HB623" s="159"/>
      <c r="HC623" s="159"/>
      <c r="HD623" s="159"/>
      <c r="HE623" s="159"/>
      <c r="HF623" s="159"/>
      <c r="HG623" s="159"/>
      <c r="HH623" s="159"/>
    </row>
    <row r="624" spans="1:216" s="148" customFormat="1" ht="15" customHeight="1">
      <c r="A624" s="86"/>
      <c r="B624" s="104" t="s">
        <v>765</v>
      </c>
      <c r="C624" s="106" t="s">
        <v>766</v>
      </c>
      <c r="D624" s="108"/>
      <c r="E624" s="108"/>
      <c r="F624" s="108"/>
      <c r="G624" s="86"/>
      <c r="H624" s="126">
        <v>0.45</v>
      </c>
      <c r="I624" s="126">
        <v>0.45</v>
      </c>
      <c r="J624" s="126">
        <v>0.45</v>
      </c>
      <c r="K624" s="126">
        <v>0.45</v>
      </c>
      <c r="L624" s="126">
        <v>0.45</v>
      </c>
      <c r="M624" s="126">
        <v>0.45</v>
      </c>
      <c r="N624" s="126">
        <v>0.45</v>
      </c>
      <c r="O624" s="126">
        <v>0.45</v>
      </c>
      <c r="P624" s="126">
        <v>0.45</v>
      </c>
      <c r="Q624" s="126">
        <v>0.45</v>
      </c>
      <c r="R624" s="126">
        <v>0.45</v>
      </c>
      <c r="S624" s="126">
        <v>0.45</v>
      </c>
      <c r="T624" s="126"/>
      <c r="U624" s="126"/>
      <c r="V624" s="126"/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189"/>
      <c r="AG624" s="177"/>
      <c r="AH624" s="215"/>
      <c r="AI624" s="215"/>
      <c r="AJ624" s="215"/>
      <c r="AK624" s="126"/>
      <c r="AL624" s="126"/>
      <c r="AM624" s="126"/>
      <c r="AN624" s="126"/>
      <c r="AO624" s="126"/>
      <c r="AP624" s="126"/>
      <c r="AQ624" s="126"/>
      <c r="AR624" s="126"/>
      <c r="AS624" s="126"/>
      <c r="AT624" s="215"/>
      <c r="AU624" s="215"/>
      <c r="AV624" s="215"/>
      <c r="AW624" s="126"/>
      <c r="AX624" s="126"/>
      <c r="AY624" s="126"/>
      <c r="AZ624" s="126"/>
      <c r="BA624" s="126"/>
      <c r="BB624" s="126"/>
      <c r="BC624" s="126"/>
      <c r="BD624" s="126"/>
      <c r="BE624" s="126"/>
      <c r="BF624" s="177"/>
      <c r="BG624" s="177"/>
      <c r="BH624" s="215"/>
      <c r="BI624" s="215"/>
      <c r="BJ624" s="215"/>
      <c r="BK624" s="215"/>
      <c r="BL624" s="215"/>
      <c r="BM624" s="215"/>
      <c r="BN624" s="126"/>
      <c r="BO624" s="126"/>
      <c r="BP624" s="126"/>
      <c r="BQ624" s="126"/>
      <c r="BR624" s="126"/>
      <c r="BS624" s="126"/>
      <c r="BT624" s="215"/>
      <c r="BU624" s="215"/>
      <c r="BV624" s="215"/>
      <c r="BW624" s="215"/>
      <c r="BX624" s="215"/>
      <c r="BY624" s="215"/>
      <c r="BZ624" s="126"/>
      <c r="CA624" s="126"/>
      <c r="CB624" s="126"/>
      <c r="CC624" s="126"/>
      <c r="CD624" s="126"/>
      <c r="CE624" s="126"/>
      <c r="CF624" s="177"/>
      <c r="CG624" s="177"/>
      <c r="CH624" s="215"/>
      <c r="CI624" s="215"/>
      <c r="CJ624" s="215"/>
      <c r="CK624" s="215"/>
      <c r="CL624" s="215"/>
      <c r="CM624" s="215"/>
      <c r="CN624" s="215"/>
      <c r="CO624" s="215"/>
      <c r="CP624" s="215"/>
      <c r="CQ624" s="126">
        <v>1.5588745042752403</v>
      </c>
      <c r="CR624" s="126">
        <v>1.5557849752856847</v>
      </c>
      <c r="CS624" s="126">
        <v>1.5610045263762153</v>
      </c>
      <c r="CT624" s="215"/>
      <c r="CU624" s="215"/>
      <c r="CV624" s="215"/>
      <c r="CW624" s="215"/>
      <c r="CX624" s="215"/>
      <c r="CY624" s="215"/>
      <c r="CZ624" s="215"/>
      <c r="DA624" s="215"/>
      <c r="DB624" s="215"/>
      <c r="DC624" s="126"/>
      <c r="DD624" s="126"/>
      <c r="DE624" s="126"/>
      <c r="DF624" s="86"/>
      <c r="DG624" s="86"/>
      <c r="DH624" s="126"/>
      <c r="DI624" s="126"/>
      <c r="DJ624" s="126"/>
      <c r="DK624" s="126"/>
      <c r="DL624" s="126"/>
      <c r="DM624" s="126"/>
      <c r="DN624" s="126"/>
      <c r="DO624" s="126"/>
      <c r="DP624" s="126"/>
      <c r="DQ624" s="126"/>
      <c r="DR624" s="126"/>
      <c r="DS624" s="126"/>
      <c r="DT624" s="126"/>
      <c r="DU624" s="126"/>
      <c r="DV624" s="126"/>
      <c r="DW624" s="126"/>
      <c r="DX624" s="126"/>
      <c r="DY624" s="126"/>
      <c r="DZ624" s="126"/>
      <c r="EA624" s="126"/>
      <c r="EB624" s="126"/>
      <c r="EC624" s="126"/>
      <c r="ED624" s="126"/>
      <c r="EE624" s="126"/>
      <c r="EF624" s="126">
        <v>1.6</v>
      </c>
      <c r="EG624" s="126">
        <v>1.6</v>
      </c>
      <c r="EH624" s="126">
        <v>1.6</v>
      </c>
      <c r="EI624" s="126">
        <v>1.6</v>
      </c>
      <c r="EJ624" s="126">
        <v>1.6</v>
      </c>
      <c r="EK624" s="126">
        <v>1.6</v>
      </c>
      <c r="EL624" s="126">
        <v>1.6</v>
      </c>
      <c r="EM624" s="126">
        <v>1.6</v>
      </c>
      <c r="EN624" s="126">
        <v>1.6</v>
      </c>
      <c r="EO624" s="126">
        <v>1.6</v>
      </c>
      <c r="EP624" s="126">
        <v>1.6</v>
      </c>
      <c r="EQ624" s="126">
        <v>1.5</v>
      </c>
      <c r="ER624" s="126">
        <v>1.5</v>
      </c>
      <c r="ES624" s="126">
        <v>1.5</v>
      </c>
      <c r="ET624" s="126">
        <v>1.5</v>
      </c>
      <c r="EU624" s="126">
        <v>1.56</v>
      </c>
      <c r="EV624" s="126">
        <v>1.56</v>
      </c>
      <c r="EW624" s="126">
        <v>1.56</v>
      </c>
      <c r="EX624" s="126">
        <v>1.56</v>
      </c>
      <c r="EY624" s="126">
        <v>1.56</v>
      </c>
      <c r="EZ624" s="126">
        <v>1.56</v>
      </c>
      <c r="FA624" s="126">
        <v>1.56</v>
      </c>
      <c r="FB624" s="126">
        <v>1.56</v>
      </c>
      <c r="FC624" s="126">
        <v>1.56</v>
      </c>
      <c r="FD624" s="126">
        <v>1.56</v>
      </c>
      <c r="FE624" s="126"/>
      <c r="FF624" s="126"/>
      <c r="FG624" s="126"/>
      <c r="FH624" s="126">
        <v>1.5557849752856847</v>
      </c>
      <c r="FI624" s="126">
        <v>1.5557849752856847</v>
      </c>
      <c r="FJ624" s="126">
        <v>1.5557849752856847</v>
      </c>
      <c r="FK624" s="126">
        <v>1.5557849752856847</v>
      </c>
      <c r="FL624" s="126">
        <v>1.5557849752856847</v>
      </c>
      <c r="FM624" s="126">
        <v>1.5557849752856847</v>
      </c>
      <c r="FN624" s="126">
        <v>1.5557849752856847</v>
      </c>
      <c r="FO624" s="126">
        <v>1.5557849752856847</v>
      </c>
      <c r="FP624" s="126">
        <v>1.5557849752856847</v>
      </c>
      <c r="FQ624" s="126">
        <v>1.5557849752856847</v>
      </c>
      <c r="FR624" s="126">
        <v>1.5557849752856847</v>
      </c>
      <c r="FS624" s="126">
        <v>1.5557849752856847</v>
      </c>
      <c r="FT624" s="126">
        <v>1.5557849752856847</v>
      </c>
      <c r="FU624" s="126">
        <v>1.5557849752856847</v>
      </c>
      <c r="FV624" s="126">
        <v>1.5557849752856847</v>
      </c>
      <c r="FW624" s="126">
        <v>1.5557849752856847</v>
      </c>
      <c r="FX624" s="126">
        <v>1.5557849752856847</v>
      </c>
      <c r="FY624" s="160"/>
      <c r="FZ624" s="160"/>
      <c r="GA624" s="160"/>
      <c r="GB624" s="160"/>
      <c r="GC624" s="160"/>
      <c r="GD624" s="160"/>
      <c r="GE624" s="160"/>
      <c r="GF624" s="160"/>
      <c r="GG624" s="160"/>
      <c r="GH624" s="160"/>
      <c r="GI624" s="160"/>
      <c r="GJ624" s="160"/>
      <c r="GK624" s="160"/>
      <c r="GL624" s="160"/>
      <c r="GM624" s="160"/>
      <c r="GN624" s="160"/>
      <c r="GO624" s="160"/>
      <c r="GP624" s="160"/>
      <c r="GQ624" s="160"/>
      <c r="GR624" s="160"/>
      <c r="GS624" s="160"/>
      <c r="GT624" s="160"/>
      <c r="GU624" s="160"/>
      <c r="GV624" s="160"/>
      <c r="GW624" s="160"/>
      <c r="GX624" s="160"/>
      <c r="GY624" s="160"/>
      <c r="GZ624" s="160"/>
      <c r="HA624" s="160"/>
      <c r="HB624" s="160"/>
      <c r="HC624" s="160"/>
      <c r="HD624" s="160"/>
      <c r="HE624" s="160"/>
      <c r="HF624" s="160"/>
      <c r="HG624" s="160"/>
      <c r="HH624" s="160"/>
    </row>
    <row r="625" spans="1:216" s="148" customFormat="1" ht="15" customHeight="1">
      <c r="A625" s="86"/>
      <c r="B625" s="104" t="s">
        <v>767</v>
      </c>
      <c r="C625" s="106" t="s">
        <v>694</v>
      </c>
      <c r="D625" s="108"/>
      <c r="E625" s="108"/>
      <c r="F625" s="108"/>
      <c r="G625" s="86"/>
      <c r="H625" s="96"/>
      <c r="I625" s="96"/>
      <c r="J625" s="96"/>
      <c r="K625" s="96"/>
      <c r="L625" s="96"/>
      <c r="M625" s="96"/>
      <c r="N625" s="96"/>
      <c r="O625" s="96"/>
      <c r="P625" s="96"/>
      <c r="Q625" s="96"/>
      <c r="R625" s="96"/>
      <c r="S625" s="96"/>
      <c r="T625" s="96"/>
      <c r="U625" s="96"/>
      <c r="V625" s="96"/>
      <c r="W625" s="96"/>
      <c r="X625" s="96"/>
      <c r="Y625" s="96"/>
      <c r="Z625" s="96"/>
      <c r="AA625" s="96"/>
      <c r="AB625" s="96"/>
      <c r="AC625" s="96"/>
      <c r="AD625" s="96"/>
      <c r="AE625" s="96"/>
      <c r="AF625" s="186"/>
      <c r="AG625" s="177"/>
      <c r="AH625" s="219"/>
      <c r="AI625" s="219"/>
      <c r="AJ625" s="219"/>
      <c r="AK625" s="96"/>
      <c r="AL625" s="96"/>
      <c r="AM625" s="96"/>
      <c r="AN625" s="96"/>
      <c r="AO625" s="96"/>
      <c r="AP625" s="96"/>
      <c r="AQ625" s="96"/>
      <c r="AR625" s="96"/>
      <c r="AS625" s="96"/>
      <c r="AT625" s="219"/>
      <c r="AU625" s="219"/>
      <c r="AV625" s="219"/>
      <c r="AW625" s="96"/>
      <c r="AX625" s="96"/>
      <c r="AY625" s="96"/>
      <c r="AZ625" s="96"/>
      <c r="BA625" s="96"/>
      <c r="BB625" s="96"/>
      <c r="BC625" s="96"/>
      <c r="BD625" s="96"/>
      <c r="BE625" s="96"/>
      <c r="BF625" s="177"/>
      <c r="BG625" s="177"/>
      <c r="BH625" s="219"/>
      <c r="BI625" s="219"/>
      <c r="BJ625" s="219"/>
      <c r="BK625" s="219"/>
      <c r="BL625" s="219"/>
      <c r="BM625" s="219"/>
      <c r="BN625" s="96"/>
      <c r="BO625" s="96"/>
      <c r="BP625" s="96"/>
      <c r="BQ625" s="96"/>
      <c r="BR625" s="96"/>
      <c r="BS625" s="96"/>
      <c r="BT625" s="219"/>
      <c r="BU625" s="219"/>
      <c r="BV625" s="219"/>
      <c r="BW625" s="219"/>
      <c r="BX625" s="219"/>
      <c r="BY625" s="219"/>
      <c r="BZ625" s="96"/>
      <c r="CA625" s="96"/>
      <c r="CB625" s="96"/>
      <c r="CC625" s="96"/>
      <c r="CD625" s="96"/>
      <c r="CE625" s="96"/>
      <c r="CF625" s="177"/>
      <c r="CG625" s="177"/>
      <c r="CH625" s="219"/>
      <c r="CI625" s="219"/>
      <c r="CJ625" s="219"/>
      <c r="CK625" s="219"/>
      <c r="CL625" s="219"/>
      <c r="CM625" s="219"/>
      <c r="CN625" s="219"/>
      <c r="CO625" s="219"/>
      <c r="CP625" s="219"/>
      <c r="CQ625" s="96">
        <v>417084.86384109588</v>
      </c>
      <c r="CR625" s="96">
        <v>383277.3769315657</v>
      </c>
      <c r="CS625" s="96">
        <v>443945.94257628795</v>
      </c>
      <c r="CT625" s="219"/>
      <c r="CU625" s="219"/>
      <c r="CV625" s="219"/>
      <c r="CW625" s="219"/>
      <c r="CX625" s="219"/>
      <c r="CY625" s="219"/>
      <c r="CZ625" s="219"/>
      <c r="DA625" s="219"/>
      <c r="DB625" s="219"/>
      <c r="DC625" s="96"/>
      <c r="DD625" s="96"/>
      <c r="DE625" s="96"/>
      <c r="DF625" s="86"/>
      <c r="DG625" s="86"/>
      <c r="DH625" s="96"/>
      <c r="DI625" s="96"/>
      <c r="DJ625" s="96"/>
      <c r="DK625" s="96"/>
      <c r="DL625" s="96"/>
      <c r="DM625" s="96"/>
      <c r="DN625" s="96"/>
      <c r="DO625" s="96"/>
      <c r="DP625" s="96"/>
      <c r="DQ625" s="96"/>
      <c r="DR625" s="96"/>
      <c r="DS625" s="96"/>
      <c r="DT625" s="96"/>
      <c r="DU625" s="96"/>
      <c r="DV625" s="96"/>
      <c r="DW625" s="96"/>
      <c r="DX625" s="96"/>
      <c r="DY625" s="96"/>
      <c r="DZ625" s="96"/>
      <c r="EA625" s="96"/>
      <c r="EB625" s="96"/>
      <c r="EC625" s="96"/>
      <c r="ED625" s="96"/>
      <c r="EE625" s="96"/>
      <c r="EF625" s="96">
        <v>101008</v>
      </c>
      <c r="EG625" s="96">
        <v>99528</v>
      </c>
      <c r="EH625" s="96">
        <v>72884</v>
      </c>
      <c r="EI625" s="96">
        <v>97878</v>
      </c>
      <c r="EJ625" s="96">
        <v>103995</v>
      </c>
      <c r="EK625" s="96">
        <v>94238</v>
      </c>
      <c r="EL625" s="96">
        <v>108414</v>
      </c>
      <c r="EM625" s="96">
        <v>60859</v>
      </c>
      <c r="EN625" s="96">
        <v>106171</v>
      </c>
      <c r="EO625" s="96">
        <v>108244</v>
      </c>
      <c r="EP625" s="96">
        <v>90769</v>
      </c>
      <c r="EQ625" s="96">
        <v>89507</v>
      </c>
      <c r="ER625" s="96">
        <v>86911</v>
      </c>
      <c r="ES625" s="96">
        <v>101760</v>
      </c>
      <c r="ET625" s="96">
        <v>100528</v>
      </c>
      <c r="EU625" s="96">
        <v>102328</v>
      </c>
      <c r="EV625" s="96">
        <v>100594</v>
      </c>
      <c r="EW625" s="96">
        <v>91411</v>
      </c>
      <c r="EX625" s="96">
        <v>86221</v>
      </c>
      <c r="EY625" s="96">
        <v>95297</v>
      </c>
      <c r="EZ625" s="96">
        <v>101458</v>
      </c>
      <c r="FA625" s="96">
        <v>93778</v>
      </c>
      <c r="FB625" s="96">
        <v>97339</v>
      </c>
      <c r="FC625" s="96">
        <v>106520</v>
      </c>
      <c r="FD625" s="96">
        <v>102674</v>
      </c>
      <c r="FE625" s="96"/>
      <c r="FF625" s="96"/>
      <c r="FG625" s="96"/>
      <c r="FH625" s="96">
        <v>107741.79054575805</v>
      </c>
      <c r="FI625" s="96">
        <v>106112.45533590183</v>
      </c>
      <c r="FJ625" s="96">
        <v>72325.360638503218</v>
      </c>
      <c r="FK625" s="96">
        <v>104606.43007701232</v>
      </c>
      <c r="FL625" s="96">
        <v>105112.38819435154</v>
      </c>
      <c r="FM625" s="96">
        <v>106293.66550181531</v>
      </c>
      <c r="FN625" s="96">
        <v>96595.915248341946</v>
      </c>
      <c r="FO625" s="96">
        <v>101058.02953615195</v>
      </c>
      <c r="FP625" s="96">
        <v>102742.85459997051</v>
      </c>
      <c r="FQ625" s="96">
        <v>106536.75604368513</v>
      </c>
      <c r="FR625" s="96">
        <v>107088.25228493368</v>
      </c>
      <c r="FS625" s="96">
        <v>105157.48705220915</v>
      </c>
      <c r="FT625" s="96">
        <v>106998.13803205504</v>
      </c>
      <c r="FU625" s="96">
        <v>105825.38255459379</v>
      </c>
      <c r="FV625" s="96">
        <v>106988.57673530722</v>
      </c>
      <c r="FW625" s="96">
        <v>94636.951696150107</v>
      </c>
      <c r="FX625" s="96">
        <v>103785.68729860192</v>
      </c>
      <c r="FY625" s="159"/>
      <c r="FZ625" s="159"/>
      <c r="GA625" s="159"/>
      <c r="GB625" s="159"/>
      <c r="GC625" s="159"/>
      <c r="GD625" s="159"/>
      <c r="GE625" s="159"/>
      <c r="GF625" s="159"/>
      <c r="GG625" s="159"/>
      <c r="GH625" s="159"/>
      <c r="GI625" s="159"/>
      <c r="GJ625" s="159"/>
      <c r="GK625" s="159"/>
      <c r="GL625" s="159"/>
      <c r="GM625" s="159"/>
      <c r="GN625" s="159"/>
      <c r="GO625" s="159"/>
      <c r="GP625" s="159"/>
      <c r="GQ625" s="159"/>
      <c r="GR625" s="159"/>
      <c r="GS625" s="159"/>
      <c r="GT625" s="159"/>
      <c r="GU625" s="159"/>
      <c r="GV625" s="159"/>
      <c r="GW625" s="159"/>
      <c r="GX625" s="159"/>
      <c r="GY625" s="159"/>
      <c r="GZ625" s="159"/>
      <c r="HA625" s="159"/>
      <c r="HB625" s="159"/>
      <c r="HC625" s="159"/>
      <c r="HD625" s="159"/>
      <c r="HE625" s="159"/>
      <c r="HF625" s="159"/>
      <c r="HG625" s="159"/>
      <c r="HH625" s="159"/>
    </row>
    <row r="626" spans="1:216" s="148" customFormat="1" ht="15" customHeight="1">
      <c r="A626" s="86"/>
      <c r="B626" s="104" t="s">
        <v>768</v>
      </c>
      <c r="C626" s="106" t="s">
        <v>183</v>
      </c>
      <c r="D626" s="108"/>
      <c r="E626" s="108"/>
      <c r="F626" s="108"/>
      <c r="G626" s="86"/>
      <c r="H626" s="129"/>
      <c r="I626" s="129"/>
      <c r="J626" s="129"/>
      <c r="K626" s="129"/>
      <c r="L626" s="129"/>
      <c r="M626" s="129"/>
      <c r="N626" s="129"/>
      <c r="O626" s="129"/>
      <c r="P626" s="129"/>
      <c r="Q626" s="129"/>
      <c r="R626" s="129"/>
      <c r="S626" s="129"/>
      <c r="T626" s="129"/>
      <c r="U626" s="129"/>
      <c r="V626" s="129"/>
      <c r="W626" s="129"/>
      <c r="X626" s="129"/>
      <c r="Y626" s="129"/>
      <c r="Z626" s="129"/>
      <c r="AA626" s="129"/>
      <c r="AB626" s="129"/>
      <c r="AC626" s="129"/>
      <c r="AD626" s="129"/>
      <c r="AE626" s="129"/>
      <c r="AF626" s="194"/>
      <c r="AG626" s="177"/>
      <c r="AH626" s="221"/>
      <c r="AI626" s="221"/>
      <c r="AJ626" s="221"/>
      <c r="AK626" s="129"/>
      <c r="AL626" s="129"/>
      <c r="AM626" s="129"/>
      <c r="AN626" s="129"/>
      <c r="AO626" s="129"/>
      <c r="AP626" s="129"/>
      <c r="AQ626" s="129"/>
      <c r="AR626" s="129"/>
      <c r="AS626" s="129"/>
      <c r="AT626" s="221"/>
      <c r="AU626" s="221"/>
      <c r="AV626" s="221"/>
      <c r="AW626" s="129"/>
      <c r="AX626" s="129"/>
      <c r="AY626" s="129"/>
      <c r="AZ626" s="129"/>
      <c r="BA626" s="129"/>
      <c r="BB626" s="129"/>
      <c r="BC626" s="129"/>
      <c r="BD626" s="129"/>
      <c r="BE626" s="129"/>
      <c r="BF626" s="177"/>
      <c r="BG626" s="177"/>
      <c r="BH626" s="221"/>
      <c r="BI626" s="221"/>
      <c r="BJ626" s="221"/>
      <c r="BK626" s="221"/>
      <c r="BL626" s="221"/>
      <c r="BM626" s="221"/>
      <c r="BN626" s="129"/>
      <c r="BO626" s="129"/>
      <c r="BP626" s="129"/>
      <c r="BQ626" s="129"/>
      <c r="BR626" s="129"/>
      <c r="BS626" s="129"/>
      <c r="BT626" s="221"/>
      <c r="BU626" s="221"/>
      <c r="BV626" s="221"/>
      <c r="BW626" s="221"/>
      <c r="BX626" s="221"/>
      <c r="BY626" s="221"/>
      <c r="BZ626" s="129"/>
      <c r="CA626" s="129"/>
      <c r="CB626" s="129"/>
      <c r="CC626" s="129"/>
      <c r="CD626" s="129"/>
      <c r="CE626" s="129"/>
      <c r="CF626" s="177"/>
      <c r="CG626" s="177"/>
      <c r="CH626" s="221"/>
      <c r="CI626" s="221"/>
      <c r="CJ626" s="221"/>
      <c r="CK626" s="221"/>
      <c r="CL626" s="221"/>
      <c r="CM626" s="221"/>
      <c r="CN626" s="221"/>
      <c r="CO626" s="221"/>
      <c r="CP626" s="221"/>
      <c r="CQ626" s="129">
        <v>0.73488724034198205</v>
      </c>
      <c r="CR626" s="129">
        <v>0.73488724034198205</v>
      </c>
      <c r="CS626" s="129">
        <v>0.73488724034198205</v>
      </c>
      <c r="CT626" s="221"/>
      <c r="CU626" s="221"/>
      <c r="CV626" s="221"/>
      <c r="CW626" s="221"/>
      <c r="CX626" s="221"/>
      <c r="CY626" s="221"/>
      <c r="CZ626" s="221"/>
      <c r="DA626" s="221"/>
      <c r="DB626" s="221"/>
      <c r="DC626" s="129"/>
      <c r="DD626" s="129"/>
      <c r="DE626" s="129"/>
      <c r="DF626" s="86"/>
      <c r="DG626" s="86"/>
      <c r="DH626" s="129"/>
      <c r="DI626" s="129"/>
      <c r="DJ626" s="129"/>
      <c r="DK626" s="129"/>
      <c r="DL626" s="129"/>
      <c r="DM626" s="129"/>
      <c r="DN626" s="129"/>
      <c r="DO626" s="129"/>
      <c r="DP626" s="129"/>
      <c r="DQ626" s="129"/>
      <c r="DR626" s="129"/>
      <c r="DS626" s="129"/>
      <c r="DT626" s="129"/>
      <c r="DU626" s="129"/>
      <c r="DV626" s="129"/>
      <c r="DW626" s="129"/>
      <c r="DX626" s="129"/>
      <c r="DY626" s="129"/>
      <c r="DZ626" s="129"/>
      <c r="EA626" s="129"/>
      <c r="EB626" s="129"/>
      <c r="EC626" s="129"/>
      <c r="ED626" s="129"/>
      <c r="EE626" s="129"/>
      <c r="EF626" s="129">
        <v>0.67</v>
      </c>
      <c r="EG626" s="129">
        <v>0.67</v>
      </c>
      <c r="EH626" s="129">
        <v>0.73</v>
      </c>
      <c r="EI626" s="129">
        <v>0.73</v>
      </c>
      <c r="EJ626" s="129">
        <v>0.73</v>
      </c>
      <c r="EK626" s="129">
        <v>0.73</v>
      </c>
      <c r="EL626" s="129">
        <v>0.73</v>
      </c>
      <c r="EM626" s="129">
        <v>0.74</v>
      </c>
      <c r="EN626" s="129">
        <v>0.74</v>
      </c>
      <c r="EO626" s="129">
        <v>0.74</v>
      </c>
      <c r="EP626" s="129">
        <v>0.74</v>
      </c>
      <c r="EQ626" s="129">
        <v>0.73</v>
      </c>
      <c r="ER626" s="129">
        <v>0.73</v>
      </c>
      <c r="ES626" s="129">
        <v>0.73</v>
      </c>
      <c r="ET626" s="129">
        <v>0.73</v>
      </c>
      <c r="EU626" s="129">
        <v>0.73</v>
      </c>
      <c r="EV626" s="129">
        <v>0.73</v>
      </c>
      <c r="EW626" s="129">
        <v>0.73</v>
      </c>
      <c r="EX626" s="129">
        <v>0.73</v>
      </c>
      <c r="EY626" s="129">
        <v>0.73</v>
      </c>
      <c r="EZ626" s="129">
        <v>0.73</v>
      </c>
      <c r="FA626" s="129">
        <v>0.73</v>
      </c>
      <c r="FB626" s="129">
        <v>0.73</v>
      </c>
      <c r="FC626" s="129">
        <v>0.73</v>
      </c>
      <c r="FD626" s="129">
        <v>1.73</v>
      </c>
      <c r="FE626" s="129"/>
      <c r="FF626" s="129"/>
      <c r="FG626" s="129"/>
      <c r="FH626" s="129">
        <v>0.73488724034198205</v>
      </c>
      <c r="FI626" s="129">
        <v>0.73488724034198205</v>
      </c>
      <c r="FJ626" s="129">
        <v>0.73488724034198205</v>
      </c>
      <c r="FK626" s="129">
        <v>0.73488724034198205</v>
      </c>
      <c r="FL626" s="129">
        <v>0.73488724034198205</v>
      </c>
      <c r="FM626" s="129">
        <v>0.73488724034198205</v>
      </c>
      <c r="FN626" s="129">
        <v>0.73488724034198205</v>
      </c>
      <c r="FO626" s="129">
        <v>0.73488724034198205</v>
      </c>
      <c r="FP626" s="129">
        <v>0.73488724034198205</v>
      </c>
      <c r="FQ626" s="129">
        <v>0.73488724034198205</v>
      </c>
      <c r="FR626" s="129">
        <v>0.73488724034198205</v>
      </c>
      <c r="FS626" s="129">
        <v>0.73488724034198205</v>
      </c>
      <c r="FT626" s="129">
        <v>0.73488724034198205</v>
      </c>
      <c r="FU626" s="129">
        <v>0.73488724034198205</v>
      </c>
      <c r="FV626" s="129">
        <v>0.73488724034198205</v>
      </c>
      <c r="FW626" s="129">
        <v>0.73488724034198205</v>
      </c>
      <c r="FX626" s="129">
        <v>0.73488724034198205</v>
      </c>
      <c r="FY626" s="165"/>
      <c r="FZ626" s="165"/>
      <c r="GA626" s="165"/>
      <c r="GB626" s="165"/>
      <c r="GC626" s="165"/>
      <c r="GD626" s="165"/>
      <c r="GE626" s="165"/>
      <c r="GF626" s="165"/>
      <c r="GG626" s="165"/>
      <c r="GH626" s="165"/>
      <c r="GI626" s="165"/>
      <c r="GJ626" s="165"/>
      <c r="GK626" s="165"/>
      <c r="GL626" s="165"/>
      <c r="GM626" s="165"/>
      <c r="GN626" s="165"/>
      <c r="GO626" s="165"/>
      <c r="GP626" s="165"/>
      <c r="GQ626" s="165"/>
      <c r="GR626" s="165"/>
      <c r="GS626" s="165"/>
      <c r="GT626" s="165"/>
      <c r="GU626" s="165"/>
      <c r="GV626" s="165"/>
      <c r="GW626" s="165"/>
      <c r="GX626" s="165"/>
      <c r="GY626" s="165"/>
      <c r="GZ626" s="165"/>
      <c r="HA626" s="165"/>
      <c r="HB626" s="165"/>
      <c r="HC626" s="165"/>
      <c r="HD626" s="165"/>
      <c r="HE626" s="165"/>
      <c r="HF626" s="165"/>
      <c r="HG626" s="165"/>
      <c r="HH626" s="165"/>
    </row>
    <row r="627" spans="1:216" s="148" customFormat="1">
      <c r="A627" s="86"/>
      <c r="B627" s="118"/>
      <c r="C627" s="117"/>
      <c r="D627" s="110"/>
      <c r="E627" s="110"/>
      <c r="F627" s="110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177"/>
      <c r="AG627" s="177"/>
      <c r="AH627" s="86"/>
      <c r="AI627" s="86"/>
      <c r="AJ627" s="86"/>
      <c r="AK627" s="86"/>
      <c r="AL627" s="86"/>
      <c r="AM627" s="86"/>
      <c r="AN627" s="86"/>
      <c r="AO627" s="86"/>
      <c r="AP627" s="86"/>
      <c r="AQ627" s="86"/>
      <c r="AR627" s="86"/>
      <c r="AS627" s="86"/>
      <c r="AT627" s="86"/>
      <c r="AU627" s="86"/>
      <c r="AV627" s="86"/>
      <c r="AW627" s="86"/>
      <c r="AX627" s="86"/>
      <c r="AY627" s="86"/>
      <c r="AZ627" s="86"/>
      <c r="BA627" s="86"/>
      <c r="BB627" s="86"/>
      <c r="BC627" s="86"/>
      <c r="BD627" s="86"/>
      <c r="BE627" s="86"/>
      <c r="BF627" s="177"/>
      <c r="BG627" s="177"/>
      <c r="BH627" s="86"/>
      <c r="BI627" s="86"/>
      <c r="BJ627" s="86"/>
      <c r="BK627" s="86"/>
      <c r="BL627" s="86"/>
      <c r="BM627" s="86"/>
      <c r="BN627" s="86"/>
      <c r="BO627" s="86"/>
      <c r="BP627" s="86"/>
      <c r="BQ627" s="86"/>
      <c r="BR627" s="86"/>
      <c r="BS627" s="86"/>
      <c r="BT627" s="86"/>
      <c r="BU627" s="86"/>
      <c r="BV627" s="86"/>
      <c r="BW627" s="86"/>
      <c r="BX627" s="86"/>
      <c r="BY627" s="86"/>
      <c r="BZ627" s="86"/>
      <c r="CA627" s="86"/>
      <c r="CB627" s="86"/>
      <c r="CC627" s="86"/>
      <c r="CD627" s="86"/>
      <c r="CE627" s="86"/>
      <c r="CF627" s="177"/>
      <c r="CG627" s="177"/>
      <c r="CH627" s="86"/>
      <c r="CI627" s="86"/>
      <c r="CJ627" s="86"/>
      <c r="CK627" s="86"/>
      <c r="CL627" s="86"/>
      <c r="CM627" s="86"/>
      <c r="CN627" s="86"/>
      <c r="CO627" s="86"/>
      <c r="CP627" s="86"/>
      <c r="CQ627" s="86"/>
      <c r="CR627" s="86"/>
      <c r="CS627" s="86"/>
      <c r="CT627" s="86"/>
      <c r="CU627" s="86"/>
      <c r="CV627" s="86"/>
      <c r="CW627" s="86"/>
      <c r="CX627" s="86"/>
      <c r="CY627" s="86"/>
      <c r="CZ627" s="86"/>
      <c r="DA627" s="86"/>
      <c r="DB627" s="86"/>
      <c r="DC627" s="86"/>
      <c r="DD627" s="86"/>
      <c r="DE627" s="86"/>
      <c r="DF627" s="86"/>
      <c r="DG627" s="86"/>
      <c r="DH627" s="86"/>
      <c r="DI627" s="86"/>
      <c r="DJ627" s="86"/>
      <c r="DK627" s="86"/>
      <c r="DL627" s="86"/>
      <c r="DM627" s="86"/>
      <c r="DN627" s="86"/>
      <c r="DO627" s="86"/>
      <c r="DP627" s="86"/>
      <c r="DQ627" s="86"/>
      <c r="DR627" s="86"/>
      <c r="DS627" s="86"/>
      <c r="DT627" s="86"/>
      <c r="DU627" s="86"/>
      <c r="DV627" s="86"/>
      <c r="DW627" s="86"/>
      <c r="DX627" s="86"/>
      <c r="DY627" s="86"/>
      <c r="DZ627" s="86"/>
      <c r="EA627" s="86"/>
      <c r="EB627" s="86"/>
      <c r="EC627" s="86"/>
      <c r="ED627" s="86"/>
      <c r="EE627" s="86"/>
      <c r="EF627" s="86"/>
      <c r="EG627" s="86"/>
      <c r="EH627" s="86"/>
      <c r="EI627" s="86"/>
      <c r="EJ627" s="86"/>
      <c r="EK627" s="86"/>
      <c r="EL627" s="86"/>
      <c r="EM627" s="86"/>
      <c r="EN627" s="86"/>
      <c r="EO627" s="86"/>
      <c r="EP627" s="86"/>
      <c r="EQ627" s="86"/>
      <c r="ER627" s="86"/>
      <c r="ES627" s="86"/>
      <c r="ET627" s="86"/>
      <c r="EU627" s="86"/>
      <c r="EV627" s="86"/>
      <c r="EW627" s="86"/>
      <c r="EX627" s="86"/>
      <c r="EY627" s="86"/>
      <c r="EZ627" s="86"/>
      <c r="FA627" s="86"/>
      <c r="FB627" s="86"/>
      <c r="FC627" s="86"/>
      <c r="FD627" s="86"/>
      <c r="FE627" s="86"/>
      <c r="FF627" s="86"/>
      <c r="FG627" s="86"/>
      <c r="FH627" s="86"/>
      <c r="FI627" s="86"/>
      <c r="FJ627" s="86"/>
      <c r="FK627" s="86"/>
      <c r="FL627" s="86"/>
      <c r="FM627" s="86"/>
      <c r="FN627" s="86"/>
      <c r="FO627" s="86"/>
      <c r="FP627" s="86"/>
      <c r="FQ627" s="86"/>
      <c r="FR627" s="86"/>
      <c r="FS627" s="86"/>
      <c r="FT627" s="86"/>
      <c r="FU627" s="86"/>
      <c r="FV627" s="86"/>
      <c r="FW627" s="86"/>
      <c r="FX627" s="86"/>
      <c r="FY627" s="167"/>
      <c r="FZ627" s="167"/>
      <c r="GA627" s="167"/>
      <c r="GB627" s="167"/>
      <c r="GC627" s="167"/>
      <c r="GD627" s="167"/>
      <c r="GE627" s="167"/>
      <c r="GF627" s="167"/>
      <c r="GG627" s="167"/>
      <c r="GH627" s="167"/>
      <c r="GI627" s="167"/>
      <c r="GJ627" s="167"/>
      <c r="GK627" s="167"/>
      <c r="GL627" s="167"/>
      <c r="GM627" s="167"/>
      <c r="GN627" s="167"/>
      <c r="GO627" s="167"/>
      <c r="GP627" s="167"/>
      <c r="GQ627" s="167"/>
      <c r="GR627" s="167"/>
      <c r="GS627" s="167"/>
      <c r="GT627" s="167"/>
      <c r="GU627" s="167"/>
      <c r="GV627" s="167"/>
      <c r="GW627" s="167"/>
      <c r="GX627" s="167"/>
      <c r="GY627" s="167"/>
      <c r="GZ627" s="167"/>
      <c r="HA627" s="167"/>
      <c r="HB627" s="167"/>
      <c r="HC627" s="167"/>
      <c r="HD627" s="167"/>
      <c r="HE627" s="167"/>
      <c r="HF627" s="167"/>
      <c r="HG627" s="167"/>
      <c r="HH627" s="167"/>
    </row>
    <row r="628" spans="1:216" s="148" customFormat="1">
      <c r="A628" s="86"/>
      <c r="B628" s="118"/>
      <c r="C628" s="117"/>
      <c r="D628" s="110"/>
      <c r="E628" s="110"/>
      <c r="F628" s="110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177"/>
      <c r="AG628" s="177"/>
      <c r="AH628" s="86"/>
      <c r="AI628" s="86"/>
      <c r="AJ628" s="86"/>
      <c r="AK628" s="86"/>
      <c r="AL628" s="86"/>
      <c r="AM628" s="86"/>
      <c r="AN628" s="86"/>
      <c r="AO628" s="86"/>
      <c r="AP628" s="86"/>
      <c r="AQ628" s="86"/>
      <c r="AR628" s="86"/>
      <c r="AS628" s="86"/>
      <c r="AT628" s="86"/>
      <c r="AU628" s="86"/>
      <c r="AV628" s="86"/>
      <c r="AW628" s="86"/>
      <c r="AX628" s="86"/>
      <c r="AY628" s="86"/>
      <c r="AZ628" s="86"/>
      <c r="BA628" s="86"/>
      <c r="BB628" s="86"/>
      <c r="BC628" s="86"/>
      <c r="BD628" s="86"/>
      <c r="BE628" s="86"/>
      <c r="BF628" s="177"/>
      <c r="BG628" s="177"/>
      <c r="BH628" s="86"/>
      <c r="BI628" s="86"/>
      <c r="BJ628" s="86"/>
      <c r="BK628" s="86"/>
      <c r="BL628" s="86"/>
      <c r="BM628" s="86"/>
      <c r="BN628" s="86"/>
      <c r="BO628" s="86"/>
      <c r="BP628" s="86"/>
      <c r="BQ628" s="86"/>
      <c r="BR628" s="86"/>
      <c r="BS628" s="86"/>
      <c r="BT628" s="86"/>
      <c r="BU628" s="86"/>
      <c r="BV628" s="86"/>
      <c r="BW628" s="86"/>
      <c r="BX628" s="86"/>
      <c r="BY628" s="86"/>
      <c r="BZ628" s="86"/>
      <c r="CA628" s="86"/>
      <c r="CB628" s="86"/>
      <c r="CC628" s="86"/>
      <c r="CD628" s="86"/>
      <c r="CE628" s="86"/>
      <c r="CF628" s="177"/>
      <c r="CG628" s="177"/>
      <c r="CH628" s="86"/>
      <c r="CI628" s="86"/>
      <c r="CJ628" s="86"/>
      <c r="CK628" s="86"/>
      <c r="CL628" s="86"/>
      <c r="CM628" s="86"/>
      <c r="CN628" s="86"/>
      <c r="CO628" s="86"/>
      <c r="CP628" s="86"/>
      <c r="CQ628" s="86"/>
      <c r="CR628" s="86"/>
      <c r="CS628" s="86"/>
      <c r="CT628" s="86"/>
      <c r="CU628" s="86"/>
      <c r="CV628" s="86"/>
      <c r="CW628" s="86"/>
      <c r="CX628" s="86"/>
      <c r="CY628" s="86"/>
      <c r="CZ628" s="86"/>
      <c r="DA628" s="86"/>
      <c r="DB628" s="86"/>
      <c r="DC628" s="86"/>
      <c r="DD628" s="86"/>
      <c r="DE628" s="86"/>
      <c r="DF628" s="86"/>
      <c r="DG628" s="86"/>
      <c r="DH628" s="86"/>
      <c r="DI628" s="86"/>
      <c r="DJ628" s="86"/>
      <c r="DK628" s="86"/>
      <c r="DL628" s="86"/>
      <c r="DM628" s="86"/>
      <c r="DN628" s="86"/>
      <c r="DO628" s="86"/>
      <c r="DP628" s="86"/>
      <c r="DQ628" s="86"/>
      <c r="DR628" s="86"/>
      <c r="DS628" s="86"/>
      <c r="DT628" s="86"/>
      <c r="DU628" s="86"/>
      <c r="DV628" s="86"/>
      <c r="DW628" s="86"/>
      <c r="DX628" s="86"/>
      <c r="DY628" s="86"/>
      <c r="DZ628" s="86"/>
      <c r="EA628" s="86"/>
      <c r="EB628" s="86"/>
      <c r="EC628" s="86"/>
      <c r="ED628" s="86"/>
      <c r="EE628" s="86"/>
      <c r="EF628" s="86"/>
      <c r="EG628" s="86"/>
      <c r="EH628" s="86"/>
      <c r="EI628" s="86"/>
      <c r="EJ628" s="86"/>
      <c r="EK628" s="86"/>
      <c r="EL628" s="86"/>
      <c r="EM628" s="86"/>
      <c r="EN628" s="86"/>
      <c r="EO628" s="86"/>
      <c r="EP628" s="86"/>
      <c r="EQ628" s="86"/>
      <c r="ER628" s="86"/>
      <c r="ES628" s="86"/>
      <c r="ET628" s="86"/>
      <c r="EU628" s="86"/>
      <c r="EV628" s="86"/>
      <c r="EW628" s="86"/>
      <c r="EX628" s="86"/>
      <c r="EY628" s="86"/>
      <c r="EZ628" s="86"/>
      <c r="FA628" s="86"/>
      <c r="FB628" s="86"/>
      <c r="FC628" s="86"/>
      <c r="FD628" s="86"/>
      <c r="FE628" s="86"/>
      <c r="FF628" s="86"/>
      <c r="FG628" s="86"/>
      <c r="FH628" s="86"/>
      <c r="FI628" s="86"/>
      <c r="FJ628" s="86"/>
      <c r="FK628" s="86"/>
      <c r="FL628" s="86"/>
      <c r="FM628" s="86"/>
      <c r="FN628" s="86"/>
      <c r="FO628" s="86"/>
      <c r="FP628" s="86"/>
      <c r="FQ628" s="86"/>
      <c r="FR628" s="86"/>
      <c r="FS628" s="86"/>
      <c r="FT628" s="86"/>
      <c r="FU628" s="86"/>
      <c r="FV628" s="86"/>
      <c r="FW628" s="86"/>
      <c r="FX628" s="86"/>
      <c r="FY628" s="167"/>
      <c r="FZ628" s="167"/>
      <c r="GA628" s="167"/>
      <c r="GB628" s="167"/>
      <c r="GC628" s="167"/>
      <c r="GD628" s="167"/>
      <c r="GE628" s="167"/>
      <c r="GF628" s="167"/>
      <c r="GG628" s="167"/>
      <c r="GH628" s="167"/>
      <c r="GI628" s="167"/>
      <c r="GJ628" s="167"/>
      <c r="GK628" s="167"/>
      <c r="GL628" s="167"/>
      <c r="GM628" s="167"/>
      <c r="GN628" s="167"/>
      <c r="GO628" s="167"/>
      <c r="GP628" s="167"/>
      <c r="GQ628" s="167"/>
      <c r="GR628" s="167"/>
      <c r="GS628" s="167"/>
      <c r="GT628" s="167"/>
      <c r="GU628" s="167"/>
      <c r="GV628" s="167"/>
      <c r="GW628" s="167"/>
      <c r="GX628" s="167"/>
      <c r="GY628" s="167"/>
      <c r="GZ628" s="167"/>
      <c r="HA628" s="167"/>
      <c r="HB628" s="167"/>
      <c r="HC628" s="167"/>
      <c r="HD628" s="167"/>
      <c r="HE628" s="167"/>
      <c r="HF628" s="167"/>
      <c r="HG628" s="167"/>
      <c r="HH628" s="167"/>
    </row>
    <row r="629" spans="1:216" s="148" customFormat="1">
      <c r="A629" s="86"/>
      <c r="B629" s="118"/>
      <c r="C629" s="117"/>
      <c r="D629" s="110"/>
      <c r="E629" s="110"/>
      <c r="F629" s="110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177"/>
      <c r="AG629" s="177"/>
      <c r="AH629" s="86"/>
      <c r="AI629" s="86"/>
      <c r="AJ629" s="86"/>
      <c r="AK629" s="86"/>
      <c r="AL629" s="86"/>
      <c r="AM629" s="86"/>
      <c r="AN629" s="86"/>
      <c r="AO629" s="86"/>
      <c r="AP629" s="86"/>
      <c r="AQ629" s="86"/>
      <c r="AR629" s="86"/>
      <c r="AS629" s="86"/>
      <c r="AT629" s="86"/>
      <c r="AU629" s="86"/>
      <c r="AV629" s="86"/>
      <c r="AW629" s="86"/>
      <c r="AX629" s="86"/>
      <c r="AY629" s="86"/>
      <c r="AZ629" s="86"/>
      <c r="BA629" s="86"/>
      <c r="BB629" s="86"/>
      <c r="BC629" s="86"/>
      <c r="BD629" s="86"/>
      <c r="BE629" s="86"/>
      <c r="BF629" s="177"/>
      <c r="BG629" s="177"/>
      <c r="BH629" s="86"/>
      <c r="BI629" s="86"/>
      <c r="BJ629" s="86"/>
      <c r="BK629" s="86"/>
      <c r="BL629" s="86"/>
      <c r="BM629" s="86"/>
      <c r="BN629" s="86"/>
      <c r="BO629" s="86"/>
      <c r="BP629" s="86"/>
      <c r="BQ629" s="86"/>
      <c r="BR629" s="86"/>
      <c r="BS629" s="86"/>
      <c r="BT629" s="86"/>
      <c r="BU629" s="86"/>
      <c r="BV629" s="86"/>
      <c r="BW629" s="86"/>
      <c r="BX629" s="86"/>
      <c r="BY629" s="86"/>
      <c r="BZ629" s="86"/>
      <c r="CA629" s="86"/>
      <c r="CB629" s="86"/>
      <c r="CC629" s="86"/>
      <c r="CD629" s="86"/>
      <c r="CE629" s="86"/>
      <c r="CF629" s="177"/>
      <c r="CG629" s="177"/>
      <c r="CH629" s="86"/>
      <c r="CI629" s="86"/>
      <c r="CJ629" s="86"/>
      <c r="CK629" s="86"/>
      <c r="CL629" s="86"/>
      <c r="CM629" s="86"/>
      <c r="CN629" s="86"/>
      <c r="CO629" s="86"/>
      <c r="CP629" s="86"/>
      <c r="CQ629" s="86"/>
      <c r="CR629" s="86"/>
      <c r="CS629" s="86"/>
      <c r="CT629" s="86"/>
      <c r="CU629" s="86"/>
      <c r="CV629" s="86"/>
      <c r="CW629" s="86"/>
      <c r="CX629" s="86"/>
      <c r="CY629" s="86"/>
      <c r="CZ629" s="86"/>
      <c r="DA629" s="86"/>
      <c r="DB629" s="86"/>
      <c r="DC629" s="86"/>
      <c r="DD629" s="86"/>
      <c r="DE629" s="86"/>
      <c r="DF629" s="86"/>
      <c r="DG629" s="86"/>
      <c r="DH629" s="86"/>
      <c r="DI629" s="86"/>
      <c r="DJ629" s="86"/>
      <c r="DK629" s="86"/>
      <c r="DL629" s="86"/>
      <c r="DM629" s="86"/>
      <c r="DN629" s="86"/>
      <c r="DO629" s="86"/>
      <c r="DP629" s="86"/>
      <c r="DQ629" s="86"/>
      <c r="DR629" s="86"/>
      <c r="DS629" s="86"/>
      <c r="DT629" s="86"/>
      <c r="DU629" s="86"/>
      <c r="DV629" s="86"/>
      <c r="DW629" s="86"/>
      <c r="DX629" s="86"/>
      <c r="DY629" s="86"/>
      <c r="DZ629" s="86"/>
      <c r="EA629" s="86"/>
      <c r="EB629" s="86"/>
      <c r="EC629" s="86"/>
      <c r="ED629" s="86"/>
      <c r="EE629" s="86"/>
      <c r="EF629" s="86"/>
      <c r="EG629" s="86"/>
      <c r="EH629" s="86"/>
      <c r="EI629" s="86"/>
      <c r="EJ629" s="86"/>
      <c r="EK629" s="86"/>
      <c r="EL629" s="86"/>
      <c r="EM629" s="86"/>
      <c r="EN629" s="86"/>
      <c r="EO629" s="86"/>
      <c r="EP629" s="86"/>
      <c r="EQ629" s="86"/>
      <c r="ER629" s="86"/>
      <c r="ES629" s="86"/>
      <c r="ET629" s="86"/>
      <c r="EU629" s="86"/>
      <c r="EV629" s="86"/>
      <c r="EW629" s="86"/>
      <c r="EX629" s="86"/>
      <c r="EY629" s="86"/>
      <c r="EZ629" s="86"/>
      <c r="FA629" s="86"/>
      <c r="FB629" s="86"/>
      <c r="FC629" s="86"/>
      <c r="FD629" s="86"/>
      <c r="FE629" s="86"/>
      <c r="FF629" s="86"/>
      <c r="FG629" s="86"/>
      <c r="FH629" s="86"/>
      <c r="FI629" s="86"/>
      <c r="FJ629" s="86"/>
      <c r="FK629" s="86"/>
      <c r="FL629" s="86"/>
      <c r="FM629" s="86"/>
      <c r="FN629" s="86"/>
      <c r="FO629" s="86"/>
      <c r="FP629" s="86"/>
      <c r="FQ629" s="86"/>
      <c r="FR629" s="86"/>
      <c r="FS629" s="86"/>
      <c r="FT629" s="86"/>
      <c r="FU629" s="86"/>
      <c r="FV629" s="86"/>
      <c r="FW629" s="86"/>
      <c r="FX629" s="86"/>
      <c r="FY629" s="167"/>
      <c r="FZ629" s="167"/>
      <c r="GA629" s="167"/>
      <c r="GB629" s="167"/>
      <c r="GC629" s="167"/>
      <c r="GD629" s="167"/>
      <c r="GE629" s="167"/>
      <c r="GF629" s="167"/>
      <c r="GG629" s="167"/>
      <c r="GH629" s="167"/>
      <c r="GI629" s="167"/>
      <c r="GJ629" s="167"/>
      <c r="GK629" s="167"/>
      <c r="GL629" s="167"/>
      <c r="GM629" s="167"/>
      <c r="GN629" s="167"/>
      <c r="GO629" s="167"/>
      <c r="GP629" s="167"/>
      <c r="GQ629" s="167"/>
      <c r="GR629" s="167"/>
      <c r="GS629" s="167"/>
      <c r="GT629" s="167"/>
      <c r="GU629" s="167"/>
      <c r="GV629" s="167"/>
      <c r="GW629" s="167"/>
      <c r="GX629" s="167"/>
      <c r="GY629" s="167"/>
      <c r="GZ629" s="167"/>
      <c r="HA629" s="167"/>
      <c r="HB629" s="167"/>
      <c r="HC629" s="167"/>
      <c r="HD629" s="167"/>
      <c r="HE629" s="167"/>
      <c r="HF629" s="167"/>
      <c r="HG629" s="167"/>
      <c r="HH629" s="167"/>
    </row>
    <row r="630" spans="1:216" s="148" customFormat="1">
      <c r="A630" s="86"/>
      <c r="B630" s="118"/>
      <c r="C630" s="117"/>
      <c r="D630" s="110"/>
      <c r="E630" s="110"/>
      <c r="F630" s="110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177"/>
      <c r="AG630" s="177"/>
      <c r="AH630" s="86"/>
      <c r="AI630" s="86"/>
      <c r="AJ630" s="86"/>
      <c r="AK630" s="86"/>
      <c r="AL630" s="86"/>
      <c r="AM630" s="86"/>
      <c r="AN630" s="86"/>
      <c r="AO630" s="86"/>
      <c r="AP630" s="86"/>
      <c r="AQ630" s="86"/>
      <c r="AR630" s="86"/>
      <c r="AS630" s="86"/>
      <c r="AT630" s="86"/>
      <c r="AU630" s="86"/>
      <c r="AV630" s="86"/>
      <c r="AW630" s="86"/>
      <c r="AX630" s="86"/>
      <c r="AY630" s="86"/>
      <c r="AZ630" s="86"/>
      <c r="BA630" s="86"/>
      <c r="BB630" s="86"/>
      <c r="BC630" s="86"/>
      <c r="BD630" s="86"/>
      <c r="BE630" s="86"/>
      <c r="BF630" s="177"/>
      <c r="BG630" s="177"/>
      <c r="BH630" s="86"/>
      <c r="BI630" s="86"/>
      <c r="BJ630" s="86"/>
      <c r="BK630" s="86"/>
      <c r="BL630" s="86"/>
      <c r="BM630" s="86"/>
      <c r="BN630" s="86"/>
      <c r="BO630" s="86"/>
      <c r="BP630" s="86"/>
      <c r="BQ630" s="86"/>
      <c r="BR630" s="86"/>
      <c r="BS630" s="86"/>
      <c r="BT630" s="86"/>
      <c r="BU630" s="86"/>
      <c r="BV630" s="86"/>
      <c r="BW630" s="86"/>
      <c r="BX630" s="86"/>
      <c r="BY630" s="86"/>
      <c r="BZ630" s="86"/>
      <c r="CA630" s="86"/>
      <c r="CB630" s="86"/>
      <c r="CC630" s="86"/>
      <c r="CD630" s="86"/>
      <c r="CE630" s="86"/>
      <c r="CF630" s="177"/>
      <c r="CG630" s="177"/>
      <c r="CH630" s="86"/>
      <c r="CI630" s="86"/>
      <c r="CJ630" s="86"/>
      <c r="CK630" s="86"/>
      <c r="CL630" s="86"/>
      <c r="CM630" s="86"/>
      <c r="CN630" s="86"/>
      <c r="CO630" s="86"/>
      <c r="CP630" s="86"/>
      <c r="CQ630" s="86"/>
      <c r="CR630" s="86"/>
      <c r="CS630" s="86"/>
      <c r="CT630" s="86"/>
      <c r="CU630" s="86"/>
      <c r="CV630" s="86"/>
      <c r="CW630" s="86"/>
      <c r="CX630" s="86"/>
      <c r="CY630" s="86"/>
      <c r="CZ630" s="86"/>
      <c r="DA630" s="86"/>
      <c r="DB630" s="86"/>
      <c r="DC630" s="86"/>
      <c r="DD630" s="86"/>
      <c r="DE630" s="86"/>
      <c r="DF630" s="86"/>
      <c r="DG630" s="86"/>
      <c r="DH630" s="86"/>
      <c r="DI630" s="86"/>
      <c r="DJ630" s="86"/>
      <c r="DK630" s="86"/>
      <c r="DL630" s="86"/>
      <c r="DM630" s="86"/>
      <c r="DN630" s="86"/>
      <c r="DO630" s="86"/>
      <c r="DP630" s="86"/>
      <c r="DQ630" s="86"/>
      <c r="DR630" s="86"/>
      <c r="DS630" s="86"/>
      <c r="DT630" s="86"/>
      <c r="DU630" s="86"/>
      <c r="DV630" s="86"/>
      <c r="DW630" s="86"/>
      <c r="DX630" s="86"/>
      <c r="DY630" s="86"/>
      <c r="DZ630" s="86"/>
      <c r="EA630" s="86"/>
      <c r="EB630" s="86"/>
      <c r="EC630" s="86"/>
      <c r="ED630" s="86"/>
      <c r="EE630" s="86"/>
      <c r="EF630" s="86"/>
      <c r="EG630" s="86"/>
      <c r="EH630" s="86"/>
      <c r="EI630" s="86"/>
      <c r="EJ630" s="86"/>
      <c r="EK630" s="86"/>
      <c r="EL630" s="86"/>
      <c r="EM630" s="86"/>
      <c r="EN630" s="86"/>
      <c r="EO630" s="86"/>
      <c r="EP630" s="86"/>
      <c r="EQ630" s="86"/>
      <c r="ER630" s="86"/>
      <c r="ES630" s="86"/>
      <c r="ET630" s="86"/>
      <c r="EU630" s="86"/>
      <c r="EV630" s="86"/>
      <c r="EW630" s="86"/>
      <c r="EX630" s="86"/>
      <c r="EY630" s="86"/>
      <c r="EZ630" s="86"/>
      <c r="FA630" s="86"/>
      <c r="FB630" s="86"/>
      <c r="FC630" s="86"/>
      <c r="FD630" s="86"/>
      <c r="FE630" s="86"/>
      <c r="FF630" s="86"/>
      <c r="FG630" s="86"/>
      <c r="FH630" s="86"/>
      <c r="FI630" s="86"/>
      <c r="FJ630" s="86"/>
      <c r="FK630" s="86"/>
      <c r="FL630" s="86"/>
      <c r="FM630" s="86"/>
      <c r="FN630" s="86"/>
      <c r="FO630" s="86"/>
      <c r="FP630" s="86"/>
      <c r="FQ630" s="86"/>
      <c r="FR630" s="86"/>
      <c r="FS630" s="86"/>
      <c r="FT630" s="86"/>
      <c r="FU630" s="86"/>
      <c r="FV630" s="86"/>
      <c r="FW630" s="86"/>
      <c r="FX630" s="86"/>
      <c r="FY630" s="167"/>
      <c r="FZ630" s="167"/>
      <c r="GA630" s="167"/>
      <c r="GB630" s="167"/>
      <c r="GC630" s="167"/>
      <c r="GD630" s="167"/>
      <c r="GE630" s="167"/>
      <c r="GF630" s="167"/>
      <c r="GG630" s="167"/>
      <c r="GH630" s="167"/>
      <c r="GI630" s="167"/>
      <c r="GJ630" s="167"/>
      <c r="GK630" s="167"/>
      <c r="GL630" s="167"/>
      <c r="GM630" s="167"/>
      <c r="GN630" s="167"/>
      <c r="GO630" s="167"/>
      <c r="GP630" s="167"/>
      <c r="GQ630" s="167"/>
      <c r="GR630" s="167"/>
      <c r="GS630" s="167"/>
      <c r="GT630" s="167"/>
      <c r="GU630" s="167"/>
      <c r="GV630" s="167"/>
      <c r="GW630" s="167"/>
      <c r="GX630" s="167"/>
      <c r="GY630" s="167"/>
      <c r="GZ630" s="167"/>
      <c r="HA630" s="167"/>
      <c r="HB630" s="167"/>
      <c r="HC630" s="167"/>
      <c r="HD630" s="167"/>
      <c r="HE630" s="167"/>
      <c r="HF630" s="167"/>
      <c r="HG630" s="167"/>
      <c r="HH630" s="167"/>
    </row>
    <row r="631" spans="1:216" s="148" customFormat="1">
      <c r="A631" s="86"/>
      <c r="B631" s="118"/>
      <c r="C631" s="117"/>
      <c r="D631" s="110"/>
      <c r="E631" s="110"/>
      <c r="F631" s="110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177"/>
      <c r="AG631" s="177"/>
      <c r="AH631" s="86"/>
      <c r="AI631" s="86"/>
      <c r="AJ631" s="86"/>
      <c r="AK631" s="86"/>
      <c r="AL631" s="86"/>
      <c r="AM631" s="86"/>
      <c r="AN631" s="86"/>
      <c r="AO631" s="86"/>
      <c r="AP631" s="86"/>
      <c r="AQ631" s="86"/>
      <c r="AR631" s="86"/>
      <c r="AS631" s="86"/>
      <c r="AT631" s="86"/>
      <c r="AU631" s="86"/>
      <c r="AV631" s="86"/>
      <c r="AW631" s="86"/>
      <c r="AX631" s="86"/>
      <c r="AY631" s="86"/>
      <c r="AZ631" s="86"/>
      <c r="BA631" s="86"/>
      <c r="BB631" s="86"/>
      <c r="BC631" s="86"/>
      <c r="BD631" s="86"/>
      <c r="BE631" s="86"/>
      <c r="BF631" s="177"/>
      <c r="BG631" s="177"/>
      <c r="BH631" s="86"/>
      <c r="BI631" s="86"/>
      <c r="BJ631" s="86"/>
      <c r="BK631" s="86"/>
      <c r="BL631" s="86"/>
      <c r="BM631" s="86"/>
      <c r="BN631" s="86"/>
      <c r="BO631" s="86"/>
      <c r="BP631" s="86"/>
      <c r="BQ631" s="86"/>
      <c r="BR631" s="86"/>
      <c r="BS631" s="86"/>
      <c r="BT631" s="86"/>
      <c r="BU631" s="86"/>
      <c r="BV631" s="86"/>
      <c r="BW631" s="86"/>
      <c r="BX631" s="86"/>
      <c r="BY631" s="86"/>
      <c r="BZ631" s="86"/>
      <c r="CA631" s="86"/>
      <c r="CB631" s="86"/>
      <c r="CC631" s="86"/>
      <c r="CD631" s="86"/>
      <c r="CE631" s="86"/>
      <c r="CF631" s="177"/>
      <c r="CG631" s="177"/>
      <c r="CH631" s="86"/>
      <c r="CI631" s="86"/>
      <c r="CJ631" s="86"/>
      <c r="CK631" s="86"/>
      <c r="CL631" s="86"/>
      <c r="CM631" s="86"/>
      <c r="CN631" s="86"/>
      <c r="CO631" s="86"/>
      <c r="CP631" s="86"/>
      <c r="CQ631" s="86"/>
      <c r="CR631" s="86"/>
      <c r="CS631" s="86"/>
      <c r="CT631" s="86"/>
      <c r="CU631" s="86"/>
      <c r="CV631" s="86"/>
      <c r="CW631" s="86"/>
      <c r="CX631" s="86"/>
      <c r="CY631" s="86"/>
      <c r="CZ631" s="86"/>
      <c r="DA631" s="86"/>
      <c r="DB631" s="86"/>
      <c r="DC631" s="86"/>
      <c r="DD631" s="86"/>
      <c r="DE631" s="86"/>
      <c r="DF631" s="86"/>
      <c r="DG631" s="86"/>
      <c r="DH631" s="86"/>
      <c r="DI631" s="86"/>
      <c r="DJ631" s="86"/>
      <c r="DK631" s="86"/>
      <c r="DL631" s="86"/>
      <c r="DM631" s="86"/>
      <c r="DN631" s="86"/>
      <c r="DO631" s="86"/>
      <c r="DP631" s="86"/>
      <c r="DQ631" s="86"/>
      <c r="DR631" s="86"/>
      <c r="DS631" s="86"/>
      <c r="DT631" s="86"/>
      <c r="DU631" s="86"/>
      <c r="DV631" s="86"/>
      <c r="DW631" s="86"/>
      <c r="DX631" s="86"/>
      <c r="DY631" s="86"/>
      <c r="DZ631" s="86"/>
      <c r="EA631" s="86"/>
      <c r="EB631" s="86"/>
      <c r="EC631" s="86"/>
      <c r="ED631" s="86"/>
      <c r="EE631" s="86"/>
      <c r="EF631" s="86"/>
      <c r="EG631" s="86"/>
      <c r="EH631" s="86"/>
      <c r="EI631" s="86"/>
      <c r="EJ631" s="86"/>
      <c r="EK631" s="86"/>
      <c r="EL631" s="86"/>
      <c r="EM631" s="86"/>
      <c r="EN631" s="86"/>
      <c r="EO631" s="86"/>
      <c r="EP631" s="86"/>
      <c r="EQ631" s="86"/>
      <c r="ER631" s="86"/>
      <c r="ES631" s="86"/>
      <c r="ET631" s="86"/>
      <c r="EU631" s="86"/>
      <c r="EV631" s="86"/>
      <c r="EW631" s="86"/>
      <c r="EX631" s="86"/>
      <c r="EY631" s="86"/>
      <c r="EZ631" s="86"/>
      <c r="FA631" s="86"/>
      <c r="FB631" s="86"/>
      <c r="FC631" s="86"/>
      <c r="FD631" s="86"/>
      <c r="FE631" s="86"/>
      <c r="FF631" s="86"/>
      <c r="FG631" s="86"/>
      <c r="FH631" s="86"/>
      <c r="FI631" s="86"/>
      <c r="FJ631" s="86"/>
      <c r="FK631" s="86"/>
      <c r="FL631" s="86"/>
      <c r="FM631" s="86"/>
      <c r="FN631" s="86"/>
      <c r="FO631" s="86"/>
      <c r="FP631" s="86"/>
      <c r="FQ631" s="86"/>
      <c r="FR631" s="86"/>
      <c r="FS631" s="86"/>
      <c r="FT631" s="86"/>
      <c r="FU631" s="86"/>
      <c r="FV631" s="86"/>
      <c r="FW631" s="86"/>
      <c r="FX631" s="86"/>
      <c r="FY631" s="167"/>
      <c r="FZ631" s="167"/>
      <c r="GA631" s="167"/>
      <c r="GB631" s="167"/>
      <c r="GC631" s="167"/>
      <c r="GD631" s="167"/>
      <c r="GE631" s="167"/>
      <c r="GF631" s="167"/>
      <c r="GG631" s="167"/>
      <c r="GH631" s="167"/>
      <c r="GI631" s="167"/>
      <c r="GJ631" s="167"/>
      <c r="GK631" s="167"/>
      <c r="GL631" s="167"/>
      <c r="GM631" s="167"/>
      <c r="GN631" s="167"/>
      <c r="GO631" s="167"/>
      <c r="GP631" s="167"/>
      <c r="GQ631" s="167"/>
      <c r="GR631" s="167"/>
      <c r="GS631" s="167"/>
      <c r="GT631" s="167"/>
      <c r="GU631" s="167"/>
      <c r="GV631" s="167"/>
      <c r="GW631" s="167"/>
      <c r="GX631" s="167"/>
      <c r="GY631" s="167"/>
      <c r="GZ631" s="167"/>
      <c r="HA631" s="167"/>
      <c r="HB631" s="167"/>
      <c r="HC631" s="167"/>
      <c r="HD631" s="167"/>
      <c r="HE631" s="167"/>
      <c r="HF631" s="167"/>
      <c r="HG631" s="167"/>
      <c r="HH631" s="167"/>
    </row>
    <row r="632" spans="1:216">
      <c r="B632" s="118"/>
      <c r="C632" s="117"/>
      <c r="D632" s="110"/>
      <c r="E632" s="110"/>
      <c r="F632" s="110"/>
    </row>
    <row r="633" spans="1:216">
      <c r="B633" s="118"/>
      <c r="C633" s="117"/>
      <c r="D633" s="110"/>
      <c r="E633" s="110"/>
      <c r="F633" s="110"/>
    </row>
    <row r="634" spans="1:216">
      <c r="B634" s="118"/>
      <c r="C634" s="117"/>
      <c r="D634" s="110"/>
      <c r="E634" s="110"/>
      <c r="F634" s="110"/>
    </row>
    <row r="635" spans="1:216">
      <c r="B635" s="118"/>
      <c r="C635" s="117"/>
      <c r="D635" s="110"/>
      <c r="E635" s="110"/>
      <c r="F635" s="110"/>
    </row>
    <row r="636" spans="1:216">
      <c r="B636" s="118"/>
      <c r="C636" s="117"/>
      <c r="D636" s="110"/>
      <c r="E636" s="110"/>
      <c r="F636" s="110"/>
    </row>
    <row r="637" spans="1:216">
      <c r="B637" s="118"/>
      <c r="C637" s="117"/>
      <c r="D637" s="110"/>
      <c r="E637" s="110"/>
      <c r="F637" s="110"/>
    </row>
    <row r="638" spans="1:216">
      <c r="B638" s="118"/>
      <c r="C638" s="117"/>
      <c r="D638" s="110"/>
      <c r="E638" s="110"/>
      <c r="F638" s="110"/>
    </row>
  </sheetData>
  <mergeCells count="3">
    <mergeCell ref="B1:C1"/>
    <mergeCell ref="B2:C2"/>
    <mergeCell ref="B3:C3"/>
  </mergeCells>
  <pageMargins left="0.7" right="0.7" top="0.75" bottom="0.75" header="0.3" footer="0.3"/>
  <pageSetup paperSize="9" scale="78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77F7A-423A-4201-889A-EC83F3120D4B}">
  <dimension ref="A1:HH638"/>
  <sheetViews>
    <sheetView showGridLines="0" zoomScale="70" zoomScaleNormal="70" workbookViewId="0">
      <selection activeCell="B4" sqref="B4"/>
    </sheetView>
  </sheetViews>
  <sheetFormatPr defaultColWidth="9.42578125" defaultRowHeight="14.45"/>
  <cols>
    <col min="1" max="1" width="3.85546875" style="86" customWidth="1"/>
    <col min="2" max="2" width="65.7109375" customWidth="1"/>
    <col min="3" max="3" width="14" style="119" bestFit="1" customWidth="1"/>
    <col min="4" max="6" width="14.42578125" style="108" hidden="1" customWidth="1"/>
    <col min="7" max="7" width="14.42578125" style="86" customWidth="1"/>
    <col min="8" max="8" width="12.140625" style="177" customWidth="1"/>
    <col min="9" max="9" width="13.140625" style="177" customWidth="1"/>
    <col min="10" max="10" width="12.5703125" style="177" customWidth="1"/>
    <col min="11" max="11" width="13.140625" style="177" customWidth="1"/>
    <col min="12" max="12" width="12.28515625" style="177" customWidth="1"/>
    <col min="13" max="13" width="13.140625" style="177" customWidth="1"/>
    <col min="14" max="14" width="12.28515625" style="177" customWidth="1"/>
    <col min="15" max="15" width="12.5703125" style="177" customWidth="1"/>
    <col min="16" max="16" width="13.140625" style="177" customWidth="1"/>
    <col min="17" max="19" width="12.140625" style="177" customWidth="1"/>
    <col min="20" max="20" width="13.42578125" style="177" customWidth="1"/>
    <col min="21" max="21" width="13.7109375" style="86" customWidth="1"/>
    <col min="22" max="22" width="13.140625" style="86" customWidth="1"/>
    <col min="23" max="23" width="11.140625" style="86" customWidth="1"/>
    <col min="24" max="24" width="10.7109375" style="86" customWidth="1"/>
    <col min="25" max="25" width="11.140625" style="86" customWidth="1"/>
    <col min="26" max="27" width="10.7109375" style="86" customWidth="1"/>
    <col min="28" max="28" width="11.140625" style="86" customWidth="1"/>
    <col min="29" max="31" width="11.5703125" style="86" customWidth="1"/>
    <col min="32" max="32" width="9.42578125" style="86" customWidth="1"/>
    <col min="33" max="33" width="13.5703125" style="86" customWidth="1"/>
    <col min="34" max="51" width="12.85546875" style="177" hidden="1" customWidth="1"/>
    <col min="52" max="83" width="12.85546875" style="86" customWidth="1"/>
    <col min="84" max="84" width="12" style="86" customWidth="1"/>
    <col min="85" max="85" width="12.42578125" style="86" customWidth="1"/>
    <col min="86" max="86" width="12.85546875" style="86" customWidth="1"/>
    <col min="87" max="93" width="12.85546875" style="177" customWidth="1"/>
    <col min="94" max="98" width="11.140625" style="177" customWidth="1"/>
    <col min="99" max="100" width="13.7109375" style="177" bestFit="1" customWidth="1"/>
    <col min="101" max="101" width="12.85546875" style="177" bestFit="1" customWidth="1"/>
    <col min="102" max="102" width="13.7109375" style="86" bestFit="1" customWidth="1"/>
    <col min="103" max="138" width="12.85546875" style="86" bestFit="1" customWidth="1"/>
    <col min="139" max="16384" width="9.42578125" style="86"/>
  </cols>
  <sheetData>
    <row r="1" spans="2:138" ht="15" customHeight="1" thickBot="1">
      <c r="B1" s="302" t="s">
        <v>26</v>
      </c>
      <c r="C1" s="303"/>
      <c r="D1" s="108" t="s">
        <v>27</v>
      </c>
      <c r="E1" s="108">
        <v>31.103476799999999</v>
      </c>
      <c r="F1" s="108" t="s">
        <v>28</v>
      </c>
      <c r="G1" s="176" t="s">
        <v>29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</row>
    <row r="2" spans="2:138" ht="15" customHeight="1" thickBot="1">
      <c r="B2" s="304" t="s">
        <v>135</v>
      </c>
      <c r="C2" s="305"/>
      <c r="D2" s="108" t="s">
        <v>136</v>
      </c>
      <c r="E2" s="108">
        <f>1/E1*1000</f>
        <v>32.15074656862798</v>
      </c>
      <c r="F2" s="108" t="s">
        <v>137</v>
      </c>
      <c r="H2" s="290"/>
      <c r="I2" s="290"/>
      <c r="J2" s="290"/>
      <c r="K2" s="290"/>
      <c r="L2" s="291">
        <v>942474.57990026346</v>
      </c>
      <c r="M2" s="291">
        <v>625189.05383106135</v>
      </c>
      <c r="N2" s="291">
        <v>552240.62177980668</v>
      </c>
      <c r="O2" s="291">
        <v>999772</v>
      </c>
      <c r="P2" s="291">
        <v>597962.8334122122</v>
      </c>
      <c r="Q2"/>
      <c r="R2"/>
      <c r="S2"/>
      <c r="T2" s="291">
        <v>696423.2133755309</v>
      </c>
      <c r="U2" s="291">
        <v>618924.243257561</v>
      </c>
      <c r="V2" s="291">
        <v>530803.96228463447</v>
      </c>
      <c r="W2" s="291">
        <v>891934.10162064189</v>
      </c>
      <c r="X2" s="291">
        <v>942474.57990026346</v>
      </c>
      <c r="Y2" s="291">
        <v>625189.05383106135</v>
      </c>
      <c r="Z2" s="291">
        <v>552240.62177980668</v>
      </c>
      <c r="AA2" s="291">
        <v>999772</v>
      </c>
      <c r="AB2" s="291">
        <v>597962.8334122122</v>
      </c>
      <c r="AC2" s="291"/>
      <c r="AD2" s="291"/>
      <c r="AE2" s="291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 s="290"/>
      <c r="CJ2" s="290"/>
      <c r="CK2" s="290"/>
      <c r="CL2" s="290"/>
      <c r="CM2" s="290"/>
      <c r="CN2" s="290"/>
      <c r="CO2" s="290"/>
      <c r="CP2" s="290"/>
      <c r="CQ2" s="290"/>
      <c r="CR2" s="290"/>
      <c r="CS2" s="290"/>
      <c r="CT2" s="290"/>
      <c r="CU2" s="290"/>
      <c r="CV2" s="290"/>
      <c r="CW2" s="290"/>
      <c r="CX2" s="290"/>
      <c r="CY2" s="290"/>
      <c r="CZ2" s="290"/>
      <c r="DA2" s="290"/>
      <c r="DB2" s="290"/>
      <c r="DC2" s="290"/>
      <c r="DD2" s="290"/>
      <c r="DE2" s="290"/>
      <c r="DF2" s="290"/>
      <c r="DG2" s="290"/>
      <c r="DH2" s="290"/>
      <c r="DI2" s="290"/>
      <c r="DJ2" s="290"/>
      <c r="DK2" s="290"/>
      <c r="DL2" s="290"/>
      <c r="DM2" s="290"/>
      <c r="DN2" s="290"/>
      <c r="DO2" s="290"/>
      <c r="DP2" s="290"/>
      <c r="DQ2" s="290"/>
      <c r="DR2" s="290"/>
      <c r="DS2" s="290"/>
      <c r="DT2" s="290"/>
      <c r="DU2" s="290"/>
      <c r="DV2" s="290"/>
      <c r="DW2" s="290"/>
      <c r="DX2" s="290"/>
      <c r="DY2" s="290"/>
      <c r="DZ2" s="290"/>
      <c r="EA2" s="290"/>
      <c r="EB2" s="290"/>
      <c r="EC2" s="290"/>
      <c r="ED2" s="290"/>
      <c r="EE2" s="290"/>
      <c r="EF2" s="290"/>
      <c r="EG2" s="290"/>
      <c r="EH2" s="290"/>
    </row>
    <row r="3" spans="2:138" ht="15" customHeight="1" thickBot="1">
      <c r="B3" s="304" t="s">
        <v>138</v>
      </c>
      <c r="C3" s="305"/>
      <c r="G3" s="281" t="s">
        <v>769</v>
      </c>
      <c r="H3" s="290">
        <f>H5-H4+1</f>
        <v>31</v>
      </c>
      <c r="I3" s="290">
        <f t="shared" ref="I3:AE3" si="0">I5-I4+1</f>
        <v>28</v>
      </c>
      <c r="J3" s="290">
        <f t="shared" si="0"/>
        <v>31</v>
      </c>
      <c r="K3" s="290">
        <f t="shared" si="0"/>
        <v>30</v>
      </c>
      <c r="L3" s="290">
        <f t="shared" si="0"/>
        <v>31</v>
      </c>
      <c r="M3" s="290">
        <f t="shared" si="0"/>
        <v>30</v>
      </c>
      <c r="N3" s="290">
        <f t="shared" si="0"/>
        <v>31</v>
      </c>
      <c r="O3" s="290">
        <f t="shared" si="0"/>
        <v>31</v>
      </c>
      <c r="P3" s="290">
        <f t="shared" si="0"/>
        <v>30</v>
      </c>
      <c r="Q3" s="290">
        <f t="shared" si="0"/>
        <v>31</v>
      </c>
      <c r="R3" s="290">
        <f t="shared" si="0"/>
        <v>30</v>
      </c>
      <c r="S3" s="290">
        <f t="shared" si="0"/>
        <v>31</v>
      </c>
      <c r="T3" s="290">
        <f t="shared" si="0"/>
        <v>31</v>
      </c>
      <c r="U3" s="290">
        <f t="shared" si="0"/>
        <v>28</v>
      </c>
      <c r="V3" s="290">
        <f t="shared" si="0"/>
        <v>31</v>
      </c>
      <c r="W3" s="290">
        <f t="shared" si="0"/>
        <v>30</v>
      </c>
      <c r="X3" s="290">
        <f t="shared" si="0"/>
        <v>31</v>
      </c>
      <c r="Y3" s="290">
        <f t="shared" si="0"/>
        <v>30</v>
      </c>
      <c r="Z3" s="290">
        <f t="shared" si="0"/>
        <v>31</v>
      </c>
      <c r="AA3" s="290">
        <f t="shared" si="0"/>
        <v>31</v>
      </c>
      <c r="AB3" s="290">
        <f t="shared" si="0"/>
        <v>30</v>
      </c>
      <c r="AC3" s="290">
        <f t="shared" si="0"/>
        <v>31</v>
      </c>
      <c r="AD3" s="290">
        <f t="shared" si="0"/>
        <v>30</v>
      </c>
      <c r="AE3" s="290">
        <f t="shared" si="0"/>
        <v>31</v>
      </c>
      <c r="AF3"/>
      <c r="AG3" s="281" t="s">
        <v>770</v>
      </c>
      <c r="AH3" s="290">
        <f t="shared" ref="AH3:CG3" si="1">DAY(EOMONTH(AH5,0))</f>
        <v>31</v>
      </c>
      <c r="AI3" s="290">
        <f t="shared" si="1"/>
        <v>31</v>
      </c>
      <c r="AJ3" s="290">
        <f t="shared" si="1"/>
        <v>31</v>
      </c>
      <c r="AK3" s="290">
        <f t="shared" si="1"/>
        <v>31</v>
      </c>
      <c r="AL3" s="290">
        <f t="shared" si="1"/>
        <v>31</v>
      </c>
      <c r="AM3" s="290">
        <f t="shared" si="1"/>
        <v>28</v>
      </c>
      <c r="AN3" s="290">
        <f t="shared" si="1"/>
        <v>28</v>
      </c>
      <c r="AO3" s="290">
        <f t="shared" si="1"/>
        <v>28</v>
      </c>
      <c r="AP3" s="290">
        <f t="shared" si="1"/>
        <v>28</v>
      </c>
      <c r="AQ3" s="290">
        <f t="shared" si="1"/>
        <v>31</v>
      </c>
      <c r="AR3" s="290">
        <f t="shared" si="1"/>
        <v>31</v>
      </c>
      <c r="AS3" s="290">
        <f t="shared" si="1"/>
        <v>31</v>
      </c>
      <c r="AT3" s="290">
        <f t="shared" si="1"/>
        <v>31</v>
      </c>
      <c r="AU3" s="290">
        <f t="shared" si="1"/>
        <v>30</v>
      </c>
      <c r="AV3" s="290">
        <f t="shared" si="1"/>
        <v>30</v>
      </c>
      <c r="AW3" s="290">
        <f t="shared" si="1"/>
        <v>30</v>
      </c>
      <c r="AX3" s="290">
        <f t="shared" si="1"/>
        <v>30</v>
      </c>
      <c r="AY3" s="290">
        <f t="shared" si="1"/>
        <v>31</v>
      </c>
      <c r="AZ3" s="290">
        <f t="shared" si="1"/>
        <v>31</v>
      </c>
      <c r="BA3" s="290">
        <f t="shared" si="1"/>
        <v>31</v>
      </c>
      <c r="BB3" s="290">
        <f t="shared" si="1"/>
        <v>31</v>
      </c>
      <c r="BC3" s="290">
        <f t="shared" si="1"/>
        <v>31</v>
      </c>
      <c r="BD3" s="290">
        <f t="shared" si="1"/>
        <v>30</v>
      </c>
      <c r="BE3" s="290">
        <f t="shared" si="1"/>
        <v>30</v>
      </c>
      <c r="BF3" s="290">
        <f t="shared" si="1"/>
        <v>30</v>
      </c>
      <c r="BG3" s="290">
        <f t="shared" si="1"/>
        <v>30</v>
      </c>
      <c r="BH3" s="290">
        <f t="shared" si="1"/>
        <v>31</v>
      </c>
      <c r="BI3" s="290">
        <f t="shared" si="1"/>
        <v>31</v>
      </c>
      <c r="BJ3" s="290">
        <f t="shared" si="1"/>
        <v>31</v>
      </c>
      <c r="BK3" s="290">
        <f t="shared" si="1"/>
        <v>31</v>
      </c>
      <c r="BL3" s="290">
        <f t="shared" si="1"/>
        <v>31</v>
      </c>
      <c r="BM3" s="290">
        <f t="shared" si="1"/>
        <v>31</v>
      </c>
      <c r="BN3" s="290">
        <f t="shared" si="1"/>
        <v>31</v>
      </c>
      <c r="BO3" s="290">
        <f t="shared" si="1"/>
        <v>31</v>
      </c>
      <c r="BP3" s="290">
        <f t="shared" si="1"/>
        <v>31</v>
      </c>
      <c r="BQ3" s="290">
        <f t="shared" si="1"/>
        <v>30</v>
      </c>
      <c r="BR3" s="290">
        <f t="shared" si="1"/>
        <v>30</v>
      </c>
      <c r="BS3" s="290">
        <f t="shared" si="1"/>
        <v>30</v>
      </c>
      <c r="BT3" s="290">
        <f t="shared" si="1"/>
        <v>30</v>
      </c>
      <c r="BU3" s="290">
        <f t="shared" si="1"/>
        <v>31</v>
      </c>
      <c r="BV3" s="290">
        <f t="shared" si="1"/>
        <v>31</v>
      </c>
      <c r="BW3" s="290">
        <f t="shared" si="1"/>
        <v>31</v>
      </c>
      <c r="BX3" s="290">
        <f t="shared" si="1"/>
        <v>31</v>
      </c>
      <c r="BY3" s="290">
        <f t="shared" si="1"/>
        <v>31</v>
      </c>
      <c r="BZ3" s="290">
        <f t="shared" si="1"/>
        <v>30</v>
      </c>
      <c r="CA3" s="290">
        <f t="shared" si="1"/>
        <v>30</v>
      </c>
      <c r="CB3" s="290">
        <f t="shared" si="1"/>
        <v>30</v>
      </c>
      <c r="CC3" s="290">
        <f t="shared" si="1"/>
        <v>30</v>
      </c>
      <c r="CD3" s="290">
        <f t="shared" si="1"/>
        <v>31</v>
      </c>
      <c r="CE3" s="290">
        <f t="shared" si="1"/>
        <v>31</v>
      </c>
      <c r="CF3" s="290">
        <f t="shared" si="1"/>
        <v>31</v>
      </c>
      <c r="CG3" s="290">
        <f t="shared" si="1"/>
        <v>31</v>
      </c>
      <c r="CH3" s="290">
        <f>DAY(EOMONTH(CH5,0))</f>
        <v>31</v>
      </c>
      <c r="CI3" s="290">
        <f t="shared" ref="CI3:EH3" si="2">DAY(EOMONTH(CI5,0))</f>
        <v>31</v>
      </c>
      <c r="CJ3" s="290">
        <f t="shared" si="2"/>
        <v>31</v>
      </c>
      <c r="CK3" s="290">
        <f t="shared" si="2"/>
        <v>31</v>
      </c>
      <c r="CL3" s="290">
        <f t="shared" si="2"/>
        <v>31</v>
      </c>
      <c r="CM3" s="290">
        <f t="shared" si="2"/>
        <v>28</v>
      </c>
      <c r="CN3" s="290">
        <f t="shared" si="2"/>
        <v>28</v>
      </c>
      <c r="CO3" s="290">
        <f t="shared" si="2"/>
        <v>28</v>
      </c>
      <c r="CP3" s="290">
        <f t="shared" si="2"/>
        <v>28</v>
      </c>
      <c r="CQ3" s="290">
        <f t="shared" si="2"/>
        <v>31</v>
      </c>
      <c r="CR3" s="290">
        <f t="shared" si="2"/>
        <v>31</v>
      </c>
      <c r="CS3" s="290">
        <f t="shared" si="2"/>
        <v>31</v>
      </c>
      <c r="CT3" s="290">
        <f t="shared" si="2"/>
        <v>31</v>
      </c>
      <c r="CU3" s="290">
        <f t="shared" si="2"/>
        <v>30</v>
      </c>
      <c r="CV3" s="290">
        <f t="shared" si="2"/>
        <v>30</v>
      </c>
      <c r="CW3" s="290">
        <f t="shared" si="2"/>
        <v>30</v>
      </c>
      <c r="CX3" s="290">
        <f t="shared" si="2"/>
        <v>30</v>
      </c>
      <c r="CY3" s="290">
        <f t="shared" si="2"/>
        <v>31</v>
      </c>
      <c r="CZ3" s="290">
        <f t="shared" si="2"/>
        <v>31</v>
      </c>
      <c r="DA3" s="290">
        <f t="shared" si="2"/>
        <v>31</v>
      </c>
      <c r="DB3" s="290">
        <f t="shared" si="2"/>
        <v>31</v>
      </c>
      <c r="DC3" s="290">
        <f t="shared" si="2"/>
        <v>31</v>
      </c>
      <c r="DD3" s="290">
        <f t="shared" si="2"/>
        <v>30</v>
      </c>
      <c r="DE3" s="290">
        <f t="shared" si="2"/>
        <v>30</v>
      </c>
      <c r="DF3" s="290">
        <f t="shared" si="2"/>
        <v>30</v>
      </c>
      <c r="DG3" s="290">
        <f t="shared" si="2"/>
        <v>30</v>
      </c>
      <c r="DH3" s="290">
        <f t="shared" si="2"/>
        <v>31</v>
      </c>
      <c r="DI3" s="290">
        <f t="shared" si="2"/>
        <v>31</v>
      </c>
      <c r="DJ3" s="290">
        <f t="shared" si="2"/>
        <v>31</v>
      </c>
      <c r="DK3" s="290">
        <f t="shared" si="2"/>
        <v>31</v>
      </c>
      <c r="DL3" s="290">
        <f t="shared" si="2"/>
        <v>31</v>
      </c>
      <c r="DM3" s="290">
        <f t="shared" si="2"/>
        <v>31</v>
      </c>
      <c r="DN3" s="290">
        <f t="shared" si="2"/>
        <v>31</v>
      </c>
      <c r="DO3" s="290">
        <f t="shared" si="2"/>
        <v>31</v>
      </c>
      <c r="DP3" s="290">
        <f t="shared" si="2"/>
        <v>31</v>
      </c>
      <c r="DQ3" s="290">
        <f t="shared" si="2"/>
        <v>30</v>
      </c>
      <c r="DR3" s="290">
        <f t="shared" si="2"/>
        <v>30</v>
      </c>
      <c r="DS3" s="290">
        <f t="shared" si="2"/>
        <v>30</v>
      </c>
      <c r="DT3" s="290">
        <f t="shared" si="2"/>
        <v>30</v>
      </c>
      <c r="DU3" s="290">
        <f t="shared" si="2"/>
        <v>31</v>
      </c>
      <c r="DV3" s="290">
        <f t="shared" si="2"/>
        <v>31</v>
      </c>
      <c r="DW3" s="290">
        <f t="shared" si="2"/>
        <v>31</v>
      </c>
      <c r="DX3" s="290">
        <f t="shared" si="2"/>
        <v>31</v>
      </c>
      <c r="DY3" s="290">
        <f t="shared" si="2"/>
        <v>31</v>
      </c>
      <c r="DZ3" s="290">
        <f t="shared" si="2"/>
        <v>30</v>
      </c>
      <c r="EA3" s="290">
        <f t="shared" si="2"/>
        <v>30</v>
      </c>
      <c r="EB3" s="290">
        <f t="shared" si="2"/>
        <v>30</v>
      </c>
      <c r="EC3" s="290">
        <f t="shared" si="2"/>
        <v>30</v>
      </c>
      <c r="ED3" s="290">
        <f t="shared" si="2"/>
        <v>31</v>
      </c>
      <c r="EE3" s="290">
        <f t="shared" si="2"/>
        <v>31</v>
      </c>
      <c r="EF3" s="290">
        <f t="shared" si="2"/>
        <v>31</v>
      </c>
      <c r="EG3" s="290">
        <f t="shared" si="2"/>
        <v>31</v>
      </c>
      <c r="EH3" s="290">
        <f t="shared" si="2"/>
        <v>31</v>
      </c>
    </row>
    <row r="4" spans="2:138" ht="15" customHeight="1" thickBot="1">
      <c r="B4" s="111"/>
      <c r="C4" s="111"/>
      <c r="G4" s="281" t="s">
        <v>144</v>
      </c>
      <c r="H4" s="238">
        <v>44197</v>
      </c>
      <c r="I4" s="103">
        <v>44228</v>
      </c>
      <c r="J4" s="103">
        <v>44256</v>
      </c>
      <c r="K4" s="103">
        <v>44287</v>
      </c>
      <c r="L4" s="103">
        <v>44317</v>
      </c>
      <c r="M4" s="103">
        <v>44348</v>
      </c>
      <c r="N4" s="103">
        <v>44378</v>
      </c>
      <c r="O4" s="103">
        <v>44409</v>
      </c>
      <c r="P4" s="103">
        <v>44440</v>
      </c>
      <c r="Q4" s="103">
        <v>44470</v>
      </c>
      <c r="R4" s="103">
        <v>44501</v>
      </c>
      <c r="S4" s="103">
        <v>44531</v>
      </c>
      <c r="T4" s="238">
        <v>44562</v>
      </c>
      <c r="U4" s="103">
        <v>44593</v>
      </c>
      <c r="V4" s="103">
        <v>44621</v>
      </c>
      <c r="W4" s="103">
        <v>44652</v>
      </c>
      <c r="X4" s="103">
        <v>44682</v>
      </c>
      <c r="Y4" s="103">
        <v>44713</v>
      </c>
      <c r="Z4" s="103">
        <v>44743</v>
      </c>
      <c r="AA4" s="103">
        <v>44774</v>
      </c>
      <c r="AB4" s="103">
        <v>44805</v>
      </c>
      <c r="AC4" s="103">
        <v>44835</v>
      </c>
      <c r="AD4" s="103">
        <v>44866</v>
      </c>
      <c r="AE4" s="103">
        <v>44896</v>
      </c>
      <c r="AG4" s="178" t="s">
        <v>145</v>
      </c>
      <c r="AH4" s="239">
        <f t="shared" ref="AH4:AY4" si="3">AI4-7</f>
        <v>44193</v>
      </c>
      <c r="AI4" s="239">
        <f t="shared" si="3"/>
        <v>44200</v>
      </c>
      <c r="AJ4" s="239">
        <f t="shared" si="3"/>
        <v>44207</v>
      </c>
      <c r="AK4" s="239">
        <f t="shared" si="3"/>
        <v>44214</v>
      </c>
      <c r="AL4" s="239">
        <f t="shared" si="3"/>
        <v>44221</v>
      </c>
      <c r="AM4" s="239">
        <f t="shared" si="3"/>
        <v>44228</v>
      </c>
      <c r="AN4" s="239">
        <f t="shared" si="3"/>
        <v>44235</v>
      </c>
      <c r="AO4" s="239">
        <f t="shared" si="3"/>
        <v>44242</v>
      </c>
      <c r="AP4" s="239">
        <f t="shared" si="3"/>
        <v>44249</v>
      </c>
      <c r="AQ4" s="239">
        <f t="shared" si="3"/>
        <v>44256</v>
      </c>
      <c r="AR4" s="239">
        <f t="shared" si="3"/>
        <v>44263</v>
      </c>
      <c r="AS4" s="239">
        <f t="shared" si="3"/>
        <v>44270</v>
      </c>
      <c r="AT4" s="239">
        <f t="shared" si="3"/>
        <v>44277</v>
      </c>
      <c r="AU4" s="239">
        <f t="shared" si="3"/>
        <v>44284</v>
      </c>
      <c r="AV4" s="239">
        <f t="shared" si="3"/>
        <v>44291</v>
      </c>
      <c r="AW4" s="239">
        <f t="shared" si="3"/>
        <v>44298</v>
      </c>
      <c r="AX4" s="239">
        <f t="shared" si="3"/>
        <v>44305</v>
      </c>
      <c r="AY4" s="239">
        <f t="shared" si="3"/>
        <v>44312</v>
      </c>
      <c r="AZ4" s="103">
        <v>44319</v>
      </c>
      <c r="BA4" s="103">
        <f t="shared" ref="BA4:BG5" si="4">AZ4+7</f>
        <v>44326</v>
      </c>
      <c r="BB4" s="103">
        <f t="shared" si="4"/>
        <v>44333</v>
      </c>
      <c r="BC4" s="103">
        <f t="shared" si="4"/>
        <v>44340</v>
      </c>
      <c r="BD4" s="103">
        <f t="shared" si="4"/>
        <v>44347</v>
      </c>
      <c r="BE4" s="103">
        <f t="shared" si="4"/>
        <v>44354</v>
      </c>
      <c r="BF4" s="103">
        <f t="shared" si="4"/>
        <v>44361</v>
      </c>
      <c r="BG4" s="103">
        <f t="shared" si="4"/>
        <v>44368</v>
      </c>
      <c r="BH4" s="103">
        <v>44375</v>
      </c>
      <c r="BI4" s="103">
        <v>44382</v>
      </c>
      <c r="BJ4" s="103">
        <v>44389</v>
      </c>
      <c r="BK4" s="103">
        <v>44396</v>
      </c>
      <c r="BL4" s="103">
        <v>44403</v>
      </c>
      <c r="BM4" s="103">
        <v>44410</v>
      </c>
      <c r="BN4" s="103">
        <v>44417</v>
      </c>
      <c r="BO4" s="103">
        <v>44424</v>
      </c>
      <c r="BP4" s="103">
        <v>44431</v>
      </c>
      <c r="BQ4" s="103">
        <v>44438</v>
      </c>
      <c r="BR4" s="103">
        <f>BQ4+7</f>
        <v>44445</v>
      </c>
      <c r="BS4" s="103">
        <f t="shared" ref="BS4:CH5" si="5">BR4+7</f>
        <v>44452</v>
      </c>
      <c r="BT4" s="103">
        <f t="shared" si="5"/>
        <v>44459</v>
      </c>
      <c r="BU4" s="103">
        <f t="shared" si="5"/>
        <v>44466</v>
      </c>
      <c r="BV4" s="103">
        <f t="shared" si="5"/>
        <v>44473</v>
      </c>
      <c r="BW4" s="103">
        <f t="shared" si="5"/>
        <v>44480</v>
      </c>
      <c r="BX4" s="103">
        <f t="shared" si="5"/>
        <v>44487</v>
      </c>
      <c r="BY4" s="103">
        <f t="shared" si="5"/>
        <v>44494</v>
      </c>
      <c r="BZ4" s="103">
        <f t="shared" si="5"/>
        <v>44501</v>
      </c>
      <c r="CA4" s="103">
        <f t="shared" si="5"/>
        <v>44508</v>
      </c>
      <c r="CB4" s="103">
        <f t="shared" si="5"/>
        <v>44515</v>
      </c>
      <c r="CC4" s="103">
        <f t="shared" si="5"/>
        <v>44522</v>
      </c>
      <c r="CD4" s="103">
        <f t="shared" si="5"/>
        <v>44529</v>
      </c>
      <c r="CE4" s="103">
        <f t="shared" si="5"/>
        <v>44536</v>
      </c>
      <c r="CF4" s="98">
        <f t="shared" si="5"/>
        <v>44543</v>
      </c>
      <c r="CG4" s="98">
        <f t="shared" si="5"/>
        <v>44550</v>
      </c>
      <c r="CH4" s="98">
        <f t="shared" si="5"/>
        <v>44557</v>
      </c>
      <c r="CI4" s="239">
        <f>CH4+7</f>
        <v>44564</v>
      </c>
      <c r="CJ4" s="239">
        <f t="shared" ref="CJ4:CK5" si="6">CI4+7</f>
        <v>44571</v>
      </c>
      <c r="CK4" s="239">
        <f t="shared" si="6"/>
        <v>44578</v>
      </c>
      <c r="CL4" s="239">
        <v>44585</v>
      </c>
      <c r="CM4" s="239">
        <v>44592</v>
      </c>
      <c r="CN4" s="239">
        <v>44599</v>
      </c>
      <c r="CO4" s="239">
        <v>44606</v>
      </c>
      <c r="CP4" s="239">
        <v>44613</v>
      </c>
      <c r="CQ4" s="239">
        <v>44620</v>
      </c>
      <c r="CR4" s="239">
        <f>CQ4+7</f>
        <v>44627</v>
      </c>
      <c r="CS4" s="239">
        <f t="shared" ref="CS4:CW5" si="7">CR4+7</f>
        <v>44634</v>
      </c>
      <c r="CT4" s="239">
        <f t="shared" si="7"/>
        <v>44641</v>
      </c>
      <c r="CU4" s="239">
        <f t="shared" si="7"/>
        <v>44648</v>
      </c>
      <c r="CV4" s="239">
        <f t="shared" si="7"/>
        <v>44655</v>
      </c>
      <c r="CW4" s="239">
        <f t="shared" si="7"/>
        <v>44662</v>
      </c>
      <c r="CX4" s="98">
        <f t="shared" ref="CX4:DX4" si="8">CW4+7</f>
        <v>44669</v>
      </c>
      <c r="CY4" s="98">
        <f t="shared" si="8"/>
        <v>44676</v>
      </c>
      <c r="CZ4" s="98">
        <f t="shared" si="8"/>
        <v>44683</v>
      </c>
      <c r="DA4" s="98">
        <f t="shared" si="8"/>
        <v>44690</v>
      </c>
      <c r="DB4" s="98">
        <f t="shared" si="8"/>
        <v>44697</v>
      </c>
      <c r="DC4" s="98">
        <f t="shared" si="8"/>
        <v>44704</v>
      </c>
      <c r="DD4" s="98">
        <f t="shared" si="8"/>
        <v>44711</v>
      </c>
      <c r="DE4" s="98">
        <f t="shared" si="8"/>
        <v>44718</v>
      </c>
      <c r="DF4" s="98">
        <f t="shared" si="8"/>
        <v>44725</v>
      </c>
      <c r="DG4" s="98">
        <f t="shared" si="8"/>
        <v>44732</v>
      </c>
      <c r="DH4" s="98">
        <f t="shared" si="8"/>
        <v>44739</v>
      </c>
      <c r="DI4" s="98">
        <f t="shared" si="8"/>
        <v>44746</v>
      </c>
      <c r="DJ4" s="98">
        <f t="shared" si="8"/>
        <v>44753</v>
      </c>
      <c r="DK4" s="98">
        <f t="shared" si="8"/>
        <v>44760</v>
      </c>
      <c r="DL4" s="98">
        <f t="shared" si="8"/>
        <v>44767</v>
      </c>
      <c r="DM4" s="98">
        <f t="shared" si="8"/>
        <v>44774</v>
      </c>
      <c r="DN4" s="98">
        <f t="shared" si="8"/>
        <v>44781</v>
      </c>
      <c r="DO4" s="98">
        <f t="shared" si="8"/>
        <v>44788</v>
      </c>
      <c r="DP4" s="98">
        <f t="shared" si="8"/>
        <v>44795</v>
      </c>
      <c r="DQ4" s="98">
        <f t="shared" si="8"/>
        <v>44802</v>
      </c>
      <c r="DR4" s="98">
        <f t="shared" si="8"/>
        <v>44809</v>
      </c>
      <c r="DS4" s="98">
        <f t="shared" si="8"/>
        <v>44816</v>
      </c>
      <c r="DT4" s="98">
        <f t="shared" si="8"/>
        <v>44823</v>
      </c>
      <c r="DU4" s="98">
        <f t="shared" si="8"/>
        <v>44830</v>
      </c>
      <c r="DV4" s="98">
        <f t="shared" si="8"/>
        <v>44837</v>
      </c>
      <c r="DW4" s="98">
        <f t="shared" si="8"/>
        <v>44844</v>
      </c>
      <c r="DX4" s="98">
        <f t="shared" si="8"/>
        <v>44851</v>
      </c>
      <c r="DY4" s="98">
        <f t="shared" ref="DY4:EH4" si="9">DX4+7</f>
        <v>44858</v>
      </c>
      <c r="DZ4" s="98">
        <f t="shared" si="9"/>
        <v>44865</v>
      </c>
      <c r="EA4" s="98">
        <f t="shared" si="9"/>
        <v>44872</v>
      </c>
      <c r="EB4" s="98">
        <f t="shared" si="9"/>
        <v>44879</v>
      </c>
      <c r="EC4" s="98">
        <f t="shared" si="9"/>
        <v>44886</v>
      </c>
      <c r="ED4" s="98">
        <f t="shared" si="9"/>
        <v>44893</v>
      </c>
      <c r="EE4" s="98">
        <f t="shared" si="9"/>
        <v>44900</v>
      </c>
      <c r="EF4" s="98">
        <f t="shared" si="9"/>
        <v>44907</v>
      </c>
      <c r="EG4" s="98">
        <f t="shared" si="9"/>
        <v>44914</v>
      </c>
      <c r="EH4" s="98">
        <f t="shared" si="9"/>
        <v>44921</v>
      </c>
    </row>
    <row r="5" spans="2:138" ht="15" customHeight="1" thickBot="1">
      <c r="B5" s="112" t="s">
        <v>146</v>
      </c>
      <c r="C5" s="113" t="s">
        <v>147</v>
      </c>
      <c r="D5" s="107"/>
      <c r="E5" s="107"/>
      <c r="F5" s="107"/>
      <c r="G5" s="281" t="s">
        <v>148</v>
      </c>
      <c r="H5" s="238">
        <v>44227</v>
      </c>
      <c r="I5" s="103">
        <v>44255</v>
      </c>
      <c r="J5" s="103">
        <v>44286</v>
      </c>
      <c r="K5" s="103">
        <v>44316</v>
      </c>
      <c r="L5" s="103">
        <v>44347</v>
      </c>
      <c r="M5" s="103">
        <v>44377</v>
      </c>
      <c r="N5" s="103">
        <v>44408</v>
      </c>
      <c r="O5" s="103">
        <v>44439</v>
      </c>
      <c r="P5" s="103">
        <v>44469</v>
      </c>
      <c r="Q5" s="103">
        <v>44500</v>
      </c>
      <c r="R5" s="103">
        <v>44530</v>
      </c>
      <c r="S5" s="103">
        <v>44561</v>
      </c>
      <c r="T5" s="238">
        <v>44592</v>
      </c>
      <c r="U5" s="103">
        <v>44620</v>
      </c>
      <c r="V5" s="103">
        <v>44651</v>
      </c>
      <c r="W5" s="103">
        <v>44681</v>
      </c>
      <c r="X5" s="103">
        <v>44712</v>
      </c>
      <c r="Y5" s="103">
        <v>44742</v>
      </c>
      <c r="Z5" s="103">
        <v>44773</v>
      </c>
      <c r="AA5" s="103">
        <v>44804</v>
      </c>
      <c r="AB5" s="103">
        <v>44834</v>
      </c>
      <c r="AC5" s="103">
        <v>44865</v>
      </c>
      <c r="AD5" s="103">
        <v>44895</v>
      </c>
      <c r="AE5" s="103">
        <v>44926</v>
      </c>
      <c r="AG5" s="86" t="s">
        <v>148</v>
      </c>
      <c r="AH5" s="239">
        <f t="shared" ref="AH5:AY5" si="10">AI5-7</f>
        <v>44199</v>
      </c>
      <c r="AI5" s="239">
        <f t="shared" si="10"/>
        <v>44206</v>
      </c>
      <c r="AJ5" s="239">
        <f t="shared" si="10"/>
        <v>44213</v>
      </c>
      <c r="AK5" s="239">
        <f t="shared" si="10"/>
        <v>44220</v>
      </c>
      <c r="AL5" s="239">
        <f t="shared" si="10"/>
        <v>44227</v>
      </c>
      <c r="AM5" s="239">
        <f t="shared" si="10"/>
        <v>44234</v>
      </c>
      <c r="AN5" s="239">
        <f t="shared" si="10"/>
        <v>44241</v>
      </c>
      <c r="AO5" s="239">
        <f t="shared" si="10"/>
        <v>44248</v>
      </c>
      <c r="AP5" s="239">
        <f t="shared" si="10"/>
        <v>44255</v>
      </c>
      <c r="AQ5" s="239">
        <f t="shared" si="10"/>
        <v>44262</v>
      </c>
      <c r="AR5" s="239">
        <f t="shared" si="10"/>
        <v>44269</v>
      </c>
      <c r="AS5" s="239">
        <f t="shared" si="10"/>
        <v>44276</v>
      </c>
      <c r="AT5" s="239">
        <f t="shared" si="10"/>
        <v>44283</v>
      </c>
      <c r="AU5" s="239">
        <f t="shared" si="10"/>
        <v>44290</v>
      </c>
      <c r="AV5" s="239">
        <f t="shared" si="10"/>
        <v>44297</v>
      </c>
      <c r="AW5" s="239">
        <f t="shared" si="10"/>
        <v>44304</v>
      </c>
      <c r="AX5" s="239">
        <f t="shared" si="10"/>
        <v>44311</v>
      </c>
      <c r="AY5" s="239">
        <f t="shared" si="10"/>
        <v>44318</v>
      </c>
      <c r="AZ5" s="103">
        <v>44325</v>
      </c>
      <c r="BA5" s="103">
        <f t="shared" si="4"/>
        <v>44332</v>
      </c>
      <c r="BB5" s="103">
        <f t="shared" si="4"/>
        <v>44339</v>
      </c>
      <c r="BC5" s="103">
        <f t="shared" si="4"/>
        <v>44346</v>
      </c>
      <c r="BD5" s="103">
        <f t="shared" si="4"/>
        <v>44353</v>
      </c>
      <c r="BE5" s="103">
        <f t="shared" si="4"/>
        <v>44360</v>
      </c>
      <c r="BF5" s="103">
        <f t="shared" si="4"/>
        <v>44367</v>
      </c>
      <c r="BG5" s="103">
        <f t="shared" si="4"/>
        <v>44374</v>
      </c>
      <c r="BH5" s="103">
        <v>44381</v>
      </c>
      <c r="BI5" s="103">
        <v>44388</v>
      </c>
      <c r="BJ5" s="103">
        <v>44395</v>
      </c>
      <c r="BK5" s="103">
        <v>44402</v>
      </c>
      <c r="BL5" s="103">
        <v>44409</v>
      </c>
      <c r="BM5" s="103">
        <v>44416</v>
      </c>
      <c r="BN5" s="103">
        <v>44423</v>
      </c>
      <c r="BO5" s="103">
        <v>44430</v>
      </c>
      <c r="BP5" s="103">
        <v>44437</v>
      </c>
      <c r="BQ5" s="103">
        <v>44444</v>
      </c>
      <c r="BR5" s="103">
        <f t="shared" ref="BR5:BU5" si="11">BQ5+7</f>
        <v>44451</v>
      </c>
      <c r="BS5" s="103">
        <f t="shared" si="11"/>
        <v>44458</v>
      </c>
      <c r="BT5" s="103">
        <f t="shared" si="11"/>
        <v>44465</v>
      </c>
      <c r="BU5" s="103">
        <f t="shared" si="11"/>
        <v>44472</v>
      </c>
      <c r="BV5" s="103">
        <f t="shared" si="5"/>
        <v>44479</v>
      </c>
      <c r="BW5" s="103">
        <f t="shared" si="5"/>
        <v>44486</v>
      </c>
      <c r="BX5" s="103">
        <f t="shared" si="5"/>
        <v>44493</v>
      </c>
      <c r="BY5" s="103">
        <f t="shared" si="5"/>
        <v>44500</v>
      </c>
      <c r="BZ5" s="103">
        <f t="shared" si="5"/>
        <v>44507</v>
      </c>
      <c r="CA5" s="103">
        <f t="shared" si="5"/>
        <v>44514</v>
      </c>
      <c r="CB5" s="103">
        <f t="shared" si="5"/>
        <v>44521</v>
      </c>
      <c r="CC5" s="103">
        <f t="shared" si="5"/>
        <v>44528</v>
      </c>
      <c r="CD5" s="103">
        <f t="shared" si="5"/>
        <v>44535</v>
      </c>
      <c r="CE5" s="103">
        <f t="shared" si="5"/>
        <v>44542</v>
      </c>
      <c r="CF5" s="98">
        <f t="shared" si="5"/>
        <v>44549</v>
      </c>
      <c r="CG5" s="98">
        <f t="shared" si="5"/>
        <v>44556</v>
      </c>
      <c r="CH5" s="98">
        <f t="shared" si="5"/>
        <v>44563</v>
      </c>
      <c r="CI5" s="239">
        <f>CH5+7</f>
        <v>44570</v>
      </c>
      <c r="CJ5" s="239">
        <f t="shared" si="6"/>
        <v>44577</v>
      </c>
      <c r="CK5" s="239">
        <f t="shared" si="6"/>
        <v>44584</v>
      </c>
      <c r="CL5" s="239">
        <v>44591</v>
      </c>
      <c r="CM5" s="239">
        <v>44598</v>
      </c>
      <c r="CN5" s="239">
        <v>44605</v>
      </c>
      <c r="CO5" s="239">
        <v>44612</v>
      </c>
      <c r="CP5" s="239">
        <v>44619</v>
      </c>
      <c r="CQ5" s="239">
        <v>44626</v>
      </c>
      <c r="CR5" s="239">
        <f>CQ5+7</f>
        <v>44633</v>
      </c>
      <c r="CS5" s="239">
        <f t="shared" si="7"/>
        <v>44640</v>
      </c>
      <c r="CT5" s="239">
        <f t="shared" si="7"/>
        <v>44647</v>
      </c>
      <c r="CU5" s="239">
        <f t="shared" si="7"/>
        <v>44654</v>
      </c>
      <c r="CV5" s="239">
        <f t="shared" si="7"/>
        <v>44661</v>
      </c>
      <c r="CW5" s="239">
        <f t="shared" si="7"/>
        <v>44668</v>
      </c>
      <c r="CX5" s="98">
        <f t="shared" ref="CX5:DX5" si="12">CW5+7</f>
        <v>44675</v>
      </c>
      <c r="CY5" s="98">
        <f t="shared" si="12"/>
        <v>44682</v>
      </c>
      <c r="CZ5" s="98">
        <f t="shared" si="12"/>
        <v>44689</v>
      </c>
      <c r="DA5" s="98">
        <f t="shared" si="12"/>
        <v>44696</v>
      </c>
      <c r="DB5" s="98">
        <f t="shared" si="12"/>
        <v>44703</v>
      </c>
      <c r="DC5" s="98">
        <f t="shared" si="12"/>
        <v>44710</v>
      </c>
      <c r="DD5" s="98">
        <f t="shared" si="12"/>
        <v>44717</v>
      </c>
      <c r="DE5" s="98">
        <f t="shared" si="12"/>
        <v>44724</v>
      </c>
      <c r="DF5" s="98">
        <f t="shared" si="12"/>
        <v>44731</v>
      </c>
      <c r="DG5" s="98">
        <f t="shared" si="12"/>
        <v>44738</v>
      </c>
      <c r="DH5" s="98">
        <f t="shared" si="12"/>
        <v>44745</v>
      </c>
      <c r="DI5" s="98">
        <f t="shared" si="12"/>
        <v>44752</v>
      </c>
      <c r="DJ5" s="98">
        <f t="shared" si="12"/>
        <v>44759</v>
      </c>
      <c r="DK5" s="98">
        <f t="shared" si="12"/>
        <v>44766</v>
      </c>
      <c r="DL5" s="98">
        <f t="shared" si="12"/>
        <v>44773</v>
      </c>
      <c r="DM5" s="98">
        <f t="shared" si="12"/>
        <v>44780</v>
      </c>
      <c r="DN5" s="98">
        <f t="shared" si="12"/>
        <v>44787</v>
      </c>
      <c r="DO5" s="98">
        <f t="shared" si="12"/>
        <v>44794</v>
      </c>
      <c r="DP5" s="98">
        <f t="shared" si="12"/>
        <v>44801</v>
      </c>
      <c r="DQ5" s="98">
        <f t="shared" si="12"/>
        <v>44808</v>
      </c>
      <c r="DR5" s="98">
        <f t="shared" si="12"/>
        <v>44815</v>
      </c>
      <c r="DS5" s="98">
        <f t="shared" si="12"/>
        <v>44822</v>
      </c>
      <c r="DT5" s="98">
        <f t="shared" si="12"/>
        <v>44829</v>
      </c>
      <c r="DU5" s="98">
        <f t="shared" si="12"/>
        <v>44836</v>
      </c>
      <c r="DV5" s="98">
        <f t="shared" si="12"/>
        <v>44843</v>
      </c>
      <c r="DW5" s="98">
        <f t="shared" si="12"/>
        <v>44850</v>
      </c>
      <c r="DX5" s="98">
        <f t="shared" si="12"/>
        <v>44857</v>
      </c>
      <c r="DY5" s="98">
        <f t="shared" ref="DY5:EH5" si="13">DX5+7</f>
        <v>44864</v>
      </c>
      <c r="DZ5" s="98">
        <f t="shared" si="13"/>
        <v>44871</v>
      </c>
      <c r="EA5" s="98">
        <f t="shared" si="13"/>
        <v>44878</v>
      </c>
      <c r="EB5" s="98">
        <f t="shared" si="13"/>
        <v>44885</v>
      </c>
      <c r="EC5" s="98">
        <f t="shared" si="13"/>
        <v>44892</v>
      </c>
      <c r="ED5" s="98">
        <f t="shared" si="13"/>
        <v>44899</v>
      </c>
      <c r="EE5" s="98">
        <f t="shared" si="13"/>
        <v>44906</v>
      </c>
      <c r="EF5" s="98">
        <f t="shared" si="13"/>
        <v>44913</v>
      </c>
      <c r="EG5" s="98">
        <f t="shared" si="13"/>
        <v>44920</v>
      </c>
      <c r="EH5" s="98">
        <f t="shared" si="13"/>
        <v>44927</v>
      </c>
    </row>
    <row r="6" spans="2:138" ht="15" customHeight="1" thickBot="1">
      <c r="B6" s="124" t="s">
        <v>149</v>
      </c>
      <c r="C6" s="109"/>
      <c r="H6" s="182"/>
      <c r="I6" s="182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182"/>
      <c r="AI6" s="182"/>
      <c r="AJ6" s="182"/>
      <c r="AK6" s="182"/>
      <c r="AL6" s="182"/>
      <c r="AM6" s="182"/>
      <c r="AN6" s="182"/>
      <c r="AO6" s="182"/>
      <c r="AP6" s="182"/>
      <c r="AQ6" s="182"/>
      <c r="AR6" s="182"/>
      <c r="AS6" s="182"/>
      <c r="AT6" s="182"/>
      <c r="AU6" s="182"/>
      <c r="AV6" s="182"/>
      <c r="AW6" s="182"/>
      <c r="AX6" s="182"/>
      <c r="AY6" s="182"/>
      <c r="AZ6" s="94"/>
      <c r="BA6" s="94"/>
      <c r="BB6" s="94"/>
      <c r="BC6" s="94"/>
      <c r="BD6" s="94"/>
      <c r="BE6" s="94"/>
      <c r="BF6" s="94"/>
      <c r="BG6" s="94"/>
      <c r="BH6" s="94"/>
      <c r="BI6" s="94"/>
      <c r="BJ6" s="94"/>
      <c r="BK6" s="94"/>
      <c r="BL6" s="94"/>
      <c r="BM6" s="94"/>
      <c r="BN6" s="94"/>
      <c r="BO6" s="94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4"/>
      <c r="CH6" s="94"/>
      <c r="CI6" s="182"/>
      <c r="CJ6" s="182"/>
      <c r="CK6" s="182"/>
      <c r="CL6" s="182"/>
      <c r="CM6" s="182"/>
      <c r="CN6" s="182"/>
      <c r="CO6" s="182"/>
      <c r="CP6" s="182"/>
      <c r="CQ6" s="182"/>
      <c r="CR6" s="182"/>
      <c r="CS6" s="182"/>
      <c r="CT6" s="182"/>
      <c r="CU6" s="182"/>
      <c r="CV6" s="182"/>
      <c r="CW6" s="182"/>
      <c r="CX6" s="94"/>
      <c r="CY6" s="94"/>
      <c r="CZ6" s="94"/>
      <c r="DA6" s="94"/>
      <c r="DB6" s="94"/>
      <c r="DC6" s="94"/>
      <c r="DD6" s="94"/>
      <c r="DE6" s="94"/>
      <c r="DF6" s="94"/>
      <c r="DG6" s="94"/>
      <c r="DH6" s="94"/>
      <c r="DI6" s="94"/>
      <c r="DJ6" s="94"/>
      <c r="DK6" s="94"/>
      <c r="DL6" s="94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94"/>
      <c r="EF6" s="94"/>
      <c r="EG6" s="94"/>
      <c r="EH6" s="94"/>
    </row>
    <row r="7" spans="2:138" s="264" customFormat="1" ht="15" customHeight="1">
      <c r="B7" s="261" t="s">
        <v>150</v>
      </c>
      <c r="C7" s="262"/>
      <c r="D7" s="263"/>
      <c r="E7" s="263"/>
      <c r="F7" s="263"/>
      <c r="H7" s="268"/>
      <c r="I7" s="268"/>
      <c r="J7" s="268"/>
      <c r="K7" s="268"/>
      <c r="L7" s="268"/>
      <c r="M7" s="268"/>
      <c r="N7" s="268"/>
      <c r="O7" s="268"/>
      <c r="P7" s="268"/>
      <c r="Q7" s="268"/>
      <c r="R7" s="268"/>
      <c r="S7" s="268"/>
      <c r="T7" s="268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7"/>
      <c r="AI7" s="267"/>
      <c r="AJ7" s="267"/>
      <c r="AK7" s="267"/>
      <c r="AL7" s="267"/>
      <c r="AM7" s="267"/>
      <c r="AN7" s="267"/>
      <c r="AO7" s="267"/>
      <c r="AP7" s="267"/>
      <c r="AQ7" s="267"/>
      <c r="AR7" s="267"/>
      <c r="AS7" s="267"/>
      <c r="AT7" s="267"/>
      <c r="AU7" s="267"/>
      <c r="AV7" s="267"/>
      <c r="AW7" s="267"/>
      <c r="AX7" s="267"/>
      <c r="AY7" s="267"/>
      <c r="AZ7" s="269"/>
      <c r="BA7" s="269"/>
      <c r="BB7" s="269"/>
      <c r="BC7" s="269"/>
      <c r="BD7" s="269"/>
      <c r="BE7" s="269"/>
      <c r="BF7" s="269"/>
      <c r="BG7" s="269"/>
      <c r="BH7" s="269"/>
      <c r="BI7" s="269"/>
      <c r="BJ7" s="269"/>
      <c r="BK7" s="269"/>
      <c r="BL7" s="269"/>
      <c r="BM7" s="269"/>
      <c r="BN7" s="269"/>
      <c r="BO7" s="269"/>
      <c r="BP7" s="269"/>
      <c r="BQ7" s="269"/>
      <c r="BR7" s="269"/>
      <c r="BS7" s="269"/>
      <c r="BT7" s="269"/>
      <c r="BU7" s="269"/>
      <c r="BV7" s="269"/>
      <c r="BW7" s="269"/>
      <c r="BX7" s="269"/>
      <c r="BY7" s="269"/>
      <c r="BZ7" s="269"/>
      <c r="CA7" s="269"/>
      <c r="CB7" s="269"/>
      <c r="CC7" s="269"/>
      <c r="CD7" s="269"/>
      <c r="CE7" s="269"/>
      <c r="CF7" s="266"/>
      <c r="CG7" s="266"/>
      <c r="CH7" s="266"/>
      <c r="CI7" s="267"/>
      <c r="CJ7" s="267"/>
      <c r="CK7" s="267"/>
      <c r="CL7" s="267"/>
      <c r="CM7" s="267"/>
      <c r="CN7" s="267"/>
      <c r="CO7" s="267"/>
      <c r="CP7" s="267"/>
      <c r="CQ7" s="267"/>
      <c r="CR7" s="267"/>
      <c r="CS7" s="267"/>
      <c r="CT7" s="267"/>
      <c r="CU7" s="267"/>
      <c r="CV7" s="267"/>
      <c r="CW7" s="267"/>
      <c r="CX7" s="266"/>
      <c r="CY7" s="266"/>
      <c r="CZ7" s="266"/>
      <c r="DA7" s="266"/>
      <c r="DB7" s="266"/>
      <c r="DC7" s="266"/>
      <c r="DD7" s="266"/>
      <c r="DE7" s="266"/>
      <c r="DF7" s="266"/>
      <c r="DG7" s="266"/>
      <c r="DH7" s="266"/>
      <c r="DI7" s="266"/>
      <c r="DJ7" s="266"/>
      <c r="DK7" s="266"/>
      <c r="DL7" s="266"/>
      <c r="DM7" s="266"/>
      <c r="DN7" s="266"/>
      <c r="DO7" s="266"/>
      <c r="DP7" s="266"/>
      <c r="DQ7" s="266"/>
      <c r="DR7" s="266"/>
      <c r="DS7" s="266"/>
      <c r="DT7" s="266"/>
      <c r="DU7" s="266"/>
      <c r="DV7" s="266"/>
      <c r="DW7" s="266"/>
      <c r="DX7" s="266"/>
      <c r="DY7" s="266"/>
      <c r="DZ7" s="266"/>
      <c r="EA7" s="266"/>
      <c r="EB7" s="266"/>
      <c r="EC7" s="266"/>
      <c r="ED7" s="266"/>
      <c r="EE7" s="266"/>
      <c r="EF7" s="266"/>
      <c r="EG7" s="266"/>
      <c r="EH7" s="266"/>
    </row>
    <row r="8" spans="2:138" ht="15" customHeight="1">
      <c r="B8" s="104" t="s">
        <v>151</v>
      </c>
      <c r="C8" s="106" t="s">
        <v>152</v>
      </c>
      <c r="H8" s="96">
        <v>2268931</v>
      </c>
      <c r="I8" s="96">
        <v>2041428</v>
      </c>
      <c r="J8" s="96">
        <v>2190654</v>
      </c>
      <c r="K8" s="96">
        <v>1871827</v>
      </c>
      <c r="L8" s="96">
        <v>1942697</v>
      </c>
      <c r="M8" s="96">
        <v>1780951</v>
      </c>
      <c r="N8" s="96">
        <v>1970963</v>
      </c>
      <c r="O8" s="96">
        <v>1758440</v>
      </c>
      <c r="P8" s="96">
        <v>1908736</v>
      </c>
      <c r="Q8" s="96">
        <v>1888040.6666666712</v>
      </c>
      <c r="R8" s="96">
        <v>1854253</v>
      </c>
      <c r="S8" s="96">
        <v>2206058</v>
      </c>
      <c r="T8" s="183">
        <v>2380584</v>
      </c>
      <c r="U8" s="96">
        <v>1981672</v>
      </c>
      <c r="V8" s="96">
        <v>2125102</v>
      </c>
      <c r="W8" s="96"/>
      <c r="X8" s="96"/>
      <c r="Y8" s="96"/>
      <c r="Z8" s="96"/>
      <c r="AA8" s="96"/>
      <c r="AB8" s="96"/>
      <c r="AC8" s="96"/>
      <c r="AD8" s="96"/>
      <c r="AE8" s="96"/>
      <c r="AF8" s="94"/>
      <c r="AG8" s="94"/>
      <c r="AH8" s="183"/>
      <c r="AI8" s="183"/>
      <c r="AJ8" s="183"/>
      <c r="AK8" s="183"/>
      <c r="AL8" s="183"/>
      <c r="AM8" s="183"/>
      <c r="AN8" s="183"/>
      <c r="AO8" s="183"/>
      <c r="AP8" s="183"/>
      <c r="AQ8" s="183"/>
      <c r="AR8" s="183"/>
      <c r="AS8" s="183"/>
      <c r="AT8" s="183"/>
      <c r="AU8" s="183"/>
      <c r="AV8" s="183"/>
      <c r="AW8" s="183"/>
      <c r="AX8" s="183"/>
      <c r="AY8" s="183"/>
      <c r="AZ8" s="96">
        <v>503362</v>
      </c>
      <c r="BA8" s="96">
        <v>525684.35796511441</v>
      </c>
      <c r="BB8" s="96">
        <v>440515.61157024791</v>
      </c>
      <c r="BC8" s="96">
        <v>401341.45043308905</v>
      </c>
      <c r="BD8" s="96">
        <v>398933.55076779955</v>
      </c>
      <c r="BE8" s="96">
        <v>295656</v>
      </c>
      <c r="BF8" s="96">
        <v>422884</v>
      </c>
      <c r="BG8" s="96">
        <v>426908</v>
      </c>
      <c r="BH8" s="96">
        <v>437140</v>
      </c>
      <c r="BI8" s="96">
        <v>397604</v>
      </c>
      <c r="BJ8" s="96">
        <v>432748</v>
      </c>
      <c r="BK8" s="96">
        <v>405092</v>
      </c>
      <c r="BL8" s="96">
        <v>404000</v>
      </c>
      <c r="BM8" s="96">
        <v>368503</v>
      </c>
      <c r="BN8" s="96">
        <v>383076</v>
      </c>
      <c r="BO8" s="96">
        <v>355668</v>
      </c>
      <c r="BP8" s="96">
        <v>366196</v>
      </c>
      <c r="BQ8" s="96">
        <v>393948</v>
      </c>
      <c r="BR8" s="96">
        <v>403984</v>
      </c>
      <c r="BS8" s="96">
        <v>416352</v>
      </c>
      <c r="BT8" s="96">
        <v>437428</v>
      </c>
      <c r="BU8" s="96">
        <v>434195</v>
      </c>
      <c r="BV8" s="96">
        <v>415742.44444444397</v>
      </c>
      <c r="BW8" s="96">
        <v>437275.77777777816</v>
      </c>
      <c r="BX8" s="96">
        <v>422052.22222222254</v>
      </c>
      <c r="BY8" s="96">
        <v>430192.44444444432</v>
      </c>
      <c r="BZ8" s="96">
        <v>450914.88888888503</v>
      </c>
      <c r="CA8" s="96">
        <v>418797.78751013585</v>
      </c>
      <c r="CB8" s="96">
        <v>398475.33333333139</v>
      </c>
      <c r="CC8" s="96">
        <v>379058.22222221969</v>
      </c>
      <c r="CD8" s="96">
        <v>533653.1199999915</v>
      </c>
      <c r="CE8" s="96">
        <v>510872</v>
      </c>
      <c r="CF8" s="96">
        <v>494320.22222222021</v>
      </c>
      <c r="CG8" s="96">
        <v>483459.70640713262</v>
      </c>
      <c r="CH8" s="96">
        <v>500942.44444444129</v>
      </c>
      <c r="CI8" s="183">
        <v>514280.88888888591</v>
      </c>
      <c r="CJ8" s="183">
        <v>514749.55555555702</v>
      </c>
      <c r="CK8" s="183">
        <v>484554.00000000012</v>
      </c>
      <c r="CL8" s="183">
        <v>454707.5555555562</v>
      </c>
      <c r="CM8" s="183">
        <v>452543.33333333331</v>
      </c>
      <c r="CN8" s="183">
        <v>465068</v>
      </c>
      <c r="CO8" s="183">
        <v>426640</v>
      </c>
      <c r="CP8" s="183">
        <v>448060.55474452552</v>
      </c>
      <c r="CQ8" s="183">
        <v>435294.60583941604</v>
      </c>
      <c r="CR8" s="183">
        <v>440920</v>
      </c>
      <c r="CS8" s="183">
        <v>424415.53933495528</v>
      </c>
      <c r="CT8" s="183">
        <v>440170</v>
      </c>
      <c r="CU8" s="183">
        <v>450022.6</v>
      </c>
      <c r="CV8" s="183">
        <v>451292.09090909141</v>
      </c>
      <c r="CW8" s="183">
        <v>380005.92929292988</v>
      </c>
      <c r="CX8" s="96">
        <v>427525.62626262655</v>
      </c>
      <c r="CY8" s="96"/>
      <c r="CZ8" s="96"/>
      <c r="DA8" s="96"/>
      <c r="DB8" s="96"/>
      <c r="DC8" s="96"/>
      <c r="DD8" s="96"/>
      <c r="DE8" s="96"/>
      <c r="DF8" s="96"/>
      <c r="DG8" s="96"/>
      <c r="DH8" s="96"/>
      <c r="DI8" s="96"/>
      <c r="DJ8" s="96"/>
      <c r="DK8" s="96"/>
      <c r="DL8" s="96"/>
      <c r="DM8" s="96"/>
      <c r="DN8" s="96"/>
      <c r="DO8" s="96"/>
      <c r="DP8" s="96"/>
      <c r="DQ8" s="96"/>
      <c r="DR8" s="96"/>
      <c r="DS8" s="96"/>
      <c r="DT8" s="96"/>
      <c r="DU8" s="96"/>
      <c r="DV8" s="96"/>
      <c r="DW8" s="96"/>
      <c r="DX8" s="96"/>
      <c r="DY8" s="96"/>
      <c r="DZ8" s="96"/>
      <c r="EA8" s="96"/>
      <c r="EB8" s="96"/>
      <c r="EC8" s="96"/>
      <c r="ED8" s="96"/>
      <c r="EE8" s="96"/>
      <c r="EF8" s="96"/>
      <c r="EG8" s="96"/>
      <c r="EH8" s="96"/>
    </row>
    <row r="9" spans="2:138" ht="15" customHeight="1">
      <c r="B9" s="104" t="s">
        <v>151</v>
      </c>
      <c r="C9" s="106" t="s">
        <v>153</v>
      </c>
      <c r="H9" s="96">
        <v>4901403.1169040734</v>
      </c>
      <c r="I9" s="96">
        <v>4381918.4043195881</v>
      </c>
      <c r="J9" s="96">
        <v>4653657.3910258804</v>
      </c>
      <c r="K9" s="96">
        <v>3891953.7868607142</v>
      </c>
      <c r="L9" s="96">
        <v>4002051.130479808</v>
      </c>
      <c r="M9" s="96">
        <v>3823373.7842310537</v>
      </c>
      <c r="N9" s="96">
        <v>4216690.5430963226</v>
      </c>
      <c r="O9" s="96">
        <v>3746446.65</v>
      </c>
      <c r="P9" s="96">
        <v>4002530.5845324751</v>
      </c>
      <c r="Q9" s="96">
        <v>3847318.8000001237</v>
      </c>
      <c r="R9" s="96">
        <v>3867046</v>
      </c>
      <c r="S9" s="96">
        <v>4258587.28</v>
      </c>
      <c r="T9" s="100">
        <v>4622634</v>
      </c>
      <c r="U9" s="96">
        <v>3986891</v>
      </c>
      <c r="V9" s="96">
        <v>4217408</v>
      </c>
      <c r="W9" s="96"/>
      <c r="X9" s="96"/>
      <c r="Y9" s="96"/>
      <c r="Z9" s="96"/>
      <c r="AA9" s="96"/>
      <c r="AB9" s="96"/>
      <c r="AC9" s="96"/>
      <c r="AD9" s="96"/>
      <c r="AE9" s="96"/>
      <c r="AF9" s="93"/>
      <c r="AG9" s="93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96">
        <f>AZ8*2.05</f>
        <v>1031892.0999999999</v>
      </c>
      <c r="BA9" s="96">
        <f>BA8*2.05</f>
        <v>1077652.9338284845</v>
      </c>
      <c r="BB9" s="96">
        <f>BB8*2.05</f>
        <v>903057.00371900818</v>
      </c>
      <c r="BC9" s="96">
        <f>BC8*2.05</f>
        <v>822749.97338783252</v>
      </c>
      <c r="BD9" s="96">
        <v>695686</v>
      </c>
      <c r="BE9" s="96">
        <v>617010.23999999813</v>
      </c>
      <c r="BF9" s="96">
        <v>780956.87999998988</v>
      </c>
      <c r="BG9" s="96">
        <v>819868</v>
      </c>
      <c r="BH9" s="96">
        <v>919294.23999999044</v>
      </c>
      <c r="BI9" s="96">
        <v>840880.15999999258</v>
      </c>
      <c r="BJ9" s="96">
        <v>893521.11999998207</v>
      </c>
      <c r="BK9" s="96">
        <v>839739.67999999539</v>
      </c>
      <c r="BL9" s="96">
        <v>841925</v>
      </c>
      <c r="BM9" s="96">
        <v>764360.08000000857</v>
      </c>
      <c r="BN9" s="96">
        <v>812444</v>
      </c>
      <c r="BO9" s="96">
        <v>758868</v>
      </c>
      <c r="BP9" s="96">
        <v>775262</v>
      </c>
      <c r="BQ9" s="96">
        <v>819560</v>
      </c>
      <c r="BR9" s="96">
        <v>821712.64000001492</v>
      </c>
      <c r="BS9" s="96">
        <v>846261.1200000149</v>
      </c>
      <c r="BT9" s="96">
        <v>893282.08000001102</v>
      </c>
      <c r="BU9" s="96">
        <v>884962</v>
      </c>
      <c r="BV9" s="96">
        <v>852924.56000000983</v>
      </c>
      <c r="BW9" s="96">
        <v>903957.2000000258</v>
      </c>
      <c r="BX9" s="96">
        <v>861033.52000000735</v>
      </c>
      <c r="BY9" s="96">
        <v>850027.68000000692</v>
      </c>
      <c r="BZ9" s="96">
        <v>888591.44000000693</v>
      </c>
      <c r="CA9" s="96">
        <v>846698.0000000099</v>
      </c>
      <c r="CB9" s="96">
        <v>796035.12000001001</v>
      </c>
      <c r="CC9" s="96">
        <v>749112.47999999963</v>
      </c>
      <c r="CD9" s="96">
        <v>746591.52000000631</v>
      </c>
      <c r="CE9" s="96">
        <v>962915</v>
      </c>
      <c r="CF9" s="96">
        <v>932459.92000000586</v>
      </c>
      <c r="CG9" s="96">
        <v>918172.00000000081</v>
      </c>
      <c r="CH9" s="96">
        <v>945944.07999999984</v>
      </c>
      <c r="CI9" s="183">
        <v>970976.00000001374</v>
      </c>
      <c r="CJ9" s="183">
        <v>995221.83999999869</v>
      </c>
      <c r="CK9" s="183">
        <v>933169.35999999661</v>
      </c>
      <c r="CL9" s="183">
        <v>856344.31999999867</v>
      </c>
      <c r="CM9" s="183">
        <v>878106.95999999391</v>
      </c>
      <c r="CN9" s="183">
        <v>896530.39999999315</v>
      </c>
      <c r="CO9" s="183">
        <v>814756.47999999451</v>
      </c>
      <c r="CP9" s="183">
        <v>851621.99999999488</v>
      </c>
      <c r="CQ9" s="183">
        <v>829689.15999999992</v>
      </c>
      <c r="CR9" s="183">
        <v>832699.83999999985</v>
      </c>
      <c r="CS9" s="183">
        <v>846701</v>
      </c>
      <c r="CT9" s="183">
        <v>840041</v>
      </c>
      <c r="CU9" s="183">
        <v>876870.90399999544</v>
      </c>
      <c r="CV9" s="183">
        <v>963205.15999998851</v>
      </c>
      <c r="CW9" s="183">
        <v>840811.7999999926</v>
      </c>
      <c r="CX9" s="96">
        <v>919743.87999998883</v>
      </c>
      <c r="CY9" s="96"/>
      <c r="CZ9" s="96"/>
      <c r="DA9" s="96"/>
      <c r="DB9" s="96"/>
      <c r="DC9" s="96"/>
      <c r="DD9" s="96"/>
      <c r="DE9" s="96"/>
      <c r="DF9" s="96"/>
      <c r="DG9" s="96"/>
      <c r="DH9" s="96"/>
      <c r="DI9" s="96"/>
      <c r="DJ9" s="96"/>
      <c r="DK9" s="96"/>
      <c r="DL9" s="96"/>
      <c r="DM9" s="96"/>
      <c r="DN9" s="96"/>
      <c r="DO9" s="96"/>
      <c r="DP9" s="96"/>
      <c r="DQ9" s="96"/>
      <c r="DR9" s="96"/>
      <c r="DS9" s="96"/>
      <c r="DT9" s="96"/>
      <c r="DU9" s="96"/>
      <c r="DV9" s="96"/>
      <c r="DW9" s="96"/>
      <c r="DX9" s="96"/>
      <c r="DY9" s="96"/>
      <c r="DZ9" s="96"/>
      <c r="EA9" s="96"/>
      <c r="EB9" s="96"/>
      <c r="EC9" s="96"/>
      <c r="ED9" s="96"/>
      <c r="EE9" s="96"/>
      <c r="EF9" s="96"/>
      <c r="EG9" s="96"/>
      <c r="EH9" s="96"/>
    </row>
    <row r="10" spans="2:138" ht="15" customHeight="1">
      <c r="B10" s="105" t="s">
        <v>154</v>
      </c>
      <c r="C10" s="106" t="s">
        <v>153</v>
      </c>
      <c r="H10" s="96">
        <v>720982.62379432912</v>
      </c>
      <c r="I10" s="96">
        <v>423210.66000000003</v>
      </c>
      <c r="J10" s="96">
        <v>481094.71366316022</v>
      </c>
      <c r="K10" s="96">
        <v>551880.99915209657</v>
      </c>
      <c r="L10" s="96">
        <v>530788.67537260079</v>
      </c>
      <c r="M10" s="96">
        <v>315932.70506979513</v>
      </c>
      <c r="N10" s="96">
        <v>319905.72810241766</v>
      </c>
      <c r="O10" s="96">
        <v>168497.79434671585</v>
      </c>
      <c r="P10" s="96">
        <v>107760.96146437837</v>
      </c>
      <c r="Q10" s="96">
        <v>303303.6363609996</v>
      </c>
      <c r="R10" s="96">
        <v>243394</v>
      </c>
      <c r="S10" s="96"/>
      <c r="T10" s="100">
        <v>446962</v>
      </c>
      <c r="U10" s="96">
        <v>416232</v>
      </c>
      <c r="V10" s="96">
        <v>475129</v>
      </c>
      <c r="W10" s="96"/>
      <c r="X10" s="96"/>
      <c r="Y10" s="96"/>
      <c r="Z10" s="96"/>
      <c r="AA10" s="96"/>
      <c r="AB10" s="96"/>
      <c r="AC10" s="96"/>
      <c r="AD10" s="96"/>
      <c r="AE10" s="96"/>
      <c r="AF10" s="93"/>
      <c r="AG10" s="93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96">
        <v>49934.771208147067</v>
      </c>
      <c r="BA10" s="96">
        <v>87757.775123593412</v>
      </c>
      <c r="BB10" s="96">
        <v>130444.36124845868</v>
      </c>
      <c r="BC10" s="96">
        <v>171729.93523465758</v>
      </c>
      <c r="BD10" s="96">
        <v>69881.956611788948</v>
      </c>
      <c r="BE10" s="96">
        <v>80188.238238750273</v>
      </c>
      <c r="BF10" s="96">
        <v>124675.52305022009</v>
      </c>
      <c r="BG10" s="96">
        <v>79652.723256566314</v>
      </c>
      <c r="BH10" s="96">
        <v>141041</v>
      </c>
      <c r="BI10" s="96">
        <v>104228.23885589578</v>
      </c>
      <c r="BJ10" s="96">
        <v>54378.003941958654</v>
      </c>
      <c r="BK10" s="96">
        <v>19969.24483414349</v>
      </c>
      <c r="BL10" s="96">
        <v>14664</v>
      </c>
      <c r="BM10" s="96">
        <v>4937.2574665382626</v>
      </c>
      <c r="BN10" s="96">
        <v>14920.256445103187</v>
      </c>
      <c r="BO10" s="96">
        <v>64364.897547282097</v>
      </c>
      <c r="BP10" s="96">
        <v>72060.220175735216</v>
      </c>
      <c r="BQ10" s="96">
        <v>45082.087927026812</v>
      </c>
      <c r="BR10" s="96">
        <v>24753</v>
      </c>
      <c r="BS10" s="96">
        <v>27534.645585502778</v>
      </c>
      <c r="BT10" s="96">
        <v>19482</v>
      </c>
      <c r="BU10" s="96">
        <v>13752</v>
      </c>
      <c r="BV10" s="96">
        <v>79889</v>
      </c>
      <c r="BW10" s="96">
        <v>94618</v>
      </c>
      <c r="BX10" s="96">
        <v>75089.290653477598</v>
      </c>
      <c r="BY10" s="96">
        <v>41261.345707521948</v>
      </c>
      <c r="BZ10" s="96">
        <v>51399.801785979027</v>
      </c>
      <c r="CA10" s="96">
        <v>49765.351805349259</v>
      </c>
      <c r="CB10" s="96">
        <v>36068.790077255035</v>
      </c>
      <c r="CC10" s="96">
        <v>87840</v>
      </c>
      <c r="CD10" s="96">
        <v>53366</v>
      </c>
      <c r="CE10" s="96">
        <v>66154</v>
      </c>
      <c r="CF10" s="96">
        <v>38655</v>
      </c>
      <c r="CG10" s="96">
        <v>47180.046111083408</v>
      </c>
      <c r="CH10" s="96">
        <v>74256.265184320684</v>
      </c>
      <c r="CI10" s="183">
        <v>107071</v>
      </c>
      <c r="CJ10" s="183">
        <v>97873.088304972291</v>
      </c>
      <c r="CK10" s="183">
        <v>116262.91859382032</v>
      </c>
      <c r="CL10" s="183">
        <v>141582.42908635669</v>
      </c>
      <c r="CM10" s="183">
        <v>120802.80625670595</v>
      </c>
      <c r="CN10" s="183">
        <v>83080.311480475008</v>
      </c>
      <c r="CO10" s="183">
        <v>112267.94141397151</v>
      </c>
      <c r="CP10" s="183">
        <v>156692.97485695136</v>
      </c>
      <c r="CQ10" s="183">
        <v>151240.85968584949</v>
      </c>
      <c r="CR10" s="183">
        <v>91684.409532621285</v>
      </c>
      <c r="CS10" s="183">
        <v>124656.00597139109</v>
      </c>
      <c r="CT10" s="183">
        <v>103262.26312549555</v>
      </c>
      <c r="CU10" s="183">
        <v>117293.45401124173</v>
      </c>
      <c r="CV10" s="183">
        <v>113719.67128330047</v>
      </c>
      <c r="CW10" s="183">
        <v>151100.15631639952</v>
      </c>
      <c r="CX10" s="96">
        <v>119907.09218234516</v>
      </c>
      <c r="CY10" s="96"/>
      <c r="CZ10" s="96"/>
      <c r="DA10" s="96"/>
      <c r="DB10" s="96"/>
      <c r="DC10" s="96"/>
      <c r="DD10" s="96"/>
      <c r="DE10" s="96"/>
      <c r="DF10" s="96"/>
      <c r="DG10" s="96"/>
      <c r="DH10" s="96"/>
      <c r="DI10" s="96"/>
      <c r="DJ10" s="96"/>
      <c r="DK10" s="96"/>
      <c r="DL10" s="96"/>
      <c r="DM10" s="96"/>
      <c r="DN10" s="96"/>
      <c r="DO10" s="96"/>
      <c r="DP10" s="96"/>
      <c r="DQ10" s="96"/>
      <c r="DR10" s="96"/>
      <c r="DS10" s="96"/>
      <c r="DT10" s="96"/>
      <c r="DU10" s="96"/>
      <c r="DV10" s="96"/>
      <c r="DW10" s="96"/>
      <c r="DX10" s="96"/>
      <c r="DY10" s="96"/>
      <c r="DZ10" s="96"/>
      <c r="EA10" s="96"/>
      <c r="EB10" s="96"/>
      <c r="EC10" s="96"/>
      <c r="ED10" s="96"/>
      <c r="EE10" s="96"/>
      <c r="EF10" s="96"/>
      <c r="EG10" s="96"/>
      <c r="EH10" s="96"/>
    </row>
    <row r="11" spans="2:138" ht="15" customHeight="1">
      <c r="B11" s="105" t="s">
        <v>155</v>
      </c>
      <c r="C11" s="106" t="s">
        <v>156</v>
      </c>
      <c r="H11" s="126">
        <v>1.2765867427107112</v>
      </c>
      <c r="I11" s="126">
        <v>1.2267533172992382</v>
      </c>
      <c r="J11" s="126">
        <v>1.7680882187253055</v>
      </c>
      <c r="K11" s="126">
        <v>1.7370270287239733</v>
      </c>
      <c r="L11" s="126">
        <v>1.8992887946398955</v>
      </c>
      <c r="M11" s="126">
        <v>4.4596479264552507</v>
      </c>
      <c r="N11" s="126">
        <v>3.1715799331359324</v>
      </c>
      <c r="O11" s="126">
        <v>2.7180804000688896</v>
      </c>
      <c r="P11" s="126">
        <v>1.5520768580257509</v>
      </c>
      <c r="Q11" s="126">
        <v>2.4927037533251077</v>
      </c>
      <c r="R11" s="126">
        <v>3.0554995603835757</v>
      </c>
      <c r="S11" s="126"/>
      <c r="T11" s="188">
        <v>2.02</v>
      </c>
      <c r="U11" s="126">
        <v>1.99</v>
      </c>
      <c r="V11" s="126">
        <v>2.09</v>
      </c>
      <c r="W11" s="126"/>
      <c r="X11" s="126"/>
      <c r="Y11" s="126"/>
      <c r="Z11" s="126"/>
      <c r="AA11" s="126"/>
      <c r="AB11" s="126"/>
      <c r="AC11" s="126"/>
      <c r="AD11" s="126"/>
      <c r="AE11" s="126"/>
      <c r="AF11" s="240"/>
      <c r="AG11" s="240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  <c r="AT11" s="188"/>
      <c r="AU11" s="188"/>
      <c r="AV11" s="188"/>
      <c r="AW11" s="188"/>
      <c r="AX11" s="188"/>
      <c r="AY11" s="188"/>
      <c r="AZ11" s="126">
        <v>3.2624291429163725</v>
      </c>
      <c r="BA11" s="126">
        <v>1.6078386924692432</v>
      </c>
      <c r="BB11" s="126">
        <v>1.4452903826549959</v>
      </c>
      <c r="BC11" s="126">
        <v>2.75965891227683</v>
      </c>
      <c r="BD11" s="126">
        <v>2.349175249368411</v>
      </c>
      <c r="BE11" s="126">
        <v>3.4924236865497211</v>
      </c>
      <c r="BF11" s="126">
        <v>3.5322080774401305</v>
      </c>
      <c r="BG11" s="126">
        <v>2.2335000652866603</v>
      </c>
      <c r="BH11" s="126">
        <v>2</v>
      </c>
      <c r="BI11" s="126">
        <v>2.1486902492090563</v>
      </c>
      <c r="BJ11" s="126">
        <v>2.9218525659272405</v>
      </c>
      <c r="BK11" s="126">
        <v>1.6814652423716339</v>
      </c>
      <c r="BL11" s="126">
        <v>2.1653805237315877</v>
      </c>
      <c r="BM11" s="126">
        <v>1.1091768070044707</v>
      </c>
      <c r="BN11" s="126">
        <v>2.3144449112881236</v>
      </c>
      <c r="BO11" s="126">
        <v>1.6573000066253119</v>
      </c>
      <c r="BP11" s="126">
        <v>2.1630719803130507</v>
      </c>
      <c r="BQ11" s="126">
        <v>2.1167406975064016</v>
      </c>
      <c r="BR11" s="126">
        <v>1.2881633306885176</v>
      </c>
      <c r="BS11" s="126">
        <v>1.1416181237983456</v>
      </c>
      <c r="BT11" s="126">
        <v>1.21</v>
      </c>
      <c r="BU11" s="126">
        <v>1.59</v>
      </c>
      <c r="BV11" s="126">
        <v>2.13</v>
      </c>
      <c r="BW11" s="126">
        <v>2.9</v>
      </c>
      <c r="BX11" s="126">
        <v>2.3467589328137946</v>
      </c>
      <c r="BY11" s="126">
        <v>2.7902337393657892</v>
      </c>
      <c r="BZ11" s="126">
        <v>1.9502574373691539</v>
      </c>
      <c r="CA11" s="126">
        <v>2.2397789452530366</v>
      </c>
      <c r="CB11" s="126">
        <v>1.3685330727176468</v>
      </c>
      <c r="CC11" s="126">
        <v>2.4700000000000002</v>
      </c>
      <c r="CD11" s="126">
        <v>2.35</v>
      </c>
      <c r="CE11" s="126">
        <v>1.99</v>
      </c>
      <c r="CF11" s="126">
        <v>1.6880879641805224</v>
      </c>
      <c r="CG11" s="126">
        <v>1.6870881025674578</v>
      </c>
      <c r="CH11" s="126">
        <v>1.6415513987487704</v>
      </c>
      <c r="CI11" s="209">
        <v>1.7871576410036523</v>
      </c>
      <c r="CJ11" s="209">
        <v>1.5774431948454279</v>
      </c>
      <c r="CK11" s="209">
        <v>1.7442506858993236</v>
      </c>
      <c r="CL11" s="209">
        <v>1.8542328117366582</v>
      </c>
      <c r="CM11" s="209">
        <v>1.6156976526839937</v>
      </c>
      <c r="CN11" s="209">
        <v>1.6955813090311689</v>
      </c>
      <c r="CO11" s="209">
        <v>1.7579900238710713</v>
      </c>
      <c r="CP11" s="209">
        <v>1.8778698259979554</v>
      </c>
      <c r="CQ11" s="209">
        <v>2.0744752491743244</v>
      </c>
      <c r="CR11" s="209">
        <v>1.6028837015948401</v>
      </c>
      <c r="CS11" s="209">
        <v>1.8879274251060922</v>
      </c>
      <c r="CT11" s="209">
        <v>1.9798733294821287</v>
      </c>
      <c r="CU11" s="209">
        <v>1.276904702611698</v>
      </c>
      <c r="CV11" s="209">
        <v>1.7504721384746527</v>
      </c>
      <c r="CW11" s="209">
        <v>1.7899827761193261</v>
      </c>
      <c r="CX11" s="126">
        <v>1.5300217168577777</v>
      </c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</row>
    <row r="12" spans="2:138" ht="15" customHeight="1">
      <c r="B12" s="105" t="s">
        <v>157</v>
      </c>
      <c r="C12" s="106" t="s">
        <v>158</v>
      </c>
      <c r="H12" s="96">
        <v>29591.443120211134</v>
      </c>
      <c r="I12" s="96">
        <v>16728.82</v>
      </c>
      <c r="J12" s="96">
        <v>27347.997565508998</v>
      </c>
      <c r="K12" s="96">
        <v>30820.73813497345</v>
      </c>
      <c r="L12" s="96">
        <v>32411.838915032458</v>
      </c>
      <c r="M12" s="96">
        <v>45298.745769409405</v>
      </c>
      <c r="N12" s="96">
        <v>32620.355913385494</v>
      </c>
      <c r="O12" s="96">
        <v>14724.736661899147</v>
      </c>
      <c r="P12" s="96">
        <v>5377.3177306033404</v>
      </c>
      <c r="Q12" s="96">
        <v>24307.444464549219</v>
      </c>
      <c r="R12" s="96">
        <v>23910.194614879107</v>
      </c>
      <c r="S12" s="96"/>
      <c r="T12" s="183">
        <v>29005</v>
      </c>
      <c r="U12" s="96">
        <v>26612</v>
      </c>
      <c r="V12" s="96">
        <v>31852</v>
      </c>
      <c r="W12" s="96"/>
      <c r="X12" s="96"/>
      <c r="Y12" s="96"/>
      <c r="Z12" s="96"/>
      <c r="AA12" s="96"/>
      <c r="AB12" s="96"/>
      <c r="AC12" s="96"/>
      <c r="AD12" s="96"/>
      <c r="AE12" s="96"/>
      <c r="AF12" s="94"/>
      <c r="AG12" s="94"/>
      <c r="AH12" s="156"/>
      <c r="AI12" s="156"/>
      <c r="AJ12" s="156"/>
      <c r="AK12" s="156"/>
      <c r="AL12" s="156"/>
      <c r="AM12" s="156"/>
      <c r="AN12" s="156"/>
      <c r="AO12" s="156"/>
      <c r="AP12" s="156"/>
      <c r="AQ12" s="156"/>
      <c r="AR12" s="156"/>
      <c r="AS12" s="156"/>
      <c r="AT12" s="156"/>
      <c r="AU12" s="156"/>
      <c r="AV12" s="156"/>
      <c r="AW12" s="156"/>
      <c r="AX12" s="156"/>
      <c r="AY12" s="156"/>
      <c r="AZ12" s="96">
        <v>5237.634272252506</v>
      </c>
      <c r="BA12" s="96">
        <v>4481.5700391118962</v>
      </c>
      <c r="BB12" s="96">
        <v>6061.3790091646124</v>
      </c>
      <c r="BC12" s="96">
        <v>15236.728637370445</v>
      </c>
      <c r="BD12" s="96">
        <v>5278.0255730179297</v>
      </c>
      <c r="BE12" s="96">
        <v>9003.8575300160483</v>
      </c>
      <c r="BF12" s="96">
        <v>14158.540767047951</v>
      </c>
      <c r="BG12" s="96">
        <v>5720</v>
      </c>
      <c r="BH12" s="96">
        <v>9073.3245071768069</v>
      </c>
      <c r="BI12" s="96">
        <v>7200.2946976601916</v>
      </c>
      <c r="BJ12" s="96">
        <v>5059.2957953587584</v>
      </c>
      <c r="BK12" s="96">
        <v>1079.5445109364475</v>
      </c>
      <c r="BL12" s="96">
        <v>1020.8870518668651</v>
      </c>
      <c r="BM12" s="96">
        <v>176.06684114105212</v>
      </c>
      <c r="BN12" s="96">
        <v>1110.2330544518779</v>
      </c>
      <c r="BO12" s="96">
        <v>3429.5823210633712</v>
      </c>
      <c r="BP12" s="96">
        <v>5011.382750654333</v>
      </c>
      <c r="BQ12" s="96">
        <v>3068.0518785582722</v>
      </c>
      <c r="BR12" s="96">
        <v>1025.1557060496123</v>
      </c>
      <c r="BS12" s="96">
        <v>1009.9998456764325</v>
      </c>
      <c r="BT12" s="96">
        <v>757.93544645165105</v>
      </c>
      <c r="BU12" s="96">
        <v>702.9978639046177</v>
      </c>
      <c r="BV12" s="96">
        <v>5470.8852514252412</v>
      </c>
      <c r="BW12" s="96">
        <v>8821.9131749887802</v>
      </c>
      <c r="BX12" s="96">
        <v>5665.491008133622</v>
      </c>
      <c r="BY12" s="96">
        <v>3701.4764561638613</v>
      </c>
      <c r="BZ12" s="96">
        <v>3222.882410712099</v>
      </c>
      <c r="CA12" s="96">
        <v>3583.6312049730859</v>
      </c>
      <c r="CB12" s="96">
        <v>1588.7138673871864</v>
      </c>
      <c r="CC12" s="96">
        <v>6975.5795814487647</v>
      </c>
      <c r="CD12" s="96">
        <v>4032.0279274216264</v>
      </c>
      <c r="CE12" s="96">
        <v>4236</v>
      </c>
      <c r="CF12" s="125">
        <v>2097.933744243348</v>
      </c>
      <c r="CG12" s="125">
        <v>2561.4224075947468</v>
      </c>
      <c r="CH12" s="125">
        <v>3919.030152869751</v>
      </c>
      <c r="CI12" s="183">
        <v>6152.1333233420191</v>
      </c>
      <c r="CJ12" s="183">
        <v>4963.7293627626759</v>
      </c>
      <c r="CK12" s="183">
        <v>6519.9039329857642</v>
      </c>
      <c r="CL12" s="183">
        <v>8440.4312822006141</v>
      </c>
      <c r="CM12" s="183">
        <v>6275.2081280486645</v>
      </c>
      <c r="CN12" s="183">
        <v>4529.056661659115</v>
      </c>
      <c r="CO12" s="183">
        <v>6345.4610547213306</v>
      </c>
      <c r="CP12" s="183">
        <v>9460.3255735701441</v>
      </c>
      <c r="CQ12" s="183">
        <v>10087.148450338729</v>
      </c>
      <c r="CR12" s="183">
        <v>4724.855409432811</v>
      </c>
      <c r="CS12" s="183">
        <v>7566.4039000644952</v>
      </c>
      <c r="CT12" s="183">
        <v>6573.0973095015252</v>
      </c>
      <c r="CU12" s="183">
        <v>4815.2992209400199</v>
      </c>
      <c r="CV12" s="183">
        <v>6400.0271409473644</v>
      </c>
      <c r="CW12" s="183">
        <v>8695.7047017019613</v>
      </c>
      <c r="CX12" s="125">
        <v>5898.3899886525742</v>
      </c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</row>
    <row r="13" spans="2:138" ht="15" customHeight="1">
      <c r="B13" s="104" t="s">
        <v>159</v>
      </c>
      <c r="C13" s="106" t="s">
        <v>153</v>
      </c>
      <c r="H13" s="96">
        <f>+H10</f>
        <v>720982.62379432912</v>
      </c>
      <c r="I13" s="96">
        <f t="shared" ref="I13:Q15" si="14">+I10</f>
        <v>423210.66000000003</v>
      </c>
      <c r="J13" s="96">
        <f t="shared" si="14"/>
        <v>481094.71366316022</v>
      </c>
      <c r="K13" s="96">
        <f t="shared" si="14"/>
        <v>551880.99915209657</v>
      </c>
      <c r="L13" s="96">
        <f t="shared" si="14"/>
        <v>530788.67537260079</v>
      </c>
      <c r="M13" s="96">
        <f t="shared" si="14"/>
        <v>315932.70506979513</v>
      </c>
      <c r="N13" s="96">
        <f t="shared" si="14"/>
        <v>319905.72810241766</v>
      </c>
      <c r="O13" s="96">
        <f t="shared" si="14"/>
        <v>168497.79434671585</v>
      </c>
      <c r="P13" s="96">
        <f t="shared" si="14"/>
        <v>107760.96146437837</v>
      </c>
      <c r="Q13" s="96">
        <f t="shared" si="14"/>
        <v>303303.6363609996</v>
      </c>
      <c r="R13" s="96">
        <v>243394</v>
      </c>
      <c r="S13" s="96"/>
      <c r="T13" s="100">
        <v>446962</v>
      </c>
      <c r="U13" s="96">
        <v>416232</v>
      </c>
      <c r="V13" s="96">
        <v>475129</v>
      </c>
      <c r="W13" s="96"/>
      <c r="X13" s="96"/>
      <c r="Y13" s="96"/>
      <c r="Z13" s="96"/>
      <c r="AA13" s="96"/>
      <c r="AB13" s="96"/>
      <c r="AC13" s="96"/>
      <c r="AD13" s="96"/>
      <c r="AE13" s="96"/>
      <c r="AF13" s="93"/>
      <c r="AG13" s="93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96">
        <f t="shared" ref="AZ13:BG14" si="15">+AZ10</f>
        <v>49934.771208147067</v>
      </c>
      <c r="BA13" s="96">
        <f t="shared" si="15"/>
        <v>87757.775123593412</v>
      </c>
      <c r="BB13" s="96">
        <f t="shared" si="15"/>
        <v>130444.36124845868</v>
      </c>
      <c r="BC13" s="96">
        <f t="shared" si="15"/>
        <v>171729.93523465758</v>
      </c>
      <c r="BD13" s="96">
        <f t="shared" si="15"/>
        <v>69881.956611788948</v>
      </c>
      <c r="BE13" s="96">
        <f t="shared" si="15"/>
        <v>80188.238238750273</v>
      </c>
      <c r="BF13" s="96">
        <f t="shared" si="15"/>
        <v>124675.52305022009</v>
      </c>
      <c r="BG13" s="96">
        <f t="shared" si="15"/>
        <v>79652.723256566314</v>
      </c>
      <c r="BH13" s="96">
        <v>141041</v>
      </c>
      <c r="BI13" s="96">
        <v>104228.23885589578</v>
      </c>
      <c r="BJ13" s="96">
        <v>54378.003941958654</v>
      </c>
      <c r="BK13" s="96">
        <v>19969.24483414349</v>
      </c>
      <c r="BL13" s="96">
        <v>14664</v>
      </c>
      <c r="BM13" s="96">
        <v>4937.2574665382626</v>
      </c>
      <c r="BN13" s="96">
        <v>14920.256445103187</v>
      </c>
      <c r="BO13" s="96">
        <v>64364.897547282097</v>
      </c>
      <c r="BP13" s="96">
        <v>72060.220175735216</v>
      </c>
      <c r="BQ13" s="96">
        <v>45082.087927026812</v>
      </c>
      <c r="BR13" s="96">
        <f t="shared" ref="BR13:CA15" si="16">+BR10</f>
        <v>24753</v>
      </c>
      <c r="BS13" s="96">
        <f t="shared" si="16"/>
        <v>27534.645585502778</v>
      </c>
      <c r="BT13" s="96">
        <f t="shared" si="16"/>
        <v>19482</v>
      </c>
      <c r="BU13" s="96">
        <f t="shared" si="16"/>
        <v>13752</v>
      </c>
      <c r="BV13" s="96">
        <f t="shared" si="16"/>
        <v>79889</v>
      </c>
      <c r="BW13" s="96">
        <f t="shared" si="16"/>
        <v>94618</v>
      </c>
      <c r="BX13" s="96">
        <f t="shared" si="16"/>
        <v>75089.290653477598</v>
      </c>
      <c r="BY13" s="96">
        <f t="shared" si="16"/>
        <v>41261.345707521948</v>
      </c>
      <c r="BZ13" s="96">
        <f t="shared" si="16"/>
        <v>51399.801785979027</v>
      </c>
      <c r="CA13" s="96">
        <f t="shared" si="16"/>
        <v>49765.351805349259</v>
      </c>
      <c r="CB13" s="96">
        <v>36068.790077255035</v>
      </c>
      <c r="CC13" s="96">
        <v>87840</v>
      </c>
      <c r="CD13" s="96">
        <v>53366</v>
      </c>
      <c r="CE13" s="96">
        <v>66154</v>
      </c>
      <c r="CF13" s="96">
        <v>38655</v>
      </c>
      <c r="CG13" s="96">
        <v>47180.046111083408</v>
      </c>
      <c r="CH13" s="96">
        <v>74256.265184320684</v>
      </c>
      <c r="CI13" s="183">
        <v>107071</v>
      </c>
      <c r="CJ13" s="183">
        <f t="shared" ref="CJ13:CK15" si="17">+CJ10</f>
        <v>97873.088304972291</v>
      </c>
      <c r="CK13" s="183">
        <f t="shared" si="17"/>
        <v>116262.91859382032</v>
      </c>
      <c r="CL13" s="183">
        <v>141582.42908635669</v>
      </c>
      <c r="CM13" s="183">
        <v>120802.80625670595</v>
      </c>
      <c r="CN13" s="183">
        <v>83080.311480475008</v>
      </c>
      <c r="CO13" s="183">
        <v>112267.94141397151</v>
      </c>
      <c r="CP13" s="183">
        <v>156692.97485695136</v>
      </c>
      <c r="CQ13" s="183">
        <v>151240.85968584949</v>
      </c>
      <c r="CR13" s="183">
        <f>+CR10</f>
        <v>91684.409532621285</v>
      </c>
      <c r="CS13" s="183">
        <f t="shared" ref="CS13:CX15" si="18">+CS10</f>
        <v>124656.00597139109</v>
      </c>
      <c r="CT13" s="183">
        <f t="shared" si="18"/>
        <v>103262.26312549555</v>
      </c>
      <c r="CU13" s="183">
        <f t="shared" si="18"/>
        <v>117293.45401124173</v>
      </c>
      <c r="CV13" s="183">
        <f t="shared" si="18"/>
        <v>113719.67128330047</v>
      </c>
      <c r="CW13" s="183">
        <f t="shared" si="18"/>
        <v>151100.15631639952</v>
      </c>
      <c r="CX13" s="96">
        <f t="shared" si="18"/>
        <v>119907.09218234516</v>
      </c>
      <c r="CY13" s="96"/>
      <c r="CZ13" s="96"/>
      <c r="DA13" s="96"/>
      <c r="DB13" s="96"/>
      <c r="DC13" s="96"/>
      <c r="DD13" s="96"/>
      <c r="DE13" s="96"/>
      <c r="DF13" s="96"/>
      <c r="DG13" s="96"/>
      <c r="DH13" s="96"/>
      <c r="DI13" s="96"/>
      <c r="DJ13" s="96"/>
      <c r="DK13" s="96"/>
      <c r="DL13" s="96"/>
      <c r="DM13" s="96"/>
      <c r="DN13" s="96"/>
      <c r="DO13" s="96"/>
      <c r="DP13" s="96"/>
      <c r="DQ13" s="96"/>
      <c r="DR13" s="96"/>
      <c r="DS13" s="96"/>
      <c r="DT13" s="96"/>
      <c r="DU13" s="96"/>
      <c r="DV13" s="96"/>
      <c r="DW13" s="96"/>
      <c r="DX13" s="96"/>
      <c r="DY13" s="96"/>
      <c r="DZ13" s="96"/>
      <c r="EA13" s="96"/>
      <c r="EB13" s="96"/>
      <c r="EC13" s="96"/>
      <c r="ED13" s="96"/>
      <c r="EE13" s="96"/>
      <c r="EF13" s="96"/>
      <c r="EG13" s="96"/>
      <c r="EH13" s="96"/>
    </row>
    <row r="14" spans="2:138" ht="15" customHeight="1">
      <c r="B14" s="104" t="s">
        <v>160</v>
      </c>
      <c r="C14" s="106" t="s">
        <v>156</v>
      </c>
      <c r="H14" s="126">
        <f>+H11</f>
        <v>1.2765867427107112</v>
      </c>
      <c r="I14" s="126">
        <f t="shared" si="14"/>
        <v>1.2267533172992382</v>
      </c>
      <c r="J14" s="126">
        <f t="shared" si="14"/>
        <v>1.7680882187253055</v>
      </c>
      <c r="K14" s="126">
        <f t="shared" si="14"/>
        <v>1.7370270287239733</v>
      </c>
      <c r="L14" s="126">
        <f t="shared" si="14"/>
        <v>1.8992887946398955</v>
      </c>
      <c r="M14" s="126">
        <f t="shared" si="14"/>
        <v>4.4596479264552507</v>
      </c>
      <c r="N14" s="126">
        <f t="shared" si="14"/>
        <v>3.1715799331359324</v>
      </c>
      <c r="O14" s="126">
        <f t="shared" si="14"/>
        <v>2.7180804000688896</v>
      </c>
      <c r="P14" s="126">
        <f t="shared" si="14"/>
        <v>1.5520768580257509</v>
      </c>
      <c r="Q14" s="126">
        <f t="shared" si="14"/>
        <v>2.4927037533251077</v>
      </c>
      <c r="R14" s="126">
        <v>3.0554995603835757</v>
      </c>
      <c r="S14" s="126"/>
      <c r="T14" s="99">
        <v>2.02</v>
      </c>
      <c r="U14" s="126">
        <v>1.99</v>
      </c>
      <c r="V14" s="126">
        <v>2.09</v>
      </c>
      <c r="W14" s="126"/>
      <c r="X14" s="126"/>
      <c r="Y14" s="126"/>
      <c r="Z14" s="126"/>
      <c r="AA14" s="126"/>
      <c r="AB14" s="126"/>
      <c r="AC14" s="126"/>
      <c r="AD14" s="126"/>
      <c r="AE14" s="126"/>
      <c r="AF14" s="240"/>
      <c r="AG14" s="240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126">
        <v>3.2624291429163725</v>
      </c>
      <c r="BA14" s="126">
        <v>1.5883769145674349</v>
      </c>
      <c r="BB14" s="126">
        <v>1.4452903826549959</v>
      </c>
      <c r="BC14" s="126">
        <v>2.75965891227683</v>
      </c>
      <c r="BD14" s="126">
        <v>2.349175249368411</v>
      </c>
      <c r="BE14" s="126">
        <v>3.4924236865497211</v>
      </c>
      <c r="BF14" s="126">
        <f t="shared" si="15"/>
        <v>3.5322080774401305</v>
      </c>
      <c r="BG14" s="126">
        <f t="shared" si="15"/>
        <v>2.2335000652866603</v>
      </c>
      <c r="BH14" s="126">
        <v>2</v>
      </c>
      <c r="BI14" s="126">
        <v>2.1486902492090563</v>
      </c>
      <c r="BJ14" s="126">
        <v>2.9218525659272405</v>
      </c>
      <c r="BK14" s="126">
        <v>1.6814652423716339</v>
      </c>
      <c r="BL14" s="126">
        <v>2.1653805237315877</v>
      </c>
      <c r="BM14" s="126">
        <v>1.1091768070044707</v>
      </c>
      <c r="BN14" s="126">
        <v>2.3144449112881236</v>
      </c>
      <c r="BO14" s="126">
        <v>1.6573000066253119</v>
      </c>
      <c r="BP14" s="126">
        <v>2.1630719803130507</v>
      </c>
      <c r="BQ14" s="126">
        <v>2.1167406975064016</v>
      </c>
      <c r="BR14" s="126">
        <f t="shared" si="16"/>
        <v>1.2881633306885176</v>
      </c>
      <c r="BS14" s="126">
        <f t="shared" si="16"/>
        <v>1.1416181237983456</v>
      </c>
      <c r="BT14" s="126">
        <f t="shared" si="16"/>
        <v>1.21</v>
      </c>
      <c r="BU14" s="126">
        <f t="shared" si="16"/>
        <v>1.59</v>
      </c>
      <c r="BV14" s="126">
        <f t="shared" si="16"/>
        <v>2.13</v>
      </c>
      <c r="BW14" s="126">
        <f t="shared" si="16"/>
        <v>2.9</v>
      </c>
      <c r="BX14" s="126">
        <f t="shared" si="16"/>
        <v>2.3467589328137946</v>
      </c>
      <c r="BY14" s="126">
        <f t="shared" si="16"/>
        <v>2.7902337393657892</v>
      </c>
      <c r="BZ14" s="126">
        <f t="shared" si="16"/>
        <v>1.9502574373691539</v>
      </c>
      <c r="CA14" s="126">
        <f t="shared" si="16"/>
        <v>2.2397789452530366</v>
      </c>
      <c r="CB14" s="126">
        <v>1.3685330727176468</v>
      </c>
      <c r="CC14" s="126">
        <v>2.4700000000000002</v>
      </c>
      <c r="CD14" s="126">
        <v>2.35</v>
      </c>
      <c r="CE14" s="126">
        <v>1.99</v>
      </c>
      <c r="CF14" s="126">
        <v>1.6880879641805224</v>
      </c>
      <c r="CG14" s="126">
        <v>1.6870881025674578</v>
      </c>
      <c r="CH14" s="126">
        <v>1.6415513987487704</v>
      </c>
      <c r="CI14" s="209">
        <v>1.7871576410036523</v>
      </c>
      <c r="CJ14" s="209">
        <f t="shared" si="17"/>
        <v>1.5774431948454279</v>
      </c>
      <c r="CK14" s="209">
        <f t="shared" si="17"/>
        <v>1.7442506858993236</v>
      </c>
      <c r="CL14" s="209">
        <v>1.8542328117366582</v>
      </c>
      <c r="CM14" s="209">
        <v>1.6156976526839937</v>
      </c>
      <c r="CN14" s="209">
        <v>1.6955813090311689</v>
      </c>
      <c r="CO14" s="209">
        <v>1.7579900238710713</v>
      </c>
      <c r="CP14" s="209">
        <v>1.8778698259979554</v>
      </c>
      <c r="CQ14" s="209">
        <v>2.0744752491743244</v>
      </c>
      <c r="CR14" s="209">
        <f>+CR11</f>
        <v>1.6028837015948401</v>
      </c>
      <c r="CS14" s="209">
        <f t="shared" si="18"/>
        <v>1.8879274251060922</v>
      </c>
      <c r="CT14" s="209">
        <f t="shared" si="18"/>
        <v>1.9798733294821287</v>
      </c>
      <c r="CU14" s="209">
        <f t="shared" si="18"/>
        <v>1.276904702611698</v>
      </c>
      <c r="CV14" s="209">
        <f t="shared" si="18"/>
        <v>1.7504721384746527</v>
      </c>
      <c r="CW14" s="209">
        <f t="shared" si="18"/>
        <v>1.7899827761193261</v>
      </c>
      <c r="CX14" s="126">
        <f t="shared" si="18"/>
        <v>1.5300217168577777</v>
      </c>
      <c r="CY14" s="126"/>
      <c r="CZ14" s="126"/>
      <c r="DA14" s="126"/>
      <c r="DB14" s="126"/>
      <c r="DC14" s="126"/>
      <c r="DD14" s="126"/>
      <c r="DE14" s="126"/>
      <c r="DF14" s="126"/>
      <c r="DG14" s="126"/>
      <c r="DH14" s="126"/>
      <c r="DI14" s="126"/>
      <c r="DJ14" s="126"/>
      <c r="DK14" s="126"/>
      <c r="DL14" s="126"/>
      <c r="DM14" s="126"/>
      <c r="DN14" s="126"/>
      <c r="DO14" s="126"/>
      <c r="DP14" s="126"/>
      <c r="DQ14" s="126"/>
      <c r="DR14" s="126"/>
      <c r="DS14" s="126"/>
      <c r="DT14" s="126"/>
      <c r="DU14" s="126"/>
      <c r="DV14" s="126"/>
      <c r="DW14" s="126"/>
      <c r="DX14" s="126"/>
      <c r="DY14" s="126"/>
      <c r="DZ14" s="126"/>
      <c r="EA14" s="126"/>
      <c r="EB14" s="126"/>
      <c r="EC14" s="126"/>
      <c r="ED14" s="126"/>
      <c r="EE14" s="126"/>
      <c r="EF14" s="126"/>
      <c r="EG14" s="126"/>
      <c r="EH14" s="126"/>
    </row>
    <row r="15" spans="2:138" ht="15" customHeight="1">
      <c r="B15" s="104" t="s">
        <v>161</v>
      </c>
      <c r="C15" s="106" t="s">
        <v>158</v>
      </c>
      <c r="H15" s="96">
        <f>+H12</f>
        <v>29591.443120211134</v>
      </c>
      <c r="I15" s="96">
        <f t="shared" si="14"/>
        <v>16728.82</v>
      </c>
      <c r="J15" s="96">
        <f t="shared" si="14"/>
        <v>27347.997565508998</v>
      </c>
      <c r="K15" s="96">
        <f t="shared" si="14"/>
        <v>30820.73813497345</v>
      </c>
      <c r="L15" s="96">
        <f t="shared" si="14"/>
        <v>32411.838915032458</v>
      </c>
      <c r="M15" s="96">
        <f t="shared" si="14"/>
        <v>45298.745769409405</v>
      </c>
      <c r="N15" s="96">
        <f t="shared" si="14"/>
        <v>32620.355913385494</v>
      </c>
      <c r="O15" s="96">
        <f t="shared" si="14"/>
        <v>14724.736661899147</v>
      </c>
      <c r="P15" s="96">
        <f t="shared" si="14"/>
        <v>5377.3177306033404</v>
      </c>
      <c r="Q15" s="96">
        <f t="shared" si="14"/>
        <v>24307.444464549219</v>
      </c>
      <c r="R15" s="96">
        <v>23910.194614879107</v>
      </c>
      <c r="S15" s="96"/>
      <c r="T15" s="183">
        <v>29005</v>
      </c>
      <c r="U15" s="96">
        <v>26612</v>
      </c>
      <c r="V15" s="96">
        <v>31852</v>
      </c>
      <c r="W15" s="96"/>
      <c r="X15" s="96"/>
      <c r="Y15" s="96"/>
      <c r="Z15" s="96"/>
      <c r="AA15" s="96"/>
      <c r="AB15" s="96"/>
      <c r="AC15" s="96"/>
      <c r="AD15" s="96"/>
      <c r="AE15" s="96"/>
      <c r="AF15" s="94"/>
      <c r="AG15" s="94"/>
      <c r="AH15" s="183"/>
      <c r="AI15" s="183"/>
      <c r="AJ15" s="183"/>
      <c r="AK15" s="183"/>
      <c r="AL15" s="183"/>
      <c r="AM15" s="183"/>
      <c r="AN15" s="183"/>
      <c r="AO15" s="183"/>
      <c r="AP15" s="183"/>
      <c r="AQ15" s="183"/>
      <c r="AR15" s="183"/>
      <c r="AS15" s="183"/>
      <c r="AT15" s="183"/>
      <c r="AU15" s="183"/>
      <c r="AV15" s="183"/>
      <c r="AW15" s="183"/>
      <c r="AX15" s="183"/>
      <c r="AY15" s="183"/>
      <c r="AZ15" s="96">
        <f t="shared" ref="AZ15:BG15" si="19">+AZ12</f>
        <v>5237.634272252506</v>
      </c>
      <c r="BA15" s="96">
        <f t="shared" si="19"/>
        <v>4481.5700391118962</v>
      </c>
      <c r="BB15" s="96">
        <v>6061.3790091646124</v>
      </c>
      <c r="BC15" s="96">
        <f t="shared" si="19"/>
        <v>15236.728637370445</v>
      </c>
      <c r="BD15" s="96">
        <f t="shared" si="19"/>
        <v>5278.0255730179297</v>
      </c>
      <c r="BE15" s="96">
        <f t="shared" si="19"/>
        <v>9003.8575300160483</v>
      </c>
      <c r="BF15" s="96">
        <f t="shared" si="19"/>
        <v>14158.540767047951</v>
      </c>
      <c r="BG15" s="96">
        <f t="shared" si="19"/>
        <v>5720</v>
      </c>
      <c r="BH15" s="96">
        <v>9073.3245071768069</v>
      </c>
      <c r="BI15" s="96">
        <v>7200.2946976601916</v>
      </c>
      <c r="BJ15" s="96">
        <v>5059.2957953587584</v>
      </c>
      <c r="BK15" s="96">
        <v>1079.5445109364475</v>
      </c>
      <c r="BL15" s="96">
        <v>1020.8870518668651</v>
      </c>
      <c r="BM15" s="96">
        <v>176.06684114105212</v>
      </c>
      <c r="BN15" s="96">
        <v>1110.2330544518779</v>
      </c>
      <c r="BO15" s="96">
        <v>3429.5823210633712</v>
      </c>
      <c r="BP15" s="96">
        <v>5011.382750654333</v>
      </c>
      <c r="BQ15" s="96">
        <v>3068.0518785582722</v>
      </c>
      <c r="BR15" s="96">
        <f t="shared" si="16"/>
        <v>1025.1557060496123</v>
      </c>
      <c r="BS15" s="96">
        <f t="shared" si="16"/>
        <v>1009.9998456764325</v>
      </c>
      <c r="BT15" s="96">
        <f t="shared" si="16"/>
        <v>757.93544645165105</v>
      </c>
      <c r="BU15" s="96">
        <f t="shared" si="16"/>
        <v>702.9978639046177</v>
      </c>
      <c r="BV15" s="96">
        <f t="shared" si="16"/>
        <v>5470.8852514252412</v>
      </c>
      <c r="BW15" s="96">
        <f t="shared" si="16"/>
        <v>8821.9131749887802</v>
      </c>
      <c r="BX15" s="96">
        <f t="shared" si="16"/>
        <v>5665.491008133622</v>
      </c>
      <c r="BY15" s="96">
        <f t="shared" si="16"/>
        <v>3701.4764561638613</v>
      </c>
      <c r="BZ15" s="96">
        <f t="shared" si="16"/>
        <v>3222.882410712099</v>
      </c>
      <c r="CA15" s="96">
        <f t="shared" si="16"/>
        <v>3583.6312049730859</v>
      </c>
      <c r="CB15" s="96">
        <v>1588.7138673871864</v>
      </c>
      <c r="CC15" s="96">
        <v>6975.5795814487647</v>
      </c>
      <c r="CD15" s="96">
        <v>4032.0279274216264</v>
      </c>
      <c r="CE15" s="96">
        <v>4236</v>
      </c>
      <c r="CF15" s="96">
        <v>2097.933744243348</v>
      </c>
      <c r="CG15" s="96">
        <v>2561.4224075947468</v>
      </c>
      <c r="CH15" s="96">
        <v>3919.030152869751</v>
      </c>
      <c r="CI15" s="183">
        <v>6152.1333233420191</v>
      </c>
      <c r="CJ15" s="183">
        <f t="shared" si="17"/>
        <v>4963.7293627626759</v>
      </c>
      <c r="CK15" s="183">
        <f t="shared" si="17"/>
        <v>6519.9039329857642</v>
      </c>
      <c r="CL15" s="183">
        <v>8440.4312822006141</v>
      </c>
      <c r="CM15" s="183">
        <v>6275.2081280486645</v>
      </c>
      <c r="CN15" s="183">
        <v>4529.056661659115</v>
      </c>
      <c r="CO15" s="183">
        <v>6345.4610547213306</v>
      </c>
      <c r="CP15" s="183">
        <v>9460.3255735701441</v>
      </c>
      <c r="CQ15" s="183">
        <v>10087.148450338729</v>
      </c>
      <c r="CR15" s="183">
        <f>+CR12</f>
        <v>4724.855409432811</v>
      </c>
      <c r="CS15" s="183">
        <f t="shared" si="18"/>
        <v>7566.4039000644952</v>
      </c>
      <c r="CT15" s="183">
        <f t="shared" si="18"/>
        <v>6573.0973095015252</v>
      </c>
      <c r="CU15" s="183">
        <f t="shared" si="18"/>
        <v>4815.2992209400199</v>
      </c>
      <c r="CV15" s="183">
        <f t="shared" si="18"/>
        <v>6400.0271409473644</v>
      </c>
      <c r="CW15" s="183">
        <f t="shared" si="18"/>
        <v>8695.7047017019613</v>
      </c>
      <c r="CX15" s="96">
        <f t="shared" si="18"/>
        <v>5898.3899886525742</v>
      </c>
      <c r="CY15" s="96"/>
      <c r="CZ15" s="96"/>
      <c r="DA15" s="96"/>
      <c r="DB15" s="96"/>
      <c r="DC15" s="96"/>
      <c r="DD15" s="96"/>
      <c r="DE15" s="96"/>
      <c r="DF15" s="96"/>
      <c r="DG15" s="96"/>
      <c r="DH15" s="96"/>
      <c r="DI15" s="96"/>
      <c r="DJ15" s="96"/>
      <c r="DK15" s="96"/>
      <c r="DL15" s="96"/>
      <c r="DM15" s="96"/>
      <c r="DN15" s="96"/>
      <c r="DO15" s="96"/>
      <c r="DP15" s="96"/>
      <c r="DQ15" s="96"/>
      <c r="DR15" s="96"/>
      <c r="DS15" s="96"/>
      <c r="DT15" s="96"/>
      <c r="DU15" s="96"/>
      <c r="DV15" s="96"/>
      <c r="DW15" s="96"/>
      <c r="DX15" s="96"/>
      <c r="DY15" s="96"/>
      <c r="DZ15" s="96"/>
      <c r="EA15" s="96"/>
      <c r="EB15" s="96"/>
      <c r="EC15" s="96"/>
      <c r="ED15" s="96"/>
      <c r="EE15" s="96"/>
      <c r="EF15" s="96"/>
      <c r="EG15" s="96"/>
      <c r="EH15" s="96"/>
    </row>
    <row r="16" spans="2:138" ht="15" customHeight="1">
      <c r="B16" s="104" t="s">
        <v>162</v>
      </c>
      <c r="C16" s="106" t="s">
        <v>153</v>
      </c>
      <c r="H16" s="96">
        <v>365750.02428630774</v>
      </c>
      <c r="I16" s="96">
        <v>369856.73486700002</v>
      </c>
      <c r="J16" s="96">
        <v>410916.03699699976</v>
      </c>
      <c r="K16" s="96">
        <v>332781.5479890398</v>
      </c>
      <c r="L16" s="96">
        <v>404950.19370669231</v>
      </c>
      <c r="M16" s="96">
        <v>370039.53223915375</v>
      </c>
      <c r="N16" s="96">
        <v>381690.48613176931</v>
      </c>
      <c r="O16" s="96">
        <v>367594.72169650812</v>
      </c>
      <c r="P16" s="96">
        <f>+P529</f>
        <v>392294.58095492306</v>
      </c>
      <c r="Q16" s="96">
        <f>+Q529</f>
        <v>416084.85048346163</v>
      </c>
      <c r="R16" s="96">
        <v>391221</v>
      </c>
      <c r="S16" s="96"/>
      <c r="T16" s="100">
        <v>429984</v>
      </c>
      <c r="U16" s="96">
        <v>386759</v>
      </c>
      <c r="V16" s="96">
        <v>416404</v>
      </c>
      <c r="W16" s="96"/>
      <c r="X16" s="96"/>
      <c r="Y16" s="96"/>
      <c r="Z16" s="96"/>
      <c r="AA16" s="96"/>
      <c r="AB16" s="96"/>
      <c r="AC16" s="96"/>
      <c r="AD16" s="96"/>
      <c r="AE16" s="96"/>
      <c r="AF16" s="93"/>
      <c r="AG16" s="93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96">
        <f t="shared" ref="AZ16:CA18" si="20">+AZ529</f>
        <v>92854.09342723075</v>
      </c>
      <c r="BA16" s="96">
        <f t="shared" si="20"/>
        <v>95017.826046999995</v>
      </c>
      <c r="BB16" s="96">
        <f t="shared" si="20"/>
        <v>96180.787989000004</v>
      </c>
      <c r="BC16" s="96">
        <f t="shared" si="20"/>
        <v>85958.652719461534</v>
      </c>
      <c r="BD16" s="96">
        <f t="shared" si="20"/>
        <v>82053.603893000007</v>
      </c>
      <c r="BE16" s="96">
        <f t="shared" si="20"/>
        <v>91573.993286000012</v>
      </c>
      <c r="BF16" s="96">
        <f t="shared" si="20"/>
        <v>92250.602153153857</v>
      </c>
      <c r="BG16" s="96">
        <f t="shared" si="20"/>
        <v>90326.855757000012</v>
      </c>
      <c r="BH16" s="96">
        <f t="shared" si="20"/>
        <v>71855.334950999997</v>
      </c>
      <c r="BI16" s="96">
        <f t="shared" si="20"/>
        <v>93074.590563000005</v>
      </c>
      <c r="BJ16" s="96">
        <f t="shared" si="20"/>
        <v>85769.447235</v>
      </c>
      <c r="BK16" s="96">
        <f t="shared" si="20"/>
        <v>78958.90236376923</v>
      </c>
      <c r="BL16" s="96">
        <f t="shared" si="20"/>
        <v>90837</v>
      </c>
      <c r="BM16" s="96">
        <f t="shared" si="20"/>
        <v>62994.619024000014</v>
      </c>
      <c r="BN16" s="96">
        <f t="shared" si="20"/>
        <v>87100.491359000007</v>
      </c>
      <c r="BO16" s="96">
        <f t="shared" si="20"/>
        <v>91042.696563000005</v>
      </c>
      <c r="BP16" s="96">
        <f t="shared" si="20"/>
        <v>88574.818541000001</v>
      </c>
      <c r="BQ16" s="96">
        <f t="shared" si="20"/>
        <v>89530.090330000006</v>
      </c>
      <c r="BR16" s="96">
        <f t="shared" si="20"/>
        <v>85647</v>
      </c>
      <c r="BS16" s="96">
        <f t="shared" si="20"/>
        <v>95532</v>
      </c>
      <c r="BT16" s="96">
        <f t="shared" si="20"/>
        <v>94025</v>
      </c>
      <c r="BU16" s="96">
        <f t="shared" si="20"/>
        <v>92006</v>
      </c>
      <c r="BV16" s="96">
        <f t="shared" si="20"/>
        <v>97308.504758769239</v>
      </c>
      <c r="BW16" s="96">
        <f t="shared" si="20"/>
        <v>89755</v>
      </c>
      <c r="BX16" s="96">
        <f t="shared" si="20"/>
        <v>97444.395089153841</v>
      </c>
      <c r="BY16" s="96">
        <f t="shared" si="20"/>
        <v>92283.345121846156</v>
      </c>
      <c r="BZ16" s="96">
        <f t="shared" si="20"/>
        <v>95605.080371923075</v>
      </c>
      <c r="CA16" s="96">
        <f t="shared" si="20"/>
        <v>87272.347027538475</v>
      </c>
      <c r="CB16" s="96">
        <v>90078</v>
      </c>
      <c r="CC16" s="96">
        <v>91973</v>
      </c>
      <c r="CD16" s="96">
        <v>99171</v>
      </c>
      <c r="CE16" s="96">
        <v>97356</v>
      </c>
      <c r="CF16" s="96">
        <v>87584</v>
      </c>
      <c r="CG16" s="96">
        <v>96321</v>
      </c>
      <c r="CH16" s="96">
        <v>94118.334196999989</v>
      </c>
      <c r="CI16" s="183">
        <f t="shared" ref="CI16:CK16" si="21">+CI529</f>
        <v>105649.4097443846</v>
      </c>
      <c r="CJ16" s="183">
        <f t="shared" si="21"/>
        <v>79388.047646000006</v>
      </c>
      <c r="CK16" s="183">
        <f t="shared" si="21"/>
        <v>102621.03237399999</v>
      </c>
      <c r="CL16" s="183">
        <v>98141.423663999987</v>
      </c>
      <c r="CM16" s="183">
        <v>105160</v>
      </c>
      <c r="CN16" s="183">
        <v>90637</v>
      </c>
      <c r="CO16" s="183">
        <v>101235</v>
      </c>
      <c r="CP16" s="183">
        <v>92851.814427999998</v>
      </c>
      <c r="CQ16" s="183">
        <v>96236.579494999998</v>
      </c>
      <c r="CR16" s="183">
        <f>+CR529</f>
        <v>98376.368653999991</v>
      </c>
      <c r="CS16" s="183">
        <f>+CS529</f>
        <v>90049.183803000007</v>
      </c>
      <c r="CT16" s="183">
        <f t="shared" ref="CT16:CX18" si="22">+CT529</f>
        <v>91602.68413315386</v>
      </c>
      <c r="CU16" s="183">
        <f t="shared" si="22"/>
        <v>93340.677385538467</v>
      </c>
      <c r="CV16" s="183">
        <f t="shared" si="22"/>
        <v>100102.776766</v>
      </c>
      <c r="CW16" s="183">
        <f t="shared" si="22"/>
        <v>96925</v>
      </c>
      <c r="CX16" s="96">
        <f t="shared" si="22"/>
        <v>102040.604443</v>
      </c>
      <c r="CY16" s="96"/>
      <c r="CZ16" s="96"/>
      <c r="DA16" s="96"/>
      <c r="DB16" s="96"/>
      <c r="DC16" s="96"/>
      <c r="DD16" s="96"/>
      <c r="DE16" s="96"/>
      <c r="DF16" s="96"/>
      <c r="DG16" s="96"/>
      <c r="DH16" s="96"/>
      <c r="DI16" s="96"/>
      <c r="DJ16" s="96"/>
      <c r="DK16" s="96"/>
      <c r="DL16" s="96"/>
      <c r="DM16" s="96"/>
      <c r="DN16" s="96"/>
      <c r="DO16" s="96"/>
      <c r="DP16" s="96"/>
      <c r="DQ16" s="96"/>
      <c r="DR16" s="96"/>
      <c r="DS16" s="96"/>
      <c r="DT16" s="96"/>
      <c r="DU16" s="96"/>
      <c r="DV16" s="96"/>
      <c r="DW16" s="96"/>
      <c r="DX16" s="96"/>
      <c r="DY16" s="96"/>
      <c r="DZ16" s="96"/>
      <c r="EA16" s="96"/>
      <c r="EB16" s="96"/>
      <c r="EC16" s="96"/>
      <c r="ED16" s="96"/>
      <c r="EE16" s="96"/>
      <c r="EF16" s="96"/>
      <c r="EG16" s="96"/>
      <c r="EH16" s="96"/>
    </row>
    <row r="17" spans="2:138" ht="15" customHeight="1">
      <c r="B17" s="104" t="s">
        <v>163</v>
      </c>
      <c r="C17" s="106" t="s">
        <v>156</v>
      </c>
      <c r="H17" s="126">
        <v>2.1572114048834266</v>
      </c>
      <c r="I17" s="126">
        <v>1.7355277024018367</v>
      </c>
      <c r="J17" s="126">
        <v>1.7858605275041035</v>
      </c>
      <c r="K17" s="126">
        <v>2.1095708011800522</v>
      </c>
      <c r="L17" s="126">
        <v>2.0147343258300974</v>
      </c>
      <c r="M17" s="126">
        <v>3.2976106489523707</v>
      </c>
      <c r="N17" s="126">
        <v>2.5403259245063068</v>
      </c>
      <c r="O17" s="126">
        <v>2.0629422546032283</v>
      </c>
      <c r="P17" s="126">
        <f t="shared" ref="P17:Q18" si="23">+P530</f>
        <v>1.7705417391380205</v>
      </c>
      <c r="Q17" s="126">
        <f t="shared" si="23"/>
        <v>2.283902602064249</v>
      </c>
      <c r="R17" s="126">
        <v>2.35</v>
      </c>
      <c r="S17" s="126"/>
      <c r="T17" s="99">
        <v>1.83</v>
      </c>
      <c r="U17" s="126">
        <v>1.98</v>
      </c>
      <c r="V17" s="126">
        <v>1.88</v>
      </c>
      <c r="W17" s="126"/>
      <c r="X17" s="126"/>
      <c r="Y17" s="126"/>
      <c r="Z17" s="126"/>
      <c r="AA17" s="126"/>
      <c r="AB17" s="126"/>
      <c r="AC17" s="126"/>
      <c r="AD17" s="126"/>
      <c r="AE17" s="126"/>
      <c r="AF17" s="240"/>
      <c r="AG17" s="240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126">
        <f t="shared" si="20"/>
        <v>2.1081133514224426</v>
      </c>
      <c r="BA17" s="126">
        <f t="shared" si="20"/>
        <v>1.8121214597617503</v>
      </c>
      <c r="BB17" s="126">
        <f t="shared" si="20"/>
        <v>1.4355915344123542</v>
      </c>
      <c r="BC17" s="126">
        <f t="shared" si="20"/>
        <v>3.0257175975889141</v>
      </c>
      <c r="BD17" s="126">
        <f t="shared" si="20"/>
        <v>4.2160830970359617</v>
      </c>
      <c r="BE17" s="126">
        <f t="shared" si="20"/>
        <v>3.0230374576777272</v>
      </c>
      <c r="BF17" s="126">
        <f t="shared" si="20"/>
        <v>3.1261630263519056</v>
      </c>
      <c r="BG17" s="126">
        <f t="shared" si="20"/>
        <v>3.165946490436895</v>
      </c>
      <c r="BH17" s="126">
        <f t="shared" si="20"/>
        <v>3.162004697511382</v>
      </c>
      <c r="BI17" s="126">
        <f t="shared" si="20"/>
        <v>3.6086374062500504</v>
      </c>
      <c r="BJ17" s="126">
        <f t="shared" si="20"/>
        <v>1.7845129461354834</v>
      </c>
      <c r="BK17" s="126">
        <f t="shared" si="20"/>
        <v>2.0284796012988258</v>
      </c>
      <c r="BL17" s="126">
        <f t="shared" si="20"/>
        <v>1.3</v>
      </c>
      <c r="BM17" s="126">
        <f t="shared" si="20"/>
        <v>2.93330476581863</v>
      </c>
      <c r="BN17" s="126">
        <f t="shared" si="20"/>
        <v>2.2773491291114669</v>
      </c>
      <c r="BO17" s="126">
        <f t="shared" si="20"/>
        <v>1.4174872130399372</v>
      </c>
      <c r="BP17" s="126">
        <f t="shared" si="20"/>
        <v>1.6630544223591375</v>
      </c>
      <c r="BQ17" s="126">
        <f t="shared" si="20"/>
        <v>2.1153534499116202</v>
      </c>
      <c r="BR17" s="126">
        <f t="shared" si="20"/>
        <v>2.04</v>
      </c>
      <c r="BS17" s="126">
        <f t="shared" si="20"/>
        <v>1.26</v>
      </c>
      <c r="BT17" s="126">
        <f t="shared" si="20"/>
        <v>1.68</v>
      </c>
      <c r="BU17" s="126">
        <f t="shared" si="20"/>
        <v>1.3</v>
      </c>
      <c r="BV17" s="126">
        <f t="shared" si="20"/>
        <v>2.1411471192500668</v>
      </c>
      <c r="BW17" s="126">
        <f t="shared" si="20"/>
        <v>2.19</v>
      </c>
      <c r="BX17" s="126">
        <f t="shared" si="20"/>
        <v>3.0053589346603391</v>
      </c>
      <c r="BY17" s="126">
        <f t="shared" si="20"/>
        <v>2.0335441603337356</v>
      </c>
      <c r="BZ17" s="126">
        <f t="shared" si="20"/>
        <v>3.0551458654095511</v>
      </c>
      <c r="CA17" s="126">
        <f t="shared" si="20"/>
        <v>1.4969753902783804</v>
      </c>
      <c r="CB17" s="126">
        <v>1.1000000000000001</v>
      </c>
      <c r="CC17" s="126">
        <v>2.98</v>
      </c>
      <c r="CD17" s="126">
        <v>1.91</v>
      </c>
      <c r="CE17" s="126">
        <v>1.93</v>
      </c>
      <c r="CF17" s="99">
        <v>1.3</v>
      </c>
      <c r="CG17" s="99">
        <v>1.03</v>
      </c>
      <c r="CH17" s="99">
        <v>1.344180416066306</v>
      </c>
      <c r="CI17" s="209">
        <f t="shared" ref="CI17:CK18" si="24">+CI530</f>
        <v>2.0273294356542007</v>
      </c>
      <c r="CJ17" s="209">
        <f t="shared" si="24"/>
        <v>1.9241047955629735</v>
      </c>
      <c r="CK17" s="209">
        <f t="shared" si="24"/>
        <v>1.5809420667691556</v>
      </c>
      <c r="CL17" s="209">
        <v>1.7498257499592766</v>
      </c>
      <c r="CM17" s="209">
        <v>2.39</v>
      </c>
      <c r="CN17" s="209">
        <v>1.95</v>
      </c>
      <c r="CO17" s="209">
        <v>1.57</v>
      </c>
      <c r="CP17" s="209">
        <v>1.6948187178458636</v>
      </c>
      <c r="CQ17" s="209">
        <v>1.9573610027300465</v>
      </c>
      <c r="CR17" s="209">
        <f>+CR530</f>
        <v>1.7226394038826003</v>
      </c>
      <c r="CS17" s="209">
        <f t="shared" ref="CS17:CS18" si="25">+CS530</f>
        <v>1.9970493194006516</v>
      </c>
      <c r="CT17" s="209">
        <f t="shared" si="22"/>
        <v>2.0455087599330688</v>
      </c>
      <c r="CU17" s="209">
        <f t="shared" si="22"/>
        <v>1.7306392604099261</v>
      </c>
      <c r="CV17" s="209">
        <f t="shared" si="22"/>
        <v>1.6287536979760078</v>
      </c>
      <c r="CW17" s="209">
        <f t="shared" si="22"/>
        <v>2.91</v>
      </c>
      <c r="CX17" s="99">
        <f t="shared" si="22"/>
        <v>2.3551067360951672</v>
      </c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  <c r="EE17" s="99"/>
      <c r="EF17" s="99"/>
      <c r="EG17" s="99"/>
      <c r="EH17" s="99"/>
    </row>
    <row r="18" spans="2:138" ht="15" customHeight="1">
      <c r="B18" s="104" t="s">
        <v>164</v>
      </c>
      <c r="C18" s="106" t="s">
        <v>158</v>
      </c>
      <c r="H18" s="96">
        <v>25366.940410745465</v>
      </c>
      <c r="I18" s="96">
        <v>20637.453085042889</v>
      </c>
      <c r="J18" s="96">
        <v>23593.460622134811</v>
      </c>
      <c r="K18" s="96">
        <v>22570.660948074328</v>
      </c>
      <c r="L18" s="96">
        <v>26230.732236792155</v>
      </c>
      <c r="M18" s="96">
        <v>39231.82557209635</v>
      </c>
      <c r="N18" s="96">
        <v>31173.947000719811</v>
      </c>
      <c r="O18" s="96">
        <v>24380.766523772923</v>
      </c>
      <c r="P18" s="96">
        <f t="shared" si="23"/>
        <v>22331.070384335635</v>
      </c>
      <c r="Q18" s="96">
        <f>+Q531</f>
        <v>30552.766779393998</v>
      </c>
      <c r="R18" s="96">
        <v>29560</v>
      </c>
      <c r="S18" s="96"/>
      <c r="T18" s="183">
        <v>25292</v>
      </c>
      <c r="U18" s="96">
        <v>24560</v>
      </c>
      <c r="V18" s="96">
        <v>25110</v>
      </c>
      <c r="W18" s="96"/>
      <c r="X18" s="96"/>
      <c r="Y18" s="96"/>
      <c r="Z18" s="96"/>
      <c r="AA18" s="96"/>
      <c r="AB18" s="96"/>
      <c r="AC18" s="96"/>
      <c r="AD18" s="96"/>
      <c r="AE18" s="96"/>
      <c r="AF18" s="94"/>
      <c r="AG18" s="94"/>
      <c r="AH18" s="183"/>
      <c r="AI18" s="183"/>
      <c r="AJ18" s="183"/>
      <c r="AK18" s="183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96">
        <f t="shared" si="20"/>
        <v>6293.4107124696766</v>
      </c>
      <c r="BA18" s="96">
        <f t="shared" si="20"/>
        <v>5535.8390557700513</v>
      </c>
      <c r="BB18" s="96">
        <f t="shared" si="20"/>
        <v>4439.2569325278082</v>
      </c>
      <c r="BC18" s="96">
        <f t="shared" si="20"/>
        <v>8361.978626077871</v>
      </c>
      <c r="BD18" s="96">
        <f t="shared" si="20"/>
        <v>11122.383990980761</v>
      </c>
      <c r="BE18" s="96">
        <f t="shared" si="20"/>
        <v>8900.3429948611647</v>
      </c>
      <c r="BF18" s="96">
        <f t="shared" si="20"/>
        <v>9271.9673579993178</v>
      </c>
      <c r="BG18" s="96">
        <f t="shared" si="20"/>
        <v>9194.1487382553278</v>
      </c>
      <c r="BH18" s="96">
        <f t="shared" si="20"/>
        <v>7304.8716745491229</v>
      </c>
      <c r="BI18" s="96">
        <f t="shared" si="20"/>
        <v>10798.549989660634</v>
      </c>
      <c r="BJ18" s="96">
        <f t="shared" si="20"/>
        <v>4920.8868178280873</v>
      </c>
      <c r="BK18" s="96">
        <f t="shared" si="20"/>
        <v>5149.4732828662909</v>
      </c>
      <c r="BL18" s="96">
        <f t="shared" si="20"/>
        <v>3798</v>
      </c>
      <c r="BM18" s="96">
        <f t="shared" si="20"/>
        <v>5940.8926337144467</v>
      </c>
      <c r="BN18" s="96">
        <f t="shared" si="20"/>
        <v>6377.3651227826567</v>
      </c>
      <c r="BO18" s="96">
        <f t="shared" si="20"/>
        <v>4149.1135878008199</v>
      </c>
      <c r="BP18" s="96">
        <f t="shared" si="20"/>
        <v>4735.9574825496093</v>
      </c>
      <c r="BQ18" s="96">
        <f t="shared" si="20"/>
        <v>6088.9586932115735</v>
      </c>
      <c r="BR18" s="96">
        <f t="shared" si="20"/>
        <v>5606</v>
      </c>
      <c r="BS18" s="96">
        <f t="shared" si="20"/>
        <v>3857</v>
      </c>
      <c r="BT18" s="96">
        <f t="shared" si="20"/>
        <v>5091</v>
      </c>
      <c r="BU18" s="96">
        <f t="shared" si="20"/>
        <v>3848</v>
      </c>
      <c r="BV18" s="96">
        <f t="shared" si="20"/>
        <v>6698.6667112009218</v>
      </c>
      <c r="BW18" s="96">
        <f t="shared" si="20"/>
        <v>6308</v>
      </c>
      <c r="BX18" s="96">
        <f t="shared" si="20"/>
        <v>9415.5192133941946</v>
      </c>
      <c r="BY18" s="96">
        <f t="shared" si="20"/>
        <v>6033.4816835844222</v>
      </c>
      <c r="BZ18" s="96">
        <f t="shared" si="20"/>
        <v>9390.8300955740306</v>
      </c>
      <c r="CA18" s="96">
        <f t="shared" si="20"/>
        <v>4200.3200025554597</v>
      </c>
      <c r="CB18" s="96">
        <v>3185</v>
      </c>
      <c r="CC18" s="96">
        <v>8825</v>
      </c>
      <c r="CD18" s="96">
        <v>6097</v>
      </c>
      <c r="CE18" s="96">
        <v>6047</v>
      </c>
      <c r="CF18" s="96">
        <v>3654</v>
      </c>
      <c r="CG18" s="96">
        <v>3186</v>
      </c>
      <c r="CH18" s="96">
        <v>4067.4559450019774</v>
      </c>
      <c r="CI18" s="183">
        <f t="shared" si="24"/>
        <v>6886.2448918984719</v>
      </c>
      <c r="CJ18" s="183">
        <f t="shared" si="24"/>
        <v>4911.056219478668</v>
      </c>
      <c r="CK18" s="183">
        <f t="shared" si="24"/>
        <v>5216.0698322746985</v>
      </c>
      <c r="CL18" s="183">
        <v>5521.2602555393387</v>
      </c>
      <c r="CM18" s="183">
        <v>8076</v>
      </c>
      <c r="CN18" s="183">
        <v>5676</v>
      </c>
      <c r="CO18" s="183">
        <v>5100</v>
      </c>
      <c r="CP18" s="183">
        <v>5059.4663127346912</v>
      </c>
      <c r="CQ18" s="183">
        <v>6056.2273777587152</v>
      </c>
      <c r="CR18" s="183">
        <f>+CR531</f>
        <v>5448.4908598469437</v>
      </c>
      <c r="CS18" s="183">
        <f t="shared" si="25"/>
        <v>5781.7543158508033</v>
      </c>
      <c r="CT18" s="183">
        <f t="shared" si="22"/>
        <v>6024.2169720315051</v>
      </c>
      <c r="CU18" s="183">
        <f t="shared" si="22"/>
        <v>5193.6007641650467</v>
      </c>
      <c r="CV18" s="183">
        <f t="shared" si="22"/>
        <v>5241.9467085200358</v>
      </c>
      <c r="CW18" s="183">
        <f t="shared" si="22"/>
        <v>9060</v>
      </c>
      <c r="CX18" s="96">
        <f t="shared" si="22"/>
        <v>7726.3553661284495</v>
      </c>
      <c r="CY18" s="96"/>
      <c r="CZ18" s="96"/>
      <c r="DA18" s="96"/>
      <c r="DB18" s="96"/>
      <c r="DC18" s="96"/>
      <c r="DD18" s="96"/>
      <c r="DE18" s="96"/>
      <c r="DF18" s="96"/>
      <c r="DG18" s="96"/>
      <c r="DH18" s="96"/>
      <c r="DI18" s="96"/>
      <c r="DJ18" s="96"/>
      <c r="DK18" s="96"/>
      <c r="DL18" s="96"/>
      <c r="DM18" s="96"/>
      <c r="DN18" s="96"/>
      <c r="DO18" s="96"/>
      <c r="DP18" s="96"/>
      <c r="DQ18" s="96"/>
      <c r="DR18" s="96"/>
      <c r="DS18" s="96"/>
      <c r="DT18" s="96"/>
      <c r="DU18" s="96"/>
      <c r="DV18" s="96"/>
      <c r="DW18" s="96"/>
      <c r="DX18" s="96"/>
      <c r="DY18" s="96"/>
      <c r="DZ18" s="96"/>
      <c r="EA18" s="96"/>
      <c r="EB18" s="96"/>
      <c r="EC18" s="96"/>
      <c r="ED18" s="96"/>
      <c r="EE18" s="96"/>
      <c r="EF18" s="96"/>
      <c r="EG18" s="96"/>
      <c r="EH18" s="96"/>
    </row>
    <row r="19" spans="2:138" ht="15" customHeight="1">
      <c r="B19" s="104" t="s">
        <v>165</v>
      </c>
      <c r="C19" s="106" t="s">
        <v>153</v>
      </c>
      <c r="H19" s="96">
        <f>+H10</f>
        <v>720982.62379432912</v>
      </c>
      <c r="I19" s="96">
        <f t="shared" ref="I19:Q20" si="26">+I10</f>
        <v>423210.66000000003</v>
      </c>
      <c r="J19" s="96">
        <f t="shared" si="26"/>
        <v>481094.71366316022</v>
      </c>
      <c r="K19" s="96">
        <f t="shared" si="26"/>
        <v>551880.99915209657</v>
      </c>
      <c r="L19" s="96">
        <f t="shared" si="26"/>
        <v>530788.67537260079</v>
      </c>
      <c r="M19" s="96">
        <f t="shared" si="26"/>
        <v>315932.70506979513</v>
      </c>
      <c r="N19" s="96">
        <f t="shared" si="26"/>
        <v>319905.72810241766</v>
      </c>
      <c r="O19" s="96">
        <f t="shared" si="26"/>
        <v>168497.79434671585</v>
      </c>
      <c r="P19" s="96">
        <f t="shared" si="26"/>
        <v>107760.96146437837</v>
      </c>
      <c r="Q19" s="96">
        <f t="shared" si="26"/>
        <v>303303.6363609996</v>
      </c>
      <c r="R19" s="96">
        <v>243394</v>
      </c>
      <c r="S19" s="96">
        <v>234635.38</v>
      </c>
      <c r="T19" s="100">
        <v>446962</v>
      </c>
      <c r="U19" s="96">
        <v>416232</v>
      </c>
      <c r="V19" s="96">
        <v>475129</v>
      </c>
      <c r="W19" s="96"/>
      <c r="X19" s="96"/>
      <c r="Y19" s="96"/>
      <c r="Z19" s="96"/>
      <c r="AA19" s="96"/>
      <c r="AB19" s="96"/>
      <c r="AC19" s="96"/>
      <c r="AD19" s="96"/>
      <c r="AE19" s="96"/>
      <c r="AF19" s="93"/>
      <c r="AG19" s="93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96">
        <f t="shared" ref="AZ19:BG21" si="27">+AZ10</f>
        <v>49934.771208147067</v>
      </c>
      <c r="BA19" s="96">
        <f t="shared" si="27"/>
        <v>87757.775123593412</v>
      </c>
      <c r="BB19" s="96">
        <f t="shared" si="27"/>
        <v>130444.36124845868</v>
      </c>
      <c r="BC19" s="96">
        <f t="shared" si="27"/>
        <v>171729.93523465758</v>
      </c>
      <c r="BD19" s="96">
        <f t="shared" si="27"/>
        <v>69881.956611788948</v>
      </c>
      <c r="BE19" s="96">
        <f t="shared" si="27"/>
        <v>80188.238238750273</v>
      </c>
      <c r="BF19" s="96">
        <f t="shared" si="27"/>
        <v>124675.52305022009</v>
      </c>
      <c r="BG19" s="96">
        <f t="shared" si="27"/>
        <v>79652.723256566314</v>
      </c>
      <c r="BH19" s="96">
        <v>141041</v>
      </c>
      <c r="BI19" s="96">
        <v>104228.23885589578</v>
      </c>
      <c r="BJ19" s="96">
        <v>54378.003941958654</v>
      </c>
      <c r="BK19" s="96">
        <v>19969.24483414349</v>
      </c>
      <c r="BL19" s="96">
        <v>14664</v>
      </c>
      <c r="BM19" s="96">
        <v>4937.2574665382626</v>
      </c>
      <c r="BN19" s="96">
        <v>14920.256445103187</v>
      </c>
      <c r="BO19" s="96">
        <v>64364.897547282097</v>
      </c>
      <c r="BP19" s="96">
        <v>72060.220175735216</v>
      </c>
      <c r="BQ19" s="96">
        <v>45082.087927026812</v>
      </c>
      <c r="BR19" s="96">
        <f t="shared" ref="BR19:CA21" si="28">+BR13</f>
        <v>24753</v>
      </c>
      <c r="BS19" s="96">
        <f t="shared" si="28"/>
        <v>27534.645585502778</v>
      </c>
      <c r="BT19" s="96">
        <f t="shared" si="28"/>
        <v>19482</v>
      </c>
      <c r="BU19" s="96">
        <f t="shared" si="28"/>
        <v>13752</v>
      </c>
      <c r="BV19" s="96">
        <f t="shared" si="28"/>
        <v>79889</v>
      </c>
      <c r="BW19" s="96">
        <f t="shared" si="28"/>
        <v>94618</v>
      </c>
      <c r="BX19" s="96">
        <f t="shared" si="28"/>
        <v>75089.290653477598</v>
      </c>
      <c r="BY19" s="96">
        <f t="shared" si="28"/>
        <v>41261.345707521948</v>
      </c>
      <c r="BZ19" s="96">
        <f t="shared" si="28"/>
        <v>51399.801785979027</v>
      </c>
      <c r="CA19" s="96">
        <f t="shared" si="28"/>
        <v>49765.351805349259</v>
      </c>
      <c r="CB19" s="96">
        <v>36068.790077255035</v>
      </c>
      <c r="CC19" s="96">
        <v>87840</v>
      </c>
      <c r="CD19" s="96">
        <v>53366</v>
      </c>
      <c r="CE19" s="96">
        <v>66154</v>
      </c>
      <c r="CF19" s="96">
        <v>38655</v>
      </c>
      <c r="CG19" s="96">
        <v>47180.046111083408</v>
      </c>
      <c r="CH19" s="96">
        <v>74256.265184320684</v>
      </c>
      <c r="CI19" s="183">
        <v>107071</v>
      </c>
      <c r="CJ19" s="183">
        <f t="shared" ref="CJ19:CK21" si="29">+CJ13</f>
        <v>97873.088304972291</v>
      </c>
      <c r="CK19" s="183">
        <f t="shared" si="29"/>
        <v>116262.91859382032</v>
      </c>
      <c r="CL19" s="183">
        <v>141582.42908635669</v>
      </c>
      <c r="CM19" s="183">
        <v>120802.80625670595</v>
      </c>
      <c r="CN19" s="183">
        <v>83080.311480475008</v>
      </c>
      <c r="CO19" s="183">
        <v>112267.94141397151</v>
      </c>
      <c r="CP19" s="183">
        <v>156692.97485695136</v>
      </c>
      <c r="CQ19" s="183">
        <v>151240.85968584949</v>
      </c>
      <c r="CR19" s="183">
        <f>+CR13</f>
        <v>91684.409532621285</v>
      </c>
      <c r="CS19" s="183">
        <f t="shared" ref="CS19:CX21" si="30">+CS13</f>
        <v>124656.00597139109</v>
      </c>
      <c r="CT19" s="183">
        <f t="shared" si="30"/>
        <v>103262.26312549555</v>
      </c>
      <c r="CU19" s="183">
        <f t="shared" si="30"/>
        <v>117293.45401124173</v>
      </c>
      <c r="CV19" s="183">
        <f t="shared" si="30"/>
        <v>113719.67128330047</v>
      </c>
      <c r="CW19" s="183">
        <f t="shared" si="30"/>
        <v>151100.15631639952</v>
      </c>
      <c r="CX19" s="96">
        <f t="shared" si="30"/>
        <v>119907.09218234516</v>
      </c>
      <c r="CY19" s="96"/>
      <c r="CZ19" s="96"/>
      <c r="DA19" s="96"/>
      <c r="DB19" s="96"/>
      <c r="DC19" s="96"/>
      <c r="DD19" s="96"/>
      <c r="DE19" s="96"/>
      <c r="DF19" s="96"/>
      <c r="DG19" s="96"/>
      <c r="DH19" s="96"/>
      <c r="DI19" s="96"/>
      <c r="DJ19" s="96"/>
      <c r="DK19" s="96"/>
      <c r="DL19" s="96"/>
      <c r="DM19" s="96"/>
      <c r="DN19" s="96"/>
      <c r="DO19" s="96"/>
      <c r="DP19" s="96"/>
      <c r="DQ19" s="96"/>
      <c r="DR19" s="96"/>
      <c r="DS19" s="96"/>
      <c r="DT19" s="96"/>
      <c r="DU19" s="96"/>
      <c r="DV19" s="96"/>
      <c r="DW19" s="96"/>
      <c r="DX19" s="96"/>
      <c r="DY19" s="96"/>
      <c r="DZ19" s="96"/>
      <c r="EA19" s="96"/>
      <c r="EB19" s="96"/>
      <c r="EC19" s="96"/>
      <c r="ED19" s="96"/>
      <c r="EE19" s="96"/>
      <c r="EF19" s="96"/>
      <c r="EG19" s="96"/>
      <c r="EH19" s="96"/>
    </row>
    <row r="20" spans="2:138" ht="15" customHeight="1">
      <c r="B20" s="104" t="s">
        <v>166</v>
      </c>
      <c r="C20" s="106" t="s">
        <v>156</v>
      </c>
      <c r="H20" s="126">
        <f>+H11</f>
        <v>1.2765867427107112</v>
      </c>
      <c r="I20" s="126">
        <f t="shared" si="26"/>
        <v>1.2267533172992382</v>
      </c>
      <c r="J20" s="126">
        <f t="shared" si="26"/>
        <v>1.7680882187253055</v>
      </c>
      <c r="K20" s="126">
        <f t="shared" si="26"/>
        <v>1.7370270287239733</v>
      </c>
      <c r="L20" s="126">
        <f t="shared" si="26"/>
        <v>1.8992887946398955</v>
      </c>
      <c r="M20" s="126">
        <f t="shared" si="26"/>
        <v>4.4596479264552507</v>
      </c>
      <c r="N20" s="126">
        <f t="shared" si="26"/>
        <v>3.1715799331359324</v>
      </c>
      <c r="O20" s="126">
        <f t="shared" si="26"/>
        <v>2.7180804000688896</v>
      </c>
      <c r="P20" s="126">
        <f t="shared" si="26"/>
        <v>1.5520768580257509</v>
      </c>
      <c r="Q20" s="126">
        <f t="shared" si="26"/>
        <v>2.4927037533251077</v>
      </c>
      <c r="R20" s="126">
        <v>3.0554995603835757</v>
      </c>
      <c r="S20" s="126">
        <v>2.0998046170360154</v>
      </c>
      <c r="T20" s="99">
        <v>2.02</v>
      </c>
      <c r="U20" s="126">
        <v>1.99</v>
      </c>
      <c r="V20" s="126">
        <v>2.09</v>
      </c>
      <c r="W20" s="126"/>
      <c r="X20" s="126"/>
      <c r="Y20" s="126"/>
      <c r="Z20" s="126"/>
      <c r="AA20" s="126"/>
      <c r="AB20" s="126"/>
      <c r="AC20" s="126"/>
      <c r="AD20" s="126"/>
      <c r="AE20" s="126"/>
      <c r="AF20" s="240"/>
      <c r="AG20" s="240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126">
        <f t="shared" si="27"/>
        <v>3.2624291429163725</v>
      </c>
      <c r="BA20" s="126">
        <f t="shared" si="27"/>
        <v>1.6078386924692432</v>
      </c>
      <c r="BB20" s="126">
        <f t="shared" si="27"/>
        <v>1.4452903826549959</v>
      </c>
      <c r="BC20" s="126">
        <f t="shared" si="27"/>
        <v>2.75965891227683</v>
      </c>
      <c r="BD20" s="126">
        <f t="shared" si="27"/>
        <v>2.349175249368411</v>
      </c>
      <c r="BE20" s="126">
        <f t="shared" si="27"/>
        <v>3.4924236865497211</v>
      </c>
      <c r="BF20" s="126">
        <f t="shared" si="27"/>
        <v>3.5322080774401305</v>
      </c>
      <c r="BG20" s="126">
        <f t="shared" si="27"/>
        <v>2.2335000652866603</v>
      </c>
      <c r="BH20" s="126">
        <v>2</v>
      </c>
      <c r="BI20" s="126">
        <v>2.1486902492090563</v>
      </c>
      <c r="BJ20" s="126">
        <v>2.9218525659272405</v>
      </c>
      <c r="BK20" s="126">
        <v>1.6814652423716339</v>
      </c>
      <c r="BL20" s="126">
        <v>2.1653805237315877</v>
      </c>
      <c r="BM20" s="126">
        <v>1.1091768070044707</v>
      </c>
      <c r="BN20" s="126">
        <v>2.3144449112881236</v>
      </c>
      <c r="BO20" s="126">
        <v>1.6573000066253119</v>
      </c>
      <c r="BP20" s="126">
        <v>2.1630719803130507</v>
      </c>
      <c r="BQ20" s="126">
        <v>2.1167406975064016</v>
      </c>
      <c r="BR20" s="126">
        <f t="shared" si="28"/>
        <v>1.2881633306885176</v>
      </c>
      <c r="BS20" s="126">
        <f t="shared" si="28"/>
        <v>1.1416181237983456</v>
      </c>
      <c r="BT20" s="126">
        <f t="shared" si="28"/>
        <v>1.21</v>
      </c>
      <c r="BU20" s="126">
        <f t="shared" si="28"/>
        <v>1.59</v>
      </c>
      <c r="BV20" s="126">
        <f t="shared" si="28"/>
        <v>2.13</v>
      </c>
      <c r="BW20" s="126">
        <f t="shared" si="28"/>
        <v>2.9</v>
      </c>
      <c r="BX20" s="126">
        <f t="shared" si="28"/>
        <v>2.3467589328137946</v>
      </c>
      <c r="BY20" s="126">
        <f t="shared" si="28"/>
        <v>2.7902337393657892</v>
      </c>
      <c r="BZ20" s="126">
        <f t="shared" si="28"/>
        <v>1.9502574373691539</v>
      </c>
      <c r="CA20" s="126">
        <f t="shared" si="28"/>
        <v>2.2397789452530366</v>
      </c>
      <c r="CB20" s="126">
        <v>1.3685330727176468</v>
      </c>
      <c r="CC20" s="126">
        <v>2.4700000000000002</v>
      </c>
      <c r="CD20" s="126">
        <v>2.35</v>
      </c>
      <c r="CE20" s="126">
        <v>1.99</v>
      </c>
      <c r="CF20" s="126">
        <v>1.6880879641805224</v>
      </c>
      <c r="CG20" s="126">
        <v>1.6870881025674578</v>
      </c>
      <c r="CH20" s="126">
        <v>1.6415513987487704</v>
      </c>
      <c r="CI20" s="209">
        <v>1.7871576410036523</v>
      </c>
      <c r="CJ20" s="209">
        <f t="shared" si="29"/>
        <v>1.5774431948454279</v>
      </c>
      <c r="CK20" s="209">
        <f t="shared" si="29"/>
        <v>1.7442506858993236</v>
      </c>
      <c r="CL20" s="209">
        <v>1.8542328117366582</v>
      </c>
      <c r="CM20" s="209">
        <v>1.6156976526839937</v>
      </c>
      <c r="CN20" s="209">
        <v>1.6955813090311689</v>
      </c>
      <c r="CO20" s="209">
        <v>1.7579900238710713</v>
      </c>
      <c r="CP20" s="209">
        <v>1.8778698259979554</v>
      </c>
      <c r="CQ20" s="209">
        <v>2.0744752491743244</v>
      </c>
      <c r="CR20" s="209">
        <f>+CR14</f>
        <v>1.6028837015948401</v>
      </c>
      <c r="CS20" s="209">
        <f t="shared" si="30"/>
        <v>1.8879274251060922</v>
      </c>
      <c r="CT20" s="209">
        <f t="shared" si="30"/>
        <v>1.9798733294821287</v>
      </c>
      <c r="CU20" s="209">
        <f t="shared" si="30"/>
        <v>1.276904702611698</v>
      </c>
      <c r="CV20" s="209">
        <f t="shared" si="30"/>
        <v>1.7504721384746527</v>
      </c>
      <c r="CW20" s="209">
        <f t="shared" si="30"/>
        <v>1.7899827761193261</v>
      </c>
      <c r="CX20" s="126">
        <f t="shared" si="30"/>
        <v>1.5300217168577777</v>
      </c>
      <c r="CY20" s="126"/>
      <c r="CZ20" s="126"/>
      <c r="DA20" s="126"/>
      <c r="DB20" s="126"/>
      <c r="DC20" s="126"/>
      <c r="DD20" s="126"/>
      <c r="DE20" s="126"/>
      <c r="DF20" s="126"/>
      <c r="DG20" s="126"/>
      <c r="DH20" s="126"/>
      <c r="DI20" s="126"/>
      <c r="DJ20" s="126"/>
      <c r="DK20" s="126"/>
      <c r="DL20" s="126"/>
      <c r="DM20" s="126"/>
      <c r="DN20" s="126"/>
      <c r="DO20" s="126"/>
      <c r="DP20" s="126"/>
      <c r="DQ20" s="126"/>
      <c r="DR20" s="126"/>
      <c r="DS20" s="126"/>
      <c r="DT20" s="126"/>
      <c r="DU20" s="126"/>
      <c r="DV20" s="126"/>
      <c r="DW20" s="126"/>
      <c r="DX20" s="126"/>
      <c r="DY20" s="126"/>
      <c r="DZ20" s="126"/>
      <c r="EA20" s="126"/>
      <c r="EB20" s="126"/>
      <c r="EC20" s="126"/>
      <c r="ED20" s="126"/>
      <c r="EE20" s="126"/>
      <c r="EF20" s="126"/>
      <c r="EG20" s="126"/>
      <c r="EH20" s="126"/>
    </row>
    <row r="21" spans="2:138" ht="15" customHeight="1">
      <c r="B21" s="104" t="s">
        <v>167</v>
      </c>
      <c r="C21" s="106" t="s">
        <v>158</v>
      </c>
      <c r="H21" s="96">
        <f>+H19*H20/31.10348</f>
        <v>29591.443120211134</v>
      </c>
      <c r="I21" s="96">
        <f t="shared" ref="I21:Q21" si="31">+I19*I20/31.10348</f>
        <v>16691.864738974549</v>
      </c>
      <c r="J21" s="96">
        <f t="shared" si="31"/>
        <v>27347.997565508998</v>
      </c>
      <c r="K21" s="96">
        <f t="shared" si="31"/>
        <v>30820.73813497345</v>
      </c>
      <c r="L21" s="96">
        <f t="shared" si="31"/>
        <v>32411.838915032458</v>
      </c>
      <c r="M21" s="96">
        <f t="shared" si="31"/>
        <v>45298.745769409405</v>
      </c>
      <c r="N21" s="96">
        <f t="shared" si="31"/>
        <v>32620.355913385498</v>
      </c>
      <c r="O21" s="96">
        <f t="shared" si="31"/>
        <v>14724.736661899147</v>
      </c>
      <c r="P21" s="96">
        <f t="shared" si="31"/>
        <v>5377.3177306033404</v>
      </c>
      <c r="Q21" s="96">
        <f t="shared" si="31"/>
        <v>24307.444464549219</v>
      </c>
      <c r="R21" s="96">
        <v>23910.194614879107</v>
      </c>
      <c r="S21" s="96">
        <v>15840.3</v>
      </c>
      <c r="T21" s="183">
        <v>29005</v>
      </c>
      <c r="U21" s="96">
        <v>26612</v>
      </c>
      <c r="V21" s="96">
        <v>31852</v>
      </c>
      <c r="W21" s="96"/>
      <c r="X21" s="96"/>
      <c r="Y21" s="96"/>
      <c r="Z21" s="96"/>
      <c r="AA21" s="96"/>
      <c r="AB21" s="96"/>
      <c r="AC21" s="96"/>
      <c r="AD21" s="96"/>
      <c r="AE21" s="96"/>
      <c r="AF21" s="93"/>
      <c r="AG21" s="9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96">
        <f t="shared" si="27"/>
        <v>5237.634272252506</v>
      </c>
      <c r="BA21" s="96">
        <f t="shared" si="27"/>
        <v>4481.5700391118962</v>
      </c>
      <c r="BB21" s="96">
        <f t="shared" si="27"/>
        <v>6061.3790091646124</v>
      </c>
      <c r="BC21" s="96">
        <f t="shared" si="27"/>
        <v>15236.728637370445</v>
      </c>
      <c r="BD21" s="96">
        <f t="shared" si="27"/>
        <v>5278.0255730179297</v>
      </c>
      <c r="BE21" s="96">
        <f t="shared" si="27"/>
        <v>9003.8575300160483</v>
      </c>
      <c r="BF21" s="96">
        <f t="shared" si="27"/>
        <v>14158.540767047951</v>
      </c>
      <c r="BG21" s="96">
        <f t="shared" si="27"/>
        <v>5720</v>
      </c>
      <c r="BH21" s="96">
        <v>9073.3245071768069</v>
      </c>
      <c r="BI21" s="96">
        <v>7200.2946976601916</v>
      </c>
      <c r="BJ21" s="96">
        <v>5059.2957953587584</v>
      </c>
      <c r="BK21" s="96">
        <v>1079.5445109364475</v>
      </c>
      <c r="BL21" s="96">
        <v>1020.8870518668651</v>
      </c>
      <c r="BM21" s="96">
        <v>176.06684114105212</v>
      </c>
      <c r="BN21" s="96">
        <v>1110.2330544518779</v>
      </c>
      <c r="BO21" s="96">
        <v>3429.5823210633712</v>
      </c>
      <c r="BP21" s="96">
        <v>5011.382750654333</v>
      </c>
      <c r="BQ21" s="96">
        <v>3068.0518785582722</v>
      </c>
      <c r="BR21" s="96">
        <f t="shared" si="28"/>
        <v>1025.1557060496123</v>
      </c>
      <c r="BS21" s="96">
        <f t="shared" si="28"/>
        <v>1009.9998456764325</v>
      </c>
      <c r="BT21" s="96">
        <f t="shared" si="28"/>
        <v>757.93544645165105</v>
      </c>
      <c r="BU21" s="96">
        <f t="shared" si="28"/>
        <v>702.9978639046177</v>
      </c>
      <c r="BV21" s="96">
        <f t="shared" si="28"/>
        <v>5470.8852514252412</v>
      </c>
      <c r="BW21" s="96">
        <f t="shared" si="28"/>
        <v>8821.9131749887802</v>
      </c>
      <c r="BX21" s="96">
        <f t="shared" si="28"/>
        <v>5665.491008133622</v>
      </c>
      <c r="BY21" s="96">
        <f t="shared" si="28"/>
        <v>3701.4764561638613</v>
      </c>
      <c r="BZ21" s="96">
        <f t="shared" si="28"/>
        <v>3222.882410712099</v>
      </c>
      <c r="CA21" s="96">
        <f t="shared" si="28"/>
        <v>3583.6312049730859</v>
      </c>
      <c r="CB21" s="96">
        <v>1588.7138673871864</v>
      </c>
      <c r="CC21" s="96">
        <v>6975.5795814487647</v>
      </c>
      <c r="CD21" s="96">
        <v>4032.0279274216264</v>
      </c>
      <c r="CE21" s="96">
        <v>4236</v>
      </c>
      <c r="CF21" s="96">
        <v>2097.933744243348</v>
      </c>
      <c r="CG21" s="96">
        <v>2561.4224075947468</v>
      </c>
      <c r="CH21" s="96">
        <v>3919.030152869751</v>
      </c>
      <c r="CI21" s="183">
        <v>6152.1333233420191</v>
      </c>
      <c r="CJ21" s="183">
        <f t="shared" si="29"/>
        <v>4963.7293627626759</v>
      </c>
      <c r="CK21" s="183">
        <f t="shared" si="29"/>
        <v>6519.9039329857642</v>
      </c>
      <c r="CL21" s="183">
        <v>8440.4312822006141</v>
      </c>
      <c r="CM21" s="183">
        <v>6275.2081280486645</v>
      </c>
      <c r="CN21" s="183">
        <v>4529.056661659115</v>
      </c>
      <c r="CO21" s="183">
        <v>6345.4610547213306</v>
      </c>
      <c r="CP21" s="183">
        <v>9460.3255735701441</v>
      </c>
      <c r="CQ21" s="183">
        <v>10087.148450338729</v>
      </c>
      <c r="CR21" s="183">
        <f>+CR15</f>
        <v>4724.855409432811</v>
      </c>
      <c r="CS21" s="183">
        <f t="shared" si="30"/>
        <v>7566.4039000644952</v>
      </c>
      <c r="CT21" s="183">
        <f t="shared" si="30"/>
        <v>6573.0973095015252</v>
      </c>
      <c r="CU21" s="183">
        <f t="shared" si="30"/>
        <v>4815.2992209400199</v>
      </c>
      <c r="CV21" s="183">
        <f t="shared" si="30"/>
        <v>6400.0271409473644</v>
      </c>
      <c r="CW21" s="183">
        <f t="shared" si="30"/>
        <v>8695.7047017019613</v>
      </c>
      <c r="CX21" s="96">
        <f t="shared" si="30"/>
        <v>5898.3899886525742</v>
      </c>
      <c r="CY21" s="96"/>
      <c r="CZ21" s="96"/>
      <c r="DA21" s="96"/>
      <c r="DB21" s="96"/>
      <c r="DC21" s="96"/>
      <c r="DD21" s="96"/>
      <c r="DE21" s="96"/>
      <c r="DF21" s="96"/>
      <c r="DG21" s="96"/>
      <c r="DH21" s="96"/>
      <c r="DI21" s="96"/>
      <c r="DJ21" s="96"/>
      <c r="DK21" s="96"/>
      <c r="DL21" s="96"/>
      <c r="DM21" s="96"/>
      <c r="DN21" s="96"/>
      <c r="DO21" s="96"/>
      <c r="DP21" s="96"/>
      <c r="DQ21" s="96"/>
      <c r="DR21" s="96"/>
      <c r="DS21" s="96"/>
      <c r="DT21" s="96"/>
      <c r="DU21" s="96"/>
      <c r="DV21" s="96"/>
      <c r="DW21" s="96"/>
      <c r="DX21" s="96"/>
      <c r="DY21" s="96"/>
      <c r="DZ21" s="96"/>
      <c r="EA21" s="96"/>
      <c r="EB21" s="96"/>
      <c r="EC21" s="96"/>
      <c r="ED21" s="96"/>
      <c r="EE21" s="96"/>
      <c r="EF21" s="96"/>
      <c r="EG21" s="96"/>
      <c r="EH21" s="96"/>
    </row>
    <row r="22" spans="2:138" ht="15" customHeight="1">
      <c r="B22" s="104" t="s">
        <v>168</v>
      </c>
      <c r="C22" s="106" t="s">
        <v>153</v>
      </c>
      <c r="H22" s="96">
        <f>+H9-H10</f>
        <v>4180420.493109744</v>
      </c>
      <c r="I22" s="96">
        <f t="shared" ref="I22:J22" si="32">+I9-I10</f>
        <v>3958707.7443195879</v>
      </c>
      <c r="J22" s="96">
        <f t="shared" si="32"/>
        <v>4172562.67736272</v>
      </c>
      <c r="K22" s="96">
        <f>+K9-K10</f>
        <v>3340072.7877086177</v>
      </c>
      <c r="L22" s="96">
        <f t="shared" ref="L22:P22" si="33">+L9-L10</f>
        <v>3471262.4551072074</v>
      </c>
      <c r="M22" s="96">
        <f t="shared" si="33"/>
        <v>3507441.0791612584</v>
      </c>
      <c r="N22" s="96">
        <f t="shared" si="33"/>
        <v>3896784.8149939049</v>
      </c>
      <c r="O22" s="96">
        <f t="shared" si="33"/>
        <v>3577948.8556532841</v>
      </c>
      <c r="P22" s="96">
        <f t="shared" si="33"/>
        <v>3894769.6230680966</v>
      </c>
      <c r="Q22" s="96">
        <f>+Q9-Q10</f>
        <v>3544015.163639124</v>
      </c>
      <c r="R22" s="96">
        <v>3623652</v>
      </c>
      <c r="S22" s="96">
        <f>S9-S21</f>
        <v>4242746.9800000004</v>
      </c>
      <c r="T22" s="100">
        <v>4175672</v>
      </c>
      <c r="U22" s="96">
        <v>3570659</v>
      </c>
      <c r="V22" s="96">
        <v>3742279</v>
      </c>
      <c r="W22" s="96"/>
      <c r="X22" s="96"/>
      <c r="Y22" s="96"/>
      <c r="Z22" s="96"/>
      <c r="AA22" s="96"/>
      <c r="AB22" s="96"/>
      <c r="AC22" s="96"/>
      <c r="AD22" s="96"/>
      <c r="AE22" s="96"/>
      <c r="AF22" s="93"/>
      <c r="AG22" s="93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96">
        <f>AZ9-AZ10</f>
        <v>981957.32879185281</v>
      </c>
      <c r="BA22" s="96">
        <f t="shared" ref="BA22:BG22" si="34">BA9-BA10</f>
        <v>989895.1587048911</v>
      </c>
      <c r="BB22" s="96">
        <f t="shared" si="34"/>
        <v>772612.64247054956</v>
      </c>
      <c r="BC22" s="96">
        <f t="shared" si="34"/>
        <v>651020.03815317492</v>
      </c>
      <c r="BD22" s="96">
        <f t="shared" si="34"/>
        <v>625804.04338821105</v>
      </c>
      <c r="BE22" s="96">
        <f t="shared" si="34"/>
        <v>536822.00176124787</v>
      </c>
      <c r="BF22" s="96">
        <f t="shared" si="34"/>
        <v>656281.35694976978</v>
      </c>
      <c r="BG22" s="96">
        <f t="shared" si="34"/>
        <v>740215.27674343367</v>
      </c>
      <c r="BH22" s="96">
        <v>778253.23999999044</v>
      </c>
      <c r="BI22" s="96">
        <v>736651.92114409676</v>
      </c>
      <c r="BJ22" s="96">
        <v>839143.11605802341</v>
      </c>
      <c r="BK22" s="96">
        <v>819770.43516585196</v>
      </c>
      <c r="BL22" s="96">
        <v>827261</v>
      </c>
      <c r="BM22" s="96">
        <v>759422.82253347035</v>
      </c>
      <c r="BN22" s="96">
        <v>797523.74355489679</v>
      </c>
      <c r="BO22" s="96">
        <v>694503.10245271795</v>
      </c>
      <c r="BP22" s="96">
        <v>703201.77982426481</v>
      </c>
      <c r="BQ22" s="96">
        <v>774477.91207297321</v>
      </c>
      <c r="BR22" s="96">
        <f t="shared" ref="BR22:BZ22" si="35">+BR9-BR13</f>
        <v>796959.64000001492</v>
      </c>
      <c r="BS22" s="96">
        <f t="shared" si="35"/>
        <v>818726.47441451217</v>
      </c>
      <c r="BT22" s="96">
        <f t="shared" si="35"/>
        <v>873800.08000001102</v>
      </c>
      <c r="BU22" s="96">
        <f t="shared" si="35"/>
        <v>871210</v>
      </c>
      <c r="BV22" s="96">
        <f t="shared" si="35"/>
        <v>773035.56000000983</v>
      </c>
      <c r="BW22" s="96">
        <f t="shared" si="35"/>
        <v>809339.2000000258</v>
      </c>
      <c r="BX22" s="96">
        <f t="shared" si="35"/>
        <v>785944.22934652981</v>
      </c>
      <c r="BY22" s="96">
        <f t="shared" si="35"/>
        <v>808766.33429248491</v>
      </c>
      <c r="BZ22" s="96">
        <f t="shared" si="35"/>
        <v>837191.63821402786</v>
      </c>
      <c r="CA22" s="96">
        <f>+CA9-CA13</f>
        <v>796932.64819466067</v>
      </c>
      <c r="CB22" s="96">
        <v>759966.32992275502</v>
      </c>
      <c r="CC22" s="96">
        <v>661272.47999999963</v>
      </c>
      <c r="CD22" s="96">
        <v>693225.52000000631</v>
      </c>
      <c r="CE22" s="96">
        <v>896761</v>
      </c>
      <c r="CF22" s="96">
        <v>893804.92000000586</v>
      </c>
      <c r="CG22" s="96">
        <v>870991.95388891746</v>
      </c>
      <c r="CH22" s="96">
        <v>871687.8148156791</v>
      </c>
      <c r="CI22" s="183">
        <v>863905.00000001374</v>
      </c>
      <c r="CJ22" s="183">
        <f t="shared" ref="CJ22:CK22" si="36">+CJ9-CJ13</f>
        <v>897348.75169502641</v>
      </c>
      <c r="CK22" s="183">
        <f t="shared" si="36"/>
        <v>816906.44140617631</v>
      </c>
      <c r="CL22" s="183">
        <v>714761.89091364201</v>
      </c>
      <c r="CM22" s="183">
        <v>757304.15374328801</v>
      </c>
      <c r="CN22" s="183">
        <v>813450.08851951815</v>
      </c>
      <c r="CO22" s="183">
        <v>702488.53858602303</v>
      </c>
      <c r="CP22" s="183">
        <v>694929.02514304349</v>
      </c>
      <c r="CQ22" s="183">
        <v>678448.3003141504</v>
      </c>
      <c r="CR22" s="183">
        <f>+CR9-CR13</f>
        <v>741015.43046737858</v>
      </c>
      <c r="CS22" s="183">
        <f t="shared" ref="CS22:CX22" si="37">+CS9-CS13</f>
        <v>722044.9940286089</v>
      </c>
      <c r="CT22" s="183">
        <f t="shared" si="37"/>
        <v>736778.73687450448</v>
      </c>
      <c r="CU22" s="183">
        <f t="shared" si="37"/>
        <v>759577.44998875377</v>
      </c>
      <c r="CV22" s="183">
        <f t="shared" si="37"/>
        <v>849485.48871668801</v>
      </c>
      <c r="CW22" s="183">
        <f t="shared" si="37"/>
        <v>689711.64368359302</v>
      </c>
      <c r="CX22" s="96">
        <f t="shared" si="37"/>
        <v>799836.78781764372</v>
      </c>
      <c r="CY22" s="96"/>
      <c r="CZ22" s="96"/>
      <c r="DA22" s="96"/>
      <c r="DB22" s="96"/>
      <c r="DC22" s="96"/>
      <c r="DD22" s="96"/>
      <c r="DE22" s="96"/>
      <c r="DF22" s="96"/>
      <c r="DG22" s="96"/>
      <c r="DH22" s="96"/>
      <c r="DI22" s="96"/>
      <c r="DJ22" s="96"/>
      <c r="DK22" s="96"/>
      <c r="DL22" s="96"/>
      <c r="DM22" s="96"/>
      <c r="DN22" s="96"/>
      <c r="DO22" s="96"/>
      <c r="DP22" s="96"/>
      <c r="DQ22" s="96"/>
      <c r="DR22" s="96"/>
      <c r="DS22" s="96"/>
      <c r="DT22" s="96"/>
      <c r="DU22" s="96"/>
      <c r="DV22" s="96"/>
      <c r="DW22" s="96"/>
      <c r="DX22" s="96"/>
      <c r="DY22" s="96"/>
      <c r="DZ22" s="96"/>
      <c r="EA22" s="96"/>
      <c r="EB22" s="96"/>
      <c r="EC22" s="96"/>
      <c r="ED22" s="96"/>
      <c r="EE22" s="96"/>
      <c r="EF22" s="96"/>
      <c r="EG22" s="96"/>
      <c r="EH22" s="96"/>
    </row>
    <row r="23" spans="2:138" ht="15" customHeight="1">
      <c r="B23" s="104" t="s">
        <v>169</v>
      </c>
      <c r="C23" s="106" t="s">
        <v>170</v>
      </c>
      <c r="H23" s="126">
        <f>+H22/H10</f>
        <v>5.7982264137093411</v>
      </c>
      <c r="I23" s="126">
        <f t="shared" ref="I23:P23" si="38">+I22/I10</f>
        <v>9.3539887306231542</v>
      </c>
      <c r="J23" s="126">
        <f t="shared" si="38"/>
        <v>8.6730586698654744</v>
      </c>
      <c r="K23" s="126">
        <f t="shared" si="38"/>
        <v>6.052161231932728</v>
      </c>
      <c r="L23" s="126">
        <f t="shared" si="38"/>
        <v>6.5398201132879583</v>
      </c>
      <c r="M23" s="126">
        <f t="shared" si="38"/>
        <v>11.10186132324098</v>
      </c>
      <c r="N23" s="126">
        <f t="shared" si="38"/>
        <v>12.181041077658826</v>
      </c>
      <c r="O23" s="126">
        <f t="shared" si="38"/>
        <v>21.234395794469467</v>
      </c>
      <c r="P23" s="126">
        <f t="shared" si="38"/>
        <v>36.142676996767122</v>
      </c>
      <c r="Q23" s="126">
        <f>+Q22/Q10</f>
        <v>11.684710431301747</v>
      </c>
      <c r="R23" s="126">
        <v>14.888008743025711</v>
      </c>
      <c r="S23" s="126">
        <f>S22/S19</f>
        <v>18.082298500763187</v>
      </c>
      <c r="T23" s="174">
        <v>9.3000000000000007</v>
      </c>
      <c r="U23" s="126">
        <v>8.6</v>
      </c>
      <c r="V23" s="126">
        <v>7.9</v>
      </c>
      <c r="W23" s="126"/>
      <c r="X23" s="126"/>
      <c r="Y23" s="126"/>
      <c r="Z23" s="126"/>
      <c r="AA23" s="126"/>
      <c r="AB23" s="126"/>
      <c r="AC23" s="126"/>
      <c r="AD23" s="126"/>
      <c r="AE23" s="126"/>
      <c r="AF23" s="94"/>
      <c r="AG23" s="94"/>
      <c r="AH23" s="174"/>
      <c r="AI23" s="174"/>
      <c r="AJ23" s="174"/>
      <c r="AK23" s="174"/>
      <c r="AL23" s="174"/>
      <c r="AM23" s="174"/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26">
        <f t="shared" ref="AZ23:CA23" si="39">+AZ22/AZ10</f>
        <v>19.66480079980105</v>
      </c>
      <c r="BA23" s="126">
        <f t="shared" si="39"/>
        <v>11.279857053244287</v>
      </c>
      <c r="BB23" s="126">
        <f t="shared" si="39"/>
        <v>5.9229286346762553</v>
      </c>
      <c r="BC23" s="126">
        <f t="shared" si="39"/>
        <v>3.7909525631835774</v>
      </c>
      <c r="BD23" s="126">
        <f t="shared" si="39"/>
        <v>8.955159153094451</v>
      </c>
      <c r="BE23" s="126">
        <f t="shared" si="39"/>
        <v>6.6945229568821389</v>
      </c>
      <c r="BF23" s="126">
        <f t="shared" si="39"/>
        <v>5.263915008284469</v>
      </c>
      <c r="BG23" s="126">
        <f t="shared" si="39"/>
        <v>9.2930316313122745</v>
      </c>
      <c r="BH23" s="126">
        <f t="shared" si="39"/>
        <v>5.5179220226741901</v>
      </c>
      <c r="BI23" s="126">
        <f t="shared" si="39"/>
        <v>7.0676807862270357</v>
      </c>
      <c r="BJ23" s="126">
        <f t="shared" si="39"/>
        <v>15.431664556016031</v>
      </c>
      <c r="BK23" s="126">
        <f t="shared" si="39"/>
        <v>41.051649272395387</v>
      </c>
      <c r="BL23" s="126">
        <f t="shared" si="39"/>
        <v>56.414416257501365</v>
      </c>
      <c r="BM23" s="126">
        <f t="shared" si="39"/>
        <v>153.81470941719726</v>
      </c>
      <c r="BN23" s="126">
        <f t="shared" si="39"/>
        <v>53.45241527779794</v>
      </c>
      <c r="BO23" s="126">
        <f t="shared" si="39"/>
        <v>10.79009101105987</v>
      </c>
      <c r="BP23" s="126">
        <f t="shared" si="39"/>
        <v>9.7585294370367937</v>
      </c>
      <c r="BQ23" s="126">
        <f t="shared" si="39"/>
        <v>17.179282231262231</v>
      </c>
      <c r="BR23" s="126">
        <f t="shared" si="39"/>
        <v>32.196486890478525</v>
      </c>
      <c r="BS23" s="126">
        <f t="shared" si="39"/>
        <v>29.734411211945236</v>
      </c>
      <c r="BT23" s="126">
        <f t="shared" si="39"/>
        <v>44.851662047018323</v>
      </c>
      <c r="BU23" s="126">
        <f t="shared" si="39"/>
        <v>63.351512507271671</v>
      </c>
      <c r="BV23" s="126">
        <f t="shared" si="39"/>
        <v>9.6763704640189498</v>
      </c>
      <c r="BW23" s="126">
        <f t="shared" si="39"/>
        <v>8.5537550994528075</v>
      </c>
      <c r="BX23" s="126">
        <f t="shared" si="39"/>
        <v>10.466795231473272</v>
      </c>
      <c r="BY23" s="126">
        <f t="shared" si="39"/>
        <v>19.601065365763063</v>
      </c>
      <c r="BZ23" s="126">
        <f t="shared" si="39"/>
        <v>16.2878378733826</v>
      </c>
      <c r="CA23" s="126">
        <f t="shared" si="39"/>
        <v>16.013805173361572</v>
      </c>
      <c r="CB23" s="126">
        <v>21.069914690650783</v>
      </c>
      <c r="CC23" s="126">
        <v>7.5281475409836025</v>
      </c>
      <c r="CD23" s="126">
        <v>12.990022111456851</v>
      </c>
      <c r="CE23" s="126">
        <v>14</v>
      </c>
      <c r="CF23" s="139">
        <v>23.122621135687645</v>
      </c>
      <c r="CG23" s="139">
        <v>18.461023794639878</v>
      </c>
      <c r="CH23" s="139">
        <v>11.738912705237123</v>
      </c>
      <c r="CI23" s="209">
        <v>8.0685246238478552</v>
      </c>
      <c r="CJ23" s="209">
        <f>+IFERROR(CJ22/CJ10,0)</f>
        <v>9.1684932726235218</v>
      </c>
      <c r="CK23" s="209">
        <f t="shared" ref="CK23" si="40">+IFERROR(CK22/CK10,0)</f>
        <v>7.0263713597294561</v>
      </c>
      <c r="CL23" s="209">
        <v>5.0483799121547817</v>
      </c>
      <c r="CM23" s="209">
        <v>6.2689284894095652</v>
      </c>
      <c r="CN23" s="209">
        <v>9.7911294989630591</v>
      </c>
      <c r="CO23" s="209">
        <v>6.257249663068996</v>
      </c>
      <c r="CP23" s="209">
        <v>4.4349724407074422</v>
      </c>
      <c r="CQ23" s="209">
        <v>4.4858796870329343</v>
      </c>
      <c r="CR23" s="209">
        <f>+IFERROR(CR22/CR10,0)</f>
        <v>8.0822403093922475</v>
      </c>
      <c r="CS23" s="209">
        <f t="shared" ref="CS23:CX23" si="41">+IFERROR(CS22/CS10,0)</f>
        <v>5.7923000853590665</v>
      </c>
      <c r="CT23" s="209">
        <f t="shared" si="41"/>
        <v>7.1350241082658696</v>
      </c>
      <c r="CU23" s="209">
        <f t="shared" si="41"/>
        <v>6.4758724720985175</v>
      </c>
      <c r="CV23" s="209">
        <f t="shared" si="41"/>
        <v>7.4699959921659866</v>
      </c>
      <c r="CW23" s="209">
        <f t="shared" si="41"/>
        <v>4.5645991407140309</v>
      </c>
      <c r="CX23" s="139">
        <f t="shared" si="41"/>
        <v>6.6704710560515936</v>
      </c>
      <c r="CY23" s="139"/>
      <c r="CZ23" s="139"/>
      <c r="DA23" s="139"/>
      <c r="DB23" s="139"/>
      <c r="DC23" s="139"/>
      <c r="DD23" s="139"/>
      <c r="DE23" s="139"/>
      <c r="DF23" s="139"/>
      <c r="DG23" s="139"/>
      <c r="DH23" s="139"/>
      <c r="DI23" s="139"/>
      <c r="DJ23" s="139"/>
      <c r="DK23" s="139"/>
      <c r="DL23" s="139"/>
      <c r="DM23" s="139"/>
      <c r="DN23" s="139"/>
      <c r="DO23" s="139"/>
      <c r="DP23" s="139"/>
      <c r="DQ23" s="139"/>
      <c r="DR23" s="139"/>
      <c r="DS23" s="139"/>
      <c r="DT23" s="139"/>
      <c r="DU23" s="139"/>
      <c r="DV23" s="139"/>
      <c r="DW23" s="139"/>
      <c r="DX23" s="139"/>
      <c r="DY23" s="139"/>
      <c r="DZ23" s="139"/>
      <c r="EA23" s="139"/>
      <c r="EB23" s="139"/>
      <c r="EC23" s="139"/>
      <c r="ED23" s="139"/>
      <c r="EE23" s="139"/>
      <c r="EF23" s="139"/>
      <c r="EG23" s="139"/>
      <c r="EH23" s="139"/>
    </row>
    <row r="24" spans="2:138" ht="15" customHeight="1">
      <c r="B24" s="104" t="s">
        <v>171</v>
      </c>
      <c r="C24" s="106" t="s">
        <v>152</v>
      </c>
      <c r="H24" s="96">
        <v>1339522</v>
      </c>
      <c r="I24" s="96">
        <v>777994</v>
      </c>
      <c r="J24" s="96">
        <v>371907</v>
      </c>
      <c r="K24" s="96">
        <v>355269</v>
      </c>
      <c r="L24" s="96">
        <v>244596</v>
      </c>
      <c r="M24" s="96">
        <v>480838</v>
      </c>
      <c r="N24" s="96">
        <v>430268</v>
      </c>
      <c r="O24" s="96">
        <v>621921</v>
      </c>
      <c r="P24" s="96">
        <v>301539</v>
      </c>
      <c r="Q24" s="96">
        <v>272850</v>
      </c>
      <c r="R24" s="96">
        <v>121650</v>
      </c>
      <c r="S24" s="96"/>
      <c r="T24" s="183">
        <v>186137</v>
      </c>
      <c r="U24" s="96">
        <v>247547</v>
      </c>
      <c r="V24" s="96">
        <v>227133</v>
      </c>
      <c r="W24" s="96"/>
      <c r="X24" s="96"/>
      <c r="Y24" s="96"/>
      <c r="Z24" s="96"/>
      <c r="AA24" s="96"/>
      <c r="AB24" s="96"/>
      <c r="AC24" s="96"/>
      <c r="AD24" s="96"/>
      <c r="AE24" s="96"/>
      <c r="AF24" s="94"/>
      <c r="AG24" s="94"/>
      <c r="AH24" s="183"/>
      <c r="AI24" s="183"/>
      <c r="AJ24" s="183"/>
      <c r="AK24" s="183"/>
      <c r="AL24" s="183"/>
      <c r="AM24" s="183"/>
      <c r="AN24" s="183"/>
      <c r="AO24" s="183"/>
      <c r="AP24" s="183"/>
      <c r="AQ24" s="183"/>
      <c r="AR24" s="183"/>
      <c r="AS24" s="183"/>
      <c r="AT24" s="183"/>
      <c r="AU24" s="183"/>
      <c r="AV24" s="183"/>
      <c r="AW24" s="183"/>
      <c r="AX24" s="183"/>
      <c r="AY24" s="183"/>
      <c r="AZ24" s="96">
        <v>338015</v>
      </c>
      <c r="BA24" s="96">
        <v>241433</v>
      </c>
      <c r="BB24" s="96">
        <v>173085</v>
      </c>
      <c r="BC24" s="96">
        <v>301433</v>
      </c>
      <c r="BD24" s="96">
        <v>195840</v>
      </c>
      <c r="BE24" s="96">
        <v>361234</v>
      </c>
      <c r="BF24" s="96">
        <v>395274</v>
      </c>
      <c r="BG24" s="96">
        <v>397169</v>
      </c>
      <c r="BH24" s="96">
        <v>473159</v>
      </c>
      <c r="BI24" s="96">
        <v>716657</v>
      </c>
      <c r="BJ24" s="96">
        <v>585769</v>
      </c>
      <c r="BK24" s="96">
        <v>492734</v>
      </c>
      <c r="BL24" s="96">
        <v>469581</v>
      </c>
      <c r="BM24" s="96">
        <v>446566</v>
      </c>
      <c r="BN24" s="96">
        <v>695909</v>
      </c>
      <c r="BO24" s="96">
        <v>743079</v>
      </c>
      <c r="BP24" s="96">
        <v>697185</v>
      </c>
      <c r="BQ24" s="96">
        <v>621921</v>
      </c>
      <c r="BR24" s="96">
        <v>544143</v>
      </c>
      <c r="BS24" s="96">
        <v>131551</v>
      </c>
      <c r="BT24" s="96">
        <v>204413</v>
      </c>
      <c r="BU24" s="96">
        <v>319707</v>
      </c>
      <c r="BV24" s="96">
        <v>341764</v>
      </c>
      <c r="BW24" s="96">
        <v>327193</v>
      </c>
      <c r="BX24" s="96">
        <v>243452</v>
      </c>
      <c r="BY24" s="96">
        <v>272850</v>
      </c>
      <c r="BZ24" s="96">
        <v>214653</v>
      </c>
      <c r="CA24" s="96">
        <v>230987.09193430631</v>
      </c>
      <c r="CB24" s="96">
        <v>228507.4252676398</v>
      </c>
      <c r="CC24" s="96">
        <v>161034</v>
      </c>
      <c r="CD24" s="96">
        <v>85866</v>
      </c>
      <c r="CE24" s="96">
        <v>139711</v>
      </c>
      <c r="CF24" s="96">
        <v>220163</v>
      </c>
      <c r="CG24" s="96">
        <v>234833</v>
      </c>
      <c r="CH24" s="96">
        <v>203706</v>
      </c>
      <c r="CI24" s="183"/>
      <c r="CJ24" s="183"/>
      <c r="CK24" s="183">
        <v>342152</v>
      </c>
      <c r="CL24" s="183"/>
      <c r="CM24" s="183">
        <v>231149</v>
      </c>
      <c r="CN24" s="183"/>
      <c r="CO24" s="183">
        <v>267777</v>
      </c>
      <c r="CP24" s="183">
        <v>253892.91525547439</v>
      </c>
      <c r="CQ24" s="183">
        <v>263904</v>
      </c>
      <c r="CR24" s="183">
        <v>266206</v>
      </c>
      <c r="CS24" s="183">
        <v>211470.44525547445</v>
      </c>
      <c r="CT24" s="183">
        <v>244159.64525547446</v>
      </c>
      <c r="CU24" s="183">
        <v>227133.04525547446</v>
      </c>
      <c r="CV24" s="183">
        <v>148502.04525547446</v>
      </c>
      <c r="CW24" s="183">
        <v>251212.0452554744</v>
      </c>
      <c r="CX24" s="96">
        <v>287637.0452554744</v>
      </c>
      <c r="CY24" s="96"/>
      <c r="CZ24" s="96"/>
      <c r="DA24" s="96"/>
      <c r="DB24" s="96"/>
      <c r="DC24" s="96"/>
      <c r="DD24" s="96"/>
      <c r="DE24" s="96"/>
      <c r="DF24" s="96"/>
      <c r="DG24" s="96"/>
      <c r="DH24" s="96"/>
      <c r="DI24" s="96"/>
      <c r="DJ24" s="96"/>
      <c r="DK24" s="96"/>
      <c r="DL24" s="96"/>
      <c r="DM24" s="96"/>
      <c r="DN24" s="96"/>
      <c r="DO24" s="96"/>
      <c r="DP24" s="96"/>
      <c r="DQ24" s="96"/>
      <c r="DR24" s="96"/>
      <c r="DS24" s="96"/>
      <c r="DT24" s="96"/>
      <c r="DU24" s="96"/>
      <c r="DV24" s="96"/>
      <c r="DW24" s="96"/>
      <c r="DX24" s="96"/>
      <c r="DY24" s="96"/>
      <c r="DZ24" s="96"/>
      <c r="EA24" s="96"/>
      <c r="EB24" s="96"/>
      <c r="EC24" s="96"/>
      <c r="ED24" s="96"/>
      <c r="EE24" s="96"/>
      <c r="EF24" s="96"/>
      <c r="EG24" s="96"/>
      <c r="EH24" s="96"/>
    </row>
    <row r="25" spans="2:138" s="264" customFormat="1" ht="15" customHeight="1">
      <c r="B25" s="252" t="s">
        <v>172</v>
      </c>
      <c r="C25" s="253"/>
      <c r="D25" s="263"/>
      <c r="E25" s="263"/>
      <c r="F25" s="263"/>
      <c r="H25" s="268"/>
      <c r="I25" s="268"/>
      <c r="J25" s="268"/>
      <c r="K25" s="268"/>
      <c r="L25" s="268"/>
      <c r="M25" s="268"/>
      <c r="N25" s="268"/>
      <c r="O25" s="268"/>
      <c r="P25" s="268"/>
      <c r="Q25" s="268"/>
      <c r="R25" s="268"/>
      <c r="S25" s="268"/>
      <c r="T25" s="268"/>
      <c r="U25" s="269"/>
      <c r="V25" s="269"/>
      <c r="W25" s="269"/>
      <c r="X25" s="269"/>
      <c r="Y25" s="269"/>
      <c r="Z25" s="269"/>
      <c r="AA25" s="269"/>
      <c r="AB25" s="269"/>
      <c r="AC25" s="269"/>
      <c r="AD25" s="269"/>
      <c r="AE25" s="269"/>
      <c r="AF25" s="269"/>
      <c r="AG25" s="269"/>
      <c r="AH25" s="268"/>
      <c r="AI25" s="268"/>
      <c r="AJ25" s="268"/>
      <c r="AK25" s="268"/>
      <c r="AL25" s="268"/>
      <c r="AM25" s="268"/>
      <c r="AN25" s="268"/>
      <c r="AO25" s="268"/>
      <c r="AP25" s="268"/>
      <c r="AQ25" s="268"/>
      <c r="AR25" s="268"/>
      <c r="AS25" s="268"/>
      <c r="AT25" s="268"/>
      <c r="AU25" s="268"/>
      <c r="AV25" s="268"/>
      <c r="AW25" s="268"/>
      <c r="AX25" s="268"/>
      <c r="AY25" s="268"/>
      <c r="AZ25" s="269"/>
      <c r="BA25" s="269"/>
      <c r="BB25" s="269"/>
      <c r="BC25" s="269"/>
      <c r="BD25" s="269"/>
      <c r="BE25" s="269"/>
      <c r="BF25" s="269"/>
      <c r="BG25" s="269"/>
      <c r="BH25" s="269"/>
      <c r="BI25" s="269"/>
      <c r="BJ25" s="269"/>
      <c r="BK25" s="269"/>
      <c r="BL25" s="269"/>
      <c r="BM25" s="269"/>
      <c r="BN25" s="269"/>
      <c r="BO25" s="269"/>
      <c r="BP25" s="269"/>
      <c r="BQ25" s="269"/>
      <c r="BR25" s="269"/>
      <c r="BS25" s="269"/>
      <c r="BT25" s="269"/>
      <c r="BU25" s="269"/>
      <c r="BV25" s="269"/>
      <c r="BW25" s="269"/>
      <c r="BX25" s="269"/>
      <c r="BY25" s="269"/>
      <c r="BZ25" s="269"/>
      <c r="CA25" s="269"/>
      <c r="CB25" s="269"/>
      <c r="CC25" s="269"/>
      <c r="CD25" s="269"/>
      <c r="CE25" s="269"/>
      <c r="CF25" s="269"/>
      <c r="CG25" s="269"/>
      <c r="CH25" s="269"/>
      <c r="CI25" s="268"/>
      <c r="CJ25" s="268"/>
      <c r="CK25" s="268"/>
      <c r="CL25" s="268"/>
      <c r="CM25" s="268"/>
      <c r="CN25" s="268"/>
      <c r="CO25" s="268"/>
      <c r="CP25" s="268"/>
      <c r="CQ25" s="268"/>
      <c r="CR25" s="268"/>
      <c r="CS25" s="268"/>
      <c r="CT25" s="268"/>
      <c r="CU25" s="268"/>
      <c r="CV25" s="268"/>
      <c r="CW25" s="268"/>
      <c r="CX25" s="269"/>
      <c r="CY25" s="269"/>
      <c r="CZ25" s="269"/>
      <c r="DA25" s="269"/>
      <c r="DB25" s="269"/>
      <c r="DC25" s="269"/>
      <c r="DD25" s="269"/>
      <c r="DE25" s="269"/>
      <c r="DF25" s="269"/>
      <c r="DG25" s="269"/>
      <c r="DH25" s="269"/>
      <c r="DI25" s="269"/>
      <c r="DJ25" s="269"/>
      <c r="DK25" s="269"/>
      <c r="DL25" s="269"/>
      <c r="DM25" s="269"/>
      <c r="DN25" s="269"/>
      <c r="DO25" s="269"/>
      <c r="DP25" s="269"/>
      <c r="DQ25" s="269"/>
      <c r="DR25" s="269"/>
      <c r="DS25" s="269"/>
      <c r="DT25" s="269"/>
      <c r="DU25" s="269"/>
      <c r="DV25" s="269"/>
      <c r="DW25" s="269"/>
      <c r="DX25" s="269"/>
      <c r="DY25" s="269"/>
      <c r="DZ25" s="269"/>
      <c r="EA25" s="269"/>
      <c r="EB25" s="269"/>
      <c r="EC25" s="269"/>
      <c r="ED25" s="269"/>
      <c r="EE25" s="269"/>
      <c r="EF25" s="269"/>
      <c r="EG25" s="269"/>
      <c r="EH25" s="269"/>
    </row>
    <row r="26" spans="2:138" ht="15" customHeight="1">
      <c r="B26" s="105" t="s">
        <v>173</v>
      </c>
      <c r="C26" s="106" t="s">
        <v>174</v>
      </c>
      <c r="H26" s="128">
        <v>14</v>
      </c>
      <c r="I26" s="128">
        <v>13</v>
      </c>
      <c r="J26" s="128">
        <v>10</v>
      </c>
      <c r="K26" s="128">
        <v>10</v>
      </c>
      <c r="L26" s="128">
        <v>10</v>
      </c>
      <c r="M26" s="128">
        <v>9</v>
      </c>
      <c r="N26" s="128">
        <v>9</v>
      </c>
      <c r="O26" s="128">
        <v>9</v>
      </c>
      <c r="P26" s="128">
        <v>9</v>
      </c>
      <c r="Q26" s="128">
        <v>9</v>
      </c>
      <c r="R26" s="128">
        <v>9</v>
      </c>
      <c r="S26" s="128">
        <v>8</v>
      </c>
      <c r="T26" s="192">
        <v>8</v>
      </c>
      <c r="U26" s="128">
        <v>8</v>
      </c>
      <c r="V26" s="128">
        <v>8</v>
      </c>
      <c r="W26" s="128"/>
      <c r="X26" s="128"/>
      <c r="Y26" s="128"/>
      <c r="Z26" s="128"/>
      <c r="AA26" s="128"/>
      <c r="AB26" s="128"/>
      <c r="AC26" s="128"/>
      <c r="AD26" s="128"/>
      <c r="AE26" s="128"/>
      <c r="AF26" s="94"/>
      <c r="AG26" s="94"/>
      <c r="AH26" s="183"/>
      <c r="AI26" s="183"/>
      <c r="AJ26" s="183"/>
      <c r="AK26" s="183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28">
        <v>10</v>
      </c>
      <c r="BA26" s="128">
        <v>10</v>
      </c>
      <c r="BB26" s="128">
        <v>9</v>
      </c>
      <c r="BC26" s="128">
        <v>9</v>
      </c>
      <c r="BD26" s="128">
        <v>9</v>
      </c>
      <c r="BE26" s="128">
        <v>9</v>
      </c>
      <c r="BF26" s="128">
        <v>9</v>
      </c>
      <c r="BG26" s="128">
        <v>9</v>
      </c>
      <c r="BH26" s="128">
        <v>9</v>
      </c>
      <c r="BI26" s="128">
        <v>9</v>
      </c>
      <c r="BJ26" s="128">
        <v>9</v>
      </c>
      <c r="BK26" s="128">
        <v>9</v>
      </c>
      <c r="BL26" s="128">
        <v>8</v>
      </c>
      <c r="BM26" s="128">
        <v>9</v>
      </c>
      <c r="BN26" s="128">
        <v>9</v>
      </c>
      <c r="BO26" s="128">
        <v>9</v>
      </c>
      <c r="BP26" s="128">
        <v>9</v>
      </c>
      <c r="BQ26" s="128">
        <v>9</v>
      </c>
      <c r="BR26" s="128">
        <v>9</v>
      </c>
      <c r="BS26" s="128">
        <v>9</v>
      </c>
      <c r="BT26" s="128">
        <v>9</v>
      </c>
      <c r="BU26" s="128">
        <v>9</v>
      </c>
      <c r="BV26" s="128">
        <v>9</v>
      </c>
      <c r="BW26" s="128">
        <v>9</v>
      </c>
      <c r="BX26" s="128">
        <v>9</v>
      </c>
      <c r="BY26" s="128">
        <v>9</v>
      </c>
      <c r="BZ26" s="128">
        <v>9</v>
      </c>
      <c r="CA26" s="128">
        <v>9</v>
      </c>
      <c r="CB26" s="128">
        <v>9</v>
      </c>
      <c r="CC26" s="128">
        <v>8</v>
      </c>
      <c r="CD26" s="128">
        <v>8</v>
      </c>
      <c r="CE26" s="128">
        <v>8</v>
      </c>
      <c r="CF26" s="96">
        <v>7</v>
      </c>
      <c r="CG26" s="96">
        <v>8</v>
      </c>
      <c r="CH26" s="96">
        <v>8</v>
      </c>
      <c r="CI26" s="192">
        <v>8</v>
      </c>
      <c r="CJ26" s="192">
        <v>8</v>
      </c>
      <c r="CK26" s="192">
        <v>8</v>
      </c>
      <c r="CL26" s="192">
        <v>8</v>
      </c>
      <c r="CM26" s="192">
        <v>8</v>
      </c>
      <c r="CN26" s="192">
        <v>8</v>
      </c>
      <c r="CO26" s="192">
        <v>8</v>
      </c>
      <c r="CP26" s="192">
        <v>8</v>
      </c>
      <c r="CQ26" s="192">
        <v>8</v>
      </c>
      <c r="CR26" s="192">
        <v>8</v>
      </c>
      <c r="CS26" s="192">
        <v>8</v>
      </c>
      <c r="CT26" s="192">
        <v>8</v>
      </c>
      <c r="CU26" s="192">
        <v>7</v>
      </c>
      <c r="CV26" s="192">
        <v>8</v>
      </c>
      <c r="CW26" s="192">
        <v>8</v>
      </c>
      <c r="CX26" s="96">
        <v>8</v>
      </c>
      <c r="CY26" s="96"/>
      <c r="CZ26" s="96"/>
      <c r="DA26" s="96"/>
      <c r="DB26" s="96"/>
      <c r="DC26" s="96"/>
      <c r="DD26" s="96"/>
      <c r="DE26" s="96"/>
      <c r="DF26" s="96"/>
      <c r="DG26" s="96"/>
      <c r="DH26" s="96"/>
      <c r="DI26" s="96"/>
      <c r="DJ26" s="96"/>
      <c r="DK26" s="96"/>
      <c r="DL26" s="96"/>
      <c r="DM26" s="96"/>
      <c r="DN26" s="96"/>
      <c r="DO26" s="96"/>
      <c r="DP26" s="96"/>
      <c r="DQ26" s="96"/>
      <c r="DR26" s="96"/>
      <c r="DS26" s="96"/>
      <c r="DT26" s="96"/>
      <c r="DU26" s="96"/>
      <c r="DV26" s="96"/>
      <c r="DW26" s="96"/>
      <c r="DX26" s="96"/>
      <c r="DY26" s="96"/>
      <c r="DZ26" s="96"/>
      <c r="EA26" s="96"/>
      <c r="EB26" s="96"/>
      <c r="EC26" s="96"/>
      <c r="ED26" s="96"/>
      <c r="EE26" s="96"/>
      <c r="EF26" s="96"/>
      <c r="EG26" s="96"/>
      <c r="EH26" s="96"/>
    </row>
    <row r="27" spans="2:138" ht="15" customHeight="1">
      <c r="B27" s="105" t="s">
        <v>175</v>
      </c>
      <c r="C27" s="106" t="s">
        <v>176</v>
      </c>
      <c r="H27" s="96">
        <v>608139</v>
      </c>
      <c r="I27" s="96">
        <v>555907.5</v>
      </c>
      <c r="J27" s="96">
        <v>554979</v>
      </c>
      <c r="K27" s="96">
        <v>753584</v>
      </c>
      <c r="L27" s="96">
        <v>305004</v>
      </c>
      <c r="M27" s="96">
        <v>919775</v>
      </c>
      <c r="N27" s="96">
        <v>412067</v>
      </c>
      <c r="O27" s="96">
        <v>618406</v>
      </c>
      <c r="P27" s="96">
        <v>574162</v>
      </c>
      <c r="Q27" s="96">
        <v>818464</v>
      </c>
      <c r="R27" s="96">
        <v>818464</v>
      </c>
      <c r="S27" s="96">
        <v>758738</v>
      </c>
      <c r="T27" s="183">
        <v>385122</v>
      </c>
      <c r="U27" s="96">
        <v>604655.80000000005</v>
      </c>
      <c r="V27" s="96">
        <v>698910</v>
      </c>
      <c r="W27" s="96"/>
      <c r="X27" s="96"/>
      <c r="Y27" s="96"/>
      <c r="Z27" s="96"/>
      <c r="AA27" s="96"/>
      <c r="AB27" s="96"/>
      <c r="AC27" s="96"/>
      <c r="AD27" s="96"/>
      <c r="AE27" s="96"/>
      <c r="AF27" s="94"/>
      <c r="AG27" s="94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96">
        <v>135592</v>
      </c>
      <c r="BA27" s="96">
        <v>76376</v>
      </c>
      <c r="BB27" s="96">
        <v>39820</v>
      </c>
      <c r="BC27" s="96">
        <v>35608</v>
      </c>
      <c r="BD27" s="96">
        <v>42483</v>
      </c>
      <c r="BE27" s="96">
        <v>251387</v>
      </c>
      <c r="BF27" s="96">
        <v>221183</v>
      </c>
      <c r="BG27" s="96">
        <v>230830</v>
      </c>
      <c r="BH27" s="96">
        <v>245760</v>
      </c>
      <c r="BI27" s="96">
        <v>16152</v>
      </c>
      <c r="BJ27" s="96">
        <v>1060</v>
      </c>
      <c r="BK27" s="96">
        <v>184439</v>
      </c>
      <c r="BL27" s="96">
        <v>89914</v>
      </c>
      <c r="BM27" s="96">
        <v>86230</v>
      </c>
      <c r="BN27" s="96">
        <v>208739</v>
      </c>
      <c r="BO27" s="96">
        <v>158663</v>
      </c>
      <c r="BP27" s="96">
        <v>117671</v>
      </c>
      <c r="BQ27" s="96">
        <v>132150</v>
      </c>
      <c r="BR27" s="96">
        <v>57979</v>
      </c>
      <c r="BS27" s="96">
        <v>95238</v>
      </c>
      <c r="BT27" s="96">
        <v>175298</v>
      </c>
      <c r="BU27" s="96">
        <v>156526</v>
      </c>
      <c r="BV27" s="96">
        <v>209793</v>
      </c>
      <c r="BW27" s="96">
        <v>67403</v>
      </c>
      <c r="BX27" s="96">
        <v>68661</v>
      </c>
      <c r="BY27" s="96">
        <v>382199</v>
      </c>
      <c r="BZ27" s="96">
        <v>153907</v>
      </c>
      <c r="CA27" s="96">
        <v>257906</v>
      </c>
      <c r="CB27" s="96">
        <v>177181</v>
      </c>
      <c r="CC27" s="96">
        <v>162631</v>
      </c>
      <c r="CD27" s="96">
        <v>153815</v>
      </c>
      <c r="CE27" s="96">
        <v>207705</v>
      </c>
      <c r="CF27" s="96">
        <v>223506</v>
      </c>
      <c r="CG27" s="96">
        <v>194678</v>
      </c>
      <c r="CH27" s="96">
        <v>9891</v>
      </c>
      <c r="CI27" s="183">
        <v>33604</v>
      </c>
      <c r="CJ27" s="183">
        <v>50111</v>
      </c>
      <c r="CK27" s="183">
        <v>164957</v>
      </c>
      <c r="CL27" s="183">
        <v>87799</v>
      </c>
      <c r="CM27" s="183">
        <v>75437</v>
      </c>
      <c r="CN27" s="183">
        <v>166722</v>
      </c>
      <c r="CO27" s="183">
        <v>233753</v>
      </c>
      <c r="CP27" s="183">
        <v>78649</v>
      </c>
      <c r="CQ27" s="183">
        <v>209816</v>
      </c>
      <c r="CR27" s="183">
        <v>157263</v>
      </c>
      <c r="CS27" s="183">
        <v>128033</v>
      </c>
      <c r="CT27" s="183">
        <v>174693</v>
      </c>
      <c r="CU27" s="183">
        <v>156876</v>
      </c>
      <c r="CV27" s="183">
        <v>193925</v>
      </c>
      <c r="CW27" s="183">
        <v>159642</v>
      </c>
      <c r="CX27" s="96">
        <v>156887</v>
      </c>
      <c r="CY27" s="96"/>
      <c r="CZ27" s="96"/>
      <c r="DA27" s="96"/>
      <c r="DB27" s="96"/>
      <c r="DC27" s="96"/>
      <c r="DD27" s="96"/>
      <c r="DE27" s="96"/>
      <c r="DF27" s="96"/>
      <c r="DG27" s="96"/>
      <c r="DH27" s="96"/>
      <c r="DI27" s="96"/>
      <c r="DJ27" s="96"/>
      <c r="DK27" s="96"/>
      <c r="DL27" s="96"/>
      <c r="DM27" s="96"/>
      <c r="DN27" s="96"/>
      <c r="DO27" s="96"/>
      <c r="DP27" s="96"/>
      <c r="DQ27" s="96"/>
      <c r="DR27" s="96"/>
      <c r="DS27" s="96"/>
      <c r="DT27" s="96"/>
      <c r="DU27" s="96"/>
      <c r="DV27" s="96"/>
      <c r="DW27" s="96"/>
      <c r="DX27" s="96"/>
      <c r="DY27" s="96"/>
      <c r="DZ27" s="96"/>
      <c r="EA27" s="96"/>
      <c r="EB27" s="96"/>
      <c r="EC27" s="96"/>
      <c r="ED27" s="96"/>
      <c r="EE27" s="96"/>
      <c r="EF27" s="96"/>
      <c r="EG27" s="96"/>
      <c r="EH27" s="96"/>
    </row>
    <row r="28" spans="2:138" ht="15" customHeight="1">
      <c r="B28" s="105" t="s">
        <v>177</v>
      </c>
      <c r="C28" s="106" t="s">
        <v>152</v>
      </c>
      <c r="H28" s="96">
        <v>810473.33085000014</v>
      </c>
      <c r="I28" s="96">
        <v>598167.96200000006</v>
      </c>
      <c r="J28" s="96">
        <v>1004628.0605</v>
      </c>
      <c r="K28" s="96">
        <v>765549.39</v>
      </c>
      <c r="L28" s="96">
        <v>353025.571</v>
      </c>
      <c r="M28" s="96">
        <v>1415629.662</v>
      </c>
      <c r="N28" s="96">
        <v>486174.272</v>
      </c>
      <c r="O28" s="96">
        <v>740948.22</v>
      </c>
      <c r="P28" s="96">
        <v>660064.5</v>
      </c>
      <c r="Q28" s="96">
        <v>985322</v>
      </c>
      <c r="R28" s="96">
        <v>985322</v>
      </c>
      <c r="S28" s="96">
        <v>1539261.04</v>
      </c>
      <c r="T28" s="183">
        <v>748732</v>
      </c>
      <c r="U28" s="96">
        <v>1565568</v>
      </c>
      <c r="V28" s="96">
        <v>1686615.98688</v>
      </c>
      <c r="W28" s="96"/>
      <c r="X28" s="96"/>
      <c r="Y28" s="96"/>
      <c r="Z28" s="96"/>
      <c r="AA28" s="96"/>
      <c r="AB28" s="96"/>
      <c r="AC28" s="96"/>
      <c r="AD28" s="96"/>
      <c r="AE28" s="96"/>
      <c r="AF28" s="94"/>
      <c r="AG28" s="94"/>
      <c r="AH28" s="183"/>
      <c r="AI28" s="183"/>
      <c r="AJ28" s="183"/>
      <c r="AK28" s="183"/>
      <c r="AL28" s="183"/>
      <c r="AM28" s="183"/>
      <c r="AN28" s="183"/>
      <c r="AO28" s="183"/>
      <c r="AP28" s="183"/>
      <c r="AQ28" s="183"/>
      <c r="AR28" s="183"/>
      <c r="AS28" s="183"/>
      <c r="AT28" s="183"/>
      <c r="AU28" s="183"/>
      <c r="AV28" s="183"/>
      <c r="AW28" s="183"/>
      <c r="AX28" s="183"/>
      <c r="AY28" s="183"/>
      <c r="AZ28" s="96">
        <v>124765</v>
      </c>
      <c r="BA28" s="96">
        <v>81333</v>
      </c>
      <c r="BB28" s="96">
        <v>50001</v>
      </c>
      <c r="BC28" s="96">
        <v>67605.72</v>
      </c>
      <c r="BD28" s="96">
        <v>36032.661999999997</v>
      </c>
      <c r="BE28" s="96">
        <v>283691</v>
      </c>
      <c r="BF28" s="96">
        <v>294805</v>
      </c>
      <c r="BG28" s="96">
        <v>549290</v>
      </c>
      <c r="BH28" s="96">
        <v>256189</v>
      </c>
      <c r="BI28" s="96">
        <v>237318</v>
      </c>
      <c r="BJ28" s="96">
        <v>1073</v>
      </c>
      <c r="BK28" s="96">
        <v>199128</v>
      </c>
      <c r="BL28" s="96">
        <v>79967</v>
      </c>
      <c r="BM28" s="96">
        <v>92145</v>
      </c>
      <c r="BN28" s="96">
        <v>240098</v>
      </c>
      <c r="BO28" s="96">
        <v>152613</v>
      </c>
      <c r="BP28" s="96">
        <v>142265</v>
      </c>
      <c r="BQ28" s="96">
        <v>263218</v>
      </c>
      <c r="BR28" s="96">
        <v>65472</v>
      </c>
      <c r="BS28" s="96">
        <v>111503</v>
      </c>
      <c r="BT28" s="96">
        <v>158942</v>
      </c>
      <c r="BU28" s="96">
        <v>85440.8</v>
      </c>
      <c r="BV28" s="96">
        <v>215590</v>
      </c>
      <c r="BW28" s="96">
        <v>97134</v>
      </c>
      <c r="BX28" s="96">
        <v>57292</v>
      </c>
      <c r="BY28" s="96">
        <v>505302</v>
      </c>
      <c r="BZ28" s="96">
        <v>247664</v>
      </c>
      <c r="CA28" s="96">
        <v>354576.20999999996</v>
      </c>
      <c r="CB28" s="96">
        <v>199542.02999999997</v>
      </c>
      <c r="CC28" s="96">
        <v>290108.06200000003</v>
      </c>
      <c r="CD28" s="96">
        <v>459057</v>
      </c>
      <c r="CE28" s="96">
        <v>138470</v>
      </c>
      <c r="CF28" s="96">
        <v>424427</v>
      </c>
      <c r="CG28" s="96">
        <v>515149</v>
      </c>
      <c r="CH28" s="96">
        <v>11036</v>
      </c>
      <c r="CI28" s="183">
        <v>91424</v>
      </c>
      <c r="CJ28" s="183">
        <v>139970</v>
      </c>
      <c r="CK28" s="183">
        <v>332625</v>
      </c>
      <c r="CL28" s="183">
        <v>144057</v>
      </c>
      <c r="CM28" s="183">
        <v>83117</v>
      </c>
      <c r="CN28" s="183">
        <v>498431</v>
      </c>
      <c r="CO28" s="183">
        <v>454806</v>
      </c>
      <c r="CP28" s="183">
        <v>241018.30499999999</v>
      </c>
      <c r="CQ28" s="183">
        <v>375994</v>
      </c>
      <c r="CR28" s="183">
        <v>290546</v>
      </c>
      <c r="CS28" s="183">
        <v>418316.12020999996</v>
      </c>
      <c r="CT28" s="183">
        <v>339702.549</v>
      </c>
      <c r="CU28" s="183">
        <v>177350.79680000001</v>
      </c>
      <c r="CV28" s="183">
        <v>282669.67268000002</v>
      </c>
      <c r="CW28" s="183">
        <v>166045</v>
      </c>
      <c r="CX28" s="96">
        <v>191550.92879999999</v>
      </c>
      <c r="CY28" s="96"/>
      <c r="CZ28" s="96"/>
      <c r="DA28" s="96"/>
      <c r="DB28" s="96"/>
      <c r="DC28" s="96"/>
      <c r="DD28" s="96"/>
      <c r="DE28" s="96"/>
      <c r="DF28" s="96"/>
      <c r="DG28" s="96"/>
      <c r="DH28" s="96"/>
      <c r="DI28" s="96"/>
      <c r="DJ28" s="96"/>
      <c r="DK28" s="96"/>
      <c r="DL28" s="96"/>
      <c r="DM28" s="96"/>
      <c r="DN28" s="96"/>
      <c r="DO28" s="96"/>
      <c r="DP28" s="96"/>
      <c r="DQ28" s="96"/>
      <c r="DR28" s="96"/>
      <c r="DS28" s="96"/>
      <c r="DT28" s="96"/>
      <c r="DU28" s="96"/>
      <c r="DV28" s="96"/>
      <c r="DW28" s="96"/>
      <c r="DX28" s="96"/>
      <c r="DY28" s="96"/>
      <c r="DZ28" s="96"/>
      <c r="EA28" s="96"/>
      <c r="EB28" s="96"/>
      <c r="EC28" s="96"/>
      <c r="ED28" s="96"/>
      <c r="EE28" s="96"/>
      <c r="EF28" s="96"/>
      <c r="EG28" s="96"/>
      <c r="EH28" s="96"/>
    </row>
    <row r="29" spans="2:138" ht="15" customHeight="1">
      <c r="B29" s="104" t="s">
        <v>178</v>
      </c>
      <c r="C29" s="106" t="s">
        <v>179</v>
      </c>
      <c r="H29" s="126">
        <v>0.75035041481525622</v>
      </c>
      <c r="I29" s="126">
        <v>0.92935017472567338</v>
      </c>
      <c r="J29" s="126">
        <v>0.55242235591527156</v>
      </c>
      <c r="K29" s="126">
        <v>0.98437019197415854</v>
      </c>
      <c r="L29" s="126">
        <v>0.86397140902861114</v>
      </c>
      <c r="M29" s="126">
        <v>0.64972854461140839</v>
      </c>
      <c r="N29" s="126">
        <v>0.84757056004806441</v>
      </c>
      <c r="O29" s="126">
        <v>0.83461432703084171</v>
      </c>
      <c r="P29" s="126">
        <v>0.86985741544955075</v>
      </c>
      <c r="Q29" s="126">
        <v>0.83065637426140893</v>
      </c>
      <c r="R29" s="126">
        <v>0.83</v>
      </c>
      <c r="S29" s="126">
        <v>0.49292353946670409</v>
      </c>
      <c r="T29" s="188">
        <v>0.51436562080958204</v>
      </c>
      <c r="U29" s="126">
        <v>0.38622135863788737</v>
      </c>
      <c r="V29" s="126">
        <v>0.41438596896788832</v>
      </c>
      <c r="W29" s="126"/>
      <c r="X29" s="126"/>
      <c r="Y29" s="126"/>
      <c r="Z29" s="126"/>
      <c r="AA29" s="126"/>
      <c r="AB29" s="126"/>
      <c r="AC29" s="126"/>
      <c r="AD29" s="126"/>
      <c r="AE29" s="126"/>
      <c r="AF29" s="94"/>
      <c r="AG29" s="94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  <c r="AT29" s="188"/>
      <c r="AU29" s="188"/>
      <c r="AV29" s="188"/>
      <c r="AW29" s="188"/>
      <c r="AX29" s="188"/>
      <c r="AY29" s="188"/>
      <c r="AZ29" s="126">
        <v>1.0867791447922093</v>
      </c>
      <c r="BA29" s="126">
        <v>0.93905302890585618</v>
      </c>
      <c r="BB29" s="126">
        <v>0.79638407231855368</v>
      </c>
      <c r="BC29" s="126">
        <v>0.52670099512289792</v>
      </c>
      <c r="BD29" s="126">
        <v>1.1790136404576494</v>
      </c>
      <c r="BE29" s="126">
        <v>0.88612962695326958</v>
      </c>
      <c r="BF29" s="126">
        <v>0.7502688217635386</v>
      </c>
      <c r="BG29" s="126">
        <v>0.42023339219720002</v>
      </c>
      <c r="BH29" s="126">
        <v>0.96</v>
      </c>
      <c r="BI29" s="126">
        <v>7.0000000000000007E-2</v>
      </c>
      <c r="BJ29" s="126">
        <v>0.99</v>
      </c>
      <c r="BK29" s="126">
        <v>0.93</v>
      </c>
      <c r="BL29" s="126">
        <v>1.1200000000000001</v>
      </c>
      <c r="BM29" s="126">
        <v>0.94</v>
      </c>
      <c r="BN29" s="126">
        <v>0.87</v>
      </c>
      <c r="BO29" s="126">
        <v>1.04</v>
      </c>
      <c r="BP29" s="126">
        <v>0.83</v>
      </c>
      <c r="BQ29" s="126">
        <v>0.5</v>
      </c>
      <c r="BR29" s="126">
        <v>0.89</v>
      </c>
      <c r="BS29" s="126">
        <v>0.85</v>
      </c>
      <c r="BT29" s="126">
        <v>1.1000000000000001</v>
      </c>
      <c r="BU29" s="126">
        <v>1.831981910281739</v>
      </c>
      <c r="BV29" s="126">
        <v>0.97</v>
      </c>
      <c r="BW29" s="126">
        <v>0.69</v>
      </c>
      <c r="BX29" s="126">
        <v>1.1984395727152133</v>
      </c>
      <c r="BY29" s="126">
        <v>0.75637737432268226</v>
      </c>
      <c r="BZ29" s="126">
        <v>0.62143468570321081</v>
      </c>
      <c r="CA29" s="126">
        <v>0.72736408345049441</v>
      </c>
      <c r="CB29" s="126">
        <v>0.88793824539120925</v>
      </c>
      <c r="CC29" s="126">
        <v>0.5605876612970514</v>
      </c>
      <c r="CD29" s="126">
        <v>0.34</v>
      </c>
      <c r="CE29" s="126">
        <v>1.5</v>
      </c>
      <c r="CF29" s="126">
        <v>0.52660646000372269</v>
      </c>
      <c r="CG29" s="126">
        <v>0.37790619801261383</v>
      </c>
      <c r="CH29" s="126">
        <v>0.89624864081188838</v>
      </c>
      <c r="CI29" s="188">
        <v>0.36756212810640532</v>
      </c>
      <c r="CJ29" s="188">
        <v>0.35801243123526472</v>
      </c>
      <c r="CK29" s="188">
        <v>0.4959248402856069</v>
      </c>
      <c r="CL29" s="188">
        <v>0.61</v>
      </c>
      <c r="CM29" s="188">
        <v>0.90760012993731731</v>
      </c>
      <c r="CN29" s="188">
        <v>0.33449364104560109</v>
      </c>
      <c r="CO29" s="188">
        <v>0.51396199698332912</v>
      </c>
      <c r="CP29" s="188">
        <v>0.32631961294392142</v>
      </c>
      <c r="CQ29" s="188">
        <v>0.55803018133268079</v>
      </c>
      <c r="CR29" s="188">
        <v>0.54126713153855155</v>
      </c>
      <c r="CS29" s="188">
        <f t="shared" ref="CS29" si="42">CS27/CS28</f>
        <v>0.306067573814095</v>
      </c>
      <c r="CT29" s="188">
        <v>0.51425283829707147</v>
      </c>
      <c r="CU29" s="188">
        <v>0.88455198866070162</v>
      </c>
      <c r="CV29" s="188">
        <v>0.68604812876242083</v>
      </c>
      <c r="CW29" s="188">
        <v>0.96</v>
      </c>
      <c r="CX29" s="126">
        <v>0.81903544390435767</v>
      </c>
      <c r="CY29" s="126"/>
      <c r="CZ29" s="126"/>
      <c r="DA29" s="126"/>
      <c r="DB29" s="126"/>
      <c r="DC29" s="126"/>
      <c r="DD29" s="126"/>
      <c r="DE29" s="126"/>
      <c r="DF29" s="126"/>
      <c r="DG29" s="126"/>
      <c r="DH29" s="126"/>
      <c r="DI29" s="126"/>
      <c r="DJ29" s="126"/>
      <c r="DK29" s="126"/>
      <c r="DL29" s="126"/>
      <c r="DM29" s="126"/>
      <c r="DN29" s="126"/>
      <c r="DO29" s="126"/>
      <c r="DP29" s="126"/>
      <c r="DQ29" s="126"/>
      <c r="DR29" s="126"/>
      <c r="DS29" s="126"/>
      <c r="DT29" s="126"/>
      <c r="DU29" s="126"/>
      <c r="DV29" s="126"/>
      <c r="DW29" s="126"/>
      <c r="DX29" s="126"/>
      <c r="DY29" s="126"/>
      <c r="DZ29" s="126"/>
      <c r="EA29" s="126"/>
      <c r="EB29" s="126"/>
      <c r="EC29" s="126"/>
      <c r="ED29" s="126"/>
      <c r="EE29" s="126"/>
      <c r="EF29" s="126"/>
      <c r="EG29" s="126"/>
      <c r="EH29" s="126"/>
    </row>
    <row r="30" spans="2:138" ht="15" customHeight="1">
      <c r="B30" s="104" t="s">
        <v>180</v>
      </c>
      <c r="C30" s="106" t="s">
        <v>181</v>
      </c>
      <c r="H30" s="96">
        <v>10416</v>
      </c>
      <c r="I30" s="96">
        <v>8736</v>
      </c>
      <c r="J30" s="96">
        <v>7440</v>
      </c>
      <c r="K30" s="96">
        <v>7200</v>
      </c>
      <c r="L30" s="96">
        <v>7440</v>
      </c>
      <c r="M30" s="96">
        <v>5940</v>
      </c>
      <c r="N30" s="96">
        <v>6138</v>
      </c>
      <c r="O30" s="96">
        <v>6138</v>
      </c>
      <c r="P30" s="96">
        <v>5940</v>
      </c>
      <c r="Q30" s="96">
        <v>5940</v>
      </c>
      <c r="R30" s="96">
        <v>5940</v>
      </c>
      <c r="S30" s="96">
        <v>5280</v>
      </c>
      <c r="T30" s="183">
        <v>5456</v>
      </c>
      <c r="U30" s="96">
        <v>4928</v>
      </c>
      <c r="V30" s="96">
        <v>5456</v>
      </c>
      <c r="W30" s="96"/>
      <c r="X30" s="96"/>
      <c r="Y30" s="96"/>
      <c r="Z30" s="96"/>
      <c r="AA30" s="96"/>
      <c r="AB30" s="96"/>
      <c r="AC30" s="96"/>
      <c r="AD30" s="96"/>
      <c r="AE30" s="96"/>
      <c r="AF30" s="94"/>
      <c r="AG30" s="94"/>
      <c r="AH30" s="183"/>
      <c r="AI30" s="183"/>
      <c r="AJ30" s="183"/>
      <c r="AK30" s="183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96">
        <v>1680</v>
      </c>
      <c r="BA30" s="96">
        <v>1680</v>
      </c>
      <c r="BB30" s="96">
        <v>1512</v>
      </c>
      <c r="BC30" s="96">
        <v>1512</v>
      </c>
      <c r="BD30" s="96">
        <v>1386</v>
      </c>
      <c r="BE30" s="96">
        <v>1386</v>
      </c>
      <c r="BF30" s="96">
        <v>1386</v>
      </c>
      <c r="BG30" s="96">
        <v>1386</v>
      </c>
      <c r="BH30" s="96">
        <v>1386</v>
      </c>
      <c r="BI30" s="96">
        <v>1386</v>
      </c>
      <c r="BJ30" s="96">
        <v>1386</v>
      </c>
      <c r="BK30" s="96">
        <v>1386</v>
      </c>
      <c r="BL30" s="96">
        <v>1232</v>
      </c>
      <c r="BM30" s="96">
        <v>1386</v>
      </c>
      <c r="BN30" s="96">
        <v>1386</v>
      </c>
      <c r="BO30" s="96">
        <v>1386</v>
      </c>
      <c r="BP30" s="96">
        <v>1386</v>
      </c>
      <c r="BQ30" s="96">
        <v>1386</v>
      </c>
      <c r="BR30" s="96">
        <v>1386</v>
      </c>
      <c r="BS30" s="96">
        <v>1386</v>
      </c>
      <c r="BT30" s="96">
        <v>1386</v>
      </c>
      <c r="BU30" s="96">
        <v>1386</v>
      </c>
      <c r="BV30" s="96">
        <v>1386</v>
      </c>
      <c r="BW30" s="96">
        <v>1386</v>
      </c>
      <c r="BX30" s="96">
        <v>1386</v>
      </c>
      <c r="BY30" s="96">
        <v>1386</v>
      </c>
      <c r="BZ30" s="96">
        <v>1386</v>
      </c>
      <c r="CA30" s="96">
        <v>1386</v>
      </c>
      <c r="CB30" s="96">
        <v>1386</v>
      </c>
      <c r="CC30" s="96">
        <v>1232</v>
      </c>
      <c r="CD30" s="96">
        <v>1232</v>
      </c>
      <c r="CE30" s="96">
        <v>1232</v>
      </c>
      <c r="CF30" s="96">
        <v>1078</v>
      </c>
      <c r="CG30" s="96">
        <v>1232</v>
      </c>
      <c r="CH30" s="96">
        <v>1232</v>
      </c>
      <c r="CI30" s="183">
        <v>1232</v>
      </c>
      <c r="CJ30" s="183">
        <v>1232</v>
      </c>
      <c r="CK30" s="183">
        <v>1232</v>
      </c>
      <c r="CL30" s="183">
        <v>1232</v>
      </c>
      <c r="CM30" s="183">
        <v>1232</v>
      </c>
      <c r="CN30" s="183">
        <v>1232</v>
      </c>
      <c r="CO30" s="183">
        <v>1232</v>
      </c>
      <c r="CP30" s="183">
        <v>1232</v>
      </c>
      <c r="CQ30" s="183">
        <v>1232</v>
      </c>
      <c r="CR30" s="183">
        <v>1232</v>
      </c>
      <c r="CS30" s="183">
        <v>1232</v>
      </c>
      <c r="CT30" s="183">
        <v>1232</v>
      </c>
      <c r="CU30" s="183">
        <v>1078</v>
      </c>
      <c r="CV30" s="183">
        <v>1232</v>
      </c>
      <c r="CW30" s="183">
        <v>1232</v>
      </c>
      <c r="CX30" s="96">
        <v>1232</v>
      </c>
      <c r="CY30" s="96"/>
      <c r="CZ30" s="96"/>
      <c r="DA30" s="96"/>
      <c r="DB30" s="96"/>
      <c r="DC30" s="96"/>
      <c r="DD30" s="96"/>
      <c r="DE30" s="96"/>
      <c r="DF30" s="96"/>
      <c r="DG30" s="96"/>
      <c r="DH30" s="96"/>
      <c r="DI30" s="96"/>
      <c r="DJ30" s="96"/>
      <c r="DK30" s="96"/>
      <c r="DL30" s="96"/>
      <c r="DM30" s="96"/>
      <c r="DN30" s="96"/>
      <c r="DO30" s="96"/>
      <c r="DP30" s="96"/>
      <c r="DQ30" s="96"/>
      <c r="DR30" s="96"/>
      <c r="DS30" s="96"/>
      <c r="DT30" s="96"/>
      <c r="DU30" s="96"/>
      <c r="DV30" s="96"/>
      <c r="DW30" s="96"/>
      <c r="DX30" s="96"/>
      <c r="DY30" s="96"/>
      <c r="DZ30" s="96"/>
      <c r="EA30" s="96"/>
      <c r="EB30" s="96"/>
      <c r="EC30" s="96"/>
      <c r="ED30" s="96"/>
      <c r="EE30" s="96"/>
      <c r="EF30" s="96"/>
      <c r="EG30" s="96"/>
      <c r="EH30" s="96"/>
    </row>
    <row r="31" spans="2:138" ht="15" customHeight="1">
      <c r="B31" s="104" t="s">
        <v>182</v>
      </c>
      <c r="C31" s="106" t="s">
        <v>183</v>
      </c>
      <c r="H31" s="129">
        <v>0.95323540706605214</v>
      </c>
      <c r="I31" s="129">
        <v>0.94324633699633709</v>
      </c>
      <c r="J31" s="129">
        <v>0.95043010752688173</v>
      </c>
      <c r="K31" s="129">
        <v>0.9344027777777778</v>
      </c>
      <c r="L31" s="129">
        <v>0.95473118279569891</v>
      </c>
      <c r="M31" s="129">
        <v>0.91</v>
      </c>
      <c r="N31" s="129">
        <v>0.94599999999999995</v>
      </c>
      <c r="O31" s="129">
        <v>0.96899999999999997</v>
      </c>
      <c r="P31" s="129">
        <v>0.95</v>
      </c>
      <c r="Q31" s="129">
        <v>0.91400000000000003</v>
      </c>
      <c r="R31" s="129">
        <v>0.91400000000000003</v>
      </c>
      <c r="S31" s="129">
        <v>0.86399999999999999</v>
      </c>
      <c r="T31" s="150">
        <v>0.93700000000000006</v>
      </c>
      <c r="U31" s="129">
        <v>0.92800000000000005</v>
      </c>
      <c r="V31" s="129">
        <v>0.94599999999999995</v>
      </c>
      <c r="W31" s="129"/>
      <c r="X31" s="129"/>
      <c r="Y31" s="129"/>
      <c r="Z31" s="129"/>
      <c r="AA31" s="129"/>
      <c r="AB31" s="129"/>
      <c r="AC31" s="129"/>
      <c r="AD31" s="129"/>
      <c r="AE31" s="129"/>
      <c r="AF31" s="94"/>
      <c r="AG31" s="94"/>
      <c r="AH31" s="150"/>
      <c r="AI31" s="150"/>
      <c r="AJ31" s="150"/>
      <c r="AK31" s="150"/>
      <c r="AL31" s="150"/>
      <c r="AM31" s="150"/>
      <c r="AN31" s="150"/>
      <c r="AO31" s="150"/>
      <c r="AP31" s="150"/>
      <c r="AQ31" s="150"/>
      <c r="AR31" s="150"/>
      <c r="AS31" s="150"/>
      <c r="AT31" s="150"/>
      <c r="AU31" s="150"/>
      <c r="AV31" s="150"/>
      <c r="AW31" s="150"/>
      <c r="AX31" s="150"/>
      <c r="AY31" s="150"/>
      <c r="AZ31" s="129">
        <v>0.92</v>
      </c>
      <c r="BA31" s="129">
        <v>0.9740000000000002</v>
      </c>
      <c r="BB31" s="129">
        <v>0.95299999999999996</v>
      </c>
      <c r="BC31" s="129">
        <v>0.97498618459729569</v>
      </c>
      <c r="BD31" s="129">
        <v>0.94099999999999995</v>
      </c>
      <c r="BE31" s="129">
        <v>0.92500000000000016</v>
      </c>
      <c r="BF31" s="129">
        <v>0.91500000000000004</v>
      </c>
      <c r="BG31" s="129">
        <v>0.877</v>
      </c>
      <c r="BH31" s="129">
        <v>0.94299999999999995</v>
      </c>
      <c r="BI31" s="129">
        <v>0.96099999999999997</v>
      </c>
      <c r="BJ31" s="129">
        <v>0.97299999999999998</v>
      </c>
      <c r="BK31" s="129">
        <v>0.95799999999999996</v>
      </c>
      <c r="BL31" s="129">
        <v>0.875</v>
      </c>
      <c r="BM31" s="129">
        <v>0.97699999999999998</v>
      </c>
      <c r="BN31" s="129">
        <v>0.96199999999999997</v>
      </c>
      <c r="BO31" s="129">
        <v>0.94199999999999995</v>
      </c>
      <c r="BP31" s="129">
        <v>0.99199999999999999</v>
      </c>
      <c r="BQ31" s="129">
        <v>0.99</v>
      </c>
      <c r="BR31" s="129">
        <v>0.97499999999999998</v>
      </c>
      <c r="BS31" s="129">
        <v>0.96899999999999997</v>
      </c>
      <c r="BT31" s="129">
        <v>0.91300000000000003</v>
      </c>
      <c r="BU31" s="129">
        <v>0.90100000000000002</v>
      </c>
      <c r="BV31" s="129">
        <v>0.92</v>
      </c>
      <c r="BW31" s="129">
        <v>0.98099999999999998</v>
      </c>
      <c r="BX31" s="129">
        <v>0.88200000000000001</v>
      </c>
      <c r="BY31" s="129">
        <v>0.89</v>
      </c>
      <c r="BZ31" s="129">
        <v>0.94399999999999995</v>
      </c>
      <c r="CA31" s="129">
        <v>0.89500000000000002</v>
      </c>
      <c r="CB31" s="129">
        <v>0.85499999999999998</v>
      </c>
      <c r="CC31" s="129">
        <v>0.86399999999999999</v>
      </c>
      <c r="CD31" s="129">
        <v>0.96</v>
      </c>
      <c r="CE31" s="129">
        <v>0.82099999999999995</v>
      </c>
      <c r="CF31" s="129">
        <v>0.70199999999999996</v>
      </c>
      <c r="CG31" s="129">
        <v>0.91700000000000004</v>
      </c>
      <c r="CH31" s="129">
        <v>0.97699999999999998</v>
      </c>
      <c r="CI31" s="150">
        <v>0.98399999999999999</v>
      </c>
      <c r="CJ31" s="150">
        <v>0.94</v>
      </c>
      <c r="CK31" s="150">
        <v>0.90800000000000003</v>
      </c>
      <c r="CL31" s="150">
        <v>0.91400000000000003</v>
      </c>
      <c r="CM31" s="150">
        <v>0.93899999999999995</v>
      </c>
      <c r="CN31" s="150">
        <v>0.92</v>
      </c>
      <c r="CO31" s="150">
        <v>0.91300000000000003</v>
      </c>
      <c r="CP31" s="150">
        <v>0.94499999999999995</v>
      </c>
      <c r="CQ31" s="150">
        <v>0.96199999999999997</v>
      </c>
      <c r="CR31" s="150">
        <v>0.95899999999999996</v>
      </c>
      <c r="CS31" s="150">
        <v>0.95899999999999996</v>
      </c>
      <c r="CT31" s="150">
        <v>0.92300000000000004</v>
      </c>
      <c r="CU31" s="150">
        <v>0.91200000000000003</v>
      </c>
      <c r="CV31" s="150">
        <v>0.88300000000000001</v>
      </c>
      <c r="CW31" s="150">
        <v>0.86</v>
      </c>
      <c r="CX31" s="129">
        <v>0.9</v>
      </c>
      <c r="CY31" s="129"/>
      <c r="CZ31" s="129"/>
      <c r="DA31" s="129"/>
      <c r="DB31" s="129"/>
      <c r="DC31" s="129"/>
      <c r="DD31" s="129"/>
      <c r="DE31" s="129"/>
      <c r="DF31" s="129"/>
      <c r="DG31" s="129"/>
      <c r="DH31" s="129"/>
      <c r="DI31" s="129"/>
      <c r="DJ31" s="129"/>
      <c r="DK31" s="129"/>
      <c r="DL31" s="129"/>
      <c r="DM31" s="129"/>
      <c r="DN31" s="129"/>
      <c r="DO31" s="129"/>
      <c r="DP31" s="129"/>
      <c r="DQ31" s="129"/>
      <c r="DR31" s="129"/>
      <c r="DS31" s="129"/>
      <c r="DT31" s="129"/>
      <c r="DU31" s="129"/>
      <c r="DV31" s="129"/>
      <c r="DW31" s="129"/>
      <c r="DX31" s="129"/>
      <c r="DY31" s="129"/>
      <c r="DZ31" s="129"/>
      <c r="EA31" s="129"/>
      <c r="EB31" s="129"/>
      <c r="EC31" s="129"/>
      <c r="ED31" s="129"/>
      <c r="EE31" s="129"/>
      <c r="EF31" s="129"/>
      <c r="EG31" s="129"/>
      <c r="EH31" s="129"/>
    </row>
    <row r="32" spans="2:138" ht="15" customHeight="1">
      <c r="B32" s="104" t="s">
        <v>184</v>
      </c>
      <c r="C32" s="106" t="s">
        <v>181</v>
      </c>
      <c r="H32" s="96">
        <v>4086</v>
      </c>
      <c r="I32" s="96">
        <v>3241</v>
      </c>
      <c r="J32" s="96">
        <v>3504.8</v>
      </c>
      <c r="K32" s="96">
        <v>4322</v>
      </c>
      <c r="L32" s="96">
        <v>2456</v>
      </c>
      <c r="M32" s="96">
        <v>4324.75</v>
      </c>
      <c r="N32" s="96">
        <v>1981.5</v>
      </c>
      <c r="O32" s="96">
        <v>2188.75</v>
      </c>
      <c r="P32" s="96">
        <v>2663.25</v>
      </c>
      <c r="Q32" s="96">
        <v>3170.25</v>
      </c>
      <c r="R32" s="96">
        <v>3170.25</v>
      </c>
      <c r="S32" s="96">
        <v>1899.5</v>
      </c>
      <c r="T32" s="183">
        <v>1807.25</v>
      </c>
      <c r="U32" s="96">
        <v>2570.75</v>
      </c>
      <c r="V32" s="96">
        <v>2333.5</v>
      </c>
      <c r="W32" s="96"/>
      <c r="X32" s="96"/>
      <c r="Y32" s="96"/>
      <c r="Z32" s="96"/>
      <c r="AA32" s="96"/>
      <c r="AB32" s="96"/>
      <c r="AC32" s="96"/>
      <c r="AD32" s="96"/>
      <c r="AE32" s="96"/>
      <c r="AF32" s="94"/>
      <c r="AG32" s="94"/>
      <c r="AH32" s="241"/>
      <c r="AI32" s="241"/>
      <c r="AJ32" s="241"/>
      <c r="AK32" s="241"/>
      <c r="AL32" s="241"/>
      <c r="AM32" s="241"/>
      <c r="AN32" s="241"/>
      <c r="AO32" s="241"/>
      <c r="AP32" s="241"/>
      <c r="AQ32" s="241"/>
      <c r="AR32" s="241"/>
      <c r="AS32" s="241"/>
      <c r="AT32" s="241"/>
      <c r="AU32" s="241"/>
      <c r="AV32" s="241"/>
      <c r="AW32" s="241"/>
      <c r="AX32" s="241"/>
      <c r="AY32" s="241"/>
      <c r="AZ32" s="96">
        <v>867.5</v>
      </c>
      <c r="BA32" s="96">
        <v>316.5</v>
      </c>
      <c r="BB32" s="96">
        <v>480.5</v>
      </c>
      <c r="BC32" s="96">
        <v>325.5</v>
      </c>
      <c r="BD32" s="96">
        <v>629.5</v>
      </c>
      <c r="BE32" s="96">
        <v>1052.25</v>
      </c>
      <c r="BF32" s="96">
        <v>1001</v>
      </c>
      <c r="BG32" s="96">
        <v>950.5</v>
      </c>
      <c r="BH32" s="96">
        <v>702.75</v>
      </c>
      <c r="BI32" s="96">
        <v>36.5</v>
      </c>
      <c r="BJ32" s="96">
        <v>724</v>
      </c>
      <c r="BK32" s="96">
        <v>514.5</v>
      </c>
      <c r="BL32" s="96">
        <v>472.75</v>
      </c>
      <c r="BM32" s="96">
        <v>608.75</v>
      </c>
      <c r="BN32" s="96">
        <v>573.75</v>
      </c>
      <c r="BO32" s="96">
        <v>609</v>
      </c>
      <c r="BP32" s="96">
        <v>212.25</v>
      </c>
      <c r="BQ32" s="96">
        <v>269.75</v>
      </c>
      <c r="BR32" s="96">
        <v>505</v>
      </c>
      <c r="BS32" s="96">
        <v>808</v>
      </c>
      <c r="BT32" s="96">
        <v>900.5</v>
      </c>
      <c r="BU32" s="96">
        <v>696.25</v>
      </c>
      <c r="BV32" s="96">
        <v>818</v>
      </c>
      <c r="BW32" s="96">
        <v>307.5</v>
      </c>
      <c r="BX32" s="96">
        <v>921.25</v>
      </c>
      <c r="BY32" s="96">
        <v>721.5</v>
      </c>
      <c r="BZ32" s="96">
        <v>912.75</v>
      </c>
      <c r="CA32" s="96">
        <v>481.25</v>
      </c>
      <c r="CB32" s="96">
        <v>544.75</v>
      </c>
      <c r="CC32" s="96">
        <v>556.5</v>
      </c>
      <c r="CD32" s="96">
        <v>672.75</v>
      </c>
      <c r="CE32" s="96">
        <v>633</v>
      </c>
      <c r="CF32" s="127">
        <v>342</v>
      </c>
      <c r="CG32" s="127">
        <v>317.25</v>
      </c>
      <c r="CH32" s="127">
        <v>79.25</v>
      </c>
      <c r="CI32" s="241">
        <v>149.5</v>
      </c>
      <c r="CJ32" s="241">
        <v>643</v>
      </c>
      <c r="CK32" s="241">
        <v>384</v>
      </c>
      <c r="CL32" s="241">
        <v>493.75</v>
      </c>
      <c r="CM32" s="241">
        <v>595</v>
      </c>
      <c r="CN32" s="241">
        <v>704</v>
      </c>
      <c r="CO32" s="241">
        <v>793.75</v>
      </c>
      <c r="CP32" s="241">
        <v>455.25</v>
      </c>
      <c r="CQ32" s="241">
        <v>632.75</v>
      </c>
      <c r="CR32" s="241">
        <v>466.25</v>
      </c>
      <c r="CS32" s="241">
        <v>605</v>
      </c>
      <c r="CT32" s="241">
        <v>372.75</v>
      </c>
      <c r="CU32" s="241">
        <v>707</v>
      </c>
      <c r="CV32" s="241">
        <v>749.5</v>
      </c>
      <c r="CW32" s="241">
        <v>697</v>
      </c>
      <c r="CX32" s="127">
        <v>890.25</v>
      </c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</row>
    <row r="33" spans="2:138" ht="15" customHeight="1">
      <c r="B33" s="104" t="s">
        <v>185</v>
      </c>
      <c r="C33" s="106" t="s">
        <v>181</v>
      </c>
      <c r="H33" s="96">
        <v>9928.9</v>
      </c>
      <c r="I33" s="96">
        <v>8240.2000000000007</v>
      </c>
      <c r="J33" s="96">
        <v>7071.2</v>
      </c>
      <c r="K33" s="96">
        <v>6727.7</v>
      </c>
      <c r="L33" s="96">
        <v>7103.2</v>
      </c>
      <c r="M33" s="96">
        <v>4754</v>
      </c>
      <c r="N33" s="96">
        <v>2094</v>
      </c>
      <c r="O33" s="96">
        <v>2257.75</v>
      </c>
      <c r="P33" s="96">
        <v>2802</v>
      </c>
      <c r="Q33" s="96">
        <v>3469.5</v>
      </c>
      <c r="R33" s="96">
        <v>3469.5</v>
      </c>
      <c r="S33" s="96">
        <v>2198</v>
      </c>
      <c r="T33" s="183">
        <v>1928</v>
      </c>
      <c r="U33" s="96">
        <v>2771</v>
      </c>
      <c r="V33" s="96">
        <v>2467</v>
      </c>
      <c r="W33" s="96"/>
      <c r="X33" s="96"/>
      <c r="Y33" s="96"/>
      <c r="Z33" s="96"/>
      <c r="AA33" s="96"/>
      <c r="AB33" s="96"/>
      <c r="AC33" s="96"/>
      <c r="AD33" s="96"/>
      <c r="AE33" s="96"/>
      <c r="AF33" s="94"/>
      <c r="AG33" s="94"/>
      <c r="AH33" s="241"/>
      <c r="AI33" s="241"/>
      <c r="AJ33" s="241"/>
      <c r="AK33" s="241"/>
      <c r="AL33" s="241"/>
      <c r="AM33" s="241"/>
      <c r="AN33" s="241"/>
      <c r="AO33" s="241"/>
      <c r="AP33" s="241"/>
      <c r="AQ33" s="241"/>
      <c r="AR33" s="241"/>
      <c r="AS33" s="241"/>
      <c r="AT33" s="241"/>
      <c r="AU33" s="241"/>
      <c r="AV33" s="241"/>
      <c r="AW33" s="241"/>
      <c r="AX33" s="241"/>
      <c r="AY33" s="241"/>
      <c r="AZ33" s="96">
        <v>937</v>
      </c>
      <c r="BA33" s="96">
        <v>325</v>
      </c>
      <c r="BB33" s="96">
        <v>504</v>
      </c>
      <c r="BC33" s="96">
        <v>334</v>
      </c>
      <c r="BD33" s="96">
        <v>942</v>
      </c>
      <c r="BE33" s="96">
        <v>1137</v>
      </c>
      <c r="BF33" s="96">
        <v>1094</v>
      </c>
      <c r="BG33" s="96">
        <v>1084</v>
      </c>
      <c r="BH33" s="96">
        <v>745.5</v>
      </c>
      <c r="BI33" s="96">
        <v>38</v>
      </c>
      <c r="BJ33" s="96">
        <v>744</v>
      </c>
      <c r="BK33" s="96">
        <v>537</v>
      </c>
      <c r="BL33" s="96">
        <v>540</v>
      </c>
      <c r="BM33" s="96">
        <v>623</v>
      </c>
      <c r="BN33" s="96">
        <v>596.5</v>
      </c>
      <c r="BO33" s="96">
        <v>646.25</v>
      </c>
      <c r="BP33" s="96">
        <v>214</v>
      </c>
      <c r="BQ33" s="96">
        <v>272.5</v>
      </c>
      <c r="BR33" s="96">
        <v>518</v>
      </c>
      <c r="BS33" s="96">
        <v>840</v>
      </c>
      <c r="BT33" s="96">
        <v>986</v>
      </c>
      <c r="BU33" s="96">
        <v>773</v>
      </c>
      <c r="BV33" s="96">
        <v>889</v>
      </c>
      <c r="BW33" s="96">
        <v>313.5</v>
      </c>
      <c r="BX33" s="96">
        <v>1045</v>
      </c>
      <c r="BY33" s="96">
        <v>811</v>
      </c>
      <c r="BZ33" s="96">
        <v>967</v>
      </c>
      <c r="CA33" s="96">
        <v>538</v>
      </c>
      <c r="CB33" s="96">
        <v>637</v>
      </c>
      <c r="CC33" s="96">
        <v>644</v>
      </c>
      <c r="CD33" s="96">
        <v>701</v>
      </c>
      <c r="CE33" s="96">
        <v>771</v>
      </c>
      <c r="CF33" s="127">
        <v>487</v>
      </c>
      <c r="CG33" s="127">
        <v>346</v>
      </c>
      <c r="CH33" s="127">
        <v>81</v>
      </c>
      <c r="CI33" s="241">
        <v>152</v>
      </c>
      <c r="CJ33" s="241">
        <v>684</v>
      </c>
      <c r="CK33" s="241">
        <v>423</v>
      </c>
      <c r="CL33" s="241">
        <v>540</v>
      </c>
      <c r="CM33" s="241">
        <v>634</v>
      </c>
      <c r="CN33" s="241">
        <v>765</v>
      </c>
      <c r="CO33" s="241">
        <v>860</v>
      </c>
      <c r="CP33" s="241">
        <v>482</v>
      </c>
      <c r="CQ33" s="241">
        <v>658</v>
      </c>
      <c r="CR33" s="241">
        <v>486</v>
      </c>
      <c r="CS33" s="241">
        <v>631</v>
      </c>
      <c r="CT33" s="241">
        <v>404</v>
      </c>
      <c r="CU33" s="241">
        <v>775</v>
      </c>
      <c r="CV33" s="241">
        <v>849</v>
      </c>
      <c r="CW33" s="241">
        <v>812</v>
      </c>
      <c r="CX33" s="127">
        <v>989</v>
      </c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</row>
    <row r="34" spans="2:138" ht="15" customHeight="1">
      <c r="B34" s="104" t="s">
        <v>186</v>
      </c>
      <c r="C34" s="106" t="s">
        <v>181</v>
      </c>
      <c r="H34" s="96">
        <v>487.1</v>
      </c>
      <c r="I34" s="96">
        <v>495.8</v>
      </c>
      <c r="J34" s="96">
        <v>368.8</v>
      </c>
      <c r="K34" s="96">
        <v>472.3</v>
      </c>
      <c r="L34" s="96">
        <v>336.8</v>
      </c>
      <c r="M34" s="96">
        <v>441.25</v>
      </c>
      <c r="N34" s="96">
        <v>287.25</v>
      </c>
      <c r="O34" s="96">
        <v>176.25</v>
      </c>
      <c r="P34" s="96">
        <v>265.25</v>
      </c>
      <c r="Q34" s="96">
        <v>475</v>
      </c>
      <c r="R34" s="96">
        <v>475</v>
      </c>
      <c r="S34" s="96">
        <v>779</v>
      </c>
      <c r="T34" s="183">
        <v>254</v>
      </c>
      <c r="U34" s="96">
        <v>328.75</v>
      </c>
      <c r="V34" s="96">
        <v>284.75</v>
      </c>
      <c r="W34" s="96"/>
      <c r="X34" s="96"/>
      <c r="Y34" s="96"/>
      <c r="Z34" s="96"/>
      <c r="AA34" s="96"/>
      <c r="AB34" s="96"/>
      <c r="AC34" s="96"/>
      <c r="AD34" s="96"/>
      <c r="AE34" s="96"/>
      <c r="AF34" s="94"/>
      <c r="AG34" s="94"/>
      <c r="AH34" s="241"/>
      <c r="AI34" s="241"/>
      <c r="AJ34" s="241"/>
      <c r="AK34" s="241"/>
      <c r="AL34" s="241"/>
      <c r="AM34" s="241"/>
      <c r="AN34" s="241"/>
      <c r="AO34" s="241"/>
      <c r="AP34" s="241"/>
      <c r="AQ34" s="241"/>
      <c r="AR34" s="241"/>
      <c r="AS34" s="241"/>
      <c r="AT34" s="241"/>
      <c r="AU34" s="241"/>
      <c r="AV34" s="241"/>
      <c r="AW34" s="241"/>
      <c r="AX34" s="241"/>
      <c r="AY34" s="241"/>
      <c r="AZ34" s="96">
        <v>109.5</v>
      </c>
      <c r="BA34" s="96">
        <v>22.5</v>
      </c>
      <c r="BB34" s="96">
        <v>81.5</v>
      </c>
      <c r="BC34" s="96">
        <v>39.5</v>
      </c>
      <c r="BD34" s="96">
        <v>89.5</v>
      </c>
      <c r="BE34" s="96">
        <v>74.75</v>
      </c>
      <c r="BF34" s="96">
        <v>130</v>
      </c>
      <c r="BG34" s="96">
        <v>97</v>
      </c>
      <c r="BH34" s="96">
        <v>72</v>
      </c>
      <c r="BI34" s="96">
        <v>3.5</v>
      </c>
      <c r="BJ34" s="96">
        <v>44.5</v>
      </c>
      <c r="BK34" s="96">
        <v>69.25</v>
      </c>
      <c r="BL34" s="96">
        <v>178</v>
      </c>
      <c r="BM34" s="96">
        <v>44.75</v>
      </c>
      <c r="BN34" s="96">
        <v>51</v>
      </c>
      <c r="BO34" s="96">
        <v>54</v>
      </c>
      <c r="BP34" s="96">
        <v>15</v>
      </c>
      <c r="BQ34" s="96">
        <v>14.5</v>
      </c>
      <c r="BR34" s="96">
        <v>38.5</v>
      </c>
      <c r="BS34" s="96">
        <v>57</v>
      </c>
      <c r="BT34" s="96">
        <v>114.25</v>
      </c>
      <c r="BU34" s="96">
        <v>122.75</v>
      </c>
      <c r="BV34" s="96">
        <v>109.5</v>
      </c>
      <c r="BW34" s="96">
        <v>29.3</v>
      </c>
      <c r="BX34" s="96">
        <v>180.5</v>
      </c>
      <c r="BY34" s="96">
        <v>82.5</v>
      </c>
      <c r="BZ34" s="96">
        <v>90</v>
      </c>
      <c r="CA34" s="96">
        <v>125.5</v>
      </c>
      <c r="CB34" s="96">
        <v>204</v>
      </c>
      <c r="CC34" s="96">
        <v>165.5</v>
      </c>
      <c r="CD34" s="96">
        <v>51</v>
      </c>
      <c r="CE34" s="96">
        <v>253</v>
      </c>
      <c r="CF34" s="127">
        <v>361</v>
      </c>
      <c r="CG34" s="127">
        <v>112</v>
      </c>
      <c r="CH34" s="127">
        <v>31.5</v>
      </c>
      <c r="CI34" s="241">
        <v>13</v>
      </c>
      <c r="CJ34" s="241">
        <v>81.5</v>
      </c>
      <c r="CK34" s="241">
        <v>29.5</v>
      </c>
      <c r="CL34" s="241">
        <v>77.5</v>
      </c>
      <c r="CM34" s="241">
        <v>69.25</v>
      </c>
      <c r="CN34" s="241">
        <v>69</v>
      </c>
      <c r="CO34" s="241">
        <v>111.5</v>
      </c>
      <c r="CP34" s="241">
        <v>63.5</v>
      </c>
      <c r="CQ34" s="241">
        <v>48.5</v>
      </c>
      <c r="CR34" s="241">
        <v>42.5</v>
      </c>
      <c r="CS34" s="241">
        <v>53.75</v>
      </c>
      <c r="CT34" s="241">
        <v>103</v>
      </c>
      <c r="CU34" s="241">
        <v>105</v>
      </c>
      <c r="CV34" s="241">
        <v>123</v>
      </c>
      <c r="CW34" s="241">
        <v>143</v>
      </c>
      <c r="CX34" s="127">
        <v>129</v>
      </c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</row>
    <row r="35" spans="2:138" ht="15" customHeight="1">
      <c r="B35" s="104" t="s">
        <v>771</v>
      </c>
      <c r="C35" s="106" t="s">
        <v>183</v>
      </c>
      <c r="H35" s="129">
        <v>0.41152594950095178</v>
      </c>
      <c r="I35" s="129">
        <v>0.39331569622096546</v>
      </c>
      <c r="J35" s="129">
        <v>0.49564430365425954</v>
      </c>
      <c r="K35" s="129">
        <v>0.64241865719339453</v>
      </c>
      <c r="L35" s="129">
        <v>0.34575965761910127</v>
      </c>
      <c r="M35" s="129">
        <v>0.78200000000000003</v>
      </c>
      <c r="N35" s="129">
        <v>0.33900000000000002</v>
      </c>
      <c r="O35" s="129">
        <v>0.36799999999999999</v>
      </c>
      <c r="P35" s="129">
        <v>0.48</v>
      </c>
      <c r="Q35" s="129">
        <v>0.58699999999999997</v>
      </c>
      <c r="R35" s="129">
        <v>0.58699999999999997</v>
      </c>
      <c r="S35" s="129">
        <v>0.44400000000000001</v>
      </c>
      <c r="T35" s="150">
        <v>0.34899999999999998</v>
      </c>
      <c r="U35" s="129">
        <v>0.56100000000000005</v>
      </c>
      <c r="V35" s="129">
        <v>0.45800000000000002</v>
      </c>
      <c r="W35" s="129"/>
      <c r="X35" s="129"/>
      <c r="Y35" s="129"/>
      <c r="Z35" s="129"/>
      <c r="AA35" s="129"/>
      <c r="AB35" s="129"/>
      <c r="AC35" s="129"/>
      <c r="AD35" s="129"/>
      <c r="AE35" s="129"/>
      <c r="AF35" s="94"/>
      <c r="AG35" s="94"/>
      <c r="AH35" s="150"/>
      <c r="AI35" s="150"/>
      <c r="AJ35" s="150"/>
      <c r="AK35" s="150"/>
      <c r="AL35" s="150"/>
      <c r="AM35" s="150"/>
      <c r="AN35" s="150"/>
      <c r="AO35" s="150"/>
      <c r="AP35" s="150"/>
      <c r="AQ35" s="150"/>
      <c r="AR35" s="150"/>
      <c r="AS35" s="150"/>
      <c r="AT35" s="150"/>
      <c r="AU35" s="150"/>
      <c r="AV35" s="150"/>
      <c r="AW35" s="150"/>
      <c r="AX35" s="150"/>
      <c r="AY35" s="150"/>
      <c r="AZ35" s="129">
        <v>0.6070000000000001</v>
      </c>
      <c r="BA35" s="129">
        <v>0.18649450515590033</v>
      </c>
      <c r="BB35" s="129">
        <v>0.311</v>
      </c>
      <c r="BC35" s="129">
        <v>0.23699999999999991</v>
      </c>
      <c r="BD35" s="129">
        <v>0.66799999999999993</v>
      </c>
      <c r="BE35" s="129">
        <v>0.81199999999999994</v>
      </c>
      <c r="BF35" s="129">
        <v>0.78400000000000003</v>
      </c>
      <c r="BG35" s="129">
        <v>0.79200000000000004</v>
      </c>
      <c r="BH35" s="129">
        <v>0.54200000000000004</v>
      </c>
      <c r="BI35" s="129">
        <v>3.4000000000000002E-2</v>
      </c>
      <c r="BJ35" s="129">
        <v>0.52600000000000002</v>
      </c>
      <c r="BK35" s="129">
        <v>0.372</v>
      </c>
      <c r="BL35" s="129">
        <v>0.438</v>
      </c>
      <c r="BM35" s="129">
        <v>0.45700000000000002</v>
      </c>
      <c r="BN35" s="129">
        <v>0.43099999999999999</v>
      </c>
      <c r="BO35" s="129">
        <v>0.46400000000000002</v>
      </c>
      <c r="BP35" s="129">
        <v>0.157</v>
      </c>
      <c r="BQ35" s="129">
        <v>0.186</v>
      </c>
      <c r="BR35" s="129">
        <v>0.375</v>
      </c>
      <c r="BS35" s="129">
        <v>0.67900000000000005</v>
      </c>
      <c r="BT35" s="129">
        <v>0.71499999999999997</v>
      </c>
      <c r="BU35" s="129">
        <v>0.58799999999999997</v>
      </c>
      <c r="BV35" s="129">
        <v>0.64900000000000002</v>
      </c>
      <c r="BW35" s="129">
        <v>0.245</v>
      </c>
      <c r="BX35" s="129">
        <v>0.77900000000000003</v>
      </c>
      <c r="BY35" s="129">
        <v>0.59299999999999997</v>
      </c>
      <c r="BZ35" s="129">
        <v>0.7</v>
      </c>
      <c r="CA35" s="129">
        <v>0.39900000000000002</v>
      </c>
      <c r="CB35" s="129">
        <v>0.52500000000000002</v>
      </c>
      <c r="CC35" s="129">
        <v>0.56599999999999995</v>
      </c>
      <c r="CD35" s="129">
        <v>0.54700000000000004</v>
      </c>
      <c r="CE35" s="129">
        <v>0.67500000000000004</v>
      </c>
      <c r="CF35" s="129">
        <v>0.52900000000000003</v>
      </c>
      <c r="CG35" s="129">
        <v>0.29699999999999999</v>
      </c>
      <c r="CH35" s="129">
        <v>0.29699999999999999</v>
      </c>
      <c r="CI35" s="150">
        <v>0.123</v>
      </c>
      <c r="CJ35" s="150">
        <v>0.54300000000000004</v>
      </c>
      <c r="CK35" s="150">
        <v>0.33800000000000002</v>
      </c>
      <c r="CL35" s="150">
        <v>0.43099999999999999</v>
      </c>
      <c r="CM35" s="150">
        <v>0.50800000000000001</v>
      </c>
      <c r="CN35" s="150">
        <v>0.61299999999999999</v>
      </c>
      <c r="CO35" s="150">
        <v>0.70499999999999996</v>
      </c>
      <c r="CP35" s="150">
        <v>0.38800000000000001</v>
      </c>
      <c r="CQ35" s="150">
        <v>0.51500000000000001</v>
      </c>
      <c r="CR35" s="150">
        <v>0.38100000000000001</v>
      </c>
      <c r="CS35" s="150">
        <v>0.499</v>
      </c>
      <c r="CT35" s="150">
        <v>0.34399999999999997</v>
      </c>
      <c r="CU35" s="150">
        <v>0.73099999999999998</v>
      </c>
      <c r="CV35" s="150">
        <v>0.71799999999999997</v>
      </c>
      <c r="CW35" s="150">
        <v>0.72</v>
      </c>
      <c r="CX35" s="129">
        <v>0.82099999999999995</v>
      </c>
      <c r="CY35" s="129"/>
      <c r="CZ35" s="129"/>
      <c r="DA35" s="129"/>
      <c r="DB35" s="129"/>
      <c r="DC35" s="129"/>
      <c r="DD35" s="129"/>
      <c r="DE35" s="129"/>
      <c r="DF35" s="129"/>
      <c r="DG35" s="129"/>
      <c r="DH35" s="129"/>
      <c r="DI35" s="129"/>
      <c r="DJ35" s="129"/>
      <c r="DK35" s="129"/>
      <c r="DL35" s="129"/>
      <c r="DM35" s="129"/>
      <c r="DN35" s="129"/>
      <c r="DO35" s="129"/>
      <c r="DP35" s="129"/>
      <c r="DQ35" s="129"/>
      <c r="DR35" s="129"/>
      <c r="DS35" s="129"/>
      <c r="DT35" s="129"/>
      <c r="DU35" s="129"/>
      <c r="DV35" s="129"/>
      <c r="DW35" s="129"/>
      <c r="DX35" s="129"/>
      <c r="DY35" s="129"/>
      <c r="DZ35" s="129"/>
      <c r="EA35" s="129"/>
      <c r="EB35" s="129"/>
      <c r="EC35" s="129"/>
      <c r="ED35" s="129"/>
      <c r="EE35" s="129"/>
      <c r="EF35" s="129"/>
      <c r="EG35" s="129"/>
      <c r="EH35" s="129"/>
    </row>
    <row r="36" spans="2:138" ht="15" customHeight="1">
      <c r="B36" s="104" t="s">
        <v>188</v>
      </c>
      <c r="C36" s="106" t="s">
        <v>183</v>
      </c>
      <c r="H36" s="129">
        <v>0.39228110599078342</v>
      </c>
      <c r="I36" s="129">
        <v>0.37099358974358976</v>
      </c>
      <c r="J36" s="129">
        <v>0.47107526881720435</v>
      </c>
      <c r="K36" s="129">
        <v>0.6002777777777778</v>
      </c>
      <c r="L36" s="129">
        <v>0.3301075268817204</v>
      </c>
      <c r="M36" s="129">
        <v>0.72807239057239059</v>
      </c>
      <c r="N36" s="129">
        <v>0.32282502443792765</v>
      </c>
      <c r="O36" s="129">
        <v>0.3565900944933203</v>
      </c>
      <c r="P36" s="129">
        <v>0.44835858585858585</v>
      </c>
      <c r="Q36" s="129">
        <v>0.53371212121212119</v>
      </c>
      <c r="R36" s="129">
        <v>0.53</v>
      </c>
      <c r="S36" s="129">
        <v>0.35975378787878787</v>
      </c>
      <c r="T36" s="150">
        <v>0.3312408357771261</v>
      </c>
      <c r="U36" s="129">
        <v>0.52166193181818177</v>
      </c>
      <c r="V36" s="129">
        <v>0.42769428152492667</v>
      </c>
      <c r="W36" s="129"/>
      <c r="X36" s="129"/>
      <c r="Y36" s="129"/>
      <c r="Z36" s="129"/>
      <c r="AA36" s="129"/>
      <c r="AB36" s="129"/>
      <c r="AC36" s="129"/>
      <c r="AD36" s="129"/>
      <c r="AE36" s="129"/>
      <c r="AF36" s="94"/>
      <c r="AG36" s="94"/>
      <c r="AH36" s="150"/>
      <c r="AI36" s="150"/>
      <c r="AJ36" s="150"/>
      <c r="AK36" s="150"/>
      <c r="AL36" s="150"/>
      <c r="AM36" s="150"/>
      <c r="AN36" s="150"/>
      <c r="AO36" s="150"/>
      <c r="AP36" s="150"/>
      <c r="AQ36" s="150"/>
      <c r="AR36" s="150"/>
      <c r="AS36" s="150"/>
      <c r="AT36" s="150"/>
      <c r="AU36" s="150"/>
      <c r="AV36" s="150"/>
      <c r="AW36" s="150"/>
      <c r="AX36" s="150"/>
      <c r="AY36" s="150"/>
      <c r="AZ36" s="129">
        <v>0.51636904761904767</v>
      </c>
      <c r="BA36" s="129">
        <v>0.18839285714285714</v>
      </c>
      <c r="BB36" s="129">
        <v>0.31779100529100529</v>
      </c>
      <c r="BC36" s="129">
        <v>0.21527777777777779</v>
      </c>
      <c r="BD36" s="129">
        <v>0.45418470418470419</v>
      </c>
      <c r="BE36" s="129">
        <v>0.75919913419913421</v>
      </c>
      <c r="BF36" s="129">
        <v>0.72222222222222221</v>
      </c>
      <c r="BG36" s="129">
        <v>0.68578643578643583</v>
      </c>
      <c r="BH36" s="129">
        <v>0.50703463203463206</v>
      </c>
      <c r="BI36" s="129">
        <v>2.6334776334776336E-2</v>
      </c>
      <c r="BJ36" s="129">
        <v>0.52236652236652237</v>
      </c>
      <c r="BK36" s="129">
        <v>0.371</v>
      </c>
      <c r="BL36" s="129">
        <v>0.38400000000000001</v>
      </c>
      <c r="BM36" s="129">
        <v>0.43921356421356422</v>
      </c>
      <c r="BN36" s="129">
        <v>0.41396103896103897</v>
      </c>
      <c r="BO36" s="129">
        <v>0.43939393939393939</v>
      </c>
      <c r="BP36" s="129">
        <v>0.15313852813852813</v>
      </c>
      <c r="BQ36" s="129">
        <v>0.19462481962481962</v>
      </c>
      <c r="BR36" s="129">
        <v>0.36435786435786438</v>
      </c>
      <c r="BS36" s="129">
        <v>0.58299999999999996</v>
      </c>
      <c r="BT36" s="129">
        <v>0.65</v>
      </c>
      <c r="BU36" s="129">
        <v>0.50234487734487732</v>
      </c>
      <c r="BV36" s="129">
        <v>0.59</v>
      </c>
      <c r="BW36" s="129">
        <v>0.222</v>
      </c>
      <c r="BX36" s="129">
        <v>0.66468253968253965</v>
      </c>
      <c r="BY36" s="129">
        <v>0.52056277056277056</v>
      </c>
      <c r="BZ36" s="129">
        <v>0.65854978354978355</v>
      </c>
      <c r="CA36" s="129">
        <v>0.34722222222222221</v>
      </c>
      <c r="CB36" s="129">
        <v>0.39303751803751802</v>
      </c>
      <c r="CC36" s="129">
        <v>0.45170454545454547</v>
      </c>
      <c r="CD36" s="129">
        <v>0.54600000000000004</v>
      </c>
      <c r="CE36" s="129">
        <v>0.51400000000000001</v>
      </c>
      <c r="CF36" s="129">
        <v>0.31725417439703152</v>
      </c>
      <c r="CG36" s="129">
        <v>0.25750811688311687</v>
      </c>
      <c r="CH36" s="129">
        <v>6.4000000000000001E-2</v>
      </c>
      <c r="CI36" s="150">
        <v>0.12134740259740259</v>
      </c>
      <c r="CJ36" s="150">
        <v>0.52191558441558439</v>
      </c>
      <c r="CK36" s="150">
        <v>0.31168831168831168</v>
      </c>
      <c r="CL36" s="150">
        <v>0.40100000000000002</v>
      </c>
      <c r="CM36" s="150">
        <v>0.48295454545454547</v>
      </c>
      <c r="CN36" s="150">
        <v>0.5714285714285714</v>
      </c>
      <c r="CO36" s="150">
        <v>0.64427759740259738</v>
      </c>
      <c r="CP36" s="150">
        <v>0.36952110389610388</v>
      </c>
      <c r="CQ36" s="150">
        <v>0.51359577922077926</v>
      </c>
      <c r="CR36" s="150">
        <v>0.37844967532467533</v>
      </c>
      <c r="CS36" s="150">
        <v>0.49107142857142855</v>
      </c>
      <c r="CT36" s="150">
        <v>0.30255681818181818</v>
      </c>
      <c r="CU36" s="150">
        <v>0.65600000000000003</v>
      </c>
      <c r="CV36" s="150">
        <v>0.60836038961038963</v>
      </c>
      <c r="CW36" s="150">
        <v>0.56999999999999995</v>
      </c>
      <c r="CX36" s="129">
        <v>0.72260551948051943</v>
      </c>
      <c r="CY36" s="129"/>
      <c r="CZ36" s="129"/>
      <c r="DA36" s="129"/>
      <c r="DB36" s="129"/>
      <c r="DC36" s="129"/>
      <c r="DD36" s="129"/>
      <c r="DE36" s="129"/>
      <c r="DF36" s="129"/>
      <c r="DG36" s="129"/>
      <c r="DH36" s="129"/>
      <c r="DI36" s="129"/>
      <c r="DJ36" s="129"/>
      <c r="DK36" s="129"/>
      <c r="DL36" s="129"/>
      <c r="DM36" s="129"/>
      <c r="DN36" s="129"/>
      <c r="DO36" s="129"/>
      <c r="DP36" s="129"/>
      <c r="DQ36" s="129"/>
      <c r="DR36" s="129"/>
      <c r="DS36" s="129"/>
      <c r="DT36" s="129"/>
      <c r="DU36" s="129"/>
      <c r="DV36" s="129"/>
      <c r="DW36" s="129"/>
      <c r="DX36" s="129"/>
      <c r="DY36" s="129"/>
      <c r="DZ36" s="129"/>
      <c r="EA36" s="129"/>
      <c r="EB36" s="129"/>
      <c r="EC36" s="129"/>
      <c r="ED36" s="129"/>
      <c r="EE36" s="129"/>
      <c r="EF36" s="129"/>
      <c r="EG36" s="129"/>
      <c r="EH36" s="129"/>
    </row>
    <row r="37" spans="2:138" ht="15" customHeight="1">
      <c r="B37" s="104" t="s">
        <v>189</v>
      </c>
      <c r="C37" s="106" t="s">
        <v>190</v>
      </c>
      <c r="H37" s="96">
        <v>91722.4</v>
      </c>
      <c r="I37" s="96">
        <v>66406.100000000006</v>
      </c>
      <c r="J37" s="96">
        <v>91363.7</v>
      </c>
      <c r="K37" s="96">
        <v>98800.1</v>
      </c>
      <c r="L37" s="96">
        <v>56570.9</v>
      </c>
      <c r="M37" s="96">
        <v>139651.29999999999</v>
      </c>
      <c r="N37" s="96">
        <v>56447.1</v>
      </c>
      <c r="O37" s="96">
        <v>78408.3</v>
      </c>
      <c r="P37" s="96">
        <v>72938.600000000006</v>
      </c>
      <c r="Q37" s="96">
        <v>95371.7</v>
      </c>
      <c r="R37" s="96">
        <v>95371.7</v>
      </c>
      <c r="S37" s="96">
        <v>71152.600000000006</v>
      </c>
      <c r="T37" s="183">
        <v>60252.3</v>
      </c>
      <c r="U37" s="96">
        <v>87958</v>
      </c>
      <c r="V37" s="96">
        <v>90340.2</v>
      </c>
      <c r="W37" s="96"/>
      <c r="X37" s="96"/>
      <c r="Y37" s="96"/>
      <c r="Z37" s="96"/>
      <c r="AA37" s="96"/>
      <c r="AB37" s="96"/>
      <c r="AC37" s="96"/>
      <c r="AD37" s="96"/>
      <c r="AE37" s="96"/>
      <c r="AF37" s="94"/>
      <c r="AG37" s="94"/>
      <c r="AH37" s="183"/>
      <c r="AI37" s="183"/>
      <c r="AJ37" s="183"/>
      <c r="AK37" s="183"/>
      <c r="AL37" s="183"/>
      <c r="AM37" s="183"/>
      <c r="AN37" s="183"/>
      <c r="AO37" s="183"/>
      <c r="AP37" s="183"/>
      <c r="AQ37" s="183"/>
      <c r="AR37" s="183"/>
      <c r="AS37" s="183"/>
      <c r="AT37" s="183"/>
      <c r="AU37" s="183"/>
      <c r="AV37" s="183"/>
      <c r="AW37" s="183"/>
      <c r="AX37" s="183"/>
      <c r="AY37" s="183"/>
      <c r="AZ37" s="96">
        <v>18919</v>
      </c>
      <c r="BA37" s="96">
        <v>6906</v>
      </c>
      <c r="BB37" s="96">
        <v>7384</v>
      </c>
      <c r="BC37" s="96">
        <v>8958</v>
      </c>
      <c r="BD37" s="96">
        <v>30262.5</v>
      </c>
      <c r="BE37" s="96">
        <v>32437.7</v>
      </c>
      <c r="BF37" s="96">
        <v>36831</v>
      </c>
      <c r="BG37" s="96">
        <v>27827.7</v>
      </c>
      <c r="BH37" s="96">
        <v>23551.5</v>
      </c>
      <c r="BI37" s="96">
        <v>1799.7</v>
      </c>
      <c r="BJ37" s="96">
        <v>24497.1</v>
      </c>
      <c r="BK37" s="96">
        <v>10082</v>
      </c>
      <c r="BL37" s="96">
        <v>12903.3</v>
      </c>
      <c r="BM37" s="96">
        <v>20461.8</v>
      </c>
      <c r="BN37" s="96">
        <v>18493.5</v>
      </c>
      <c r="BO37" s="96">
        <v>23318.1</v>
      </c>
      <c r="BP37" s="96">
        <v>9861.9</v>
      </c>
      <c r="BQ37" s="96">
        <v>9442.4</v>
      </c>
      <c r="BR37" s="96">
        <v>14843.8</v>
      </c>
      <c r="BS37" s="96">
        <v>23448.400000000001</v>
      </c>
      <c r="BT37" s="96">
        <v>22494.1</v>
      </c>
      <c r="BU37" s="96">
        <v>18027.599999999999</v>
      </c>
      <c r="BV37" s="96">
        <v>22311.200000000001</v>
      </c>
      <c r="BW37" s="96">
        <v>7580.4</v>
      </c>
      <c r="BX37" s="96">
        <v>36385.9</v>
      </c>
      <c r="BY37" s="96">
        <v>19215.8</v>
      </c>
      <c r="BZ37" s="96">
        <v>28330.2</v>
      </c>
      <c r="CA37" s="96">
        <v>11975</v>
      </c>
      <c r="CB37" s="96">
        <v>23709.5</v>
      </c>
      <c r="CC37" s="96">
        <v>27297</v>
      </c>
      <c r="CD37" s="96">
        <v>20912</v>
      </c>
      <c r="CE37" s="96">
        <v>24383.1</v>
      </c>
      <c r="CF37" s="96">
        <v>13482.9</v>
      </c>
      <c r="CG37" s="96">
        <v>15602.7</v>
      </c>
      <c r="CH37" s="96">
        <v>2089.3000000000002</v>
      </c>
      <c r="CI37" s="183">
        <v>4499.1000000000004</v>
      </c>
      <c r="CJ37" s="183">
        <v>5242.1999999999953</v>
      </c>
      <c r="CK37" s="183">
        <v>12358.9</v>
      </c>
      <c r="CL37" s="183">
        <v>15299</v>
      </c>
      <c r="CM37" s="183">
        <v>24143.7</v>
      </c>
      <c r="CN37" s="183">
        <v>29650.5</v>
      </c>
      <c r="CO37" s="183">
        <v>34652.1</v>
      </c>
      <c r="CP37" s="183">
        <v>15600.2</v>
      </c>
      <c r="CQ37" s="183">
        <v>26830</v>
      </c>
      <c r="CR37" s="183">
        <v>16602</v>
      </c>
      <c r="CS37" s="183">
        <v>19431.8</v>
      </c>
      <c r="CT37" s="183">
        <v>15202.7</v>
      </c>
      <c r="CU37" s="183">
        <v>24454.1</v>
      </c>
      <c r="CV37" s="183">
        <v>26548.3</v>
      </c>
      <c r="CW37" s="183">
        <v>22194</v>
      </c>
      <c r="CX37" s="96">
        <v>39770.9</v>
      </c>
      <c r="CY37" s="96"/>
      <c r="CZ37" s="96"/>
      <c r="DA37" s="96"/>
      <c r="DB37" s="96"/>
      <c r="DC37" s="96"/>
      <c r="DD37" s="96"/>
      <c r="DE37" s="96"/>
      <c r="DF37" s="96"/>
      <c r="DG37" s="96"/>
      <c r="DH37" s="96"/>
      <c r="DI37" s="96"/>
      <c r="DJ37" s="96"/>
      <c r="DK37" s="96"/>
      <c r="DL37" s="96"/>
      <c r="DM37" s="96"/>
      <c r="DN37" s="96"/>
      <c r="DO37" s="96"/>
      <c r="DP37" s="96"/>
      <c r="DQ37" s="96"/>
      <c r="DR37" s="96"/>
      <c r="DS37" s="96"/>
      <c r="DT37" s="96"/>
      <c r="DU37" s="96"/>
      <c r="DV37" s="96"/>
      <c r="DW37" s="96"/>
      <c r="DX37" s="96"/>
      <c r="DY37" s="96"/>
      <c r="DZ37" s="96"/>
      <c r="EA37" s="96"/>
      <c r="EB37" s="96"/>
      <c r="EC37" s="96"/>
      <c r="ED37" s="96"/>
      <c r="EE37" s="96"/>
      <c r="EF37" s="96"/>
      <c r="EG37" s="96"/>
      <c r="EH37" s="96"/>
    </row>
    <row r="38" spans="2:138" ht="15" customHeight="1">
      <c r="B38" s="104" t="s">
        <v>191</v>
      </c>
      <c r="C38" s="106" t="s">
        <v>181</v>
      </c>
      <c r="H38" s="96">
        <v>3633.5</v>
      </c>
      <c r="I38" s="96">
        <v>2867.5</v>
      </c>
      <c r="J38" s="96">
        <v>3262.1</v>
      </c>
      <c r="K38" s="96">
        <v>3866.8</v>
      </c>
      <c r="L38" s="96">
        <v>2173.5</v>
      </c>
      <c r="M38" s="96">
        <v>4315.5</v>
      </c>
      <c r="N38" s="96">
        <v>1917.5</v>
      </c>
      <c r="O38" s="96">
        <v>2101.5</v>
      </c>
      <c r="P38" s="96">
        <v>2576.75</v>
      </c>
      <c r="Q38" s="96">
        <v>3069.5</v>
      </c>
      <c r="R38" s="96">
        <v>3069.5</v>
      </c>
      <c r="S38" s="96">
        <v>1821.75</v>
      </c>
      <c r="T38" s="183">
        <v>1694</v>
      </c>
      <c r="U38" s="96">
        <v>2449.5</v>
      </c>
      <c r="V38" s="96">
        <v>2272.5</v>
      </c>
      <c r="W38" s="96"/>
      <c r="X38" s="96"/>
      <c r="Y38" s="96"/>
      <c r="Z38" s="96"/>
      <c r="AA38" s="96"/>
      <c r="AB38" s="96"/>
      <c r="AC38" s="96"/>
      <c r="AD38" s="96"/>
      <c r="AE38" s="96"/>
      <c r="AF38" s="94"/>
      <c r="AG38" s="94"/>
      <c r="AH38" s="183"/>
      <c r="AI38" s="183"/>
      <c r="AJ38" s="183"/>
      <c r="AK38" s="183"/>
      <c r="AL38" s="183"/>
      <c r="AM38" s="183"/>
      <c r="AN38" s="183"/>
      <c r="AO38" s="183"/>
      <c r="AP38" s="183"/>
      <c r="AQ38" s="183"/>
      <c r="AR38" s="183"/>
      <c r="AS38" s="183"/>
      <c r="AT38" s="183"/>
      <c r="AU38" s="183"/>
      <c r="AV38" s="183"/>
      <c r="AW38" s="183"/>
      <c r="AX38" s="183"/>
      <c r="AY38" s="183"/>
      <c r="AZ38" s="96">
        <v>788</v>
      </c>
      <c r="BA38" s="96">
        <v>294</v>
      </c>
      <c r="BB38" s="96">
        <v>419</v>
      </c>
      <c r="BC38" s="96">
        <v>289</v>
      </c>
      <c r="BD38" s="96">
        <v>875.75</v>
      </c>
      <c r="BE38" s="96">
        <v>1043.25</v>
      </c>
      <c r="BF38" s="96">
        <v>993</v>
      </c>
      <c r="BG38" s="96">
        <v>945.5</v>
      </c>
      <c r="BH38" s="96">
        <v>702.75</v>
      </c>
      <c r="BI38" s="96">
        <v>35</v>
      </c>
      <c r="BJ38" s="96">
        <v>719.5</v>
      </c>
      <c r="BK38" s="96">
        <v>494.5</v>
      </c>
      <c r="BL38" s="96">
        <v>458.25</v>
      </c>
      <c r="BM38" s="96">
        <v>602.5</v>
      </c>
      <c r="BN38" s="96">
        <v>565.25</v>
      </c>
      <c r="BO38" s="96">
        <v>601.5</v>
      </c>
      <c r="BP38" s="96">
        <v>199</v>
      </c>
      <c r="BQ38" s="96">
        <v>258.25</v>
      </c>
      <c r="BR38" s="96">
        <v>489.5</v>
      </c>
      <c r="BS38" s="96">
        <v>793</v>
      </c>
      <c r="BT38" s="96">
        <v>881.75</v>
      </c>
      <c r="BU38" s="96">
        <v>650.25</v>
      </c>
      <c r="BV38" s="96">
        <v>789.5</v>
      </c>
      <c r="BW38" s="96">
        <v>294.25</v>
      </c>
      <c r="BX38" s="96">
        <v>864.5</v>
      </c>
      <c r="BY38" s="96">
        <v>708.5</v>
      </c>
      <c r="BZ38" s="96">
        <v>894.5</v>
      </c>
      <c r="CA38" s="96">
        <v>440.25</v>
      </c>
      <c r="CB38" s="96">
        <v>473</v>
      </c>
      <c r="CC38" s="96">
        <v>485.5</v>
      </c>
      <c r="CD38" s="96">
        <v>660.25</v>
      </c>
      <c r="CE38" s="96">
        <v>570.5</v>
      </c>
      <c r="CF38" s="96">
        <v>305</v>
      </c>
      <c r="CG38" s="96">
        <v>274</v>
      </c>
      <c r="CH38" s="96">
        <v>69.5</v>
      </c>
      <c r="CI38" s="183">
        <v>140</v>
      </c>
      <c r="CJ38" s="183">
        <v>612.5</v>
      </c>
      <c r="CK38" s="183">
        <v>376.75</v>
      </c>
      <c r="CL38" s="183">
        <v>460.5</v>
      </c>
      <c r="CM38" s="183">
        <v>569.75</v>
      </c>
      <c r="CN38" s="183">
        <v>676</v>
      </c>
      <c r="CO38" s="183">
        <v>768.5</v>
      </c>
      <c r="CP38" s="183">
        <v>415.5</v>
      </c>
      <c r="CQ38" s="183">
        <v>619.5</v>
      </c>
      <c r="CR38" s="183">
        <v>448.5</v>
      </c>
      <c r="CS38" s="183">
        <v>585.25</v>
      </c>
      <c r="CT38" s="183">
        <v>331.25</v>
      </c>
      <c r="CU38" s="183">
        <v>642.25</v>
      </c>
      <c r="CV38" s="183">
        <v>729</v>
      </c>
      <c r="CW38" s="183">
        <v>640</v>
      </c>
      <c r="CX38" s="96">
        <v>847.5</v>
      </c>
      <c r="CY38" s="96"/>
      <c r="CZ38" s="96"/>
      <c r="DA38" s="96"/>
      <c r="DB38" s="96"/>
      <c r="DC38" s="96"/>
      <c r="DD38" s="96"/>
      <c r="DE38" s="96"/>
      <c r="DF38" s="96"/>
      <c r="DG38" s="96"/>
      <c r="DH38" s="96"/>
      <c r="DI38" s="96"/>
      <c r="DJ38" s="96"/>
      <c r="DK38" s="96"/>
      <c r="DL38" s="96"/>
      <c r="DM38" s="96"/>
      <c r="DN38" s="96"/>
      <c r="DO38" s="96"/>
      <c r="DP38" s="96"/>
      <c r="DQ38" s="96"/>
      <c r="DR38" s="96"/>
      <c r="DS38" s="96"/>
      <c r="DT38" s="96"/>
      <c r="DU38" s="96"/>
      <c r="DV38" s="96"/>
      <c r="DW38" s="96"/>
      <c r="DX38" s="96"/>
      <c r="DY38" s="96"/>
      <c r="DZ38" s="96"/>
      <c r="EA38" s="96"/>
      <c r="EB38" s="96"/>
      <c r="EC38" s="96"/>
      <c r="ED38" s="96"/>
      <c r="EE38" s="96"/>
      <c r="EF38" s="96"/>
      <c r="EG38" s="96"/>
      <c r="EH38" s="96"/>
    </row>
    <row r="39" spans="2:138" ht="15" customHeight="1">
      <c r="B39" s="104" t="s">
        <v>192</v>
      </c>
      <c r="C39" s="106" t="s">
        <v>193</v>
      </c>
      <c r="H39" s="96">
        <v>28.599999999999994</v>
      </c>
      <c r="I39" s="96">
        <v>27.800000000000004</v>
      </c>
      <c r="J39" s="96">
        <v>29.699999999999996</v>
      </c>
      <c r="K39" s="96">
        <v>23.4</v>
      </c>
      <c r="L39" s="96">
        <v>28.4</v>
      </c>
      <c r="M39" s="96">
        <v>34.700000000000003</v>
      </c>
      <c r="N39" s="96">
        <v>33.9</v>
      </c>
      <c r="O39" s="96">
        <v>37.299999999999997</v>
      </c>
      <c r="P39" s="96">
        <v>30.3</v>
      </c>
      <c r="Q39" s="96">
        <v>29.4</v>
      </c>
      <c r="R39" s="96">
        <v>29.4</v>
      </c>
      <c r="S39" s="96">
        <v>35.4</v>
      </c>
      <c r="T39" s="183">
        <v>39.799999999999997</v>
      </c>
      <c r="U39" s="96">
        <v>41.6</v>
      </c>
      <c r="V39" s="96">
        <v>39.4</v>
      </c>
      <c r="W39" s="96"/>
      <c r="X39" s="96"/>
      <c r="Y39" s="96"/>
      <c r="Z39" s="96"/>
      <c r="AA39" s="96"/>
      <c r="AB39" s="96"/>
      <c r="AC39" s="96"/>
      <c r="AD39" s="96"/>
      <c r="AE39" s="96"/>
      <c r="AF39" s="94"/>
      <c r="AG39" s="94"/>
      <c r="AH39" s="195"/>
      <c r="AI39" s="195"/>
      <c r="AJ39" s="195"/>
      <c r="AK39" s="195"/>
      <c r="AL39" s="195"/>
      <c r="AM39" s="195"/>
      <c r="AN39" s="195"/>
      <c r="AO39" s="195"/>
      <c r="AP39" s="195"/>
      <c r="AQ39" s="195"/>
      <c r="AR39" s="195"/>
      <c r="AS39" s="195"/>
      <c r="AT39" s="195"/>
      <c r="AU39" s="195"/>
      <c r="AV39" s="195"/>
      <c r="AW39" s="195"/>
      <c r="AX39" s="195"/>
      <c r="AY39" s="195"/>
      <c r="AZ39" s="96">
        <v>22.4</v>
      </c>
      <c r="BA39" s="96">
        <v>22</v>
      </c>
      <c r="BB39" s="96">
        <v>30.2</v>
      </c>
      <c r="BC39" s="96">
        <v>27.8</v>
      </c>
      <c r="BD39" s="96">
        <v>33.5</v>
      </c>
      <c r="BE39" s="96">
        <v>31.600000000000005</v>
      </c>
      <c r="BF39" s="96">
        <v>36.200000000000003</v>
      </c>
      <c r="BG39" s="96">
        <v>27.7</v>
      </c>
      <c r="BH39" s="96">
        <v>34.1</v>
      </c>
      <c r="BI39" s="96">
        <v>45.6</v>
      </c>
      <c r="BJ39" s="96">
        <v>33.4</v>
      </c>
      <c r="BK39" s="96">
        <v>24.3</v>
      </c>
      <c r="BL39" s="96">
        <v>26.2</v>
      </c>
      <c r="BM39" s="96">
        <v>31</v>
      </c>
      <c r="BN39" s="96">
        <v>30.3</v>
      </c>
      <c r="BO39" s="96">
        <v>36.299999999999997</v>
      </c>
      <c r="BP39" s="96">
        <v>35.9</v>
      </c>
      <c r="BQ39" s="96">
        <v>37</v>
      </c>
      <c r="BR39" s="96">
        <v>28.8</v>
      </c>
      <c r="BS39" s="96">
        <v>29.1</v>
      </c>
      <c r="BT39" s="96">
        <v>24.4</v>
      </c>
      <c r="BU39" s="96">
        <v>26.7</v>
      </c>
      <c r="BV39" s="96">
        <v>25.9</v>
      </c>
      <c r="BW39" s="96">
        <v>21.6</v>
      </c>
      <c r="BX39" s="96">
        <v>36.4</v>
      </c>
      <c r="BY39" s="96">
        <v>27</v>
      </c>
      <c r="BZ39" s="96">
        <v>30.4</v>
      </c>
      <c r="CA39" s="96">
        <v>27.4</v>
      </c>
      <c r="CB39" s="96">
        <v>38.200000000000003</v>
      </c>
      <c r="CC39" s="96">
        <v>39.700000000000003</v>
      </c>
      <c r="CD39" s="96">
        <v>32</v>
      </c>
      <c r="CE39" s="96">
        <v>35.6</v>
      </c>
      <c r="CF39" s="139">
        <v>35.1</v>
      </c>
      <c r="CG39" s="139">
        <v>42.2</v>
      </c>
      <c r="CH39" s="139">
        <v>28.3</v>
      </c>
      <c r="CI39" s="195">
        <v>27.6</v>
      </c>
      <c r="CJ39" s="195">
        <v>38.5</v>
      </c>
      <c r="CK39" s="195">
        <v>33.700000000000003</v>
      </c>
      <c r="CL39" s="195">
        <v>33.4</v>
      </c>
      <c r="CM39" s="195">
        <v>45.3</v>
      </c>
      <c r="CN39" s="195">
        <v>43.4</v>
      </c>
      <c r="CO39" s="195">
        <v>41.2</v>
      </c>
      <c r="CP39" s="195">
        <v>34.6</v>
      </c>
      <c r="CQ39" s="195">
        <v>39.1</v>
      </c>
      <c r="CR39" s="195">
        <v>42</v>
      </c>
      <c r="CS39" s="195">
        <v>40.6</v>
      </c>
      <c r="CT39" s="195">
        <v>38.6</v>
      </c>
      <c r="CU39" s="195">
        <v>34.6</v>
      </c>
      <c r="CV39" s="195">
        <v>35.6</v>
      </c>
      <c r="CW39" s="195">
        <v>32.4</v>
      </c>
      <c r="CX39" s="139">
        <v>42.4</v>
      </c>
      <c r="CY39" s="139"/>
      <c r="CZ39" s="139"/>
      <c r="DA39" s="139"/>
      <c r="DB39" s="139"/>
      <c r="DC39" s="139"/>
      <c r="DD39" s="139"/>
      <c r="DE39" s="139"/>
      <c r="DF39" s="139"/>
      <c r="DG39" s="139"/>
      <c r="DH39" s="139"/>
      <c r="DI39" s="139"/>
      <c r="DJ39" s="139"/>
      <c r="DK39" s="139"/>
      <c r="DL39" s="139"/>
      <c r="DM39" s="139"/>
      <c r="DN39" s="139"/>
      <c r="DO39" s="139"/>
      <c r="DP39" s="139"/>
      <c r="DQ39" s="139"/>
      <c r="DR39" s="139"/>
      <c r="DS39" s="139"/>
      <c r="DT39" s="139"/>
      <c r="DU39" s="139"/>
      <c r="DV39" s="139"/>
      <c r="DW39" s="139"/>
      <c r="DX39" s="139"/>
      <c r="DY39" s="139"/>
      <c r="DZ39" s="139"/>
      <c r="EA39" s="139"/>
      <c r="EB39" s="139"/>
      <c r="EC39" s="139"/>
      <c r="ED39" s="139"/>
      <c r="EE39" s="139"/>
      <c r="EF39" s="139"/>
      <c r="EG39" s="139"/>
      <c r="EH39" s="139"/>
    </row>
    <row r="40" spans="2:138" s="264" customFormat="1">
      <c r="B40" s="252" t="s">
        <v>194</v>
      </c>
      <c r="C40" s="253"/>
      <c r="D40" s="263"/>
      <c r="E40" s="263"/>
      <c r="F40" s="263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  <c r="S40" s="269"/>
      <c r="T40" s="268"/>
      <c r="U40" s="269"/>
      <c r="V40" s="269"/>
      <c r="W40" s="269"/>
      <c r="X40" s="269"/>
      <c r="Y40" s="269"/>
      <c r="Z40" s="269"/>
      <c r="AA40" s="269"/>
      <c r="AB40" s="269"/>
      <c r="AC40" s="269"/>
      <c r="AD40" s="269"/>
      <c r="AE40" s="269"/>
      <c r="AF40" s="269"/>
      <c r="AG40" s="269"/>
      <c r="AH40" s="268"/>
      <c r="AI40" s="268"/>
      <c r="AJ40" s="268"/>
      <c r="AK40" s="268"/>
      <c r="AL40" s="268"/>
      <c r="AM40" s="268"/>
      <c r="AN40" s="268"/>
      <c r="AO40" s="268"/>
      <c r="AP40" s="268"/>
      <c r="AQ40" s="268"/>
      <c r="AR40" s="268"/>
      <c r="AS40" s="268"/>
      <c r="AT40" s="268"/>
      <c r="AU40" s="268"/>
      <c r="AV40" s="268"/>
      <c r="AW40" s="268"/>
      <c r="AX40" s="268"/>
      <c r="AY40" s="268"/>
      <c r="AZ40" s="269"/>
      <c r="BA40" s="269"/>
      <c r="BB40" s="269"/>
      <c r="BC40" s="269"/>
      <c r="BD40" s="269"/>
      <c r="BE40" s="269"/>
      <c r="BF40" s="269"/>
      <c r="BG40" s="269"/>
      <c r="BH40" s="269"/>
      <c r="BI40" s="269"/>
      <c r="BJ40" s="269"/>
      <c r="BK40" s="269"/>
      <c r="BL40" s="269"/>
      <c r="BM40" s="269"/>
      <c r="BN40" s="269"/>
      <c r="BO40" s="269"/>
      <c r="BP40" s="269"/>
      <c r="BQ40" s="269"/>
      <c r="BR40" s="269"/>
      <c r="BS40" s="269"/>
      <c r="BT40" s="269"/>
      <c r="BU40" s="269"/>
      <c r="BV40" s="269"/>
      <c r="BW40" s="269"/>
      <c r="BX40" s="269"/>
      <c r="BY40" s="269"/>
      <c r="BZ40" s="269"/>
      <c r="CA40" s="269"/>
      <c r="CB40" s="269"/>
      <c r="CC40" s="269"/>
      <c r="CD40" s="269"/>
      <c r="CE40" s="269"/>
      <c r="CF40" s="269"/>
      <c r="CG40" s="269"/>
      <c r="CH40" s="269"/>
      <c r="CI40" s="268"/>
      <c r="CJ40" s="268"/>
      <c r="CK40" s="268"/>
      <c r="CL40" s="268"/>
      <c r="CM40" s="268"/>
      <c r="CN40" s="268"/>
      <c r="CO40" s="268"/>
      <c r="CP40" s="268"/>
      <c r="CQ40" s="268"/>
      <c r="CR40" s="268"/>
      <c r="CS40" s="268"/>
      <c r="CT40" s="268"/>
      <c r="CU40" s="268"/>
      <c r="CV40" s="268"/>
      <c r="CW40" s="268"/>
      <c r="CX40" s="269"/>
      <c r="CY40" s="269"/>
      <c r="CZ40" s="269"/>
      <c r="DA40" s="269"/>
      <c r="DB40" s="269"/>
      <c r="DC40" s="269"/>
      <c r="DD40" s="269"/>
      <c r="DE40" s="269"/>
      <c r="DF40" s="269"/>
      <c r="DG40" s="269"/>
      <c r="DH40" s="269"/>
      <c r="DI40" s="269"/>
      <c r="DJ40" s="269"/>
      <c r="DK40" s="269"/>
      <c r="DL40" s="269"/>
      <c r="DM40" s="269"/>
      <c r="DN40" s="269"/>
      <c r="DO40" s="269"/>
      <c r="DP40" s="269"/>
      <c r="DQ40" s="269"/>
      <c r="DR40" s="269"/>
      <c r="DS40" s="269"/>
      <c r="DT40" s="269"/>
      <c r="DU40" s="269"/>
      <c r="DV40" s="269"/>
      <c r="DW40" s="269"/>
      <c r="DX40" s="269"/>
      <c r="DY40" s="269"/>
      <c r="DZ40" s="269"/>
      <c r="EA40" s="269"/>
      <c r="EB40" s="269"/>
      <c r="EC40" s="269"/>
      <c r="ED40" s="269"/>
      <c r="EE40" s="269"/>
      <c r="EF40" s="269"/>
      <c r="EG40" s="269"/>
      <c r="EH40" s="269"/>
    </row>
    <row r="41" spans="2:138" ht="15" customHeight="1">
      <c r="B41" s="105" t="s">
        <v>195</v>
      </c>
      <c r="C41" s="106" t="s">
        <v>174</v>
      </c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  <c r="S41" s="95"/>
      <c r="T41" s="242"/>
      <c r="U41" s="95"/>
      <c r="V41" s="95"/>
      <c r="W41" s="95"/>
      <c r="X41" s="95"/>
      <c r="Y41" s="95"/>
      <c r="Z41" s="95"/>
      <c r="AA41" s="95"/>
      <c r="AB41" s="95"/>
      <c r="AC41" s="95"/>
      <c r="AD41" s="95"/>
      <c r="AE41" s="95"/>
      <c r="AF41" s="94"/>
      <c r="AG41" s="94"/>
      <c r="AH41" s="242"/>
      <c r="AI41" s="242"/>
      <c r="AJ41" s="242"/>
      <c r="AK41" s="242"/>
      <c r="AL41" s="242"/>
      <c r="AM41" s="242"/>
      <c r="AN41" s="242"/>
      <c r="AO41" s="242"/>
      <c r="AP41" s="242"/>
      <c r="AQ41" s="242"/>
      <c r="AR41" s="242"/>
      <c r="AS41" s="242"/>
      <c r="AT41" s="242"/>
      <c r="AU41" s="242"/>
      <c r="AV41" s="242"/>
      <c r="AW41" s="242"/>
      <c r="AX41" s="242"/>
      <c r="AY41" s="242"/>
      <c r="AZ41" s="9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/>
      <c r="BO41" s="95"/>
      <c r="BP41" s="95"/>
      <c r="BQ41" s="95"/>
      <c r="BR41" s="95"/>
      <c r="BS41" s="95"/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242"/>
      <c r="CJ41" s="242"/>
      <c r="CK41" s="242"/>
      <c r="CL41" s="242"/>
      <c r="CM41" s="242"/>
      <c r="CN41" s="242"/>
      <c r="CO41" s="242"/>
      <c r="CP41" s="242"/>
      <c r="CQ41" s="242"/>
      <c r="CR41" s="242"/>
      <c r="CS41" s="242"/>
      <c r="CT41" s="242"/>
      <c r="CU41" s="242"/>
      <c r="CV41" s="242"/>
      <c r="CW41" s="242"/>
      <c r="CX41" s="95"/>
      <c r="CY41" s="95"/>
      <c r="CZ41" s="95"/>
      <c r="DA41" s="95"/>
      <c r="DB41" s="95"/>
      <c r="DC41" s="95"/>
      <c r="DD41" s="95"/>
      <c r="DE41" s="95"/>
      <c r="DF41" s="95"/>
      <c r="DG41" s="95"/>
      <c r="DH41" s="95"/>
      <c r="DI41" s="95"/>
      <c r="DJ41" s="95"/>
      <c r="DK41" s="95"/>
      <c r="DL41" s="95"/>
      <c r="DM41" s="95"/>
      <c r="DN41" s="95"/>
      <c r="DO41" s="95"/>
      <c r="DP41" s="95"/>
      <c r="DQ41" s="95"/>
      <c r="DR41" s="95"/>
      <c r="DS41" s="95"/>
      <c r="DT41" s="95"/>
      <c r="DU41" s="95"/>
      <c r="DV41" s="95"/>
      <c r="DW41" s="95"/>
      <c r="DX41" s="95"/>
      <c r="DY41" s="95"/>
      <c r="DZ41" s="95"/>
      <c r="EA41" s="95"/>
      <c r="EB41" s="95"/>
      <c r="EC41" s="95"/>
      <c r="ED41" s="95"/>
      <c r="EE41" s="95"/>
      <c r="EF41" s="95"/>
      <c r="EG41" s="95"/>
      <c r="EH41" s="95"/>
    </row>
    <row r="42" spans="2:138" ht="15" customHeight="1">
      <c r="B42" s="105" t="s">
        <v>196</v>
      </c>
      <c r="C42" s="106" t="s">
        <v>176</v>
      </c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183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3"/>
      <c r="AG42" s="93"/>
      <c r="AH42" s="183"/>
      <c r="AI42" s="183"/>
      <c r="AJ42" s="183"/>
      <c r="AK42" s="183"/>
      <c r="AL42" s="183"/>
      <c r="AM42" s="183"/>
      <c r="AN42" s="183"/>
      <c r="AO42" s="183"/>
      <c r="AP42" s="183"/>
      <c r="AQ42" s="183"/>
      <c r="AR42" s="183"/>
      <c r="AS42" s="183"/>
      <c r="AT42" s="183"/>
      <c r="AU42" s="183"/>
      <c r="AV42" s="183"/>
      <c r="AW42" s="183"/>
      <c r="AX42" s="183"/>
      <c r="AY42" s="183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  <c r="CA42" s="96"/>
      <c r="CB42" s="96"/>
      <c r="CC42" s="96"/>
      <c r="CD42" s="96"/>
      <c r="CE42" s="96"/>
      <c r="CF42" s="96"/>
      <c r="CG42" s="96"/>
      <c r="CH42" s="96"/>
      <c r="CI42" s="183"/>
      <c r="CJ42" s="183"/>
      <c r="CK42" s="183"/>
      <c r="CL42" s="183"/>
      <c r="CM42" s="183"/>
      <c r="CN42" s="183"/>
      <c r="CO42" s="183"/>
      <c r="CP42" s="183"/>
      <c r="CQ42" s="183"/>
      <c r="CR42" s="183"/>
      <c r="CS42" s="183"/>
      <c r="CT42" s="183"/>
      <c r="CU42" s="183"/>
      <c r="CV42" s="183"/>
      <c r="CW42" s="183"/>
      <c r="CX42" s="96"/>
      <c r="CY42" s="96"/>
      <c r="CZ42" s="96"/>
      <c r="DA42" s="96"/>
      <c r="DB42" s="96"/>
      <c r="DC42" s="96"/>
      <c r="DD42" s="96"/>
      <c r="DE42" s="96"/>
      <c r="DF42" s="96"/>
      <c r="DG42" s="96"/>
      <c r="DH42" s="96"/>
      <c r="DI42" s="96"/>
      <c r="DJ42" s="96"/>
      <c r="DK42" s="96"/>
      <c r="DL42" s="96"/>
      <c r="DM42" s="96"/>
      <c r="DN42" s="96"/>
      <c r="DO42" s="96"/>
      <c r="DP42" s="96"/>
      <c r="DQ42" s="96"/>
      <c r="DR42" s="96"/>
      <c r="DS42" s="96"/>
      <c r="DT42" s="96"/>
      <c r="DU42" s="96"/>
      <c r="DV42" s="96"/>
      <c r="DW42" s="96"/>
      <c r="DX42" s="96"/>
      <c r="DY42" s="96"/>
      <c r="DZ42" s="96"/>
      <c r="EA42" s="96"/>
      <c r="EB42" s="96"/>
      <c r="EC42" s="96"/>
      <c r="ED42" s="96"/>
      <c r="EE42" s="96"/>
      <c r="EF42" s="96"/>
      <c r="EG42" s="96"/>
      <c r="EH42" s="96"/>
    </row>
    <row r="43" spans="2:138" ht="15" customHeight="1">
      <c r="B43" s="105" t="s">
        <v>197</v>
      </c>
      <c r="C43" s="106" t="s">
        <v>152</v>
      </c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183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3"/>
      <c r="AG43" s="93"/>
      <c r="AH43" s="183"/>
      <c r="AI43" s="183"/>
      <c r="AJ43" s="183"/>
      <c r="AK43" s="183"/>
      <c r="AL43" s="183"/>
      <c r="AM43" s="183"/>
      <c r="AN43" s="183"/>
      <c r="AO43" s="183"/>
      <c r="AP43" s="183"/>
      <c r="AQ43" s="183"/>
      <c r="AR43" s="183"/>
      <c r="AS43" s="183"/>
      <c r="AT43" s="183"/>
      <c r="AU43" s="183"/>
      <c r="AV43" s="183"/>
      <c r="AW43" s="183"/>
      <c r="AX43" s="183"/>
      <c r="AY43" s="183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  <c r="CA43" s="96"/>
      <c r="CB43" s="96"/>
      <c r="CC43" s="96"/>
      <c r="CD43" s="96"/>
      <c r="CE43" s="96"/>
      <c r="CF43" s="96"/>
      <c r="CG43" s="96"/>
      <c r="CH43" s="96"/>
      <c r="CI43" s="183"/>
      <c r="CJ43" s="183"/>
      <c r="CK43" s="183"/>
      <c r="CL43" s="183"/>
      <c r="CM43" s="183"/>
      <c r="CN43" s="183"/>
      <c r="CO43" s="183"/>
      <c r="CP43" s="183"/>
      <c r="CQ43" s="183"/>
      <c r="CR43" s="183"/>
      <c r="CS43" s="183"/>
      <c r="CT43" s="183"/>
      <c r="CU43" s="183"/>
      <c r="CV43" s="183"/>
      <c r="CW43" s="183"/>
      <c r="CX43" s="96"/>
      <c r="CY43" s="96"/>
      <c r="CZ43" s="96"/>
      <c r="DA43" s="96"/>
      <c r="DB43" s="96"/>
      <c r="DC43" s="96"/>
      <c r="DD43" s="96"/>
      <c r="DE43" s="96"/>
      <c r="DF43" s="96"/>
      <c r="DG43" s="96"/>
      <c r="DH43" s="96"/>
      <c r="DI43" s="96"/>
      <c r="DJ43" s="96"/>
      <c r="DK43" s="96"/>
      <c r="DL43" s="96"/>
      <c r="DM43" s="96"/>
      <c r="DN43" s="96"/>
      <c r="DO43" s="96"/>
      <c r="DP43" s="96"/>
      <c r="DQ43" s="96"/>
      <c r="DR43" s="96"/>
      <c r="DS43" s="96"/>
      <c r="DT43" s="96"/>
      <c r="DU43" s="96"/>
      <c r="DV43" s="96"/>
      <c r="DW43" s="96"/>
      <c r="DX43" s="96"/>
      <c r="DY43" s="96"/>
      <c r="DZ43" s="96"/>
      <c r="EA43" s="96"/>
      <c r="EB43" s="96"/>
      <c r="EC43" s="96"/>
      <c r="ED43" s="96"/>
      <c r="EE43" s="96"/>
      <c r="EF43" s="96"/>
      <c r="EG43" s="96"/>
      <c r="EH43" s="96"/>
    </row>
    <row r="44" spans="2:138" ht="15" customHeight="1">
      <c r="B44" s="104" t="s">
        <v>198</v>
      </c>
      <c r="C44" s="106" t="s">
        <v>179</v>
      </c>
      <c r="H44" s="126"/>
      <c r="I44" s="126"/>
      <c r="J44" s="126"/>
      <c r="K44" s="126"/>
      <c r="L44" s="126"/>
      <c r="M44" s="126"/>
      <c r="N44" s="126"/>
      <c r="O44" s="126"/>
      <c r="P44" s="126"/>
      <c r="Q44" s="126"/>
      <c r="R44" s="126"/>
      <c r="S44" s="126"/>
      <c r="T44" s="188"/>
      <c r="U44" s="126"/>
      <c r="V44" s="126"/>
      <c r="W44" s="126"/>
      <c r="X44" s="126"/>
      <c r="Y44" s="126"/>
      <c r="Z44" s="126"/>
      <c r="AA44" s="126"/>
      <c r="AB44" s="126"/>
      <c r="AC44" s="126"/>
      <c r="AD44" s="126"/>
      <c r="AE44" s="126"/>
      <c r="AF44" s="94"/>
      <c r="AG44" s="94"/>
      <c r="AH44" s="242"/>
      <c r="AI44" s="242"/>
      <c r="AJ44" s="242"/>
      <c r="AK44" s="242"/>
      <c r="AL44" s="242"/>
      <c r="AM44" s="242"/>
      <c r="AN44" s="242"/>
      <c r="AO44" s="242"/>
      <c r="AP44" s="242"/>
      <c r="AQ44" s="242"/>
      <c r="AR44" s="242"/>
      <c r="AS44" s="242"/>
      <c r="AT44" s="242"/>
      <c r="AU44" s="242"/>
      <c r="AV44" s="242"/>
      <c r="AW44" s="242"/>
      <c r="AX44" s="242"/>
      <c r="AY44" s="242"/>
      <c r="AZ44" s="126"/>
      <c r="BA44" s="126"/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/>
      <c r="BM44" s="126"/>
      <c r="BN44" s="126"/>
      <c r="BO44" s="126"/>
      <c r="BP44" s="126"/>
      <c r="BQ44" s="126"/>
      <c r="BR44" s="126"/>
      <c r="BS44" s="126"/>
      <c r="BT44" s="126"/>
      <c r="BU44" s="126"/>
      <c r="BV44" s="126"/>
      <c r="BW44" s="126"/>
      <c r="BX44" s="126"/>
      <c r="BY44" s="126"/>
      <c r="BZ44" s="126"/>
      <c r="CA44" s="126"/>
      <c r="CB44" s="126"/>
      <c r="CC44" s="126"/>
      <c r="CD44" s="126"/>
      <c r="CE44" s="126"/>
      <c r="CF44" s="95"/>
      <c r="CG44" s="95"/>
      <c r="CH44" s="95"/>
      <c r="CI44" s="242"/>
      <c r="CJ44" s="242"/>
      <c r="CK44" s="242"/>
      <c r="CL44" s="242"/>
      <c r="CM44" s="242"/>
      <c r="CN44" s="242"/>
      <c r="CO44" s="242"/>
      <c r="CP44" s="242"/>
      <c r="CQ44" s="242"/>
      <c r="CR44" s="242"/>
      <c r="CS44" s="242"/>
      <c r="CT44" s="242"/>
      <c r="CU44" s="242"/>
      <c r="CV44" s="242"/>
      <c r="CW44" s="242"/>
      <c r="CX44" s="95"/>
      <c r="CY44" s="95"/>
      <c r="CZ44" s="95"/>
      <c r="DA44" s="95"/>
      <c r="DB44" s="95"/>
      <c r="DC44" s="95"/>
      <c r="DD44" s="95"/>
      <c r="DE44" s="95"/>
      <c r="DF44" s="95"/>
      <c r="DG44" s="95"/>
      <c r="DH44" s="95"/>
      <c r="DI44" s="95"/>
      <c r="DJ44" s="95"/>
      <c r="DK44" s="95"/>
      <c r="DL44" s="95"/>
      <c r="DM44" s="95"/>
      <c r="DN44" s="95"/>
      <c r="DO44" s="95"/>
      <c r="DP44" s="95"/>
      <c r="DQ44" s="95"/>
      <c r="DR44" s="95"/>
      <c r="DS44" s="95"/>
      <c r="DT44" s="95"/>
      <c r="DU44" s="95"/>
      <c r="DV44" s="95"/>
      <c r="DW44" s="95"/>
      <c r="DX44" s="95"/>
      <c r="DY44" s="95"/>
      <c r="DZ44" s="95"/>
      <c r="EA44" s="95"/>
      <c r="EB44" s="95"/>
      <c r="EC44" s="95"/>
      <c r="ED44" s="95"/>
      <c r="EE44" s="95"/>
      <c r="EF44" s="95"/>
      <c r="EG44" s="95"/>
      <c r="EH44" s="95"/>
    </row>
    <row r="45" spans="2:138" ht="15" customHeight="1">
      <c r="B45" s="104" t="s">
        <v>199</v>
      </c>
      <c r="C45" s="106" t="s">
        <v>181</v>
      </c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242"/>
      <c r="U45" s="95"/>
      <c r="V45" s="95"/>
      <c r="W45" s="95"/>
      <c r="X45" s="95"/>
      <c r="Y45" s="95"/>
      <c r="Z45" s="95"/>
      <c r="AA45" s="95"/>
      <c r="AB45" s="95"/>
      <c r="AC45" s="95"/>
      <c r="AD45" s="95"/>
      <c r="AE45" s="95"/>
      <c r="AF45" s="94"/>
      <c r="AG45" s="94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42"/>
      <c r="AY45" s="242"/>
      <c r="AZ45" s="95"/>
      <c r="BA45" s="95"/>
      <c r="BB45" s="95"/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  <c r="BT45" s="95"/>
      <c r="BU45" s="95"/>
      <c r="BV45" s="95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242"/>
      <c r="CJ45" s="242"/>
      <c r="CK45" s="242"/>
      <c r="CL45" s="242"/>
      <c r="CM45" s="242"/>
      <c r="CN45" s="242"/>
      <c r="CO45" s="242"/>
      <c r="CP45" s="242"/>
      <c r="CQ45" s="242"/>
      <c r="CR45" s="242"/>
      <c r="CS45" s="242"/>
      <c r="CT45" s="242"/>
      <c r="CU45" s="242"/>
      <c r="CV45" s="242"/>
      <c r="CW45" s="242"/>
      <c r="CX45" s="95"/>
      <c r="CY45" s="95"/>
      <c r="CZ45" s="95"/>
      <c r="DA45" s="95"/>
      <c r="DB45" s="95"/>
      <c r="DC45" s="95"/>
      <c r="DD45" s="95"/>
      <c r="DE45" s="95"/>
      <c r="DF45" s="95"/>
      <c r="DG45" s="95"/>
      <c r="DH45" s="95"/>
      <c r="DI45" s="95"/>
      <c r="DJ45" s="95"/>
      <c r="DK45" s="95"/>
      <c r="DL45" s="95"/>
      <c r="DM45" s="95"/>
      <c r="DN45" s="95"/>
      <c r="DO45" s="95"/>
      <c r="DP45" s="95"/>
      <c r="DQ45" s="95"/>
      <c r="DR45" s="95"/>
      <c r="DS45" s="95"/>
      <c r="DT45" s="95"/>
      <c r="DU45" s="95"/>
      <c r="DV45" s="95"/>
      <c r="DW45" s="95"/>
      <c r="DX45" s="95"/>
      <c r="DY45" s="95"/>
      <c r="DZ45" s="95"/>
      <c r="EA45" s="95"/>
      <c r="EB45" s="95"/>
      <c r="EC45" s="95"/>
      <c r="ED45" s="95"/>
      <c r="EE45" s="95"/>
      <c r="EF45" s="95"/>
      <c r="EG45" s="95"/>
      <c r="EH45" s="95"/>
    </row>
    <row r="46" spans="2:138" ht="15" customHeight="1">
      <c r="B46" s="104" t="s">
        <v>200</v>
      </c>
      <c r="C46" s="106" t="s">
        <v>183</v>
      </c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50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98"/>
      <c r="AG46" s="198"/>
      <c r="AH46" s="150"/>
      <c r="AI46" s="150"/>
      <c r="AJ46" s="150"/>
      <c r="AK46" s="150"/>
      <c r="AL46" s="150"/>
      <c r="AM46" s="150"/>
      <c r="AN46" s="150"/>
      <c r="AO46" s="150"/>
      <c r="AP46" s="150"/>
      <c r="AQ46" s="150"/>
      <c r="AR46" s="150"/>
      <c r="AS46" s="150"/>
      <c r="AT46" s="150"/>
      <c r="AU46" s="150"/>
      <c r="AV46" s="150"/>
      <c r="AW46" s="150"/>
      <c r="AX46" s="150"/>
      <c r="AY46" s="150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/>
      <c r="BR46" s="129"/>
      <c r="BS46" s="129"/>
      <c r="BT46" s="129"/>
      <c r="BU46" s="129"/>
      <c r="BV46" s="129"/>
      <c r="BW46" s="129"/>
      <c r="BX46" s="129"/>
      <c r="BY46" s="129"/>
      <c r="BZ46" s="129"/>
      <c r="CA46" s="129"/>
      <c r="CB46" s="129"/>
      <c r="CC46" s="129"/>
      <c r="CD46" s="129"/>
      <c r="CE46" s="129"/>
      <c r="CF46" s="129"/>
      <c r="CG46" s="129"/>
      <c r="CH46" s="129"/>
      <c r="CI46" s="150"/>
      <c r="CJ46" s="150"/>
      <c r="CK46" s="150"/>
      <c r="CL46" s="150"/>
      <c r="CM46" s="150"/>
      <c r="CN46" s="150"/>
      <c r="CO46" s="150"/>
      <c r="CP46" s="150"/>
      <c r="CQ46" s="150"/>
      <c r="CR46" s="150"/>
      <c r="CS46" s="150"/>
      <c r="CT46" s="150"/>
      <c r="CU46" s="150"/>
      <c r="CV46" s="150"/>
      <c r="CW46" s="150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/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</row>
    <row r="47" spans="2:138" ht="15" customHeight="1">
      <c r="B47" s="104" t="s">
        <v>201</v>
      </c>
      <c r="C47" s="106" t="s">
        <v>181</v>
      </c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242"/>
      <c r="U47" s="95"/>
      <c r="V47" s="95"/>
      <c r="W47" s="95"/>
      <c r="X47" s="95"/>
      <c r="Y47" s="95"/>
      <c r="Z47" s="95"/>
      <c r="AA47" s="95"/>
      <c r="AB47" s="95"/>
      <c r="AC47" s="95"/>
      <c r="AD47" s="95"/>
      <c r="AE47" s="95"/>
      <c r="AF47" s="94"/>
      <c r="AG47" s="94"/>
      <c r="AH47" s="242"/>
      <c r="AI47" s="242"/>
      <c r="AJ47" s="242"/>
      <c r="AK47" s="242"/>
      <c r="AL47" s="242"/>
      <c r="AM47" s="242"/>
      <c r="AN47" s="242"/>
      <c r="AO47" s="242"/>
      <c r="AP47" s="242"/>
      <c r="AQ47" s="242"/>
      <c r="AR47" s="242"/>
      <c r="AS47" s="242"/>
      <c r="AT47" s="242"/>
      <c r="AU47" s="242"/>
      <c r="AV47" s="242"/>
      <c r="AW47" s="242"/>
      <c r="AX47" s="242"/>
      <c r="AY47" s="242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  <c r="BT47" s="95"/>
      <c r="BU47" s="95"/>
      <c r="BV47" s="95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  <c r="CI47" s="242"/>
      <c r="CJ47" s="242"/>
      <c r="CK47" s="242"/>
      <c r="CL47" s="242"/>
      <c r="CM47" s="242"/>
      <c r="CN47" s="242"/>
      <c r="CO47" s="242"/>
      <c r="CP47" s="242"/>
      <c r="CQ47" s="242"/>
      <c r="CR47" s="242"/>
      <c r="CS47" s="242"/>
      <c r="CT47" s="242"/>
      <c r="CU47" s="242"/>
      <c r="CV47" s="242"/>
      <c r="CW47" s="242"/>
      <c r="CX47" s="95"/>
      <c r="CY47" s="95"/>
      <c r="CZ47" s="95"/>
      <c r="DA47" s="95"/>
      <c r="DB47" s="95"/>
      <c r="DC47" s="95"/>
      <c r="DD47" s="95"/>
      <c r="DE47" s="95"/>
      <c r="DF47" s="95"/>
      <c r="DG47" s="95"/>
      <c r="DH47" s="95"/>
      <c r="DI47" s="95"/>
      <c r="DJ47" s="95"/>
      <c r="DK47" s="95"/>
      <c r="DL47" s="95"/>
      <c r="DM47" s="95"/>
      <c r="DN47" s="95"/>
      <c r="DO47" s="95"/>
      <c r="DP47" s="95"/>
      <c r="DQ47" s="95"/>
      <c r="DR47" s="95"/>
      <c r="DS47" s="95"/>
      <c r="DT47" s="95"/>
      <c r="DU47" s="95"/>
      <c r="DV47" s="95"/>
      <c r="DW47" s="95"/>
      <c r="DX47" s="95"/>
      <c r="DY47" s="95"/>
      <c r="DZ47" s="95"/>
      <c r="EA47" s="95"/>
      <c r="EB47" s="95"/>
      <c r="EC47" s="95"/>
      <c r="ED47" s="95"/>
      <c r="EE47" s="95"/>
      <c r="EF47" s="95"/>
      <c r="EG47" s="95"/>
      <c r="EH47" s="95"/>
    </row>
    <row r="48" spans="2:138" ht="15" customHeight="1">
      <c r="B48" s="104" t="s">
        <v>202</v>
      </c>
      <c r="C48" s="106" t="s">
        <v>181</v>
      </c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242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  <c r="AF48" s="94"/>
      <c r="AG48" s="94"/>
      <c r="AH48" s="242"/>
      <c r="AI48" s="242"/>
      <c r="AJ48" s="242"/>
      <c r="AK48" s="242"/>
      <c r="AL48" s="242"/>
      <c r="AM48" s="242"/>
      <c r="AN48" s="242"/>
      <c r="AO48" s="242"/>
      <c r="AP48" s="242"/>
      <c r="AQ48" s="242"/>
      <c r="AR48" s="242"/>
      <c r="AS48" s="242"/>
      <c r="AT48" s="242"/>
      <c r="AU48" s="242"/>
      <c r="AV48" s="242"/>
      <c r="AW48" s="242"/>
      <c r="AX48" s="242"/>
      <c r="AY48" s="242"/>
      <c r="AZ48" s="9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  <c r="BT48" s="95"/>
      <c r="BU48" s="95"/>
      <c r="BV48" s="95"/>
      <c r="BW48" s="95"/>
      <c r="BX48" s="95"/>
      <c r="BY48" s="95"/>
      <c r="BZ48" s="95"/>
      <c r="CA48" s="95"/>
      <c r="CB48" s="95"/>
      <c r="CC48" s="95"/>
      <c r="CD48" s="95"/>
      <c r="CE48" s="95"/>
      <c r="CF48" s="95"/>
      <c r="CG48" s="95"/>
      <c r="CH48" s="95"/>
      <c r="CI48" s="242"/>
      <c r="CJ48" s="242"/>
      <c r="CK48" s="242"/>
      <c r="CL48" s="242"/>
      <c r="CM48" s="242"/>
      <c r="CN48" s="242"/>
      <c r="CO48" s="242"/>
      <c r="CP48" s="242"/>
      <c r="CQ48" s="242"/>
      <c r="CR48" s="242"/>
      <c r="CS48" s="242"/>
      <c r="CT48" s="242"/>
      <c r="CU48" s="242"/>
      <c r="CV48" s="242"/>
      <c r="CW48" s="242"/>
      <c r="CX48" s="95"/>
      <c r="CY48" s="95"/>
      <c r="CZ48" s="95"/>
      <c r="DA48" s="95"/>
      <c r="DB48" s="95"/>
      <c r="DC48" s="95"/>
      <c r="DD48" s="95"/>
      <c r="DE48" s="95"/>
      <c r="DF48" s="95"/>
      <c r="DG48" s="95"/>
      <c r="DH48" s="95"/>
      <c r="DI48" s="95"/>
      <c r="DJ48" s="95"/>
      <c r="DK48" s="95"/>
      <c r="DL48" s="95"/>
      <c r="DM48" s="95"/>
      <c r="DN48" s="95"/>
      <c r="DO48" s="95"/>
      <c r="DP48" s="95"/>
      <c r="DQ48" s="95"/>
      <c r="DR48" s="95"/>
      <c r="DS48" s="95"/>
      <c r="DT48" s="95"/>
      <c r="DU48" s="95"/>
      <c r="DV48" s="95"/>
      <c r="DW48" s="95"/>
      <c r="DX48" s="95"/>
      <c r="DY48" s="95"/>
      <c r="DZ48" s="95"/>
      <c r="EA48" s="95"/>
      <c r="EB48" s="95"/>
      <c r="EC48" s="95"/>
      <c r="ED48" s="95"/>
      <c r="EE48" s="95"/>
      <c r="EF48" s="95"/>
      <c r="EG48" s="95"/>
      <c r="EH48" s="95"/>
    </row>
    <row r="49" spans="2:138" ht="15" customHeight="1">
      <c r="B49" s="104" t="s">
        <v>203</v>
      </c>
      <c r="C49" s="106" t="s">
        <v>181</v>
      </c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242"/>
      <c r="U49" s="95"/>
      <c r="V49" s="95"/>
      <c r="W49" s="95"/>
      <c r="X49" s="95"/>
      <c r="Y49" s="95"/>
      <c r="Z49" s="95"/>
      <c r="AA49" s="95"/>
      <c r="AB49" s="95"/>
      <c r="AC49" s="95"/>
      <c r="AD49" s="95"/>
      <c r="AE49" s="95"/>
      <c r="AF49" s="94"/>
      <c r="AG49" s="94"/>
      <c r="AH49" s="242"/>
      <c r="AI49" s="242"/>
      <c r="AJ49" s="242"/>
      <c r="AK49" s="242"/>
      <c r="AL49" s="242"/>
      <c r="AM49" s="242"/>
      <c r="AN49" s="242"/>
      <c r="AO49" s="242"/>
      <c r="AP49" s="242"/>
      <c r="AQ49" s="242"/>
      <c r="AR49" s="242"/>
      <c r="AS49" s="242"/>
      <c r="AT49" s="242"/>
      <c r="AU49" s="242"/>
      <c r="AV49" s="242"/>
      <c r="AW49" s="242"/>
      <c r="AX49" s="242"/>
      <c r="AY49" s="242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  <c r="BT49" s="95"/>
      <c r="BU49" s="95"/>
      <c r="BV49" s="95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  <c r="CI49" s="242"/>
      <c r="CJ49" s="242"/>
      <c r="CK49" s="242"/>
      <c r="CL49" s="242"/>
      <c r="CM49" s="242"/>
      <c r="CN49" s="242"/>
      <c r="CO49" s="242"/>
      <c r="CP49" s="242"/>
      <c r="CQ49" s="242"/>
      <c r="CR49" s="242"/>
      <c r="CS49" s="242"/>
      <c r="CT49" s="242"/>
      <c r="CU49" s="242"/>
      <c r="CV49" s="242"/>
      <c r="CW49" s="242"/>
      <c r="CX49" s="95"/>
      <c r="CY49" s="95"/>
      <c r="CZ49" s="95"/>
      <c r="DA49" s="95"/>
      <c r="DB49" s="95"/>
      <c r="DC49" s="95"/>
      <c r="DD49" s="95"/>
      <c r="DE49" s="95"/>
      <c r="DF49" s="95"/>
      <c r="DG49" s="95"/>
      <c r="DH49" s="95"/>
      <c r="DI49" s="95"/>
      <c r="DJ49" s="95"/>
      <c r="DK49" s="95"/>
      <c r="DL49" s="95"/>
      <c r="DM49" s="95"/>
      <c r="DN49" s="95"/>
      <c r="DO49" s="95"/>
      <c r="DP49" s="95"/>
      <c r="DQ49" s="95"/>
      <c r="DR49" s="95"/>
      <c r="DS49" s="95"/>
      <c r="DT49" s="95"/>
      <c r="DU49" s="95"/>
      <c r="DV49" s="95"/>
      <c r="DW49" s="95"/>
      <c r="DX49" s="95"/>
      <c r="DY49" s="95"/>
      <c r="DZ49" s="95"/>
      <c r="EA49" s="95"/>
      <c r="EB49" s="95"/>
      <c r="EC49" s="95"/>
      <c r="ED49" s="95"/>
      <c r="EE49" s="95"/>
      <c r="EF49" s="95"/>
      <c r="EG49" s="95"/>
      <c r="EH49" s="95"/>
    </row>
    <row r="50" spans="2:138" ht="15" customHeight="1">
      <c r="B50" s="104" t="s">
        <v>204</v>
      </c>
      <c r="C50" s="106" t="s">
        <v>183</v>
      </c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50"/>
      <c r="U50" s="129"/>
      <c r="V50" s="129"/>
      <c r="W50" s="129"/>
      <c r="X50" s="129"/>
      <c r="Y50" s="129"/>
      <c r="Z50" s="129"/>
      <c r="AA50" s="129"/>
      <c r="AB50" s="129"/>
      <c r="AC50" s="129"/>
      <c r="AD50" s="129"/>
      <c r="AE50" s="129"/>
      <c r="AF50" s="198"/>
      <c r="AG50" s="198"/>
      <c r="AH50" s="150"/>
      <c r="AI50" s="150"/>
      <c r="AJ50" s="150"/>
      <c r="AK50" s="150"/>
      <c r="AL50" s="150"/>
      <c r="AM50" s="150"/>
      <c r="AN50" s="150"/>
      <c r="AO50" s="150"/>
      <c r="AP50" s="150"/>
      <c r="AQ50" s="150"/>
      <c r="AR50" s="150"/>
      <c r="AS50" s="150"/>
      <c r="AT50" s="150"/>
      <c r="AU50" s="150"/>
      <c r="AV50" s="150"/>
      <c r="AW50" s="150"/>
      <c r="AX50" s="150"/>
      <c r="AY50" s="150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50"/>
      <c r="CJ50" s="150"/>
      <c r="CK50" s="150"/>
      <c r="CL50" s="150"/>
      <c r="CM50" s="150"/>
      <c r="CN50" s="150"/>
      <c r="CO50" s="150"/>
      <c r="CP50" s="150"/>
      <c r="CQ50" s="150"/>
      <c r="CR50" s="150"/>
      <c r="CS50" s="150"/>
      <c r="CT50" s="150"/>
      <c r="CU50" s="150"/>
      <c r="CV50" s="150"/>
      <c r="CW50" s="150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</row>
    <row r="51" spans="2:138" ht="15" customHeight="1">
      <c r="B51" s="104" t="s">
        <v>205</v>
      </c>
      <c r="C51" s="106" t="s">
        <v>183</v>
      </c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50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98"/>
      <c r="AG51" s="198"/>
      <c r="AH51" s="150"/>
      <c r="AI51" s="150"/>
      <c r="AJ51" s="150"/>
      <c r="AK51" s="150"/>
      <c r="AL51" s="150"/>
      <c r="AM51" s="150"/>
      <c r="AN51" s="150"/>
      <c r="AO51" s="150"/>
      <c r="AP51" s="150"/>
      <c r="AQ51" s="150"/>
      <c r="AR51" s="150"/>
      <c r="AS51" s="150"/>
      <c r="AT51" s="150"/>
      <c r="AU51" s="150"/>
      <c r="AV51" s="150"/>
      <c r="AW51" s="150"/>
      <c r="AX51" s="150"/>
      <c r="AY51" s="150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50"/>
      <c r="CJ51" s="150"/>
      <c r="CK51" s="150"/>
      <c r="CL51" s="150"/>
      <c r="CM51" s="150"/>
      <c r="CN51" s="150"/>
      <c r="CO51" s="150"/>
      <c r="CP51" s="150"/>
      <c r="CQ51" s="150"/>
      <c r="CR51" s="150"/>
      <c r="CS51" s="150"/>
      <c r="CT51" s="150"/>
      <c r="CU51" s="150"/>
      <c r="CV51" s="150"/>
      <c r="CW51" s="150"/>
      <c r="CX51" s="129"/>
      <c r="CY51" s="129"/>
      <c r="CZ51" s="129"/>
      <c r="DA51" s="129"/>
      <c r="DB51" s="129"/>
      <c r="DC51" s="129"/>
      <c r="DD51" s="129"/>
      <c r="DE51" s="129"/>
      <c r="DF51" s="129"/>
      <c r="DG51" s="129"/>
      <c r="DH51" s="129"/>
      <c r="DI51" s="129"/>
      <c r="DJ51" s="129"/>
      <c r="DK51" s="129"/>
      <c r="DL51" s="129"/>
      <c r="DM51" s="129"/>
      <c r="DN51" s="129"/>
      <c r="DO51" s="129"/>
      <c r="DP51" s="129"/>
      <c r="DQ51" s="129"/>
      <c r="DR51" s="129"/>
      <c r="DS51" s="129"/>
      <c r="DT51" s="129"/>
      <c r="DU51" s="129"/>
      <c r="DV51" s="129"/>
      <c r="DW51" s="129"/>
      <c r="DX51" s="129"/>
      <c r="DY51" s="129"/>
      <c r="DZ51" s="129"/>
      <c r="EA51" s="129"/>
      <c r="EB51" s="129"/>
      <c r="EC51" s="129"/>
      <c r="ED51" s="129"/>
      <c r="EE51" s="129"/>
      <c r="EF51" s="129"/>
      <c r="EG51" s="129"/>
      <c r="EH51" s="129"/>
    </row>
    <row r="52" spans="2:138" ht="15" customHeight="1">
      <c r="B52" s="104" t="s">
        <v>206</v>
      </c>
      <c r="C52" s="106" t="s">
        <v>190</v>
      </c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242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95"/>
      <c r="AF52" s="94"/>
      <c r="AG52" s="94"/>
      <c r="AH52" s="242"/>
      <c r="AI52" s="242"/>
      <c r="AJ52" s="242"/>
      <c r="AK52" s="242"/>
      <c r="AL52" s="242"/>
      <c r="AM52" s="242"/>
      <c r="AN52" s="242"/>
      <c r="AO52" s="242"/>
      <c r="AP52" s="242"/>
      <c r="AQ52" s="242"/>
      <c r="AR52" s="242"/>
      <c r="AS52" s="242"/>
      <c r="AT52" s="242"/>
      <c r="AU52" s="242"/>
      <c r="AV52" s="242"/>
      <c r="AW52" s="242"/>
      <c r="AX52" s="242"/>
      <c r="AY52" s="242"/>
      <c r="AZ52" s="9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5"/>
      <c r="CE52" s="95"/>
      <c r="CF52" s="95"/>
      <c r="CG52" s="95"/>
      <c r="CH52" s="95"/>
      <c r="CI52" s="242"/>
      <c r="CJ52" s="242"/>
      <c r="CK52" s="242"/>
      <c r="CL52" s="242"/>
      <c r="CM52" s="242"/>
      <c r="CN52" s="242"/>
      <c r="CO52" s="242"/>
      <c r="CP52" s="242"/>
      <c r="CQ52" s="242"/>
      <c r="CR52" s="242"/>
      <c r="CS52" s="242"/>
      <c r="CT52" s="242"/>
      <c r="CU52" s="242"/>
      <c r="CV52" s="242"/>
      <c r="CW52" s="242"/>
      <c r="CX52" s="95"/>
      <c r="CY52" s="95"/>
      <c r="CZ52" s="95"/>
      <c r="DA52" s="95"/>
      <c r="DB52" s="95"/>
      <c r="DC52" s="95"/>
      <c r="DD52" s="95"/>
      <c r="DE52" s="95"/>
      <c r="DF52" s="95"/>
      <c r="DG52" s="95"/>
      <c r="DH52" s="95"/>
      <c r="DI52" s="95"/>
      <c r="DJ52" s="95"/>
      <c r="DK52" s="95"/>
      <c r="DL52" s="95"/>
      <c r="DM52" s="95"/>
      <c r="DN52" s="95"/>
      <c r="DO52" s="95"/>
      <c r="DP52" s="95"/>
      <c r="DQ52" s="95"/>
      <c r="DR52" s="95"/>
      <c r="DS52" s="95"/>
      <c r="DT52" s="95"/>
      <c r="DU52" s="95"/>
      <c r="DV52" s="95"/>
      <c r="DW52" s="95"/>
      <c r="DX52" s="95"/>
      <c r="DY52" s="95"/>
      <c r="DZ52" s="95"/>
      <c r="EA52" s="95"/>
      <c r="EB52" s="95"/>
      <c r="EC52" s="95"/>
      <c r="ED52" s="95"/>
      <c r="EE52" s="95"/>
      <c r="EF52" s="95"/>
      <c r="EG52" s="95"/>
      <c r="EH52" s="95"/>
    </row>
    <row r="53" spans="2:138" ht="15" customHeight="1">
      <c r="B53" s="104" t="s">
        <v>207</v>
      </c>
      <c r="C53" s="106" t="s">
        <v>181</v>
      </c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242"/>
      <c r="U53" s="95"/>
      <c r="V53" s="95"/>
      <c r="W53" s="95"/>
      <c r="X53" s="95"/>
      <c r="Y53" s="95"/>
      <c r="Z53" s="95"/>
      <c r="AA53" s="95"/>
      <c r="AB53" s="95"/>
      <c r="AC53" s="95"/>
      <c r="AD53" s="95"/>
      <c r="AE53" s="95"/>
      <c r="AF53" s="94"/>
      <c r="AG53" s="94"/>
      <c r="AH53" s="242"/>
      <c r="AI53" s="242"/>
      <c r="AJ53" s="242"/>
      <c r="AK53" s="242"/>
      <c r="AL53" s="242"/>
      <c r="AM53" s="242"/>
      <c r="AN53" s="242"/>
      <c r="AO53" s="242"/>
      <c r="AP53" s="242"/>
      <c r="AQ53" s="242"/>
      <c r="AR53" s="242"/>
      <c r="AS53" s="242"/>
      <c r="AT53" s="242"/>
      <c r="AU53" s="242"/>
      <c r="AV53" s="242"/>
      <c r="AW53" s="242"/>
      <c r="AX53" s="242"/>
      <c r="AY53" s="242"/>
      <c r="AZ53" s="9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  <c r="CI53" s="242"/>
      <c r="CJ53" s="242"/>
      <c r="CK53" s="242"/>
      <c r="CL53" s="242"/>
      <c r="CM53" s="242"/>
      <c r="CN53" s="242"/>
      <c r="CO53" s="242"/>
      <c r="CP53" s="242"/>
      <c r="CQ53" s="242"/>
      <c r="CR53" s="242"/>
      <c r="CS53" s="242"/>
      <c r="CT53" s="242"/>
      <c r="CU53" s="242"/>
      <c r="CV53" s="242"/>
      <c r="CW53" s="242"/>
      <c r="CX53" s="95"/>
      <c r="CY53" s="95"/>
      <c r="CZ53" s="95"/>
      <c r="DA53" s="95"/>
      <c r="DB53" s="95"/>
      <c r="DC53" s="95"/>
      <c r="DD53" s="95"/>
      <c r="DE53" s="95"/>
      <c r="DF53" s="95"/>
      <c r="DG53" s="95"/>
      <c r="DH53" s="95"/>
      <c r="DI53" s="95"/>
      <c r="DJ53" s="95"/>
      <c r="DK53" s="95"/>
      <c r="DL53" s="95"/>
      <c r="DM53" s="95"/>
      <c r="DN53" s="95"/>
      <c r="DO53" s="95"/>
      <c r="DP53" s="95"/>
      <c r="DQ53" s="95"/>
      <c r="DR53" s="95"/>
      <c r="DS53" s="95"/>
      <c r="DT53" s="95"/>
      <c r="DU53" s="95"/>
      <c r="DV53" s="95"/>
      <c r="DW53" s="95"/>
      <c r="DX53" s="95"/>
      <c r="DY53" s="95"/>
      <c r="DZ53" s="95"/>
      <c r="EA53" s="95"/>
      <c r="EB53" s="95"/>
      <c r="EC53" s="95"/>
      <c r="ED53" s="95"/>
      <c r="EE53" s="95"/>
      <c r="EF53" s="95"/>
      <c r="EG53" s="95"/>
      <c r="EH53" s="95"/>
    </row>
    <row r="54" spans="2:138" ht="15" customHeight="1">
      <c r="B54" s="104" t="s">
        <v>208</v>
      </c>
      <c r="C54" s="106" t="s">
        <v>193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183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4"/>
      <c r="AG54" s="94"/>
      <c r="AH54" s="242"/>
      <c r="AI54" s="242"/>
      <c r="AJ54" s="242"/>
      <c r="AK54" s="242"/>
      <c r="AL54" s="242"/>
      <c r="AM54" s="242"/>
      <c r="AN54" s="242"/>
      <c r="AO54" s="242"/>
      <c r="AP54" s="242"/>
      <c r="AQ54" s="242"/>
      <c r="AR54" s="242"/>
      <c r="AS54" s="242"/>
      <c r="AT54" s="242"/>
      <c r="AU54" s="242"/>
      <c r="AV54" s="242"/>
      <c r="AW54" s="242"/>
      <c r="AX54" s="242"/>
      <c r="AY54" s="242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6"/>
      <c r="CE54" s="96"/>
      <c r="CF54" s="95"/>
      <c r="CG54" s="95"/>
      <c r="CH54" s="95"/>
      <c r="CI54" s="242"/>
      <c r="CJ54" s="242"/>
      <c r="CK54" s="242"/>
      <c r="CL54" s="242"/>
      <c r="CM54" s="242"/>
      <c r="CN54" s="242"/>
      <c r="CO54" s="242"/>
      <c r="CP54" s="242"/>
      <c r="CQ54" s="242"/>
      <c r="CR54" s="242"/>
      <c r="CS54" s="242"/>
      <c r="CT54" s="242"/>
      <c r="CU54" s="242"/>
      <c r="CV54" s="242"/>
      <c r="CW54" s="242"/>
      <c r="CX54" s="95"/>
      <c r="CY54" s="95"/>
      <c r="CZ54" s="95"/>
      <c r="DA54" s="95"/>
      <c r="DB54" s="95"/>
      <c r="DC54" s="95"/>
      <c r="DD54" s="95"/>
      <c r="DE54" s="95"/>
      <c r="DF54" s="95"/>
      <c r="DG54" s="95"/>
      <c r="DH54" s="95"/>
      <c r="DI54" s="95"/>
      <c r="DJ54" s="95"/>
      <c r="DK54" s="95"/>
      <c r="DL54" s="95"/>
      <c r="DM54" s="95"/>
      <c r="DN54" s="95"/>
      <c r="DO54" s="95"/>
      <c r="DP54" s="95"/>
      <c r="DQ54" s="95"/>
      <c r="DR54" s="95"/>
      <c r="DS54" s="95"/>
      <c r="DT54" s="95"/>
      <c r="DU54" s="95"/>
      <c r="DV54" s="95"/>
      <c r="DW54" s="95"/>
      <c r="DX54" s="95"/>
      <c r="DY54" s="95"/>
      <c r="DZ54" s="95"/>
      <c r="EA54" s="95"/>
      <c r="EB54" s="95"/>
      <c r="EC54" s="95"/>
      <c r="ED54" s="95"/>
      <c r="EE54" s="95"/>
      <c r="EF54" s="95"/>
      <c r="EG54" s="95"/>
      <c r="EH54" s="95"/>
    </row>
    <row r="55" spans="2:138" s="264" customFormat="1" ht="15" customHeight="1">
      <c r="B55" s="252" t="s">
        <v>209</v>
      </c>
      <c r="C55" s="254"/>
      <c r="D55" s="263"/>
      <c r="E55" s="263"/>
      <c r="F55" s="263"/>
      <c r="H55" s="266"/>
      <c r="I55" s="266"/>
      <c r="J55" s="266"/>
      <c r="K55" s="266"/>
      <c r="L55" s="266"/>
      <c r="M55" s="266"/>
      <c r="N55" s="266"/>
      <c r="O55" s="266"/>
      <c r="P55" s="266"/>
      <c r="Q55" s="266"/>
      <c r="R55" s="266"/>
      <c r="S55" s="266"/>
      <c r="T55" s="267"/>
      <c r="U55" s="266"/>
      <c r="V55" s="266"/>
      <c r="W55" s="266"/>
      <c r="X55" s="266"/>
      <c r="Y55" s="266"/>
      <c r="Z55" s="266"/>
      <c r="AA55" s="266"/>
      <c r="AB55" s="266"/>
      <c r="AC55" s="266"/>
      <c r="AD55" s="266"/>
      <c r="AE55" s="266"/>
      <c r="AF55" s="269"/>
      <c r="AG55" s="269"/>
      <c r="AH55" s="268"/>
      <c r="AI55" s="268"/>
      <c r="AJ55" s="268"/>
      <c r="AK55" s="268"/>
      <c r="AL55" s="268"/>
      <c r="AM55" s="268"/>
      <c r="AN55" s="268"/>
      <c r="AO55" s="268"/>
      <c r="AP55" s="268"/>
      <c r="AQ55" s="268"/>
      <c r="AR55" s="268"/>
      <c r="AS55" s="268"/>
      <c r="AT55" s="268"/>
      <c r="AU55" s="268"/>
      <c r="AV55" s="268"/>
      <c r="AW55" s="268"/>
      <c r="AX55" s="268"/>
      <c r="AY55" s="268"/>
      <c r="AZ55" s="266"/>
      <c r="BA55" s="266"/>
      <c r="BB55" s="266"/>
      <c r="BC55" s="266"/>
      <c r="BD55" s="266"/>
      <c r="BE55" s="266"/>
      <c r="BF55" s="266"/>
      <c r="BG55" s="266"/>
      <c r="BH55" s="266"/>
      <c r="BI55" s="266"/>
      <c r="BJ55" s="266"/>
      <c r="BK55" s="266"/>
      <c r="BL55" s="266"/>
      <c r="BM55" s="266"/>
      <c r="BN55" s="266"/>
      <c r="BO55" s="266"/>
      <c r="BP55" s="266"/>
      <c r="BQ55" s="266"/>
      <c r="BR55" s="266"/>
      <c r="BS55" s="266"/>
      <c r="BT55" s="266"/>
      <c r="BU55" s="266"/>
      <c r="BV55" s="266"/>
      <c r="BW55" s="266"/>
      <c r="BX55" s="266"/>
      <c r="BY55" s="266"/>
      <c r="BZ55" s="266"/>
      <c r="CA55" s="266"/>
      <c r="CB55" s="266"/>
      <c r="CC55" s="266"/>
      <c r="CD55" s="266"/>
      <c r="CE55" s="266"/>
      <c r="CF55" s="269"/>
      <c r="CG55" s="269"/>
      <c r="CH55" s="269"/>
      <c r="CI55" s="268"/>
      <c r="CJ55" s="268"/>
      <c r="CK55" s="268"/>
      <c r="CL55" s="268"/>
      <c r="CM55" s="268"/>
      <c r="CN55" s="268"/>
      <c r="CO55" s="268"/>
      <c r="CP55" s="268"/>
      <c r="CQ55" s="268"/>
      <c r="CR55" s="268"/>
      <c r="CS55" s="268"/>
      <c r="CT55" s="268"/>
      <c r="CU55" s="268"/>
      <c r="CV55" s="268"/>
      <c r="CW55" s="268"/>
      <c r="CX55" s="269"/>
      <c r="CY55" s="269"/>
      <c r="CZ55" s="269"/>
      <c r="DA55" s="269"/>
      <c r="DB55" s="269"/>
      <c r="DC55" s="269"/>
      <c r="DD55" s="269"/>
      <c r="DE55" s="269"/>
      <c r="DF55" s="269"/>
      <c r="DG55" s="269"/>
      <c r="DH55" s="269"/>
      <c r="DI55" s="269"/>
      <c r="DJ55" s="269"/>
      <c r="DK55" s="269"/>
      <c r="DL55" s="269"/>
      <c r="DM55" s="269"/>
      <c r="DN55" s="269"/>
      <c r="DO55" s="269"/>
      <c r="DP55" s="269"/>
      <c r="DQ55" s="269"/>
      <c r="DR55" s="269"/>
      <c r="DS55" s="269"/>
      <c r="DT55" s="269"/>
      <c r="DU55" s="269"/>
      <c r="DV55" s="269"/>
      <c r="DW55" s="269"/>
      <c r="DX55" s="269"/>
      <c r="DY55" s="269"/>
      <c r="DZ55" s="269"/>
      <c r="EA55" s="269"/>
      <c r="EB55" s="269"/>
      <c r="EC55" s="269"/>
      <c r="ED55" s="269"/>
      <c r="EE55" s="269"/>
      <c r="EF55" s="269"/>
      <c r="EG55" s="269"/>
      <c r="EH55" s="269"/>
    </row>
    <row r="56" spans="2:138" ht="15" customHeight="1">
      <c r="B56" s="105" t="s">
        <v>210</v>
      </c>
      <c r="C56" s="106" t="s">
        <v>174</v>
      </c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183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4"/>
      <c r="AG56" s="94"/>
      <c r="AH56" s="242"/>
      <c r="AI56" s="242"/>
      <c r="AJ56" s="242"/>
      <c r="AK56" s="242"/>
      <c r="AL56" s="242"/>
      <c r="AM56" s="242"/>
      <c r="AN56" s="242"/>
      <c r="AO56" s="242"/>
      <c r="AP56" s="242"/>
      <c r="AQ56" s="242"/>
      <c r="AR56" s="242"/>
      <c r="AS56" s="242"/>
      <c r="AT56" s="242"/>
      <c r="AU56" s="242"/>
      <c r="AV56" s="242"/>
      <c r="AW56" s="242"/>
      <c r="AX56" s="242"/>
      <c r="AY56" s="242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  <c r="CA56" s="96"/>
      <c r="CB56" s="96"/>
      <c r="CC56" s="96"/>
      <c r="CD56" s="96"/>
      <c r="CE56" s="96"/>
      <c r="CF56" s="95"/>
      <c r="CG56" s="95"/>
      <c r="CH56" s="95"/>
      <c r="CI56" s="242"/>
      <c r="CJ56" s="242"/>
      <c r="CK56" s="242"/>
      <c r="CL56" s="242"/>
      <c r="CM56" s="242"/>
      <c r="CN56" s="242"/>
      <c r="CO56" s="242"/>
      <c r="CP56" s="242"/>
      <c r="CQ56" s="242"/>
      <c r="CR56" s="242"/>
      <c r="CS56" s="242"/>
      <c r="CT56" s="242"/>
      <c r="CU56" s="242"/>
      <c r="CV56" s="242"/>
      <c r="CW56" s="242"/>
      <c r="CX56" s="95"/>
      <c r="CY56" s="95"/>
      <c r="CZ56" s="95"/>
      <c r="DA56" s="95"/>
      <c r="DB56" s="95"/>
      <c r="DC56" s="95"/>
      <c r="DD56" s="95"/>
      <c r="DE56" s="95"/>
      <c r="DF56" s="95"/>
      <c r="DG56" s="95"/>
      <c r="DH56" s="95"/>
      <c r="DI56" s="95"/>
      <c r="DJ56" s="95"/>
      <c r="DK56" s="95"/>
      <c r="DL56" s="95"/>
      <c r="DM56" s="95"/>
      <c r="DN56" s="95"/>
      <c r="DO56" s="95"/>
      <c r="DP56" s="95"/>
      <c r="DQ56" s="95"/>
      <c r="DR56" s="95"/>
      <c r="DS56" s="95"/>
      <c r="DT56" s="95"/>
      <c r="DU56" s="95"/>
      <c r="DV56" s="95"/>
      <c r="DW56" s="95"/>
      <c r="DX56" s="95"/>
      <c r="DY56" s="95"/>
      <c r="DZ56" s="95"/>
      <c r="EA56" s="95"/>
      <c r="EB56" s="95"/>
      <c r="EC56" s="95"/>
      <c r="ED56" s="95"/>
      <c r="EE56" s="95"/>
      <c r="EF56" s="95"/>
      <c r="EG56" s="95"/>
      <c r="EH56" s="95"/>
    </row>
    <row r="57" spans="2:138" ht="15" customHeight="1">
      <c r="B57" s="104" t="s">
        <v>211</v>
      </c>
      <c r="C57" s="106" t="s">
        <v>174</v>
      </c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183"/>
      <c r="U57" s="96"/>
      <c r="V57" s="96"/>
      <c r="W57" s="96"/>
      <c r="X57" s="96"/>
      <c r="Y57" s="96"/>
      <c r="Z57" s="96"/>
      <c r="AA57" s="96"/>
      <c r="AB57" s="96"/>
      <c r="AC57" s="96"/>
      <c r="AD57" s="96"/>
      <c r="AE57" s="96"/>
      <c r="AF57" s="94"/>
      <c r="AG57" s="94"/>
      <c r="AH57" s="242"/>
      <c r="AI57" s="242"/>
      <c r="AJ57" s="242"/>
      <c r="AK57" s="242"/>
      <c r="AL57" s="242"/>
      <c r="AM57" s="242"/>
      <c r="AN57" s="242"/>
      <c r="AO57" s="242"/>
      <c r="AP57" s="242"/>
      <c r="AQ57" s="242"/>
      <c r="AR57" s="242"/>
      <c r="AS57" s="242"/>
      <c r="AT57" s="242"/>
      <c r="AU57" s="242"/>
      <c r="AV57" s="242"/>
      <c r="AW57" s="242"/>
      <c r="AX57" s="242"/>
      <c r="AY57" s="242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  <c r="CA57" s="96"/>
      <c r="CB57" s="96"/>
      <c r="CC57" s="96"/>
      <c r="CD57" s="96"/>
      <c r="CE57" s="96"/>
      <c r="CF57" s="95"/>
      <c r="CG57" s="95"/>
      <c r="CH57" s="95"/>
      <c r="CI57" s="242"/>
      <c r="CJ57" s="242"/>
      <c r="CK57" s="242"/>
      <c r="CL57" s="242"/>
      <c r="CM57" s="242"/>
      <c r="CN57" s="242"/>
      <c r="CO57" s="242"/>
      <c r="CP57" s="242"/>
      <c r="CQ57" s="242"/>
      <c r="CR57" s="242"/>
      <c r="CS57" s="242"/>
      <c r="CT57" s="242"/>
      <c r="CU57" s="242"/>
      <c r="CV57" s="242"/>
      <c r="CW57" s="242"/>
      <c r="CX57" s="95"/>
      <c r="CY57" s="95"/>
      <c r="CZ57" s="95"/>
      <c r="DA57" s="95"/>
      <c r="DB57" s="95"/>
      <c r="DC57" s="95"/>
      <c r="DD57" s="95"/>
      <c r="DE57" s="95"/>
      <c r="DF57" s="95"/>
      <c r="DG57" s="95"/>
      <c r="DH57" s="95"/>
      <c r="DI57" s="95"/>
      <c r="DJ57" s="95"/>
      <c r="DK57" s="95"/>
      <c r="DL57" s="95"/>
      <c r="DM57" s="95"/>
      <c r="DN57" s="95"/>
      <c r="DO57" s="95"/>
      <c r="DP57" s="95"/>
      <c r="DQ57" s="95"/>
      <c r="DR57" s="95"/>
      <c r="DS57" s="95"/>
      <c r="DT57" s="95"/>
      <c r="DU57" s="95"/>
      <c r="DV57" s="95"/>
      <c r="DW57" s="95"/>
      <c r="DX57" s="95"/>
      <c r="DY57" s="95"/>
      <c r="DZ57" s="95"/>
      <c r="EA57" s="95"/>
      <c r="EB57" s="95"/>
      <c r="EC57" s="95"/>
      <c r="ED57" s="95"/>
      <c r="EE57" s="95"/>
      <c r="EF57" s="95"/>
      <c r="EG57" s="95"/>
      <c r="EH57" s="95"/>
    </row>
    <row r="58" spans="2:138" ht="15" customHeight="1">
      <c r="B58" s="104" t="s">
        <v>212</v>
      </c>
      <c r="C58" s="106" t="s">
        <v>174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183"/>
      <c r="U58" s="96"/>
      <c r="V58" s="96"/>
      <c r="W58" s="96"/>
      <c r="X58" s="96"/>
      <c r="Y58" s="96"/>
      <c r="Z58" s="96"/>
      <c r="AA58" s="96"/>
      <c r="AB58" s="96"/>
      <c r="AC58" s="96"/>
      <c r="AD58" s="96"/>
      <c r="AE58" s="96"/>
      <c r="AF58" s="94"/>
      <c r="AG58" s="94"/>
      <c r="AH58" s="242"/>
      <c r="AI58" s="242"/>
      <c r="AJ58" s="242"/>
      <c r="AK58" s="242"/>
      <c r="AL58" s="242"/>
      <c r="AM58" s="242"/>
      <c r="AN58" s="242"/>
      <c r="AO58" s="242"/>
      <c r="AP58" s="242"/>
      <c r="AQ58" s="242"/>
      <c r="AR58" s="242"/>
      <c r="AS58" s="242"/>
      <c r="AT58" s="242"/>
      <c r="AU58" s="242"/>
      <c r="AV58" s="242"/>
      <c r="AW58" s="242"/>
      <c r="AX58" s="242"/>
      <c r="AY58" s="242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  <c r="CA58" s="96"/>
      <c r="CB58" s="96"/>
      <c r="CC58" s="96"/>
      <c r="CD58" s="96"/>
      <c r="CE58" s="96"/>
      <c r="CF58" s="95"/>
      <c r="CG58" s="95"/>
      <c r="CH58" s="95"/>
      <c r="CI58" s="242"/>
      <c r="CJ58" s="242"/>
      <c r="CK58" s="242"/>
      <c r="CL58" s="242"/>
      <c r="CM58" s="242"/>
      <c r="CN58" s="242"/>
      <c r="CO58" s="242"/>
      <c r="CP58" s="242"/>
      <c r="CQ58" s="242"/>
      <c r="CR58" s="242"/>
      <c r="CS58" s="242"/>
      <c r="CT58" s="242"/>
      <c r="CU58" s="242"/>
      <c r="CV58" s="242"/>
      <c r="CW58" s="242"/>
      <c r="CX58" s="95"/>
      <c r="CY58" s="95"/>
      <c r="CZ58" s="95"/>
      <c r="DA58" s="95"/>
      <c r="DB58" s="95"/>
      <c r="DC58" s="95"/>
      <c r="DD58" s="95"/>
      <c r="DE58" s="95"/>
      <c r="DF58" s="95"/>
      <c r="DG58" s="95"/>
      <c r="DH58" s="95"/>
      <c r="DI58" s="95"/>
      <c r="DJ58" s="95"/>
      <c r="DK58" s="95"/>
      <c r="DL58" s="95"/>
      <c r="DM58" s="95"/>
      <c r="DN58" s="95"/>
      <c r="DO58" s="95"/>
      <c r="DP58" s="95"/>
      <c r="DQ58" s="95"/>
      <c r="DR58" s="95"/>
      <c r="DS58" s="95"/>
      <c r="DT58" s="95"/>
      <c r="DU58" s="95"/>
      <c r="DV58" s="95"/>
      <c r="DW58" s="95"/>
      <c r="DX58" s="95"/>
      <c r="DY58" s="95"/>
      <c r="DZ58" s="95"/>
      <c r="EA58" s="95"/>
      <c r="EB58" s="95"/>
      <c r="EC58" s="95"/>
      <c r="ED58" s="95"/>
      <c r="EE58" s="95"/>
      <c r="EF58" s="95"/>
      <c r="EG58" s="95"/>
      <c r="EH58" s="95"/>
    </row>
    <row r="59" spans="2:138" ht="15" customHeight="1">
      <c r="B59" s="104" t="s">
        <v>213</v>
      </c>
      <c r="C59" s="106" t="s">
        <v>181</v>
      </c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183"/>
      <c r="U59" s="96"/>
      <c r="V59" s="96"/>
      <c r="W59" s="96"/>
      <c r="X59" s="96"/>
      <c r="Y59" s="96"/>
      <c r="Z59" s="96"/>
      <c r="AA59" s="96"/>
      <c r="AB59" s="96"/>
      <c r="AC59" s="96"/>
      <c r="AD59" s="96"/>
      <c r="AE59" s="96"/>
      <c r="AF59" s="94"/>
      <c r="AG59" s="94"/>
      <c r="AH59" s="242"/>
      <c r="AI59" s="242"/>
      <c r="AJ59" s="242"/>
      <c r="AK59" s="242"/>
      <c r="AL59" s="242"/>
      <c r="AM59" s="242"/>
      <c r="AN59" s="242"/>
      <c r="AO59" s="242"/>
      <c r="AP59" s="242"/>
      <c r="AQ59" s="242"/>
      <c r="AR59" s="242"/>
      <c r="AS59" s="242"/>
      <c r="AT59" s="242"/>
      <c r="AU59" s="242"/>
      <c r="AV59" s="242"/>
      <c r="AW59" s="242"/>
      <c r="AX59" s="242"/>
      <c r="AY59" s="242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  <c r="CA59" s="96"/>
      <c r="CB59" s="96"/>
      <c r="CC59" s="96"/>
      <c r="CD59" s="96"/>
      <c r="CE59" s="96"/>
      <c r="CF59" s="95"/>
      <c r="CG59" s="95"/>
      <c r="CH59" s="95"/>
      <c r="CI59" s="242"/>
      <c r="CJ59" s="242"/>
      <c r="CK59" s="242"/>
      <c r="CL59" s="242"/>
      <c r="CM59" s="242"/>
      <c r="CN59" s="242"/>
      <c r="CO59" s="242"/>
      <c r="CP59" s="242"/>
      <c r="CQ59" s="242"/>
      <c r="CR59" s="242"/>
      <c r="CS59" s="242"/>
      <c r="CT59" s="242"/>
      <c r="CU59" s="242"/>
      <c r="CV59" s="242"/>
      <c r="CW59" s="242"/>
      <c r="CX59" s="95"/>
      <c r="CY59" s="95"/>
      <c r="CZ59" s="95"/>
      <c r="DA59" s="95"/>
      <c r="DB59" s="95"/>
      <c r="DC59" s="95"/>
      <c r="DD59" s="95"/>
      <c r="DE59" s="95"/>
      <c r="DF59" s="95"/>
      <c r="DG59" s="95"/>
      <c r="DH59" s="95"/>
      <c r="DI59" s="95"/>
      <c r="DJ59" s="95"/>
      <c r="DK59" s="95"/>
      <c r="DL59" s="95"/>
      <c r="DM59" s="95"/>
      <c r="DN59" s="95"/>
      <c r="DO59" s="95"/>
      <c r="DP59" s="95"/>
      <c r="DQ59" s="95"/>
      <c r="DR59" s="95"/>
      <c r="DS59" s="95"/>
      <c r="DT59" s="95"/>
      <c r="DU59" s="95"/>
      <c r="DV59" s="95"/>
      <c r="DW59" s="95"/>
      <c r="DX59" s="95"/>
      <c r="DY59" s="95"/>
      <c r="DZ59" s="95"/>
      <c r="EA59" s="95"/>
      <c r="EB59" s="95"/>
      <c r="EC59" s="95"/>
      <c r="ED59" s="95"/>
      <c r="EE59" s="95"/>
      <c r="EF59" s="95"/>
      <c r="EG59" s="95"/>
      <c r="EH59" s="95"/>
    </row>
    <row r="60" spans="2:138" ht="15" customHeight="1">
      <c r="B60" s="104" t="s">
        <v>214</v>
      </c>
      <c r="C60" s="106" t="s">
        <v>183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183"/>
      <c r="U60" s="96"/>
      <c r="V60" s="96"/>
      <c r="W60" s="96"/>
      <c r="X60" s="96"/>
      <c r="Y60" s="96"/>
      <c r="Z60" s="96"/>
      <c r="AA60" s="96"/>
      <c r="AB60" s="96"/>
      <c r="AC60" s="96"/>
      <c r="AD60" s="96"/>
      <c r="AE60" s="96"/>
      <c r="AF60" s="94"/>
      <c r="AG60" s="94"/>
      <c r="AH60" s="242"/>
      <c r="AI60" s="242"/>
      <c r="AJ60" s="242"/>
      <c r="AK60" s="242"/>
      <c r="AL60" s="242"/>
      <c r="AM60" s="242"/>
      <c r="AN60" s="242"/>
      <c r="AO60" s="242"/>
      <c r="AP60" s="242"/>
      <c r="AQ60" s="242"/>
      <c r="AR60" s="242"/>
      <c r="AS60" s="242"/>
      <c r="AT60" s="242"/>
      <c r="AU60" s="242"/>
      <c r="AV60" s="242"/>
      <c r="AW60" s="242"/>
      <c r="AX60" s="242"/>
      <c r="AY60" s="242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  <c r="CA60" s="96"/>
      <c r="CB60" s="96"/>
      <c r="CC60" s="96"/>
      <c r="CD60" s="96"/>
      <c r="CE60" s="96"/>
      <c r="CF60" s="95"/>
      <c r="CG60" s="95"/>
      <c r="CH60" s="95"/>
      <c r="CI60" s="242"/>
      <c r="CJ60" s="242"/>
      <c r="CK60" s="242"/>
      <c r="CL60" s="242"/>
      <c r="CM60" s="242"/>
      <c r="CN60" s="242"/>
      <c r="CO60" s="242"/>
      <c r="CP60" s="242"/>
      <c r="CQ60" s="242"/>
      <c r="CR60" s="242"/>
      <c r="CS60" s="242"/>
      <c r="CT60" s="242"/>
      <c r="CU60" s="242"/>
      <c r="CV60" s="242"/>
      <c r="CW60" s="242"/>
      <c r="CX60" s="95"/>
      <c r="CY60" s="95"/>
      <c r="CZ60" s="95"/>
      <c r="DA60" s="95"/>
      <c r="DB60" s="95"/>
      <c r="DC60" s="95"/>
      <c r="DD60" s="95"/>
      <c r="DE60" s="95"/>
      <c r="DF60" s="95"/>
      <c r="DG60" s="95"/>
      <c r="DH60" s="95"/>
      <c r="DI60" s="95"/>
      <c r="DJ60" s="95"/>
      <c r="DK60" s="95"/>
      <c r="DL60" s="95"/>
      <c r="DM60" s="95"/>
      <c r="DN60" s="95"/>
      <c r="DO60" s="95"/>
      <c r="DP60" s="95"/>
      <c r="DQ60" s="95"/>
      <c r="DR60" s="95"/>
      <c r="DS60" s="95"/>
      <c r="DT60" s="95"/>
      <c r="DU60" s="95"/>
      <c r="DV60" s="95"/>
      <c r="DW60" s="95"/>
      <c r="DX60" s="95"/>
      <c r="DY60" s="95"/>
      <c r="DZ60" s="95"/>
      <c r="EA60" s="95"/>
      <c r="EB60" s="95"/>
      <c r="EC60" s="95"/>
      <c r="ED60" s="95"/>
      <c r="EE60" s="95"/>
      <c r="EF60" s="95"/>
      <c r="EG60" s="95"/>
      <c r="EH60" s="95"/>
    </row>
    <row r="61" spans="2:138" ht="15" customHeight="1">
      <c r="B61" s="104" t="s">
        <v>215</v>
      </c>
      <c r="C61" s="106" t="s">
        <v>181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183"/>
      <c r="U61" s="96"/>
      <c r="V61" s="96"/>
      <c r="W61" s="96"/>
      <c r="X61" s="96"/>
      <c r="Y61" s="96"/>
      <c r="Z61" s="96"/>
      <c r="AA61" s="96"/>
      <c r="AB61" s="96"/>
      <c r="AC61" s="96"/>
      <c r="AD61" s="96"/>
      <c r="AE61" s="96"/>
      <c r="AF61" s="94"/>
      <c r="AG61" s="94"/>
      <c r="AH61" s="242"/>
      <c r="AI61" s="242"/>
      <c r="AJ61" s="242"/>
      <c r="AK61" s="242"/>
      <c r="AL61" s="242"/>
      <c r="AM61" s="242"/>
      <c r="AN61" s="242"/>
      <c r="AO61" s="242"/>
      <c r="AP61" s="242"/>
      <c r="AQ61" s="242"/>
      <c r="AR61" s="242"/>
      <c r="AS61" s="242"/>
      <c r="AT61" s="242"/>
      <c r="AU61" s="242"/>
      <c r="AV61" s="242"/>
      <c r="AW61" s="242"/>
      <c r="AX61" s="242"/>
      <c r="AY61" s="242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  <c r="CA61" s="96"/>
      <c r="CB61" s="96"/>
      <c r="CC61" s="96"/>
      <c r="CD61" s="96"/>
      <c r="CE61" s="96"/>
      <c r="CF61" s="95"/>
      <c r="CG61" s="95"/>
      <c r="CH61" s="95"/>
      <c r="CI61" s="242"/>
      <c r="CJ61" s="242"/>
      <c r="CK61" s="242"/>
      <c r="CL61" s="242"/>
      <c r="CM61" s="242"/>
      <c r="CN61" s="242"/>
      <c r="CO61" s="242"/>
      <c r="CP61" s="242"/>
      <c r="CQ61" s="242"/>
      <c r="CR61" s="242"/>
      <c r="CS61" s="242"/>
      <c r="CT61" s="242"/>
      <c r="CU61" s="242"/>
      <c r="CV61" s="242"/>
      <c r="CW61" s="242"/>
      <c r="CX61" s="95"/>
      <c r="CY61" s="95"/>
      <c r="CZ61" s="95"/>
      <c r="DA61" s="95"/>
      <c r="DB61" s="95"/>
      <c r="DC61" s="95"/>
      <c r="DD61" s="95"/>
      <c r="DE61" s="95"/>
      <c r="DF61" s="95"/>
      <c r="DG61" s="95"/>
      <c r="DH61" s="95"/>
      <c r="DI61" s="95"/>
      <c r="DJ61" s="95"/>
      <c r="DK61" s="95"/>
      <c r="DL61" s="95"/>
      <c r="DM61" s="95"/>
      <c r="DN61" s="95"/>
      <c r="DO61" s="95"/>
      <c r="DP61" s="95"/>
      <c r="DQ61" s="95"/>
      <c r="DR61" s="95"/>
      <c r="DS61" s="95"/>
      <c r="DT61" s="95"/>
      <c r="DU61" s="95"/>
      <c r="DV61" s="95"/>
      <c r="DW61" s="95"/>
      <c r="DX61" s="95"/>
      <c r="DY61" s="95"/>
      <c r="DZ61" s="95"/>
      <c r="EA61" s="95"/>
      <c r="EB61" s="95"/>
      <c r="EC61" s="95"/>
      <c r="ED61" s="95"/>
      <c r="EE61" s="95"/>
      <c r="EF61" s="95"/>
      <c r="EG61" s="95"/>
      <c r="EH61" s="95"/>
    </row>
    <row r="62" spans="2:138" ht="15" customHeight="1">
      <c r="B62" s="104" t="s">
        <v>216</v>
      </c>
      <c r="C62" s="106" t="s">
        <v>181</v>
      </c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183"/>
      <c r="U62" s="96"/>
      <c r="V62" s="96"/>
      <c r="W62" s="96"/>
      <c r="X62" s="96"/>
      <c r="Y62" s="96"/>
      <c r="Z62" s="96"/>
      <c r="AA62" s="96"/>
      <c r="AB62" s="96"/>
      <c r="AC62" s="96"/>
      <c r="AD62" s="96"/>
      <c r="AE62" s="96"/>
      <c r="AF62" s="94"/>
      <c r="AG62" s="94"/>
      <c r="AH62" s="242"/>
      <c r="AI62" s="242"/>
      <c r="AJ62" s="242"/>
      <c r="AK62" s="242"/>
      <c r="AL62" s="242"/>
      <c r="AM62" s="242"/>
      <c r="AN62" s="242"/>
      <c r="AO62" s="242"/>
      <c r="AP62" s="242"/>
      <c r="AQ62" s="242"/>
      <c r="AR62" s="242"/>
      <c r="AS62" s="242"/>
      <c r="AT62" s="242"/>
      <c r="AU62" s="242"/>
      <c r="AV62" s="242"/>
      <c r="AW62" s="242"/>
      <c r="AX62" s="242"/>
      <c r="AY62" s="242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  <c r="CA62" s="96"/>
      <c r="CB62" s="96"/>
      <c r="CC62" s="96"/>
      <c r="CD62" s="96"/>
      <c r="CE62" s="96"/>
      <c r="CF62" s="95"/>
      <c r="CG62" s="95"/>
      <c r="CH62" s="95"/>
      <c r="CI62" s="242"/>
      <c r="CJ62" s="242"/>
      <c r="CK62" s="242"/>
      <c r="CL62" s="242"/>
      <c r="CM62" s="242"/>
      <c r="CN62" s="242"/>
      <c r="CO62" s="242"/>
      <c r="CP62" s="242"/>
      <c r="CQ62" s="242"/>
      <c r="CR62" s="242"/>
      <c r="CS62" s="242"/>
      <c r="CT62" s="242"/>
      <c r="CU62" s="242"/>
      <c r="CV62" s="242"/>
      <c r="CW62" s="242"/>
      <c r="CX62" s="95"/>
      <c r="CY62" s="95"/>
      <c r="CZ62" s="95"/>
      <c r="DA62" s="95"/>
      <c r="DB62" s="95"/>
      <c r="DC62" s="95"/>
      <c r="DD62" s="95"/>
      <c r="DE62" s="95"/>
      <c r="DF62" s="95"/>
      <c r="DG62" s="95"/>
      <c r="DH62" s="95"/>
      <c r="DI62" s="95"/>
      <c r="DJ62" s="95"/>
      <c r="DK62" s="95"/>
      <c r="DL62" s="95"/>
      <c r="DM62" s="95"/>
      <c r="DN62" s="95"/>
      <c r="DO62" s="95"/>
      <c r="DP62" s="95"/>
      <c r="DQ62" s="95"/>
      <c r="DR62" s="95"/>
      <c r="DS62" s="95"/>
      <c r="DT62" s="95"/>
      <c r="DU62" s="95"/>
      <c r="DV62" s="95"/>
      <c r="DW62" s="95"/>
      <c r="DX62" s="95"/>
      <c r="DY62" s="95"/>
      <c r="DZ62" s="95"/>
      <c r="EA62" s="95"/>
      <c r="EB62" s="95"/>
      <c r="EC62" s="95"/>
      <c r="ED62" s="95"/>
      <c r="EE62" s="95"/>
      <c r="EF62" s="95"/>
      <c r="EG62" s="95"/>
      <c r="EH62" s="95"/>
    </row>
    <row r="63" spans="2:138" ht="15" customHeight="1">
      <c r="B63" s="104" t="s">
        <v>217</v>
      </c>
      <c r="C63" s="106" t="s">
        <v>181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183"/>
      <c r="U63" s="96"/>
      <c r="V63" s="96"/>
      <c r="W63" s="96"/>
      <c r="X63" s="96"/>
      <c r="Y63" s="96"/>
      <c r="Z63" s="96"/>
      <c r="AA63" s="96"/>
      <c r="AB63" s="96"/>
      <c r="AC63" s="96"/>
      <c r="AD63" s="96"/>
      <c r="AE63" s="96"/>
      <c r="AF63" s="94"/>
      <c r="AG63" s="94"/>
      <c r="AH63" s="242"/>
      <c r="AI63" s="242"/>
      <c r="AJ63" s="242"/>
      <c r="AK63" s="242"/>
      <c r="AL63" s="242"/>
      <c r="AM63" s="242"/>
      <c r="AN63" s="242"/>
      <c r="AO63" s="242"/>
      <c r="AP63" s="242"/>
      <c r="AQ63" s="242"/>
      <c r="AR63" s="242"/>
      <c r="AS63" s="242"/>
      <c r="AT63" s="242"/>
      <c r="AU63" s="242"/>
      <c r="AV63" s="242"/>
      <c r="AW63" s="242"/>
      <c r="AX63" s="242"/>
      <c r="AY63" s="242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5"/>
      <c r="CG63" s="95"/>
      <c r="CH63" s="95"/>
      <c r="CI63" s="242"/>
      <c r="CJ63" s="242"/>
      <c r="CK63" s="242"/>
      <c r="CL63" s="242"/>
      <c r="CM63" s="242"/>
      <c r="CN63" s="242"/>
      <c r="CO63" s="242"/>
      <c r="CP63" s="242"/>
      <c r="CQ63" s="242"/>
      <c r="CR63" s="242"/>
      <c r="CS63" s="242"/>
      <c r="CT63" s="242"/>
      <c r="CU63" s="242"/>
      <c r="CV63" s="242"/>
      <c r="CW63" s="242"/>
      <c r="CX63" s="95"/>
      <c r="CY63" s="95"/>
      <c r="CZ63" s="95"/>
      <c r="DA63" s="95"/>
      <c r="DB63" s="95"/>
      <c r="DC63" s="95"/>
      <c r="DD63" s="95"/>
      <c r="DE63" s="95"/>
      <c r="DF63" s="95"/>
      <c r="DG63" s="95"/>
      <c r="DH63" s="95"/>
      <c r="DI63" s="95"/>
      <c r="DJ63" s="95"/>
      <c r="DK63" s="95"/>
      <c r="DL63" s="95"/>
      <c r="DM63" s="95"/>
      <c r="DN63" s="95"/>
      <c r="DO63" s="95"/>
      <c r="DP63" s="95"/>
      <c r="DQ63" s="95"/>
      <c r="DR63" s="95"/>
      <c r="DS63" s="95"/>
      <c r="DT63" s="95"/>
      <c r="DU63" s="95"/>
      <c r="DV63" s="95"/>
      <c r="DW63" s="95"/>
      <c r="DX63" s="95"/>
      <c r="DY63" s="95"/>
      <c r="DZ63" s="95"/>
      <c r="EA63" s="95"/>
      <c r="EB63" s="95"/>
      <c r="EC63" s="95"/>
      <c r="ED63" s="95"/>
      <c r="EE63" s="95"/>
      <c r="EF63" s="95"/>
      <c r="EG63" s="95"/>
      <c r="EH63" s="95"/>
    </row>
    <row r="64" spans="2:138" ht="15" customHeight="1">
      <c r="B64" s="104" t="s">
        <v>218</v>
      </c>
      <c r="C64" s="106" t="s">
        <v>183</v>
      </c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183"/>
      <c r="U64" s="96"/>
      <c r="V64" s="96"/>
      <c r="W64" s="96"/>
      <c r="X64" s="96"/>
      <c r="Y64" s="96"/>
      <c r="Z64" s="96"/>
      <c r="AA64" s="96"/>
      <c r="AB64" s="96"/>
      <c r="AC64" s="96"/>
      <c r="AD64" s="96"/>
      <c r="AE64" s="96"/>
      <c r="AF64" s="94"/>
      <c r="AG64" s="94"/>
      <c r="AH64" s="242"/>
      <c r="AI64" s="242"/>
      <c r="AJ64" s="242"/>
      <c r="AK64" s="242"/>
      <c r="AL64" s="242"/>
      <c r="AM64" s="242"/>
      <c r="AN64" s="242"/>
      <c r="AO64" s="242"/>
      <c r="AP64" s="242"/>
      <c r="AQ64" s="242"/>
      <c r="AR64" s="242"/>
      <c r="AS64" s="242"/>
      <c r="AT64" s="242"/>
      <c r="AU64" s="242"/>
      <c r="AV64" s="242"/>
      <c r="AW64" s="242"/>
      <c r="AX64" s="242"/>
      <c r="AY64" s="242"/>
      <c r="AZ64" s="96"/>
      <c r="BA64" s="96"/>
      <c r="BB64" s="96"/>
      <c r="BC64" s="96"/>
      <c r="BD64" s="96"/>
      <c r="BE64" s="96"/>
      <c r="BF64" s="96"/>
      <c r="BG64" s="96"/>
      <c r="BH64" s="96"/>
      <c r="BI64" s="96"/>
      <c r="BJ64" s="96"/>
      <c r="BK64" s="96"/>
      <c r="BL64" s="96"/>
      <c r="BM64" s="96"/>
      <c r="BN64" s="96"/>
      <c r="BO64" s="96"/>
      <c r="BP64" s="96"/>
      <c r="BQ64" s="96"/>
      <c r="BR64" s="96"/>
      <c r="BS64" s="96"/>
      <c r="BT64" s="96"/>
      <c r="BU64" s="96"/>
      <c r="BV64" s="96"/>
      <c r="BW64" s="96"/>
      <c r="BX64" s="96"/>
      <c r="BY64" s="96"/>
      <c r="BZ64" s="96"/>
      <c r="CA64" s="96"/>
      <c r="CB64" s="96"/>
      <c r="CC64" s="96"/>
      <c r="CD64" s="96"/>
      <c r="CE64" s="96"/>
      <c r="CF64" s="95"/>
      <c r="CG64" s="95"/>
      <c r="CH64" s="95"/>
      <c r="CI64" s="242"/>
      <c r="CJ64" s="242"/>
      <c r="CK64" s="242"/>
      <c r="CL64" s="242"/>
      <c r="CM64" s="242"/>
      <c r="CN64" s="242"/>
      <c r="CO64" s="242"/>
      <c r="CP64" s="242"/>
      <c r="CQ64" s="242"/>
      <c r="CR64" s="242"/>
      <c r="CS64" s="242"/>
      <c r="CT64" s="242"/>
      <c r="CU64" s="242"/>
      <c r="CV64" s="242"/>
      <c r="CW64" s="242"/>
      <c r="CX64" s="95"/>
      <c r="CY64" s="95"/>
      <c r="CZ64" s="95"/>
      <c r="DA64" s="95"/>
      <c r="DB64" s="95"/>
      <c r="DC64" s="95"/>
      <c r="DD64" s="95"/>
      <c r="DE64" s="95"/>
      <c r="DF64" s="95"/>
      <c r="DG64" s="95"/>
      <c r="DH64" s="95"/>
      <c r="DI64" s="95"/>
      <c r="DJ64" s="95"/>
      <c r="DK64" s="95"/>
      <c r="DL64" s="95"/>
      <c r="DM64" s="95"/>
      <c r="DN64" s="95"/>
      <c r="DO64" s="95"/>
      <c r="DP64" s="95"/>
      <c r="DQ64" s="95"/>
      <c r="DR64" s="95"/>
      <c r="DS64" s="95"/>
      <c r="DT64" s="95"/>
      <c r="DU64" s="95"/>
      <c r="DV64" s="95"/>
      <c r="DW64" s="95"/>
      <c r="DX64" s="95"/>
      <c r="DY64" s="95"/>
      <c r="DZ64" s="95"/>
      <c r="EA64" s="95"/>
      <c r="EB64" s="95"/>
      <c r="EC64" s="95"/>
      <c r="ED64" s="95"/>
      <c r="EE64" s="95"/>
      <c r="EF64" s="95"/>
      <c r="EG64" s="95"/>
      <c r="EH64" s="95"/>
    </row>
    <row r="65" spans="2:138" ht="15" customHeight="1">
      <c r="B65" s="104" t="s">
        <v>219</v>
      </c>
      <c r="C65" s="106" t="s">
        <v>183</v>
      </c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183"/>
      <c r="U65" s="96"/>
      <c r="V65" s="96"/>
      <c r="W65" s="96"/>
      <c r="X65" s="96"/>
      <c r="Y65" s="96"/>
      <c r="Z65" s="96"/>
      <c r="AA65" s="96"/>
      <c r="AB65" s="96"/>
      <c r="AC65" s="96"/>
      <c r="AD65" s="96"/>
      <c r="AE65" s="96"/>
      <c r="AF65" s="94"/>
      <c r="AG65" s="94"/>
      <c r="AH65" s="242"/>
      <c r="AI65" s="242"/>
      <c r="AJ65" s="242"/>
      <c r="AK65" s="242"/>
      <c r="AL65" s="242"/>
      <c r="AM65" s="242"/>
      <c r="AN65" s="242"/>
      <c r="AO65" s="242"/>
      <c r="AP65" s="242"/>
      <c r="AQ65" s="242"/>
      <c r="AR65" s="242"/>
      <c r="AS65" s="242"/>
      <c r="AT65" s="242"/>
      <c r="AU65" s="242"/>
      <c r="AV65" s="242"/>
      <c r="AW65" s="242"/>
      <c r="AX65" s="242"/>
      <c r="AY65" s="242"/>
      <c r="AZ65" s="96"/>
      <c r="BA65" s="96"/>
      <c r="BB65" s="96"/>
      <c r="BC65" s="96"/>
      <c r="BD65" s="96"/>
      <c r="BE65" s="96"/>
      <c r="BF65" s="96"/>
      <c r="BG65" s="96"/>
      <c r="BH65" s="96"/>
      <c r="BI65" s="96"/>
      <c r="BJ65" s="96"/>
      <c r="BK65" s="96"/>
      <c r="BL65" s="96"/>
      <c r="BM65" s="96"/>
      <c r="BN65" s="96"/>
      <c r="BO65" s="96"/>
      <c r="BP65" s="96"/>
      <c r="BQ65" s="96"/>
      <c r="BR65" s="96"/>
      <c r="BS65" s="96"/>
      <c r="BT65" s="96"/>
      <c r="BU65" s="96"/>
      <c r="BV65" s="96"/>
      <c r="BW65" s="96"/>
      <c r="BX65" s="96"/>
      <c r="BY65" s="96"/>
      <c r="BZ65" s="96"/>
      <c r="CA65" s="96"/>
      <c r="CB65" s="96"/>
      <c r="CC65" s="96"/>
      <c r="CD65" s="96"/>
      <c r="CE65" s="96"/>
      <c r="CF65" s="95"/>
      <c r="CG65" s="95"/>
      <c r="CH65" s="95"/>
      <c r="CI65" s="242"/>
      <c r="CJ65" s="242"/>
      <c r="CK65" s="242"/>
      <c r="CL65" s="242"/>
      <c r="CM65" s="242"/>
      <c r="CN65" s="242"/>
      <c r="CO65" s="242"/>
      <c r="CP65" s="242"/>
      <c r="CQ65" s="242"/>
      <c r="CR65" s="242"/>
      <c r="CS65" s="242"/>
      <c r="CT65" s="242"/>
      <c r="CU65" s="242"/>
      <c r="CV65" s="242"/>
      <c r="CW65" s="242"/>
      <c r="CX65" s="95"/>
      <c r="CY65" s="95"/>
      <c r="CZ65" s="95"/>
      <c r="DA65" s="95"/>
      <c r="DB65" s="95"/>
      <c r="DC65" s="95"/>
      <c r="DD65" s="95"/>
      <c r="DE65" s="95"/>
      <c r="DF65" s="95"/>
      <c r="DG65" s="95"/>
      <c r="DH65" s="95"/>
      <c r="DI65" s="95"/>
      <c r="DJ65" s="95"/>
      <c r="DK65" s="95"/>
      <c r="DL65" s="95"/>
      <c r="DM65" s="95"/>
      <c r="DN65" s="95"/>
      <c r="DO65" s="95"/>
      <c r="DP65" s="95"/>
      <c r="DQ65" s="95"/>
      <c r="DR65" s="95"/>
      <c r="DS65" s="95"/>
      <c r="DT65" s="95"/>
      <c r="DU65" s="95"/>
      <c r="DV65" s="95"/>
      <c r="DW65" s="95"/>
      <c r="DX65" s="95"/>
      <c r="DY65" s="95"/>
      <c r="DZ65" s="95"/>
      <c r="EA65" s="95"/>
      <c r="EB65" s="95"/>
      <c r="EC65" s="95"/>
      <c r="ED65" s="95"/>
      <c r="EE65" s="95"/>
      <c r="EF65" s="95"/>
      <c r="EG65" s="95"/>
      <c r="EH65" s="95"/>
    </row>
    <row r="66" spans="2:138" ht="15" customHeight="1">
      <c r="B66" s="104" t="s">
        <v>220</v>
      </c>
      <c r="C66" s="106" t="s">
        <v>190</v>
      </c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183"/>
      <c r="U66" s="96"/>
      <c r="V66" s="96"/>
      <c r="W66" s="96"/>
      <c r="X66" s="96"/>
      <c r="Y66" s="96"/>
      <c r="Z66" s="96"/>
      <c r="AA66" s="96"/>
      <c r="AB66" s="96"/>
      <c r="AC66" s="96"/>
      <c r="AD66" s="96"/>
      <c r="AE66" s="96"/>
      <c r="AF66" s="94"/>
      <c r="AG66" s="94"/>
      <c r="AH66" s="242"/>
      <c r="AI66" s="242"/>
      <c r="AJ66" s="242"/>
      <c r="AK66" s="242"/>
      <c r="AL66" s="242"/>
      <c r="AM66" s="242"/>
      <c r="AN66" s="242"/>
      <c r="AO66" s="242"/>
      <c r="AP66" s="242"/>
      <c r="AQ66" s="242"/>
      <c r="AR66" s="242"/>
      <c r="AS66" s="242"/>
      <c r="AT66" s="242"/>
      <c r="AU66" s="242"/>
      <c r="AV66" s="242"/>
      <c r="AW66" s="242"/>
      <c r="AX66" s="242"/>
      <c r="AY66" s="242"/>
      <c r="AZ66" s="96"/>
      <c r="BA66" s="96"/>
      <c r="BB66" s="96"/>
      <c r="BC66" s="96"/>
      <c r="BD66" s="96"/>
      <c r="BE66" s="96"/>
      <c r="BF66" s="96"/>
      <c r="BG66" s="96"/>
      <c r="BH66" s="96"/>
      <c r="BI66" s="96"/>
      <c r="BJ66" s="96"/>
      <c r="BK66" s="96"/>
      <c r="BL66" s="96"/>
      <c r="BM66" s="96"/>
      <c r="BN66" s="96"/>
      <c r="BO66" s="96"/>
      <c r="BP66" s="96"/>
      <c r="BQ66" s="96"/>
      <c r="BR66" s="96"/>
      <c r="BS66" s="96"/>
      <c r="BT66" s="96"/>
      <c r="BU66" s="96"/>
      <c r="BV66" s="96"/>
      <c r="BW66" s="96"/>
      <c r="BX66" s="96"/>
      <c r="BY66" s="96"/>
      <c r="BZ66" s="96"/>
      <c r="CA66" s="96"/>
      <c r="CB66" s="96"/>
      <c r="CC66" s="96"/>
      <c r="CD66" s="96"/>
      <c r="CE66" s="96"/>
      <c r="CF66" s="95"/>
      <c r="CG66" s="95"/>
      <c r="CH66" s="95"/>
      <c r="CI66" s="242"/>
      <c r="CJ66" s="242"/>
      <c r="CK66" s="242"/>
      <c r="CL66" s="242"/>
      <c r="CM66" s="242"/>
      <c r="CN66" s="242"/>
      <c r="CO66" s="242"/>
      <c r="CP66" s="242"/>
      <c r="CQ66" s="242"/>
      <c r="CR66" s="242"/>
      <c r="CS66" s="242"/>
      <c r="CT66" s="242"/>
      <c r="CU66" s="242"/>
      <c r="CV66" s="242"/>
      <c r="CW66" s="242"/>
      <c r="CX66" s="95"/>
      <c r="CY66" s="95"/>
      <c r="CZ66" s="95"/>
      <c r="DA66" s="95"/>
      <c r="DB66" s="95"/>
      <c r="DC66" s="95"/>
      <c r="DD66" s="95"/>
      <c r="DE66" s="95"/>
      <c r="DF66" s="95"/>
      <c r="DG66" s="95"/>
      <c r="DH66" s="95"/>
      <c r="DI66" s="95"/>
      <c r="DJ66" s="95"/>
      <c r="DK66" s="95"/>
      <c r="DL66" s="95"/>
      <c r="DM66" s="95"/>
      <c r="DN66" s="95"/>
      <c r="DO66" s="95"/>
      <c r="DP66" s="95"/>
      <c r="DQ66" s="95"/>
      <c r="DR66" s="95"/>
      <c r="DS66" s="95"/>
      <c r="DT66" s="95"/>
      <c r="DU66" s="95"/>
      <c r="DV66" s="95"/>
      <c r="DW66" s="95"/>
      <c r="DX66" s="95"/>
      <c r="DY66" s="95"/>
      <c r="DZ66" s="95"/>
      <c r="EA66" s="95"/>
      <c r="EB66" s="95"/>
      <c r="EC66" s="95"/>
      <c r="ED66" s="95"/>
      <c r="EE66" s="95"/>
      <c r="EF66" s="95"/>
      <c r="EG66" s="95"/>
      <c r="EH66" s="95"/>
    </row>
    <row r="67" spans="2:138" ht="15" customHeight="1">
      <c r="B67" s="104" t="s">
        <v>221</v>
      </c>
      <c r="C67" s="106" t="s">
        <v>181</v>
      </c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183"/>
      <c r="U67" s="96"/>
      <c r="V67" s="96"/>
      <c r="W67" s="96"/>
      <c r="X67" s="96"/>
      <c r="Y67" s="96"/>
      <c r="Z67" s="96"/>
      <c r="AA67" s="96"/>
      <c r="AB67" s="96"/>
      <c r="AC67" s="96"/>
      <c r="AD67" s="96"/>
      <c r="AE67" s="96"/>
      <c r="AF67" s="94"/>
      <c r="AG67" s="94"/>
      <c r="AH67" s="242"/>
      <c r="AI67" s="242"/>
      <c r="AJ67" s="242"/>
      <c r="AK67" s="242"/>
      <c r="AL67" s="242"/>
      <c r="AM67" s="242"/>
      <c r="AN67" s="242"/>
      <c r="AO67" s="242"/>
      <c r="AP67" s="242"/>
      <c r="AQ67" s="242"/>
      <c r="AR67" s="242"/>
      <c r="AS67" s="242"/>
      <c r="AT67" s="242"/>
      <c r="AU67" s="242"/>
      <c r="AV67" s="242"/>
      <c r="AW67" s="242"/>
      <c r="AX67" s="242"/>
      <c r="AY67" s="242"/>
      <c r="AZ67" s="96"/>
      <c r="BA67" s="96"/>
      <c r="BB67" s="96"/>
      <c r="BC67" s="96"/>
      <c r="BD67" s="96"/>
      <c r="BE67" s="96"/>
      <c r="BF67" s="96"/>
      <c r="BG67" s="96"/>
      <c r="BH67" s="96"/>
      <c r="BI67" s="96"/>
      <c r="BJ67" s="96"/>
      <c r="BK67" s="96"/>
      <c r="BL67" s="96"/>
      <c r="BM67" s="96"/>
      <c r="BN67" s="96"/>
      <c r="BO67" s="96"/>
      <c r="BP67" s="96"/>
      <c r="BQ67" s="96"/>
      <c r="BR67" s="96"/>
      <c r="BS67" s="96"/>
      <c r="BT67" s="96"/>
      <c r="BU67" s="96"/>
      <c r="BV67" s="96"/>
      <c r="BW67" s="96"/>
      <c r="BX67" s="96"/>
      <c r="BY67" s="96"/>
      <c r="BZ67" s="96"/>
      <c r="CA67" s="96"/>
      <c r="CB67" s="96"/>
      <c r="CC67" s="96"/>
      <c r="CD67" s="96"/>
      <c r="CE67" s="96"/>
      <c r="CF67" s="95"/>
      <c r="CG67" s="95"/>
      <c r="CH67" s="95"/>
      <c r="CI67" s="242"/>
      <c r="CJ67" s="242"/>
      <c r="CK67" s="242"/>
      <c r="CL67" s="242"/>
      <c r="CM67" s="242"/>
      <c r="CN67" s="242"/>
      <c r="CO67" s="242"/>
      <c r="CP67" s="242"/>
      <c r="CQ67" s="242"/>
      <c r="CR67" s="242"/>
      <c r="CS67" s="242"/>
      <c r="CT67" s="242"/>
      <c r="CU67" s="242"/>
      <c r="CV67" s="242"/>
      <c r="CW67" s="242"/>
      <c r="CX67" s="95"/>
      <c r="CY67" s="95"/>
      <c r="CZ67" s="95"/>
      <c r="DA67" s="95"/>
      <c r="DB67" s="95"/>
      <c r="DC67" s="95"/>
      <c r="DD67" s="95"/>
      <c r="DE67" s="95"/>
      <c r="DF67" s="95"/>
      <c r="DG67" s="95"/>
      <c r="DH67" s="95"/>
      <c r="DI67" s="95"/>
      <c r="DJ67" s="95"/>
      <c r="DK67" s="95"/>
      <c r="DL67" s="95"/>
      <c r="DM67" s="95"/>
      <c r="DN67" s="95"/>
      <c r="DO67" s="95"/>
      <c r="DP67" s="95"/>
      <c r="DQ67" s="95"/>
      <c r="DR67" s="95"/>
      <c r="DS67" s="95"/>
      <c r="DT67" s="95"/>
      <c r="DU67" s="95"/>
      <c r="DV67" s="95"/>
      <c r="DW67" s="95"/>
      <c r="DX67" s="95"/>
      <c r="DY67" s="95"/>
      <c r="DZ67" s="95"/>
      <c r="EA67" s="95"/>
      <c r="EB67" s="95"/>
      <c r="EC67" s="95"/>
      <c r="ED67" s="95"/>
      <c r="EE67" s="95"/>
      <c r="EF67" s="95"/>
      <c r="EG67" s="95"/>
      <c r="EH67" s="95"/>
    </row>
    <row r="68" spans="2:138" ht="15" customHeight="1">
      <c r="B68" s="104" t="s">
        <v>222</v>
      </c>
      <c r="C68" s="106" t="s">
        <v>193</v>
      </c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183"/>
      <c r="U68" s="96"/>
      <c r="V68" s="96"/>
      <c r="W68" s="96"/>
      <c r="X68" s="96"/>
      <c r="Y68" s="96"/>
      <c r="Z68" s="96"/>
      <c r="AA68" s="96"/>
      <c r="AB68" s="96"/>
      <c r="AC68" s="96"/>
      <c r="AD68" s="96"/>
      <c r="AE68" s="96"/>
      <c r="AF68" s="94"/>
      <c r="AG68" s="94"/>
      <c r="AH68" s="242"/>
      <c r="AI68" s="242"/>
      <c r="AJ68" s="242"/>
      <c r="AK68" s="242"/>
      <c r="AL68" s="242"/>
      <c r="AM68" s="242"/>
      <c r="AN68" s="242"/>
      <c r="AO68" s="242"/>
      <c r="AP68" s="242"/>
      <c r="AQ68" s="242"/>
      <c r="AR68" s="242"/>
      <c r="AS68" s="242"/>
      <c r="AT68" s="242"/>
      <c r="AU68" s="242"/>
      <c r="AV68" s="242"/>
      <c r="AW68" s="242"/>
      <c r="AX68" s="242"/>
      <c r="AY68" s="242"/>
      <c r="AZ68" s="96"/>
      <c r="BA68" s="96"/>
      <c r="BB68" s="96"/>
      <c r="BC68" s="96"/>
      <c r="BD68" s="96"/>
      <c r="BE68" s="96"/>
      <c r="BF68" s="96"/>
      <c r="BG68" s="96"/>
      <c r="BH68" s="96"/>
      <c r="BI68" s="96"/>
      <c r="BJ68" s="96"/>
      <c r="BK68" s="96"/>
      <c r="BL68" s="96"/>
      <c r="BM68" s="96"/>
      <c r="BN68" s="96"/>
      <c r="BO68" s="96"/>
      <c r="BP68" s="96"/>
      <c r="BQ68" s="96"/>
      <c r="BR68" s="96"/>
      <c r="BS68" s="96"/>
      <c r="BT68" s="96"/>
      <c r="BU68" s="96"/>
      <c r="BV68" s="96"/>
      <c r="BW68" s="96"/>
      <c r="BX68" s="96"/>
      <c r="BY68" s="96"/>
      <c r="BZ68" s="96"/>
      <c r="CA68" s="96"/>
      <c r="CB68" s="96"/>
      <c r="CC68" s="96"/>
      <c r="CD68" s="96"/>
      <c r="CE68" s="96"/>
      <c r="CF68" s="95"/>
      <c r="CG68" s="95"/>
      <c r="CH68" s="95"/>
      <c r="CI68" s="242"/>
      <c r="CJ68" s="242"/>
      <c r="CK68" s="242"/>
      <c r="CL68" s="242"/>
      <c r="CM68" s="242"/>
      <c r="CN68" s="242"/>
      <c r="CO68" s="242"/>
      <c r="CP68" s="242"/>
      <c r="CQ68" s="242"/>
      <c r="CR68" s="242"/>
      <c r="CS68" s="242"/>
      <c r="CT68" s="242"/>
      <c r="CU68" s="242"/>
      <c r="CV68" s="242"/>
      <c r="CW68" s="242"/>
      <c r="CX68" s="95"/>
      <c r="CY68" s="95"/>
      <c r="CZ68" s="95"/>
      <c r="DA68" s="95"/>
      <c r="DB68" s="95"/>
      <c r="DC68" s="95"/>
      <c r="DD68" s="95"/>
      <c r="DE68" s="95"/>
      <c r="DF68" s="95"/>
      <c r="DG68" s="95"/>
      <c r="DH68" s="95"/>
      <c r="DI68" s="95"/>
      <c r="DJ68" s="95"/>
      <c r="DK68" s="95"/>
      <c r="DL68" s="95"/>
      <c r="DM68" s="95"/>
      <c r="DN68" s="95"/>
      <c r="DO68" s="95"/>
      <c r="DP68" s="95"/>
      <c r="DQ68" s="95"/>
      <c r="DR68" s="95"/>
      <c r="DS68" s="95"/>
      <c r="DT68" s="95"/>
      <c r="DU68" s="95"/>
      <c r="DV68" s="95"/>
      <c r="DW68" s="95"/>
      <c r="DX68" s="95"/>
      <c r="DY68" s="95"/>
      <c r="DZ68" s="95"/>
      <c r="EA68" s="95"/>
      <c r="EB68" s="95"/>
      <c r="EC68" s="95"/>
      <c r="ED68" s="95"/>
      <c r="EE68" s="95"/>
      <c r="EF68" s="95"/>
      <c r="EG68" s="95"/>
      <c r="EH68" s="95"/>
    </row>
    <row r="69" spans="2:138" s="264" customFormat="1">
      <c r="B69" s="252" t="s">
        <v>223</v>
      </c>
      <c r="C69" s="254"/>
      <c r="D69" s="263"/>
      <c r="E69" s="263"/>
      <c r="F69" s="263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69"/>
      <c r="S69" s="269"/>
      <c r="T69" s="268"/>
      <c r="U69" s="269"/>
      <c r="V69" s="269"/>
      <c r="W69" s="269"/>
      <c r="X69" s="269"/>
      <c r="Y69" s="269"/>
      <c r="Z69" s="269"/>
      <c r="AA69" s="269"/>
      <c r="AB69" s="269"/>
      <c r="AC69" s="269"/>
      <c r="AD69" s="269"/>
      <c r="AE69" s="269"/>
      <c r="AF69" s="269"/>
      <c r="AG69" s="269"/>
      <c r="AH69" s="268"/>
      <c r="AI69" s="268"/>
      <c r="AJ69" s="268"/>
      <c r="AK69" s="268"/>
      <c r="AL69" s="268"/>
      <c r="AM69" s="268"/>
      <c r="AN69" s="268"/>
      <c r="AO69" s="268"/>
      <c r="AP69" s="268"/>
      <c r="AQ69" s="268"/>
      <c r="AR69" s="268"/>
      <c r="AS69" s="268"/>
      <c r="AT69" s="268"/>
      <c r="AU69" s="268"/>
      <c r="AV69" s="268"/>
      <c r="AW69" s="268"/>
      <c r="AX69" s="268"/>
      <c r="AY69" s="268"/>
      <c r="AZ69" s="269"/>
      <c r="BA69" s="269"/>
      <c r="BB69" s="269"/>
      <c r="BC69" s="269"/>
      <c r="BD69" s="269"/>
      <c r="BE69" s="269"/>
      <c r="BF69" s="269"/>
      <c r="BG69" s="269"/>
      <c r="BH69" s="269"/>
      <c r="BI69" s="269"/>
      <c r="BJ69" s="269"/>
      <c r="BK69" s="269"/>
      <c r="BL69" s="269"/>
      <c r="BM69" s="269"/>
      <c r="BN69" s="269"/>
      <c r="BO69" s="269"/>
      <c r="BP69" s="269"/>
      <c r="BQ69" s="269"/>
      <c r="BR69" s="269"/>
      <c r="BS69" s="269"/>
      <c r="BT69" s="269"/>
      <c r="BU69" s="269"/>
      <c r="BV69" s="269"/>
      <c r="BW69" s="269"/>
      <c r="BX69" s="269"/>
      <c r="BY69" s="269"/>
      <c r="BZ69" s="269"/>
      <c r="CA69" s="269"/>
      <c r="CB69" s="269"/>
      <c r="CC69" s="269"/>
      <c r="CD69" s="269"/>
      <c r="CE69" s="269"/>
      <c r="CF69" s="269"/>
      <c r="CG69" s="269"/>
      <c r="CH69" s="269"/>
      <c r="CI69" s="268"/>
      <c r="CJ69" s="268"/>
      <c r="CK69" s="268"/>
      <c r="CL69" s="268"/>
      <c r="CM69" s="268"/>
      <c r="CN69" s="268"/>
      <c r="CO69" s="268"/>
      <c r="CP69" s="268"/>
      <c r="CQ69" s="268"/>
      <c r="CR69" s="268"/>
      <c r="CS69" s="268"/>
      <c r="CT69" s="268"/>
      <c r="CU69" s="268"/>
      <c r="CV69" s="268"/>
      <c r="CW69" s="268"/>
      <c r="CX69" s="269"/>
      <c r="CY69" s="269"/>
      <c r="CZ69" s="269"/>
      <c r="DA69" s="269"/>
      <c r="DB69" s="269"/>
      <c r="DC69" s="269"/>
      <c r="DD69" s="269"/>
      <c r="DE69" s="269"/>
      <c r="DF69" s="269"/>
      <c r="DG69" s="269"/>
      <c r="DH69" s="269"/>
      <c r="DI69" s="269"/>
      <c r="DJ69" s="269"/>
      <c r="DK69" s="269"/>
      <c r="DL69" s="269"/>
      <c r="DM69" s="269"/>
      <c r="DN69" s="269"/>
      <c r="DO69" s="269"/>
      <c r="DP69" s="269"/>
      <c r="DQ69" s="269"/>
      <c r="DR69" s="269"/>
      <c r="DS69" s="269"/>
      <c r="DT69" s="269"/>
      <c r="DU69" s="269"/>
      <c r="DV69" s="269"/>
      <c r="DW69" s="269"/>
      <c r="DX69" s="269"/>
      <c r="DY69" s="269"/>
      <c r="DZ69" s="269"/>
      <c r="EA69" s="269"/>
      <c r="EB69" s="269"/>
      <c r="EC69" s="269"/>
      <c r="ED69" s="269"/>
      <c r="EE69" s="269"/>
      <c r="EF69" s="269"/>
      <c r="EG69" s="269"/>
      <c r="EH69" s="269"/>
    </row>
    <row r="70" spans="2:138">
      <c r="B70" s="105" t="s">
        <v>224</v>
      </c>
      <c r="C70" s="106" t="s">
        <v>174</v>
      </c>
      <c r="H70" s="128">
        <v>2</v>
      </c>
      <c r="I70" s="128">
        <v>2</v>
      </c>
      <c r="J70" s="128">
        <v>1</v>
      </c>
      <c r="K70" s="128">
        <v>3</v>
      </c>
      <c r="L70" s="128">
        <v>5</v>
      </c>
      <c r="M70" s="128">
        <v>3</v>
      </c>
      <c r="N70" s="128">
        <v>3</v>
      </c>
      <c r="O70" s="128">
        <v>3</v>
      </c>
      <c r="P70" s="128">
        <v>3</v>
      </c>
      <c r="Q70" s="128">
        <v>4</v>
      </c>
      <c r="R70" s="128">
        <v>4</v>
      </c>
      <c r="S70" s="128">
        <v>2</v>
      </c>
      <c r="T70" s="192">
        <v>2</v>
      </c>
      <c r="U70" s="128">
        <v>2</v>
      </c>
      <c r="V70" s="128">
        <v>2</v>
      </c>
      <c r="W70" s="128"/>
      <c r="X70" s="128"/>
      <c r="Y70" s="128"/>
      <c r="Z70" s="128"/>
      <c r="AA70" s="128"/>
      <c r="AB70" s="128"/>
      <c r="AC70" s="128"/>
      <c r="AD70" s="128"/>
      <c r="AE70" s="128"/>
      <c r="AF70" s="94"/>
      <c r="AG70" s="94"/>
      <c r="AH70" s="242"/>
      <c r="AI70" s="242"/>
      <c r="AJ70" s="242"/>
      <c r="AK70" s="242"/>
      <c r="AL70" s="242"/>
      <c r="AM70" s="242"/>
      <c r="AN70" s="242"/>
      <c r="AO70" s="242"/>
      <c r="AP70" s="242"/>
      <c r="AQ70" s="242"/>
      <c r="AR70" s="242"/>
      <c r="AS70" s="242"/>
      <c r="AT70" s="242"/>
      <c r="AU70" s="242"/>
      <c r="AV70" s="242"/>
      <c r="AW70" s="242"/>
      <c r="AX70" s="242"/>
      <c r="AY70" s="242"/>
      <c r="AZ70" s="128">
        <v>4</v>
      </c>
      <c r="BA70" s="128">
        <v>5</v>
      </c>
      <c r="BB70" s="128">
        <v>5</v>
      </c>
      <c r="BC70" s="128">
        <v>5</v>
      </c>
      <c r="BD70" s="128">
        <v>5</v>
      </c>
      <c r="BE70" s="128">
        <v>3</v>
      </c>
      <c r="BF70" s="128">
        <v>3</v>
      </c>
      <c r="BG70" s="128">
        <v>3</v>
      </c>
      <c r="BH70" s="128">
        <v>3</v>
      </c>
      <c r="BI70" s="128">
        <v>3</v>
      </c>
      <c r="BJ70" s="128">
        <v>4</v>
      </c>
      <c r="BK70" s="128">
        <v>4</v>
      </c>
      <c r="BL70" s="128">
        <v>4</v>
      </c>
      <c r="BM70" s="128">
        <v>4</v>
      </c>
      <c r="BN70" s="128">
        <v>4</v>
      </c>
      <c r="BO70" s="128">
        <v>4</v>
      </c>
      <c r="BP70" s="128">
        <v>3</v>
      </c>
      <c r="BQ70" s="128">
        <v>3</v>
      </c>
      <c r="BR70" s="128">
        <v>3</v>
      </c>
      <c r="BS70" s="128">
        <v>3</v>
      </c>
      <c r="BT70" s="128">
        <v>3</v>
      </c>
      <c r="BU70" s="128">
        <v>3</v>
      </c>
      <c r="BV70" s="128">
        <v>4</v>
      </c>
      <c r="BW70" s="128">
        <v>4</v>
      </c>
      <c r="BX70" s="128">
        <v>4</v>
      </c>
      <c r="BY70" s="128">
        <v>4</v>
      </c>
      <c r="BZ70" s="128">
        <v>4</v>
      </c>
      <c r="CA70" s="128">
        <v>4</v>
      </c>
      <c r="CB70" s="128">
        <v>2</v>
      </c>
      <c r="CC70" s="128">
        <v>1</v>
      </c>
      <c r="CD70" s="128">
        <v>2</v>
      </c>
      <c r="CE70" s="128">
        <v>1</v>
      </c>
      <c r="CF70" s="95">
        <v>2</v>
      </c>
      <c r="CG70" s="95">
        <v>2</v>
      </c>
      <c r="CH70" s="95">
        <v>2</v>
      </c>
      <c r="CI70" s="192">
        <v>2</v>
      </c>
      <c r="CJ70" s="192">
        <v>2</v>
      </c>
      <c r="CK70" s="192">
        <v>2</v>
      </c>
      <c r="CL70" s="192">
        <v>2</v>
      </c>
      <c r="CM70" s="192">
        <v>2</v>
      </c>
      <c r="CN70" s="192">
        <v>2</v>
      </c>
      <c r="CO70" s="192">
        <v>2</v>
      </c>
      <c r="CP70" s="192">
        <v>2</v>
      </c>
      <c r="CQ70" s="192">
        <v>2</v>
      </c>
      <c r="CR70" s="192">
        <v>2</v>
      </c>
      <c r="CS70" s="192">
        <v>2</v>
      </c>
      <c r="CT70" s="192">
        <v>2</v>
      </c>
      <c r="CU70" s="192">
        <v>2</v>
      </c>
      <c r="CV70" s="192">
        <v>2</v>
      </c>
      <c r="CW70" s="192">
        <v>2</v>
      </c>
      <c r="CX70" s="95">
        <v>2</v>
      </c>
      <c r="CY70" s="95"/>
      <c r="CZ70" s="95"/>
      <c r="DA70" s="95"/>
      <c r="DB70" s="95"/>
      <c r="DC70" s="95"/>
      <c r="DD70" s="95"/>
      <c r="DE70" s="95"/>
      <c r="DF70" s="95"/>
      <c r="DG70" s="95"/>
      <c r="DH70" s="95"/>
      <c r="DI70" s="95"/>
      <c r="DJ70" s="95"/>
      <c r="DK70" s="95"/>
      <c r="DL70" s="95"/>
      <c r="DM70" s="95"/>
      <c r="DN70" s="95"/>
      <c r="DO70" s="95"/>
      <c r="DP70" s="95"/>
      <c r="DQ70" s="95"/>
      <c r="DR70" s="95"/>
      <c r="DS70" s="95"/>
      <c r="DT70" s="95"/>
      <c r="DU70" s="95"/>
      <c r="DV70" s="95"/>
      <c r="DW70" s="95"/>
      <c r="DX70" s="95"/>
      <c r="DY70" s="95"/>
      <c r="DZ70" s="95"/>
      <c r="EA70" s="95"/>
      <c r="EB70" s="95"/>
      <c r="EC70" s="95"/>
      <c r="ED70" s="95"/>
      <c r="EE70" s="95"/>
      <c r="EF70" s="95"/>
      <c r="EG70" s="95"/>
      <c r="EH70" s="95"/>
    </row>
    <row r="71" spans="2:138">
      <c r="B71" s="104" t="s">
        <v>225</v>
      </c>
      <c r="C71" s="106" t="s">
        <v>174</v>
      </c>
      <c r="H71" s="96">
        <v>11697</v>
      </c>
      <c r="I71" s="96">
        <v>4199</v>
      </c>
      <c r="J71" s="96">
        <v>14448</v>
      </c>
      <c r="K71" s="96">
        <v>8040</v>
      </c>
      <c r="L71" s="96">
        <v>26552</v>
      </c>
      <c r="M71" s="96">
        <v>31266</v>
      </c>
      <c r="N71" s="96">
        <v>18650</v>
      </c>
      <c r="O71" s="96">
        <v>29410</v>
      </c>
      <c r="P71" s="96">
        <v>21556</v>
      </c>
      <c r="Q71" s="96">
        <v>28058</v>
      </c>
      <c r="R71" s="96">
        <v>29919</v>
      </c>
      <c r="S71" s="96">
        <v>15157</v>
      </c>
      <c r="T71" s="183">
        <v>24854</v>
      </c>
      <c r="U71" s="96">
        <v>21130</v>
      </c>
      <c r="V71" s="96">
        <v>24313</v>
      </c>
      <c r="W71" s="96"/>
      <c r="X71" s="96"/>
      <c r="Y71" s="96"/>
      <c r="Z71" s="96"/>
      <c r="AA71" s="96"/>
      <c r="AB71" s="96"/>
      <c r="AC71" s="96"/>
      <c r="AD71" s="96"/>
      <c r="AE71" s="96"/>
      <c r="AF71" s="94"/>
      <c r="AG71" s="94"/>
      <c r="AH71" s="183"/>
      <c r="AI71" s="183"/>
      <c r="AJ71" s="183"/>
      <c r="AK71" s="183"/>
      <c r="AL71" s="183"/>
      <c r="AM71" s="183"/>
      <c r="AN71" s="183"/>
      <c r="AO71" s="183"/>
      <c r="AP71" s="183"/>
      <c r="AQ71" s="183"/>
      <c r="AR71" s="183"/>
      <c r="AS71" s="183"/>
      <c r="AT71" s="183"/>
      <c r="AU71" s="183"/>
      <c r="AV71" s="183"/>
      <c r="AW71" s="183"/>
      <c r="AX71" s="183"/>
      <c r="AY71" s="183"/>
      <c r="AZ71" s="96">
        <v>4670</v>
      </c>
      <c r="BA71" s="96">
        <v>6280</v>
      </c>
      <c r="BB71" s="96">
        <v>5814</v>
      </c>
      <c r="BC71" s="96">
        <v>7158</v>
      </c>
      <c r="BD71" s="96">
        <v>6092</v>
      </c>
      <c r="BE71" s="96">
        <v>6734</v>
      </c>
      <c r="BF71" s="96">
        <v>2752</v>
      </c>
      <c r="BG71" s="96">
        <v>4515</v>
      </c>
      <c r="BH71" s="96">
        <v>6427</v>
      </c>
      <c r="BI71" s="96">
        <v>5472</v>
      </c>
      <c r="BJ71" s="96">
        <v>6175</v>
      </c>
      <c r="BK71" s="96">
        <v>3801</v>
      </c>
      <c r="BL71" s="96">
        <v>4310</v>
      </c>
      <c r="BM71" s="96">
        <v>6680</v>
      </c>
      <c r="BN71" s="96">
        <v>6199</v>
      </c>
      <c r="BO71" s="96">
        <v>6784</v>
      </c>
      <c r="BP71" s="96">
        <v>6528</v>
      </c>
      <c r="BQ71" s="96">
        <v>3053</v>
      </c>
      <c r="BR71" s="96">
        <v>5955</v>
      </c>
      <c r="BS71" s="96">
        <v>4022</v>
      </c>
      <c r="BT71" s="96">
        <v>5859</v>
      </c>
      <c r="BU71" s="96">
        <v>5004</v>
      </c>
      <c r="BV71" s="96">
        <v>7825</v>
      </c>
      <c r="BW71" s="96">
        <v>6835</v>
      </c>
      <c r="BX71" s="96">
        <v>21600</v>
      </c>
      <c r="BY71" s="96">
        <v>6458</v>
      </c>
      <c r="BZ71" s="96">
        <v>2603</v>
      </c>
      <c r="CA71" s="96">
        <v>6848</v>
      </c>
      <c r="CB71" s="96">
        <v>6936</v>
      </c>
      <c r="CC71" s="96">
        <v>7050</v>
      </c>
      <c r="CD71" s="96">
        <v>4232</v>
      </c>
      <c r="CE71" s="96">
        <v>1707</v>
      </c>
      <c r="CF71" s="96">
        <v>2398</v>
      </c>
      <c r="CG71" s="96">
        <v>4339</v>
      </c>
      <c r="CH71" s="96">
        <v>5586</v>
      </c>
      <c r="CI71" s="183">
        <v>6108</v>
      </c>
      <c r="CJ71" s="183">
        <v>5578</v>
      </c>
      <c r="CK71" s="183">
        <v>5886</v>
      </c>
      <c r="CL71" s="183">
        <v>5573</v>
      </c>
      <c r="CM71" s="183">
        <v>4584</v>
      </c>
      <c r="CN71" s="183">
        <v>5566</v>
      </c>
      <c r="CO71" s="183">
        <v>3436</v>
      </c>
      <c r="CP71" s="183">
        <v>4900</v>
      </c>
      <c r="CQ71" s="183">
        <v>4113</v>
      </c>
      <c r="CR71" s="183">
        <v>5288</v>
      </c>
      <c r="CS71" s="183">
        <v>5407</v>
      </c>
      <c r="CT71" s="183">
        <v>7326</v>
      </c>
      <c r="CU71" s="183">
        <v>6265</v>
      </c>
      <c r="CV71" s="183">
        <v>6048</v>
      </c>
      <c r="CW71" s="183">
        <v>5152</v>
      </c>
      <c r="CX71" s="96">
        <v>5291</v>
      </c>
      <c r="CY71" s="96"/>
      <c r="CZ71" s="96"/>
      <c r="DA71" s="96"/>
      <c r="DB71" s="96"/>
      <c r="DC71" s="96"/>
      <c r="DD71" s="96"/>
      <c r="DE71" s="96"/>
      <c r="DF71" s="96"/>
      <c r="DG71" s="96"/>
      <c r="DH71" s="96"/>
      <c r="DI71" s="96"/>
      <c r="DJ71" s="96"/>
      <c r="DK71" s="96"/>
      <c r="DL71" s="96"/>
      <c r="DM71" s="96"/>
      <c r="DN71" s="96"/>
      <c r="DO71" s="96"/>
      <c r="DP71" s="96"/>
      <c r="DQ71" s="96"/>
      <c r="DR71" s="96"/>
      <c r="DS71" s="96"/>
      <c r="DT71" s="96"/>
      <c r="DU71" s="96"/>
      <c r="DV71" s="96"/>
      <c r="DW71" s="96"/>
      <c r="DX71" s="96"/>
      <c r="DY71" s="96"/>
      <c r="DZ71" s="96"/>
      <c r="EA71" s="96"/>
      <c r="EB71" s="96"/>
      <c r="EC71" s="96"/>
      <c r="ED71" s="96"/>
      <c r="EE71" s="96"/>
      <c r="EF71" s="96"/>
      <c r="EG71" s="96"/>
      <c r="EH71" s="96"/>
    </row>
    <row r="72" spans="2:138">
      <c r="B72" s="104" t="s">
        <v>228</v>
      </c>
      <c r="C72" s="106" t="s">
        <v>174</v>
      </c>
      <c r="H72" s="96">
        <v>699</v>
      </c>
      <c r="I72" s="96">
        <v>524</v>
      </c>
      <c r="J72" s="96">
        <v>1404</v>
      </c>
      <c r="K72" s="96">
        <v>4135</v>
      </c>
      <c r="L72" s="96">
        <v>9207</v>
      </c>
      <c r="M72" s="96">
        <v>3969</v>
      </c>
      <c r="N72" s="96">
        <v>12658</v>
      </c>
      <c r="O72" s="96">
        <v>4748</v>
      </c>
      <c r="P72" s="96">
        <v>5861</v>
      </c>
      <c r="Q72" s="96">
        <v>17609</v>
      </c>
      <c r="R72" s="96">
        <v>3068</v>
      </c>
      <c r="S72" s="96">
        <v>3197</v>
      </c>
      <c r="T72" s="183">
        <v>3329</v>
      </c>
      <c r="U72" s="96">
        <v>2280</v>
      </c>
      <c r="V72" s="96">
        <v>4704</v>
      </c>
      <c r="W72" s="96"/>
      <c r="X72" s="96"/>
      <c r="Y72" s="96"/>
      <c r="Z72" s="96"/>
      <c r="AA72" s="96"/>
      <c r="AB72" s="96"/>
      <c r="AC72" s="96"/>
      <c r="AD72" s="96"/>
      <c r="AE72" s="96"/>
      <c r="AF72" s="94"/>
      <c r="AG72" s="94"/>
      <c r="AH72" s="183"/>
      <c r="AI72" s="183"/>
      <c r="AJ72" s="183"/>
      <c r="AK72" s="183"/>
      <c r="AL72" s="183"/>
      <c r="AM72" s="183"/>
      <c r="AN72" s="183"/>
      <c r="AO72" s="183"/>
      <c r="AP72" s="183"/>
      <c r="AQ72" s="183"/>
      <c r="AR72" s="183"/>
      <c r="AS72" s="183"/>
      <c r="AT72" s="183"/>
      <c r="AU72" s="183"/>
      <c r="AV72" s="183"/>
      <c r="AW72" s="183"/>
      <c r="AX72" s="183"/>
      <c r="AY72" s="183"/>
      <c r="AZ72" s="96">
        <v>4233</v>
      </c>
      <c r="BA72" s="96">
        <v>7335</v>
      </c>
      <c r="BB72" s="96">
        <v>9169</v>
      </c>
      <c r="BC72" s="96">
        <v>9783</v>
      </c>
      <c r="BD72" s="96">
        <v>9738</v>
      </c>
      <c r="BE72" s="96">
        <v>7278</v>
      </c>
      <c r="BF72" s="96">
        <v>4941</v>
      </c>
      <c r="BG72" s="96">
        <v>3452</v>
      </c>
      <c r="BH72" s="96">
        <v>4567</v>
      </c>
      <c r="BI72" s="96">
        <v>3448</v>
      </c>
      <c r="BJ72" s="96">
        <v>5273</v>
      </c>
      <c r="BK72" s="96">
        <v>8140</v>
      </c>
      <c r="BL72" s="96">
        <v>12183</v>
      </c>
      <c r="BM72" s="96">
        <v>7735</v>
      </c>
      <c r="BN72" s="96">
        <v>6996</v>
      </c>
      <c r="BO72" s="96">
        <v>6600</v>
      </c>
      <c r="BP72" s="96">
        <v>5677</v>
      </c>
      <c r="BQ72" s="96">
        <v>4008</v>
      </c>
      <c r="BR72" s="96">
        <v>1774</v>
      </c>
      <c r="BS72" s="96">
        <v>3618</v>
      </c>
      <c r="BT72" s="96">
        <v>3839</v>
      </c>
      <c r="BU72" s="96">
        <v>6434</v>
      </c>
      <c r="BV72" s="96">
        <v>9883</v>
      </c>
      <c r="BW72" s="96">
        <v>13866</v>
      </c>
      <c r="BX72" s="96">
        <v>15946</v>
      </c>
      <c r="BY72" s="96">
        <v>17609</v>
      </c>
      <c r="BZ72" s="96">
        <v>15509</v>
      </c>
      <c r="CA72" s="96">
        <v>15608</v>
      </c>
      <c r="CB72" s="96">
        <v>10847</v>
      </c>
      <c r="CC72" s="96">
        <v>4464</v>
      </c>
      <c r="CD72" s="96">
        <v>232</v>
      </c>
      <c r="CE72" s="96">
        <v>280</v>
      </c>
      <c r="CF72" s="96">
        <v>2613</v>
      </c>
      <c r="CG72" s="96">
        <v>1994</v>
      </c>
      <c r="CH72" s="96">
        <v>3672</v>
      </c>
      <c r="CI72" s="183">
        <v>4858</v>
      </c>
      <c r="CJ72" s="183">
        <v>5074</v>
      </c>
      <c r="CK72" s="183">
        <v>4276</v>
      </c>
      <c r="CL72" s="183">
        <v>2609</v>
      </c>
      <c r="CM72" s="183">
        <v>2556</v>
      </c>
      <c r="CN72" s="183">
        <v>1509</v>
      </c>
      <c r="CO72" s="183">
        <v>4636</v>
      </c>
      <c r="CP72" s="183">
        <v>3383</v>
      </c>
      <c r="CQ72" s="183">
        <v>2256</v>
      </c>
      <c r="CR72" s="183">
        <v>3101</v>
      </c>
      <c r="CS72" s="183">
        <v>4302</v>
      </c>
      <c r="CT72" s="183">
        <v>3970</v>
      </c>
      <c r="CU72" s="183">
        <v>5208</v>
      </c>
      <c r="CV72" s="183">
        <v>3360</v>
      </c>
      <c r="CW72" s="183">
        <v>2842</v>
      </c>
      <c r="CX72" s="96">
        <v>2576</v>
      </c>
      <c r="CY72" s="96"/>
      <c r="CZ72" s="96"/>
      <c r="DA72" s="96"/>
      <c r="DB72" s="96"/>
      <c r="DC72" s="96"/>
      <c r="DD72" s="96"/>
      <c r="DE72" s="96"/>
      <c r="DF72" s="96"/>
      <c r="DG72" s="96"/>
      <c r="DH72" s="96"/>
      <c r="DI72" s="96"/>
      <c r="DJ72" s="96"/>
      <c r="DK72" s="96"/>
      <c r="DL72" s="96"/>
      <c r="DM72" s="96"/>
      <c r="DN72" s="96"/>
      <c r="DO72" s="96"/>
      <c r="DP72" s="96"/>
      <c r="DQ72" s="96"/>
      <c r="DR72" s="96"/>
      <c r="DS72" s="96"/>
      <c r="DT72" s="96"/>
      <c r="DU72" s="96"/>
      <c r="DV72" s="96"/>
      <c r="DW72" s="96"/>
      <c r="DX72" s="96"/>
      <c r="DY72" s="96"/>
      <c r="DZ72" s="96"/>
      <c r="EA72" s="96"/>
      <c r="EB72" s="96"/>
      <c r="EC72" s="96"/>
      <c r="ED72" s="96"/>
      <c r="EE72" s="96"/>
      <c r="EF72" s="96"/>
      <c r="EG72" s="96"/>
      <c r="EH72" s="96"/>
    </row>
    <row r="73" spans="2:138">
      <c r="B73" s="104" t="s">
        <v>229</v>
      </c>
      <c r="C73" s="106" t="s">
        <v>181</v>
      </c>
      <c r="H73" s="96">
        <v>744</v>
      </c>
      <c r="I73" s="96">
        <v>672</v>
      </c>
      <c r="J73" s="96">
        <v>744</v>
      </c>
      <c r="K73" s="96">
        <v>720</v>
      </c>
      <c r="L73" s="96">
        <v>744</v>
      </c>
      <c r="M73" s="96">
        <v>2160</v>
      </c>
      <c r="N73" s="96">
        <v>2232</v>
      </c>
      <c r="O73" s="96">
        <v>2232</v>
      </c>
      <c r="P73" s="96">
        <v>2160</v>
      </c>
      <c r="Q73" s="96">
        <v>2976</v>
      </c>
      <c r="R73" s="96">
        <v>2016</v>
      </c>
      <c r="S73" s="96">
        <v>1488</v>
      </c>
      <c r="T73" s="183">
        <v>1488</v>
      </c>
      <c r="U73" s="96">
        <v>1344</v>
      </c>
      <c r="V73" s="96">
        <v>1488</v>
      </c>
      <c r="W73" s="96"/>
      <c r="X73" s="96"/>
      <c r="Y73" s="96"/>
      <c r="Z73" s="96"/>
      <c r="AA73" s="96"/>
      <c r="AB73" s="96"/>
      <c r="AC73" s="96"/>
      <c r="AD73" s="96"/>
      <c r="AE73" s="96"/>
      <c r="AF73" s="94"/>
      <c r="AG73" s="94"/>
      <c r="AH73" s="242"/>
      <c r="AI73" s="242"/>
      <c r="AJ73" s="242"/>
      <c r="AK73" s="242"/>
      <c r="AL73" s="242"/>
      <c r="AM73" s="242"/>
      <c r="AN73" s="242"/>
      <c r="AO73" s="242"/>
      <c r="AP73" s="242"/>
      <c r="AQ73" s="242"/>
      <c r="AR73" s="242"/>
      <c r="AS73" s="242"/>
      <c r="AT73" s="242"/>
      <c r="AU73" s="242"/>
      <c r="AV73" s="242"/>
      <c r="AW73" s="242"/>
      <c r="AX73" s="242"/>
      <c r="AY73" s="242"/>
      <c r="AZ73" s="96">
        <v>168</v>
      </c>
      <c r="BA73" s="96">
        <v>168</v>
      </c>
      <c r="BB73" s="96">
        <v>168</v>
      </c>
      <c r="BC73" s="96">
        <v>168</v>
      </c>
      <c r="BD73" s="96">
        <v>168</v>
      </c>
      <c r="BE73" s="96">
        <v>168</v>
      </c>
      <c r="BF73" s="96">
        <v>504</v>
      </c>
      <c r="BG73" s="96">
        <v>504</v>
      </c>
      <c r="BH73" s="96">
        <v>504</v>
      </c>
      <c r="BI73" s="96">
        <v>504</v>
      </c>
      <c r="BJ73" s="96">
        <v>504</v>
      </c>
      <c r="BK73" s="96">
        <v>672</v>
      </c>
      <c r="BL73" s="96">
        <v>672</v>
      </c>
      <c r="BM73" s="96">
        <v>672</v>
      </c>
      <c r="BN73" s="96">
        <v>672</v>
      </c>
      <c r="BO73" s="96">
        <v>672</v>
      </c>
      <c r="BP73" s="96">
        <v>504</v>
      </c>
      <c r="BQ73" s="96">
        <v>504</v>
      </c>
      <c r="BR73" s="96">
        <v>504</v>
      </c>
      <c r="BS73" s="96">
        <v>504</v>
      </c>
      <c r="BT73" s="96">
        <v>504</v>
      </c>
      <c r="BU73" s="96">
        <v>504</v>
      </c>
      <c r="BV73" s="96">
        <v>672</v>
      </c>
      <c r="BW73" s="96">
        <v>672</v>
      </c>
      <c r="BX73" s="96">
        <v>672</v>
      </c>
      <c r="BY73" s="96">
        <v>672</v>
      </c>
      <c r="BZ73" s="96">
        <v>672</v>
      </c>
      <c r="CA73" s="96">
        <v>672</v>
      </c>
      <c r="CB73" s="96">
        <v>336</v>
      </c>
      <c r="CC73" s="96">
        <v>168</v>
      </c>
      <c r="CD73" s="96">
        <v>336</v>
      </c>
      <c r="CE73" s="96">
        <v>168</v>
      </c>
      <c r="CF73" s="95">
        <v>336</v>
      </c>
      <c r="CG73" s="95">
        <v>336</v>
      </c>
      <c r="CH73" s="95">
        <v>336</v>
      </c>
      <c r="CI73" s="242">
        <v>336</v>
      </c>
      <c r="CJ73" s="242">
        <v>336</v>
      </c>
      <c r="CK73" s="242">
        <v>336</v>
      </c>
      <c r="CL73" s="242">
        <v>336</v>
      </c>
      <c r="CM73" s="242">
        <v>336</v>
      </c>
      <c r="CN73" s="242">
        <v>336</v>
      </c>
      <c r="CO73" s="242">
        <v>336</v>
      </c>
      <c r="CP73" s="242">
        <v>336</v>
      </c>
      <c r="CQ73" s="242">
        <v>336</v>
      </c>
      <c r="CR73" s="242">
        <v>336</v>
      </c>
      <c r="CS73" s="242">
        <v>336</v>
      </c>
      <c r="CT73" s="242">
        <v>336</v>
      </c>
      <c r="CU73" s="242">
        <v>336</v>
      </c>
      <c r="CV73" s="242">
        <v>336</v>
      </c>
      <c r="CW73" s="242">
        <v>336</v>
      </c>
      <c r="CX73" s="95">
        <v>336</v>
      </c>
      <c r="CY73" s="95"/>
      <c r="CZ73" s="95"/>
      <c r="DA73" s="95"/>
      <c r="DB73" s="95"/>
      <c r="DC73" s="95"/>
      <c r="DD73" s="95"/>
      <c r="DE73" s="95"/>
      <c r="DF73" s="95"/>
      <c r="DG73" s="95"/>
      <c r="DH73" s="95"/>
      <c r="DI73" s="95"/>
      <c r="DJ73" s="95"/>
      <c r="DK73" s="95"/>
      <c r="DL73" s="95"/>
      <c r="DM73" s="95"/>
      <c r="DN73" s="95"/>
      <c r="DO73" s="95"/>
      <c r="DP73" s="95"/>
      <c r="DQ73" s="95"/>
      <c r="DR73" s="95"/>
      <c r="DS73" s="95"/>
      <c r="DT73" s="95"/>
      <c r="DU73" s="95"/>
      <c r="DV73" s="95"/>
      <c r="DW73" s="95"/>
      <c r="DX73" s="95"/>
      <c r="DY73" s="95"/>
      <c r="DZ73" s="95"/>
      <c r="EA73" s="95"/>
      <c r="EB73" s="95"/>
      <c r="EC73" s="95"/>
      <c r="ED73" s="95"/>
      <c r="EE73" s="95"/>
      <c r="EF73" s="95"/>
      <c r="EG73" s="95"/>
      <c r="EH73" s="95"/>
    </row>
    <row r="74" spans="2:138">
      <c r="B74" s="104" t="s">
        <v>230</v>
      </c>
      <c r="C74" s="106" t="s">
        <v>183</v>
      </c>
      <c r="H74" s="129">
        <v>0.76</v>
      </c>
      <c r="I74" s="129">
        <v>0.76</v>
      </c>
      <c r="J74" s="129">
        <v>0.96</v>
      </c>
      <c r="K74" s="129">
        <v>1</v>
      </c>
      <c r="L74" s="129">
        <v>0.65</v>
      </c>
      <c r="M74" s="129">
        <v>0.36</v>
      </c>
      <c r="N74" s="130">
        <v>0.75</v>
      </c>
      <c r="O74" s="130">
        <v>0.55000000000000004</v>
      </c>
      <c r="P74" s="130">
        <v>0.64</v>
      </c>
      <c r="Q74" s="130">
        <v>0.59711021505376349</v>
      </c>
      <c r="R74" s="130">
        <v>0.54</v>
      </c>
      <c r="S74" s="130">
        <v>0.82190860215053763</v>
      </c>
      <c r="T74" s="150">
        <v>0.72446236559139787</v>
      </c>
      <c r="U74" s="129">
        <v>0.8370535714285714</v>
      </c>
      <c r="V74" s="129">
        <v>0.95026881720430112</v>
      </c>
      <c r="W74" s="129"/>
      <c r="X74" s="129"/>
      <c r="Y74" s="129"/>
      <c r="Z74" s="129"/>
      <c r="AA74" s="129"/>
      <c r="AB74" s="129"/>
      <c r="AC74" s="129"/>
      <c r="AD74" s="129"/>
      <c r="AE74" s="129"/>
      <c r="AF74" s="94"/>
      <c r="AG74" s="94"/>
      <c r="AH74" s="155"/>
      <c r="AI74" s="155"/>
      <c r="AJ74" s="155"/>
      <c r="AK74" s="155"/>
      <c r="AL74" s="155"/>
      <c r="AM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30">
        <v>0.8</v>
      </c>
      <c r="BA74" s="130">
        <v>0.7</v>
      </c>
      <c r="BB74" s="130">
        <v>0.42</v>
      </c>
      <c r="BC74" s="130">
        <v>0.62</v>
      </c>
      <c r="BD74" s="130">
        <v>0.64</v>
      </c>
      <c r="BE74" s="130">
        <v>0.53</v>
      </c>
      <c r="BF74" s="130">
        <v>0.24</v>
      </c>
      <c r="BG74" s="130">
        <v>0.25396825396825395</v>
      </c>
      <c r="BH74" s="130">
        <v>0.2718253968253968</v>
      </c>
      <c r="BI74" s="130">
        <v>0.40277777777777779</v>
      </c>
      <c r="BJ74" s="130">
        <v>0.45039682539682541</v>
      </c>
      <c r="BK74" s="130">
        <v>0.54</v>
      </c>
      <c r="BL74" s="130">
        <v>0.64</v>
      </c>
      <c r="BM74" s="130">
        <v>0.2857142857142857</v>
      </c>
      <c r="BN74" s="130">
        <v>0.53273809523809523</v>
      </c>
      <c r="BO74" s="130">
        <v>0.4107142857142857</v>
      </c>
      <c r="BP74" s="130">
        <v>0.25198412698412698</v>
      </c>
      <c r="BQ74" s="130">
        <v>0.21626984126984128</v>
      </c>
      <c r="BR74" s="130">
        <v>0.24</v>
      </c>
      <c r="BS74" s="130">
        <v>0.31</v>
      </c>
      <c r="BT74" s="130">
        <v>0.39</v>
      </c>
      <c r="BU74" s="130">
        <v>0.38</v>
      </c>
      <c r="BV74" s="130">
        <v>0.51</v>
      </c>
      <c r="BW74" s="130">
        <v>0.69</v>
      </c>
      <c r="BX74" s="130">
        <v>0.59970238095238093</v>
      </c>
      <c r="BY74" s="130">
        <v>0.5848214285714286</v>
      </c>
      <c r="BZ74" s="130">
        <v>0.60565476190476186</v>
      </c>
      <c r="CA74" s="130">
        <v>0.5401785714285714</v>
      </c>
      <c r="CB74" s="130">
        <v>0.53</v>
      </c>
      <c r="CC74" s="130">
        <v>0.99</v>
      </c>
      <c r="CD74" s="130">
        <v>0.9</v>
      </c>
      <c r="CE74" s="130">
        <v>0.83</v>
      </c>
      <c r="CF74" s="102">
        <v>0.77</v>
      </c>
      <c r="CG74" s="102">
        <v>0.8</v>
      </c>
      <c r="CH74" s="102">
        <v>0.71726190476190477</v>
      </c>
      <c r="CI74" s="155">
        <v>0.79761904761904767</v>
      </c>
      <c r="CJ74" s="155">
        <v>0.75</v>
      </c>
      <c r="CK74" s="155">
        <v>0.63095238095238093</v>
      </c>
      <c r="CL74" s="155">
        <v>0.67</v>
      </c>
      <c r="CM74" s="155">
        <v>0.73511904761904767</v>
      </c>
      <c r="CN74" s="155">
        <v>0.80952380952380953</v>
      </c>
      <c r="CO74" s="155">
        <v>0.88690476190476186</v>
      </c>
      <c r="CP74" s="155">
        <v>0.9017857142857143</v>
      </c>
      <c r="CQ74" s="155">
        <v>0.96130952380952384</v>
      </c>
      <c r="CR74" s="155">
        <v>0.9375</v>
      </c>
      <c r="CS74" s="155">
        <v>0.9285714285714286</v>
      </c>
      <c r="CT74" s="155">
        <v>0.95833333333333337</v>
      </c>
      <c r="CU74" s="155">
        <v>0.8303571428571429</v>
      </c>
      <c r="CV74" s="155">
        <v>0.78869047619047616</v>
      </c>
      <c r="CW74" s="155">
        <v>0.88095238095238093</v>
      </c>
      <c r="CX74" s="102">
        <v>0.8660714285714286</v>
      </c>
      <c r="CY74" s="102"/>
      <c r="CZ74" s="102"/>
      <c r="DA74" s="102"/>
      <c r="DB74" s="102"/>
      <c r="DC74" s="102"/>
      <c r="DD74" s="102"/>
      <c r="DE74" s="102"/>
      <c r="DF74" s="102"/>
      <c r="DG74" s="102"/>
      <c r="DH74" s="102"/>
      <c r="DI74" s="102"/>
      <c r="DJ74" s="102"/>
      <c r="DK74" s="102"/>
      <c r="DL74" s="102"/>
      <c r="DM74" s="102"/>
      <c r="DN74" s="102"/>
      <c r="DO74" s="102"/>
      <c r="DP74" s="102"/>
      <c r="DQ74" s="102"/>
      <c r="DR74" s="102"/>
      <c r="DS74" s="102"/>
      <c r="DT74" s="102"/>
      <c r="DU74" s="102"/>
      <c r="DV74" s="102"/>
      <c r="DW74" s="102"/>
      <c r="DX74" s="102"/>
      <c r="DY74" s="102"/>
      <c r="DZ74" s="102"/>
      <c r="EA74" s="102"/>
      <c r="EB74" s="102"/>
      <c r="EC74" s="102"/>
      <c r="ED74" s="102"/>
      <c r="EE74" s="102"/>
      <c r="EF74" s="102"/>
      <c r="EG74" s="102"/>
      <c r="EH74" s="102"/>
    </row>
    <row r="75" spans="2:138">
      <c r="B75" s="104" t="s">
        <v>231</v>
      </c>
      <c r="C75" s="106" t="s">
        <v>181</v>
      </c>
      <c r="H75" s="96">
        <v>560</v>
      </c>
      <c r="I75" s="96">
        <v>500</v>
      </c>
      <c r="J75" s="96">
        <v>702</v>
      </c>
      <c r="K75" s="96">
        <v>508</v>
      </c>
      <c r="L75" s="96">
        <v>479</v>
      </c>
      <c r="M75" s="96">
        <v>671</v>
      </c>
      <c r="N75" s="96">
        <v>1588</v>
      </c>
      <c r="O75" s="96">
        <v>997</v>
      </c>
      <c r="P75" s="96">
        <v>1271</v>
      </c>
      <c r="Q75" s="96">
        <v>1614</v>
      </c>
      <c r="R75" s="96">
        <v>798</v>
      </c>
      <c r="S75" s="96">
        <v>1022</v>
      </c>
      <c r="T75" s="183">
        <v>1033</v>
      </c>
      <c r="U75" s="96">
        <v>962</v>
      </c>
      <c r="V75" s="96">
        <v>1291</v>
      </c>
      <c r="W75" s="96"/>
      <c r="X75" s="96"/>
      <c r="Y75" s="96"/>
      <c r="Z75" s="96"/>
      <c r="AA75" s="96"/>
      <c r="AB75" s="96"/>
      <c r="AC75" s="96"/>
      <c r="AD75" s="96"/>
      <c r="AE75" s="96"/>
      <c r="AF75" s="94"/>
      <c r="AG75" s="94"/>
      <c r="AH75" s="242"/>
      <c r="AI75" s="242"/>
      <c r="AJ75" s="242"/>
      <c r="AK75" s="242"/>
      <c r="AL75" s="242"/>
      <c r="AM75" s="242"/>
      <c r="AN75" s="242"/>
      <c r="AO75" s="242"/>
      <c r="AP75" s="242"/>
      <c r="AQ75" s="242"/>
      <c r="AR75" s="242"/>
      <c r="AS75" s="242"/>
      <c r="AT75" s="242"/>
      <c r="AU75" s="242"/>
      <c r="AV75" s="242"/>
      <c r="AW75" s="242"/>
      <c r="AX75" s="242"/>
      <c r="AY75" s="242"/>
      <c r="AZ75" s="96">
        <v>130</v>
      </c>
      <c r="BA75" s="96">
        <v>110</v>
      </c>
      <c r="BB75" s="96">
        <v>70</v>
      </c>
      <c r="BC75" s="96">
        <v>101</v>
      </c>
      <c r="BD75" s="96">
        <v>100</v>
      </c>
      <c r="BE75" s="96">
        <v>82</v>
      </c>
      <c r="BF75" s="96">
        <v>121</v>
      </c>
      <c r="BG75" s="96">
        <v>117</v>
      </c>
      <c r="BH75" s="96">
        <v>133</v>
      </c>
      <c r="BI75" s="96">
        <v>189</v>
      </c>
      <c r="BJ75" s="96">
        <v>195</v>
      </c>
      <c r="BK75" s="96">
        <v>333</v>
      </c>
      <c r="BL75" s="96">
        <v>398</v>
      </c>
      <c r="BM75" s="96">
        <v>148</v>
      </c>
      <c r="BN75" s="96">
        <v>277</v>
      </c>
      <c r="BO75" s="96">
        <v>250</v>
      </c>
      <c r="BP75" s="96">
        <v>71</v>
      </c>
      <c r="BQ75" s="96">
        <v>88</v>
      </c>
      <c r="BR75" s="96">
        <v>61</v>
      </c>
      <c r="BS75" s="96">
        <v>143</v>
      </c>
      <c r="BT75" s="96">
        <v>186</v>
      </c>
      <c r="BU75" s="96">
        <v>177</v>
      </c>
      <c r="BV75" s="96">
        <v>316</v>
      </c>
      <c r="BW75" s="96">
        <v>425</v>
      </c>
      <c r="BX75" s="96">
        <v>341</v>
      </c>
      <c r="BY75" s="96">
        <v>363</v>
      </c>
      <c r="BZ75" s="96">
        <v>340</v>
      </c>
      <c r="CA75" s="96">
        <v>205</v>
      </c>
      <c r="CB75" s="96">
        <v>110</v>
      </c>
      <c r="CC75" s="96">
        <v>22</v>
      </c>
      <c r="CD75" s="96">
        <v>299</v>
      </c>
      <c r="CE75" s="96">
        <v>100</v>
      </c>
      <c r="CF75" s="95">
        <v>229</v>
      </c>
      <c r="CG75" s="95">
        <v>143</v>
      </c>
      <c r="CH75" s="95">
        <v>235</v>
      </c>
      <c r="CI75" s="242">
        <v>260</v>
      </c>
      <c r="CJ75" s="242">
        <v>234</v>
      </c>
      <c r="CK75" s="242">
        <v>204</v>
      </c>
      <c r="CL75" s="242">
        <v>218</v>
      </c>
      <c r="CM75" s="242">
        <v>219</v>
      </c>
      <c r="CN75" s="242">
        <v>260</v>
      </c>
      <c r="CO75" s="242">
        <v>294</v>
      </c>
      <c r="CP75" s="242">
        <v>216</v>
      </c>
      <c r="CQ75" s="242">
        <v>274</v>
      </c>
      <c r="CR75" s="242">
        <v>267</v>
      </c>
      <c r="CS75" s="242">
        <v>299</v>
      </c>
      <c r="CT75" s="242">
        <v>279</v>
      </c>
      <c r="CU75" s="242">
        <v>275</v>
      </c>
      <c r="CV75" s="242">
        <v>264</v>
      </c>
      <c r="CW75" s="242">
        <v>240</v>
      </c>
      <c r="CX75" s="95">
        <v>277</v>
      </c>
      <c r="CY75" s="95"/>
      <c r="CZ75" s="95"/>
      <c r="DA75" s="95"/>
      <c r="DB75" s="95"/>
      <c r="DC75" s="95"/>
      <c r="DD75" s="95"/>
      <c r="DE75" s="95"/>
      <c r="DF75" s="95"/>
      <c r="DG75" s="95"/>
      <c r="DH75" s="95"/>
      <c r="DI75" s="95"/>
      <c r="DJ75" s="95"/>
      <c r="DK75" s="95"/>
      <c r="DL75" s="95"/>
      <c r="DM75" s="95"/>
      <c r="DN75" s="95"/>
      <c r="DO75" s="95"/>
      <c r="DP75" s="95"/>
      <c r="DQ75" s="95"/>
      <c r="DR75" s="95"/>
      <c r="DS75" s="95"/>
      <c r="DT75" s="95"/>
      <c r="DU75" s="95"/>
      <c r="DV75" s="95"/>
      <c r="DW75" s="95"/>
      <c r="DX75" s="95"/>
      <c r="DY75" s="95"/>
      <c r="DZ75" s="95"/>
      <c r="EA75" s="95"/>
      <c r="EB75" s="95"/>
      <c r="EC75" s="95"/>
      <c r="ED75" s="95"/>
      <c r="EE75" s="95"/>
      <c r="EF75" s="95"/>
      <c r="EG75" s="95"/>
      <c r="EH75" s="95"/>
    </row>
    <row r="76" spans="2:138">
      <c r="B76" s="104" t="s">
        <v>232</v>
      </c>
      <c r="C76" s="106" t="s">
        <v>181</v>
      </c>
      <c r="H76" s="96">
        <v>565</v>
      </c>
      <c r="I76" s="96">
        <v>565</v>
      </c>
      <c r="J76" s="96">
        <v>714</v>
      </c>
      <c r="K76" s="96">
        <v>518</v>
      </c>
      <c r="L76" s="96">
        <v>484</v>
      </c>
      <c r="M76" s="96">
        <v>784</v>
      </c>
      <c r="N76" s="96">
        <v>1679</v>
      </c>
      <c r="O76" s="96">
        <v>1225</v>
      </c>
      <c r="P76" s="96">
        <v>1382</v>
      </c>
      <c r="Q76" s="96">
        <v>1777</v>
      </c>
      <c r="R76" s="96">
        <v>1091</v>
      </c>
      <c r="S76" s="96">
        <v>1223</v>
      </c>
      <c r="T76" s="183">
        <v>1078</v>
      </c>
      <c r="U76" s="96">
        <v>1125</v>
      </c>
      <c r="V76" s="96">
        <v>1414</v>
      </c>
      <c r="W76" s="96"/>
      <c r="X76" s="96"/>
      <c r="Y76" s="96"/>
      <c r="Z76" s="96"/>
      <c r="AA76" s="96"/>
      <c r="AB76" s="96"/>
      <c r="AC76" s="96"/>
      <c r="AD76" s="96"/>
      <c r="AE76" s="96"/>
      <c r="AF76" s="94"/>
      <c r="AG76" s="94"/>
      <c r="AH76" s="242"/>
      <c r="AI76" s="242"/>
      <c r="AJ76" s="242"/>
      <c r="AK76" s="242"/>
      <c r="AL76" s="242"/>
      <c r="AM76" s="242"/>
      <c r="AN76" s="242"/>
      <c r="AO76" s="242"/>
      <c r="AP76" s="242"/>
      <c r="AQ76" s="242"/>
      <c r="AR76" s="242"/>
      <c r="AS76" s="242"/>
      <c r="AT76" s="242"/>
      <c r="AU76" s="242"/>
      <c r="AV76" s="242"/>
      <c r="AW76" s="242"/>
      <c r="AX76" s="242"/>
      <c r="AY76" s="242"/>
      <c r="AZ76" s="96">
        <v>134</v>
      </c>
      <c r="BA76" s="96">
        <v>118</v>
      </c>
      <c r="BB76" s="96">
        <v>70.56</v>
      </c>
      <c r="BC76" s="96">
        <v>104</v>
      </c>
      <c r="BD76" s="96">
        <v>108</v>
      </c>
      <c r="BE76" s="96">
        <v>89</v>
      </c>
      <c r="BF76" s="96">
        <v>121</v>
      </c>
      <c r="BG76" s="96">
        <v>128</v>
      </c>
      <c r="BH76" s="96">
        <v>137</v>
      </c>
      <c r="BI76" s="96">
        <v>203</v>
      </c>
      <c r="BJ76" s="96">
        <v>227</v>
      </c>
      <c r="BK76" s="96">
        <v>362</v>
      </c>
      <c r="BL76" s="96">
        <v>427</v>
      </c>
      <c r="BM76" s="96">
        <v>192</v>
      </c>
      <c r="BN76" s="96">
        <v>358</v>
      </c>
      <c r="BO76" s="96">
        <v>276</v>
      </c>
      <c r="BP76" s="96">
        <v>127</v>
      </c>
      <c r="BQ76" s="96">
        <v>109</v>
      </c>
      <c r="BR76" s="96">
        <v>121</v>
      </c>
      <c r="BS76" s="96">
        <v>158</v>
      </c>
      <c r="BT76" s="96">
        <v>196</v>
      </c>
      <c r="BU76" s="96">
        <v>193</v>
      </c>
      <c r="BV76" s="96">
        <v>345</v>
      </c>
      <c r="BW76" s="96">
        <v>463</v>
      </c>
      <c r="BX76" s="96">
        <v>403</v>
      </c>
      <c r="BY76" s="96">
        <v>393</v>
      </c>
      <c r="BZ76" s="96">
        <v>407</v>
      </c>
      <c r="CA76" s="96">
        <v>363</v>
      </c>
      <c r="CB76" s="96">
        <v>179</v>
      </c>
      <c r="CC76" s="96">
        <v>166</v>
      </c>
      <c r="CD76" s="96">
        <v>301</v>
      </c>
      <c r="CE76" s="96">
        <v>139</v>
      </c>
      <c r="CF76" s="95">
        <v>258</v>
      </c>
      <c r="CG76" s="95">
        <v>268</v>
      </c>
      <c r="CH76" s="95">
        <v>241</v>
      </c>
      <c r="CI76" s="242">
        <v>268</v>
      </c>
      <c r="CJ76" s="242">
        <v>252</v>
      </c>
      <c r="CK76" s="242">
        <v>212</v>
      </c>
      <c r="CL76" s="242">
        <v>224</v>
      </c>
      <c r="CM76" s="242">
        <v>247</v>
      </c>
      <c r="CN76" s="242">
        <v>272</v>
      </c>
      <c r="CO76" s="242">
        <v>298</v>
      </c>
      <c r="CP76" s="242">
        <v>303</v>
      </c>
      <c r="CQ76" s="242">
        <v>323</v>
      </c>
      <c r="CR76" s="242">
        <v>315</v>
      </c>
      <c r="CS76" s="242">
        <v>312</v>
      </c>
      <c r="CT76" s="242">
        <v>322</v>
      </c>
      <c r="CU76" s="242">
        <v>279</v>
      </c>
      <c r="CV76" s="242">
        <v>265</v>
      </c>
      <c r="CW76" s="242">
        <v>296</v>
      </c>
      <c r="CX76" s="95">
        <v>291</v>
      </c>
      <c r="CY76" s="95"/>
      <c r="CZ76" s="95"/>
      <c r="DA76" s="95"/>
      <c r="DB76" s="95"/>
      <c r="DC76" s="95"/>
      <c r="DD76" s="95"/>
      <c r="DE76" s="95"/>
      <c r="DF76" s="95"/>
      <c r="DG76" s="95"/>
      <c r="DH76" s="95"/>
      <c r="DI76" s="95"/>
      <c r="DJ76" s="95"/>
      <c r="DK76" s="95"/>
      <c r="DL76" s="95"/>
      <c r="DM76" s="95"/>
      <c r="DN76" s="95"/>
      <c r="DO76" s="95"/>
      <c r="DP76" s="95"/>
      <c r="DQ76" s="95"/>
      <c r="DR76" s="95"/>
      <c r="DS76" s="95"/>
      <c r="DT76" s="95"/>
      <c r="DU76" s="95"/>
      <c r="DV76" s="95"/>
      <c r="DW76" s="95"/>
      <c r="DX76" s="95"/>
      <c r="DY76" s="95"/>
      <c r="DZ76" s="95"/>
      <c r="EA76" s="95"/>
      <c r="EB76" s="95"/>
      <c r="EC76" s="95"/>
      <c r="ED76" s="95"/>
      <c r="EE76" s="95"/>
      <c r="EF76" s="95"/>
      <c r="EG76" s="95"/>
      <c r="EH76" s="95"/>
    </row>
    <row r="77" spans="2:138">
      <c r="B77" s="104" t="s">
        <v>233</v>
      </c>
      <c r="C77" s="106" t="s">
        <v>181</v>
      </c>
      <c r="H77" s="96">
        <f>H73-H76</f>
        <v>179</v>
      </c>
      <c r="I77" s="96">
        <f t="shared" ref="I77:S77" si="43">I73-I76</f>
        <v>107</v>
      </c>
      <c r="J77" s="96">
        <f t="shared" si="43"/>
        <v>30</v>
      </c>
      <c r="K77" s="96">
        <f t="shared" si="43"/>
        <v>202</v>
      </c>
      <c r="L77" s="96">
        <f t="shared" si="43"/>
        <v>260</v>
      </c>
      <c r="M77" s="96">
        <f t="shared" si="43"/>
        <v>1376</v>
      </c>
      <c r="N77" s="96">
        <f t="shared" si="43"/>
        <v>553</v>
      </c>
      <c r="O77" s="96">
        <f t="shared" si="43"/>
        <v>1007</v>
      </c>
      <c r="P77" s="96">
        <f t="shared" si="43"/>
        <v>778</v>
      </c>
      <c r="Q77" s="96">
        <f t="shared" si="43"/>
        <v>1199</v>
      </c>
      <c r="R77" s="96">
        <f t="shared" si="43"/>
        <v>925</v>
      </c>
      <c r="S77" s="96">
        <f t="shared" si="43"/>
        <v>265</v>
      </c>
      <c r="T77" s="183">
        <v>45</v>
      </c>
      <c r="U77" s="96">
        <v>163</v>
      </c>
      <c r="V77" s="96">
        <v>123</v>
      </c>
      <c r="W77" s="96"/>
      <c r="X77" s="96"/>
      <c r="Y77" s="96"/>
      <c r="Z77" s="96"/>
      <c r="AA77" s="96"/>
      <c r="AB77" s="96"/>
      <c r="AC77" s="96"/>
      <c r="AD77" s="96"/>
      <c r="AE77" s="96"/>
      <c r="AF77" s="94"/>
      <c r="AG77" s="94"/>
      <c r="AH77" s="242"/>
      <c r="AI77" s="242"/>
      <c r="AJ77" s="242"/>
      <c r="AK77" s="242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5"/>
      <c r="CG77" s="95"/>
      <c r="CH77" s="95"/>
      <c r="CI77" s="242">
        <v>8</v>
      </c>
      <c r="CJ77" s="242">
        <v>18</v>
      </c>
      <c r="CK77" s="242">
        <v>8</v>
      </c>
      <c r="CL77" s="242">
        <v>6</v>
      </c>
      <c r="CM77" s="242">
        <v>28</v>
      </c>
      <c r="CN77" s="242">
        <v>12</v>
      </c>
      <c r="CO77" s="242">
        <v>4</v>
      </c>
      <c r="CP77" s="242">
        <v>87</v>
      </c>
      <c r="CQ77" s="242">
        <v>49</v>
      </c>
      <c r="CR77" s="242">
        <v>48</v>
      </c>
      <c r="CS77" s="242">
        <v>13</v>
      </c>
      <c r="CT77" s="242">
        <v>43</v>
      </c>
      <c r="CU77" s="242">
        <v>4</v>
      </c>
      <c r="CV77" s="242">
        <v>1</v>
      </c>
      <c r="CW77" s="242">
        <v>56</v>
      </c>
      <c r="CX77" s="95">
        <v>14</v>
      </c>
      <c r="CY77" s="95"/>
      <c r="CZ77" s="95"/>
      <c r="DA77" s="95"/>
      <c r="DB77" s="95"/>
      <c r="DC77" s="95"/>
      <c r="DD77" s="95"/>
      <c r="DE77" s="95"/>
      <c r="DF77" s="95"/>
      <c r="DG77" s="95"/>
      <c r="DH77" s="95"/>
      <c r="DI77" s="95"/>
      <c r="DJ77" s="95"/>
      <c r="DK77" s="95"/>
      <c r="DL77" s="95"/>
      <c r="DM77" s="95"/>
      <c r="DN77" s="95"/>
      <c r="DO77" s="95"/>
      <c r="DP77" s="95"/>
      <c r="DQ77" s="95"/>
      <c r="DR77" s="95"/>
      <c r="DS77" s="95"/>
      <c r="DT77" s="95"/>
      <c r="DU77" s="95"/>
      <c r="DV77" s="95"/>
      <c r="DW77" s="95"/>
      <c r="DX77" s="95"/>
      <c r="DY77" s="95"/>
      <c r="DZ77" s="95"/>
      <c r="EA77" s="95"/>
      <c r="EB77" s="95"/>
      <c r="EC77" s="95"/>
      <c r="ED77" s="95"/>
      <c r="EE77" s="95"/>
      <c r="EF77" s="95"/>
      <c r="EG77" s="95"/>
      <c r="EH77" s="95"/>
    </row>
    <row r="78" spans="2:138">
      <c r="B78" s="104" t="s">
        <v>234</v>
      </c>
      <c r="C78" s="106" t="s">
        <v>183</v>
      </c>
      <c r="H78" s="129">
        <v>0.99</v>
      </c>
      <c r="I78" s="129">
        <v>0.88</v>
      </c>
      <c r="J78" s="129">
        <v>0.98</v>
      </c>
      <c r="K78" s="129">
        <v>0.98</v>
      </c>
      <c r="L78" s="129">
        <v>0.99</v>
      </c>
      <c r="M78" s="129">
        <v>0.86</v>
      </c>
      <c r="N78" s="130">
        <v>0.95</v>
      </c>
      <c r="O78" s="130">
        <v>0.81</v>
      </c>
      <c r="P78" s="130">
        <v>0.92</v>
      </c>
      <c r="Q78" s="130">
        <v>0.90827236916150811</v>
      </c>
      <c r="R78" s="130">
        <v>0.73</v>
      </c>
      <c r="S78" s="130">
        <v>0.83565004088307437</v>
      </c>
      <c r="T78" s="150">
        <v>0.95825602968460111</v>
      </c>
      <c r="U78" s="129">
        <v>0.85511111111111116</v>
      </c>
      <c r="V78" s="129">
        <v>0.91301272984441306</v>
      </c>
      <c r="W78" s="129"/>
      <c r="X78" s="129"/>
      <c r="Y78" s="129"/>
      <c r="Z78" s="129"/>
      <c r="AA78" s="129"/>
      <c r="AB78" s="129"/>
      <c r="AC78" s="129"/>
      <c r="AD78" s="129"/>
      <c r="AE78" s="129"/>
      <c r="AF78" s="94"/>
      <c r="AG78" s="94"/>
      <c r="AH78" s="155"/>
      <c r="AI78" s="155"/>
      <c r="AJ78" s="155"/>
      <c r="AK78" s="155"/>
      <c r="AL78" s="155"/>
      <c r="AM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30">
        <v>0.97</v>
      </c>
      <c r="BA78" s="130">
        <v>0.93</v>
      </c>
      <c r="BB78" s="130">
        <v>0.99</v>
      </c>
      <c r="BC78" s="130">
        <v>0.97</v>
      </c>
      <c r="BD78" s="130">
        <v>0.93</v>
      </c>
      <c r="BE78" s="130">
        <v>0.92</v>
      </c>
      <c r="BF78" s="130">
        <v>0.95</v>
      </c>
      <c r="BG78" s="130">
        <v>0.9140625</v>
      </c>
      <c r="BH78" s="130">
        <v>0.97080291970802923</v>
      </c>
      <c r="BI78" s="130">
        <v>0.93103448275862066</v>
      </c>
      <c r="BJ78" s="130">
        <v>0.8590308370044053</v>
      </c>
      <c r="BK78" s="130">
        <v>0.92</v>
      </c>
      <c r="BL78" s="130">
        <v>0.93</v>
      </c>
      <c r="BM78" s="130">
        <v>0.77083333333333337</v>
      </c>
      <c r="BN78" s="130">
        <v>0.77374301675977653</v>
      </c>
      <c r="BO78" s="130">
        <v>0.90579710144927539</v>
      </c>
      <c r="BP78" s="130">
        <v>0.55905511811023623</v>
      </c>
      <c r="BQ78" s="130">
        <v>0.80733944954128445</v>
      </c>
      <c r="BR78" s="130">
        <v>0.5</v>
      </c>
      <c r="BS78" s="130">
        <v>0.91</v>
      </c>
      <c r="BT78" s="130">
        <v>0.95</v>
      </c>
      <c r="BU78" s="130">
        <v>0.92</v>
      </c>
      <c r="BV78" s="130">
        <v>0.92</v>
      </c>
      <c r="BW78" s="130">
        <v>0.92</v>
      </c>
      <c r="BX78" s="130">
        <v>0.84615384615384615</v>
      </c>
      <c r="BY78" s="130">
        <v>0.92366412213740456</v>
      </c>
      <c r="BZ78" s="130">
        <v>0.83538083538083541</v>
      </c>
      <c r="CA78" s="130">
        <v>0.56473829201101933</v>
      </c>
      <c r="CB78" s="130">
        <v>0.61</v>
      </c>
      <c r="CC78" s="130">
        <v>0.13</v>
      </c>
      <c r="CD78" s="130">
        <v>0.99</v>
      </c>
      <c r="CE78" s="130">
        <v>0.72</v>
      </c>
      <c r="CF78" s="102">
        <v>0.89</v>
      </c>
      <c r="CG78" s="102">
        <v>0.53</v>
      </c>
      <c r="CH78" s="102">
        <v>0.975103734439834</v>
      </c>
      <c r="CI78" s="155">
        <v>0.97014925373134331</v>
      </c>
      <c r="CJ78" s="155">
        <v>0.9285714285714286</v>
      </c>
      <c r="CK78" s="155">
        <v>0.96226415094339623</v>
      </c>
      <c r="CL78" s="155">
        <v>0.97</v>
      </c>
      <c r="CM78" s="155">
        <v>0.88663967611336036</v>
      </c>
      <c r="CN78" s="155">
        <v>0.95588235294117652</v>
      </c>
      <c r="CO78" s="155">
        <v>0.98657718120805371</v>
      </c>
      <c r="CP78" s="155">
        <v>0.71287128712871284</v>
      </c>
      <c r="CQ78" s="155">
        <v>0.84829721362229105</v>
      </c>
      <c r="CR78" s="155">
        <v>0.84761904761904761</v>
      </c>
      <c r="CS78" s="155">
        <v>0.95833333333333337</v>
      </c>
      <c r="CT78" s="155">
        <v>0.86645962732919257</v>
      </c>
      <c r="CU78" s="155">
        <v>0.98566308243727596</v>
      </c>
      <c r="CV78" s="155">
        <v>0.99622641509433962</v>
      </c>
      <c r="CW78" s="155">
        <v>0.81081081081081086</v>
      </c>
      <c r="CX78" s="102">
        <v>0.95189003436426112</v>
      </c>
      <c r="CY78" s="102"/>
      <c r="CZ78" s="102"/>
      <c r="DA78" s="102"/>
      <c r="DB78" s="102"/>
      <c r="DC78" s="102"/>
      <c r="DD78" s="102"/>
      <c r="DE78" s="102"/>
      <c r="DF78" s="102"/>
      <c r="DG78" s="102"/>
      <c r="DH78" s="102"/>
      <c r="DI78" s="102"/>
      <c r="DJ78" s="102"/>
      <c r="DK78" s="102"/>
      <c r="DL78" s="102"/>
      <c r="DM78" s="102"/>
      <c r="DN78" s="102"/>
      <c r="DO78" s="102"/>
      <c r="DP78" s="102"/>
      <c r="DQ78" s="102"/>
      <c r="DR78" s="102"/>
      <c r="DS78" s="102"/>
      <c r="DT78" s="102"/>
      <c r="DU78" s="102"/>
      <c r="DV78" s="102"/>
      <c r="DW78" s="102"/>
      <c r="DX78" s="102"/>
      <c r="DY78" s="102"/>
      <c r="DZ78" s="102"/>
      <c r="EA78" s="102"/>
      <c r="EB78" s="102"/>
      <c r="EC78" s="102"/>
      <c r="ED78" s="102"/>
      <c r="EE78" s="102"/>
      <c r="EF78" s="102"/>
      <c r="EG78" s="102"/>
      <c r="EH78" s="102"/>
    </row>
    <row r="79" spans="2:138">
      <c r="B79" s="104" t="s">
        <v>235</v>
      </c>
      <c r="C79" s="106" t="s">
        <v>183</v>
      </c>
      <c r="H79" s="129">
        <v>0.75</v>
      </c>
      <c r="I79" s="129">
        <v>0.74</v>
      </c>
      <c r="J79" s="129">
        <v>0.94</v>
      </c>
      <c r="K79" s="129">
        <v>0.71</v>
      </c>
      <c r="L79" s="129">
        <v>0.64</v>
      </c>
      <c r="M79" s="129">
        <v>0.31</v>
      </c>
      <c r="N79" s="130">
        <v>0.71</v>
      </c>
      <c r="O79" s="130">
        <v>0.45</v>
      </c>
      <c r="P79" s="130">
        <v>0.59</v>
      </c>
      <c r="Q79" s="130">
        <v>0.54233870967741937</v>
      </c>
      <c r="R79" s="130">
        <v>0.4</v>
      </c>
      <c r="S79" s="130">
        <v>0.68682795698924726</v>
      </c>
      <c r="T79" s="150">
        <v>0.69422043010752688</v>
      </c>
      <c r="U79" s="129">
        <v>0.71577380952380953</v>
      </c>
      <c r="V79" s="129">
        <v>0.86760752688172038</v>
      </c>
      <c r="W79" s="129"/>
      <c r="X79" s="129"/>
      <c r="Y79" s="129"/>
      <c r="Z79" s="129"/>
      <c r="AA79" s="129"/>
      <c r="AB79" s="129"/>
      <c r="AC79" s="129"/>
      <c r="AD79" s="129"/>
      <c r="AE79" s="129"/>
      <c r="AF79" s="94"/>
      <c r="AG79" s="94"/>
      <c r="AH79" s="155"/>
      <c r="AI79" s="155"/>
      <c r="AJ79" s="155"/>
      <c r="AK79" s="155"/>
      <c r="AL79" s="155"/>
      <c r="AM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30">
        <v>0.77</v>
      </c>
      <c r="BA79" s="130">
        <v>0.65</v>
      </c>
      <c r="BB79" s="130">
        <v>0.41</v>
      </c>
      <c r="BC79" s="130">
        <v>0.6</v>
      </c>
      <c r="BD79" s="130">
        <v>0.6</v>
      </c>
      <c r="BE79" s="130">
        <v>0.49</v>
      </c>
      <c r="BF79" s="130">
        <v>0.24</v>
      </c>
      <c r="BG79" s="130">
        <v>0.23214285714285715</v>
      </c>
      <c r="BH79" s="130">
        <v>0.2638888888888889</v>
      </c>
      <c r="BI79" s="130">
        <v>0.375</v>
      </c>
      <c r="BJ79" s="130">
        <v>0.38690476190476192</v>
      </c>
      <c r="BK79" s="130">
        <v>0.5</v>
      </c>
      <c r="BL79" s="130">
        <v>0.59</v>
      </c>
      <c r="BM79" s="130">
        <v>0.22023809523809523</v>
      </c>
      <c r="BN79" s="130">
        <v>0.41220238095238093</v>
      </c>
      <c r="BO79" s="130">
        <v>0.37202380952380953</v>
      </c>
      <c r="BP79" s="130">
        <v>0.14087301587301587</v>
      </c>
      <c r="BQ79" s="130">
        <v>0.17460317460317459</v>
      </c>
      <c r="BR79" s="130">
        <v>0.12</v>
      </c>
      <c r="BS79" s="130">
        <v>0.28000000000000003</v>
      </c>
      <c r="BT79" s="130">
        <v>0.37</v>
      </c>
      <c r="BU79" s="130">
        <v>0.35</v>
      </c>
      <c r="BV79" s="130">
        <v>0.47</v>
      </c>
      <c r="BW79" s="130">
        <v>0.63</v>
      </c>
      <c r="BX79" s="130">
        <v>0.50744047619047616</v>
      </c>
      <c r="BY79" s="130">
        <v>0.5401785714285714</v>
      </c>
      <c r="BZ79" s="130">
        <v>0.50595238095238093</v>
      </c>
      <c r="CA79" s="130">
        <v>0.30505952380952384</v>
      </c>
      <c r="CB79" s="130">
        <v>0.33</v>
      </c>
      <c r="CC79" s="130">
        <v>0.13</v>
      </c>
      <c r="CD79" s="130">
        <v>0.89</v>
      </c>
      <c r="CE79" s="130">
        <v>0.6</v>
      </c>
      <c r="CF79" s="102">
        <v>0.68</v>
      </c>
      <c r="CG79" s="102">
        <v>0.43</v>
      </c>
      <c r="CH79" s="102">
        <v>0.69940476190476186</v>
      </c>
      <c r="CI79" s="155">
        <v>0.77380952380952384</v>
      </c>
      <c r="CJ79" s="155">
        <v>0.6964285714285714</v>
      </c>
      <c r="CK79" s="155">
        <v>0.6071428571428571</v>
      </c>
      <c r="CL79" s="155">
        <v>0.65</v>
      </c>
      <c r="CM79" s="155">
        <v>0.6517857142857143</v>
      </c>
      <c r="CN79" s="155">
        <v>0.77380952380952384</v>
      </c>
      <c r="CO79" s="155">
        <v>0.875</v>
      </c>
      <c r="CP79" s="155">
        <v>0.6428571428571429</v>
      </c>
      <c r="CQ79" s="155">
        <v>0.81547619047619047</v>
      </c>
      <c r="CR79" s="155">
        <v>0.7946428571428571</v>
      </c>
      <c r="CS79" s="155">
        <v>0.88988095238095233</v>
      </c>
      <c r="CT79" s="155">
        <v>0.8303571428571429</v>
      </c>
      <c r="CU79" s="155">
        <v>0.81845238095238093</v>
      </c>
      <c r="CV79" s="155">
        <v>0.7857142857142857</v>
      </c>
      <c r="CW79" s="155">
        <v>0.7142857142857143</v>
      </c>
      <c r="CX79" s="102">
        <v>0.82440476190476186</v>
      </c>
      <c r="CY79" s="102"/>
      <c r="CZ79" s="102"/>
      <c r="DA79" s="102"/>
      <c r="DB79" s="102"/>
      <c r="DC79" s="102"/>
      <c r="DD79" s="10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</row>
    <row r="80" spans="2:138">
      <c r="B80" s="104" t="s">
        <v>236</v>
      </c>
      <c r="C80" s="106" t="s">
        <v>190</v>
      </c>
      <c r="H80" s="96">
        <v>10101</v>
      </c>
      <c r="I80" s="96">
        <v>4468</v>
      </c>
      <c r="J80" s="96">
        <v>12534</v>
      </c>
      <c r="K80" s="96">
        <v>10311</v>
      </c>
      <c r="L80" s="96">
        <v>29368</v>
      </c>
      <c r="M80" s="96">
        <v>15495</v>
      </c>
      <c r="N80" s="96">
        <v>25366</v>
      </c>
      <c r="O80" s="96">
        <v>19195</v>
      </c>
      <c r="P80" s="96">
        <v>21103</v>
      </c>
      <c r="Q80" s="96">
        <v>35984</v>
      </c>
      <c r="R80" s="96">
        <v>13365</v>
      </c>
      <c r="S80" s="96">
        <v>15328</v>
      </c>
      <c r="T80" s="183">
        <v>22787</v>
      </c>
      <c r="U80" s="96">
        <v>17943</v>
      </c>
      <c r="V80" s="96">
        <v>25659</v>
      </c>
      <c r="W80" s="96"/>
      <c r="X80" s="96"/>
      <c r="Y80" s="96"/>
      <c r="Z80" s="96"/>
      <c r="AA80" s="96"/>
      <c r="AB80" s="96"/>
      <c r="AC80" s="96"/>
      <c r="AD80" s="96"/>
      <c r="AE80" s="96"/>
      <c r="AF80" s="94"/>
      <c r="AG80" s="94"/>
      <c r="AH80" s="183"/>
      <c r="AI80" s="183"/>
      <c r="AJ80" s="183"/>
      <c r="AK80" s="183"/>
      <c r="AL80" s="183"/>
      <c r="AM80" s="183"/>
      <c r="AN80" s="183"/>
      <c r="AO80" s="183"/>
      <c r="AP80" s="183"/>
      <c r="AQ80" s="183"/>
      <c r="AR80" s="183"/>
      <c r="AS80" s="183"/>
      <c r="AT80" s="183"/>
      <c r="AU80" s="183"/>
      <c r="AV80" s="183"/>
      <c r="AW80" s="183"/>
      <c r="AX80" s="183"/>
      <c r="AY80" s="183"/>
      <c r="AZ80" s="96">
        <v>5888</v>
      </c>
      <c r="BA80" s="96">
        <v>7855</v>
      </c>
      <c r="BB80" s="96">
        <v>7384</v>
      </c>
      <c r="BC80" s="96">
        <v>6408</v>
      </c>
      <c r="BD80" s="96">
        <v>5346</v>
      </c>
      <c r="BE80" s="96">
        <v>2757</v>
      </c>
      <c r="BF80" s="96">
        <v>2454</v>
      </c>
      <c r="BG80" s="96">
        <v>3156</v>
      </c>
      <c r="BH80" s="96">
        <v>3589</v>
      </c>
      <c r="BI80" s="96">
        <v>4361</v>
      </c>
      <c r="BJ80" s="96">
        <v>6279</v>
      </c>
      <c r="BK80" s="96">
        <v>6331</v>
      </c>
      <c r="BL80" s="96">
        <v>7049</v>
      </c>
      <c r="BM80" s="96">
        <v>1912</v>
      </c>
      <c r="BN80" s="96">
        <v>5559</v>
      </c>
      <c r="BO80" s="96">
        <v>5556</v>
      </c>
      <c r="BP80" s="96">
        <v>4761</v>
      </c>
      <c r="BQ80" s="96">
        <v>3395</v>
      </c>
      <c r="BR80" s="96">
        <v>3478</v>
      </c>
      <c r="BS80" s="96">
        <v>5654</v>
      </c>
      <c r="BT80" s="96">
        <v>5668</v>
      </c>
      <c r="BU80" s="96">
        <v>6958</v>
      </c>
      <c r="BV80" s="96">
        <v>7701</v>
      </c>
      <c r="BW80" s="96">
        <v>9606</v>
      </c>
      <c r="BX80" s="96">
        <v>8615</v>
      </c>
      <c r="BY80" s="96">
        <v>6849</v>
      </c>
      <c r="BZ80" s="96">
        <v>5588</v>
      </c>
      <c r="CA80" s="96">
        <v>5992</v>
      </c>
      <c r="CB80" s="96">
        <v>1548</v>
      </c>
      <c r="CC80" s="96">
        <v>237</v>
      </c>
      <c r="CD80" s="96">
        <v>242</v>
      </c>
      <c r="CE80" s="96">
        <v>1565</v>
      </c>
      <c r="CF80" s="96">
        <v>4813</v>
      </c>
      <c r="CG80" s="96">
        <v>3616</v>
      </c>
      <c r="CH80" s="96">
        <v>7011</v>
      </c>
      <c r="CI80" s="183">
        <v>6667</v>
      </c>
      <c r="CJ80" s="183">
        <v>5351</v>
      </c>
      <c r="CK80" s="183">
        <v>4551</v>
      </c>
      <c r="CL80" s="183">
        <v>3491</v>
      </c>
      <c r="CM80" s="183">
        <v>4341</v>
      </c>
      <c r="CN80" s="183">
        <v>3819</v>
      </c>
      <c r="CO80" s="183">
        <v>6060</v>
      </c>
      <c r="CP80" s="183">
        <v>4229</v>
      </c>
      <c r="CQ80" s="183">
        <v>3510</v>
      </c>
      <c r="CR80" s="183">
        <v>6122</v>
      </c>
      <c r="CS80" s="183">
        <v>6050</v>
      </c>
      <c r="CT80" s="183">
        <v>5994</v>
      </c>
      <c r="CU80" s="183">
        <v>6225</v>
      </c>
      <c r="CV80" s="183">
        <v>4368</v>
      </c>
      <c r="CW80" s="183">
        <v>3784</v>
      </c>
      <c r="CX80" s="96">
        <v>4377</v>
      </c>
      <c r="CY80" s="96"/>
      <c r="CZ80" s="96"/>
      <c r="DA80" s="96"/>
      <c r="DB80" s="96"/>
      <c r="DC80" s="96"/>
      <c r="DD80" s="96"/>
      <c r="DE80" s="96"/>
      <c r="DF80" s="96"/>
      <c r="DG80" s="96"/>
      <c r="DH80" s="96"/>
      <c r="DI80" s="96"/>
      <c r="DJ80" s="96"/>
      <c r="DK80" s="96"/>
      <c r="DL80" s="96"/>
      <c r="DM80" s="96"/>
      <c r="DN80" s="96"/>
      <c r="DO80" s="96"/>
      <c r="DP80" s="96"/>
      <c r="DQ80" s="96"/>
      <c r="DR80" s="96"/>
      <c r="DS80" s="96"/>
      <c r="DT80" s="96"/>
      <c r="DU80" s="96"/>
      <c r="DV80" s="96"/>
      <c r="DW80" s="96"/>
      <c r="DX80" s="96"/>
      <c r="DY80" s="96"/>
      <c r="DZ80" s="96"/>
      <c r="EA80" s="96"/>
      <c r="EB80" s="96"/>
      <c r="EC80" s="96"/>
      <c r="ED80" s="96"/>
      <c r="EE80" s="96"/>
      <c r="EF80" s="96"/>
      <c r="EG80" s="96"/>
      <c r="EH80" s="96"/>
    </row>
    <row r="81" spans="2:138" ht="15" customHeight="1">
      <c r="B81" s="104" t="s">
        <v>237</v>
      </c>
      <c r="C81" s="106" t="s">
        <v>181</v>
      </c>
      <c r="H81" s="96">
        <v>560</v>
      </c>
      <c r="I81" s="96">
        <v>500</v>
      </c>
      <c r="J81" s="96">
        <v>702</v>
      </c>
      <c r="K81" s="96">
        <v>508</v>
      </c>
      <c r="L81" s="96">
        <v>479</v>
      </c>
      <c r="M81" s="96">
        <v>671</v>
      </c>
      <c r="N81" s="96">
        <v>1588</v>
      </c>
      <c r="O81" s="96">
        <v>997</v>
      </c>
      <c r="P81" s="96">
        <v>1271</v>
      </c>
      <c r="Q81" s="96">
        <v>1614</v>
      </c>
      <c r="R81" s="96">
        <v>798</v>
      </c>
      <c r="S81" s="96">
        <v>1022</v>
      </c>
      <c r="T81" s="183">
        <v>1033</v>
      </c>
      <c r="U81" s="96">
        <v>962</v>
      </c>
      <c r="V81" s="96">
        <v>1291</v>
      </c>
      <c r="W81" s="96"/>
      <c r="X81" s="96"/>
      <c r="Y81" s="96"/>
      <c r="Z81" s="96"/>
      <c r="AA81" s="96"/>
      <c r="AB81" s="96"/>
      <c r="AC81" s="96"/>
      <c r="AD81" s="96"/>
      <c r="AE81" s="96"/>
      <c r="AF81" s="94"/>
      <c r="AG81" s="94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96"/>
      <c r="BA81" s="96"/>
      <c r="BB81" s="96"/>
      <c r="BC81" s="96"/>
      <c r="BD81" s="96"/>
      <c r="BE81" s="96">
        <v>82</v>
      </c>
      <c r="BF81" s="96">
        <v>121</v>
      </c>
      <c r="BG81" s="96">
        <v>117</v>
      </c>
      <c r="BH81" s="96">
        <v>133</v>
      </c>
      <c r="BI81" s="96">
        <v>189</v>
      </c>
      <c r="BJ81" s="96">
        <v>195</v>
      </c>
      <c r="BK81" s="96">
        <v>333</v>
      </c>
      <c r="BL81" s="96">
        <v>398</v>
      </c>
      <c r="BM81" s="96">
        <v>148</v>
      </c>
      <c r="BN81" s="96">
        <v>109</v>
      </c>
      <c r="BO81" s="96">
        <v>250</v>
      </c>
      <c r="BP81" s="96">
        <v>71</v>
      </c>
      <c r="BQ81" s="96">
        <v>88</v>
      </c>
      <c r="BR81" s="96">
        <v>61</v>
      </c>
      <c r="BS81" s="96">
        <v>143</v>
      </c>
      <c r="BT81" s="96">
        <v>186</v>
      </c>
      <c r="BU81" s="96">
        <v>177</v>
      </c>
      <c r="BV81" s="96">
        <v>316</v>
      </c>
      <c r="BW81" s="96">
        <v>425</v>
      </c>
      <c r="BX81" s="96">
        <v>341</v>
      </c>
      <c r="BY81" s="96">
        <v>363</v>
      </c>
      <c r="BZ81" s="96">
        <v>340</v>
      </c>
      <c r="CA81" s="96">
        <v>205</v>
      </c>
      <c r="CB81" s="96">
        <v>110</v>
      </c>
      <c r="CC81" s="96">
        <v>22</v>
      </c>
      <c r="CD81" s="96">
        <v>299</v>
      </c>
      <c r="CE81" s="96">
        <v>100</v>
      </c>
      <c r="CF81" s="96">
        <v>229</v>
      </c>
      <c r="CG81" s="96">
        <v>143</v>
      </c>
      <c r="CH81" s="96">
        <v>235</v>
      </c>
      <c r="CI81" s="183">
        <v>260</v>
      </c>
      <c r="CJ81" s="183">
        <v>234</v>
      </c>
      <c r="CK81" s="183">
        <v>204</v>
      </c>
      <c r="CL81" s="183">
        <v>218</v>
      </c>
      <c r="CM81" s="183">
        <v>219</v>
      </c>
      <c r="CN81" s="183">
        <v>260</v>
      </c>
      <c r="CO81" s="183">
        <v>294</v>
      </c>
      <c r="CP81" s="183">
        <v>216</v>
      </c>
      <c r="CQ81" s="183">
        <v>274</v>
      </c>
      <c r="CR81" s="183">
        <v>267</v>
      </c>
      <c r="CS81" s="183">
        <v>299</v>
      </c>
      <c r="CT81" s="183">
        <v>279</v>
      </c>
      <c r="CU81" s="183">
        <v>275</v>
      </c>
      <c r="CV81" s="183">
        <v>264</v>
      </c>
      <c r="CW81" s="183">
        <v>240</v>
      </c>
      <c r="CX81" s="96">
        <v>277</v>
      </c>
      <c r="CY81" s="96"/>
      <c r="CZ81" s="96"/>
      <c r="DA81" s="96"/>
      <c r="DB81" s="96"/>
      <c r="DC81" s="96"/>
      <c r="DD81" s="96"/>
      <c r="DE81" s="96"/>
      <c r="DF81" s="96"/>
      <c r="DG81" s="96"/>
      <c r="DH81" s="96"/>
      <c r="DI81" s="96"/>
      <c r="DJ81" s="96"/>
      <c r="DK81" s="96"/>
      <c r="DL81" s="96"/>
      <c r="DM81" s="96"/>
      <c r="DN81" s="96"/>
      <c r="DO81" s="96"/>
      <c r="DP81" s="96"/>
      <c r="DQ81" s="96"/>
      <c r="DR81" s="96"/>
      <c r="DS81" s="96"/>
      <c r="DT81" s="96"/>
      <c r="DU81" s="96"/>
      <c r="DV81" s="96"/>
      <c r="DW81" s="96"/>
      <c r="DX81" s="96"/>
      <c r="DY81" s="96"/>
      <c r="DZ81" s="96"/>
      <c r="EA81" s="96"/>
      <c r="EB81" s="96"/>
      <c r="EC81" s="96"/>
      <c r="ED81" s="96"/>
      <c r="EE81" s="96"/>
      <c r="EF81" s="96"/>
      <c r="EG81" s="96"/>
      <c r="EH81" s="96"/>
    </row>
    <row r="82" spans="2:138" ht="15" customHeight="1">
      <c r="B82" s="104" t="s">
        <v>238</v>
      </c>
      <c r="C82" s="106" t="s">
        <v>193</v>
      </c>
      <c r="H82" s="95">
        <v>24</v>
      </c>
      <c r="I82" s="95">
        <v>11</v>
      </c>
      <c r="J82" s="95">
        <v>25</v>
      </c>
      <c r="K82" s="95">
        <v>17</v>
      </c>
      <c r="L82" s="95">
        <v>18</v>
      </c>
      <c r="M82" s="95">
        <v>20</v>
      </c>
      <c r="N82" s="95">
        <v>27</v>
      </c>
      <c r="O82" s="95">
        <v>26</v>
      </c>
      <c r="P82" s="95">
        <v>23</v>
      </c>
      <c r="Q82" s="95">
        <v>26</v>
      </c>
      <c r="R82" s="95">
        <v>17</v>
      </c>
      <c r="S82" s="128">
        <v>14.998043052837573</v>
      </c>
      <c r="T82" s="192">
        <v>22.059051306873187</v>
      </c>
      <c r="U82" s="128">
        <v>18.651767151767153</v>
      </c>
      <c r="V82" s="128">
        <v>19.875290472501938</v>
      </c>
      <c r="W82" s="95"/>
      <c r="X82" s="95"/>
      <c r="Y82" s="95"/>
      <c r="Z82" s="95"/>
      <c r="AA82" s="95"/>
      <c r="AB82" s="95"/>
      <c r="AC82" s="95"/>
      <c r="AD82" s="95"/>
      <c r="AE82" s="95"/>
      <c r="AF82" s="94"/>
      <c r="AG82" s="94"/>
      <c r="AH82" s="183"/>
      <c r="AI82" s="183"/>
      <c r="AJ82" s="183"/>
      <c r="AK82" s="183"/>
      <c r="AL82" s="183"/>
      <c r="AM82" s="183"/>
      <c r="AN82" s="183"/>
      <c r="AO82" s="183"/>
      <c r="AP82" s="183"/>
      <c r="AQ82" s="183"/>
      <c r="AR82" s="183"/>
      <c r="AS82" s="183"/>
      <c r="AT82" s="183"/>
      <c r="AU82" s="183"/>
      <c r="AV82" s="183"/>
      <c r="AW82" s="183"/>
      <c r="AX82" s="183"/>
      <c r="AY82" s="183"/>
      <c r="AZ82" s="95"/>
      <c r="BA82" s="95"/>
      <c r="BB82" s="95"/>
      <c r="BC82" s="95"/>
      <c r="BD82" s="95"/>
      <c r="BE82" s="95">
        <v>16</v>
      </c>
      <c r="BF82" s="95">
        <v>19</v>
      </c>
      <c r="BG82" s="95">
        <v>28</v>
      </c>
      <c r="BH82" s="95">
        <v>30</v>
      </c>
      <c r="BI82" s="95">
        <v>26</v>
      </c>
      <c r="BJ82" s="95">
        <v>29</v>
      </c>
      <c r="BK82" s="95">
        <v>24</v>
      </c>
      <c r="BL82" s="95">
        <v>29</v>
      </c>
      <c r="BM82" s="95">
        <v>22</v>
      </c>
      <c r="BN82" s="95">
        <v>28</v>
      </c>
      <c r="BO82" s="95">
        <v>30</v>
      </c>
      <c r="BP82" s="95">
        <v>25</v>
      </c>
      <c r="BQ82" s="95">
        <v>19</v>
      </c>
      <c r="BR82" s="95">
        <v>19</v>
      </c>
      <c r="BS82" s="95">
        <v>24</v>
      </c>
      <c r="BT82" s="95">
        <v>23</v>
      </c>
      <c r="BU82" s="95">
        <v>27</v>
      </c>
      <c r="BV82" s="95">
        <v>25</v>
      </c>
      <c r="BW82" s="95">
        <v>25</v>
      </c>
      <c r="BX82" s="95">
        <v>25</v>
      </c>
      <c r="BY82" s="95">
        <v>22</v>
      </c>
      <c r="BZ82" s="95">
        <v>23</v>
      </c>
      <c r="CA82" s="95">
        <v>20</v>
      </c>
      <c r="CB82" s="95">
        <v>15</v>
      </c>
      <c r="CC82" s="95">
        <v>10</v>
      </c>
      <c r="CD82" s="95">
        <v>19</v>
      </c>
      <c r="CE82" s="95">
        <v>27</v>
      </c>
      <c r="CF82" s="96">
        <v>26</v>
      </c>
      <c r="CG82" s="96">
        <v>30</v>
      </c>
      <c r="CH82" s="96">
        <v>29</v>
      </c>
      <c r="CI82" s="183">
        <v>25.642307692307693</v>
      </c>
      <c r="CJ82" s="183">
        <v>22.867521367521366</v>
      </c>
      <c r="CK82" s="183">
        <v>22.308823529411764</v>
      </c>
      <c r="CL82" s="183">
        <v>16</v>
      </c>
      <c r="CM82" s="183">
        <v>19.82191780821918</v>
      </c>
      <c r="CN82" s="183">
        <v>14.688461538461539</v>
      </c>
      <c r="CO82" s="183">
        <v>20.612244897959183</v>
      </c>
      <c r="CP82" s="183">
        <v>19.578703703703702</v>
      </c>
      <c r="CQ82" s="183">
        <v>12.81021897810219</v>
      </c>
      <c r="CR82" s="183">
        <v>22.928838951310862</v>
      </c>
      <c r="CS82" s="183">
        <v>20.234113712374583</v>
      </c>
      <c r="CT82" s="183">
        <v>21.483870967741936</v>
      </c>
      <c r="CU82" s="183">
        <v>22.636363636363637</v>
      </c>
      <c r="CV82" s="183">
        <v>16.545454545454547</v>
      </c>
      <c r="CW82" s="183">
        <v>15.766666666666667</v>
      </c>
      <c r="CX82" s="96">
        <v>15.8014440433213</v>
      </c>
      <c r="CY82" s="96"/>
      <c r="CZ82" s="96"/>
      <c r="DA82" s="96"/>
      <c r="DB82" s="96"/>
      <c r="DC82" s="96"/>
      <c r="DD82" s="96"/>
      <c r="DE82" s="96"/>
      <c r="DF82" s="96"/>
      <c r="DG82" s="96"/>
      <c r="DH82" s="96"/>
      <c r="DI82" s="96"/>
      <c r="DJ82" s="96"/>
      <c r="DK82" s="96"/>
      <c r="DL82" s="96"/>
      <c r="DM82" s="96"/>
      <c r="DN82" s="96"/>
      <c r="DO82" s="96"/>
      <c r="DP82" s="96"/>
      <c r="DQ82" s="96"/>
      <c r="DR82" s="96"/>
      <c r="DS82" s="96"/>
      <c r="DT82" s="96"/>
      <c r="DU82" s="96"/>
      <c r="DV82" s="96"/>
      <c r="DW82" s="96"/>
      <c r="DX82" s="96"/>
      <c r="DY82" s="96"/>
      <c r="DZ82" s="96"/>
      <c r="EA82" s="96"/>
      <c r="EB82" s="96"/>
      <c r="EC82" s="96"/>
      <c r="ED82" s="96"/>
      <c r="EE82" s="96"/>
      <c r="EF82" s="96"/>
      <c r="EG82" s="96"/>
      <c r="EH82" s="96"/>
    </row>
    <row r="83" spans="2:138" s="264" customFormat="1">
      <c r="B83" s="252" t="s">
        <v>239</v>
      </c>
      <c r="C83" s="254"/>
      <c r="D83" s="263"/>
      <c r="E83" s="263"/>
      <c r="F83" s="263"/>
      <c r="H83" s="271"/>
      <c r="I83" s="271"/>
      <c r="J83" s="271"/>
      <c r="K83" s="271"/>
      <c r="L83" s="271"/>
      <c r="M83" s="271"/>
      <c r="N83" s="271"/>
      <c r="O83" s="271"/>
      <c r="P83" s="271"/>
      <c r="Q83" s="271"/>
      <c r="R83" s="271"/>
      <c r="S83" s="271"/>
      <c r="T83" s="271"/>
      <c r="U83" s="272"/>
      <c r="V83" s="272"/>
      <c r="W83" s="272"/>
      <c r="X83" s="272"/>
      <c r="Y83" s="272"/>
      <c r="Z83" s="272"/>
      <c r="AA83" s="272"/>
      <c r="AB83" s="272"/>
      <c r="AC83" s="272"/>
      <c r="AD83" s="272"/>
      <c r="AE83" s="272"/>
      <c r="AF83" s="269"/>
      <c r="AG83" s="269"/>
      <c r="AH83" s="268"/>
      <c r="AI83" s="268"/>
      <c r="AJ83" s="268"/>
      <c r="AK83" s="268"/>
      <c r="AL83" s="268"/>
      <c r="AM83" s="268"/>
      <c r="AN83" s="268"/>
      <c r="AO83" s="268"/>
      <c r="AP83" s="268"/>
      <c r="AQ83" s="268"/>
      <c r="AR83" s="268"/>
      <c r="AS83" s="268"/>
      <c r="AT83" s="268"/>
      <c r="AU83" s="268"/>
      <c r="AV83" s="268"/>
      <c r="AW83" s="268"/>
      <c r="AX83" s="268"/>
      <c r="AY83" s="268"/>
      <c r="AZ83" s="269"/>
      <c r="BA83" s="269"/>
      <c r="BB83" s="269"/>
      <c r="BC83" s="269"/>
      <c r="BD83" s="269"/>
      <c r="BE83" s="269"/>
      <c r="BF83" s="269"/>
      <c r="BG83" s="269"/>
      <c r="BH83" s="269"/>
      <c r="BI83" s="269"/>
      <c r="BJ83" s="269"/>
      <c r="BK83" s="269"/>
      <c r="BL83" s="269"/>
      <c r="BM83" s="269"/>
      <c r="BN83" s="269"/>
      <c r="BO83" s="269"/>
      <c r="BP83" s="269"/>
      <c r="BQ83" s="269"/>
      <c r="BR83" s="269"/>
      <c r="BS83" s="269"/>
      <c r="BT83" s="269"/>
      <c r="BU83" s="269"/>
      <c r="BV83" s="269"/>
      <c r="BW83" s="269"/>
      <c r="BX83" s="269"/>
      <c r="BY83" s="269"/>
      <c r="BZ83" s="269"/>
      <c r="CA83" s="269"/>
      <c r="CB83" s="269"/>
      <c r="CC83" s="269"/>
      <c r="CD83" s="269"/>
      <c r="CE83" s="269"/>
      <c r="CF83" s="269"/>
      <c r="CG83" s="269"/>
      <c r="CH83" s="269"/>
      <c r="CI83" s="268"/>
      <c r="CJ83" s="268"/>
      <c r="CK83" s="268"/>
      <c r="CL83" s="268"/>
      <c r="CM83" s="268"/>
      <c r="CN83" s="268"/>
      <c r="CO83" s="268"/>
      <c r="CP83" s="268"/>
      <c r="CQ83" s="268"/>
      <c r="CR83" s="268"/>
      <c r="CS83" s="268"/>
      <c r="CT83" s="268"/>
      <c r="CU83" s="268"/>
      <c r="CV83" s="268"/>
      <c r="CW83" s="268"/>
      <c r="CX83" s="269"/>
      <c r="CY83" s="269"/>
      <c r="CZ83" s="269"/>
      <c r="DA83" s="269"/>
      <c r="DB83" s="269"/>
      <c r="DC83" s="269"/>
      <c r="DD83" s="269"/>
      <c r="DE83" s="269"/>
      <c r="DF83" s="269"/>
      <c r="DG83" s="269"/>
      <c r="DH83" s="269"/>
      <c r="DI83" s="269"/>
      <c r="DJ83" s="269"/>
      <c r="DK83" s="269"/>
      <c r="DL83" s="269"/>
      <c r="DM83" s="269"/>
      <c r="DN83" s="269"/>
      <c r="DO83" s="269"/>
      <c r="DP83" s="269"/>
      <c r="DQ83" s="269"/>
      <c r="DR83" s="269"/>
      <c r="DS83" s="269"/>
      <c r="DT83" s="269"/>
      <c r="DU83" s="269"/>
      <c r="DV83" s="269"/>
      <c r="DW83" s="269"/>
      <c r="DX83" s="269"/>
      <c r="DY83" s="269"/>
      <c r="DZ83" s="269"/>
      <c r="EA83" s="269"/>
      <c r="EB83" s="269"/>
      <c r="EC83" s="269"/>
      <c r="ED83" s="269"/>
      <c r="EE83" s="269"/>
      <c r="EF83" s="269"/>
      <c r="EG83" s="269"/>
      <c r="EH83" s="269"/>
    </row>
    <row r="84" spans="2:138">
      <c r="B84" s="105" t="s">
        <v>240</v>
      </c>
      <c r="C84" s="106" t="s">
        <v>174</v>
      </c>
      <c r="H84" s="242"/>
      <c r="I84" s="242"/>
      <c r="J84" s="242"/>
      <c r="K84" s="242"/>
      <c r="L84" s="242"/>
      <c r="M84" s="242"/>
      <c r="N84" s="242"/>
      <c r="O84" s="242"/>
      <c r="P84" s="242"/>
      <c r="Q84" s="242"/>
      <c r="R84" s="242"/>
      <c r="S84" s="242"/>
      <c r="T84" s="242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4"/>
      <c r="AG84" s="94"/>
      <c r="AH84" s="242"/>
      <c r="AI84" s="242"/>
      <c r="AJ84" s="242"/>
      <c r="AK84" s="242"/>
      <c r="AL84" s="242"/>
      <c r="AM84" s="242"/>
      <c r="AN84" s="242"/>
      <c r="AO84" s="242"/>
      <c r="AP84" s="242"/>
      <c r="AQ84" s="242"/>
      <c r="AR84" s="242"/>
      <c r="AS84" s="242"/>
      <c r="AT84" s="242"/>
      <c r="AU84" s="242"/>
      <c r="AV84" s="242"/>
      <c r="AW84" s="242"/>
      <c r="AX84" s="242"/>
      <c r="AY84" s="242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242"/>
      <c r="CJ84" s="242"/>
      <c r="CK84" s="242"/>
      <c r="CL84" s="242"/>
      <c r="CM84" s="242"/>
      <c r="CN84" s="242"/>
      <c r="CO84" s="242"/>
      <c r="CP84" s="242"/>
      <c r="CQ84" s="242"/>
      <c r="CR84" s="242"/>
      <c r="CS84" s="242"/>
      <c r="CT84" s="242"/>
      <c r="CU84" s="242"/>
      <c r="CV84" s="242"/>
      <c r="CW84" s="242"/>
      <c r="CX84" s="95"/>
      <c r="CY84" s="95"/>
      <c r="CZ84" s="95"/>
      <c r="DA84" s="95"/>
      <c r="DB84" s="95"/>
      <c r="DC84" s="95"/>
      <c r="DD84" s="95"/>
      <c r="DE84" s="95"/>
      <c r="DF84" s="95"/>
      <c r="DG84" s="95"/>
      <c r="DH84" s="95"/>
      <c r="DI84" s="95"/>
      <c r="DJ84" s="95"/>
      <c r="DK84" s="95"/>
      <c r="DL84" s="95"/>
      <c r="DM84" s="95"/>
      <c r="DN84" s="95"/>
      <c r="DO84" s="95"/>
      <c r="DP84" s="95"/>
      <c r="DQ84" s="95"/>
      <c r="DR84" s="95"/>
      <c r="DS84" s="95"/>
      <c r="DT84" s="95"/>
      <c r="DU84" s="95"/>
      <c r="DV84" s="95"/>
      <c r="DW84" s="95"/>
      <c r="DX84" s="95"/>
      <c r="DY84" s="95"/>
      <c r="DZ84" s="95"/>
      <c r="EA84" s="95"/>
      <c r="EB84" s="95"/>
      <c r="EC84" s="95"/>
      <c r="ED84" s="95"/>
      <c r="EE84" s="95"/>
      <c r="EF84" s="95"/>
      <c r="EG84" s="95"/>
      <c r="EH84" s="95"/>
    </row>
    <row r="85" spans="2:138" ht="15" customHeight="1">
      <c r="B85" s="104" t="s">
        <v>241</v>
      </c>
      <c r="C85" s="106" t="s">
        <v>174</v>
      </c>
      <c r="H85" s="242"/>
      <c r="I85" s="242"/>
      <c r="J85" s="242"/>
      <c r="K85" s="242"/>
      <c r="L85" s="242"/>
      <c r="M85" s="242"/>
      <c r="N85" s="242"/>
      <c r="O85" s="242"/>
      <c r="P85" s="242"/>
      <c r="Q85" s="242"/>
      <c r="R85" s="242"/>
      <c r="S85" s="242"/>
      <c r="T85" s="242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4"/>
      <c r="AG85" s="94"/>
      <c r="AH85" s="242"/>
      <c r="AI85" s="242"/>
      <c r="AJ85" s="242"/>
      <c r="AK85" s="242"/>
      <c r="AL85" s="242"/>
      <c r="AM85" s="242"/>
      <c r="AN85" s="242"/>
      <c r="AO85" s="242"/>
      <c r="AP85" s="242"/>
      <c r="AQ85" s="242"/>
      <c r="AR85" s="242"/>
      <c r="AS85" s="242"/>
      <c r="AT85" s="242"/>
      <c r="AU85" s="242"/>
      <c r="AV85" s="242"/>
      <c r="AW85" s="242"/>
      <c r="AX85" s="242"/>
      <c r="AY85" s="242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242"/>
      <c r="CJ85" s="242"/>
      <c r="CK85" s="242"/>
      <c r="CL85" s="242"/>
      <c r="CM85" s="242"/>
      <c r="CN85" s="242"/>
      <c r="CO85" s="242"/>
      <c r="CP85" s="242"/>
      <c r="CQ85" s="242"/>
      <c r="CR85" s="242"/>
      <c r="CS85" s="242"/>
      <c r="CT85" s="242"/>
      <c r="CU85" s="242"/>
      <c r="CV85" s="242"/>
      <c r="CW85" s="242"/>
      <c r="CX85" s="95"/>
      <c r="CY85" s="95"/>
      <c r="CZ85" s="95"/>
      <c r="DA85" s="95"/>
      <c r="DB85" s="95"/>
      <c r="DC85" s="95"/>
      <c r="DD85" s="95"/>
      <c r="DE85" s="95"/>
      <c r="DF85" s="95"/>
      <c r="DG85" s="95"/>
      <c r="DH85" s="95"/>
      <c r="DI85" s="95"/>
      <c r="DJ85" s="95"/>
      <c r="DK85" s="95"/>
      <c r="DL85" s="95"/>
      <c r="DM85" s="95"/>
      <c r="DN85" s="95"/>
      <c r="DO85" s="95"/>
      <c r="DP85" s="95"/>
      <c r="DQ85" s="95"/>
      <c r="DR85" s="95"/>
      <c r="DS85" s="95"/>
      <c r="DT85" s="95"/>
      <c r="DU85" s="95"/>
      <c r="DV85" s="95"/>
      <c r="DW85" s="95"/>
      <c r="DX85" s="95"/>
      <c r="DY85" s="95"/>
      <c r="DZ85" s="95"/>
      <c r="EA85" s="95"/>
      <c r="EB85" s="95"/>
      <c r="EC85" s="95"/>
      <c r="ED85" s="95"/>
      <c r="EE85" s="95"/>
      <c r="EF85" s="95"/>
      <c r="EG85" s="95"/>
      <c r="EH85" s="95"/>
    </row>
    <row r="86" spans="2:138" ht="15" customHeight="1">
      <c r="B86" s="104" t="s">
        <v>242</v>
      </c>
      <c r="C86" s="106" t="s">
        <v>174</v>
      </c>
      <c r="H86" s="242"/>
      <c r="I86" s="242"/>
      <c r="J86" s="242"/>
      <c r="K86" s="242"/>
      <c r="L86" s="242"/>
      <c r="M86" s="242"/>
      <c r="N86" s="242"/>
      <c r="O86" s="242"/>
      <c r="P86" s="242"/>
      <c r="Q86" s="242"/>
      <c r="R86" s="242"/>
      <c r="S86" s="242"/>
      <c r="T86" s="242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4"/>
      <c r="AG86" s="94"/>
      <c r="AH86" s="242"/>
      <c r="AI86" s="242"/>
      <c r="AJ86" s="242"/>
      <c r="AK86" s="242"/>
      <c r="AL86" s="242"/>
      <c r="AM86" s="242"/>
      <c r="AN86" s="242"/>
      <c r="AO86" s="242"/>
      <c r="AP86" s="242"/>
      <c r="AQ86" s="242"/>
      <c r="AR86" s="242"/>
      <c r="AS86" s="242"/>
      <c r="AT86" s="242"/>
      <c r="AU86" s="242"/>
      <c r="AV86" s="242"/>
      <c r="AW86" s="242"/>
      <c r="AX86" s="242"/>
      <c r="AY86" s="242"/>
      <c r="AZ86" s="95"/>
      <c r="BA86" s="95"/>
      <c r="BB86" s="95"/>
      <c r="BC86" s="95"/>
      <c r="BD86" s="95"/>
      <c r="BE86" s="95"/>
      <c r="BF86" s="95"/>
      <c r="BG86" s="95"/>
      <c r="BH86" s="95"/>
      <c r="BI86" s="95"/>
      <c r="BJ86" s="95"/>
      <c r="BK86" s="95"/>
      <c r="BL86" s="95"/>
      <c r="BM86" s="95"/>
      <c r="BN86" s="95"/>
      <c r="BO86" s="95"/>
      <c r="BP86" s="95"/>
      <c r="BQ86" s="95"/>
      <c r="BR86" s="95"/>
      <c r="BS86" s="95"/>
      <c r="BT86" s="95"/>
      <c r="BU86" s="95"/>
      <c r="BV86" s="95"/>
      <c r="BW86" s="95"/>
      <c r="BX86" s="95"/>
      <c r="BY86" s="95"/>
      <c r="BZ86" s="95"/>
      <c r="CA86" s="95"/>
      <c r="CB86" s="95"/>
      <c r="CC86" s="95"/>
      <c r="CD86" s="95"/>
      <c r="CE86" s="95"/>
      <c r="CF86" s="95"/>
      <c r="CG86" s="95"/>
      <c r="CH86" s="95"/>
      <c r="CI86" s="242"/>
      <c r="CJ86" s="242"/>
      <c r="CK86" s="242"/>
      <c r="CL86" s="242"/>
      <c r="CM86" s="242"/>
      <c r="CN86" s="242"/>
      <c r="CO86" s="242"/>
      <c r="CP86" s="242"/>
      <c r="CQ86" s="242"/>
      <c r="CR86" s="242"/>
      <c r="CS86" s="242"/>
      <c r="CT86" s="242"/>
      <c r="CU86" s="242"/>
      <c r="CV86" s="242"/>
      <c r="CW86" s="242"/>
      <c r="CX86" s="95"/>
      <c r="CY86" s="95"/>
      <c r="CZ86" s="95"/>
      <c r="DA86" s="95"/>
      <c r="DB86" s="95"/>
      <c r="DC86" s="95"/>
      <c r="DD86" s="95"/>
      <c r="DE86" s="95"/>
      <c r="DF86" s="95"/>
      <c r="DG86" s="95"/>
      <c r="DH86" s="95"/>
      <c r="DI86" s="95"/>
      <c r="DJ86" s="95"/>
      <c r="DK86" s="95"/>
      <c r="DL86" s="95"/>
      <c r="DM86" s="95"/>
      <c r="DN86" s="95"/>
      <c r="DO86" s="95"/>
      <c r="DP86" s="95"/>
      <c r="DQ86" s="95"/>
      <c r="DR86" s="95"/>
      <c r="DS86" s="95"/>
      <c r="DT86" s="95"/>
      <c r="DU86" s="95"/>
      <c r="DV86" s="95"/>
      <c r="DW86" s="95"/>
      <c r="DX86" s="95"/>
      <c r="DY86" s="95"/>
      <c r="DZ86" s="95"/>
      <c r="EA86" s="95"/>
      <c r="EB86" s="95"/>
      <c r="EC86" s="95"/>
      <c r="ED86" s="95"/>
      <c r="EE86" s="95"/>
      <c r="EF86" s="95"/>
      <c r="EG86" s="95"/>
      <c r="EH86" s="95"/>
    </row>
    <row r="87" spans="2:138" ht="15" customHeight="1">
      <c r="B87" s="104" t="s">
        <v>243</v>
      </c>
      <c r="C87" s="106" t="s">
        <v>181</v>
      </c>
      <c r="H87" s="242"/>
      <c r="I87" s="242"/>
      <c r="J87" s="242"/>
      <c r="K87" s="242"/>
      <c r="L87" s="242"/>
      <c r="M87" s="242"/>
      <c r="N87" s="242"/>
      <c r="O87" s="242"/>
      <c r="P87" s="242"/>
      <c r="Q87" s="242"/>
      <c r="R87" s="242"/>
      <c r="S87" s="242"/>
      <c r="T87" s="242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4"/>
      <c r="AG87" s="94"/>
      <c r="AH87" s="242"/>
      <c r="AI87" s="242"/>
      <c r="AJ87" s="242"/>
      <c r="AK87" s="242"/>
      <c r="AL87" s="242"/>
      <c r="AM87" s="242"/>
      <c r="AN87" s="242"/>
      <c r="AO87" s="242"/>
      <c r="AP87" s="242"/>
      <c r="AQ87" s="242"/>
      <c r="AR87" s="242"/>
      <c r="AS87" s="242"/>
      <c r="AT87" s="242"/>
      <c r="AU87" s="242"/>
      <c r="AV87" s="242"/>
      <c r="AW87" s="242"/>
      <c r="AX87" s="242"/>
      <c r="AY87" s="242"/>
      <c r="AZ87" s="95"/>
      <c r="BA87" s="95"/>
      <c r="BB87" s="95"/>
      <c r="BC87" s="95"/>
      <c r="BD87" s="95"/>
      <c r="BE87" s="95"/>
      <c r="BF87" s="95"/>
      <c r="BG87" s="95"/>
      <c r="BH87" s="95"/>
      <c r="BI87" s="95"/>
      <c r="BJ87" s="95"/>
      <c r="BK87" s="95"/>
      <c r="BL87" s="95"/>
      <c r="BM87" s="95"/>
      <c r="BN87" s="95"/>
      <c r="BO87" s="95"/>
      <c r="BP87" s="95"/>
      <c r="BQ87" s="95"/>
      <c r="BR87" s="95"/>
      <c r="BS87" s="95"/>
      <c r="BT87" s="95"/>
      <c r="BU87" s="95"/>
      <c r="BV87" s="95"/>
      <c r="BW87" s="95"/>
      <c r="BX87" s="95"/>
      <c r="BY87" s="95"/>
      <c r="BZ87" s="95"/>
      <c r="CA87" s="95"/>
      <c r="CB87" s="95"/>
      <c r="CC87" s="95"/>
      <c r="CD87" s="95"/>
      <c r="CE87" s="95"/>
      <c r="CF87" s="95"/>
      <c r="CG87" s="95"/>
      <c r="CH87" s="95"/>
      <c r="CI87" s="242"/>
      <c r="CJ87" s="242"/>
      <c r="CK87" s="242"/>
      <c r="CL87" s="242"/>
      <c r="CM87" s="242"/>
      <c r="CN87" s="242"/>
      <c r="CO87" s="242"/>
      <c r="CP87" s="242"/>
      <c r="CQ87" s="242"/>
      <c r="CR87" s="242"/>
      <c r="CS87" s="242"/>
      <c r="CT87" s="242"/>
      <c r="CU87" s="242"/>
      <c r="CV87" s="242"/>
      <c r="CW87" s="242"/>
      <c r="CX87" s="95"/>
      <c r="CY87" s="95"/>
      <c r="CZ87" s="95"/>
      <c r="DA87" s="95"/>
      <c r="DB87" s="95"/>
      <c r="DC87" s="95"/>
      <c r="DD87" s="95"/>
      <c r="DE87" s="95"/>
      <c r="DF87" s="95"/>
      <c r="DG87" s="95"/>
      <c r="DH87" s="95"/>
      <c r="DI87" s="95"/>
      <c r="DJ87" s="95"/>
      <c r="DK87" s="95"/>
      <c r="DL87" s="95"/>
      <c r="DM87" s="95"/>
      <c r="DN87" s="95"/>
      <c r="DO87" s="95"/>
      <c r="DP87" s="95"/>
      <c r="DQ87" s="95"/>
      <c r="DR87" s="95"/>
      <c r="DS87" s="95"/>
      <c r="DT87" s="95"/>
      <c r="DU87" s="95"/>
      <c r="DV87" s="95"/>
      <c r="DW87" s="95"/>
      <c r="DX87" s="95"/>
      <c r="DY87" s="95"/>
      <c r="DZ87" s="95"/>
      <c r="EA87" s="95"/>
      <c r="EB87" s="95"/>
      <c r="EC87" s="95"/>
      <c r="ED87" s="95"/>
      <c r="EE87" s="95"/>
      <c r="EF87" s="95"/>
      <c r="EG87" s="95"/>
      <c r="EH87" s="95"/>
    </row>
    <row r="88" spans="2:138" ht="15" customHeight="1">
      <c r="B88" s="104" t="s">
        <v>244</v>
      </c>
      <c r="C88" s="106" t="s">
        <v>183</v>
      </c>
      <c r="H88" s="150"/>
      <c r="I88" s="150"/>
      <c r="J88" s="150"/>
      <c r="K88" s="150"/>
      <c r="L88" s="150"/>
      <c r="M88" s="150"/>
      <c r="N88" s="150"/>
      <c r="O88" s="150"/>
      <c r="P88" s="150"/>
      <c r="Q88" s="150"/>
      <c r="R88" s="150"/>
      <c r="S88" s="150"/>
      <c r="T88" s="150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98"/>
      <c r="AG88" s="198"/>
      <c r="AH88" s="150"/>
      <c r="AI88" s="150"/>
      <c r="AJ88" s="150"/>
      <c r="AK88" s="150"/>
      <c r="AL88" s="150"/>
      <c r="AM88" s="150"/>
      <c r="AN88" s="150"/>
      <c r="AO88" s="150"/>
      <c r="AP88" s="150"/>
      <c r="AQ88" s="150"/>
      <c r="AR88" s="150"/>
      <c r="AS88" s="150"/>
      <c r="AT88" s="150"/>
      <c r="AU88" s="150"/>
      <c r="AV88" s="150"/>
      <c r="AW88" s="150"/>
      <c r="AX88" s="150"/>
      <c r="AY88" s="150"/>
      <c r="AZ88" s="129"/>
      <c r="BA88" s="129"/>
      <c r="BB88" s="129"/>
      <c r="BC88" s="129"/>
      <c r="BD88" s="129"/>
      <c r="BE88" s="129"/>
      <c r="BF88" s="129"/>
      <c r="BG88" s="129"/>
      <c r="BH88" s="129"/>
      <c r="BI88" s="129"/>
      <c r="BJ88" s="129"/>
      <c r="BK88" s="129"/>
      <c r="BL88" s="129"/>
      <c r="BM88" s="129"/>
      <c r="BN88" s="129"/>
      <c r="BO88" s="129"/>
      <c r="BP88" s="129"/>
      <c r="BQ88" s="129"/>
      <c r="BR88" s="129"/>
      <c r="BS88" s="129"/>
      <c r="BT88" s="129"/>
      <c r="BU88" s="129"/>
      <c r="BV88" s="129"/>
      <c r="BW88" s="129"/>
      <c r="BX88" s="129"/>
      <c r="BY88" s="129"/>
      <c r="BZ88" s="129"/>
      <c r="CA88" s="129"/>
      <c r="CB88" s="129"/>
      <c r="CC88" s="129"/>
      <c r="CD88" s="129"/>
      <c r="CE88" s="129"/>
      <c r="CF88" s="129"/>
      <c r="CG88" s="129"/>
      <c r="CH88" s="129"/>
      <c r="CI88" s="150"/>
      <c r="CJ88" s="150"/>
      <c r="CK88" s="150"/>
      <c r="CL88" s="150"/>
      <c r="CM88" s="150"/>
      <c r="CN88" s="150"/>
      <c r="CO88" s="150"/>
      <c r="CP88" s="150"/>
      <c r="CQ88" s="150"/>
      <c r="CR88" s="150"/>
      <c r="CS88" s="150"/>
      <c r="CT88" s="150"/>
      <c r="CU88" s="150"/>
      <c r="CV88" s="150"/>
      <c r="CW88" s="150"/>
      <c r="CX88" s="129"/>
      <c r="CY88" s="129"/>
      <c r="CZ88" s="129"/>
      <c r="DA88" s="129"/>
      <c r="DB88" s="129"/>
      <c r="DC88" s="129"/>
      <c r="DD88" s="129"/>
      <c r="DE88" s="129"/>
      <c r="DF88" s="129"/>
      <c r="DG88" s="129"/>
      <c r="DH88" s="129"/>
      <c r="DI88" s="129"/>
      <c r="DJ88" s="129"/>
      <c r="DK88" s="129"/>
      <c r="DL88" s="129"/>
      <c r="DM88" s="129"/>
      <c r="DN88" s="129"/>
      <c r="DO88" s="129"/>
      <c r="DP88" s="129"/>
      <c r="DQ88" s="129"/>
      <c r="DR88" s="129"/>
      <c r="DS88" s="129"/>
      <c r="DT88" s="129"/>
      <c r="DU88" s="129"/>
      <c r="DV88" s="129"/>
      <c r="DW88" s="129"/>
      <c r="DX88" s="129"/>
      <c r="DY88" s="129"/>
      <c r="DZ88" s="129"/>
      <c r="EA88" s="129"/>
      <c r="EB88" s="129"/>
      <c r="EC88" s="129"/>
      <c r="ED88" s="129"/>
      <c r="EE88" s="129"/>
      <c r="EF88" s="129"/>
      <c r="EG88" s="129"/>
      <c r="EH88" s="129"/>
    </row>
    <row r="89" spans="2:138" ht="15" customHeight="1">
      <c r="B89" s="104" t="s">
        <v>245</v>
      </c>
      <c r="C89" s="106" t="s">
        <v>181</v>
      </c>
      <c r="H89" s="242"/>
      <c r="I89" s="242"/>
      <c r="J89" s="242"/>
      <c r="K89" s="242"/>
      <c r="L89" s="242"/>
      <c r="M89" s="242"/>
      <c r="N89" s="242"/>
      <c r="O89" s="242"/>
      <c r="P89" s="242"/>
      <c r="Q89" s="242"/>
      <c r="R89" s="242"/>
      <c r="S89" s="242"/>
      <c r="T89" s="242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4"/>
      <c r="AG89" s="94"/>
      <c r="AH89" s="242"/>
      <c r="AI89" s="242"/>
      <c r="AJ89" s="242"/>
      <c r="AK89" s="242"/>
      <c r="AL89" s="242"/>
      <c r="AM89" s="242"/>
      <c r="AN89" s="242"/>
      <c r="AO89" s="242"/>
      <c r="AP89" s="242"/>
      <c r="AQ89" s="242"/>
      <c r="AR89" s="242"/>
      <c r="AS89" s="242"/>
      <c r="AT89" s="242"/>
      <c r="AU89" s="242"/>
      <c r="AV89" s="242"/>
      <c r="AW89" s="242"/>
      <c r="AX89" s="242"/>
      <c r="AY89" s="242"/>
      <c r="AZ89" s="95"/>
      <c r="BA89" s="95"/>
      <c r="BB89" s="95"/>
      <c r="BC89" s="95"/>
      <c r="BD89" s="95"/>
      <c r="BE89" s="95"/>
      <c r="BF89" s="95"/>
      <c r="BG89" s="95"/>
      <c r="BH89" s="95"/>
      <c r="BI89" s="95"/>
      <c r="BJ89" s="95"/>
      <c r="BK89" s="95"/>
      <c r="BL89" s="95"/>
      <c r="BM89" s="95"/>
      <c r="BN89" s="95"/>
      <c r="BO89" s="95"/>
      <c r="BP89" s="95"/>
      <c r="BQ89" s="95"/>
      <c r="BR89" s="95"/>
      <c r="BS89" s="95"/>
      <c r="BT89" s="95"/>
      <c r="BU89" s="95"/>
      <c r="BV89" s="95"/>
      <c r="BW89" s="95"/>
      <c r="BX89" s="95"/>
      <c r="BY89" s="95"/>
      <c r="BZ89" s="95"/>
      <c r="CA89" s="95"/>
      <c r="CB89" s="95"/>
      <c r="CC89" s="95"/>
      <c r="CD89" s="95"/>
      <c r="CE89" s="95"/>
      <c r="CF89" s="95"/>
      <c r="CG89" s="95"/>
      <c r="CH89" s="95"/>
      <c r="CI89" s="242"/>
      <c r="CJ89" s="242"/>
      <c r="CK89" s="242"/>
      <c r="CL89" s="242"/>
      <c r="CM89" s="242"/>
      <c r="CN89" s="242"/>
      <c r="CO89" s="242"/>
      <c r="CP89" s="242"/>
      <c r="CQ89" s="242"/>
      <c r="CR89" s="242"/>
      <c r="CS89" s="242"/>
      <c r="CT89" s="242"/>
      <c r="CU89" s="242"/>
      <c r="CV89" s="242"/>
      <c r="CW89" s="242"/>
      <c r="CX89" s="95"/>
      <c r="CY89" s="95"/>
      <c r="CZ89" s="95"/>
      <c r="DA89" s="95"/>
      <c r="DB89" s="95"/>
      <c r="DC89" s="95"/>
      <c r="DD89" s="95"/>
      <c r="DE89" s="95"/>
      <c r="DF89" s="95"/>
      <c r="DG89" s="95"/>
      <c r="DH89" s="95"/>
      <c r="DI89" s="95"/>
      <c r="DJ89" s="95"/>
      <c r="DK89" s="95"/>
      <c r="DL89" s="95"/>
      <c r="DM89" s="95"/>
      <c r="DN89" s="95"/>
      <c r="DO89" s="95"/>
      <c r="DP89" s="95"/>
      <c r="DQ89" s="95"/>
      <c r="DR89" s="95"/>
      <c r="DS89" s="95"/>
      <c r="DT89" s="95"/>
      <c r="DU89" s="95"/>
      <c r="DV89" s="95"/>
      <c r="DW89" s="95"/>
      <c r="DX89" s="95"/>
      <c r="DY89" s="95"/>
      <c r="DZ89" s="95"/>
      <c r="EA89" s="95"/>
      <c r="EB89" s="95"/>
      <c r="EC89" s="95"/>
      <c r="ED89" s="95"/>
      <c r="EE89" s="95"/>
      <c r="EF89" s="95"/>
      <c r="EG89" s="95"/>
      <c r="EH89" s="95"/>
    </row>
    <row r="90" spans="2:138" ht="15" customHeight="1">
      <c r="B90" s="104" t="s">
        <v>246</v>
      </c>
      <c r="C90" s="106" t="s">
        <v>181</v>
      </c>
      <c r="H90" s="242"/>
      <c r="I90" s="242"/>
      <c r="J90" s="242"/>
      <c r="K90" s="242"/>
      <c r="L90" s="242"/>
      <c r="M90" s="242"/>
      <c r="N90" s="242"/>
      <c r="O90" s="242"/>
      <c r="P90" s="242"/>
      <c r="Q90" s="242"/>
      <c r="R90" s="242"/>
      <c r="S90" s="242"/>
      <c r="T90" s="242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4"/>
      <c r="AG90" s="94"/>
      <c r="AH90" s="242"/>
      <c r="AI90" s="242"/>
      <c r="AJ90" s="242"/>
      <c r="AK90" s="242"/>
      <c r="AL90" s="242"/>
      <c r="AM90" s="242"/>
      <c r="AN90" s="242"/>
      <c r="AO90" s="242"/>
      <c r="AP90" s="242"/>
      <c r="AQ90" s="242"/>
      <c r="AR90" s="242"/>
      <c r="AS90" s="242"/>
      <c r="AT90" s="242"/>
      <c r="AU90" s="242"/>
      <c r="AV90" s="242"/>
      <c r="AW90" s="242"/>
      <c r="AX90" s="242"/>
      <c r="AY90" s="242"/>
      <c r="AZ90" s="95"/>
      <c r="BA90" s="95"/>
      <c r="BB90" s="95"/>
      <c r="BC90" s="95"/>
      <c r="BD90" s="95"/>
      <c r="BE90" s="95"/>
      <c r="BF90" s="95"/>
      <c r="BG90" s="95"/>
      <c r="BH90" s="95"/>
      <c r="BI90" s="95"/>
      <c r="BJ90" s="95"/>
      <c r="BK90" s="95"/>
      <c r="BL90" s="95"/>
      <c r="BM90" s="95"/>
      <c r="BN90" s="95"/>
      <c r="BO90" s="95"/>
      <c r="BP90" s="95"/>
      <c r="BQ90" s="95"/>
      <c r="BR90" s="95"/>
      <c r="BS90" s="95"/>
      <c r="BT90" s="95"/>
      <c r="BU90" s="95"/>
      <c r="BV90" s="95"/>
      <c r="BW90" s="95"/>
      <c r="BX90" s="95"/>
      <c r="BY90" s="95"/>
      <c r="BZ90" s="95"/>
      <c r="CA90" s="95"/>
      <c r="CB90" s="95"/>
      <c r="CC90" s="95"/>
      <c r="CD90" s="95"/>
      <c r="CE90" s="95"/>
      <c r="CF90" s="95"/>
      <c r="CG90" s="95"/>
      <c r="CH90" s="95"/>
      <c r="CI90" s="242"/>
      <c r="CJ90" s="242"/>
      <c r="CK90" s="242"/>
      <c r="CL90" s="242"/>
      <c r="CM90" s="242"/>
      <c r="CN90" s="242"/>
      <c r="CO90" s="242"/>
      <c r="CP90" s="242"/>
      <c r="CQ90" s="242"/>
      <c r="CR90" s="242"/>
      <c r="CS90" s="242"/>
      <c r="CT90" s="242"/>
      <c r="CU90" s="242"/>
      <c r="CV90" s="242"/>
      <c r="CW90" s="242"/>
      <c r="CX90" s="95"/>
      <c r="CY90" s="95"/>
      <c r="CZ90" s="95"/>
      <c r="DA90" s="95"/>
      <c r="DB90" s="95"/>
      <c r="DC90" s="95"/>
      <c r="DD90" s="95"/>
      <c r="DE90" s="95"/>
      <c r="DF90" s="95"/>
      <c r="DG90" s="95"/>
      <c r="DH90" s="95"/>
      <c r="DI90" s="95"/>
      <c r="DJ90" s="95"/>
      <c r="DK90" s="95"/>
      <c r="DL90" s="95"/>
      <c r="DM90" s="95"/>
      <c r="DN90" s="95"/>
      <c r="DO90" s="95"/>
      <c r="DP90" s="95"/>
      <c r="DQ90" s="95"/>
      <c r="DR90" s="95"/>
      <c r="DS90" s="95"/>
      <c r="DT90" s="95"/>
      <c r="DU90" s="95"/>
      <c r="DV90" s="95"/>
      <c r="DW90" s="95"/>
      <c r="DX90" s="95"/>
      <c r="DY90" s="95"/>
      <c r="DZ90" s="95"/>
      <c r="EA90" s="95"/>
      <c r="EB90" s="95"/>
      <c r="EC90" s="95"/>
      <c r="ED90" s="95"/>
      <c r="EE90" s="95"/>
      <c r="EF90" s="95"/>
      <c r="EG90" s="95"/>
      <c r="EH90" s="95"/>
    </row>
    <row r="91" spans="2:138" ht="15" customHeight="1">
      <c r="B91" s="104" t="s">
        <v>247</v>
      </c>
      <c r="C91" s="106" t="s">
        <v>181</v>
      </c>
      <c r="H91" s="242"/>
      <c r="I91" s="242"/>
      <c r="J91" s="242"/>
      <c r="K91" s="242"/>
      <c r="L91" s="242"/>
      <c r="M91" s="242"/>
      <c r="N91" s="242"/>
      <c r="O91" s="242"/>
      <c r="P91" s="242"/>
      <c r="Q91" s="242"/>
      <c r="R91" s="242"/>
      <c r="S91" s="242"/>
      <c r="T91" s="242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4"/>
      <c r="AG91" s="94"/>
      <c r="AH91" s="242"/>
      <c r="AI91" s="242"/>
      <c r="AJ91" s="242"/>
      <c r="AK91" s="242"/>
      <c r="AL91" s="242"/>
      <c r="AM91" s="242"/>
      <c r="AN91" s="242"/>
      <c r="AO91" s="242"/>
      <c r="AP91" s="242"/>
      <c r="AQ91" s="242"/>
      <c r="AR91" s="242"/>
      <c r="AS91" s="242"/>
      <c r="AT91" s="242"/>
      <c r="AU91" s="242"/>
      <c r="AV91" s="242"/>
      <c r="AW91" s="242"/>
      <c r="AX91" s="242"/>
      <c r="AY91" s="242"/>
      <c r="AZ91" s="95"/>
      <c r="BA91" s="95"/>
      <c r="BB91" s="95"/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  <c r="BU91" s="95"/>
      <c r="BV91" s="95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I91" s="242"/>
      <c r="CJ91" s="242"/>
      <c r="CK91" s="242"/>
      <c r="CL91" s="242"/>
      <c r="CM91" s="242"/>
      <c r="CN91" s="242"/>
      <c r="CO91" s="242"/>
      <c r="CP91" s="242"/>
      <c r="CQ91" s="242"/>
      <c r="CR91" s="242"/>
      <c r="CS91" s="242"/>
      <c r="CT91" s="242"/>
      <c r="CU91" s="242"/>
      <c r="CV91" s="242"/>
      <c r="CW91" s="242"/>
      <c r="CX91" s="95"/>
      <c r="CY91" s="95"/>
      <c r="CZ91" s="95"/>
      <c r="DA91" s="95"/>
      <c r="DB91" s="95"/>
      <c r="DC91" s="95"/>
      <c r="DD91" s="95"/>
      <c r="DE91" s="95"/>
      <c r="DF91" s="95"/>
      <c r="DG91" s="95"/>
      <c r="DH91" s="95"/>
      <c r="DI91" s="95"/>
      <c r="DJ91" s="95"/>
      <c r="DK91" s="95"/>
      <c r="DL91" s="95"/>
      <c r="DM91" s="95"/>
      <c r="DN91" s="95"/>
      <c r="DO91" s="95"/>
      <c r="DP91" s="95"/>
      <c r="DQ91" s="95"/>
      <c r="DR91" s="95"/>
      <c r="DS91" s="95"/>
      <c r="DT91" s="95"/>
      <c r="DU91" s="95"/>
      <c r="DV91" s="95"/>
      <c r="DW91" s="95"/>
      <c r="DX91" s="95"/>
      <c r="DY91" s="95"/>
      <c r="DZ91" s="95"/>
      <c r="EA91" s="95"/>
      <c r="EB91" s="95"/>
      <c r="EC91" s="95"/>
      <c r="ED91" s="95"/>
      <c r="EE91" s="95"/>
      <c r="EF91" s="95"/>
      <c r="EG91" s="95"/>
      <c r="EH91" s="95"/>
    </row>
    <row r="92" spans="2:138" ht="15" customHeight="1">
      <c r="B92" s="104" t="s">
        <v>248</v>
      </c>
      <c r="C92" s="106" t="s">
        <v>183</v>
      </c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50"/>
      <c r="S92" s="150"/>
      <c r="T92" s="150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98"/>
      <c r="AG92" s="198"/>
      <c r="AH92" s="150"/>
      <c r="AI92" s="150"/>
      <c r="AJ92" s="150"/>
      <c r="AK92" s="150"/>
      <c r="AL92" s="150"/>
      <c r="AM92" s="150"/>
      <c r="AN92" s="150"/>
      <c r="AO92" s="150"/>
      <c r="AP92" s="150"/>
      <c r="AQ92" s="150"/>
      <c r="AR92" s="150"/>
      <c r="AS92" s="150"/>
      <c r="AT92" s="150"/>
      <c r="AU92" s="150"/>
      <c r="AV92" s="150"/>
      <c r="AW92" s="150"/>
      <c r="AX92" s="150"/>
      <c r="AY92" s="150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129"/>
      <c r="BR92" s="129"/>
      <c r="BS92" s="129"/>
      <c r="BT92" s="129"/>
      <c r="BU92" s="129"/>
      <c r="BV92" s="129"/>
      <c r="BW92" s="129"/>
      <c r="BX92" s="129"/>
      <c r="BY92" s="129"/>
      <c r="BZ92" s="129"/>
      <c r="CA92" s="129"/>
      <c r="CB92" s="129"/>
      <c r="CC92" s="129"/>
      <c r="CD92" s="129"/>
      <c r="CE92" s="129"/>
      <c r="CF92" s="129"/>
      <c r="CG92" s="129"/>
      <c r="CH92" s="129"/>
      <c r="CI92" s="150"/>
      <c r="CJ92" s="150"/>
      <c r="CK92" s="150"/>
      <c r="CL92" s="150"/>
      <c r="CM92" s="150"/>
      <c r="CN92" s="150"/>
      <c r="CO92" s="150"/>
      <c r="CP92" s="150"/>
      <c r="CQ92" s="150"/>
      <c r="CR92" s="150"/>
      <c r="CS92" s="150"/>
      <c r="CT92" s="150"/>
      <c r="CU92" s="150"/>
      <c r="CV92" s="150"/>
      <c r="CW92" s="150"/>
      <c r="CX92" s="129"/>
      <c r="CY92" s="129"/>
      <c r="CZ92" s="129"/>
      <c r="DA92" s="129"/>
      <c r="DB92" s="129"/>
      <c r="DC92" s="129"/>
      <c r="DD92" s="129"/>
      <c r="DE92" s="129"/>
      <c r="DF92" s="129"/>
      <c r="DG92" s="129"/>
      <c r="DH92" s="129"/>
      <c r="DI92" s="129"/>
      <c r="DJ92" s="129"/>
      <c r="DK92" s="129"/>
      <c r="DL92" s="129"/>
      <c r="DM92" s="129"/>
      <c r="DN92" s="129"/>
      <c r="DO92" s="129"/>
      <c r="DP92" s="129"/>
      <c r="DQ92" s="129"/>
      <c r="DR92" s="129"/>
      <c r="DS92" s="129"/>
      <c r="DT92" s="129"/>
      <c r="DU92" s="129"/>
      <c r="DV92" s="129"/>
      <c r="DW92" s="129"/>
      <c r="DX92" s="129"/>
      <c r="DY92" s="129"/>
      <c r="DZ92" s="129"/>
      <c r="EA92" s="129"/>
      <c r="EB92" s="129"/>
      <c r="EC92" s="129"/>
      <c r="ED92" s="129"/>
      <c r="EE92" s="129"/>
      <c r="EF92" s="129"/>
      <c r="EG92" s="129"/>
      <c r="EH92" s="129"/>
    </row>
    <row r="93" spans="2:138" ht="15" customHeight="1">
      <c r="B93" s="104" t="s">
        <v>249</v>
      </c>
      <c r="C93" s="106" t="s">
        <v>183</v>
      </c>
      <c r="H93" s="150"/>
      <c r="I93" s="150"/>
      <c r="J93" s="150"/>
      <c r="K93" s="150"/>
      <c r="L93" s="150"/>
      <c r="M93" s="150"/>
      <c r="N93" s="150"/>
      <c r="O93" s="150"/>
      <c r="P93" s="150"/>
      <c r="Q93" s="150"/>
      <c r="R93" s="150"/>
      <c r="S93" s="150"/>
      <c r="T93" s="150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98"/>
      <c r="AG93" s="198"/>
      <c r="AH93" s="150"/>
      <c r="AI93" s="150"/>
      <c r="AJ93" s="150"/>
      <c r="AK93" s="150"/>
      <c r="AL93" s="150"/>
      <c r="AM93" s="150"/>
      <c r="AN93" s="150"/>
      <c r="AO93" s="150"/>
      <c r="AP93" s="150"/>
      <c r="AQ93" s="150"/>
      <c r="AR93" s="150"/>
      <c r="AS93" s="150"/>
      <c r="AT93" s="150"/>
      <c r="AU93" s="150"/>
      <c r="AV93" s="150"/>
      <c r="AW93" s="150"/>
      <c r="AX93" s="150"/>
      <c r="AY93" s="150"/>
      <c r="AZ93" s="129"/>
      <c r="BA93" s="129"/>
      <c r="BB93" s="129"/>
      <c r="BC93" s="129"/>
      <c r="BD93" s="129"/>
      <c r="BE93" s="129"/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129"/>
      <c r="BR93" s="129"/>
      <c r="BS93" s="129"/>
      <c r="BT93" s="129"/>
      <c r="BU93" s="129"/>
      <c r="BV93" s="129"/>
      <c r="BW93" s="129"/>
      <c r="BX93" s="129"/>
      <c r="BY93" s="129"/>
      <c r="BZ93" s="129"/>
      <c r="CA93" s="129"/>
      <c r="CB93" s="129"/>
      <c r="CC93" s="129"/>
      <c r="CD93" s="129"/>
      <c r="CE93" s="129"/>
      <c r="CF93" s="129"/>
      <c r="CG93" s="129"/>
      <c r="CH93" s="129"/>
      <c r="CI93" s="150"/>
      <c r="CJ93" s="150"/>
      <c r="CK93" s="150"/>
      <c r="CL93" s="150"/>
      <c r="CM93" s="150"/>
      <c r="CN93" s="150"/>
      <c r="CO93" s="150"/>
      <c r="CP93" s="150"/>
      <c r="CQ93" s="150"/>
      <c r="CR93" s="150"/>
      <c r="CS93" s="150"/>
      <c r="CT93" s="150"/>
      <c r="CU93" s="150"/>
      <c r="CV93" s="150"/>
      <c r="CW93" s="150"/>
      <c r="CX93" s="129"/>
      <c r="CY93" s="129"/>
      <c r="CZ93" s="129"/>
      <c r="DA93" s="129"/>
      <c r="DB93" s="129"/>
      <c r="DC93" s="129"/>
      <c r="DD93" s="129"/>
      <c r="DE93" s="129"/>
      <c r="DF93" s="129"/>
      <c r="DG93" s="129"/>
      <c r="DH93" s="129"/>
      <c r="DI93" s="129"/>
      <c r="DJ93" s="129"/>
      <c r="DK93" s="129"/>
      <c r="DL93" s="129"/>
      <c r="DM93" s="129"/>
      <c r="DN93" s="129"/>
      <c r="DO93" s="129"/>
      <c r="DP93" s="129"/>
      <c r="DQ93" s="129"/>
      <c r="DR93" s="129"/>
      <c r="DS93" s="129"/>
      <c r="DT93" s="129"/>
      <c r="DU93" s="129"/>
      <c r="DV93" s="129"/>
      <c r="DW93" s="129"/>
      <c r="DX93" s="129"/>
      <c r="DY93" s="129"/>
      <c r="DZ93" s="129"/>
      <c r="EA93" s="129"/>
      <c r="EB93" s="129"/>
      <c r="EC93" s="129"/>
      <c r="ED93" s="129"/>
      <c r="EE93" s="129"/>
      <c r="EF93" s="129"/>
      <c r="EG93" s="129"/>
      <c r="EH93" s="129"/>
    </row>
    <row r="94" spans="2:138" ht="15" customHeight="1">
      <c r="B94" s="104" t="s">
        <v>250</v>
      </c>
      <c r="C94" s="106" t="s">
        <v>190</v>
      </c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4"/>
      <c r="AG94" s="94"/>
      <c r="AH94" s="242"/>
      <c r="AI94" s="242"/>
      <c r="AJ94" s="242"/>
      <c r="AK94" s="242"/>
      <c r="AL94" s="242"/>
      <c r="AM94" s="242"/>
      <c r="AN94" s="242"/>
      <c r="AO94" s="242"/>
      <c r="AP94" s="242"/>
      <c r="AQ94" s="242"/>
      <c r="AR94" s="242"/>
      <c r="AS94" s="242"/>
      <c r="AT94" s="242"/>
      <c r="AU94" s="242"/>
      <c r="AV94" s="242"/>
      <c r="AW94" s="242"/>
      <c r="AX94" s="242"/>
      <c r="AY94" s="242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  <c r="BT94" s="95"/>
      <c r="BU94" s="95"/>
      <c r="BV94" s="95"/>
      <c r="BW94" s="95"/>
      <c r="BX94" s="95"/>
      <c r="BY94" s="95"/>
      <c r="BZ94" s="95"/>
      <c r="CA94" s="95"/>
      <c r="CB94" s="95"/>
      <c r="CC94" s="95"/>
      <c r="CD94" s="95"/>
      <c r="CE94" s="95"/>
      <c r="CF94" s="95"/>
      <c r="CG94" s="95"/>
      <c r="CH94" s="95"/>
      <c r="CI94" s="242"/>
      <c r="CJ94" s="242"/>
      <c r="CK94" s="242"/>
      <c r="CL94" s="242"/>
      <c r="CM94" s="242"/>
      <c r="CN94" s="242"/>
      <c r="CO94" s="242"/>
      <c r="CP94" s="242"/>
      <c r="CQ94" s="242"/>
      <c r="CR94" s="242"/>
      <c r="CS94" s="242"/>
      <c r="CT94" s="242"/>
      <c r="CU94" s="242"/>
      <c r="CV94" s="242"/>
      <c r="CW94" s="242"/>
      <c r="CX94" s="95"/>
      <c r="CY94" s="95"/>
      <c r="CZ94" s="95"/>
      <c r="DA94" s="95"/>
      <c r="DB94" s="95"/>
      <c r="DC94" s="95"/>
      <c r="DD94" s="95"/>
      <c r="DE94" s="95"/>
      <c r="DF94" s="95"/>
      <c r="DG94" s="95"/>
      <c r="DH94" s="95"/>
      <c r="DI94" s="95"/>
      <c r="DJ94" s="95"/>
      <c r="DK94" s="95"/>
      <c r="DL94" s="95"/>
      <c r="DM94" s="95"/>
      <c r="DN94" s="95"/>
      <c r="DO94" s="95"/>
      <c r="DP94" s="95"/>
      <c r="DQ94" s="95"/>
      <c r="DR94" s="95"/>
      <c r="DS94" s="95"/>
      <c r="DT94" s="95"/>
      <c r="DU94" s="95"/>
      <c r="DV94" s="95"/>
      <c r="DW94" s="95"/>
      <c r="DX94" s="95"/>
      <c r="DY94" s="95"/>
      <c r="DZ94" s="95"/>
      <c r="EA94" s="95"/>
      <c r="EB94" s="95"/>
      <c r="EC94" s="95"/>
      <c r="ED94" s="95"/>
      <c r="EE94" s="95"/>
      <c r="EF94" s="95"/>
      <c r="EG94" s="95"/>
      <c r="EH94" s="95"/>
    </row>
    <row r="95" spans="2:138" ht="15" customHeight="1">
      <c r="B95" s="104" t="s">
        <v>251</v>
      </c>
      <c r="C95" s="106" t="s">
        <v>181</v>
      </c>
      <c r="H95" s="242"/>
      <c r="I95" s="242"/>
      <c r="J95" s="242"/>
      <c r="K95" s="242"/>
      <c r="L95" s="242"/>
      <c r="M95" s="242"/>
      <c r="N95" s="242"/>
      <c r="O95" s="242"/>
      <c r="P95" s="242"/>
      <c r="Q95" s="242"/>
      <c r="R95" s="242"/>
      <c r="S95" s="242"/>
      <c r="T95" s="242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4"/>
      <c r="AG95" s="94"/>
      <c r="AH95" s="242"/>
      <c r="AI95" s="242"/>
      <c r="AJ95" s="242"/>
      <c r="AK95" s="242"/>
      <c r="AL95" s="242"/>
      <c r="AM95" s="242"/>
      <c r="AN95" s="242"/>
      <c r="AO95" s="242"/>
      <c r="AP95" s="242"/>
      <c r="AQ95" s="242"/>
      <c r="AR95" s="242"/>
      <c r="AS95" s="242"/>
      <c r="AT95" s="242"/>
      <c r="AU95" s="242"/>
      <c r="AV95" s="242"/>
      <c r="AW95" s="242"/>
      <c r="AX95" s="242"/>
      <c r="AY95" s="242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  <c r="BT95" s="95"/>
      <c r="BU95" s="95"/>
      <c r="BV95" s="95"/>
      <c r="BW95" s="95"/>
      <c r="BX95" s="95"/>
      <c r="BY95" s="95"/>
      <c r="BZ95" s="95"/>
      <c r="CA95" s="95"/>
      <c r="CB95" s="95"/>
      <c r="CC95" s="95"/>
      <c r="CD95" s="95"/>
      <c r="CE95" s="95"/>
      <c r="CF95" s="95"/>
      <c r="CG95" s="95"/>
      <c r="CH95" s="95"/>
      <c r="CI95" s="242"/>
      <c r="CJ95" s="242"/>
      <c r="CK95" s="242"/>
      <c r="CL95" s="242"/>
      <c r="CM95" s="242"/>
      <c r="CN95" s="242"/>
      <c r="CO95" s="242"/>
      <c r="CP95" s="242"/>
      <c r="CQ95" s="242"/>
      <c r="CR95" s="242"/>
      <c r="CS95" s="242"/>
      <c r="CT95" s="242"/>
      <c r="CU95" s="242"/>
      <c r="CV95" s="242"/>
      <c r="CW95" s="242"/>
      <c r="CX95" s="95"/>
      <c r="CY95" s="95"/>
      <c r="CZ95" s="95"/>
      <c r="DA95" s="95"/>
      <c r="DB95" s="95"/>
      <c r="DC95" s="95"/>
      <c r="DD95" s="95"/>
      <c r="DE95" s="95"/>
      <c r="DF95" s="95"/>
      <c r="DG95" s="95"/>
      <c r="DH95" s="95"/>
      <c r="DI95" s="95"/>
      <c r="DJ95" s="95"/>
      <c r="DK95" s="95"/>
      <c r="DL95" s="95"/>
      <c r="DM95" s="95"/>
      <c r="DN95" s="95"/>
      <c r="DO95" s="95"/>
      <c r="DP95" s="95"/>
      <c r="DQ95" s="95"/>
      <c r="DR95" s="95"/>
      <c r="DS95" s="95"/>
      <c r="DT95" s="95"/>
      <c r="DU95" s="95"/>
      <c r="DV95" s="95"/>
      <c r="DW95" s="95"/>
      <c r="DX95" s="95"/>
      <c r="DY95" s="95"/>
      <c r="DZ95" s="95"/>
      <c r="EA95" s="95"/>
      <c r="EB95" s="95"/>
      <c r="EC95" s="95"/>
      <c r="ED95" s="95"/>
      <c r="EE95" s="95"/>
      <c r="EF95" s="95"/>
      <c r="EG95" s="95"/>
      <c r="EH95" s="95"/>
    </row>
    <row r="96" spans="2:138" ht="15" customHeight="1">
      <c r="B96" s="104" t="s">
        <v>252</v>
      </c>
      <c r="C96" s="106" t="s">
        <v>193</v>
      </c>
      <c r="H96" s="188"/>
      <c r="I96" s="188"/>
      <c r="J96" s="188"/>
      <c r="K96" s="188"/>
      <c r="L96" s="188"/>
      <c r="M96" s="188"/>
      <c r="N96" s="188"/>
      <c r="O96" s="188"/>
      <c r="P96" s="188"/>
      <c r="Q96" s="188"/>
      <c r="R96" s="188"/>
      <c r="S96" s="188"/>
      <c r="T96" s="188"/>
      <c r="U96" s="126"/>
      <c r="V96" s="126"/>
      <c r="W96" s="126"/>
      <c r="X96" s="126"/>
      <c r="Y96" s="126"/>
      <c r="Z96" s="126"/>
      <c r="AA96" s="126"/>
      <c r="AB96" s="126"/>
      <c r="AC96" s="126"/>
      <c r="AD96" s="126"/>
      <c r="AE96" s="126"/>
      <c r="AF96" s="94"/>
      <c r="AG96" s="94"/>
      <c r="AH96" s="242"/>
      <c r="AI96" s="242"/>
      <c r="AJ96" s="242"/>
      <c r="AK96" s="242"/>
      <c r="AL96" s="242"/>
      <c r="AM96" s="242"/>
      <c r="AN96" s="242"/>
      <c r="AO96" s="242"/>
      <c r="AP96" s="242"/>
      <c r="AQ96" s="242"/>
      <c r="AR96" s="242"/>
      <c r="AS96" s="242"/>
      <c r="AT96" s="242"/>
      <c r="AU96" s="242"/>
      <c r="AV96" s="242"/>
      <c r="AW96" s="242"/>
      <c r="AX96" s="242"/>
      <c r="AY96" s="242"/>
      <c r="AZ96" s="126"/>
      <c r="BA96" s="126"/>
      <c r="BB96" s="126"/>
      <c r="BC96" s="126"/>
      <c r="BD96" s="126"/>
      <c r="BE96" s="126"/>
      <c r="BF96" s="126"/>
      <c r="BG96" s="126"/>
      <c r="BH96" s="126"/>
      <c r="BI96" s="126"/>
      <c r="BJ96" s="126"/>
      <c r="BK96" s="126"/>
      <c r="BL96" s="126"/>
      <c r="BM96" s="126"/>
      <c r="BN96" s="126"/>
      <c r="BO96" s="126"/>
      <c r="BP96" s="126"/>
      <c r="BQ96" s="126"/>
      <c r="BR96" s="126"/>
      <c r="BS96" s="126"/>
      <c r="BT96" s="126"/>
      <c r="BU96" s="126"/>
      <c r="BV96" s="126"/>
      <c r="BW96" s="126"/>
      <c r="BX96" s="126"/>
      <c r="BY96" s="126"/>
      <c r="BZ96" s="126"/>
      <c r="CA96" s="126"/>
      <c r="CB96" s="126"/>
      <c r="CC96" s="126"/>
      <c r="CD96" s="126"/>
      <c r="CE96" s="126"/>
      <c r="CF96" s="95"/>
      <c r="CG96" s="95"/>
      <c r="CH96" s="95"/>
      <c r="CI96" s="242"/>
      <c r="CJ96" s="242"/>
      <c r="CK96" s="242"/>
      <c r="CL96" s="242"/>
      <c r="CM96" s="242"/>
      <c r="CN96" s="242"/>
      <c r="CO96" s="242"/>
      <c r="CP96" s="242"/>
      <c r="CQ96" s="242"/>
      <c r="CR96" s="242"/>
      <c r="CS96" s="242"/>
      <c r="CT96" s="242"/>
      <c r="CU96" s="242"/>
      <c r="CV96" s="242"/>
      <c r="CW96" s="242"/>
      <c r="CX96" s="95"/>
      <c r="CY96" s="95"/>
      <c r="CZ96" s="95"/>
      <c r="DA96" s="95"/>
      <c r="DB96" s="95"/>
      <c r="DC96" s="95"/>
      <c r="DD96" s="95"/>
      <c r="DE96" s="95"/>
      <c r="DF96" s="95"/>
      <c r="DG96" s="95"/>
      <c r="DH96" s="95"/>
      <c r="DI96" s="95"/>
      <c r="DJ96" s="95"/>
      <c r="DK96" s="95"/>
      <c r="DL96" s="95"/>
      <c r="DM96" s="95"/>
      <c r="DN96" s="95"/>
      <c r="DO96" s="95"/>
      <c r="DP96" s="95"/>
      <c r="DQ96" s="95"/>
      <c r="DR96" s="95"/>
      <c r="DS96" s="95"/>
      <c r="DT96" s="95"/>
      <c r="DU96" s="95"/>
      <c r="DV96" s="95"/>
      <c r="DW96" s="95"/>
      <c r="DX96" s="95"/>
      <c r="DY96" s="95"/>
      <c r="DZ96" s="95"/>
      <c r="EA96" s="95"/>
      <c r="EB96" s="95"/>
      <c r="EC96" s="95"/>
      <c r="ED96" s="95"/>
      <c r="EE96" s="95"/>
      <c r="EF96" s="95"/>
      <c r="EG96" s="95"/>
      <c r="EH96" s="95"/>
    </row>
    <row r="97" spans="2:138" s="264" customFormat="1">
      <c r="B97" s="255" t="s">
        <v>253</v>
      </c>
      <c r="C97" s="254"/>
      <c r="D97" s="263"/>
      <c r="E97" s="263"/>
      <c r="F97" s="263"/>
      <c r="H97" s="268"/>
      <c r="I97" s="268"/>
      <c r="J97" s="268"/>
      <c r="K97" s="268"/>
      <c r="L97" s="268"/>
      <c r="M97" s="268"/>
      <c r="N97" s="268"/>
      <c r="O97" s="268"/>
      <c r="P97" s="268"/>
      <c r="Q97" s="268"/>
      <c r="R97" s="268"/>
      <c r="S97" s="268"/>
      <c r="T97" s="268"/>
      <c r="U97" s="269"/>
      <c r="V97" s="269"/>
      <c r="W97" s="269"/>
      <c r="X97" s="269"/>
      <c r="Y97" s="269"/>
      <c r="Z97" s="269"/>
      <c r="AA97" s="269"/>
      <c r="AB97" s="269"/>
      <c r="AC97" s="269"/>
      <c r="AD97" s="269"/>
      <c r="AE97" s="269"/>
      <c r="AF97" s="269"/>
      <c r="AG97" s="269"/>
      <c r="AH97" s="268"/>
      <c r="AI97" s="268"/>
      <c r="AJ97" s="268"/>
      <c r="AK97" s="268"/>
      <c r="AL97" s="268"/>
      <c r="AM97" s="268"/>
      <c r="AN97" s="268"/>
      <c r="AO97" s="268"/>
      <c r="AP97" s="268"/>
      <c r="AQ97" s="268"/>
      <c r="AR97" s="268"/>
      <c r="AS97" s="268"/>
      <c r="AT97" s="268"/>
      <c r="AU97" s="268"/>
      <c r="AV97" s="268"/>
      <c r="AW97" s="268"/>
      <c r="AX97" s="268"/>
      <c r="AY97" s="268"/>
      <c r="AZ97" s="269"/>
      <c r="BA97" s="269"/>
      <c r="BB97" s="269"/>
      <c r="BC97" s="269"/>
      <c r="BD97" s="269"/>
      <c r="BE97" s="269"/>
      <c r="BF97" s="269"/>
      <c r="BG97" s="269"/>
      <c r="BH97" s="269"/>
      <c r="BI97" s="269"/>
      <c r="BJ97" s="269"/>
      <c r="BK97" s="269"/>
      <c r="BL97" s="269"/>
      <c r="BM97" s="269"/>
      <c r="BN97" s="269"/>
      <c r="BO97" s="269"/>
      <c r="BP97" s="269"/>
      <c r="BQ97" s="269"/>
      <c r="BR97" s="269"/>
      <c r="BS97" s="269"/>
      <c r="BT97" s="269"/>
      <c r="BU97" s="269"/>
      <c r="BV97" s="269"/>
      <c r="BW97" s="269"/>
      <c r="BX97" s="269"/>
      <c r="BY97" s="269"/>
      <c r="BZ97" s="269"/>
      <c r="CA97" s="269"/>
      <c r="CB97" s="269"/>
      <c r="CC97" s="269"/>
      <c r="CD97" s="269"/>
      <c r="CE97" s="269"/>
      <c r="CF97" s="269"/>
      <c r="CG97" s="269"/>
      <c r="CH97" s="269"/>
      <c r="CI97" s="268"/>
      <c r="CJ97" s="268"/>
      <c r="CK97" s="268"/>
      <c r="CL97" s="268"/>
      <c r="CM97" s="268"/>
      <c r="CN97" s="268"/>
      <c r="CO97" s="268"/>
      <c r="CP97" s="268"/>
      <c r="CQ97" s="268"/>
      <c r="CR97" s="268"/>
      <c r="CS97" s="268"/>
      <c r="CT97" s="268"/>
      <c r="CU97" s="268"/>
      <c r="CV97" s="268"/>
      <c r="CW97" s="268"/>
      <c r="CX97" s="269"/>
      <c r="CY97" s="269"/>
      <c r="CZ97" s="269"/>
      <c r="DA97" s="269"/>
      <c r="DB97" s="269"/>
      <c r="DC97" s="269"/>
      <c r="DD97" s="269"/>
      <c r="DE97" s="269"/>
      <c r="DF97" s="269"/>
      <c r="DG97" s="269"/>
      <c r="DH97" s="269"/>
      <c r="DI97" s="269"/>
      <c r="DJ97" s="269"/>
      <c r="DK97" s="269"/>
      <c r="DL97" s="269"/>
      <c r="DM97" s="269"/>
      <c r="DN97" s="269"/>
      <c r="DO97" s="269"/>
      <c r="DP97" s="269"/>
      <c r="DQ97" s="269"/>
      <c r="DR97" s="269"/>
      <c r="DS97" s="269"/>
      <c r="DT97" s="269"/>
      <c r="DU97" s="269"/>
      <c r="DV97" s="269"/>
      <c r="DW97" s="269"/>
      <c r="DX97" s="269"/>
      <c r="DY97" s="269"/>
      <c r="DZ97" s="269"/>
      <c r="EA97" s="269"/>
      <c r="EB97" s="269"/>
      <c r="EC97" s="269"/>
      <c r="ED97" s="269"/>
      <c r="EE97" s="269"/>
      <c r="EF97" s="269"/>
      <c r="EG97" s="269"/>
      <c r="EH97" s="269"/>
    </row>
    <row r="98" spans="2:138" s="264" customFormat="1">
      <c r="B98" s="256" t="s">
        <v>254</v>
      </c>
      <c r="C98" s="254"/>
      <c r="D98" s="263"/>
      <c r="E98" s="263"/>
      <c r="F98" s="263"/>
      <c r="H98" s="268"/>
      <c r="I98" s="268"/>
      <c r="J98" s="268"/>
      <c r="K98" s="268"/>
      <c r="L98" s="268"/>
      <c r="M98" s="268"/>
      <c r="N98" s="268"/>
      <c r="O98" s="268"/>
      <c r="P98" s="268"/>
      <c r="Q98" s="268"/>
      <c r="R98" s="268"/>
      <c r="S98" s="268"/>
      <c r="T98" s="268"/>
      <c r="U98" s="269"/>
      <c r="V98" s="269"/>
      <c r="W98" s="269"/>
      <c r="X98" s="269"/>
      <c r="Y98" s="269"/>
      <c r="Z98" s="269"/>
      <c r="AA98" s="269"/>
      <c r="AB98" s="269"/>
      <c r="AC98" s="269"/>
      <c r="AD98" s="269"/>
      <c r="AE98" s="269"/>
      <c r="AF98" s="269"/>
      <c r="AG98" s="269"/>
      <c r="AH98" s="268"/>
      <c r="AI98" s="268"/>
      <c r="AJ98" s="268"/>
      <c r="AK98" s="268"/>
      <c r="AL98" s="268"/>
      <c r="AM98" s="268"/>
      <c r="AN98" s="268"/>
      <c r="AO98" s="268"/>
      <c r="AP98" s="268"/>
      <c r="AQ98" s="268"/>
      <c r="AR98" s="268"/>
      <c r="AS98" s="268"/>
      <c r="AT98" s="268"/>
      <c r="AU98" s="268"/>
      <c r="AV98" s="268"/>
      <c r="AW98" s="268"/>
      <c r="AX98" s="268"/>
      <c r="AY98" s="268"/>
      <c r="AZ98" s="269"/>
      <c r="BA98" s="269"/>
      <c r="BB98" s="269"/>
      <c r="BC98" s="269"/>
      <c r="BD98" s="269"/>
      <c r="BE98" s="269"/>
      <c r="BF98" s="269"/>
      <c r="BG98" s="269"/>
      <c r="BH98" s="269"/>
      <c r="BI98" s="269"/>
      <c r="BJ98" s="269"/>
      <c r="BK98" s="269"/>
      <c r="BL98" s="269"/>
      <c r="BM98" s="269"/>
      <c r="BN98" s="269"/>
      <c r="BO98" s="269"/>
      <c r="BP98" s="269"/>
      <c r="BQ98" s="269"/>
      <c r="BR98" s="269"/>
      <c r="BS98" s="269"/>
      <c r="BT98" s="269"/>
      <c r="BU98" s="269"/>
      <c r="BV98" s="269"/>
      <c r="BW98" s="269"/>
      <c r="BX98" s="269"/>
      <c r="BY98" s="269"/>
      <c r="BZ98" s="269"/>
      <c r="CA98" s="269"/>
      <c r="CB98" s="269"/>
      <c r="CC98" s="269"/>
      <c r="CD98" s="269"/>
      <c r="CE98" s="269"/>
      <c r="CF98" s="269"/>
      <c r="CG98" s="269"/>
      <c r="CH98" s="269"/>
      <c r="CI98" s="268"/>
      <c r="CJ98" s="268"/>
      <c r="CK98" s="268"/>
      <c r="CL98" s="268"/>
      <c r="CM98" s="268"/>
      <c r="CN98" s="268"/>
      <c r="CO98" s="268"/>
      <c r="CP98" s="268"/>
      <c r="CQ98" s="268"/>
      <c r="CR98" s="268"/>
      <c r="CS98" s="268"/>
      <c r="CT98" s="268"/>
      <c r="CU98" s="268"/>
      <c r="CV98" s="268"/>
      <c r="CW98" s="268"/>
      <c r="CX98" s="269"/>
      <c r="CY98" s="269"/>
      <c r="CZ98" s="269"/>
      <c r="DA98" s="269"/>
      <c r="DB98" s="269"/>
      <c r="DC98" s="269"/>
      <c r="DD98" s="269"/>
      <c r="DE98" s="269"/>
      <c r="DF98" s="269"/>
      <c r="DG98" s="269"/>
      <c r="DH98" s="269"/>
      <c r="DI98" s="269"/>
      <c r="DJ98" s="269"/>
      <c r="DK98" s="269"/>
      <c r="DL98" s="269"/>
      <c r="DM98" s="269"/>
      <c r="DN98" s="269"/>
      <c r="DO98" s="269"/>
      <c r="DP98" s="269"/>
      <c r="DQ98" s="269"/>
      <c r="DR98" s="269"/>
      <c r="DS98" s="269"/>
      <c r="DT98" s="269"/>
      <c r="DU98" s="269"/>
      <c r="DV98" s="269"/>
      <c r="DW98" s="269"/>
      <c r="DX98" s="269"/>
      <c r="DY98" s="269"/>
      <c r="DZ98" s="269"/>
      <c r="EA98" s="269"/>
      <c r="EB98" s="269"/>
      <c r="EC98" s="269"/>
      <c r="ED98" s="269"/>
      <c r="EE98" s="269"/>
      <c r="EF98" s="269"/>
      <c r="EG98" s="269"/>
      <c r="EH98" s="269"/>
    </row>
    <row r="99" spans="2:138">
      <c r="B99" s="105" t="s">
        <v>255</v>
      </c>
      <c r="C99" s="106" t="s">
        <v>174</v>
      </c>
      <c r="H99" s="139">
        <v>1</v>
      </c>
      <c r="I99" s="139">
        <v>1</v>
      </c>
      <c r="J99" s="139">
        <v>1</v>
      </c>
      <c r="K99" s="139">
        <v>1</v>
      </c>
      <c r="L99" s="139">
        <v>1</v>
      </c>
      <c r="M99" s="139">
        <v>1</v>
      </c>
      <c r="N99" s="139">
        <v>1</v>
      </c>
      <c r="O99" s="139">
        <v>1</v>
      </c>
      <c r="P99" s="139">
        <v>1</v>
      </c>
      <c r="Q99" s="139">
        <v>1</v>
      </c>
      <c r="R99" s="139">
        <v>1</v>
      </c>
      <c r="S99" s="139"/>
      <c r="T99" s="195">
        <v>1</v>
      </c>
      <c r="U99" s="139">
        <v>1</v>
      </c>
      <c r="V99" s="139">
        <v>1</v>
      </c>
      <c r="W99" s="139"/>
      <c r="X99" s="139"/>
      <c r="Y99" s="139"/>
      <c r="Z99" s="139"/>
      <c r="AA99" s="139"/>
      <c r="AB99" s="139"/>
      <c r="AC99" s="139"/>
      <c r="AD99" s="139"/>
      <c r="AE99" s="139"/>
      <c r="AF99" s="94"/>
      <c r="AG99" s="94"/>
      <c r="AH99" s="242"/>
      <c r="AI99" s="242"/>
      <c r="AJ99" s="242"/>
      <c r="AK99" s="242"/>
      <c r="AL99" s="242"/>
      <c r="AM99" s="242"/>
      <c r="AN99" s="242"/>
      <c r="AO99" s="242"/>
      <c r="AP99" s="242"/>
      <c r="AQ99" s="242"/>
      <c r="AR99" s="242"/>
      <c r="AS99" s="242"/>
      <c r="AT99" s="242"/>
      <c r="AU99" s="242"/>
      <c r="AV99" s="242"/>
      <c r="AW99" s="242"/>
      <c r="AX99" s="242"/>
      <c r="AY99" s="242"/>
      <c r="AZ99" s="139">
        <v>1</v>
      </c>
      <c r="BA99" s="139">
        <v>1</v>
      </c>
      <c r="BB99" s="139">
        <v>1</v>
      </c>
      <c r="BC99" s="139">
        <v>1</v>
      </c>
      <c r="BD99" s="139">
        <v>1</v>
      </c>
      <c r="BE99" s="139">
        <v>1</v>
      </c>
      <c r="BF99" s="139">
        <v>1</v>
      </c>
      <c r="BG99" s="139">
        <v>1</v>
      </c>
      <c r="BH99" s="139">
        <v>1</v>
      </c>
      <c r="BI99" s="139">
        <v>1</v>
      </c>
      <c r="BJ99" s="139">
        <v>1</v>
      </c>
      <c r="BK99" s="139">
        <v>1</v>
      </c>
      <c r="BL99" s="139">
        <v>1</v>
      </c>
      <c r="BM99" s="139">
        <v>1</v>
      </c>
      <c r="BN99" s="139">
        <v>1</v>
      </c>
      <c r="BO99" s="139">
        <v>1</v>
      </c>
      <c r="BP99" s="139">
        <v>1</v>
      </c>
      <c r="BQ99" s="139">
        <v>1</v>
      </c>
      <c r="BR99" s="139">
        <v>1</v>
      </c>
      <c r="BS99" s="139">
        <v>1</v>
      </c>
      <c r="BT99" s="139">
        <v>1</v>
      </c>
      <c r="BU99" s="139">
        <v>1</v>
      </c>
      <c r="BV99" s="139">
        <v>1</v>
      </c>
      <c r="BW99" s="139">
        <v>1</v>
      </c>
      <c r="BX99" s="139">
        <v>1</v>
      </c>
      <c r="BY99" s="139">
        <v>1</v>
      </c>
      <c r="BZ99" s="139">
        <v>1</v>
      </c>
      <c r="CA99" s="139">
        <v>1</v>
      </c>
      <c r="CB99" s="139">
        <v>1</v>
      </c>
      <c r="CC99" s="139">
        <v>1</v>
      </c>
      <c r="CD99" s="139">
        <v>1</v>
      </c>
      <c r="CE99" s="139">
        <v>1</v>
      </c>
      <c r="CF99" s="95">
        <v>1</v>
      </c>
      <c r="CG99" s="95">
        <v>1</v>
      </c>
      <c r="CH99" s="95">
        <v>1</v>
      </c>
      <c r="CI99" s="192">
        <v>1</v>
      </c>
      <c r="CJ99" s="192">
        <v>1</v>
      </c>
      <c r="CK99" s="192">
        <v>1</v>
      </c>
      <c r="CL99" s="192">
        <v>1</v>
      </c>
      <c r="CM99" s="192">
        <v>1</v>
      </c>
      <c r="CN99" s="192">
        <v>1</v>
      </c>
      <c r="CO99" s="192">
        <v>1</v>
      </c>
      <c r="CP99" s="192">
        <v>1</v>
      </c>
      <c r="CQ99" s="192">
        <v>1</v>
      </c>
      <c r="CR99" s="192">
        <v>1</v>
      </c>
      <c r="CS99" s="192">
        <v>1</v>
      </c>
      <c r="CT99" s="192">
        <v>1</v>
      </c>
      <c r="CU99" s="192">
        <v>1</v>
      </c>
      <c r="CV99" s="192">
        <v>1</v>
      </c>
      <c r="CW99" s="192">
        <v>1</v>
      </c>
      <c r="CX99" s="95">
        <v>1</v>
      </c>
      <c r="CY99" s="95"/>
      <c r="CZ99" s="95"/>
      <c r="DA99" s="95"/>
      <c r="DB99" s="95"/>
      <c r="DC99" s="95"/>
      <c r="DD99" s="95"/>
      <c r="DE99" s="95"/>
      <c r="DF99" s="95"/>
      <c r="DG99" s="95"/>
      <c r="DH99" s="95"/>
      <c r="DI99" s="95"/>
      <c r="DJ99" s="95"/>
      <c r="DK99" s="95"/>
      <c r="DL99" s="95"/>
      <c r="DM99" s="95"/>
      <c r="DN99" s="95"/>
      <c r="DO99" s="95"/>
      <c r="DP99" s="95"/>
      <c r="DQ99" s="95"/>
      <c r="DR99" s="95"/>
      <c r="DS99" s="95"/>
      <c r="DT99" s="95"/>
      <c r="DU99" s="95"/>
      <c r="DV99" s="95"/>
      <c r="DW99" s="95"/>
      <c r="DX99" s="95"/>
      <c r="DY99" s="95"/>
      <c r="DZ99" s="95"/>
      <c r="EA99" s="95"/>
      <c r="EB99" s="95"/>
      <c r="EC99" s="95"/>
      <c r="ED99" s="95"/>
      <c r="EE99" s="95"/>
      <c r="EF99" s="95"/>
      <c r="EG99" s="95"/>
      <c r="EH99" s="95"/>
    </row>
    <row r="100" spans="2:138">
      <c r="B100" s="104" t="s">
        <v>256</v>
      </c>
      <c r="C100" s="106" t="s">
        <v>181</v>
      </c>
      <c r="H100" s="96">
        <f>24*H99*(H5-H4+1)</f>
        <v>744</v>
      </c>
      <c r="I100" s="96">
        <f>24*I99*(I5-I4+1)</f>
        <v>672</v>
      </c>
      <c r="J100" s="96">
        <f>24*J99*(J5-J4+1)</f>
        <v>744</v>
      </c>
      <c r="K100" s="96">
        <v>720</v>
      </c>
      <c r="L100" s="96">
        <v>744</v>
      </c>
      <c r="M100" s="96">
        <v>720</v>
      </c>
      <c r="N100" s="96">
        <f>24*N99*(N5-N4+1)</f>
        <v>744</v>
      </c>
      <c r="O100" s="96">
        <f>24*O99*(O5-O4+1)</f>
        <v>744</v>
      </c>
      <c r="P100" s="96">
        <f>24*P99*(P5-P4+1)</f>
        <v>720</v>
      </c>
      <c r="Q100" s="96">
        <f>24*Q99*(Q5-Q4+1)</f>
        <v>744</v>
      </c>
      <c r="R100" s="96">
        <v>720</v>
      </c>
      <c r="S100" s="96"/>
      <c r="T100" s="183">
        <v>744</v>
      </c>
      <c r="U100" s="96">
        <v>672</v>
      </c>
      <c r="V100" s="96">
        <v>744</v>
      </c>
      <c r="W100" s="96"/>
      <c r="X100" s="96"/>
      <c r="Y100" s="96"/>
      <c r="Z100" s="96"/>
      <c r="AA100" s="96"/>
      <c r="AB100" s="96"/>
      <c r="AC100" s="96"/>
      <c r="AD100" s="96"/>
      <c r="AE100" s="96"/>
      <c r="AF100" s="94"/>
      <c r="AG100" s="94"/>
      <c r="AH100" s="242"/>
      <c r="AI100" s="242"/>
      <c r="AJ100" s="242"/>
      <c r="AK100" s="242"/>
      <c r="AL100" s="242"/>
      <c r="AM100" s="242"/>
      <c r="AN100" s="242"/>
      <c r="AO100" s="242"/>
      <c r="AP100" s="242"/>
      <c r="AQ100" s="242"/>
      <c r="AR100" s="242"/>
      <c r="AS100" s="242"/>
      <c r="AT100" s="242"/>
      <c r="AU100" s="242"/>
      <c r="AV100" s="242"/>
      <c r="AW100" s="242"/>
      <c r="AX100" s="242"/>
      <c r="AY100" s="242"/>
      <c r="AZ100" s="96">
        <f t="shared" ref="AZ100:BG100" si="44">7*24</f>
        <v>168</v>
      </c>
      <c r="BA100" s="96">
        <f t="shared" si="44"/>
        <v>168</v>
      </c>
      <c r="BB100" s="96">
        <f t="shared" si="44"/>
        <v>168</v>
      </c>
      <c r="BC100" s="96">
        <f t="shared" si="44"/>
        <v>168</v>
      </c>
      <c r="BD100" s="96">
        <f t="shared" si="44"/>
        <v>168</v>
      </c>
      <c r="BE100" s="96">
        <f t="shared" si="44"/>
        <v>168</v>
      </c>
      <c r="BF100" s="96">
        <f t="shared" si="44"/>
        <v>168</v>
      </c>
      <c r="BG100" s="96">
        <f t="shared" si="44"/>
        <v>168</v>
      </c>
      <c r="BH100" s="96">
        <v>168</v>
      </c>
      <c r="BI100" s="96">
        <v>168</v>
      </c>
      <c r="BJ100" s="96">
        <v>168</v>
      </c>
      <c r="BK100" s="96">
        <v>168</v>
      </c>
      <c r="BL100" s="96">
        <v>168</v>
      </c>
      <c r="BM100" s="96">
        <v>168</v>
      </c>
      <c r="BN100" s="96">
        <v>168</v>
      </c>
      <c r="BO100" s="96">
        <v>168</v>
      </c>
      <c r="BP100" s="96">
        <v>168</v>
      </c>
      <c r="BQ100" s="96">
        <v>168</v>
      </c>
      <c r="BR100" s="96">
        <f t="shared" ref="BR100:CA100" si="45">7*24</f>
        <v>168</v>
      </c>
      <c r="BS100" s="96">
        <f t="shared" si="45"/>
        <v>168</v>
      </c>
      <c r="BT100" s="96">
        <f t="shared" si="45"/>
        <v>168</v>
      </c>
      <c r="BU100" s="96">
        <f t="shared" si="45"/>
        <v>168</v>
      </c>
      <c r="BV100" s="96">
        <f t="shared" si="45"/>
        <v>168</v>
      </c>
      <c r="BW100" s="96">
        <f t="shared" si="45"/>
        <v>168</v>
      </c>
      <c r="BX100" s="96">
        <f t="shared" si="45"/>
        <v>168</v>
      </c>
      <c r="BY100" s="96">
        <f t="shared" si="45"/>
        <v>168</v>
      </c>
      <c r="BZ100" s="96">
        <f t="shared" si="45"/>
        <v>168</v>
      </c>
      <c r="CA100" s="96">
        <f t="shared" si="45"/>
        <v>168</v>
      </c>
      <c r="CB100" s="96">
        <v>168</v>
      </c>
      <c r="CC100" s="96">
        <v>168</v>
      </c>
      <c r="CD100" s="96">
        <v>168</v>
      </c>
      <c r="CE100" s="96">
        <v>168</v>
      </c>
      <c r="CF100" s="95">
        <v>168</v>
      </c>
      <c r="CG100" s="95">
        <v>168</v>
      </c>
      <c r="CH100" s="95">
        <v>168</v>
      </c>
      <c r="CI100" s="242">
        <v>168</v>
      </c>
      <c r="CJ100" s="100">
        <f>IF(AND(CJ113&lt;&gt;0,CJ114&lt;&gt;0,CJ112&lt;&gt;0),7*24*CJ99,0)</f>
        <v>168</v>
      </c>
      <c r="CK100" s="100">
        <f>IF(AND(CK113&lt;&gt;0,CK114&lt;&gt;0,CK112&lt;&gt;0),7*24*CK99,0)</f>
        <v>168</v>
      </c>
      <c r="CL100" s="100">
        <v>168</v>
      </c>
      <c r="CM100" s="100">
        <v>168</v>
      </c>
      <c r="CN100" s="100">
        <v>168</v>
      </c>
      <c r="CO100" s="100">
        <v>168</v>
      </c>
      <c r="CP100" s="100">
        <v>168</v>
      </c>
      <c r="CQ100" s="100">
        <v>168</v>
      </c>
      <c r="CR100" s="100">
        <f>IF(AND(CR113&lt;&gt;0,CR114&lt;&gt;0,CR112&lt;&gt;0),7*24*CR99,0)</f>
        <v>168</v>
      </c>
      <c r="CS100" s="100">
        <f>IF(AND(CS113&lt;&gt;0,CS114&lt;&gt;0,CS112&lt;&gt;0),7*24*CS99,0)</f>
        <v>168</v>
      </c>
      <c r="CT100" s="100">
        <f t="shared" ref="CT100:CX100" si="46">IF(AND(CT113&lt;&gt;0,CT114&lt;&gt;0,CT112&lt;&gt;0),7*24*CT99,0)</f>
        <v>168</v>
      </c>
      <c r="CU100" s="100">
        <f t="shared" si="46"/>
        <v>168</v>
      </c>
      <c r="CV100" s="100">
        <f t="shared" si="46"/>
        <v>168</v>
      </c>
      <c r="CW100" s="100">
        <f t="shared" si="46"/>
        <v>168</v>
      </c>
      <c r="CX100" s="95">
        <f t="shared" si="46"/>
        <v>168</v>
      </c>
      <c r="CY100" s="95"/>
      <c r="CZ100" s="95"/>
      <c r="DA100" s="95"/>
      <c r="DB100" s="95"/>
      <c r="DC100" s="95"/>
      <c r="DD100" s="95"/>
      <c r="DE100" s="95"/>
      <c r="DF100" s="95"/>
      <c r="DG100" s="95"/>
      <c r="DH100" s="95"/>
      <c r="DI100" s="95"/>
      <c r="DJ100" s="95"/>
      <c r="DK100" s="95"/>
      <c r="DL100" s="95"/>
      <c r="DM100" s="95"/>
      <c r="DN100" s="95"/>
      <c r="DO100" s="95"/>
      <c r="DP100" s="95"/>
      <c r="DQ100" s="95"/>
      <c r="DR100" s="95"/>
      <c r="DS100" s="95"/>
      <c r="DT100" s="95"/>
      <c r="DU100" s="95"/>
      <c r="DV100" s="95"/>
      <c r="DW100" s="95"/>
      <c r="DX100" s="95"/>
      <c r="DY100" s="95"/>
      <c r="DZ100" s="95"/>
      <c r="EA100" s="95"/>
      <c r="EB100" s="95"/>
      <c r="EC100" s="95"/>
      <c r="ED100" s="95"/>
      <c r="EE100" s="95"/>
      <c r="EF100" s="95"/>
      <c r="EG100" s="95"/>
      <c r="EH100" s="95"/>
    </row>
    <row r="101" spans="2:138">
      <c r="B101" s="104" t="s">
        <v>257</v>
      </c>
      <c r="C101" s="106" t="s">
        <v>183</v>
      </c>
      <c r="H101" s="129">
        <v>0.92033602150537641</v>
      </c>
      <c r="I101" s="129">
        <v>0.84745762711864403</v>
      </c>
      <c r="J101" s="129">
        <v>0.86496312911407247</v>
      </c>
      <c r="K101" s="129">
        <v>0.8765018711837701</v>
      </c>
      <c r="L101" s="129">
        <v>0.83583333333333332</v>
      </c>
      <c r="M101" s="129">
        <v>0.66</v>
      </c>
      <c r="N101" s="129">
        <v>0.85</v>
      </c>
      <c r="O101" s="129">
        <v>0.89850806451612908</v>
      </c>
      <c r="P101" s="129">
        <v>0.83480555555555569</v>
      </c>
      <c r="Q101" s="129">
        <v>0.82444892473118281</v>
      </c>
      <c r="R101" s="129">
        <v>0.38</v>
      </c>
      <c r="S101" s="129"/>
      <c r="T101" s="150">
        <v>0.89006272401436293</v>
      </c>
      <c r="U101" s="129">
        <v>0.90401289682508501</v>
      </c>
      <c r="V101" s="129">
        <v>0.91146953405017916</v>
      </c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98"/>
      <c r="AG101" s="198"/>
      <c r="AH101" s="150"/>
      <c r="AI101" s="150"/>
      <c r="AJ101" s="150"/>
      <c r="AK101" s="150"/>
      <c r="AL101" s="150"/>
      <c r="AM101" s="150"/>
      <c r="AN101" s="150"/>
      <c r="AO101" s="150"/>
      <c r="AP101" s="150"/>
      <c r="AQ101" s="150"/>
      <c r="AR101" s="150"/>
      <c r="AS101" s="150"/>
      <c r="AT101" s="150"/>
      <c r="AU101" s="150"/>
      <c r="AV101" s="150"/>
      <c r="AW101" s="150"/>
      <c r="AX101" s="150"/>
      <c r="AY101" s="150"/>
      <c r="AZ101" s="129">
        <v>0.88</v>
      </c>
      <c r="BA101" s="129">
        <v>0.91</v>
      </c>
      <c r="BB101" s="129">
        <v>0.69</v>
      </c>
      <c r="BC101" s="129">
        <v>0.81</v>
      </c>
      <c r="BD101" s="129">
        <v>0.67787698412698405</v>
      </c>
      <c r="BE101" s="129">
        <v>0.15</v>
      </c>
      <c r="BF101" s="129">
        <v>0.95367063492063497</v>
      </c>
      <c r="BG101" s="129">
        <v>0.71</v>
      </c>
      <c r="BH101" s="129">
        <v>0.92738095238095242</v>
      </c>
      <c r="BI101" s="129">
        <v>0.89422619047619045</v>
      </c>
      <c r="BJ101" s="129">
        <v>0.89107142857142851</v>
      </c>
      <c r="BK101" s="129">
        <v>0.82748015873015879</v>
      </c>
      <c r="BL101" s="129">
        <v>0.7501984126984127</v>
      </c>
      <c r="BM101" s="129">
        <v>0.84970238095238093</v>
      </c>
      <c r="BN101" s="129">
        <v>0.90347222222222223</v>
      </c>
      <c r="BO101" s="129">
        <v>0.87271825396825398</v>
      </c>
      <c r="BP101" s="129">
        <v>0.95337301587301582</v>
      </c>
      <c r="BQ101" s="129">
        <v>0.94355158730158717</v>
      </c>
      <c r="BR101" s="129">
        <v>0.91597222222222219</v>
      </c>
      <c r="BS101" s="129">
        <v>0.69355158730158717</v>
      </c>
      <c r="BT101" s="129">
        <v>0.92093253968253974</v>
      </c>
      <c r="BU101" s="129">
        <v>0.85</v>
      </c>
      <c r="BV101" s="129">
        <v>0.67331349206349189</v>
      </c>
      <c r="BW101" s="129">
        <v>0.83105158730158735</v>
      </c>
      <c r="BX101" s="129">
        <v>0.95128968253968249</v>
      </c>
      <c r="BY101" s="129">
        <v>0.901984126984127</v>
      </c>
      <c r="BZ101" s="129">
        <v>0.88958333333333328</v>
      </c>
      <c r="CA101" s="129">
        <v>0.65704365079365079</v>
      </c>
      <c r="CB101" s="129"/>
      <c r="CC101" s="129"/>
      <c r="CD101" s="129"/>
      <c r="CE101" s="129">
        <v>0.89841269841269844</v>
      </c>
      <c r="CF101" s="129">
        <v>0.97331349206349216</v>
      </c>
      <c r="CG101" s="129">
        <v>0.8883928571428571</v>
      </c>
      <c r="CH101" s="129">
        <v>0.96111111111111103</v>
      </c>
      <c r="CI101" s="150">
        <v>0.90476190476190477</v>
      </c>
      <c r="CJ101" s="150">
        <v>0.98938492063492067</v>
      </c>
      <c r="CK101" s="150">
        <v>0.88</v>
      </c>
      <c r="CL101" s="150">
        <v>0.81626984126984126</v>
      </c>
      <c r="CM101" s="150">
        <v>0.839484126984127</v>
      </c>
      <c r="CN101" s="150">
        <v>0.95902777777777781</v>
      </c>
      <c r="CO101" s="150">
        <v>0.8123015873015873</v>
      </c>
      <c r="CP101" s="150">
        <v>0.96904761904761916</v>
      </c>
      <c r="CQ101" s="150">
        <v>0.89672619047619051</v>
      </c>
      <c r="CR101" s="150">
        <v>0.98819444444444449</v>
      </c>
      <c r="CS101" s="150">
        <v>0.92123015873015879</v>
      </c>
      <c r="CT101" s="150">
        <v>0.97579365079365077</v>
      </c>
      <c r="CU101" s="150">
        <v>0.80873015873015874</v>
      </c>
      <c r="CV101" s="150">
        <v>0.90863095238095237</v>
      </c>
      <c r="CW101" s="150">
        <v>0.80734126984126975</v>
      </c>
      <c r="CX101" s="129">
        <v>0.86904761904761907</v>
      </c>
      <c r="CY101" s="129"/>
      <c r="CZ101" s="129"/>
      <c r="DA101" s="129"/>
      <c r="DB101" s="129"/>
      <c r="DC101" s="129"/>
      <c r="DD101" s="129"/>
      <c r="DE101" s="129"/>
      <c r="DF101" s="129"/>
      <c r="DG101" s="129"/>
      <c r="DH101" s="129"/>
      <c r="DI101" s="129"/>
      <c r="DJ101" s="129"/>
      <c r="DK101" s="129"/>
      <c r="DL101" s="129"/>
      <c r="DM101" s="129"/>
      <c r="DN101" s="129"/>
      <c r="DO101" s="129"/>
      <c r="DP101" s="129"/>
      <c r="DQ101" s="129"/>
      <c r="DR101" s="129"/>
      <c r="DS101" s="129"/>
      <c r="DT101" s="129"/>
      <c r="DU101" s="129"/>
      <c r="DV101" s="129"/>
      <c r="DW101" s="129"/>
      <c r="DX101" s="129"/>
      <c r="DY101" s="129"/>
      <c r="DZ101" s="129"/>
      <c r="EA101" s="129"/>
      <c r="EB101" s="129"/>
      <c r="EC101" s="129"/>
      <c r="ED101" s="129"/>
      <c r="EE101" s="129"/>
      <c r="EF101" s="129"/>
      <c r="EG101" s="129"/>
      <c r="EH101" s="129"/>
    </row>
    <row r="102" spans="2:138">
      <c r="B102" s="104" t="s">
        <v>258</v>
      </c>
      <c r="C102" s="106" t="s">
        <v>181</v>
      </c>
      <c r="H102" s="96">
        <f>H100*H106</f>
        <v>611</v>
      </c>
      <c r="I102" s="96">
        <f t="shared" ref="I102" si="47">I100*I106</f>
        <v>523</v>
      </c>
      <c r="J102" s="96">
        <f>J100*J106</f>
        <v>610.07999999999993</v>
      </c>
      <c r="K102" s="96">
        <v>542.72995863699043</v>
      </c>
      <c r="L102" s="96">
        <v>534.79960000000005</v>
      </c>
      <c r="M102" s="96">
        <v>394.37879999999996</v>
      </c>
      <c r="N102" s="96">
        <f t="shared" ref="N102:Q102" si="48">+N111</f>
        <v>542</v>
      </c>
      <c r="O102" s="96">
        <f t="shared" si="48"/>
        <v>556</v>
      </c>
      <c r="P102" s="96">
        <f t="shared" si="48"/>
        <v>525</v>
      </c>
      <c r="Q102" s="96">
        <f t="shared" si="48"/>
        <v>541</v>
      </c>
      <c r="R102" s="96">
        <v>222</v>
      </c>
      <c r="S102" s="96"/>
      <c r="T102" s="183">
        <v>602</v>
      </c>
      <c r="U102" s="96">
        <v>539</v>
      </c>
      <c r="V102" s="96">
        <v>592</v>
      </c>
      <c r="W102" s="96"/>
      <c r="X102" s="96"/>
      <c r="Y102" s="96"/>
      <c r="Z102" s="96"/>
      <c r="AA102" s="96"/>
      <c r="AB102" s="96"/>
      <c r="AC102" s="96"/>
      <c r="AD102" s="96"/>
      <c r="AE102" s="96"/>
      <c r="AF102" s="94"/>
      <c r="AG102" s="94"/>
      <c r="AH102" s="241"/>
      <c r="AI102" s="241"/>
      <c r="AJ102" s="241"/>
      <c r="AK102" s="241"/>
      <c r="AL102" s="241"/>
      <c r="AM102" s="241"/>
      <c r="AN102" s="241"/>
      <c r="AO102" s="241"/>
      <c r="AP102" s="241"/>
      <c r="AQ102" s="241"/>
      <c r="AR102" s="241"/>
      <c r="AS102" s="241"/>
      <c r="AT102" s="241"/>
      <c r="AU102" s="241"/>
      <c r="AV102" s="241"/>
      <c r="AW102" s="241"/>
      <c r="AX102" s="241"/>
      <c r="AY102" s="241"/>
      <c r="AZ102" s="96">
        <v>133.00000000000364</v>
      </c>
      <c r="BA102" s="96">
        <v>137.39999999999782</v>
      </c>
      <c r="BB102" s="96">
        <v>96.980000000003201</v>
      </c>
      <c r="BC102" s="96">
        <v>129.50000000000364</v>
      </c>
      <c r="BD102" s="96">
        <v>71.380000000001019</v>
      </c>
      <c r="BE102" s="96">
        <v>143.65</v>
      </c>
      <c r="BF102" s="96">
        <v>133.15</v>
      </c>
      <c r="BG102" s="96">
        <v>88</v>
      </c>
      <c r="BH102" s="96">
        <v>136.19</v>
      </c>
      <c r="BI102" s="96">
        <v>127.73999999999796</v>
      </c>
      <c r="BJ102" s="96">
        <v>127.31999999999971</v>
      </c>
      <c r="BK102" s="96">
        <v>119.29999999999927</v>
      </c>
      <c r="BL102" s="96">
        <v>102.46999999999753</v>
      </c>
      <c r="BM102" s="96">
        <v>112.19999999999709</v>
      </c>
      <c r="BN102" s="96">
        <v>124.57000000000698</v>
      </c>
      <c r="BO102" s="96">
        <v>118.81999999999971</v>
      </c>
      <c r="BP102" s="96">
        <v>136.95000000000073</v>
      </c>
      <c r="BQ102" s="96">
        <v>119.70000000000073</v>
      </c>
      <c r="BR102" s="96">
        <v>128.15999999999985</v>
      </c>
      <c r="BS102" s="96">
        <v>94.719999999993888</v>
      </c>
      <c r="BT102" s="96">
        <v>129.68999999999869</v>
      </c>
      <c r="BU102" s="96">
        <v>123</v>
      </c>
      <c r="BV102" s="96">
        <v>99.760000000002037</v>
      </c>
      <c r="BW102" s="96">
        <v>120.14999999999418</v>
      </c>
      <c r="BX102" s="96">
        <v>134.42999999999665</v>
      </c>
      <c r="BY102" s="96">
        <v>135.06999999999971</v>
      </c>
      <c r="BZ102" s="96">
        <v>126.17000000000189</v>
      </c>
      <c r="CA102" s="96">
        <v>94.159999999996217</v>
      </c>
      <c r="CB102" s="96"/>
      <c r="CC102" s="96"/>
      <c r="CD102" s="96"/>
      <c r="CE102" s="96">
        <v>133.90000000000146</v>
      </c>
      <c r="CF102" s="127">
        <v>142.59999999999854</v>
      </c>
      <c r="CG102" s="127">
        <v>129.20000000000073</v>
      </c>
      <c r="CH102" s="127">
        <v>139.29999999999927</v>
      </c>
      <c r="CI102" s="241">
        <v>135.0199999999968</v>
      </c>
      <c r="CJ102" s="241">
        <v>144.09999999999491</v>
      </c>
      <c r="CK102" s="241">
        <v>130.49999999999272</v>
      </c>
      <c r="CL102" s="241">
        <v>113.88000000000466</v>
      </c>
      <c r="CM102" s="241">
        <v>122.69999999999709</v>
      </c>
      <c r="CN102" s="241">
        <v>145.60000000000582</v>
      </c>
      <c r="CO102" s="241">
        <v>123.80000000000291</v>
      </c>
      <c r="CP102" s="241">
        <v>141.30000000000291</v>
      </c>
      <c r="CQ102" s="241">
        <v>131.00000000000728</v>
      </c>
      <c r="CR102" s="241">
        <v>146.20000000000437</v>
      </c>
      <c r="CS102" s="241">
        <v>133.10000000000582</v>
      </c>
      <c r="CT102" s="241">
        <v>137.60000000000582</v>
      </c>
      <c r="CU102" s="241">
        <v>118.70000000001164</v>
      </c>
      <c r="CV102" s="241">
        <v>128.39999999999418</v>
      </c>
      <c r="CW102" s="241">
        <v>110.30000000000291</v>
      </c>
      <c r="CX102" s="127">
        <v>127.50000000000728</v>
      </c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</row>
    <row r="103" spans="2:138">
      <c r="B103" s="104" t="s">
        <v>259</v>
      </c>
      <c r="C103" s="106" t="s">
        <v>181</v>
      </c>
      <c r="H103" s="96">
        <f>H100*H101</f>
        <v>684.73</v>
      </c>
      <c r="I103" s="96">
        <f>I100*I101</f>
        <v>569.49152542372883</v>
      </c>
      <c r="J103" s="96">
        <f>J100*J101</f>
        <v>643.53256806086995</v>
      </c>
      <c r="K103" s="96">
        <v>631.08134725231446</v>
      </c>
      <c r="L103" s="96">
        <v>621.86</v>
      </c>
      <c r="M103" s="96">
        <v>458.58</v>
      </c>
      <c r="N103" s="96">
        <f>+N100*N101</f>
        <v>632.4</v>
      </c>
      <c r="O103" s="96">
        <f t="shared" ref="O103:Q103" si="49">+O100*O101</f>
        <v>668.49</v>
      </c>
      <c r="P103" s="96">
        <f t="shared" si="49"/>
        <v>601.06000000000006</v>
      </c>
      <c r="Q103" s="96">
        <f t="shared" si="49"/>
        <v>613.39</v>
      </c>
      <c r="R103" s="96">
        <v>273.60000000000002</v>
      </c>
      <c r="S103" s="96"/>
      <c r="T103" s="183">
        <v>655.20000000000005</v>
      </c>
      <c r="U103" s="96">
        <v>626.31666666666672</v>
      </c>
      <c r="V103" s="96">
        <v>677.1</v>
      </c>
      <c r="W103" s="96"/>
      <c r="X103" s="96"/>
      <c r="Y103" s="96"/>
      <c r="Z103" s="96"/>
      <c r="AA103" s="96"/>
      <c r="AB103" s="96"/>
      <c r="AC103" s="96"/>
      <c r="AD103" s="96"/>
      <c r="AE103" s="96"/>
      <c r="AF103" s="94"/>
      <c r="AG103" s="94"/>
      <c r="AH103" s="241"/>
      <c r="AI103" s="241"/>
      <c r="AJ103" s="241"/>
      <c r="AK103" s="241"/>
      <c r="AL103" s="241"/>
      <c r="AM103" s="241"/>
      <c r="AN103" s="241"/>
      <c r="AO103" s="241"/>
      <c r="AP103" s="241"/>
      <c r="AQ103" s="241"/>
      <c r="AR103" s="241"/>
      <c r="AS103" s="241"/>
      <c r="AT103" s="241"/>
      <c r="AU103" s="241"/>
      <c r="AV103" s="241"/>
      <c r="AW103" s="241"/>
      <c r="AX103" s="241"/>
      <c r="AY103" s="241"/>
      <c r="AZ103" s="96">
        <f t="shared" ref="AZ103:BD103" si="50">AZ100-AZ104</f>
        <v>148.25</v>
      </c>
      <c r="BA103" s="96">
        <f t="shared" si="50"/>
        <v>152.25</v>
      </c>
      <c r="BB103" s="96">
        <f t="shared" si="50"/>
        <v>148.25</v>
      </c>
      <c r="BC103" s="96">
        <f t="shared" si="50"/>
        <v>146.87</v>
      </c>
      <c r="BD103" s="96">
        <f t="shared" si="50"/>
        <v>150.08333333333334</v>
      </c>
      <c r="BE103" s="96">
        <f>BE100-BE104</f>
        <v>148</v>
      </c>
      <c r="BF103" s="96">
        <f t="shared" ref="BF103:BG103" si="51">+BF100-BF104</f>
        <v>158.72</v>
      </c>
      <c r="BG103" s="96">
        <f t="shared" si="51"/>
        <v>119.46666666666667</v>
      </c>
      <c r="BH103" s="96">
        <v>155.80000000000001</v>
      </c>
      <c r="BI103" s="96">
        <v>150.22999999999999</v>
      </c>
      <c r="BJ103" s="96">
        <v>149.69999999999999</v>
      </c>
      <c r="BK103" s="96">
        <v>139</v>
      </c>
      <c r="BL103" s="96">
        <v>126.03333333333333</v>
      </c>
      <c r="BM103" s="96">
        <v>142.75</v>
      </c>
      <c r="BN103" s="96">
        <v>151.78333333333333</v>
      </c>
      <c r="BO103" s="96">
        <v>146.61666666666667</v>
      </c>
      <c r="BP103" s="96">
        <v>160.16666666666666</v>
      </c>
      <c r="BQ103" s="96">
        <v>158.51666666666665</v>
      </c>
      <c r="BR103" s="96">
        <f t="shared" ref="BR103:BX103" si="52">+BR100-BR104</f>
        <v>153</v>
      </c>
      <c r="BS103" s="96">
        <f t="shared" si="52"/>
        <v>115.2</v>
      </c>
      <c r="BT103" s="96">
        <f t="shared" si="52"/>
        <v>154.19999999999999</v>
      </c>
      <c r="BU103" s="96">
        <f t="shared" si="52"/>
        <v>142.1</v>
      </c>
      <c r="BV103" s="96">
        <f t="shared" si="52"/>
        <v>113.11666666666665</v>
      </c>
      <c r="BW103" s="96">
        <f t="shared" si="52"/>
        <v>139.6</v>
      </c>
      <c r="BX103" s="96">
        <f t="shared" si="52"/>
        <v>159.55000000000001</v>
      </c>
      <c r="BY103" s="96">
        <f>+BY100-BY104</f>
        <v>149.35</v>
      </c>
      <c r="BZ103" s="96">
        <f>+BZ100-BZ104</f>
        <v>142.36666666666667</v>
      </c>
      <c r="CA103" s="96">
        <f>+CA100-CA104</f>
        <v>110.38333333333333</v>
      </c>
      <c r="CB103" s="96"/>
      <c r="CC103" s="96"/>
      <c r="CD103" s="96"/>
      <c r="CE103" s="96">
        <v>150.9</v>
      </c>
      <c r="CF103" s="127">
        <v>163.51666666666668</v>
      </c>
      <c r="CG103" s="127">
        <v>149.19999999999999</v>
      </c>
      <c r="CH103" s="127">
        <v>158.66999999999999</v>
      </c>
      <c r="CI103" s="241">
        <v>151.69999999999999</v>
      </c>
      <c r="CJ103" s="241">
        <f>+CJ100-CJ104</f>
        <v>161.43333333333334</v>
      </c>
      <c r="CK103" s="241">
        <f t="shared" ref="CK103" si="53">+CK100-CK104</f>
        <v>156.71666666666667</v>
      </c>
      <c r="CL103" s="241">
        <v>129.4</v>
      </c>
      <c r="CM103" s="241">
        <v>139.69999999999999</v>
      </c>
      <c r="CN103" s="241">
        <v>161.11666666666667</v>
      </c>
      <c r="CO103" s="241">
        <v>136.5</v>
      </c>
      <c r="CP103" s="241">
        <v>162.80000000000001</v>
      </c>
      <c r="CQ103" s="241">
        <v>162.65</v>
      </c>
      <c r="CR103" s="241">
        <f>+CR100-CR104</f>
        <v>165.46666666666667</v>
      </c>
      <c r="CS103" s="241">
        <f>+CS100-CS104</f>
        <v>154.76666666666668</v>
      </c>
      <c r="CT103" s="241">
        <f t="shared" ref="CT103:CX103" si="54">+CT100-CT104</f>
        <v>163.4</v>
      </c>
      <c r="CU103" s="241">
        <f t="shared" si="54"/>
        <v>135.9</v>
      </c>
      <c r="CV103" s="241">
        <f t="shared" si="54"/>
        <v>148.5</v>
      </c>
      <c r="CW103" s="241">
        <f t="shared" si="54"/>
        <v>135.30000000000001</v>
      </c>
      <c r="CX103" s="127">
        <f t="shared" si="54"/>
        <v>146</v>
      </c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</row>
    <row r="104" spans="2:138">
      <c r="B104" s="104" t="s">
        <v>260</v>
      </c>
      <c r="C104" s="106" t="s">
        <v>181</v>
      </c>
      <c r="H104" s="96">
        <f>+H100-H103</f>
        <v>59.269999999999982</v>
      </c>
      <c r="I104" s="96">
        <f t="shared" ref="I104" si="55">+I100-I103</f>
        <v>102.50847457627117</v>
      </c>
      <c r="J104" s="96">
        <f>+J100-J103</f>
        <v>100.46743193913005</v>
      </c>
      <c r="K104" s="96">
        <v>88.918652747685542</v>
      </c>
      <c r="L104" s="96">
        <v>122.13999999999999</v>
      </c>
      <c r="M104" s="96">
        <v>261.42</v>
      </c>
      <c r="N104" s="96">
        <f>+N100-N103</f>
        <v>111.60000000000002</v>
      </c>
      <c r="O104" s="96">
        <f t="shared" ref="O104:Q104" si="56">+O100-O103</f>
        <v>75.509999999999991</v>
      </c>
      <c r="P104" s="96">
        <f t="shared" si="56"/>
        <v>118.93999999999994</v>
      </c>
      <c r="Q104" s="96">
        <f t="shared" si="56"/>
        <v>130.61000000000001</v>
      </c>
      <c r="R104" s="96">
        <v>446.4</v>
      </c>
      <c r="S104" s="96"/>
      <c r="T104" s="183">
        <v>88.8</v>
      </c>
      <c r="U104" s="96">
        <v>45.683333333333323</v>
      </c>
      <c r="V104" s="96">
        <v>66.900000000000006</v>
      </c>
      <c r="W104" s="96"/>
      <c r="X104" s="96"/>
      <c r="Y104" s="96"/>
      <c r="Z104" s="96"/>
      <c r="AA104" s="96"/>
      <c r="AB104" s="96"/>
      <c r="AC104" s="96"/>
      <c r="AD104" s="96"/>
      <c r="AE104" s="96"/>
      <c r="AF104" s="94"/>
      <c r="AG104" s="94"/>
      <c r="AH104" s="241"/>
      <c r="AI104" s="241"/>
      <c r="AJ104" s="241"/>
      <c r="AK104" s="241"/>
      <c r="AL104" s="241"/>
      <c r="AM104" s="241"/>
      <c r="AN104" s="241"/>
      <c r="AO104" s="241"/>
      <c r="AP104" s="241"/>
      <c r="AQ104" s="241"/>
      <c r="AR104" s="241"/>
      <c r="AS104" s="241"/>
      <c r="AT104" s="241"/>
      <c r="AU104" s="241"/>
      <c r="AV104" s="241"/>
      <c r="AW104" s="241"/>
      <c r="AX104" s="241"/>
      <c r="AY104" s="241"/>
      <c r="AZ104" s="96">
        <v>19.75</v>
      </c>
      <c r="BA104" s="96">
        <v>15.75</v>
      </c>
      <c r="BB104" s="96">
        <v>19.75</v>
      </c>
      <c r="BC104" s="96">
        <v>21.13</v>
      </c>
      <c r="BD104" s="96">
        <v>17.916666666666668</v>
      </c>
      <c r="BE104" s="96">
        <v>20</v>
      </c>
      <c r="BF104" s="96">
        <v>9.2799999999999994</v>
      </c>
      <c r="BG104" s="96">
        <v>48.533333333333331</v>
      </c>
      <c r="BH104" s="96">
        <v>12.2</v>
      </c>
      <c r="BI104" s="96">
        <v>17.77</v>
      </c>
      <c r="BJ104" s="96">
        <v>18.3</v>
      </c>
      <c r="BK104" s="96">
        <v>29</v>
      </c>
      <c r="BL104" s="96">
        <v>41.966666666666676</v>
      </c>
      <c r="BM104" s="96">
        <v>25.249999999999996</v>
      </c>
      <c r="BN104" s="96">
        <v>16.216666666666661</v>
      </c>
      <c r="BO104" s="96">
        <v>21.383333333333333</v>
      </c>
      <c r="BP104" s="96">
        <v>7.8333333333333321</v>
      </c>
      <c r="BQ104" s="96">
        <v>9.4833333333333343</v>
      </c>
      <c r="BR104" s="96">
        <v>15</v>
      </c>
      <c r="BS104" s="96">
        <v>52.8</v>
      </c>
      <c r="BT104" s="96">
        <v>13.8</v>
      </c>
      <c r="BU104" s="96">
        <v>25.9</v>
      </c>
      <c r="BV104" s="96">
        <v>54.883333333333354</v>
      </c>
      <c r="BW104" s="96">
        <v>28.4</v>
      </c>
      <c r="BX104" s="96">
        <v>8.4499999999999957</v>
      </c>
      <c r="BY104" s="96">
        <v>18.649999999999999</v>
      </c>
      <c r="BZ104" s="96">
        <v>25.633333333333333</v>
      </c>
      <c r="CA104" s="96">
        <v>57.616666666666667</v>
      </c>
      <c r="CB104" s="96"/>
      <c r="CC104" s="96"/>
      <c r="CD104" s="96"/>
      <c r="CE104" s="96">
        <v>17.100000000000001</v>
      </c>
      <c r="CF104" s="127">
        <v>4.4833333333333316</v>
      </c>
      <c r="CG104" s="127">
        <v>18.8</v>
      </c>
      <c r="CH104" s="127">
        <v>9.33</v>
      </c>
      <c r="CI104" s="241">
        <v>16.3</v>
      </c>
      <c r="CJ104" s="241">
        <v>6.5666666666666691</v>
      </c>
      <c r="CK104" s="241">
        <v>11.283333333333335</v>
      </c>
      <c r="CL104" s="241">
        <v>38.6</v>
      </c>
      <c r="CM104" s="241">
        <v>28.3</v>
      </c>
      <c r="CN104" s="241">
        <v>6.8833333333333346</v>
      </c>
      <c r="CO104" s="241">
        <v>31.5</v>
      </c>
      <c r="CP104" s="241">
        <v>5.1999999999999984</v>
      </c>
      <c r="CQ104" s="241">
        <v>5.3499999999999979</v>
      </c>
      <c r="CR104" s="241">
        <v>2.5333333333333319</v>
      </c>
      <c r="CS104" s="241">
        <v>13.233333333333331</v>
      </c>
      <c r="CT104" s="241">
        <v>4.5999999999999996</v>
      </c>
      <c r="CU104" s="241">
        <v>32.1</v>
      </c>
      <c r="CV104" s="241">
        <v>19.5</v>
      </c>
      <c r="CW104" s="241">
        <v>32.700000000000003</v>
      </c>
      <c r="CX104" s="127">
        <v>22.000000000000004</v>
      </c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</row>
    <row r="105" spans="2:138">
      <c r="B105" s="104" t="s">
        <v>261</v>
      </c>
      <c r="C105" s="106" t="s">
        <v>183</v>
      </c>
      <c r="H105" s="129">
        <v>0.89232252128576228</v>
      </c>
      <c r="I105" s="129">
        <v>0.91836309523809523</v>
      </c>
      <c r="J105" s="129">
        <v>0.89</v>
      </c>
      <c r="K105" s="129">
        <v>0.86</v>
      </c>
      <c r="L105" s="129">
        <v>0.8600000000000001</v>
      </c>
      <c r="M105" s="129">
        <v>0.86</v>
      </c>
      <c r="N105" s="129">
        <f t="shared" ref="N105:Q105" si="57">+N102/N103</f>
        <v>0.85705249841872233</v>
      </c>
      <c r="O105" s="129">
        <f t="shared" si="57"/>
        <v>0.83172523149186972</v>
      </c>
      <c r="P105" s="129">
        <f t="shared" si="57"/>
        <v>0.8734568928226798</v>
      </c>
      <c r="Q105" s="129">
        <f t="shared" si="57"/>
        <v>0.88198372976409789</v>
      </c>
      <c r="R105" s="129">
        <v>0.81140350877192979</v>
      </c>
      <c r="S105" s="129"/>
      <c r="T105" s="150">
        <v>0.91880341880341876</v>
      </c>
      <c r="U105" s="129">
        <v>0.86058702999015402</v>
      </c>
      <c r="V105" s="129">
        <v>0.87431693989071035</v>
      </c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98"/>
      <c r="AG105" s="198"/>
      <c r="AH105" s="150"/>
      <c r="AI105" s="150"/>
      <c r="AJ105" s="150"/>
      <c r="AK105" s="150"/>
      <c r="AL105" s="150"/>
      <c r="AM105" s="150"/>
      <c r="AN105" s="150"/>
      <c r="AO105" s="150"/>
      <c r="AP105" s="150"/>
      <c r="AQ105" s="150"/>
      <c r="AR105" s="150"/>
      <c r="AS105" s="150"/>
      <c r="AT105" s="150"/>
      <c r="AU105" s="150"/>
      <c r="AV105" s="150"/>
      <c r="AW105" s="150"/>
      <c r="AX105" s="150"/>
      <c r="AY105" s="150"/>
      <c r="AZ105" s="129">
        <f t="shared" ref="AZ105:CA105" si="58">+AZ102/AZ103</f>
        <v>0.89713322091064851</v>
      </c>
      <c r="BA105" s="129">
        <f t="shared" si="58"/>
        <v>0.90246305418717776</v>
      </c>
      <c r="BB105" s="129">
        <f t="shared" si="58"/>
        <v>0.65416526138282094</v>
      </c>
      <c r="BC105" s="129">
        <f t="shared" si="58"/>
        <v>0.88173214407301448</v>
      </c>
      <c r="BD105" s="129">
        <f t="shared" si="58"/>
        <v>0.47560244308718053</v>
      </c>
      <c r="BE105" s="129">
        <f t="shared" si="58"/>
        <v>0.97060810810810816</v>
      </c>
      <c r="BF105" s="129">
        <f t="shared" si="58"/>
        <v>0.83889868951612911</v>
      </c>
      <c r="BG105" s="129">
        <f t="shared" si="58"/>
        <v>0.73660714285714279</v>
      </c>
      <c r="BH105" s="129">
        <f t="shared" si="58"/>
        <v>0.87413350449293958</v>
      </c>
      <c r="BI105" s="129">
        <f t="shared" si="58"/>
        <v>0.85029621247419274</v>
      </c>
      <c r="BJ105" s="129">
        <f t="shared" si="58"/>
        <v>0.85050100200400613</v>
      </c>
      <c r="BK105" s="129">
        <f t="shared" si="58"/>
        <v>0.85827338129495878</v>
      </c>
      <c r="BL105" s="129">
        <f t="shared" si="58"/>
        <v>0.81303887860352442</v>
      </c>
      <c r="BM105" s="129">
        <f t="shared" si="58"/>
        <v>0.78598949211906888</v>
      </c>
      <c r="BN105" s="129">
        <f t="shared" si="58"/>
        <v>0.82070934446035126</v>
      </c>
      <c r="BO105" s="129">
        <f t="shared" si="58"/>
        <v>0.81041264067295471</v>
      </c>
      <c r="BP105" s="129">
        <f t="shared" si="58"/>
        <v>0.85504682622268935</v>
      </c>
      <c r="BQ105" s="129">
        <f t="shared" si="58"/>
        <v>0.75512564399117277</v>
      </c>
      <c r="BR105" s="129">
        <f t="shared" si="58"/>
        <v>0.83764705882352841</v>
      </c>
      <c r="BS105" s="129">
        <f t="shared" si="58"/>
        <v>0.82222222222216912</v>
      </c>
      <c r="BT105" s="129">
        <f t="shared" si="58"/>
        <v>0.84105058365757912</v>
      </c>
      <c r="BU105" s="129">
        <f t="shared" si="58"/>
        <v>0.86558761435608733</v>
      </c>
      <c r="BV105" s="129">
        <f t="shared" si="58"/>
        <v>0.88192132017093317</v>
      </c>
      <c r="BW105" s="129">
        <f t="shared" si="58"/>
        <v>0.86067335243548837</v>
      </c>
      <c r="BX105" s="129">
        <f t="shared" si="58"/>
        <v>0.84255719210276803</v>
      </c>
      <c r="BY105" s="129">
        <f t="shared" si="58"/>
        <v>0.90438567124204694</v>
      </c>
      <c r="BZ105" s="129">
        <f t="shared" si="58"/>
        <v>0.8862327323811886</v>
      </c>
      <c r="CA105" s="129">
        <f t="shared" si="58"/>
        <v>0.85302732900494838</v>
      </c>
      <c r="CB105" s="129"/>
      <c r="CC105" s="129"/>
      <c r="CD105" s="129"/>
      <c r="CE105" s="129">
        <v>0.88734261100067235</v>
      </c>
      <c r="CF105" s="129">
        <v>0.87208235653857014</v>
      </c>
      <c r="CG105" s="129">
        <v>0.86595174262735075</v>
      </c>
      <c r="CH105" s="129">
        <v>0.87792273271569476</v>
      </c>
      <c r="CI105" s="150">
        <f t="shared" ref="CI105:CK105" si="59">+IFERROR(CI102/CI103,"-")</f>
        <v>0.89004614370465929</v>
      </c>
      <c r="CJ105" s="150">
        <f t="shared" si="59"/>
        <v>0.89262853603135395</v>
      </c>
      <c r="CK105" s="150">
        <f t="shared" si="59"/>
        <v>0.83271296394762984</v>
      </c>
      <c r="CL105" s="150">
        <v>0.88006182380219977</v>
      </c>
      <c r="CM105" s="150">
        <v>0.87831066571221972</v>
      </c>
      <c r="CN105" s="150">
        <v>0.90369297610430832</v>
      </c>
      <c r="CO105" s="150">
        <v>0.90695970695972827</v>
      </c>
      <c r="CP105" s="150">
        <v>0.86793611793613579</v>
      </c>
      <c r="CQ105" s="150">
        <v>0.80541039040889806</v>
      </c>
      <c r="CR105" s="150">
        <f>+IFERROR(CR102/CR103,"-")</f>
        <v>0.88356164383564284</v>
      </c>
      <c r="CS105" s="150">
        <f t="shared" ref="CS105:CV105" si="60">+IFERROR(CS102/CS103,"-")</f>
        <v>0.86000430755980495</v>
      </c>
      <c r="CT105" s="150">
        <f t="shared" si="60"/>
        <v>0.84210526315793033</v>
      </c>
      <c r="CU105" s="150">
        <f t="shared" si="60"/>
        <v>0.87343635025762789</v>
      </c>
      <c r="CV105" s="150">
        <f t="shared" si="60"/>
        <v>0.86464646464642547</v>
      </c>
      <c r="CW105" s="150">
        <f>+IFERROR(CW102/CW103,"-")</f>
        <v>0.81522542498154393</v>
      </c>
      <c r="CX105" s="129">
        <f t="shared" ref="CX105" si="61">+IFERROR(CX102/CX103,"-")</f>
        <v>0.8732876712329265</v>
      </c>
      <c r="CY105" s="129"/>
      <c r="CZ105" s="129"/>
      <c r="DA105" s="129"/>
      <c r="DB105" s="129"/>
      <c r="DC105" s="129"/>
      <c r="DD105" s="129"/>
      <c r="DE105" s="129"/>
      <c r="DF105" s="129"/>
      <c r="DG105" s="129"/>
      <c r="DH105" s="129"/>
      <c r="DI105" s="129"/>
      <c r="DJ105" s="129"/>
      <c r="DK105" s="129"/>
      <c r="DL105" s="129"/>
      <c r="DM105" s="129"/>
      <c r="DN105" s="129"/>
      <c r="DO105" s="129"/>
      <c r="DP105" s="129"/>
      <c r="DQ105" s="129"/>
      <c r="DR105" s="129"/>
      <c r="DS105" s="129"/>
      <c r="DT105" s="129"/>
      <c r="DU105" s="129"/>
      <c r="DV105" s="129"/>
      <c r="DW105" s="129"/>
      <c r="DX105" s="129"/>
      <c r="DY105" s="129"/>
      <c r="DZ105" s="129"/>
      <c r="EA105" s="129"/>
      <c r="EB105" s="129"/>
      <c r="EC105" s="129"/>
      <c r="ED105" s="129"/>
      <c r="EE105" s="129"/>
      <c r="EF105" s="129"/>
      <c r="EG105" s="129"/>
      <c r="EH105" s="129"/>
    </row>
    <row r="106" spans="2:138">
      <c r="B106" s="104" t="s">
        <v>262</v>
      </c>
      <c r="C106" s="106" t="s">
        <v>183</v>
      </c>
      <c r="H106" s="129">
        <v>0.82123655913978499</v>
      </c>
      <c r="I106" s="129">
        <v>0.77827380952380953</v>
      </c>
      <c r="J106" s="129">
        <v>0.82</v>
      </c>
      <c r="K106" s="129">
        <v>0.72</v>
      </c>
      <c r="L106" s="129">
        <v>0.74399999999999999</v>
      </c>
      <c r="M106" s="129">
        <v>0.72</v>
      </c>
      <c r="N106" s="129">
        <f t="shared" ref="N106:Q106" si="62">+N102/N100</f>
        <v>0.728494623655914</v>
      </c>
      <c r="O106" s="129">
        <f t="shared" si="62"/>
        <v>0.74731182795698925</v>
      </c>
      <c r="P106" s="129">
        <f t="shared" si="62"/>
        <v>0.72916666666666663</v>
      </c>
      <c r="Q106" s="129">
        <f t="shared" si="62"/>
        <v>0.72715053763440862</v>
      </c>
      <c r="R106" s="129">
        <v>0.30833333333333335</v>
      </c>
      <c r="S106" s="129"/>
      <c r="T106" s="150">
        <v>0.80913978494623651</v>
      </c>
      <c r="U106" s="129">
        <v>0.80208333333333337</v>
      </c>
      <c r="V106" s="129">
        <v>0.79569892473118276</v>
      </c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98"/>
      <c r="AG106" s="198"/>
      <c r="AH106" s="150"/>
      <c r="AI106" s="150"/>
      <c r="AJ106" s="150"/>
      <c r="AK106" s="150"/>
      <c r="AL106" s="150"/>
      <c r="AM106" s="150"/>
      <c r="AN106" s="150"/>
      <c r="AO106" s="150"/>
      <c r="AP106" s="150"/>
      <c r="AQ106" s="150"/>
      <c r="AR106" s="150"/>
      <c r="AS106" s="150"/>
      <c r="AT106" s="150"/>
      <c r="AU106" s="150"/>
      <c r="AV106" s="150"/>
      <c r="AW106" s="150"/>
      <c r="AX106" s="150"/>
      <c r="AY106" s="150"/>
      <c r="AZ106" s="129">
        <f>+AZ102/AZ100</f>
        <v>0.79166666666668828</v>
      </c>
      <c r="BA106" s="129">
        <f t="shared" ref="BA106:CA106" si="63">+BA102/BA100</f>
        <v>0.81785714285712985</v>
      </c>
      <c r="BB106" s="129">
        <f t="shared" si="63"/>
        <v>0.57726190476192385</v>
      </c>
      <c r="BC106" s="129">
        <f t="shared" si="63"/>
        <v>0.77083333333335502</v>
      </c>
      <c r="BD106" s="129">
        <f t="shared" si="63"/>
        <v>0.42488095238095847</v>
      </c>
      <c r="BE106" s="129">
        <f t="shared" si="63"/>
        <v>0.85505952380952388</v>
      </c>
      <c r="BF106" s="129">
        <f t="shared" si="63"/>
        <v>0.79255952380952388</v>
      </c>
      <c r="BG106" s="129">
        <f t="shared" si="63"/>
        <v>0.52380952380952384</v>
      </c>
      <c r="BH106" s="129">
        <f t="shared" si="63"/>
        <v>0.81065476190476193</v>
      </c>
      <c r="BI106" s="129">
        <f t="shared" si="63"/>
        <v>0.76035714285713074</v>
      </c>
      <c r="BJ106" s="129">
        <f t="shared" si="63"/>
        <v>0.75785714285714112</v>
      </c>
      <c r="BK106" s="129">
        <f t="shared" si="63"/>
        <v>0.71011904761904332</v>
      </c>
      <c r="BL106" s="129">
        <f t="shared" si="63"/>
        <v>0.60994047619046143</v>
      </c>
      <c r="BM106" s="129">
        <f t="shared" si="63"/>
        <v>0.6678571428571255</v>
      </c>
      <c r="BN106" s="129">
        <f t="shared" si="63"/>
        <v>0.74148809523813686</v>
      </c>
      <c r="BO106" s="129">
        <f t="shared" si="63"/>
        <v>0.70726190476190298</v>
      </c>
      <c r="BP106" s="129">
        <f t="shared" si="63"/>
        <v>0.81517857142857575</v>
      </c>
      <c r="BQ106" s="129">
        <f t="shared" si="63"/>
        <v>0.71250000000000435</v>
      </c>
      <c r="BR106" s="129">
        <f t="shared" si="63"/>
        <v>0.76285714285714201</v>
      </c>
      <c r="BS106" s="129">
        <f t="shared" si="63"/>
        <v>0.56380952380948746</v>
      </c>
      <c r="BT106" s="129">
        <f t="shared" si="63"/>
        <v>0.77196428571427789</v>
      </c>
      <c r="BU106" s="129">
        <f t="shared" si="63"/>
        <v>0.7321428571428571</v>
      </c>
      <c r="BV106" s="129">
        <f t="shared" si="63"/>
        <v>0.59380952380953589</v>
      </c>
      <c r="BW106" s="129">
        <f t="shared" si="63"/>
        <v>0.7151785714285368</v>
      </c>
      <c r="BX106" s="129">
        <f t="shared" si="63"/>
        <v>0.80017857142855153</v>
      </c>
      <c r="BY106" s="129">
        <f t="shared" si="63"/>
        <v>0.80398809523809356</v>
      </c>
      <c r="BZ106" s="129">
        <f t="shared" si="63"/>
        <v>0.75101190476191604</v>
      </c>
      <c r="CA106" s="129">
        <f t="shared" si="63"/>
        <v>0.56047619047616792</v>
      </c>
      <c r="CB106" s="129"/>
      <c r="CC106" s="129"/>
      <c r="CD106" s="129"/>
      <c r="CE106" s="129">
        <v>0.79702380952381824</v>
      </c>
      <c r="CF106" s="129">
        <v>0.84880952380951513</v>
      </c>
      <c r="CG106" s="129">
        <v>0.76904761904762342</v>
      </c>
      <c r="CH106" s="129">
        <v>0.82916666666666239</v>
      </c>
      <c r="CI106" s="150">
        <f t="shared" ref="CI106" si="64">+CI102/CI100</f>
        <v>0.80369047619045708</v>
      </c>
      <c r="CJ106" s="150">
        <f>+IFERROR(CJ102/CJ100,"-")</f>
        <v>0.85773809523806488</v>
      </c>
      <c r="CK106" s="150">
        <f t="shared" ref="CK106" si="65">+IFERROR(CK102/CK100,"-")</f>
        <v>0.776785714285671</v>
      </c>
      <c r="CL106" s="150">
        <v>0.67785714285717058</v>
      </c>
      <c r="CM106" s="150">
        <v>0.7303571428571255</v>
      </c>
      <c r="CN106" s="150">
        <v>0.86666666666670134</v>
      </c>
      <c r="CO106" s="150">
        <v>0.73690476190477927</v>
      </c>
      <c r="CP106" s="150">
        <v>0.8410714285714459</v>
      </c>
      <c r="CQ106" s="150">
        <v>0.77976190476194807</v>
      </c>
      <c r="CR106" s="150">
        <f>+IFERROR(CR102/CR100,"-")</f>
        <v>0.87023809523812123</v>
      </c>
      <c r="CS106" s="150">
        <f t="shared" ref="CS106:CX106" si="66">+IFERROR(CS102/CS100,"-")</f>
        <v>0.79226190476193936</v>
      </c>
      <c r="CT106" s="150">
        <f t="shared" si="66"/>
        <v>0.81904761904765366</v>
      </c>
      <c r="CU106" s="150">
        <f t="shared" si="66"/>
        <v>0.70654761904768837</v>
      </c>
      <c r="CV106" s="150">
        <f t="shared" si="66"/>
        <v>0.7642857142856796</v>
      </c>
      <c r="CW106" s="150">
        <f t="shared" si="66"/>
        <v>0.65654761904763637</v>
      </c>
      <c r="CX106" s="129">
        <f t="shared" si="66"/>
        <v>0.7589285714286147</v>
      </c>
      <c r="CY106" s="129"/>
      <c r="CZ106" s="129"/>
      <c r="DA106" s="129"/>
      <c r="DB106" s="129"/>
      <c r="DC106" s="129"/>
      <c r="DD106" s="129"/>
      <c r="DE106" s="129"/>
      <c r="DF106" s="129"/>
      <c r="DG106" s="129"/>
      <c r="DH106" s="129"/>
      <c r="DI106" s="129"/>
      <c r="DJ106" s="129"/>
      <c r="DK106" s="129"/>
      <c r="DL106" s="129"/>
      <c r="DM106" s="129"/>
      <c r="DN106" s="129"/>
      <c r="DO106" s="129"/>
      <c r="DP106" s="129"/>
      <c r="DQ106" s="129"/>
      <c r="DR106" s="129"/>
      <c r="DS106" s="129"/>
      <c r="DT106" s="129"/>
      <c r="DU106" s="129"/>
      <c r="DV106" s="129"/>
      <c r="DW106" s="129"/>
      <c r="DX106" s="129"/>
      <c r="DY106" s="129"/>
      <c r="DZ106" s="129"/>
      <c r="EA106" s="129"/>
      <c r="EB106" s="129"/>
      <c r="EC106" s="129"/>
      <c r="ED106" s="129"/>
      <c r="EE106" s="129"/>
      <c r="EF106" s="129"/>
      <c r="EG106" s="129"/>
      <c r="EH106" s="129"/>
    </row>
    <row r="107" spans="2:138">
      <c r="B107" s="104" t="s">
        <v>263</v>
      </c>
      <c r="C107" s="106" t="s">
        <v>264</v>
      </c>
      <c r="H107" s="96">
        <f>H114/H111</f>
        <v>1764.4529605837388</v>
      </c>
      <c r="I107" s="96">
        <f t="shared" ref="I107:J107" si="67">I114/I111</f>
        <v>1893.5319177687757</v>
      </c>
      <c r="J107" s="96">
        <f t="shared" si="67"/>
        <v>1666.5037027282135</v>
      </c>
      <c r="K107" s="96">
        <v>1562.7995350833066</v>
      </c>
      <c r="L107" s="96">
        <v>1444.7580066623323</v>
      </c>
      <c r="M107" s="96">
        <v>1437.8510346965666</v>
      </c>
      <c r="N107" s="96">
        <f t="shared" ref="N107:Q107" si="68">+N114/N111</f>
        <v>1559.590405904059</v>
      </c>
      <c r="O107" s="96">
        <f t="shared" si="68"/>
        <v>1522.841726618705</v>
      </c>
      <c r="P107" s="96">
        <f t="shared" si="68"/>
        <v>1464.1809523809525</v>
      </c>
      <c r="Q107" s="96">
        <f t="shared" si="68"/>
        <v>1370.8613678373431</v>
      </c>
      <c r="R107" s="96">
        <v>1610.2477477477478</v>
      </c>
      <c r="S107" s="96"/>
      <c r="T107" s="183">
        <v>1627.28073089701</v>
      </c>
      <c r="U107" s="96">
        <v>1595.093030036624</v>
      </c>
      <c r="V107" s="96">
        <v>1742.5556122191806</v>
      </c>
      <c r="W107" s="96"/>
      <c r="X107" s="96"/>
      <c r="Y107" s="96"/>
      <c r="Z107" s="96"/>
      <c r="AA107" s="96"/>
      <c r="AB107" s="96"/>
      <c r="AC107" s="96"/>
      <c r="AD107" s="96"/>
      <c r="AE107" s="96"/>
      <c r="AF107" s="93"/>
      <c r="AG107" s="93"/>
      <c r="AH107" s="183"/>
      <c r="AI107" s="183"/>
      <c r="AJ107" s="183"/>
      <c r="AK107" s="183"/>
      <c r="AL107" s="183"/>
      <c r="AM107" s="183"/>
      <c r="AN107" s="183"/>
      <c r="AO107" s="183"/>
      <c r="AP107" s="183"/>
      <c r="AQ107" s="183"/>
      <c r="AR107" s="183"/>
      <c r="AS107" s="183"/>
      <c r="AT107" s="183"/>
      <c r="AU107" s="183"/>
      <c r="AV107" s="183"/>
      <c r="AW107" s="183"/>
      <c r="AX107" s="183"/>
      <c r="AY107" s="183"/>
      <c r="AZ107" s="96">
        <f t="shared" ref="AZ107:CA107" si="69">+AZ114/AZ111</f>
        <v>1778.8872180450642</v>
      </c>
      <c r="BA107" s="96">
        <f t="shared" si="69"/>
        <v>1759.4876273653847</v>
      </c>
      <c r="BB107" s="96">
        <f t="shared" si="69"/>
        <v>1482.4252423179548</v>
      </c>
      <c r="BC107" s="96">
        <f t="shared" si="69"/>
        <v>1664.6563706563238</v>
      </c>
      <c r="BD107" s="96">
        <f t="shared" si="69"/>
        <v>1656.7497898570791</v>
      </c>
      <c r="BE107" s="96">
        <f t="shared" si="69"/>
        <v>1976.2184873949614</v>
      </c>
      <c r="BF107" s="96">
        <f t="shared" si="69"/>
        <v>1427.6304919263987</v>
      </c>
      <c r="BG107" s="96">
        <f t="shared" si="69"/>
        <v>1335.6626506024097</v>
      </c>
      <c r="BH107" s="96">
        <f t="shared" si="69"/>
        <v>1441.5522431896616</v>
      </c>
      <c r="BI107" s="96">
        <f t="shared" si="69"/>
        <v>1382.847972444049</v>
      </c>
      <c r="BJ107" s="96">
        <f t="shared" si="69"/>
        <v>1457.9406220546687</v>
      </c>
      <c r="BK107" s="96">
        <f t="shared" si="69"/>
        <v>1281.8776194467807</v>
      </c>
      <c r="BL107" s="96">
        <f t="shared" si="69"/>
        <v>1407.1630721187028</v>
      </c>
      <c r="BM107" s="96">
        <f t="shared" si="69"/>
        <v>1390.7130124777545</v>
      </c>
      <c r="BN107" s="96">
        <f t="shared" si="69"/>
        <v>1382.6603516094592</v>
      </c>
      <c r="BO107" s="96">
        <f t="shared" si="69"/>
        <v>1318.1450934186196</v>
      </c>
      <c r="BP107" s="96">
        <f t="shared" si="69"/>
        <v>1189.5363271266822</v>
      </c>
      <c r="BQ107" s="96">
        <f t="shared" si="69"/>
        <v>1489.2648287385039</v>
      </c>
      <c r="BR107" s="96">
        <f t="shared" si="69"/>
        <v>1376.7946317103635</v>
      </c>
      <c r="BS107" s="96">
        <f t="shared" si="69"/>
        <v>1391.5012668919817</v>
      </c>
      <c r="BT107" s="96">
        <f t="shared" si="69"/>
        <v>1473.3132855270408</v>
      </c>
      <c r="BU107" s="96">
        <f t="shared" si="69"/>
        <v>1441.4065040650407</v>
      </c>
      <c r="BV107" s="96">
        <f t="shared" si="69"/>
        <v>1276.383319967897</v>
      </c>
      <c r="BW107" s="96">
        <f t="shared" si="69"/>
        <v>1415.7303370787204</v>
      </c>
      <c r="BX107" s="96">
        <f t="shared" si="69"/>
        <v>1450.9261325597327</v>
      </c>
      <c r="BY107" s="96">
        <f t="shared" si="69"/>
        <v>1383.6025764418494</v>
      </c>
      <c r="BZ107" s="96">
        <f t="shared" si="69"/>
        <v>1450.3859871601585</v>
      </c>
      <c r="CA107" s="96">
        <f t="shared" si="69"/>
        <v>1379.1333899745646</v>
      </c>
      <c r="CB107" s="96"/>
      <c r="CC107" s="96"/>
      <c r="CD107" s="96"/>
      <c r="CE107" s="96">
        <v>1610.6497386108861</v>
      </c>
      <c r="CF107" s="96">
        <v>1580.280504908852</v>
      </c>
      <c r="CG107" s="96">
        <v>1556.2151702786291</v>
      </c>
      <c r="CH107" s="96">
        <v>1540.2211055276459</v>
      </c>
      <c r="CI107" s="183">
        <v>1593.3639460820998</v>
      </c>
      <c r="CJ107" s="183">
        <f t="shared" ref="CJ107:CK107" si="70">+IFERROR(CJ114/CJ111,0)</f>
        <v>1487.1172796669596</v>
      </c>
      <c r="CK107" s="183">
        <f t="shared" si="70"/>
        <v>1424.1103448276665</v>
      </c>
      <c r="CL107" s="183">
        <v>1498.2262030206623</v>
      </c>
      <c r="CM107" s="183">
        <v>1436.4792176039462</v>
      </c>
      <c r="CN107" s="183">
        <v>1440.1991758241184</v>
      </c>
      <c r="CO107" s="183">
        <v>1489.7576736671701</v>
      </c>
      <c r="CP107" s="183">
        <v>1473.4777070063451</v>
      </c>
      <c r="CQ107" s="183">
        <v>1566.8381679388519</v>
      </c>
      <c r="CR107" s="183">
        <f>+IFERROR(CR114/CR111,0)</f>
        <v>1514.7742818057059</v>
      </c>
      <c r="CS107" s="183">
        <f t="shared" ref="CS107:CV107" si="71">+IFERROR(CS114/CS111,0)</f>
        <v>1560.4808414725087</v>
      </c>
      <c r="CT107" s="183">
        <f t="shared" si="71"/>
        <v>1581.3808139534215</v>
      </c>
      <c r="CU107" s="183">
        <f t="shared" si="71"/>
        <v>1392.8727885424075</v>
      </c>
      <c r="CV107" s="183">
        <f t="shared" si="71"/>
        <v>1753.7149532711076</v>
      </c>
      <c r="CW107" s="183">
        <f>+IFERROR(CW114/CW111,0)</f>
        <v>1442.4478694469249</v>
      </c>
      <c r="CX107" s="96">
        <f t="shared" ref="CX107" si="72">+IFERROR(CX114/CX111,0)</f>
        <v>1571.937254901871</v>
      </c>
      <c r="CY107" s="96"/>
      <c r="CZ107" s="96"/>
      <c r="DA107" s="96"/>
      <c r="DB107" s="96"/>
      <c r="DC107" s="96"/>
      <c r="DD107" s="96"/>
      <c r="DE107" s="96"/>
      <c r="DF107" s="96"/>
      <c r="DG107" s="96"/>
      <c r="DH107" s="96"/>
      <c r="DI107" s="96"/>
      <c r="DJ107" s="96"/>
      <c r="DK107" s="96"/>
      <c r="DL107" s="96"/>
      <c r="DM107" s="96"/>
      <c r="DN107" s="96"/>
      <c r="DO107" s="96"/>
      <c r="DP107" s="96"/>
      <c r="DQ107" s="96"/>
      <c r="DR107" s="96"/>
      <c r="DS107" s="96"/>
      <c r="DT107" s="96"/>
      <c r="DU107" s="96"/>
      <c r="DV107" s="96"/>
      <c r="DW107" s="96"/>
      <c r="DX107" s="96"/>
      <c r="DY107" s="96"/>
      <c r="DZ107" s="96"/>
      <c r="EA107" s="96"/>
      <c r="EB107" s="96"/>
      <c r="EC107" s="96"/>
      <c r="ED107" s="96"/>
      <c r="EE107" s="96"/>
      <c r="EF107" s="96"/>
      <c r="EG107" s="96"/>
      <c r="EH107" s="96"/>
    </row>
    <row r="108" spans="2:138">
      <c r="B108" s="104" t="s">
        <v>265</v>
      </c>
      <c r="C108" s="106" t="s">
        <v>264</v>
      </c>
      <c r="H108" s="96">
        <f>H114/H112</f>
        <v>1870.098746277715</v>
      </c>
      <c r="I108" s="96">
        <f t="shared" ref="I108" si="73">I114/I112</f>
        <v>2011.8175581372668</v>
      </c>
      <c r="J108" s="96">
        <f>J114/J112</f>
        <v>1707.0090010584131</v>
      </c>
      <c r="K108" s="96">
        <v>1713.595981450994</v>
      </c>
      <c r="L108" s="96">
        <v>1602.1269771961945</v>
      </c>
      <c r="M108" s="96">
        <v>1572.5721228560935</v>
      </c>
      <c r="N108" s="96">
        <f t="shared" ref="N108:Q108" si="74">+N114/N112</f>
        <v>1711.1295546558704</v>
      </c>
      <c r="O108" s="96">
        <f t="shared" si="74"/>
        <v>1683.3001988071571</v>
      </c>
      <c r="P108" s="96">
        <f t="shared" si="74"/>
        <v>1631.2407158520191</v>
      </c>
      <c r="Q108" s="96">
        <f t="shared" si="74"/>
        <v>1498.9611264569212</v>
      </c>
      <c r="R108" s="96">
        <v>1716.8414312014727</v>
      </c>
      <c r="S108" s="96"/>
      <c r="T108" s="183">
        <v>1790.9012797074961</v>
      </c>
      <c r="U108" s="96">
        <v>1733.668579781026</v>
      </c>
      <c r="V108" s="96">
        <v>1879.1540271426711</v>
      </c>
      <c r="W108" s="96"/>
      <c r="X108" s="96"/>
      <c r="Y108" s="96"/>
      <c r="Z108" s="96"/>
      <c r="AA108" s="96"/>
      <c r="AB108" s="96"/>
      <c r="AC108" s="96"/>
      <c r="AD108" s="96"/>
      <c r="AE108" s="96"/>
      <c r="AF108" s="93"/>
      <c r="AG108" s="93"/>
      <c r="AH108" s="183"/>
      <c r="AI108" s="183"/>
      <c r="AJ108" s="183"/>
      <c r="AK108" s="183"/>
      <c r="AL108" s="183"/>
      <c r="AM108" s="183"/>
      <c r="AN108" s="183"/>
      <c r="AO108" s="183"/>
      <c r="AP108" s="183"/>
      <c r="AQ108" s="183"/>
      <c r="AR108" s="183"/>
      <c r="AS108" s="183"/>
      <c r="AT108" s="183"/>
      <c r="AU108" s="183"/>
      <c r="AV108" s="183"/>
      <c r="AW108" s="183"/>
      <c r="AX108" s="183"/>
      <c r="AY108" s="183"/>
      <c r="AZ108" s="96">
        <f t="shared" ref="AZ108:CA108" si="75">+AZ114/AZ112</f>
        <v>1922.209884901828</v>
      </c>
      <c r="BA108" s="96">
        <f t="shared" si="75"/>
        <v>1897.5949764521192</v>
      </c>
      <c r="BB108" s="96">
        <f t="shared" si="75"/>
        <v>1590.6206896551723</v>
      </c>
      <c r="BC108" s="96">
        <f t="shared" si="75"/>
        <v>1879.9970930232555</v>
      </c>
      <c r="BD108" s="96">
        <f t="shared" si="75"/>
        <v>1313.2570794003334</v>
      </c>
      <c r="BE108" s="96">
        <f t="shared" si="75"/>
        <v>2061.0867659947421</v>
      </c>
      <c r="BF108" s="96">
        <f t="shared" si="75"/>
        <v>1503.5118247251444</v>
      </c>
      <c r="BG108" s="96">
        <f t="shared" si="75"/>
        <v>1511.7272727272727</v>
      </c>
      <c r="BH108" s="96">
        <f t="shared" si="75"/>
        <v>1548.3044164037851</v>
      </c>
      <c r="BI108" s="96">
        <f t="shared" si="75"/>
        <v>1501.8704832081623</v>
      </c>
      <c r="BJ108" s="96">
        <f t="shared" si="75"/>
        <v>1553.9974884889077</v>
      </c>
      <c r="BK108" s="96">
        <f t="shared" si="75"/>
        <v>1311.9359450957963</v>
      </c>
      <c r="BL108" s="96">
        <f t="shared" si="75"/>
        <v>1451.8409129048498</v>
      </c>
      <c r="BM108" s="96">
        <f t="shared" si="75"/>
        <v>1558.042935596605</v>
      </c>
      <c r="BN108" s="96">
        <f t="shared" si="75"/>
        <v>1482.8928110202328</v>
      </c>
      <c r="BO108" s="96">
        <f t="shared" si="75"/>
        <v>1446.186518928901</v>
      </c>
      <c r="BP108" s="96">
        <f t="shared" si="75"/>
        <v>1270.7254290171609</v>
      </c>
      <c r="BQ108" s="96">
        <f t="shared" si="75"/>
        <v>1594.7368421052631</v>
      </c>
      <c r="BR108" s="96">
        <f t="shared" si="75"/>
        <v>1521.9953996549743</v>
      </c>
      <c r="BS108" s="96">
        <f t="shared" si="75"/>
        <v>1394.003172924379</v>
      </c>
      <c r="BT108" s="96">
        <f t="shared" si="75"/>
        <v>1579.9944873208378</v>
      </c>
      <c r="BU108" s="96">
        <f t="shared" si="75"/>
        <v>1586.277960035789</v>
      </c>
      <c r="BV108" s="96">
        <f t="shared" si="75"/>
        <v>1426.4227035100828</v>
      </c>
      <c r="BW108" s="96">
        <f t="shared" si="75"/>
        <v>1466.3793103448277</v>
      </c>
      <c r="BX108" s="96">
        <f t="shared" si="75"/>
        <v>1519.0654205607475</v>
      </c>
      <c r="BY108" s="96">
        <f t="shared" si="75"/>
        <v>1529.1138688122203</v>
      </c>
      <c r="BZ108" s="96">
        <f t="shared" si="75"/>
        <v>1547.5281183932343</v>
      </c>
      <c r="CA108" s="96">
        <f t="shared" si="75"/>
        <v>1443.4145979992566</v>
      </c>
      <c r="CB108" s="96"/>
      <c r="CC108" s="96"/>
      <c r="CD108" s="96"/>
      <c r="CE108" s="96">
        <v>1706.668425217621</v>
      </c>
      <c r="CF108" s="96">
        <v>1686.3157894736844</v>
      </c>
      <c r="CG108" s="96">
        <v>1677.6220275344178</v>
      </c>
      <c r="CH108" s="96">
        <v>1615.0003763643203</v>
      </c>
      <c r="CI108" s="183">
        <v>1704.4975571107884</v>
      </c>
      <c r="CJ108" s="183">
        <f t="shared" ref="CJ108:CK108" si="76">+IFERROR(CJ114/CJ112,0)</f>
        <v>1574.9162175404315</v>
      </c>
      <c r="CK108" s="183">
        <f t="shared" si="76"/>
        <v>1548.935129879151</v>
      </c>
      <c r="CL108" s="183">
        <v>1601.0447294338444</v>
      </c>
      <c r="CM108" s="183">
        <v>1546.3313349904959</v>
      </c>
      <c r="CN108" s="183">
        <v>1590.5916561314793</v>
      </c>
      <c r="CO108" s="183">
        <v>1619.7189695550353</v>
      </c>
      <c r="CP108" s="183">
        <v>1542.2400000000061</v>
      </c>
      <c r="CQ108" s="183">
        <v>1652.4014490809152</v>
      </c>
      <c r="CR108" s="183">
        <f>+IFERROR(CR114/CR112,0)</f>
        <v>1616.2997202286888</v>
      </c>
      <c r="CS108" s="183">
        <f t="shared" ref="CS108:CX108" si="77">+IFERROR(CS114/CS112,0)</f>
        <v>1669.1668899008837</v>
      </c>
      <c r="CT108" s="183">
        <f t="shared" si="77"/>
        <v>1692.2721970187947</v>
      </c>
      <c r="CU108" s="183">
        <f t="shared" si="77"/>
        <v>1479.7195704057281</v>
      </c>
      <c r="CV108" s="183">
        <f t="shared" si="77"/>
        <v>1865.077305356157</v>
      </c>
      <c r="CW108" s="183">
        <f t="shared" si="77"/>
        <v>1588.6370444333502</v>
      </c>
      <c r="CX108" s="96">
        <f t="shared" si="77"/>
        <v>1679.044959508517</v>
      </c>
      <c r="CY108" s="96"/>
      <c r="CZ108" s="96"/>
      <c r="DA108" s="96"/>
      <c r="DB108" s="96"/>
      <c r="DC108" s="96"/>
      <c r="DD108" s="96"/>
      <c r="DE108" s="96"/>
      <c r="DF108" s="96"/>
      <c r="DG108" s="96"/>
      <c r="DH108" s="96"/>
      <c r="DI108" s="96"/>
      <c r="DJ108" s="96"/>
      <c r="DK108" s="96"/>
      <c r="DL108" s="96"/>
      <c r="DM108" s="96"/>
      <c r="DN108" s="96"/>
      <c r="DO108" s="96"/>
      <c r="DP108" s="96"/>
      <c r="DQ108" s="96"/>
      <c r="DR108" s="96"/>
      <c r="DS108" s="96"/>
      <c r="DT108" s="96"/>
      <c r="DU108" s="96"/>
      <c r="DV108" s="96"/>
      <c r="DW108" s="96"/>
      <c r="DX108" s="96"/>
      <c r="DY108" s="96"/>
      <c r="DZ108" s="96"/>
      <c r="EA108" s="96"/>
      <c r="EB108" s="96"/>
      <c r="EC108" s="96"/>
      <c r="ED108" s="96"/>
      <c r="EE108" s="96"/>
      <c r="EF108" s="96"/>
      <c r="EG108" s="96"/>
      <c r="EH108" s="96"/>
    </row>
    <row r="109" spans="2:138">
      <c r="B109" s="104" t="s">
        <v>263</v>
      </c>
      <c r="C109" s="106" t="s">
        <v>266</v>
      </c>
      <c r="H109" s="96">
        <f>H113/H111</f>
        <v>816.791013679966</v>
      </c>
      <c r="I109" s="96">
        <f t="shared" ref="I109" si="78">I113/I111</f>
        <v>882.14994419256016</v>
      </c>
      <c r="J109" s="96">
        <f>J113/J111</f>
        <v>776.38308314901451</v>
      </c>
      <c r="K109" s="96">
        <v>840.21480380822925</v>
      </c>
      <c r="L109" s="96">
        <v>882.19314079422384</v>
      </c>
      <c r="M109" s="96">
        <v>795.78370837316254</v>
      </c>
      <c r="N109" s="96">
        <f t="shared" ref="N109:Q109" si="79">+N113/N111</f>
        <v>862.850553505535</v>
      </c>
      <c r="O109" s="96">
        <f t="shared" si="79"/>
        <v>731.20143884892082</v>
      </c>
      <c r="P109" s="96">
        <f t="shared" si="79"/>
        <v>785.89714285714285</v>
      </c>
      <c r="Q109" s="96">
        <f t="shared" si="79"/>
        <v>761.58964879852124</v>
      </c>
      <c r="R109" s="96">
        <v>847.29396427755455</v>
      </c>
      <c r="S109" s="96"/>
      <c r="T109" s="183">
        <v>838.02394974231618</v>
      </c>
      <c r="U109" s="96">
        <v>792.15316217373481</v>
      </c>
      <c r="V109" s="96">
        <v>927.28750927919839</v>
      </c>
      <c r="W109" s="96"/>
      <c r="X109" s="96"/>
      <c r="Y109" s="96"/>
      <c r="Z109" s="96"/>
      <c r="AA109" s="96"/>
      <c r="AB109" s="96"/>
      <c r="AC109" s="96"/>
      <c r="AD109" s="96"/>
      <c r="AE109" s="96"/>
      <c r="AF109" s="93"/>
      <c r="AG109" s="93"/>
      <c r="AH109" s="183"/>
      <c r="AI109" s="183"/>
      <c r="AJ109" s="183"/>
      <c r="AK109" s="183"/>
      <c r="AL109" s="183"/>
      <c r="AM109" s="183"/>
      <c r="AN109" s="183"/>
      <c r="AO109" s="183"/>
      <c r="AP109" s="183"/>
      <c r="AQ109" s="183"/>
      <c r="AR109" s="183"/>
      <c r="AS109" s="183"/>
      <c r="AT109" s="183"/>
      <c r="AU109" s="183"/>
      <c r="AV109" s="183"/>
      <c r="AW109" s="183"/>
      <c r="AX109" s="183"/>
      <c r="AY109" s="183"/>
      <c r="AZ109" s="96">
        <f t="shared" ref="AZ109:CA109" si="80">+AZ113/AZ111</f>
        <v>1049.1479534362984</v>
      </c>
      <c r="BA109" s="96">
        <f t="shared" si="80"/>
        <v>1023.9904061309612</v>
      </c>
      <c r="BB109" s="96">
        <f t="shared" si="80"/>
        <v>895.25949526339673</v>
      </c>
      <c r="BC109" s="96">
        <f t="shared" si="80"/>
        <v>939.30647918364173</v>
      </c>
      <c r="BD109" s="96">
        <f t="shared" si="80"/>
        <v>920.41188007844016</v>
      </c>
      <c r="BE109" s="96">
        <f t="shared" si="80"/>
        <v>951.12605042016969</v>
      </c>
      <c r="BF109" s="96">
        <f t="shared" si="80"/>
        <v>814.93052947803221</v>
      </c>
      <c r="BG109" s="96">
        <f t="shared" si="80"/>
        <v>753.21285140562259</v>
      </c>
      <c r="BH109" s="96">
        <f t="shared" si="80"/>
        <v>800.61678537337548</v>
      </c>
      <c r="BI109" s="96">
        <f t="shared" si="80"/>
        <v>768.24800375764494</v>
      </c>
      <c r="BJ109" s="96">
        <f t="shared" si="80"/>
        <v>808.26264530317496</v>
      </c>
      <c r="BK109" s="96">
        <f t="shared" si="80"/>
        <v>709.77367979883081</v>
      </c>
      <c r="BL109" s="96">
        <f t="shared" si="80"/>
        <v>777.51537035231695</v>
      </c>
      <c r="BM109" s="96">
        <f t="shared" si="80"/>
        <v>772.62032085563499</v>
      </c>
      <c r="BN109" s="96">
        <f t="shared" si="80"/>
        <v>768.14642369747639</v>
      </c>
      <c r="BO109" s="96">
        <f t="shared" si="80"/>
        <v>732.30095943444041</v>
      </c>
      <c r="BP109" s="96">
        <f t="shared" si="80"/>
        <v>660.85432639649162</v>
      </c>
      <c r="BQ109" s="96">
        <f t="shared" si="80"/>
        <v>827.36842105262656</v>
      </c>
      <c r="BR109" s="96">
        <f t="shared" si="80"/>
        <v>764.88764044943912</v>
      </c>
      <c r="BS109" s="96">
        <f t="shared" si="80"/>
        <v>773.0574324324823</v>
      </c>
      <c r="BT109" s="96">
        <f t="shared" si="80"/>
        <v>792.35099082428133</v>
      </c>
      <c r="BU109" s="96">
        <f t="shared" si="80"/>
        <v>800.78048780487802</v>
      </c>
      <c r="BV109" s="96">
        <f t="shared" si="80"/>
        <v>709.10184442660943</v>
      </c>
      <c r="BW109" s="96">
        <f t="shared" si="80"/>
        <v>786.51685393262233</v>
      </c>
      <c r="BX109" s="96">
        <f t="shared" si="80"/>
        <v>806.07007364429592</v>
      </c>
      <c r="BY109" s="96">
        <f t="shared" si="80"/>
        <v>768.66809802324883</v>
      </c>
      <c r="BZ109" s="96">
        <f t="shared" si="80"/>
        <v>805.76999286675493</v>
      </c>
      <c r="CA109" s="96">
        <f t="shared" si="80"/>
        <v>766.18521665253718</v>
      </c>
      <c r="CB109" s="96"/>
      <c r="CC109" s="96"/>
      <c r="CD109" s="96"/>
      <c r="CE109" s="96">
        <v>891.56086631813821</v>
      </c>
      <c r="CF109" s="96">
        <v>876.40953716690933</v>
      </c>
      <c r="CG109" s="96">
        <v>861.33126934984034</v>
      </c>
      <c r="CH109" s="96">
        <v>855.67839195980343</v>
      </c>
      <c r="CI109" s="183">
        <v>885.2021922678332</v>
      </c>
      <c r="CJ109" s="183">
        <f t="shared" ref="CJ109:CK109" si="81">+IFERROR(CJ113/CJ111,0)</f>
        <v>826.17626648163923</v>
      </c>
      <c r="CK109" s="183">
        <f t="shared" si="81"/>
        <v>791.1724137931476</v>
      </c>
      <c r="CL109" s="183">
        <v>832.34984193884895</v>
      </c>
      <c r="CM109" s="183">
        <v>798.04400977997</v>
      </c>
      <c r="CN109" s="183">
        <v>800.10989010985816</v>
      </c>
      <c r="CO109" s="183">
        <v>826.42972536347008</v>
      </c>
      <c r="CP109" s="183">
        <v>818.59872611463277</v>
      </c>
      <c r="CQ109" s="183">
        <v>869.29007633582955</v>
      </c>
      <c r="CR109" s="183">
        <f>+IFERROR(CR113/CR111,0)</f>
        <v>838.11217510257416</v>
      </c>
      <c r="CS109" s="183">
        <f t="shared" ref="CS109:CX109" si="82">+IFERROR(CS113/CS111,0)</f>
        <v>819.21863260702651</v>
      </c>
      <c r="CT109" s="183">
        <f t="shared" si="82"/>
        <v>878.54651162786979</v>
      </c>
      <c r="CU109" s="183">
        <f t="shared" si="82"/>
        <v>773.07497893842458</v>
      </c>
      <c r="CV109" s="183">
        <f t="shared" si="82"/>
        <v>834.07320872277921</v>
      </c>
      <c r="CW109" s="183">
        <f t="shared" si="82"/>
        <v>655.6572982774079</v>
      </c>
      <c r="CX109" s="96">
        <f t="shared" si="82"/>
        <v>730.88627450976219</v>
      </c>
      <c r="CY109" s="96"/>
      <c r="CZ109" s="96"/>
      <c r="DA109" s="96"/>
      <c r="DB109" s="96"/>
      <c r="DC109" s="96"/>
      <c r="DD109" s="96"/>
      <c r="DE109" s="96"/>
      <c r="DF109" s="96"/>
      <c r="DG109" s="96"/>
      <c r="DH109" s="96"/>
      <c r="DI109" s="96"/>
      <c r="DJ109" s="96"/>
      <c r="DK109" s="96"/>
      <c r="DL109" s="96"/>
      <c r="DM109" s="96"/>
      <c r="DN109" s="96"/>
      <c r="DO109" s="96"/>
      <c r="DP109" s="96"/>
      <c r="DQ109" s="96"/>
      <c r="DR109" s="96"/>
      <c r="DS109" s="96"/>
      <c r="DT109" s="96"/>
      <c r="DU109" s="96"/>
      <c r="DV109" s="96"/>
      <c r="DW109" s="96"/>
      <c r="DX109" s="96"/>
      <c r="DY109" s="96"/>
      <c r="DZ109" s="96"/>
      <c r="EA109" s="96"/>
      <c r="EB109" s="96"/>
      <c r="EC109" s="96"/>
      <c r="ED109" s="96"/>
      <c r="EE109" s="96"/>
      <c r="EF109" s="96"/>
      <c r="EG109" s="96"/>
      <c r="EH109" s="96"/>
    </row>
    <row r="110" spans="2:138">
      <c r="B110" s="104" t="s">
        <v>265</v>
      </c>
      <c r="C110" s="106" t="s">
        <v>266</v>
      </c>
      <c r="H110" s="96">
        <f>H113/H112</f>
        <v>865.69598894178966</v>
      </c>
      <c r="I110" s="96">
        <f t="shared" ref="I110:J110" si="83">I113/I112</f>
        <v>937.25631450017045</v>
      </c>
      <c r="J110" s="96">
        <f t="shared" si="83"/>
        <v>795.25350530888636</v>
      </c>
      <c r="K110" s="96">
        <v>921.28816207042678</v>
      </c>
      <c r="L110" s="96">
        <v>978.28523769808191</v>
      </c>
      <c r="M110" s="96">
        <v>870.34556808228092</v>
      </c>
      <c r="N110" s="96">
        <f t="shared" ref="N110:Q110" si="84">+N113/N112</f>
        <v>946.69028340080968</v>
      </c>
      <c r="O110" s="96">
        <f t="shared" si="84"/>
        <v>808.24652087475147</v>
      </c>
      <c r="P110" s="96">
        <f t="shared" si="84"/>
        <v>875.56624460635192</v>
      </c>
      <c r="Q110" s="96">
        <f t="shared" si="84"/>
        <v>832.75618136495325</v>
      </c>
      <c r="R110" s="96">
        <v>903.38234244593161</v>
      </c>
      <c r="S110" s="96"/>
      <c r="T110" s="183">
        <v>922.28595565790602</v>
      </c>
      <c r="U110" s="96">
        <v>860.97238328679498</v>
      </c>
      <c r="V110" s="96">
        <v>999.97730067390648</v>
      </c>
      <c r="W110" s="96"/>
      <c r="X110" s="96"/>
      <c r="Y110" s="96"/>
      <c r="Z110" s="96"/>
      <c r="AA110" s="96"/>
      <c r="AB110" s="96"/>
      <c r="AC110" s="96"/>
      <c r="AD110" s="96"/>
      <c r="AE110" s="96"/>
      <c r="AF110" s="93"/>
      <c r="AG110" s="93"/>
      <c r="AH110" s="183"/>
      <c r="AI110" s="183"/>
      <c r="AJ110" s="183"/>
      <c r="AK110" s="183"/>
      <c r="AL110" s="183"/>
      <c r="AM110" s="183"/>
      <c r="AN110" s="183"/>
      <c r="AO110" s="183"/>
      <c r="AP110" s="183"/>
      <c r="AQ110" s="183"/>
      <c r="AR110" s="183"/>
      <c r="AS110" s="183"/>
      <c r="AT110" s="183"/>
      <c r="AU110" s="183"/>
      <c r="AV110" s="183"/>
      <c r="AW110" s="183"/>
      <c r="AX110" s="183"/>
      <c r="AY110" s="183"/>
      <c r="AZ110" s="96">
        <f t="shared" ref="AZ110:CA110" si="85">+AZ113/AZ112</f>
        <v>1133.6764615330926</v>
      </c>
      <c r="BA110" s="96">
        <f t="shared" si="85"/>
        <v>1104.3664191710504</v>
      </c>
      <c r="BB110" s="96">
        <f t="shared" si="85"/>
        <v>960.6003966510832</v>
      </c>
      <c r="BC110" s="96">
        <f t="shared" si="85"/>
        <v>1060.8156022176017</v>
      </c>
      <c r="BD110" s="96">
        <f t="shared" si="85"/>
        <v>729.58356468628551</v>
      </c>
      <c r="BE110" s="96">
        <f t="shared" si="85"/>
        <v>991.97195442594239</v>
      </c>
      <c r="BF110" s="96">
        <f t="shared" si="85"/>
        <v>858.24566954045713</v>
      </c>
      <c r="BG110" s="96">
        <f t="shared" si="85"/>
        <v>852.5</v>
      </c>
      <c r="BH110" s="96">
        <f t="shared" si="85"/>
        <v>859.90536277602507</v>
      </c>
      <c r="BI110" s="96">
        <f t="shared" si="85"/>
        <v>834.37154598271241</v>
      </c>
      <c r="BJ110" s="96">
        <f t="shared" si="85"/>
        <v>861.51527835914612</v>
      </c>
      <c r="BK110" s="96">
        <f t="shared" si="85"/>
        <v>726.41692879611094</v>
      </c>
      <c r="BL110" s="96">
        <f t="shared" si="85"/>
        <v>802.20171169659341</v>
      </c>
      <c r="BM110" s="96">
        <f t="shared" si="85"/>
        <v>865.58162755866192</v>
      </c>
      <c r="BN110" s="96">
        <f t="shared" si="85"/>
        <v>823.83125269048662</v>
      </c>
      <c r="BO110" s="96">
        <f t="shared" si="85"/>
        <v>803.43490304709132</v>
      </c>
      <c r="BP110" s="96">
        <f t="shared" si="85"/>
        <v>705.95943837753521</v>
      </c>
      <c r="BQ110" s="96">
        <f t="shared" si="85"/>
        <v>885.96391829431934</v>
      </c>
      <c r="BR110" s="96">
        <f t="shared" si="85"/>
        <v>845.55491661874646</v>
      </c>
      <c r="BS110" s="96">
        <f t="shared" si="85"/>
        <v>774.44738233738781</v>
      </c>
      <c r="BT110" s="96">
        <f t="shared" si="85"/>
        <v>849.72436604189636</v>
      </c>
      <c r="BU110" s="96">
        <f t="shared" si="85"/>
        <v>881.26453921861025</v>
      </c>
      <c r="BV110" s="96">
        <f t="shared" si="85"/>
        <v>792.4570575056016</v>
      </c>
      <c r="BW110" s="96">
        <f t="shared" si="85"/>
        <v>814.65517241379314</v>
      </c>
      <c r="BX110" s="96">
        <f t="shared" si="85"/>
        <v>843.92523364485976</v>
      </c>
      <c r="BY110" s="96">
        <f t="shared" si="85"/>
        <v>849.50770489567708</v>
      </c>
      <c r="BZ110" s="96">
        <f t="shared" si="85"/>
        <v>859.73784355179703</v>
      </c>
      <c r="CA110" s="96">
        <f t="shared" si="85"/>
        <v>801.89699888847724</v>
      </c>
      <c r="CB110" s="96"/>
      <c r="CC110" s="96"/>
      <c r="CD110" s="96"/>
      <c r="CE110" s="96">
        <v>944.71115800580333</v>
      </c>
      <c r="CF110" s="96">
        <v>935.21576452980798</v>
      </c>
      <c r="CG110" s="96">
        <v>928.52732582394651</v>
      </c>
      <c r="CH110" s="96">
        <v>897.22243131351149</v>
      </c>
      <c r="CI110" s="183">
        <v>946.94308728377143</v>
      </c>
      <c r="CJ110" s="183">
        <f t="shared" ref="CJ110:CK110" si="86">+IFERROR(CJ113/CJ112,0)</f>
        <v>874.95345418912314</v>
      </c>
      <c r="CK110" s="183">
        <f t="shared" si="86"/>
        <v>860.51951659952783</v>
      </c>
      <c r="CL110" s="183">
        <v>889.47137941820472</v>
      </c>
      <c r="CM110" s="183">
        <v>859.07296388360885</v>
      </c>
      <c r="CN110" s="183">
        <v>883.66118836915314</v>
      </c>
      <c r="CO110" s="183">
        <v>898.52459016393448</v>
      </c>
      <c r="CP110" s="183">
        <v>856.8</v>
      </c>
      <c r="CQ110" s="183">
        <v>916.76103582450025</v>
      </c>
      <c r="CR110" s="183">
        <f>+IFERROR(CR113/CR112,0)</f>
        <v>894.28536674370525</v>
      </c>
      <c r="CS110" s="183">
        <f t="shared" ref="CS110:CX110" si="87">+IFERROR(CS113/CS112,0)</f>
        <v>876.27645325475476</v>
      </c>
      <c r="CT110" s="183">
        <f t="shared" si="87"/>
        <v>940.15294880103704</v>
      </c>
      <c r="CU110" s="183">
        <f t="shared" si="87"/>
        <v>821.27684964200489</v>
      </c>
      <c r="CV110" s="183">
        <f t="shared" si="87"/>
        <v>887.03754831584774</v>
      </c>
      <c r="CW110" s="183">
        <f t="shared" si="87"/>
        <v>722.10683974038943</v>
      </c>
      <c r="CX110" s="96">
        <f t="shared" si="87"/>
        <v>780.68695895001395</v>
      </c>
      <c r="CY110" s="96"/>
      <c r="CZ110" s="96"/>
      <c r="DA110" s="96"/>
      <c r="DB110" s="96"/>
      <c r="DC110" s="96"/>
      <c r="DD110" s="96"/>
      <c r="DE110" s="96"/>
      <c r="DF110" s="96"/>
      <c r="DG110" s="96"/>
      <c r="DH110" s="96"/>
      <c r="DI110" s="96"/>
      <c r="DJ110" s="96"/>
      <c r="DK110" s="96"/>
      <c r="DL110" s="96"/>
      <c r="DM110" s="96"/>
      <c r="DN110" s="96"/>
      <c r="DO110" s="96"/>
      <c r="DP110" s="96"/>
      <c r="DQ110" s="96"/>
      <c r="DR110" s="96"/>
      <c r="DS110" s="96"/>
      <c r="DT110" s="96"/>
      <c r="DU110" s="96"/>
      <c r="DV110" s="96"/>
      <c r="DW110" s="96"/>
      <c r="DX110" s="96"/>
      <c r="DY110" s="96"/>
      <c r="DZ110" s="96"/>
      <c r="EA110" s="96"/>
      <c r="EB110" s="96"/>
      <c r="EC110" s="96"/>
      <c r="ED110" s="96"/>
      <c r="EE110" s="96"/>
      <c r="EF110" s="96"/>
      <c r="EG110" s="96"/>
      <c r="EH110" s="96"/>
    </row>
    <row r="111" spans="2:138">
      <c r="B111" s="84" t="s">
        <v>267</v>
      </c>
      <c r="C111" s="106" t="s">
        <v>181</v>
      </c>
      <c r="H111" s="96">
        <v>611</v>
      </c>
      <c r="I111" s="96">
        <v>523</v>
      </c>
      <c r="J111" s="96">
        <v>590</v>
      </c>
      <c r="K111" s="96">
        <v>555</v>
      </c>
      <c r="L111" s="96">
        <v>554</v>
      </c>
      <c r="M111" s="96">
        <v>410</v>
      </c>
      <c r="N111" s="96">
        <v>542</v>
      </c>
      <c r="O111" s="96">
        <v>556</v>
      </c>
      <c r="P111" s="96">
        <v>525</v>
      </c>
      <c r="Q111" s="96">
        <v>541</v>
      </c>
      <c r="R111" s="96">
        <v>222</v>
      </c>
      <c r="S111" s="96"/>
      <c r="T111" s="183">
        <v>602</v>
      </c>
      <c r="U111" s="96">
        <v>539</v>
      </c>
      <c r="V111" s="96">
        <v>592</v>
      </c>
      <c r="W111" s="96"/>
      <c r="X111" s="96"/>
      <c r="Y111" s="96"/>
      <c r="Z111" s="96"/>
      <c r="AA111" s="96"/>
      <c r="AB111" s="96"/>
      <c r="AC111" s="96"/>
      <c r="AD111" s="96"/>
      <c r="AE111" s="96"/>
      <c r="AF111" s="94"/>
      <c r="AG111" s="94"/>
      <c r="AH111" s="241"/>
      <c r="AI111" s="241"/>
      <c r="AJ111" s="241"/>
      <c r="AK111" s="241"/>
      <c r="AL111" s="241"/>
      <c r="AM111" s="241"/>
      <c r="AN111" s="241"/>
      <c r="AO111" s="241"/>
      <c r="AP111" s="241"/>
      <c r="AQ111" s="241"/>
      <c r="AR111" s="241"/>
      <c r="AS111" s="241"/>
      <c r="AT111" s="241"/>
      <c r="AU111" s="241"/>
      <c r="AV111" s="241"/>
      <c r="AW111" s="241"/>
      <c r="AX111" s="241"/>
      <c r="AY111" s="241"/>
      <c r="AZ111" s="96">
        <v>133.00000000000364</v>
      </c>
      <c r="BA111" s="96">
        <v>137.39999999999782</v>
      </c>
      <c r="BB111" s="96">
        <v>96.980000000003201</v>
      </c>
      <c r="BC111" s="96">
        <v>129.50000000000364</v>
      </c>
      <c r="BD111" s="96">
        <v>71.380000000001019</v>
      </c>
      <c r="BE111" s="96">
        <v>19.8333333333333</v>
      </c>
      <c r="BF111" s="96">
        <v>133.15</v>
      </c>
      <c r="BG111" s="96">
        <v>99.6</v>
      </c>
      <c r="BH111" s="96">
        <v>136.19</v>
      </c>
      <c r="BI111" s="96">
        <v>127.73999999999796</v>
      </c>
      <c r="BJ111" s="96">
        <v>127.31999999999971</v>
      </c>
      <c r="BK111" s="96">
        <v>119.29999999999927</v>
      </c>
      <c r="BL111" s="96">
        <v>102.46999999999753</v>
      </c>
      <c r="BM111" s="96">
        <v>112.19999999999709</v>
      </c>
      <c r="BN111" s="96">
        <v>124.57000000000698</v>
      </c>
      <c r="BO111" s="96">
        <v>118.81999999999971</v>
      </c>
      <c r="BP111" s="96">
        <v>136.95000000000073</v>
      </c>
      <c r="BQ111" s="96">
        <f t="shared" ref="BQ111:BX111" si="88">+BQ102</f>
        <v>119.70000000000073</v>
      </c>
      <c r="BR111" s="96">
        <f t="shared" si="88"/>
        <v>128.15999999999985</v>
      </c>
      <c r="BS111" s="96">
        <f t="shared" si="88"/>
        <v>94.719999999993888</v>
      </c>
      <c r="BT111" s="96">
        <f t="shared" si="88"/>
        <v>129.68999999999869</v>
      </c>
      <c r="BU111" s="96">
        <f t="shared" si="88"/>
        <v>123</v>
      </c>
      <c r="BV111" s="96">
        <f t="shared" si="88"/>
        <v>99.760000000002037</v>
      </c>
      <c r="BW111" s="96">
        <f t="shared" si="88"/>
        <v>120.14999999999418</v>
      </c>
      <c r="BX111" s="96">
        <f t="shared" si="88"/>
        <v>134.42999999999665</v>
      </c>
      <c r="BY111" s="96">
        <f>+BY102</f>
        <v>135.06999999999971</v>
      </c>
      <c r="BZ111" s="96">
        <f>+BZ102</f>
        <v>126.17000000000189</v>
      </c>
      <c r="CA111" s="96">
        <f>+CA102</f>
        <v>94.159999999996217</v>
      </c>
      <c r="CB111" s="96"/>
      <c r="CC111" s="96"/>
      <c r="CD111" s="96"/>
      <c r="CE111" s="96">
        <v>133.90000000000146</v>
      </c>
      <c r="CF111" s="127">
        <v>142.59999999999854</v>
      </c>
      <c r="CG111" s="127">
        <v>129.20000000000073</v>
      </c>
      <c r="CH111" s="127">
        <v>139.29999999999927</v>
      </c>
      <c r="CI111" s="183">
        <v>135.0199999999968</v>
      </c>
      <c r="CJ111" s="183">
        <f t="shared" ref="CJ111:CK111" si="89">+CJ102</f>
        <v>144.09999999999491</v>
      </c>
      <c r="CK111" s="183">
        <f t="shared" si="89"/>
        <v>130.49999999999272</v>
      </c>
      <c r="CL111" s="183">
        <v>113.88000000000466</v>
      </c>
      <c r="CM111" s="183">
        <v>122.69999999999709</v>
      </c>
      <c r="CN111" s="183">
        <v>145.60000000000582</v>
      </c>
      <c r="CO111" s="183">
        <v>123.80000000000291</v>
      </c>
      <c r="CP111" s="183">
        <v>141.30000000000291</v>
      </c>
      <c r="CQ111" s="183">
        <v>131.00000000000728</v>
      </c>
      <c r="CR111" s="183">
        <f>+CR102</f>
        <v>146.20000000000437</v>
      </c>
      <c r="CS111" s="183">
        <f t="shared" ref="CS111:CX111" si="90">+CS102</f>
        <v>133.10000000000582</v>
      </c>
      <c r="CT111" s="183">
        <f t="shared" si="90"/>
        <v>137.60000000000582</v>
      </c>
      <c r="CU111" s="183">
        <f t="shared" si="90"/>
        <v>118.70000000001164</v>
      </c>
      <c r="CV111" s="183">
        <f t="shared" si="90"/>
        <v>128.39999999999418</v>
      </c>
      <c r="CW111" s="183">
        <f t="shared" si="90"/>
        <v>110.30000000000291</v>
      </c>
      <c r="CX111" s="127">
        <f t="shared" si="90"/>
        <v>127.50000000000728</v>
      </c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</row>
    <row r="112" spans="2:138">
      <c r="B112" s="85" t="s">
        <v>268</v>
      </c>
      <c r="C112" s="106" t="s">
        <v>181</v>
      </c>
      <c r="H112" s="96">
        <v>576.48333333333312</v>
      </c>
      <c r="I112" s="96">
        <v>492.25000000000006</v>
      </c>
      <c r="J112" s="96">
        <v>576</v>
      </c>
      <c r="K112" s="96">
        <v>506.16</v>
      </c>
      <c r="L112" s="96">
        <v>499.58333333333326</v>
      </c>
      <c r="M112" s="96">
        <v>353.90999999999997</v>
      </c>
      <c r="N112" s="96">
        <v>494</v>
      </c>
      <c r="O112" s="96">
        <v>503</v>
      </c>
      <c r="P112" s="96">
        <v>471.23333333333346</v>
      </c>
      <c r="Q112" s="96">
        <v>494.76666666666659</v>
      </c>
      <c r="R112" s="96">
        <v>208.2166666666667</v>
      </c>
      <c r="S112" s="96"/>
      <c r="T112" s="183">
        <v>546.99999999999977</v>
      </c>
      <c r="U112" s="96">
        <v>495.91666666666663</v>
      </c>
      <c r="V112" s="96">
        <v>548.96666666666658</v>
      </c>
      <c r="W112" s="96"/>
      <c r="X112" s="96"/>
      <c r="Y112" s="96"/>
      <c r="Z112" s="96"/>
      <c r="AA112" s="96"/>
      <c r="AB112" s="96"/>
      <c r="AC112" s="96"/>
      <c r="AD112" s="96"/>
      <c r="AE112" s="96"/>
      <c r="AF112" s="94"/>
      <c r="AG112" s="94"/>
      <c r="AH112" s="241"/>
      <c r="AI112" s="241"/>
      <c r="AJ112" s="241"/>
      <c r="AK112" s="241"/>
      <c r="AL112" s="241"/>
      <c r="AM112" s="241"/>
      <c r="AN112" s="241"/>
      <c r="AO112" s="241"/>
      <c r="AP112" s="241"/>
      <c r="AQ112" s="241"/>
      <c r="AR112" s="241"/>
      <c r="AS112" s="241"/>
      <c r="AT112" s="241"/>
      <c r="AU112" s="241"/>
      <c r="AV112" s="241"/>
      <c r="AW112" s="241"/>
      <c r="AX112" s="241"/>
      <c r="AY112" s="241"/>
      <c r="AZ112" s="96">
        <v>123.08333333333334</v>
      </c>
      <c r="BA112" s="96">
        <v>127.4</v>
      </c>
      <c r="BB112" s="96">
        <v>90.38333333333334</v>
      </c>
      <c r="BC112" s="96">
        <v>114.66666666666669</v>
      </c>
      <c r="BD112" s="96">
        <v>90.049999999999983</v>
      </c>
      <c r="BE112" s="96">
        <v>19.016666666666662</v>
      </c>
      <c r="BF112" s="96">
        <v>126.43</v>
      </c>
      <c r="BG112" s="96">
        <f>BG102</f>
        <v>88</v>
      </c>
      <c r="BH112" s="96">
        <v>126.80000000000003</v>
      </c>
      <c r="BI112" s="96">
        <v>117.61666666666665</v>
      </c>
      <c r="BJ112" s="96">
        <v>119.44999999999999</v>
      </c>
      <c r="BK112" s="96">
        <v>116.56666666666668</v>
      </c>
      <c r="BL112" s="96">
        <v>99.316666666666663</v>
      </c>
      <c r="BM112" s="96">
        <v>100.15</v>
      </c>
      <c r="BN112" s="96">
        <v>116.14999999999998</v>
      </c>
      <c r="BO112" s="96">
        <v>108.30000000000001</v>
      </c>
      <c r="BP112" s="96">
        <v>128.19999999999999</v>
      </c>
      <c r="BQ112" s="96">
        <v>111.78333333333333</v>
      </c>
      <c r="BR112" s="96">
        <v>115.93333333333332</v>
      </c>
      <c r="BS112" s="96">
        <v>94.549999999999983</v>
      </c>
      <c r="BT112" s="96">
        <v>120.93333333333334</v>
      </c>
      <c r="BU112" s="96">
        <v>111.76666666666667</v>
      </c>
      <c r="BV112" s="96">
        <v>89.266666666666623</v>
      </c>
      <c r="BW112" s="96">
        <v>116</v>
      </c>
      <c r="BX112" s="96">
        <v>128.4</v>
      </c>
      <c r="BY112" s="96">
        <v>122.21666666666667</v>
      </c>
      <c r="BZ112" s="96">
        <v>118.25</v>
      </c>
      <c r="CA112" s="96">
        <v>89.966666666666669</v>
      </c>
      <c r="CB112" s="96"/>
      <c r="CC112" s="96"/>
      <c r="CD112" s="96"/>
      <c r="CE112" s="96">
        <v>126.36666666666665</v>
      </c>
      <c r="CF112" s="127">
        <v>133.63333333333333</v>
      </c>
      <c r="CG112" s="127">
        <v>119.85000000000001</v>
      </c>
      <c r="CH112" s="127">
        <v>132.85</v>
      </c>
      <c r="CI112" s="183">
        <v>126.21666666666665</v>
      </c>
      <c r="CJ112" s="183">
        <v>136.06666666666663</v>
      </c>
      <c r="CK112" s="183">
        <v>119.98333333333332</v>
      </c>
      <c r="CL112" s="183">
        <v>106.56666666666665</v>
      </c>
      <c r="CM112" s="183">
        <v>113.98333333333332</v>
      </c>
      <c r="CN112" s="183">
        <v>131.83333333333331</v>
      </c>
      <c r="CO112" s="183">
        <v>113.86666666666666</v>
      </c>
      <c r="CP112" s="183">
        <v>135</v>
      </c>
      <c r="CQ112" s="183">
        <v>124.21666666666665</v>
      </c>
      <c r="CR112" s="183">
        <v>137.01666666666665</v>
      </c>
      <c r="CS112" s="183">
        <v>124.43333333333335</v>
      </c>
      <c r="CT112" s="183">
        <v>128.58333333333331</v>
      </c>
      <c r="CU112" s="183">
        <v>111.73333333333332</v>
      </c>
      <c r="CV112" s="183">
        <v>120.73333333333332</v>
      </c>
      <c r="CW112" s="183">
        <v>100.14999999999999</v>
      </c>
      <c r="CX112" s="127">
        <v>119.36666666666667</v>
      </c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</row>
    <row r="113" spans="2:138">
      <c r="B113" s="85" t="s">
        <v>269</v>
      </c>
      <c r="C113" s="106" t="s">
        <v>152</v>
      </c>
      <c r="H113" s="96">
        <v>499059.3093584592</v>
      </c>
      <c r="I113" s="96">
        <v>461364.42081270897</v>
      </c>
      <c r="J113" s="96">
        <v>458066.01905791857</v>
      </c>
      <c r="K113" s="96">
        <v>466319.21611356724</v>
      </c>
      <c r="L113" s="96">
        <v>488735</v>
      </c>
      <c r="M113" s="96">
        <v>308024</v>
      </c>
      <c r="N113" s="96">
        <v>467665</v>
      </c>
      <c r="O113" s="96">
        <v>406548</v>
      </c>
      <c r="P113" s="96">
        <v>412596</v>
      </c>
      <c r="Q113" s="96">
        <v>412020</v>
      </c>
      <c r="R113" s="96">
        <v>188099.2600696171</v>
      </c>
      <c r="S113" s="96"/>
      <c r="T113" s="183">
        <v>504490.41774487437</v>
      </c>
      <c r="U113" s="96">
        <v>426970.55441164307</v>
      </c>
      <c r="V113" s="96">
        <v>548954.20549328544</v>
      </c>
      <c r="W113" s="96"/>
      <c r="X113" s="96"/>
      <c r="Y113" s="96"/>
      <c r="Z113" s="96"/>
      <c r="AA113" s="96"/>
      <c r="AB113" s="96"/>
      <c r="AC113" s="96"/>
      <c r="AD113" s="96"/>
      <c r="AE113" s="96"/>
      <c r="AF113" s="93"/>
      <c r="AG113" s="93"/>
      <c r="AH113" s="183"/>
      <c r="AI113" s="183"/>
      <c r="AJ113" s="183"/>
      <c r="AK113" s="183"/>
      <c r="AL113" s="183"/>
      <c r="AM113" s="183"/>
      <c r="AN113" s="183"/>
      <c r="AO113" s="183"/>
      <c r="AP113" s="183"/>
      <c r="AQ113" s="183"/>
      <c r="AR113" s="183"/>
      <c r="AS113" s="183"/>
      <c r="AT113" s="183"/>
      <c r="AU113" s="183"/>
      <c r="AV113" s="183"/>
      <c r="AW113" s="183"/>
      <c r="AX113" s="183"/>
      <c r="AY113" s="183"/>
      <c r="AZ113" s="96">
        <v>139536.67780703149</v>
      </c>
      <c r="BA113" s="96">
        <v>140696.28180239184</v>
      </c>
      <c r="BB113" s="96">
        <v>86822.265850647076</v>
      </c>
      <c r="BC113" s="96">
        <v>121640.18905428502</v>
      </c>
      <c r="BD113" s="96">
        <v>65699</v>
      </c>
      <c r="BE113" s="96">
        <v>18864</v>
      </c>
      <c r="BF113" s="96">
        <v>108508</v>
      </c>
      <c r="BG113" s="96">
        <v>75020</v>
      </c>
      <c r="BH113" s="96">
        <v>109036</v>
      </c>
      <c r="BI113" s="96">
        <v>98136</v>
      </c>
      <c r="BJ113" s="96">
        <v>102908</v>
      </c>
      <c r="BK113" s="96">
        <v>84676</v>
      </c>
      <c r="BL113" s="96">
        <v>79672</v>
      </c>
      <c r="BM113" s="96">
        <v>86688</v>
      </c>
      <c r="BN113" s="96">
        <v>95688</v>
      </c>
      <c r="BO113" s="96">
        <v>87012</v>
      </c>
      <c r="BP113" s="96">
        <v>90504</v>
      </c>
      <c r="BQ113" s="96">
        <v>99036</v>
      </c>
      <c r="BR113" s="96">
        <v>98028</v>
      </c>
      <c r="BS113" s="96">
        <v>73224</v>
      </c>
      <c r="BT113" s="96">
        <v>102760</v>
      </c>
      <c r="BU113" s="96">
        <v>98496</v>
      </c>
      <c r="BV113" s="96">
        <v>70740</v>
      </c>
      <c r="BW113" s="96">
        <v>94500</v>
      </c>
      <c r="BX113" s="96">
        <v>108360</v>
      </c>
      <c r="BY113" s="96">
        <v>103824</v>
      </c>
      <c r="BZ113" s="96">
        <v>101664</v>
      </c>
      <c r="CA113" s="96">
        <v>72144</v>
      </c>
      <c r="CB113" s="96"/>
      <c r="CC113" s="96"/>
      <c r="CD113" s="96"/>
      <c r="CE113" s="96">
        <v>119380</v>
      </c>
      <c r="CF113" s="96">
        <v>124976</v>
      </c>
      <c r="CG113" s="96">
        <v>111284</v>
      </c>
      <c r="CH113" s="96">
        <v>119196</v>
      </c>
      <c r="CI113" s="183">
        <v>119520</v>
      </c>
      <c r="CJ113" s="183">
        <v>119052</v>
      </c>
      <c r="CK113" s="183">
        <v>103248</v>
      </c>
      <c r="CL113" s="183">
        <v>94788</v>
      </c>
      <c r="CM113" s="183">
        <v>97920</v>
      </c>
      <c r="CN113" s="183">
        <v>116496</v>
      </c>
      <c r="CO113" s="183">
        <v>102312</v>
      </c>
      <c r="CP113" s="183">
        <v>115668</v>
      </c>
      <c r="CQ113" s="183">
        <v>113877</v>
      </c>
      <c r="CR113" s="183">
        <v>122532</v>
      </c>
      <c r="CS113" s="183">
        <v>109038</v>
      </c>
      <c r="CT113" s="183">
        <v>120888</v>
      </c>
      <c r="CU113" s="183">
        <v>91764</v>
      </c>
      <c r="CV113" s="183">
        <v>107095</v>
      </c>
      <c r="CW113" s="183">
        <v>72319</v>
      </c>
      <c r="CX113" s="96">
        <v>93188</v>
      </c>
      <c r="CY113" s="96"/>
      <c r="CZ113" s="96"/>
      <c r="DA113" s="96"/>
      <c r="DB113" s="96"/>
      <c r="DC113" s="96"/>
      <c r="DD113" s="96"/>
      <c r="DE113" s="96"/>
      <c r="DF113" s="96"/>
      <c r="DG113" s="96"/>
      <c r="DH113" s="96"/>
      <c r="DI113" s="96"/>
      <c r="DJ113" s="96"/>
      <c r="DK113" s="96"/>
      <c r="DL113" s="96"/>
      <c r="DM113" s="96"/>
      <c r="DN113" s="96"/>
      <c r="DO113" s="96"/>
      <c r="DP113" s="96"/>
      <c r="DQ113" s="96"/>
      <c r="DR113" s="96"/>
      <c r="DS113" s="96"/>
      <c r="DT113" s="96"/>
      <c r="DU113" s="96"/>
      <c r="DV113" s="96"/>
      <c r="DW113" s="96"/>
      <c r="DX113" s="96"/>
      <c r="DY113" s="96"/>
      <c r="DZ113" s="96"/>
      <c r="EA113" s="96"/>
      <c r="EB113" s="96"/>
      <c r="EC113" s="96"/>
      <c r="ED113" s="96"/>
      <c r="EE113" s="96"/>
      <c r="EF113" s="96"/>
      <c r="EG113" s="96"/>
      <c r="EH113" s="96"/>
    </row>
    <row r="114" spans="2:138">
      <c r="B114" s="85" t="s">
        <v>270</v>
      </c>
      <c r="C114" s="106" t="s">
        <v>153</v>
      </c>
      <c r="H114" s="96">
        <v>1078080.7589166644</v>
      </c>
      <c r="I114" s="96">
        <v>990317.19299306965</v>
      </c>
      <c r="J114" s="96">
        <v>983237.18460964598</v>
      </c>
      <c r="K114" s="96">
        <v>867353.74197123514</v>
      </c>
      <c r="L114" s="96">
        <v>800395.93569093209</v>
      </c>
      <c r="M114" s="96">
        <v>556549</v>
      </c>
      <c r="N114" s="96">
        <v>845298</v>
      </c>
      <c r="O114" s="96">
        <v>846700</v>
      </c>
      <c r="P114" s="96">
        <v>768695</v>
      </c>
      <c r="Q114" s="96">
        <v>741636.00000000256</v>
      </c>
      <c r="R114" s="96">
        <v>357475</v>
      </c>
      <c r="S114" s="96"/>
      <c r="T114" s="183">
        <v>979623</v>
      </c>
      <c r="U114" s="96">
        <v>859755.14318974037</v>
      </c>
      <c r="V114" s="96">
        <v>1031592.9224337549</v>
      </c>
      <c r="W114" s="96"/>
      <c r="X114" s="96"/>
      <c r="Y114" s="96"/>
      <c r="Z114" s="96"/>
      <c r="AA114" s="96"/>
      <c r="AB114" s="96"/>
      <c r="AC114" s="96"/>
      <c r="AD114" s="96"/>
      <c r="AE114" s="96"/>
      <c r="AF114" s="93"/>
      <c r="AG114" s="93"/>
      <c r="AH114" s="183"/>
      <c r="AI114" s="183"/>
      <c r="AJ114" s="183"/>
      <c r="AK114" s="183"/>
      <c r="AL114" s="183"/>
      <c r="AM114" s="183"/>
      <c r="AN114" s="183"/>
      <c r="AO114" s="183"/>
      <c r="AP114" s="183"/>
      <c r="AQ114" s="183"/>
      <c r="AR114" s="183"/>
      <c r="AS114" s="183"/>
      <c r="AT114" s="183"/>
      <c r="AU114" s="183"/>
      <c r="AV114" s="183"/>
      <c r="AW114" s="183"/>
      <c r="AX114" s="183"/>
      <c r="AY114" s="183"/>
      <c r="AZ114" s="96">
        <v>236592</v>
      </c>
      <c r="BA114" s="96">
        <v>241753.60000000001</v>
      </c>
      <c r="BB114" s="96">
        <v>143765.6</v>
      </c>
      <c r="BC114" s="96">
        <v>215573</v>
      </c>
      <c r="BD114" s="96">
        <v>118258.8</v>
      </c>
      <c r="BE114" s="96">
        <v>39195</v>
      </c>
      <c r="BF114" s="96">
        <v>190089</v>
      </c>
      <c r="BG114" s="96">
        <v>133032</v>
      </c>
      <c r="BH114" s="96">
        <v>196325</v>
      </c>
      <c r="BI114" s="96">
        <v>176645</v>
      </c>
      <c r="BJ114" s="96">
        <v>185625</v>
      </c>
      <c r="BK114" s="96">
        <v>152928</v>
      </c>
      <c r="BL114" s="96">
        <v>144192</v>
      </c>
      <c r="BM114" s="96">
        <v>156038</v>
      </c>
      <c r="BN114" s="96">
        <v>172238</v>
      </c>
      <c r="BO114" s="96">
        <v>156622</v>
      </c>
      <c r="BP114" s="96">
        <v>162907</v>
      </c>
      <c r="BQ114" s="96">
        <v>178265</v>
      </c>
      <c r="BR114" s="96">
        <v>176450</v>
      </c>
      <c r="BS114" s="96">
        <v>131803</v>
      </c>
      <c r="BT114" s="96">
        <v>191074</v>
      </c>
      <c r="BU114" s="96">
        <v>177293</v>
      </c>
      <c r="BV114" s="96">
        <v>127332</v>
      </c>
      <c r="BW114" s="96">
        <v>170100</v>
      </c>
      <c r="BX114" s="96">
        <v>195048</v>
      </c>
      <c r="BY114" s="96">
        <v>186883.20000000019</v>
      </c>
      <c r="BZ114" s="96">
        <v>182995.19999999995</v>
      </c>
      <c r="CA114" s="96">
        <v>129859.19999999979</v>
      </c>
      <c r="CB114" s="96"/>
      <c r="CC114" s="96"/>
      <c r="CD114" s="96"/>
      <c r="CE114" s="96">
        <v>215666</v>
      </c>
      <c r="CF114" s="96">
        <v>225348</v>
      </c>
      <c r="CG114" s="96">
        <v>201063</v>
      </c>
      <c r="CH114" s="96">
        <v>214552.79999999996</v>
      </c>
      <c r="CI114" s="183">
        <v>215136</v>
      </c>
      <c r="CJ114" s="183">
        <v>214293.60000000132</v>
      </c>
      <c r="CK114" s="183">
        <v>185846.40000000011</v>
      </c>
      <c r="CL114" s="183">
        <v>170618</v>
      </c>
      <c r="CM114" s="183">
        <v>176256</v>
      </c>
      <c r="CN114" s="183">
        <v>209693</v>
      </c>
      <c r="CO114" s="183">
        <v>184432</v>
      </c>
      <c r="CP114" s="183">
        <v>208202.40000000084</v>
      </c>
      <c r="CQ114" s="183">
        <v>205255.80000000101</v>
      </c>
      <c r="CR114" s="183">
        <v>221460.00000000081</v>
      </c>
      <c r="CS114" s="183">
        <v>207700</v>
      </c>
      <c r="CT114" s="183">
        <v>217598</v>
      </c>
      <c r="CU114" s="183">
        <v>165334</v>
      </c>
      <c r="CV114" s="183">
        <v>225177</v>
      </c>
      <c r="CW114" s="183">
        <v>159102</v>
      </c>
      <c r="CX114" s="96">
        <v>200422</v>
      </c>
      <c r="CY114" s="96"/>
      <c r="CZ114" s="96"/>
      <c r="DA114" s="96"/>
      <c r="DB114" s="96"/>
      <c r="DC114" s="96"/>
      <c r="DD114" s="96"/>
      <c r="DE114" s="96"/>
      <c r="DF114" s="96"/>
      <c r="DG114" s="96"/>
      <c r="DH114" s="96"/>
      <c r="DI114" s="96"/>
      <c r="DJ114" s="96"/>
      <c r="DK114" s="96"/>
      <c r="DL114" s="96"/>
      <c r="DM114" s="96"/>
      <c r="DN114" s="96"/>
      <c r="DO114" s="96"/>
      <c r="DP114" s="96"/>
      <c r="DQ114" s="96"/>
      <c r="DR114" s="96"/>
      <c r="DS114" s="96"/>
      <c r="DT114" s="96"/>
      <c r="DU114" s="96"/>
      <c r="DV114" s="96"/>
      <c r="DW114" s="96"/>
      <c r="DX114" s="96"/>
      <c r="DY114" s="96"/>
      <c r="DZ114" s="96"/>
      <c r="EA114" s="96"/>
      <c r="EB114" s="96"/>
      <c r="EC114" s="96"/>
      <c r="ED114" s="96"/>
      <c r="EE114" s="96"/>
      <c r="EF114" s="96"/>
      <c r="EG114" s="96"/>
      <c r="EH114" s="96"/>
    </row>
    <row r="115" spans="2:138" s="264" customFormat="1">
      <c r="B115" s="252" t="s">
        <v>271</v>
      </c>
      <c r="C115" s="254"/>
      <c r="D115" s="263"/>
      <c r="E115" s="263"/>
      <c r="F115" s="263"/>
      <c r="H115" s="269"/>
      <c r="I115" s="269"/>
      <c r="J115" s="269"/>
      <c r="K115" s="269"/>
      <c r="L115" s="269"/>
      <c r="M115" s="269"/>
      <c r="N115" s="269"/>
      <c r="O115" s="269"/>
      <c r="P115" s="269"/>
      <c r="Q115" s="269"/>
      <c r="R115" s="269"/>
      <c r="S115" s="269"/>
      <c r="T115" s="268"/>
      <c r="U115" s="269"/>
      <c r="V115" s="269"/>
      <c r="W115" s="269"/>
      <c r="X115" s="269"/>
      <c r="Y115" s="269"/>
      <c r="Z115" s="269"/>
      <c r="AA115" s="269"/>
      <c r="AB115" s="269"/>
      <c r="AC115" s="269"/>
      <c r="AD115" s="269"/>
      <c r="AE115" s="269"/>
      <c r="AF115" s="269"/>
      <c r="AG115" s="269"/>
      <c r="AH115" s="268"/>
      <c r="AI115" s="268"/>
      <c r="AJ115" s="268"/>
      <c r="AK115" s="268"/>
      <c r="AL115" s="268"/>
      <c r="AM115" s="268"/>
      <c r="AN115" s="268"/>
      <c r="AO115" s="268"/>
      <c r="AP115" s="268"/>
      <c r="AQ115" s="268"/>
      <c r="AR115" s="268"/>
      <c r="AS115" s="268"/>
      <c r="AT115" s="268"/>
      <c r="AU115" s="268"/>
      <c r="AV115" s="268"/>
      <c r="AW115" s="268"/>
      <c r="AX115" s="268"/>
      <c r="AY115" s="268"/>
      <c r="AZ115" s="269"/>
      <c r="BA115" s="269"/>
      <c r="BB115" s="269"/>
      <c r="BC115" s="269"/>
      <c r="BD115" s="269"/>
      <c r="BE115" s="269"/>
      <c r="BF115" s="269"/>
      <c r="BG115" s="269"/>
      <c r="BH115" s="269"/>
      <c r="BI115" s="269"/>
      <c r="BJ115" s="269"/>
      <c r="BK115" s="269"/>
      <c r="BL115" s="269"/>
      <c r="BM115" s="269"/>
      <c r="BN115" s="269"/>
      <c r="BO115" s="269"/>
      <c r="BP115" s="269"/>
      <c r="BQ115" s="269"/>
      <c r="BR115" s="269"/>
      <c r="BS115" s="269"/>
      <c r="BT115" s="269"/>
      <c r="BU115" s="269"/>
      <c r="BV115" s="269"/>
      <c r="BW115" s="269"/>
      <c r="BX115" s="269"/>
      <c r="BY115" s="269"/>
      <c r="BZ115" s="269"/>
      <c r="CA115" s="269"/>
      <c r="CB115" s="269"/>
      <c r="CC115" s="269"/>
      <c r="CD115" s="269"/>
      <c r="CE115" s="269"/>
      <c r="CF115" s="269"/>
      <c r="CG115" s="269"/>
      <c r="CH115" s="269"/>
      <c r="CI115" s="268"/>
      <c r="CJ115" s="268"/>
      <c r="CK115" s="268"/>
      <c r="CL115" s="268"/>
      <c r="CM115" s="268"/>
      <c r="CN115" s="268"/>
      <c r="CO115" s="268"/>
      <c r="CP115" s="268"/>
      <c r="CQ115" s="268"/>
      <c r="CR115" s="268"/>
      <c r="CS115" s="268"/>
      <c r="CT115" s="268"/>
      <c r="CU115" s="268"/>
      <c r="CV115" s="268"/>
      <c r="CW115" s="268"/>
      <c r="CX115" s="269"/>
      <c r="CY115" s="269"/>
      <c r="CZ115" s="269"/>
      <c r="DA115" s="269"/>
      <c r="DB115" s="269"/>
      <c r="DC115" s="269"/>
      <c r="DD115" s="269"/>
      <c r="DE115" s="269"/>
      <c r="DF115" s="269"/>
      <c r="DG115" s="269"/>
      <c r="DH115" s="269"/>
      <c r="DI115" s="269"/>
      <c r="DJ115" s="269"/>
      <c r="DK115" s="269"/>
      <c r="DL115" s="269"/>
      <c r="DM115" s="269"/>
      <c r="DN115" s="269"/>
      <c r="DO115" s="269"/>
      <c r="DP115" s="269"/>
      <c r="DQ115" s="269"/>
      <c r="DR115" s="269"/>
      <c r="DS115" s="269"/>
      <c r="DT115" s="269"/>
      <c r="DU115" s="269"/>
      <c r="DV115" s="269"/>
      <c r="DW115" s="269"/>
      <c r="DX115" s="269"/>
      <c r="DY115" s="269"/>
      <c r="DZ115" s="269"/>
      <c r="EA115" s="269"/>
      <c r="EB115" s="269"/>
      <c r="EC115" s="269"/>
      <c r="ED115" s="269"/>
      <c r="EE115" s="269"/>
      <c r="EF115" s="269"/>
      <c r="EG115" s="269"/>
      <c r="EH115" s="269"/>
    </row>
    <row r="116" spans="2:138">
      <c r="B116" s="105" t="s">
        <v>272</v>
      </c>
      <c r="C116" s="106" t="s">
        <v>174</v>
      </c>
      <c r="H116" s="139">
        <v>3</v>
      </c>
      <c r="I116" s="139">
        <v>3</v>
      </c>
      <c r="J116" s="139">
        <v>3</v>
      </c>
      <c r="K116" s="139">
        <v>3</v>
      </c>
      <c r="L116" s="139">
        <v>3</v>
      </c>
      <c r="M116" s="139">
        <v>3</v>
      </c>
      <c r="N116" s="139">
        <v>3</v>
      </c>
      <c r="O116" s="139">
        <v>3</v>
      </c>
      <c r="P116" s="139">
        <v>3</v>
      </c>
      <c r="Q116" s="139">
        <v>3</v>
      </c>
      <c r="R116" s="139">
        <v>3</v>
      </c>
      <c r="S116" s="139"/>
      <c r="T116" s="195">
        <v>3</v>
      </c>
      <c r="U116" s="139">
        <v>3</v>
      </c>
      <c r="V116" s="139">
        <v>3</v>
      </c>
      <c r="W116" s="139"/>
      <c r="X116" s="139"/>
      <c r="Y116" s="139"/>
      <c r="Z116" s="139"/>
      <c r="AA116" s="139"/>
      <c r="AB116" s="139"/>
      <c r="AC116" s="139"/>
      <c r="AD116" s="139"/>
      <c r="AE116" s="139"/>
      <c r="AF116" s="94"/>
      <c r="AG116" s="94"/>
      <c r="AH116" s="242"/>
      <c r="AI116" s="242"/>
      <c r="AJ116" s="242"/>
      <c r="AK116" s="242"/>
      <c r="AL116" s="242"/>
      <c r="AM116" s="242"/>
      <c r="AN116" s="242"/>
      <c r="AO116" s="242"/>
      <c r="AP116" s="242"/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139">
        <v>3</v>
      </c>
      <c r="BA116" s="139">
        <v>3</v>
      </c>
      <c r="BB116" s="139">
        <v>3</v>
      </c>
      <c r="BC116" s="139">
        <v>3</v>
      </c>
      <c r="BD116" s="139">
        <v>3</v>
      </c>
      <c r="BE116" s="139">
        <v>3</v>
      </c>
      <c r="BF116" s="139">
        <v>3</v>
      </c>
      <c r="BG116" s="139">
        <v>3</v>
      </c>
      <c r="BH116" s="139">
        <v>3</v>
      </c>
      <c r="BI116" s="139">
        <v>3</v>
      </c>
      <c r="BJ116" s="139">
        <v>3</v>
      </c>
      <c r="BK116" s="139">
        <v>3</v>
      </c>
      <c r="BL116" s="139">
        <v>3</v>
      </c>
      <c r="BM116" s="139">
        <v>3</v>
      </c>
      <c r="BN116" s="139">
        <v>3</v>
      </c>
      <c r="BO116" s="139">
        <v>3</v>
      </c>
      <c r="BP116" s="139">
        <v>3</v>
      </c>
      <c r="BQ116" s="139">
        <v>3</v>
      </c>
      <c r="BR116" s="139">
        <v>3</v>
      </c>
      <c r="BS116" s="139">
        <v>3</v>
      </c>
      <c r="BT116" s="139">
        <v>3</v>
      </c>
      <c r="BU116" s="139">
        <v>3</v>
      </c>
      <c r="BV116" s="139">
        <v>3</v>
      </c>
      <c r="BW116" s="139">
        <v>3</v>
      </c>
      <c r="BX116" s="139">
        <v>3</v>
      </c>
      <c r="BY116" s="139">
        <v>3</v>
      </c>
      <c r="BZ116" s="139">
        <v>3</v>
      </c>
      <c r="CA116" s="139">
        <v>3</v>
      </c>
      <c r="CB116" s="139">
        <v>3</v>
      </c>
      <c r="CC116" s="139">
        <v>3</v>
      </c>
      <c r="CD116" s="139">
        <v>3</v>
      </c>
      <c r="CE116" s="139">
        <v>3</v>
      </c>
      <c r="CF116" s="95">
        <v>3</v>
      </c>
      <c r="CG116" s="95">
        <v>3</v>
      </c>
      <c r="CH116" s="95">
        <v>3</v>
      </c>
      <c r="CI116" s="195">
        <v>3</v>
      </c>
      <c r="CJ116" s="195">
        <v>3</v>
      </c>
      <c r="CK116" s="195">
        <v>3</v>
      </c>
      <c r="CL116" s="195">
        <v>3</v>
      </c>
      <c r="CM116" s="195">
        <v>3</v>
      </c>
      <c r="CN116" s="195">
        <v>3</v>
      </c>
      <c r="CO116" s="195">
        <v>3</v>
      </c>
      <c r="CP116" s="195">
        <v>3</v>
      </c>
      <c r="CQ116" s="195">
        <v>3</v>
      </c>
      <c r="CR116" s="195">
        <v>3</v>
      </c>
      <c r="CS116" s="195">
        <v>3</v>
      </c>
      <c r="CT116" s="195">
        <v>3</v>
      </c>
      <c r="CU116" s="195">
        <v>3</v>
      </c>
      <c r="CV116" s="195">
        <v>3</v>
      </c>
      <c r="CW116" s="195">
        <v>3</v>
      </c>
      <c r="CX116" s="95">
        <v>3</v>
      </c>
      <c r="CY116" s="95"/>
      <c r="CZ116" s="95"/>
      <c r="DA116" s="95"/>
      <c r="DB116" s="95"/>
      <c r="DC116" s="95"/>
      <c r="DD116" s="95"/>
      <c r="DE116" s="95"/>
      <c r="DF116" s="95"/>
      <c r="DG116" s="95"/>
      <c r="DH116" s="95"/>
      <c r="DI116" s="95"/>
      <c r="DJ116" s="95"/>
      <c r="DK116" s="95"/>
      <c r="DL116" s="95"/>
      <c r="DM116" s="95"/>
      <c r="DN116" s="95"/>
      <c r="DO116" s="95"/>
      <c r="DP116" s="95"/>
      <c r="DQ116" s="95"/>
      <c r="DR116" s="95"/>
      <c r="DS116" s="95"/>
      <c r="DT116" s="95"/>
      <c r="DU116" s="95"/>
      <c r="DV116" s="95"/>
      <c r="DW116" s="95"/>
      <c r="DX116" s="95"/>
      <c r="DY116" s="95"/>
      <c r="DZ116" s="95"/>
      <c r="EA116" s="95"/>
      <c r="EB116" s="95"/>
      <c r="EC116" s="95"/>
      <c r="ED116" s="95"/>
      <c r="EE116" s="95"/>
      <c r="EF116" s="95"/>
      <c r="EG116" s="95"/>
      <c r="EH116" s="95"/>
    </row>
    <row r="117" spans="2:138">
      <c r="B117" s="104" t="s">
        <v>273</v>
      </c>
      <c r="C117" s="106" t="s">
        <v>181</v>
      </c>
      <c r="H117" s="96">
        <f>24*H116*(H5-H4+1)</f>
        <v>2232</v>
      </c>
      <c r="I117" s="96">
        <f>24*I116*(I5-I4+1)</f>
        <v>2016</v>
      </c>
      <c r="J117" s="96">
        <f>24*J116*(J5-J4+1)</f>
        <v>2232</v>
      </c>
      <c r="K117" s="96">
        <v>2160</v>
      </c>
      <c r="L117" s="96">
        <v>2232</v>
      </c>
      <c r="M117" s="96">
        <v>2160</v>
      </c>
      <c r="N117" s="96">
        <f>24*N116*(N5-N4+1)</f>
        <v>2232</v>
      </c>
      <c r="O117" s="96">
        <f>24*O116*(O5-O4+1)</f>
        <v>2232</v>
      </c>
      <c r="P117" s="96">
        <f>24*P116*(P5-P4+1)</f>
        <v>2160</v>
      </c>
      <c r="Q117" s="96">
        <f>24*Q116*(Q5-Q4+1)</f>
        <v>2232</v>
      </c>
      <c r="R117" s="96">
        <v>2160</v>
      </c>
      <c r="S117" s="96"/>
      <c r="T117" s="183">
        <v>2232</v>
      </c>
      <c r="U117" s="96">
        <v>2016</v>
      </c>
      <c r="V117" s="96">
        <v>2232</v>
      </c>
      <c r="W117" s="96"/>
      <c r="X117" s="96"/>
      <c r="Y117" s="96"/>
      <c r="Z117" s="96"/>
      <c r="AA117" s="96"/>
      <c r="AB117" s="96"/>
      <c r="AC117" s="96"/>
      <c r="AD117" s="96"/>
      <c r="AE117" s="96"/>
      <c r="AF117" s="94"/>
      <c r="AG117" s="94"/>
      <c r="AH117" s="242"/>
      <c r="AI117" s="242"/>
      <c r="AJ117" s="242"/>
      <c r="AK117" s="242"/>
      <c r="AL117" s="242"/>
      <c r="AM117" s="242"/>
      <c r="AN117" s="242"/>
      <c r="AO117" s="242"/>
      <c r="AP117" s="242"/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96">
        <f t="shared" ref="AZ117:BD117" si="91">AZ116*7*24</f>
        <v>504</v>
      </c>
      <c r="BA117" s="96">
        <f t="shared" si="91"/>
        <v>504</v>
      </c>
      <c r="BB117" s="96">
        <f t="shared" si="91"/>
        <v>504</v>
      </c>
      <c r="BC117" s="96">
        <f t="shared" si="91"/>
        <v>504</v>
      </c>
      <c r="BD117" s="96">
        <f t="shared" si="91"/>
        <v>504</v>
      </c>
      <c r="BE117" s="96">
        <f>BE116*7*24</f>
        <v>504</v>
      </c>
      <c r="BF117" s="96">
        <f t="shared" ref="BF117:BG117" si="92">24*7*BF116</f>
        <v>504</v>
      </c>
      <c r="BG117" s="96">
        <f t="shared" si="92"/>
        <v>504</v>
      </c>
      <c r="BH117" s="96">
        <v>504</v>
      </c>
      <c r="BI117" s="96">
        <v>504</v>
      </c>
      <c r="BJ117" s="96">
        <v>504</v>
      </c>
      <c r="BK117" s="96">
        <v>504</v>
      </c>
      <c r="BL117" s="96">
        <v>504</v>
      </c>
      <c r="BM117" s="96">
        <v>504</v>
      </c>
      <c r="BN117" s="96">
        <v>504</v>
      </c>
      <c r="BO117" s="96">
        <v>504</v>
      </c>
      <c r="BP117" s="96">
        <v>504</v>
      </c>
      <c r="BQ117" s="96">
        <v>504</v>
      </c>
      <c r="BR117" s="96">
        <f t="shared" ref="BR117:CA117" si="93">7*24*BR116</f>
        <v>504</v>
      </c>
      <c r="BS117" s="96">
        <f t="shared" si="93"/>
        <v>504</v>
      </c>
      <c r="BT117" s="96">
        <f t="shared" si="93"/>
        <v>504</v>
      </c>
      <c r="BU117" s="96">
        <f t="shared" si="93"/>
        <v>504</v>
      </c>
      <c r="BV117" s="96">
        <f t="shared" si="93"/>
        <v>504</v>
      </c>
      <c r="BW117" s="96">
        <f t="shared" si="93"/>
        <v>504</v>
      </c>
      <c r="BX117" s="96">
        <f t="shared" si="93"/>
        <v>504</v>
      </c>
      <c r="BY117" s="96">
        <f t="shared" si="93"/>
        <v>504</v>
      </c>
      <c r="BZ117" s="96">
        <f t="shared" si="93"/>
        <v>504</v>
      </c>
      <c r="CA117" s="96">
        <f t="shared" si="93"/>
        <v>504</v>
      </c>
      <c r="CB117" s="96">
        <v>504</v>
      </c>
      <c r="CC117" s="96">
        <v>504</v>
      </c>
      <c r="CD117" s="96">
        <v>504</v>
      </c>
      <c r="CE117" s="96">
        <v>504</v>
      </c>
      <c r="CF117" s="95">
        <v>504</v>
      </c>
      <c r="CG117" s="95">
        <v>504</v>
      </c>
      <c r="CH117" s="95">
        <v>504</v>
      </c>
      <c r="CI117" s="183">
        <v>504</v>
      </c>
      <c r="CJ117" s="183">
        <f>IF(AND(CJ130&lt;&gt;0,CJ131&lt;&gt;0,CJ129&lt;&gt;0),7*24*CJ116,0)</f>
        <v>504</v>
      </c>
      <c r="CK117" s="183">
        <f t="shared" ref="CK117" si="94">IF(AND(CK130&lt;&gt;0,CK131&lt;&gt;0,CK129&lt;&gt;0),7*24*CK116,0)</f>
        <v>504</v>
      </c>
      <c r="CL117" s="183">
        <v>504</v>
      </c>
      <c r="CM117" s="183">
        <v>504</v>
      </c>
      <c r="CN117" s="183">
        <v>504</v>
      </c>
      <c r="CO117" s="183">
        <v>504</v>
      </c>
      <c r="CP117" s="183">
        <v>504</v>
      </c>
      <c r="CQ117" s="183">
        <v>504</v>
      </c>
      <c r="CR117" s="183">
        <f>IF(AND(CR130&lt;&gt;0,CR131&lt;&gt;0,CR129&lt;&gt;0),7*24*CR116,0)</f>
        <v>504</v>
      </c>
      <c r="CS117" s="183">
        <f t="shared" ref="CS117:CX117" si="95">IF(AND(CS130&lt;&gt;0,CS131&lt;&gt;0,CS129&lt;&gt;0),7*24*CS116,0)</f>
        <v>504</v>
      </c>
      <c r="CT117" s="183">
        <f t="shared" si="95"/>
        <v>504</v>
      </c>
      <c r="CU117" s="183">
        <f t="shared" si="95"/>
        <v>504</v>
      </c>
      <c r="CV117" s="183">
        <f t="shared" si="95"/>
        <v>504</v>
      </c>
      <c r="CW117" s="183">
        <f t="shared" si="95"/>
        <v>504</v>
      </c>
      <c r="CX117" s="95">
        <f t="shared" si="95"/>
        <v>504</v>
      </c>
      <c r="CY117" s="95"/>
      <c r="CZ117" s="95"/>
      <c r="DA117" s="95"/>
      <c r="DB117" s="95"/>
      <c r="DC117" s="95"/>
      <c r="DD117" s="95"/>
      <c r="DE117" s="95"/>
      <c r="DF117" s="95"/>
      <c r="DG117" s="95"/>
      <c r="DH117" s="95"/>
      <c r="DI117" s="95"/>
      <c r="DJ117" s="95"/>
      <c r="DK117" s="95"/>
      <c r="DL117" s="95"/>
      <c r="DM117" s="95"/>
      <c r="DN117" s="95"/>
      <c r="DO117" s="95"/>
      <c r="DP117" s="95"/>
      <c r="DQ117" s="95"/>
      <c r="DR117" s="95"/>
      <c r="DS117" s="95"/>
      <c r="DT117" s="95"/>
      <c r="DU117" s="95"/>
      <c r="DV117" s="95"/>
      <c r="DW117" s="95"/>
      <c r="DX117" s="95"/>
      <c r="DY117" s="95"/>
      <c r="DZ117" s="95"/>
      <c r="EA117" s="95"/>
      <c r="EB117" s="95"/>
      <c r="EC117" s="95"/>
      <c r="ED117" s="95"/>
      <c r="EE117" s="95"/>
      <c r="EF117" s="95"/>
      <c r="EG117" s="95"/>
      <c r="EH117" s="95"/>
    </row>
    <row r="118" spans="2:138">
      <c r="B118" s="104" t="s">
        <v>274</v>
      </c>
      <c r="C118" s="106" t="s">
        <v>183</v>
      </c>
      <c r="H118" s="129">
        <v>0.92380376344086013</v>
      </c>
      <c r="I118" s="129">
        <v>0.9320466077398275</v>
      </c>
      <c r="J118" s="129">
        <v>0.9376279985590138</v>
      </c>
      <c r="K118" s="129">
        <v>0.92728240413052176</v>
      </c>
      <c r="L118" s="129">
        <v>0.87637096774193546</v>
      </c>
      <c r="M118" s="129">
        <v>0.76</v>
      </c>
      <c r="N118" s="129">
        <v>0.96</v>
      </c>
      <c r="O118" s="129">
        <v>0.92928315412180651</v>
      </c>
      <c r="P118" s="129">
        <v>0.91664351851851855</v>
      </c>
      <c r="Q118" s="129">
        <v>0.90333781362007171</v>
      </c>
      <c r="R118" s="129">
        <v>0.92863425925925924</v>
      </c>
      <c r="S118" s="129"/>
      <c r="T118" s="150">
        <v>0.93847968936673742</v>
      </c>
      <c r="U118" s="129">
        <v>0.95456183862428479</v>
      </c>
      <c r="V118" s="129">
        <v>0.87331242532855435</v>
      </c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98"/>
      <c r="AG118" s="198"/>
      <c r="AH118" s="150"/>
      <c r="AI118" s="150"/>
      <c r="AJ118" s="150"/>
      <c r="AK118" s="150"/>
      <c r="AL118" s="150"/>
      <c r="AM118" s="150"/>
      <c r="AN118" s="150"/>
      <c r="AO118" s="150"/>
      <c r="AP118" s="150"/>
      <c r="AQ118" s="150"/>
      <c r="AR118" s="150"/>
      <c r="AS118" s="150"/>
      <c r="AT118" s="150"/>
      <c r="AU118" s="150"/>
      <c r="AV118" s="150"/>
      <c r="AW118" s="150"/>
      <c r="AX118" s="150"/>
      <c r="AY118" s="150"/>
      <c r="AZ118" s="129">
        <v>0.98</v>
      </c>
      <c r="BA118" s="129">
        <v>0.94</v>
      </c>
      <c r="BB118" s="129">
        <v>0.95</v>
      </c>
      <c r="BC118" s="129">
        <v>0.65</v>
      </c>
      <c r="BD118" s="129">
        <v>0.68</v>
      </c>
      <c r="BE118" s="129">
        <v>0.66</v>
      </c>
      <c r="BF118" s="129">
        <v>0.72863756613756614</v>
      </c>
      <c r="BG118" s="129">
        <v>0.95</v>
      </c>
      <c r="BH118" s="129">
        <v>0.9774801587301587</v>
      </c>
      <c r="BI118" s="129">
        <v>0.96878968253968245</v>
      </c>
      <c r="BJ118" s="129">
        <v>0.97</v>
      </c>
      <c r="BK118" s="129">
        <v>0.9767526455026454</v>
      </c>
      <c r="BL118" s="129">
        <v>0.89884259259259247</v>
      </c>
      <c r="BM118" s="129">
        <v>0.94312169312169303</v>
      </c>
      <c r="BN118" s="129">
        <v>0.87837301587301586</v>
      </c>
      <c r="BO118" s="129">
        <v>0.93644179894179902</v>
      </c>
      <c r="BP118" s="129">
        <v>0.93984788359788363</v>
      </c>
      <c r="BQ118" s="129">
        <v>0.93161375661375667</v>
      </c>
      <c r="BR118" s="129">
        <v>0.86273148148148149</v>
      </c>
      <c r="BS118" s="129">
        <v>0.91746031746031742</v>
      </c>
      <c r="BT118" s="129">
        <v>0.95582010582010579</v>
      </c>
      <c r="BU118" s="129">
        <v>0.93</v>
      </c>
      <c r="BV118" s="129">
        <v>0.94265873015873025</v>
      </c>
      <c r="BW118" s="129">
        <v>0.88918650793650789</v>
      </c>
      <c r="BX118" s="129">
        <v>0.82</v>
      </c>
      <c r="BY118" s="129">
        <v>0.96</v>
      </c>
      <c r="BZ118" s="129">
        <v>0.96732804232804226</v>
      </c>
      <c r="CA118" s="129">
        <v>0.89573412698412691</v>
      </c>
      <c r="CB118" s="129">
        <v>0.94001322751322747</v>
      </c>
      <c r="CC118" s="129">
        <v>0.92232142857142863</v>
      </c>
      <c r="CD118" s="129">
        <v>0.88386243386243379</v>
      </c>
      <c r="CE118" s="129">
        <v>0.93082010582010577</v>
      </c>
      <c r="CF118" s="129">
        <v>0.86441798941798931</v>
      </c>
      <c r="CG118" s="129">
        <v>0.92447089947089944</v>
      </c>
      <c r="CH118" s="129">
        <v>0.94898148148148154</v>
      </c>
      <c r="CI118" s="150">
        <v>0.8845238095238096</v>
      </c>
      <c r="CJ118" s="150">
        <v>0.94794973544973538</v>
      </c>
      <c r="CK118" s="150">
        <v>0.96167328042328049</v>
      </c>
      <c r="CL118" s="150">
        <v>0.95185185185185184</v>
      </c>
      <c r="CM118" s="150">
        <v>0.95710978835978833</v>
      </c>
      <c r="CN118" s="150">
        <v>0.94788359788359788</v>
      </c>
      <c r="CO118" s="150">
        <v>0.97265211640211635</v>
      </c>
      <c r="CP118" s="150">
        <v>0.90294312169312163</v>
      </c>
      <c r="CQ118" s="150">
        <v>0.95644841269841274</v>
      </c>
      <c r="CR118" s="150">
        <v>0.90254629629629624</v>
      </c>
      <c r="CS118" s="150">
        <v>0.78207671957671965</v>
      </c>
      <c r="CT118" s="150">
        <v>0.80839947089947095</v>
      </c>
      <c r="CU118" s="150">
        <v>0.98654100529100519</v>
      </c>
      <c r="CV118" s="150">
        <v>0.89341931216931225</v>
      </c>
      <c r="CW118" s="150">
        <v>0.97609126984126982</v>
      </c>
      <c r="CX118" s="129">
        <v>0.862202380952381</v>
      </c>
      <c r="CY118" s="129"/>
      <c r="CZ118" s="129"/>
      <c r="DA118" s="129"/>
      <c r="DB118" s="129"/>
      <c r="DC118" s="129"/>
      <c r="DD118" s="129"/>
      <c r="DE118" s="129"/>
      <c r="DF118" s="129"/>
      <c r="DG118" s="129"/>
      <c r="DH118" s="129"/>
      <c r="DI118" s="129"/>
      <c r="DJ118" s="129"/>
      <c r="DK118" s="129"/>
      <c r="DL118" s="129"/>
      <c r="DM118" s="129"/>
      <c r="DN118" s="129"/>
      <c r="DO118" s="129"/>
      <c r="DP118" s="129"/>
      <c r="DQ118" s="129"/>
      <c r="DR118" s="129"/>
      <c r="DS118" s="129"/>
      <c r="DT118" s="129"/>
      <c r="DU118" s="129"/>
      <c r="DV118" s="129"/>
      <c r="DW118" s="129"/>
      <c r="DX118" s="129"/>
      <c r="DY118" s="129"/>
      <c r="DZ118" s="129"/>
      <c r="EA118" s="129"/>
      <c r="EB118" s="129"/>
      <c r="EC118" s="129"/>
      <c r="ED118" s="129"/>
      <c r="EE118" s="129"/>
      <c r="EF118" s="129"/>
      <c r="EG118" s="129"/>
      <c r="EH118" s="129"/>
    </row>
    <row r="119" spans="2:138">
      <c r="B119" s="104" t="s">
        <v>275</v>
      </c>
      <c r="C119" s="106" t="s">
        <v>181</v>
      </c>
      <c r="H119" s="96">
        <v>1870</v>
      </c>
      <c r="I119" s="96">
        <v>1707</v>
      </c>
      <c r="J119" s="96">
        <v>1560.16</v>
      </c>
      <c r="K119" s="96">
        <v>1755</v>
      </c>
      <c r="L119" s="96">
        <v>1682.2115999999999</v>
      </c>
      <c r="M119" s="96">
        <v>1376.1000000000001</v>
      </c>
      <c r="N119" s="96">
        <f t="shared" ref="N119:Q119" si="96">+N128</f>
        <v>1866</v>
      </c>
      <c r="O119" s="96">
        <f t="shared" si="96"/>
        <v>1783</v>
      </c>
      <c r="P119" s="96">
        <f t="shared" si="96"/>
        <v>1740</v>
      </c>
      <c r="Q119" s="96">
        <f t="shared" si="96"/>
        <v>1814</v>
      </c>
      <c r="R119" s="96">
        <v>1793</v>
      </c>
      <c r="S119" s="96"/>
      <c r="T119" s="183">
        <v>1902</v>
      </c>
      <c r="U119" s="96">
        <v>1735</v>
      </c>
      <c r="V119" s="96">
        <v>1740</v>
      </c>
      <c r="W119" s="96"/>
      <c r="X119" s="96"/>
      <c r="Y119" s="96"/>
      <c r="Z119" s="96"/>
      <c r="AA119" s="96"/>
      <c r="AB119" s="96"/>
      <c r="AC119" s="96"/>
      <c r="AD119" s="96"/>
      <c r="AE119" s="96"/>
      <c r="AF119" s="94"/>
      <c r="AG119" s="94"/>
      <c r="AH119" s="241"/>
      <c r="AI119" s="241"/>
      <c r="AJ119" s="241"/>
      <c r="AK119" s="241"/>
      <c r="AL119" s="241"/>
      <c r="AM119" s="241"/>
      <c r="AN119" s="241"/>
      <c r="AO119" s="241"/>
      <c r="AP119" s="241"/>
      <c r="AQ119" s="241"/>
      <c r="AR119" s="241"/>
      <c r="AS119" s="241"/>
      <c r="AT119" s="241"/>
      <c r="AU119" s="241"/>
      <c r="AV119" s="241"/>
      <c r="AW119" s="241"/>
      <c r="AX119" s="241"/>
      <c r="AY119" s="241"/>
      <c r="AZ119" s="96">
        <v>403.37</v>
      </c>
      <c r="BA119" s="96">
        <v>388.68</v>
      </c>
      <c r="BB119" s="96">
        <v>343.48</v>
      </c>
      <c r="BC119" s="96">
        <v>291.17</v>
      </c>
      <c r="BD119" s="96">
        <v>238</v>
      </c>
      <c r="BE119" s="96">
        <v>280.18333333333334</v>
      </c>
      <c r="BF119" s="96">
        <v>290.39</v>
      </c>
      <c r="BG119" s="96">
        <v>405</v>
      </c>
      <c r="BH119" s="96">
        <v>418.91999999999996</v>
      </c>
      <c r="BI119" s="96">
        <v>424.40000000000146</v>
      </c>
      <c r="BJ119" s="96">
        <v>424.5</v>
      </c>
      <c r="BK119" s="96">
        <v>427.69999999999709</v>
      </c>
      <c r="BL119" s="96">
        <v>399</v>
      </c>
      <c r="BM119" s="96">
        <v>401.89999999999782</v>
      </c>
      <c r="BN119" s="96">
        <v>396.5</v>
      </c>
      <c r="BO119" s="96">
        <v>393</v>
      </c>
      <c r="BP119" s="96">
        <v>396</v>
      </c>
      <c r="BQ119" s="96">
        <v>392.90000000000146</v>
      </c>
      <c r="BR119" s="96">
        <v>359.70000000000073</v>
      </c>
      <c r="BS119" s="96">
        <v>408</v>
      </c>
      <c r="BT119" s="96">
        <v>423.80000000000291</v>
      </c>
      <c r="BU119" s="96">
        <v>419</v>
      </c>
      <c r="BV119" s="96">
        <v>426.30000000000291</v>
      </c>
      <c r="BW119" s="96">
        <v>399.80000000000291</v>
      </c>
      <c r="BX119" s="96">
        <v>349.5</v>
      </c>
      <c r="BY119" s="96">
        <v>423.29999999999927</v>
      </c>
      <c r="BZ119" s="96">
        <v>423.09999999999854</v>
      </c>
      <c r="CA119" s="96">
        <v>397.70000000000073</v>
      </c>
      <c r="CB119" s="96">
        <v>423</v>
      </c>
      <c r="CC119" s="96">
        <v>411.40000000000146</v>
      </c>
      <c r="CD119" s="96">
        <v>396.89999999999782</v>
      </c>
      <c r="CE119" s="96">
        <v>422.29999999999927</v>
      </c>
      <c r="CF119" s="127">
        <v>393.09999999999854</v>
      </c>
      <c r="CG119" s="127">
        <v>413.40000000000146</v>
      </c>
      <c r="CH119" s="127">
        <v>415.5</v>
      </c>
      <c r="CI119" s="183">
        <v>403.90000000000146</v>
      </c>
      <c r="CJ119" s="183">
        <v>431.19999999999709</v>
      </c>
      <c r="CK119" s="183">
        <v>434.5</v>
      </c>
      <c r="CL119" s="183">
        <v>433</v>
      </c>
      <c r="CM119" s="183">
        <v>435.70000000000073</v>
      </c>
      <c r="CN119" s="183">
        <v>424.50000000000728</v>
      </c>
      <c r="CO119" s="183">
        <v>437.30000000000291</v>
      </c>
      <c r="CP119" s="183">
        <v>414.70000000000073</v>
      </c>
      <c r="CQ119" s="183">
        <v>423.09999999999491</v>
      </c>
      <c r="CR119" s="183">
        <v>402.10000000000218</v>
      </c>
      <c r="CS119" s="183">
        <v>356.299999999992</v>
      </c>
      <c r="CT119" s="183">
        <v>345</v>
      </c>
      <c r="CU119" s="183">
        <v>441.5</v>
      </c>
      <c r="CV119" s="183">
        <v>396.09999999999854</v>
      </c>
      <c r="CW119" s="183">
        <v>411.30000000001019</v>
      </c>
      <c r="CX119" s="127">
        <v>383.80000000000291</v>
      </c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</row>
    <row r="120" spans="2:138">
      <c r="B120" s="104" t="s">
        <v>276</v>
      </c>
      <c r="C120" s="106" t="s">
        <v>181</v>
      </c>
      <c r="H120" s="96">
        <f>H117*H118</f>
        <v>2061.9299999999998</v>
      </c>
      <c r="I120" s="96">
        <f t="shared" ref="I120:J120" si="97">I117*I118</f>
        <v>1879.0059612034922</v>
      </c>
      <c r="J120" s="96">
        <f t="shared" si="97"/>
        <v>2092.7856927837188</v>
      </c>
      <c r="K120" s="96">
        <v>2052</v>
      </c>
      <c r="L120" s="96">
        <v>1956.06</v>
      </c>
      <c r="M120" s="96">
        <v>1650.88</v>
      </c>
      <c r="N120" s="96">
        <f t="shared" ref="N120:Q120" si="98">+N117*N118</f>
        <v>2142.7199999999998</v>
      </c>
      <c r="O120" s="96">
        <f t="shared" si="98"/>
        <v>2074.1599999998721</v>
      </c>
      <c r="P120" s="96">
        <f t="shared" si="98"/>
        <v>1979.95</v>
      </c>
      <c r="Q120" s="96">
        <f t="shared" si="98"/>
        <v>2016.25</v>
      </c>
      <c r="R120" s="96">
        <v>2005.85</v>
      </c>
      <c r="S120" s="96"/>
      <c r="T120" s="183">
        <v>2086.6999999999998</v>
      </c>
      <c r="U120" s="96">
        <v>1989.9166666666667</v>
      </c>
      <c r="V120" s="96">
        <v>1933.2</v>
      </c>
      <c r="W120" s="96"/>
      <c r="X120" s="96"/>
      <c r="Y120" s="96"/>
      <c r="Z120" s="96"/>
      <c r="AA120" s="96"/>
      <c r="AB120" s="96"/>
      <c r="AC120" s="96"/>
      <c r="AD120" s="96"/>
      <c r="AE120" s="96"/>
      <c r="AF120" s="94"/>
      <c r="AG120" s="94"/>
      <c r="AH120" s="241"/>
      <c r="AI120" s="241"/>
      <c r="AJ120" s="241"/>
      <c r="AK120" s="241"/>
      <c r="AL120" s="241"/>
      <c r="AM120" s="241"/>
      <c r="AN120" s="241"/>
      <c r="AO120" s="241"/>
      <c r="AP120" s="241"/>
      <c r="AQ120" s="241"/>
      <c r="AR120" s="241"/>
      <c r="AS120" s="241"/>
      <c r="AT120" s="241"/>
      <c r="AU120" s="241"/>
      <c r="AV120" s="241"/>
      <c r="AW120" s="241"/>
      <c r="AX120" s="241"/>
      <c r="AY120" s="241"/>
      <c r="AZ120" s="96">
        <f t="shared" ref="AZ120:BG120" si="99">+AZ117-AZ121</f>
        <v>489.87</v>
      </c>
      <c r="BA120" s="96">
        <f t="shared" si="99"/>
        <v>473.88</v>
      </c>
      <c r="BB120" s="96">
        <f t="shared" si="99"/>
        <v>478.52</v>
      </c>
      <c r="BC120" s="96">
        <f t="shared" si="99"/>
        <v>334.38</v>
      </c>
      <c r="BD120" s="96">
        <f t="shared" si="99"/>
        <v>491</v>
      </c>
      <c r="BE120" s="96">
        <f t="shared" si="99"/>
        <v>331.77</v>
      </c>
      <c r="BF120" s="96">
        <f t="shared" si="99"/>
        <v>362.82</v>
      </c>
      <c r="BG120" s="96">
        <f t="shared" si="99"/>
        <v>477.2</v>
      </c>
      <c r="BH120" s="96">
        <v>492.65</v>
      </c>
      <c r="BI120" s="96">
        <v>488.27</v>
      </c>
      <c r="BJ120" s="96">
        <v>487.5</v>
      </c>
      <c r="BK120" s="96">
        <v>492.3</v>
      </c>
      <c r="BL120" s="96">
        <v>453</v>
      </c>
      <c r="BM120" s="96">
        <v>475.33333333333331</v>
      </c>
      <c r="BN120" s="96">
        <v>442.7</v>
      </c>
      <c r="BO120" s="96">
        <v>471.9666666666667</v>
      </c>
      <c r="BP120" s="96">
        <v>473.68333333333334</v>
      </c>
      <c r="BQ120" s="96">
        <v>469.53333333333336</v>
      </c>
      <c r="BR120" s="96">
        <f t="shared" ref="BR120:BX120" si="100">+BR117-BR121</f>
        <v>363.6</v>
      </c>
      <c r="BS120" s="96">
        <f t="shared" si="100"/>
        <v>420.8</v>
      </c>
      <c r="BT120" s="96">
        <f t="shared" si="100"/>
        <v>481.7</v>
      </c>
      <c r="BU120" s="96">
        <f t="shared" si="100"/>
        <v>468.9</v>
      </c>
      <c r="BV120" s="96">
        <f t="shared" si="100"/>
        <v>475.1</v>
      </c>
      <c r="BW120" s="96">
        <f t="shared" si="100"/>
        <v>442.5</v>
      </c>
      <c r="BX120" s="96">
        <f t="shared" si="100"/>
        <v>411.5333333333333</v>
      </c>
      <c r="BY120" s="96">
        <f>+BY117-BY121</f>
        <v>482.26666666666665</v>
      </c>
      <c r="BZ120" s="96">
        <f>+BZ117-BZ121</f>
        <v>469.16666666666669</v>
      </c>
      <c r="CA120" s="96">
        <f>+CA117-CA121</f>
        <v>447.58333333333331</v>
      </c>
      <c r="CB120" s="96">
        <v>473.8</v>
      </c>
      <c r="CC120" s="96">
        <v>464.2</v>
      </c>
      <c r="CD120" s="96">
        <v>445.5</v>
      </c>
      <c r="CE120" s="96">
        <v>468.1</v>
      </c>
      <c r="CF120" s="127">
        <v>435.7</v>
      </c>
      <c r="CG120" s="127">
        <v>465.9</v>
      </c>
      <c r="CH120" s="127">
        <v>481.55333333333334</v>
      </c>
      <c r="CI120" s="183">
        <v>445.8</v>
      </c>
      <c r="CJ120" s="183">
        <f>+CJ117-CJ121</f>
        <v>502.7166666666667</v>
      </c>
      <c r="CK120" s="183">
        <f t="shared" ref="CK120" si="101">+CK117-CK121</f>
        <v>497.85</v>
      </c>
      <c r="CL120" s="183">
        <v>475.6</v>
      </c>
      <c r="CM120" s="183">
        <v>482.3</v>
      </c>
      <c r="CN120" s="183">
        <v>477.7</v>
      </c>
      <c r="CO120" s="183">
        <v>490.2</v>
      </c>
      <c r="CP120" s="183">
        <v>489.13333333333333</v>
      </c>
      <c r="CQ120" s="183">
        <v>495.23333333333335</v>
      </c>
      <c r="CR120" s="183">
        <f>+CR117-CR121</f>
        <v>490.85</v>
      </c>
      <c r="CS120" s="183">
        <f t="shared" ref="CS120:CX120" si="102">+CS117-CS121</f>
        <v>394.16666666666669</v>
      </c>
      <c r="CT120" s="183">
        <f t="shared" si="102"/>
        <v>395.4</v>
      </c>
      <c r="CU120" s="183">
        <f t="shared" si="102"/>
        <v>497.2</v>
      </c>
      <c r="CV120" s="183">
        <f t="shared" si="102"/>
        <v>448.3</v>
      </c>
      <c r="CW120" s="183">
        <f t="shared" si="102"/>
        <v>491.95</v>
      </c>
      <c r="CX120" s="127">
        <f t="shared" si="102"/>
        <v>434.5</v>
      </c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</row>
    <row r="121" spans="2:138">
      <c r="B121" s="104" t="s">
        <v>277</v>
      </c>
      <c r="C121" s="106" t="s">
        <v>181</v>
      </c>
      <c r="H121" s="96">
        <f>H117-H120</f>
        <v>170.07000000000016</v>
      </c>
      <c r="I121" s="96">
        <f t="shared" ref="I121:J121" si="103">I117-I120</f>
        <v>136.99403879650777</v>
      </c>
      <c r="J121" s="96">
        <f t="shared" si="103"/>
        <v>139.21430721628121</v>
      </c>
      <c r="K121" s="96">
        <v>108</v>
      </c>
      <c r="L121" s="96">
        <v>275.94000000000005</v>
      </c>
      <c r="M121" s="96">
        <v>509.12</v>
      </c>
      <c r="N121" s="96">
        <f t="shared" ref="N121:Q121" si="104">+N117-N120</f>
        <v>89.2800000000002</v>
      </c>
      <c r="O121" s="96">
        <f t="shared" si="104"/>
        <v>157.84000000012793</v>
      </c>
      <c r="P121" s="96">
        <f t="shared" si="104"/>
        <v>180.04999999999995</v>
      </c>
      <c r="Q121" s="96">
        <f t="shared" si="104"/>
        <v>215.75</v>
      </c>
      <c r="R121" s="96">
        <v>154.15000000000009</v>
      </c>
      <c r="S121" s="96"/>
      <c r="T121" s="100">
        <v>145.30000000000001</v>
      </c>
      <c r="U121" s="96">
        <v>26.083333333333336</v>
      </c>
      <c r="V121" s="96">
        <v>298.8</v>
      </c>
      <c r="W121" s="96"/>
      <c r="X121" s="96"/>
      <c r="Y121" s="96"/>
      <c r="Z121" s="96"/>
      <c r="AA121" s="96"/>
      <c r="AB121" s="96"/>
      <c r="AC121" s="96"/>
      <c r="AD121" s="96"/>
      <c r="AE121" s="96"/>
      <c r="AF121" s="94"/>
      <c r="AG121" s="94"/>
      <c r="AH121" s="100"/>
      <c r="AI121" s="100"/>
      <c r="AJ121" s="100"/>
      <c r="AK121" s="100"/>
      <c r="AL121" s="100"/>
      <c r="AM121" s="100"/>
      <c r="AN121" s="100"/>
      <c r="AO121" s="100"/>
      <c r="AP121" s="100"/>
      <c r="AQ121" s="100"/>
      <c r="AR121" s="100"/>
      <c r="AS121" s="100"/>
      <c r="AT121" s="100"/>
      <c r="AU121" s="100"/>
      <c r="AV121" s="100"/>
      <c r="AW121" s="100"/>
      <c r="AX121" s="100"/>
      <c r="AY121" s="100"/>
      <c r="AZ121" s="96">
        <v>14.13</v>
      </c>
      <c r="BA121" s="96">
        <v>30.12</v>
      </c>
      <c r="BB121" s="96">
        <v>25.48</v>
      </c>
      <c r="BC121" s="96">
        <v>169.62</v>
      </c>
      <c r="BD121" s="96">
        <v>13</v>
      </c>
      <c r="BE121" s="96">
        <v>172.23</v>
      </c>
      <c r="BF121" s="96">
        <v>141.18</v>
      </c>
      <c r="BG121" s="96">
        <v>26.8</v>
      </c>
      <c r="BH121" s="96">
        <v>11.35</v>
      </c>
      <c r="BI121" s="96">
        <v>15.73</v>
      </c>
      <c r="BJ121" s="96">
        <v>16.5</v>
      </c>
      <c r="BK121" s="96">
        <v>11.7</v>
      </c>
      <c r="BL121" s="96">
        <v>51</v>
      </c>
      <c r="BM121" s="96">
        <v>28.666666666666668</v>
      </c>
      <c r="BN121" s="96">
        <v>61.3</v>
      </c>
      <c r="BO121" s="96">
        <v>32.033333333333331</v>
      </c>
      <c r="BP121" s="96">
        <v>30.31666666666667</v>
      </c>
      <c r="BQ121" s="96">
        <v>34.466666666666661</v>
      </c>
      <c r="BR121" s="96">
        <v>140.4</v>
      </c>
      <c r="BS121" s="96">
        <v>83.2</v>
      </c>
      <c r="BT121" s="96">
        <v>22.3</v>
      </c>
      <c r="BU121" s="96">
        <v>35.1</v>
      </c>
      <c r="BV121" s="96">
        <v>28.9</v>
      </c>
      <c r="BW121" s="96">
        <v>61.5</v>
      </c>
      <c r="BX121" s="96">
        <v>92.466666666666669</v>
      </c>
      <c r="BY121" s="96">
        <v>21.733333333333327</v>
      </c>
      <c r="BZ121" s="96">
        <v>34.833333333333329</v>
      </c>
      <c r="CA121" s="96">
        <v>56.416666666666664</v>
      </c>
      <c r="CB121" s="96">
        <v>30.2</v>
      </c>
      <c r="CC121" s="96">
        <v>39.799999999999997</v>
      </c>
      <c r="CD121" s="96">
        <v>58.5</v>
      </c>
      <c r="CE121" s="96">
        <v>35.9</v>
      </c>
      <c r="CF121" s="127">
        <v>68.3</v>
      </c>
      <c r="CG121" s="127">
        <v>38.1</v>
      </c>
      <c r="CH121" s="127">
        <v>22.446666666666669</v>
      </c>
      <c r="CI121" s="183">
        <v>58.2</v>
      </c>
      <c r="CJ121" s="183">
        <v>1.2833333333333301</v>
      </c>
      <c r="CK121" s="183">
        <v>6.1499999999999986</v>
      </c>
      <c r="CL121" s="183">
        <v>28.4</v>
      </c>
      <c r="CM121" s="183">
        <v>21.7</v>
      </c>
      <c r="CN121" s="183">
        <v>26.3</v>
      </c>
      <c r="CO121" s="183">
        <v>13.8</v>
      </c>
      <c r="CP121" s="183">
        <v>14.866666666666671</v>
      </c>
      <c r="CQ121" s="183">
        <v>8.7666666666666639</v>
      </c>
      <c r="CR121" s="183">
        <v>13.149999999999997</v>
      </c>
      <c r="CS121" s="183">
        <v>109.83333333333331</v>
      </c>
      <c r="CT121" s="183">
        <v>108.6</v>
      </c>
      <c r="CU121" s="183">
        <v>6.8</v>
      </c>
      <c r="CV121" s="183">
        <v>55.7</v>
      </c>
      <c r="CW121" s="183">
        <v>12.05</v>
      </c>
      <c r="CX121" s="127">
        <v>69.5</v>
      </c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</row>
    <row r="122" spans="2:138">
      <c r="B122" s="104" t="s">
        <v>278</v>
      </c>
      <c r="C122" s="106" t="s">
        <v>183</v>
      </c>
      <c r="H122" s="129">
        <v>0.90691730563113204</v>
      </c>
      <c r="I122" s="129">
        <v>0.9084590657214715</v>
      </c>
      <c r="J122" s="129">
        <v>0.75665032275586475</v>
      </c>
      <c r="K122" s="129">
        <v>0.85526315789473684</v>
      </c>
      <c r="L122" s="129">
        <v>0.86</v>
      </c>
      <c r="M122" s="129">
        <v>0.83355543710021329</v>
      </c>
      <c r="N122" s="129">
        <f>+N119/N120</f>
        <v>0.87085573476702516</v>
      </c>
      <c r="O122" s="129">
        <f t="shared" ref="O122:Q122" si="105">+O119/O120</f>
        <v>0.85962510124585856</v>
      </c>
      <c r="P122" s="129">
        <f t="shared" si="105"/>
        <v>0.87881007096138786</v>
      </c>
      <c r="Q122" s="129">
        <f t="shared" si="105"/>
        <v>0.89969001859888409</v>
      </c>
      <c r="R122" s="129">
        <v>0.8938853852481492</v>
      </c>
      <c r="S122" s="129"/>
      <c r="T122" s="150">
        <v>0.9114870369482917</v>
      </c>
      <c r="U122" s="129">
        <v>0.87189580803216216</v>
      </c>
      <c r="V122" s="129">
        <v>0.90006207324643073</v>
      </c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98"/>
      <c r="AG122" s="198"/>
      <c r="AH122" s="150"/>
      <c r="AI122" s="150"/>
      <c r="AJ122" s="150"/>
      <c r="AK122" s="150"/>
      <c r="AL122" s="150"/>
      <c r="AM122" s="150"/>
      <c r="AN122" s="150"/>
      <c r="AO122" s="150"/>
      <c r="AP122" s="150"/>
      <c r="AQ122" s="150"/>
      <c r="AR122" s="150"/>
      <c r="AS122" s="150"/>
      <c r="AT122" s="150"/>
      <c r="AU122" s="150"/>
      <c r="AV122" s="150"/>
      <c r="AW122" s="150"/>
      <c r="AX122" s="150"/>
      <c r="AY122" s="150"/>
      <c r="AZ122" s="129">
        <f t="shared" ref="AZ122:CA122" si="106">+AZ119/AZ120</f>
        <v>0.8234225406740564</v>
      </c>
      <c r="BA122" s="129">
        <f t="shared" si="106"/>
        <v>0.82020764750569763</v>
      </c>
      <c r="BB122" s="129">
        <f t="shared" si="106"/>
        <v>0.71779653932959964</v>
      </c>
      <c r="BC122" s="129">
        <f t="shared" si="106"/>
        <v>0.87077576410072377</v>
      </c>
      <c r="BD122" s="129">
        <f t="shared" si="106"/>
        <v>0.48472505091649692</v>
      </c>
      <c r="BE122" s="129">
        <f t="shared" si="106"/>
        <v>0.84451075544302789</v>
      </c>
      <c r="BF122" s="129">
        <f t="shared" si="106"/>
        <v>0.80036932914392811</v>
      </c>
      <c r="BG122" s="129">
        <f t="shared" si="106"/>
        <v>0.84870075440067061</v>
      </c>
      <c r="BH122" s="129">
        <f t="shared" si="106"/>
        <v>0.85033999797016135</v>
      </c>
      <c r="BI122" s="129">
        <f t="shared" si="106"/>
        <v>0.86919122616585387</v>
      </c>
      <c r="BJ122" s="129">
        <f t="shared" si="106"/>
        <v>0.87076923076923074</v>
      </c>
      <c r="BK122" s="129">
        <f t="shared" si="106"/>
        <v>0.86877919967498896</v>
      </c>
      <c r="BL122" s="129">
        <f t="shared" si="106"/>
        <v>0.88079470198675491</v>
      </c>
      <c r="BM122" s="129">
        <f t="shared" si="106"/>
        <v>0.84551192145862097</v>
      </c>
      <c r="BN122" s="129">
        <f t="shared" si="106"/>
        <v>0.89564038852496053</v>
      </c>
      <c r="BO122" s="129">
        <f t="shared" si="106"/>
        <v>0.83268592414718545</v>
      </c>
      <c r="BP122" s="129">
        <f t="shared" si="106"/>
        <v>0.83600154815101513</v>
      </c>
      <c r="BQ122" s="129">
        <f t="shared" si="106"/>
        <v>0.8367883004401564</v>
      </c>
      <c r="BR122" s="129">
        <f t="shared" si="106"/>
        <v>0.98927392739274123</v>
      </c>
      <c r="BS122" s="129">
        <f t="shared" si="106"/>
        <v>0.96958174904942962</v>
      </c>
      <c r="BT122" s="129">
        <f t="shared" si="106"/>
        <v>0.87980070583351244</v>
      </c>
      <c r="BU122" s="129">
        <f t="shared" si="106"/>
        <v>0.89358072083599915</v>
      </c>
      <c r="BV122" s="129">
        <f t="shared" si="106"/>
        <v>0.89728478215113217</v>
      </c>
      <c r="BW122" s="129">
        <f t="shared" si="106"/>
        <v>0.90350282485876365</v>
      </c>
      <c r="BX122" s="129">
        <f t="shared" si="106"/>
        <v>0.84926291916410179</v>
      </c>
      <c r="BY122" s="129">
        <f t="shared" si="106"/>
        <v>0.87773016311860508</v>
      </c>
      <c r="BZ122" s="129">
        <f t="shared" si="106"/>
        <v>0.90181172291296308</v>
      </c>
      <c r="CA122" s="129">
        <f t="shared" si="106"/>
        <v>0.8885496183206123</v>
      </c>
      <c r="CB122" s="129">
        <v>0.89278176445757707</v>
      </c>
      <c r="CC122" s="129">
        <v>0.88625592417061927</v>
      </c>
      <c r="CD122" s="129">
        <v>0.89090909090908599</v>
      </c>
      <c r="CE122" s="129">
        <v>0.90215765861995145</v>
      </c>
      <c r="CF122" s="129">
        <v>0.90222630250171809</v>
      </c>
      <c r="CG122" s="129">
        <v>0.88731487443657753</v>
      </c>
      <c r="CH122" s="129">
        <v>0.8628327772624701</v>
      </c>
      <c r="CI122" s="150">
        <f t="shared" ref="CI122" si="107">+CI119/CI120</f>
        <v>0.90601166442351155</v>
      </c>
      <c r="CJ122" s="150">
        <f>+IFERROR(CJ119/CJ120,"-")</f>
        <v>0.85773961475979921</v>
      </c>
      <c r="CK122" s="150">
        <f t="shared" ref="CK122" si="108">+IFERROR(CK119/CK120,"-")</f>
        <v>0.87275283719995977</v>
      </c>
      <c r="CL122" s="150">
        <v>0.91042893187552565</v>
      </c>
      <c r="CM122" s="150">
        <v>0.90337963922869735</v>
      </c>
      <c r="CN122" s="150">
        <v>0.88863303328450338</v>
      </c>
      <c r="CO122" s="150">
        <v>0.89208486332109937</v>
      </c>
      <c r="CP122" s="150">
        <v>0.84782608695652328</v>
      </c>
      <c r="CQ122" s="150">
        <v>0.85434475331492543</v>
      </c>
      <c r="CR122" s="150">
        <f>+IFERROR(CR119/CR120,"-")</f>
        <v>0.81919119894061765</v>
      </c>
      <c r="CS122" s="150">
        <f t="shared" ref="CS122:CX122" si="109">+IFERROR(CS119/CS120,"-")</f>
        <v>0.90393234672302403</v>
      </c>
      <c r="CT122" s="150">
        <f t="shared" si="109"/>
        <v>0.87253414264036422</v>
      </c>
      <c r="CU122" s="150">
        <f t="shared" si="109"/>
        <v>0.88797264682220434</v>
      </c>
      <c r="CV122" s="150">
        <f t="shared" si="109"/>
        <v>0.88356011599375095</v>
      </c>
      <c r="CW122" s="150">
        <f t="shared" si="109"/>
        <v>0.83606057526173427</v>
      </c>
      <c r="CX122" s="129">
        <f t="shared" si="109"/>
        <v>0.88331415420023685</v>
      </c>
      <c r="CY122" s="129"/>
      <c r="CZ122" s="129"/>
      <c r="DA122" s="129"/>
      <c r="DB122" s="129"/>
      <c r="DC122" s="129"/>
      <c r="DD122" s="129"/>
      <c r="DE122" s="129"/>
      <c r="DF122" s="129"/>
      <c r="DG122" s="129"/>
      <c r="DH122" s="129"/>
      <c r="DI122" s="129"/>
      <c r="DJ122" s="129"/>
      <c r="DK122" s="129"/>
      <c r="DL122" s="129"/>
      <c r="DM122" s="129"/>
      <c r="DN122" s="129"/>
      <c r="DO122" s="129"/>
      <c r="DP122" s="129"/>
      <c r="DQ122" s="129"/>
      <c r="DR122" s="129"/>
      <c r="DS122" s="129"/>
      <c r="DT122" s="129"/>
      <c r="DU122" s="129"/>
      <c r="DV122" s="129"/>
      <c r="DW122" s="129"/>
      <c r="DX122" s="129"/>
      <c r="DY122" s="129"/>
      <c r="DZ122" s="129"/>
      <c r="EA122" s="129"/>
      <c r="EB122" s="129"/>
      <c r="EC122" s="129"/>
      <c r="ED122" s="129"/>
      <c r="EE122" s="129"/>
      <c r="EF122" s="129"/>
      <c r="EG122" s="129"/>
      <c r="EH122" s="129"/>
    </row>
    <row r="123" spans="2:138">
      <c r="B123" s="104" t="s">
        <v>279</v>
      </c>
      <c r="C123" s="106" t="s">
        <v>183</v>
      </c>
      <c r="H123" s="129">
        <v>0.83781362007168458</v>
      </c>
      <c r="I123" s="129">
        <v>0.84672619047619047</v>
      </c>
      <c r="J123" s="129">
        <v>0.69899641577060934</v>
      </c>
      <c r="K123" s="129">
        <v>0.8125</v>
      </c>
      <c r="L123" s="129">
        <v>0.75367903225806443</v>
      </c>
      <c r="M123" s="129">
        <v>0.63708333333333345</v>
      </c>
      <c r="N123" s="129">
        <f>+N119/N117</f>
        <v>0.83602150537634412</v>
      </c>
      <c r="O123" s="129">
        <f t="shared" ref="O123:Q123" si="110">+O119/O117</f>
        <v>0.7988351254480287</v>
      </c>
      <c r="P123" s="129">
        <f t="shared" si="110"/>
        <v>0.80555555555555558</v>
      </c>
      <c r="Q123" s="129">
        <f t="shared" si="110"/>
        <v>0.81272401433691754</v>
      </c>
      <c r="R123" s="129">
        <v>0.8300925925925926</v>
      </c>
      <c r="S123" s="129"/>
      <c r="T123" s="150">
        <v>0.85215053763440862</v>
      </c>
      <c r="U123" s="129">
        <v>0.86061507936507942</v>
      </c>
      <c r="V123" s="129">
        <v>0.77956989247311825</v>
      </c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98"/>
      <c r="AG123" s="198"/>
      <c r="AH123" s="150"/>
      <c r="AI123" s="150"/>
      <c r="AJ123" s="150"/>
      <c r="AK123" s="150"/>
      <c r="AL123" s="150"/>
      <c r="AM123" s="150"/>
      <c r="AN123" s="150"/>
      <c r="AO123" s="150"/>
      <c r="AP123" s="150"/>
      <c r="AQ123" s="150"/>
      <c r="AR123" s="150"/>
      <c r="AS123" s="150"/>
      <c r="AT123" s="150"/>
      <c r="AU123" s="150"/>
      <c r="AV123" s="150"/>
      <c r="AW123" s="150"/>
      <c r="AX123" s="150"/>
      <c r="AY123" s="150"/>
      <c r="AZ123" s="129">
        <f t="shared" ref="AZ123:BB123" si="111">+AZ119/AZ117</f>
        <v>0.80033730158730154</v>
      </c>
      <c r="BA123" s="129">
        <f t="shared" si="111"/>
        <v>0.7711904761904762</v>
      </c>
      <c r="BB123" s="129">
        <f t="shared" si="111"/>
        <v>0.68150793650793651</v>
      </c>
      <c r="BC123" s="129">
        <f>+BC119/BC117</f>
        <v>0.57771825396825405</v>
      </c>
      <c r="BD123" s="129">
        <f t="shared" ref="BD123:CA123" si="112">+BD119/BD117</f>
        <v>0.47222222222222221</v>
      </c>
      <c r="BE123" s="129">
        <f t="shared" si="112"/>
        <v>0.55591931216931223</v>
      </c>
      <c r="BF123" s="129">
        <f t="shared" si="112"/>
        <v>0.57617063492063492</v>
      </c>
      <c r="BG123" s="129">
        <f t="shared" si="112"/>
        <v>0.8035714285714286</v>
      </c>
      <c r="BH123" s="129">
        <f t="shared" si="112"/>
        <v>0.83119047619047615</v>
      </c>
      <c r="BI123" s="129">
        <f t="shared" si="112"/>
        <v>0.84206349206349496</v>
      </c>
      <c r="BJ123" s="129">
        <f t="shared" si="112"/>
        <v>0.84226190476190477</v>
      </c>
      <c r="BK123" s="129">
        <f t="shared" si="112"/>
        <v>0.84861111111110532</v>
      </c>
      <c r="BL123" s="129">
        <f t="shared" si="112"/>
        <v>0.79166666666666663</v>
      </c>
      <c r="BM123" s="129">
        <f t="shared" si="112"/>
        <v>0.79742063492063064</v>
      </c>
      <c r="BN123" s="129">
        <f t="shared" si="112"/>
        <v>0.78670634920634919</v>
      </c>
      <c r="BO123" s="129">
        <f t="shared" si="112"/>
        <v>0.77976190476190477</v>
      </c>
      <c r="BP123" s="129">
        <f t="shared" si="112"/>
        <v>0.7857142857142857</v>
      </c>
      <c r="BQ123" s="129">
        <f t="shared" si="112"/>
        <v>0.77956349206349496</v>
      </c>
      <c r="BR123" s="129">
        <f t="shared" si="112"/>
        <v>0.71369047619047765</v>
      </c>
      <c r="BS123" s="129">
        <f t="shared" si="112"/>
        <v>0.80952380952380953</v>
      </c>
      <c r="BT123" s="129">
        <f t="shared" si="112"/>
        <v>0.84087301587302166</v>
      </c>
      <c r="BU123" s="129">
        <f t="shared" si="112"/>
        <v>0.83134920634920639</v>
      </c>
      <c r="BV123" s="129">
        <f t="shared" si="112"/>
        <v>0.8458333333333391</v>
      </c>
      <c r="BW123" s="129">
        <f t="shared" si="112"/>
        <v>0.79325396825397398</v>
      </c>
      <c r="BX123" s="129">
        <f t="shared" si="112"/>
        <v>0.69345238095238093</v>
      </c>
      <c r="BY123" s="129">
        <f t="shared" si="112"/>
        <v>0.83988095238095095</v>
      </c>
      <c r="BZ123" s="129">
        <f t="shared" si="112"/>
        <v>0.83948412698412411</v>
      </c>
      <c r="CA123" s="129">
        <f t="shared" si="112"/>
        <v>0.789087301587303</v>
      </c>
      <c r="CB123" s="129">
        <v>0.8392857142857143</v>
      </c>
      <c r="CC123" s="129">
        <v>0.81626984126984414</v>
      </c>
      <c r="CD123" s="129">
        <v>0.78749999999999565</v>
      </c>
      <c r="CE123" s="129">
        <v>0.83789682539682397</v>
      </c>
      <c r="CF123" s="129">
        <v>0.77996031746031458</v>
      </c>
      <c r="CG123" s="129">
        <v>0.8202380952380981</v>
      </c>
      <c r="CH123" s="129">
        <v>0.82440476190476186</v>
      </c>
      <c r="CI123" s="150">
        <f t="shared" ref="CI123" si="113">+CI119/CI117</f>
        <v>0.80138888888889181</v>
      </c>
      <c r="CJ123" s="150">
        <f>+IFERROR(CJ119/CJ117,"-")</f>
        <v>0.85555555555554974</v>
      </c>
      <c r="CK123" s="150">
        <f t="shared" ref="CK123" si="114">+IFERROR(CK119/CK117,"-")</f>
        <v>0.86210317460317465</v>
      </c>
      <c r="CL123" s="150">
        <v>0.85912698412698407</v>
      </c>
      <c r="CM123" s="150">
        <v>0.86448412698412846</v>
      </c>
      <c r="CN123" s="150">
        <v>0.8422619047619192</v>
      </c>
      <c r="CO123" s="150">
        <v>0.86765873015873596</v>
      </c>
      <c r="CP123" s="150">
        <v>0.82281746031746172</v>
      </c>
      <c r="CQ123" s="150">
        <v>0.8394841269841169</v>
      </c>
      <c r="CR123" s="150">
        <f>+IFERROR(CR119/CR117,"-")</f>
        <v>0.7978174603174647</v>
      </c>
      <c r="CS123" s="150">
        <f t="shared" ref="CS123:CX123" si="115">+IFERROR(CS119/CS117,"-")</f>
        <v>0.70694444444442861</v>
      </c>
      <c r="CT123" s="150">
        <f t="shared" si="115"/>
        <v>0.68452380952380953</v>
      </c>
      <c r="CU123" s="150">
        <f t="shared" si="115"/>
        <v>0.87599206349206349</v>
      </c>
      <c r="CV123" s="150">
        <f t="shared" si="115"/>
        <v>0.78591269841269551</v>
      </c>
      <c r="CW123" s="150">
        <f t="shared" si="115"/>
        <v>0.81607142857144876</v>
      </c>
      <c r="CX123" s="129">
        <f t="shared" si="115"/>
        <v>0.76150793650794224</v>
      </c>
      <c r="CY123" s="129"/>
      <c r="CZ123" s="129"/>
      <c r="DA123" s="129"/>
      <c r="DB123" s="129"/>
      <c r="DC123" s="129"/>
      <c r="DD123" s="129"/>
      <c r="DE123" s="129"/>
      <c r="DF123" s="129"/>
      <c r="DG123" s="129"/>
      <c r="DH123" s="129"/>
      <c r="DI123" s="129"/>
      <c r="DJ123" s="129"/>
      <c r="DK123" s="129"/>
      <c r="DL123" s="129"/>
      <c r="DM123" s="129"/>
      <c r="DN123" s="129"/>
      <c r="DO123" s="129"/>
      <c r="DP123" s="129"/>
      <c r="DQ123" s="129"/>
      <c r="DR123" s="129"/>
      <c r="DS123" s="129"/>
      <c r="DT123" s="129"/>
      <c r="DU123" s="129"/>
      <c r="DV123" s="129"/>
      <c r="DW123" s="129"/>
      <c r="DX123" s="129"/>
      <c r="DY123" s="129"/>
      <c r="DZ123" s="129"/>
      <c r="EA123" s="129"/>
      <c r="EB123" s="129"/>
      <c r="EC123" s="129"/>
      <c r="ED123" s="129"/>
      <c r="EE123" s="129"/>
      <c r="EF123" s="129"/>
      <c r="EG123" s="129"/>
      <c r="EH123" s="129"/>
    </row>
    <row r="124" spans="2:138">
      <c r="B124" s="104" t="s">
        <v>280</v>
      </c>
      <c r="C124" s="106" t="s">
        <v>264</v>
      </c>
      <c r="H124" s="96">
        <f>H131/H128</f>
        <v>1196.3119112566071</v>
      </c>
      <c r="I124" s="96">
        <f t="shared" ref="I124:J124" si="116">I131/I128</f>
        <v>1248.0332897940343</v>
      </c>
      <c r="J124" s="96">
        <f t="shared" si="116"/>
        <v>1172.0722446011459</v>
      </c>
      <c r="K124" s="96">
        <v>1099.040620771216</v>
      </c>
      <c r="L124" s="96">
        <v>1114.9934401040139</v>
      </c>
      <c r="M124" s="96">
        <v>1070.1766285149074</v>
      </c>
      <c r="N124" s="96">
        <f>+N131/N128</f>
        <v>1154.3654876741693</v>
      </c>
      <c r="O124" s="96">
        <f t="shared" ref="O124:Q124" si="117">+O131/O128</f>
        <v>1062.4879416713404</v>
      </c>
      <c r="P124" s="96">
        <f t="shared" si="117"/>
        <v>1067.6137931034482</v>
      </c>
      <c r="Q124" s="96">
        <f t="shared" si="117"/>
        <v>967.12326350610147</v>
      </c>
      <c r="R124" s="96">
        <v>1174.968209704406</v>
      </c>
      <c r="S124" s="96"/>
      <c r="T124" s="183">
        <v>1118.634069400631</v>
      </c>
      <c r="U124" s="96">
        <v>1214.3926734682445</v>
      </c>
      <c r="V124" s="96">
        <v>1030.8231085903008</v>
      </c>
      <c r="W124" s="96"/>
      <c r="X124" s="96"/>
      <c r="Y124" s="96"/>
      <c r="Z124" s="96"/>
      <c r="AA124" s="96"/>
      <c r="AB124" s="96"/>
      <c r="AC124" s="96"/>
      <c r="AD124" s="96"/>
      <c r="AE124" s="96"/>
      <c r="AF124" s="94"/>
      <c r="AG124" s="94"/>
      <c r="AH124" s="156"/>
      <c r="AI124" s="156"/>
      <c r="AJ124" s="156"/>
      <c r="AK124" s="156"/>
      <c r="AL124" s="156"/>
      <c r="AM124" s="156"/>
      <c r="AN124" s="156"/>
      <c r="AO124" s="156"/>
      <c r="AP124" s="156"/>
      <c r="AQ124" s="156"/>
      <c r="AR124" s="156"/>
      <c r="AS124" s="156"/>
      <c r="AT124" s="156"/>
      <c r="AU124" s="156"/>
      <c r="AV124" s="156"/>
      <c r="AW124" s="156"/>
      <c r="AX124" s="156"/>
      <c r="AY124" s="156"/>
      <c r="AZ124" s="96">
        <f t="shared" ref="AZ124:CA124" si="118">+AZ131/AZ128</f>
        <v>1182.3487121005528</v>
      </c>
      <c r="BA124" s="96">
        <f t="shared" si="118"/>
        <v>1208.9472059277555</v>
      </c>
      <c r="BB124" s="96">
        <f t="shared" si="118"/>
        <v>1280.4937696517991</v>
      </c>
      <c r="BC124" s="96">
        <f t="shared" si="118"/>
        <v>1076.6452587835283</v>
      </c>
      <c r="BD124" s="96">
        <f t="shared" si="118"/>
        <v>1030.8571428571429</v>
      </c>
      <c r="BE124" s="96">
        <f t="shared" si="118"/>
        <v>1084.0366426744392</v>
      </c>
      <c r="BF124" s="96">
        <f t="shared" si="118"/>
        <v>952.57412445332147</v>
      </c>
      <c r="BG124" s="96">
        <f t="shared" si="118"/>
        <v>995.57037037037037</v>
      </c>
      <c r="BH124" s="96">
        <f t="shared" si="118"/>
        <v>990.70094535393127</v>
      </c>
      <c r="BI124" s="96">
        <f t="shared" si="118"/>
        <v>1003.9043355325131</v>
      </c>
      <c r="BJ124" s="96">
        <f t="shared" si="118"/>
        <v>995.32391048292106</v>
      </c>
      <c r="BK124" s="96">
        <f t="shared" si="118"/>
        <v>990.08417114800773</v>
      </c>
      <c r="BL124" s="96">
        <f t="shared" si="118"/>
        <v>1042.8395989974938</v>
      </c>
      <c r="BM124" s="96">
        <f t="shared" si="118"/>
        <v>1010.9853197312819</v>
      </c>
      <c r="BN124" s="96">
        <f t="shared" si="118"/>
        <v>1003.8965952080706</v>
      </c>
      <c r="BO124" s="96">
        <f t="shared" si="118"/>
        <v>958.82951653944019</v>
      </c>
      <c r="BP124" s="96">
        <f t="shared" si="118"/>
        <v>958.56313131313129</v>
      </c>
      <c r="BQ124" s="96">
        <f t="shared" si="118"/>
        <v>971.7663527615133</v>
      </c>
      <c r="BR124" s="96">
        <f t="shared" si="118"/>
        <v>987.78148457047337</v>
      </c>
      <c r="BS124" s="96">
        <f t="shared" si="118"/>
        <v>1028.2843137254902</v>
      </c>
      <c r="BT124" s="96">
        <f t="shared" si="118"/>
        <v>993.05096743746367</v>
      </c>
      <c r="BU124" s="96">
        <f t="shared" si="118"/>
        <v>958.42004773269684</v>
      </c>
      <c r="BV124" s="96">
        <f t="shared" si="118"/>
        <v>974.7900539526089</v>
      </c>
      <c r="BW124" s="96">
        <f t="shared" si="118"/>
        <v>1037.1310655327588</v>
      </c>
      <c r="BX124" s="96">
        <f t="shared" si="118"/>
        <v>977.32761087267522</v>
      </c>
      <c r="BY124" s="96">
        <f t="shared" si="118"/>
        <v>973.76876919441145</v>
      </c>
      <c r="BZ124" s="96">
        <f t="shared" si="118"/>
        <v>1070.7040415977172</v>
      </c>
      <c r="CA124" s="96">
        <f t="shared" si="118"/>
        <v>1051.2116670857276</v>
      </c>
      <c r="CB124" s="96">
        <v>997.00945626477539</v>
      </c>
      <c r="CC124" s="96">
        <v>1037.7734564900304</v>
      </c>
      <c r="CD124" s="96">
        <v>1011.5091962711066</v>
      </c>
      <c r="CE124" s="96">
        <v>1019.303812455602</v>
      </c>
      <c r="CF124" s="125">
        <v>1053.983719155435</v>
      </c>
      <c r="CG124" s="125">
        <v>992.00774068698252</v>
      </c>
      <c r="CH124" s="125">
        <v>1018.3928760529468</v>
      </c>
      <c r="CI124" s="183">
        <v>999.29437979697582</v>
      </c>
      <c r="CJ124" s="183">
        <f>+IFERROR(CJ131/CJ128,0)</f>
        <v>1008.298701298703</v>
      </c>
      <c r="CK124" s="183">
        <f t="shared" ref="CK124" si="119">+IFERROR(CK131/CK128,0)</f>
        <v>1031.1755120828473</v>
      </c>
      <c r="CL124" s="183">
        <v>1004.5889145496536</v>
      </c>
      <c r="CM124" s="183">
        <v>983.94537525820351</v>
      </c>
      <c r="CN124" s="183">
        <v>1035.4888103651176</v>
      </c>
      <c r="CO124" s="183">
        <v>1031.2325634575736</v>
      </c>
      <c r="CP124" s="183">
        <v>1064.0067518688163</v>
      </c>
      <c r="CQ124" s="183">
        <v>963.05781139211535</v>
      </c>
      <c r="CR124" s="183">
        <f>+IFERROR(CR131/CR128,0)</f>
        <v>935.12260631682875</v>
      </c>
      <c r="CS124" s="183">
        <f t="shared" ref="CS124:CX124" si="120">+IFERROR(CS131/CS128,0)</f>
        <v>903.55879876510585</v>
      </c>
      <c r="CT124" s="183">
        <f t="shared" si="120"/>
        <v>878.07826086956527</v>
      </c>
      <c r="CU124" s="183">
        <f t="shared" si="120"/>
        <v>946.36693091732729</v>
      </c>
      <c r="CV124" s="183">
        <f t="shared" si="120"/>
        <v>1022.6255995960654</v>
      </c>
      <c r="CW124" s="183">
        <f t="shared" si="120"/>
        <v>1049.3216630196678</v>
      </c>
      <c r="CX124" s="125">
        <f t="shared" si="120"/>
        <v>1088.6920270974383</v>
      </c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</row>
    <row r="125" spans="2:138">
      <c r="B125" s="104" t="s">
        <v>281</v>
      </c>
      <c r="C125" s="106" t="s">
        <v>264</v>
      </c>
      <c r="H125" s="96">
        <f>H131/H129</f>
        <v>1346.4764356735714</v>
      </c>
      <c r="I125" s="96">
        <f t="shared" ref="I125:J125" si="121">I131/I129</f>
        <v>1357.4280477104792</v>
      </c>
      <c r="J125" s="96">
        <f t="shared" si="121"/>
        <v>1404.1218567100743</v>
      </c>
      <c r="K125" s="96">
        <v>1121.4700211951185</v>
      </c>
      <c r="L125" s="96">
        <v>1231.8228451418438</v>
      </c>
      <c r="M125" s="96">
        <v>1195.3062979885262</v>
      </c>
      <c r="N125" s="96">
        <f>+N131/N129</f>
        <v>1261.1510538641687</v>
      </c>
      <c r="O125" s="96">
        <f>+O131/O129</f>
        <v>1189.9597989949748</v>
      </c>
      <c r="P125" s="96">
        <f t="shared" ref="P125:Q125" si="122">+P131/P129</f>
        <v>1191.3855099728498</v>
      </c>
      <c r="Q125" s="96">
        <f t="shared" si="122"/>
        <v>1070.9952382890813</v>
      </c>
      <c r="R125" s="96">
        <v>1270.4082494120485</v>
      </c>
      <c r="S125" s="96"/>
      <c r="T125" s="183">
        <v>1225.7414448669203</v>
      </c>
      <c r="U125" s="96">
        <v>1302.1133345148605</v>
      </c>
      <c r="V125" s="96">
        <v>1129.5150248412792</v>
      </c>
      <c r="W125" s="96"/>
      <c r="X125" s="96"/>
      <c r="Y125" s="96"/>
      <c r="Z125" s="96"/>
      <c r="AA125" s="96"/>
      <c r="AB125" s="96"/>
      <c r="AC125" s="96"/>
      <c r="AD125" s="96"/>
      <c r="AE125" s="96"/>
      <c r="AF125" s="93"/>
      <c r="AG125" s="93"/>
      <c r="AH125" s="183"/>
      <c r="AI125" s="183"/>
      <c r="AJ125" s="183"/>
      <c r="AK125" s="183"/>
      <c r="AL125" s="183"/>
      <c r="AM125" s="183"/>
      <c r="AN125" s="183"/>
      <c r="AO125" s="183"/>
      <c r="AP125" s="183"/>
      <c r="AQ125" s="183"/>
      <c r="AR125" s="183"/>
      <c r="AS125" s="183"/>
      <c r="AT125" s="183"/>
      <c r="AU125" s="183"/>
      <c r="AV125" s="183"/>
      <c r="AW125" s="183"/>
      <c r="AX125" s="183"/>
      <c r="AY125" s="183"/>
      <c r="AZ125" s="96">
        <f t="shared" ref="AZ125:CA125" si="123">+AZ131/AZ129</f>
        <v>1214.9382244300089</v>
      </c>
      <c r="BA125" s="96">
        <f t="shared" si="123"/>
        <v>1261.3916031354022</v>
      </c>
      <c r="BB125" s="96">
        <f t="shared" si="123"/>
        <v>1289.3149239292939</v>
      </c>
      <c r="BC125" s="96">
        <f t="shared" si="123"/>
        <v>1053.029224051058</v>
      </c>
      <c r="BD125" s="96">
        <f t="shared" si="123"/>
        <v>8921.6</v>
      </c>
      <c r="BE125" s="96">
        <f t="shared" si="123"/>
        <v>1140.2665498686024</v>
      </c>
      <c r="BF125" s="96">
        <f t="shared" si="123"/>
        <v>1045.340488247298</v>
      </c>
      <c r="BG125" s="96">
        <f t="shared" si="123"/>
        <v>1126.2737430167597</v>
      </c>
      <c r="BH125" s="96">
        <f t="shared" si="123"/>
        <v>1079.999497285341</v>
      </c>
      <c r="BI125" s="96">
        <f t="shared" si="123"/>
        <v>1097.5193199381763</v>
      </c>
      <c r="BJ125" s="96">
        <f t="shared" si="123"/>
        <v>1058.4926931106472</v>
      </c>
      <c r="BK125" s="96">
        <f t="shared" si="123"/>
        <v>1022.8890051934458</v>
      </c>
      <c r="BL125" s="96">
        <f t="shared" si="123"/>
        <v>1128.5918358121241</v>
      </c>
      <c r="BM125" s="96">
        <f t="shared" si="123"/>
        <v>1080.625</v>
      </c>
      <c r="BN125" s="96">
        <f t="shared" si="123"/>
        <v>1122.9405679894678</v>
      </c>
      <c r="BO125" s="96">
        <f t="shared" si="123"/>
        <v>1081.1074451298236</v>
      </c>
      <c r="BP125" s="96">
        <f t="shared" si="123"/>
        <v>1073.6051663995474</v>
      </c>
      <c r="BQ125" s="96">
        <f t="shared" si="123"/>
        <v>1003.7866970467093</v>
      </c>
      <c r="BR125" s="96">
        <f t="shared" si="123"/>
        <v>1090.8407102287265</v>
      </c>
      <c r="BS125" s="96">
        <f t="shared" si="123"/>
        <v>1101.5885519233293</v>
      </c>
      <c r="BT125" s="96">
        <f t="shared" si="123"/>
        <v>1087.7148395433987</v>
      </c>
      <c r="BU125" s="96">
        <f t="shared" si="123"/>
        <v>1053.3653930226458</v>
      </c>
      <c r="BV125" s="96">
        <f t="shared" si="123"/>
        <v>1056.0432020330368</v>
      </c>
      <c r="BW125" s="96">
        <f t="shared" si="123"/>
        <v>1117.2399856296031</v>
      </c>
      <c r="BX125" s="96">
        <f t="shared" si="123"/>
        <v>1059.4789081885856</v>
      </c>
      <c r="BY125" s="96">
        <f t="shared" si="123"/>
        <v>1062.4529255090483</v>
      </c>
      <c r="BZ125" s="96">
        <f t="shared" si="123"/>
        <v>1078.1362421165188</v>
      </c>
      <c r="CA125" s="96">
        <f t="shared" si="123"/>
        <v>1118.4738395683632</v>
      </c>
      <c r="CB125" s="96">
        <v>1078.6521164585022</v>
      </c>
      <c r="CC125" s="96">
        <v>1122.1482390047308</v>
      </c>
      <c r="CD125" s="96">
        <v>1098.15728288124</v>
      </c>
      <c r="CE125" s="96">
        <v>1101.6985880646673</v>
      </c>
      <c r="CF125" s="96">
        <v>1137.0470658189636</v>
      </c>
      <c r="CG125" s="96">
        <v>1079.8156843814456</v>
      </c>
      <c r="CH125" s="96">
        <v>1081.1452710471392</v>
      </c>
      <c r="CI125" s="183">
        <v>1099.4188949925092</v>
      </c>
      <c r="CJ125" s="183">
        <f>+IFERROR(CJ131/CJ129,0)</f>
        <v>1084.4156967076767</v>
      </c>
      <c r="CK125" s="183">
        <f t="shared" ref="CK125" si="124">+IFERROR(CK131/CK129,0)</f>
        <v>1129.3373214585711</v>
      </c>
      <c r="CL125" s="183">
        <v>1076.3896564523448</v>
      </c>
      <c r="CM125" s="183">
        <v>1052.0368098159511</v>
      </c>
      <c r="CN125" s="183">
        <v>1101.4826261276312</v>
      </c>
      <c r="CO125" s="183">
        <v>1100.7477319881209</v>
      </c>
      <c r="CP125" s="183">
        <v>1123.1382996775808</v>
      </c>
      <c r="CQ125" s="183">
        <v>1014.9107725517848</v>
      </c>
      <c r="CR125" s="183">
        <f>+IFERROR(CR131/CR129,0)</f>
        <v>990.5935455543331</v>
      </c>
      <c r="CS125" s="183">
        <f t="shared" ref="CS125:CX125" si="125">+IFERROR(CS131/CS129,0)</f>
        <v>985.5244897959185</v>
      </c>
      <c r="CT125" s="183">
        <f t="shared" si="125"/>
        <v>981.91453730214471</v>
      </c>
      <c r="CU125" s="183">
        <f t="shared" si="125"/>
        <v>1037.1627156509867</v>
      </c>
      <c r="CV125" s="183">
        <f t="shared" si="125"/>
        <v>1138.4541877459249</v>
      </c>
      <c r="CW125" s="183">
        <f t="shared" si="125"/>
        <v>1135.2049449826839</v>
      </c>
      <c r="CX125" s="96">
        <f t="shared" si="125"/>
        <v>1176.7930904994369</v>
      </c>
      <c r="CY125" s="96"/>
      <c r="CZ125" s="96"/>
      <c r="DA125" s="96"/>
      <c r="DB125" s="96"/>
      <c r="DC125" s="96"/>
      <c r="DD125" s="96"/>
      <c r="DE125" s="96"/>
      <c r="DF125" s="96"/>
      <c r="DG125" s="96"/>
      <c r="DH125" s="96"/>
      <c r="DI125" s="96"/>
      <c r="DJ125" s="96"/>
      <c r="DK125" s="96"/>
      <c r="DL125" s="96"/>
      <c r="DM125" s="96"/>
      <c r="DN125" s="96"/>
      <c r="DO125" s="96"/>
      <c r="DP125" s="96"/>
      <c r="DQ125" s="96"/>
      <c r="DR125" s="96"/>
      <c r="DS125" s="96"/>
      <c r="DT125" s="96"/>
      <c r="DU125" s="96"/>
      <c r="DV125" s="96"/>
      <c r="DW125" s="96"/>
      <c r="DX125" s="96"/>
      <c r="DY125" s="96"/>
      <c r="DZ125" s="96"/>
      <c r="EA125" s="96"/>
      <c r="EB125" s="96"/>
      <c r="EC125" s="96"/>
      <c r="ED125" s="96"/>
      <c r="EE125" s="96"/>
      <c r="EF125" s="96"/>
      <c r="EG125" s="96"/>
      <c r="EH125" s="96"/>
    </row>
    <row r="126" spans="2:138">
      <c r="B126" s="104" t="s">
        <v>280</v>
      </c>
      <c r="C126" s="106" t="s">
        <v>266</v>
      </c>
      <c r="H126" s="96">
        <f>H130/H128</f>
        <v>553.79023442451694</v>
      </c>
      <c r="I126" s="96">
        <f t="shared" ref="I126:J126" si="126">I130/I128</f>
        <v>581.42801112091161</v>
      </c>
      <c r="J126" s="96">
        <f t="shared" si="126"/>
        <v>546.03962862315336</v>
      </c>
      <c r="K126" s="96">
        <v>477.84374816139831</v>
      </c>
      <c r="L126" s="96">
        <v>526.34899424914465</v>
      </c>
      <c r="M126" s="96">
        <v>501.53454853751589</v>
      </c>
      <c r="N126" s="96">
        <f>+N130/N128</f>
        <v>540.54715969989286</v>
      </c>
      <c r="O126" s="96">
        <f t="shared" ref="O126:Q126" si="127">+O130/O128</f>
        <v>472.20807627593945</v>
      </c>
      <c r="P126" s="96">
        <f t="shared" si="127"/>
        <v>484.8919540229885</v>
      </c>
      <c r="Q126" s="96">
        <f t="shared" si="127"/>
        <v>470.46723018498096</v>
      </c>
      <c r="R126" s="96">
        <v>553.09453518349744</v>
      </c>
      <c r="S126" s="96"/>
      <c r="T126" s="183">
        <v>576.07898398473912</v>
      </c>
      <c r="U126" s="96">
        <v>603.7729526309414</v>
      </c>
      <c r="V126" s="96">
        <v>494.24578565489134</v>
      </c>
      <c r="W126" s="96"/>
      <c r="X126" s="96"/>
      <c r="Y126" s="96"/>
      <c r="Z126" s="96"/>
      <c r="AA126" s="96"/>
      <c r="AB126" s="96"/>
      <c r="AC126" s="96"/>
      <c r="AD126" s="96"/>
      <c r="AE126" s="96"/>
      <c r="AF126" s="93"/>
      <c r="AG126" s="93"/>
      <c r="AH126" s="183"/>
      <c r="AI126" s="183"/>
      <c r="AJ126" s="183"/>
      <c r="AK126" s="183"/>
      <c r="AL126" s="183"/>
      <c r="AM126" s="183"/>
      <c r="AN126" s="183"/>
      <c r="AO126" s="183"/>
      <c r="AP126" s="183"/>
      <c r="AQ126" s="183"/>
      <c r="AR126" s="183"/>
      <c r="AS126" s="183"/>
      <c r="AT126" s="183"/>
      <c r="AU126" s="183"/>
      <c r="AV126" s="183"/>
      <c r="AW126" s="183"/>
      <c r="AX126" s="183"/>
      <c r="AY126" s="183"/>
      <c r="AZ126" s="96">
        <f t="shared" ref="AZ126:CA126" si="128">+AZ130/AZ128</f>
        <v>579.22752433508094</v>
      </c>
      <c r="BA126" s="96">
        <f t="shared" si="128"/>
        <v>659.1106642912813</v>
      </c>
      <c r="BB126" s="96">
        <f t="shared" si="128"/>
        <v>723.06238059369196</v>
      </c>
      <c r="BC126" s="96">
        <f t="shared" si="128"/>
        <v>527.24584459963182</v>
      </c>
      <c r="BD126" s="96">
        <f t="shared" si="128"/>
        <v>469.88235294117646</v>
      </c>
      <c r="BE126" s="96">
        <f t="shared" si="128"/>
        <v>505.35482719647848</v>
      </c>
      <c r="BF126" s="96">
        <f t="shared" si="128"/>
        <v>503.1027239230001</v>
      </c>
      <c r="BG126" s="96">
        <f t="shared" si="128"/>
        <v>524.52345679012342</v>
      </c>
      <c r="BH126" s="96">
        <f t="shared" si="128"/>
        <v>482.11205902697719</v>
      </c>
      <c r="BI126" s="96">
        <f t="shared" si="128"/>
        <v>489.36852026390028</v>
      </c>
      <c r="BJ126" s="96">
        <f t="shared" si="128"/>
        <v>491.26972909305067</v>
      </c>
      <c r="BK126" s="96">
        <f t="shared" si="128"/>
        <v>478.46621463643066</v>
      </c>
      <c r="BL126" s="96">
        <f t="shared" si="128"/>
        <v>508.99248120300751</v>
      </c>
      <c r="BM126" s="96">
        <f t="shared" si="128"/>
        <v>483.13262005474263</v>
      </c>
      <c r="BN126" s="96">
        <f t="shared" si="128"/>
        <v>480.88776796973519</v>
      </c>
      <c r="BO126" s="96">
        <f t="shared" si="128"/>
        <v>462.81933842239187</v>
      </c>
      <c r="BP126" s="96">
        <f t="shared" si="128"/>
        <v>462.27272727272725</v>
      </c>
      <c r="BQ126" s="96">
        <f t="shared" si="128"/>
        <v>481.55764825655206</v>
      </c>
      <c r="BR126" s="96">
        <f t="shared" si="128"/>
        <v>499.14929107589558</v>
      </c>
      <c r="BS126" s="96">
        <f t="shared" si="128"/>
        <v>514.5</v>
      </c>
      <c r="BT126" s="96">
        <f t="shared" si="128"/>
        <v>478.47097687588155</v>
      </c>
      <c r="BU126" s="96">
        <f t="shared" si="128"/>
        <v>474.26252983293557</v>
      </c>
      <c r="BV126" s="96">
        <f t="shared" si="128"/>
        <v>481.8484635233371</v>
      </c>
      <c r="BW126" s="96">
        <f t="shared" si="128"/>
        <v>501.74087043521394</v>
      </c>
      <c r="BX126" s="96">
        <f t="shared" si="128"/>
        <v>464.11444921316166</v>
      </c>
      <c r="BY126" s="96">
        <f t="shared" si="128"/>
        <v>478.2518308528239</v>
      </c>
      <c r="BZ126" s="96">
        <f t="shared" si="128"/>
        <v>538.90805956038946</v>
      </c>
      <c r="CA126" s="96">
        <f t="shared" si="128"/>
        <v>515.26276087503049</v>
      </c>
      <c r="CB126" s="96">
        <v>500.04728132387709</v>
      </c>
      <c r="CC126" s="96">
        <v>511.58969372872934</v>
      </c>
      <c r="CD126" s="96">
        <v>501.90980095742276</v>
      </c>
      <c r="CE126" s="96">
        <v>512.62135922330185</v>
      </c>
      <c r="CF126" s="96">
        <v>527.77410328160965</v>
      </c>
      <c r="CG126" s="96">
        <v>489.10498306724548</v>
      </c>
      <c r="CH126" s="96">
        <v>508.13959085439228</v>
      </c>
      <c r="CI126" s="183">
        <v>493.10225303292719</v>
      </c>
      <c r="CJ126" s="183">
        <f>+IFERROR(CJ130/CJ128,0)</f>
        <v>502.42115027829658</v>
      </c>
      <c r="CK126" s="183">
        <f t="shared" ref="CK126" si="129">+IFERROR(CK130/CK128,0)</f>
        <v>505.10778672803991</v>
      </c>
      <c r="CL126" s="183">
        <v>510.36489607390303</v>
      </c>
      <c r="CM126" s="183">
        <v>484.8473720449843</v>
      </c>
      <c r="CN126" s="183">
        <v>513.34746760894291</v>
      </c>
      <c r="CO126" s="183">
        <v>513.78916075920074</v>
      </c>
      <c r="CP126" s="183">
        <v>530.6789359646134</v>
      </c>
      <c r="CQ126" s="183">
        <v>475.04608839518414</v>
      </c>
      <c r="CR126" s="183">
        <f>+IFERROR(CR130/CR128,0)</f>
        <v>480.23874658045003</v>
      </c>
      <c r="CS126" s="183">
        <f t="shared" ref="CS126:CX126" si="130">+IFERROR(CS130/CS128,0)</f>
        <v>424.06399101881391</v>
      </c>
      <c r="CT126" s="183">
        <f t="shared" si="130"/>
        <v>432.96811594202899</v>
      </c>
      <c r="CU126" s="183">
        <f t="shared" si="130"/>
        <v>468.60475651189125</v>
      </c>
      <c r="CV126" s="183">
        <f t="shared" si="130"/>
        <v>479.9065892451419</v>
      </c>
      <c r="CW126" s="183">
        <f t="shared" si="130"/>
        <v>478.79163627521302</v>
      </c>
      <c r="CX126" s="96">
        <f t="shared" si="130"/>
        <v>504.39812402292478</v>
      </c>
      <c r="CY126" s="96"/>
      <c r="CZ126" s="96"/>
      <c r="DA126" s="96"/>
      <c r="DB126" s="96"/>
      <c r="DC126" s="96"/>
      <c r="DD126" s="96"/>
      <c r="DE126" s="96"/>
      <c r="DF126" s="96"/>
      <c r="DG126" s="96"/>
      <c r="DH126" s="96"/>
      <c r="DI126" s="96"/>
      <c r="DJ126" s="96"/>
      <c r="DK126" s="96"/>
      <c r="DL126" s="96"/>
      <c r="DM126" s="96"/>
      <c r="DN126" s="96"/>
      <c r="DO126" s="96"/>
      <c r="DP126" s="96"/>
      <c r="DQ126" s="96"/>
      <c r="DR126" s="96"/>
      <c r="DS126" s="96"/>
      <c r="DT126" s="96"/>
      <c r="DU126" s="96"/>
      <c r="DV126" s="96"/>
      <c r="DW126" s="96"/>
      <c r="DX126" s="96"/>
      <c r="DY126" s="96"/>
      <c r="DZ126" s="96"/>
      <c r="EA126" s="96"/>
      <c r="EB126" s="96"/>
      <c r="EC126" s="96"/>
      <c r="ED126" s="96"/>
      <c r="EE126" s="96"/>
      <c r="EF126" s="96"/>
      <c r="EG126" s="96"/>
      <c r="EH126" s="96"/>
    </row>
    <row r="127" spans="2:138">
      <c r="B127" s="104" t="s">
        <v>281</v>
      </c>
      <c r="C127" s="106" t="s">
        <v>266</v>
      </c>
      <c r="H127" s="96">
        <f>H130/H129</f>
        <v>623.30358323984865</v>
      </c>
      <c r="I127" s="96">
        <f t="shared" ref="I127:J127" si="131">I130/I129</f>
        <v>632.39233798827343</v>
      </c>
      <c r="J127" s="96">
        <f t="shared" si="131"/>
        <v>654.14583504665291</v>
      </c>
      <c r="K127" s="96">
        <v>487.595661389182</v>
      </c>
      <c r="L127" s="96">
        <v>581.50002709706109</v>
      </c>
      <c r="M127" s="96">
        <v>560.17613219384009</v>
      </c>
      <c r="N127" s="96">
        <f>+N130/N129</f>
        <v>590.55093676814988</v>
      </c>
      <c r="O127" s="96">
        <f t="shared" ref="O127:Q127" si="132">+O130/O129</f>
        <v>528.8611809045226</v>
      </c>
      <c r="P127" s="96">
        <f t="shared" si="132"/>
        <v>541.10695427239887</v>
      </c>
      <c r="Q127" s="96">
        <f t="shared" si="132"/>
        <v>520.99683909215457</v>
      </c>
      <c r="R127" s="96">
        <v>598.02116720979984</v>
      </c>
      <c r="S127" s="96"/>
      <c r="T127" s="183">
        <v>631.23760084051958</v>
      </c>
      <c r="U127" s="96">
        <v>647.38599780486584</v>
      </c>
      <c r="V127" s="96">
        <v>541.5653143681717</v>
      </c>
      <c r="W127" s="96"/>
      <c r="X127" s="96"/>
      <c r="Y127" s="96"/>
      <c r="Z127" s="96"/>
      <c r="AA127" s="96"/>
      <c r="AB127" s="96"/>
      <c r="AC127" s="96"/>
      <c r="AD127" s="96"/>
      <c r="AE127" s="96"/>
      <c r="AF127" s="93"/>
      <c r="AG127" s="93"/>
      <c r="AH127" s="183"/>
      <c r="AI127" s="183"/>
      <c r="AJ127" s="183"/>
      <c r="AK127" s="183"/>
      <c r="AL127" s="183"/>
      <c r="AM127" s="183"/>
      <c r="AN127" s="183"/>
      <c r="AO127" s="183"/>
      <c r="AP127" s="183"/>
      <c r="AQ127" s="183"/>
      <c r="AR127" s="183"/>
      <c r="AS127" s="183"/>
      <c r="AT127" s="183"/>
      <c r="AU127" s="183"/>
      <c r="AV127" s="183"/>
      <c r="AW127" s="183"/>
      <c r="AX127" s="183"/>
      <c r="AY127" s="183"/>
      <c r="AZ127" s="96">
        <f t="shared" ref="AZ127:BY127" si="133">+AZ130/AZ129</f>
        <v>595.19298558410799</v>
      </c>
      <c r="BA127" s="96">
        <f t="shared" si="133"/>
        <v>687.70303070099658</v>
      </c>
      <c r="BB127" s="96">
        <f t="shared" si="133"/>
        <v>728.04346286260761</v>
      </c>
      <c r="BC127" s="96">
        <f t="shared" si="133"/>
        <v>515.68079466602217</v>
      </c>
      <c r="BD127" s="96">
        <f t="shared" si="133"/>
        <v>4066.6181818181817</v>
      </c>
      <c r="BE127" s="96">
        <f t="shared" si="133"/>
        <v>531.56801401576786</v>
      </c>
      <c r="BF127" s="96">
        <f t="shared" si="133"/>
        <v>552.09734713929413</v>
      </c>
      <c r="BG127" s="96">
        <f t="shared" si="133"/>
        <v>593.38547486033519</v>
      </c>
      <c r="BH127" s="96">
        <f t="shared" si="133"/>
        <v>525.56806756485025</v>
      </c>
      <c r="BI127" s="96">
        <f t="shared" si="133"/>
        <v>535.00257599175688</v>
      </c>
      <c r="BJ127" s="96">
        <f t="shared" si="133"/>
        <v>522.44843423799591</v>
      </c>
      <c r="BK127" s="96">
        <f t="shared" si="133"/>
        <v>494.3194170457748</v>
      </c>
      <c r="BL127" s="96">
        <f t="shared" si="133"/>
        <v>550.8467067492428</v>
      </c>
      <c r="BM127" s="96">
        <f t="shared" si="133"/>
        <v>516.41223404255322</v>
      </c>
      <c r="BN127" s="96">
        <f t="shared" si="133"/>
        <v>537.91235659206325</v>
      </c>
      <c r="BO127" s="96">
        <f t="shared" si="133"/>
        <v>521.84191651126105</v>
      </c>
      <c r="BP127" s="96">
        <f t="shared" si="133"/>
        <v>517.75242764212317</v>
      </c>
      <c r="BQ127" s="96">
        <f t="shared" si="133"/>
        <v>497.4252913855052</v>
      </c>
      <c r="BR127" s="96">
        <f t="shared" si="133"/>
        <v>551.22754950621709</v>
      </c>
      <c r="BS127" s="96">
        <f t="shared" si="133"/>
        <v>551.1776289877904</v>
      </c>
      <c r="BT127" s="96">
        <f t="shared" si="133"/>
        <v>524.08184363558053</v>
      </c>
      <c r="BU127" s="96">
        <f t="shared" si="133"/>
        <v>521.24508175220774</v>
      </c>
      <c r="BV127" s="96">
        <f t="shared" si="133"/>
        <v>522.01270648030493</v>
      </c>
      <c r="BW127" s="96">
        <f t="shared" si="133"/>
        <v>540.49577869588643</v>
      </c>
      <c r="BX127" s="96">
        <f t="shared" si="133"/>
        <v>503.12655086848639</v>
      </c>
      <c r="BY127" s="96">
        <f t="shared" si="133"/>
        <v>521.80771543947083</v>
      </c>
      <c r="BZ127" s="96">
        <f>+BZ130/BZ129</f>
        <v>542.64884375867678</v>
      </c>
      <c r="CA127" s="96">
        <f>+CA130/CA129</f>
        <v>548.2320417354083</v>
      </c>
      <c r="CB127" s="96">
        <v>540.99492732000522</v>
      </c>
      <c r="CC127" s="96">
        <v>553.18380935693006</v>
      </c>
      <c r="CD127" s="96">
        <v>544.90449054023259</v>
      </c>
      <c r="CE127" s="96">
        <v>554.05878087275516</v>
      </c>
      <c r="CF127" s="96">
        <v>569.36742441567947</v>
      </c>
      <c r="CG127" s="96">
        <v>532.39829727476194</v>
      </c>
      <c r="CH127" s="96">
        <v>539.45066643955215</v>
      </c>
      <c r="CI127" s="183">
        <v>542.50873927452676</v>
      </c>
      <c r="CJ127" s="183">
        <f>+IFERROR(CJ130/CJ129,0)</f>
        <v>540.3491852344531</v>
      </c>
      <c r="CK127" s="183">
        <f t="shared" ref="CK127" si="134">+IFERROR(CK130/CK129,0)</f>
        <v>553.19106032599564</v>
      </c>
      <c r="CL127" s="183">
        <v>546.84208355672877</v>
      </c>
      <c r="CM127" s="183">
        <v>518.40000000000009</v>
      </c>
      <c r="CN127" s="183">
        <v>546.06414968259276</v>
      </c>
      <c r="CO127" s="183">
        <v>548.4235791871771</v>
      </c>
      <c r="CP127" s="183">
        <v>560.17110489867366</v>
      </c>
      <c r="CQ127" s="183">
        <v>500.62352110921995</v>
      </c>
      <c r="CR127" s="183">
        <f>+IFERROR(CR130/CR129,0)</f>
        <v>508.72623490669605</v>
      </c>
      <c r="CS127" s="183">
        <f t="shared" ref="CS127:CT127" si="135">+IFERROR(CS130/CS129,0)</f>
        <v>462.53265306122455</v>
      </c>
      <c r="CT127" s="183">
        <f t="shared" si="135"/>
        <v>484.16833234293125</v>
      </c>
      <c r="CU127" s="183">
        <f>+IFERROR(CU130/CU129,0)</f>
        <v>513.56336105250091</v>
      </c>
      <c r="CV127" s="183">
        <f t="shared" ref="CV127:CX127" si="136">+IFERROR(CV130/CV129,0)</f>
        <v>534.26363125351327</v>
      </c>
      <c r="CW127" s="183">
        <f t="shared" si="136"/>
        <v>517.9790451974925</v>
      </c>
      <c r="CX127" s="96">
        <f t="shared" si="136"/>
        <v>545.21592189260241</v>
      </c>
      <c r="CY127" s="96"/>
      <c r="CZ127" s="96"/>
      <c r="DA127" s="96"/>
      <c r="DB127" s="96"/>
      <c r="DC127" s="96"/>
      <c r="DD127" s="96"/>
      <c r="DE127" s="96"/>
      <c r="DF127" s="96"/>
      <c r="DG127" s="96"/>
      <c r="DH127" s="96"/>
      <c r="DI127" s="96"/>
      <c r="DJ127" s="96"/>
      <c r="DK127" s="96"/>
      <c r="DL127" s="96"/>
      <c r="DM127" s="96"/>
      <c r="DN127" s="96"/>
      <c r="DO127" s="96"/>
      <c r="DP127" s="96"/>
      <c r="DQ127" s="96"/>
      <c r="DR127" s="96"/>
      <c r="DS127" s="96"/>
      <c r="DT127" s="96"/>
      <c r="DU127" s="96"/>
      <c r="DV127" s="96"/>
      <c r="DW127" s="96"/>
      <c r="DX127" s="96"/>
      <c r="DY127" s="96"/>
      <c r="DZ127" s="96"/>
      <c r="EA127" s="96"/>
      <c r="EB127" s="96"/>
      <c r="EC127" s="96"/>
      <c r="ED127" s="96"/>
      <c r="EE127" s="96"/>
      <c r="EF127" s="96"/>
      <c r="EG127" s="96"/>
      <c r="EH127" s="96"/>
    </row>
    <row r="128" spans="2:138">
      <c r="B128" s="84" t="s">
        <v>282</v>
      </c>
      <c r="C128" s="106" t="s">
        <v>181</v>
      </c>
      <c r="H128" s="96">
        <v>1870</v>
      </c>
      <c r="I128" s="96">
        <v>1707</v>
      </c>
      <c r="J128" s="96">
        <v>1900</v>
      </c>
      <c r="K128" s="96">
        <v>1755</v>
      </c>
      <c r="L128" s="96">
        <v>1704</v>
      </c>
      <c r="M128" s="96">
        <v>1443</v>
      </c>
      <c r="N128" s="96">
        <v>1866</v>
      </c>
      <c r="O128" s="96">
        <v>1783</v>
      </c>
      <c r="P128" s="96">
        <v>1740</v>
      </c>
      <c r="Q128" s="96">
        <v>1814</v>
      </c>
      <c r="R128" s="96">
        <v>1793</v>
      </c>
      <c r="S128" s="96"/>
      <c r="T128" s="183">
        <v>1902</v>
      </c>
      <c r="U128" s="96">
        <v>1735</v>
      </c>
      <c r="V128" s="96">
        <v>1740</v>
      </c>
      <c r="W128" s="96"/>
      <c r="X128" s="96"/>
      <c r="Y128" s="96"/>
      <c r="Z128" s="96"/>
      <c r="AA128" s="96"/>
      <c r="AB128" s="96"/>
      <c r="AC128" s="96"/>
      <c r="AD128" s="96"/>
      <c r="AE128" s="96"/>
      <c r="AF128" s="94"/>
      <c r="AG128" s="94"/>
      <c r="AH128" s="241"/>
      <c r="AI128" s="241"/>
      <c r="AJ128" s="241"/>
      <c r="AK128" s="241"/>
      <c r="AL128" s="241"/>
      <c r="AM128" s="241"/>
      <c r="AN128" s="241"/>
      <c r="AO128" s="241"/>
      <c r="AP128" s="241"/>
      <c r="AQ128" s="241"/>
      <c r="AR128" s="241"/>
      <c r="AS128" s="241"/>
      <c r="AT128" s="241"/>
      <c r="AU128" s="241"/>
      <c r="AV128" s="241"/>
      <c r="AW128" s="241"/>
      <c r="AX128" s="241"/>
      <c r="AY128" s="241"/>
      <c r="AZ128" s="96">
        <v>403.37</v>
      </c>
      <c r="BA128" s="96">
        <v>388.68</v>
      </c>
      <c r="BB128" s="96">
        <v>343.48</v>
      </c>
      <c r="BC128" s="96">
        <v>291.17</v>
      </c>
      <c r="BD128" s="96">
        <v>238</v>
      </c>
      <c r="BE128" s="96">
        <v>280.18333333333334</v>
      </c>
      <c r="BF128" s="96">
        <v>290.39</v>
      </c>
      <c r="BG128" s="96">
        <f>BG119</f>
        <v>405</v>
      </c>
      <c r="BH128" s="96">
        <v>433.7</v>
      </c>
      <c r="BI128" s="96">
        <v>424.40000000000146</v>
      </c>
      <c r="BJ128" s="96">
        <v>424.5</v>
      </c>
      <c r="BK128" s="96">
        <v>427.69999999999709</v>
      </c>
      <c r="BL128" s="96">
        <v>399</v>
      </c>
      <c r="BM128" s="96">
        <v>401.89999999999782</v>
      </c>
      <c r="BN128" s="96">
        <v>396.5</v>
      </c>
      <c r="BO128" s="96">
        <v>393</v>
      </c>
      <c r="BP128" s="96">
        <v>396</v>
      </c>
      <c r="BQ128" s="96">
        <v>392.90000000000146</v>
      </c>
      <c r="BR128" s="96">
        <f>+BR119</f>
        <v>359.70000000000073</v>
      </c>
      <c r="BS128" s="96">
        <f>+BS119</f>
        <v>408</v>
      </c>
      <c r="BT128" s="96">
        <f>+BT119</f>
        <v>423.80000000000291</v>
      </c>
      <c r="BU128" s="96">
        <f>+BU119</f>
        <v>419</v>
      </c>
      <c r="BV128" s="96">
        <v>426.30000000000291</v>
      </c>
      <c r="BW128" s="96">
        <f>+BW119</f>
        <v>399.80000000000291</v>
      </c>
      <c r="BX128" s="96">
        <f>+BX119</f>
        <v>349.5</v>
      </c>
      <c r="BY128" s="96">
        <f>+BY119</f>
        <v>423.29999999999927</v>
      </c>
      <c r="BZ128" s="96">
        <f>+BZ119</f>
        <v>423.09999999999854</v>
      </c>
      <c r="CA128" s="96">
        <f>+CA119</f>
        <v>397.70000000000073</v>
      </c>
      <c r="CB128" s="96">
        <v>423</v>
      </c>
      <c r="CC128" s="96">
        <v>411.40000000000146</v>
      </c>
      <c r="CD128" s="96">
        <v>396.89999999999782</v>
      </c>
      <c r="CE128" s="96">
        <v>422.29999999999927</v>
      </c>
      <c r="CF128" s="127">
        <v>393.09999999999854</v>
      </c>
      <c r="CG128" s="127">
        <v>413.40000000000146</v>
      </c>
      <c r="CH128" s="127">
        <v>415.5</v>
      </c>
      <c r="CI128" s="183">
        <v>403.90000000000146</v>
      </c>
      <c r="CJ128" s="183">
        <f>+CJ119</f>
        <v>431.19999999999709</v>
      </c>
      <c r="CK128" s="183">
        <f t="shared" ref="CK128" si="137">+CK119</f>
        <v>434.5</v>
      </c>
      <c r="CL128" s="183">
        <v>433</v>
      </c>
      <c r="CM128" s="183">
        <v>435.70000000000073</v>
      </c>
      <c r="CN128" s="183">
        <v>424.50000000000728</v>
      </c>
      <c r="CO128" s="183">
        <v>437.30000000000291</v>
      </c>
      <c r="CP128" s="183">
        <v>414.70000000000073</v>
      </c>
      <c r="CQ128" s="183">
        <v>423.09999999999491</v>
      </c>
      <c r="CR128" s="183">
        <f>+CR119</f>
        <v>402.10000000000218</v>
      </c>
      <c r="CS128" s="183">
        <f t="shared" ref="CS128:CX128" si="138">+CS119</f>
        <v>356.299999999992</v>
      </c>
      <c r="CT128" s="183">
        <f t="shared" si="138"/>
        <v>345</v>
      </c>
      <c r="CU128" s="183">
        <f t="shared" si="138"/>
        <v>441.5</v>
      </c>
      <c r="CV128" s="183">
        <f t="shared" si="138"/>
        <v>396.09999999999854</v>
      </c>
      <c r="CW128" s="183">
        <f t="shared" si="138"/>
        <v>411.30000000001019</v>
      </c>
      <c r="CX128" s="127">
        <f t="shared" si="138"/>
        <v>383.80000000000291</v>
      </c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</row>
    <row r="129" spans="2:138">
      <c r="B129" s="85" t="s">
        <v>283</v>
      </c>
      <c r="C129" s="106" t="s">
        <v>181</v>
      </c>
      <c r="H129" s="96">
        <v>1661.45</v>
      </c>
      <c r="I129" s="96">
        <v>1569.4333333333334</v>
      </c>
      <c r="J129" s="96">
        <v>1585.9999999999998</v>
      </c>
      <c r="K129" s="96">
        <v>1719.8999999999999</v>
      </c>
      <c r="L129" s="96">
        <v>1531.6166666666666</v>
      </c>
      <c r="M129" s="96">
        <v>1267.23</v>
      </c>
      <c r="N129" s="96">
        <v>1708</v>
      </c>
      <c r="O129" s="96">
        <v>1592</v>
      </c>
      <c r="P129" s="96">
        <v>1559.2333333333333</v>
      </c>
      <c r="Q129" s="96">
        <v>1638.0666666666668</v>
      </c>
      <c r="R129" s="96">
        <v>1658.3</v>
      </c>
      <c r="S129" s="96"/>
      <c r="T129" s="183">
        <v>1735.7999999999997</v>
      </c>
      <c r="U129" s="96">
        <v>1618.1166666666666</v>
      </c>
      <c r="V129" s="96">
        <v>1587.9666666666665</v>
      </c>
      <c r="W129" s="96"/>
      <c r="X129" s="96"/>
      <c r="Y129" s="96"/>
      <c r="Z129" s="96"/>
      <c r="AA129" s="96"/>
      <c r="AB129" s="96"/>
      <c r="AC129" s="96"/>
      <c r="AD129" s="96"/>
      <c r="AE129" s="96"/>
      <c r="AF129" s="94"/>
      <c r="AG129" s="94"/>
      <c r="AH129" s="241"/>
      <c r="AI129" s="241"/>
      <c r="AJ129" s="241"/>
      <c r="AK129" s="241"/>
      <c r="AL129" s="241"/>
      <c r="AM129" s="241"/>
      <c r="AN129" s="241"/>
      <c r="AO129" s="241"/>
      <c r="AP129" s="241"/>
      <c r="AQ129" s="241"/>
      <c r="AR129" s="241"/>
      <c r="AS129" s="241"/>
      <c r="AT129" s="241"/>
      <c r="AU129" s="241"/>
      <c r="AV129" s="241"/>
      <c r="AW129" s="241"/>
      <c r="AX129" s="241"/>
      <c r="AY129" s="241"/>
      <c r="AZ129" s="96">
        <v>392.55</v>
      </c>
      <c r="BA129" s="96">
        <v>372.52</v>
      </c>
      <c r="BB129" s="96">
        <v>341.13</v>
      </c>
      <c r="BC129" s="96">
        <v>297.7</v>
      </c>
      <c r="BD129" s="96">
        <v>27.5</v>
      </c>
      <c r="BE129" s="96">
        <v>266.36666666666662</v>
      </c>
      <c r="BF129" s="96">
        <v>264.62</v>
      </c>
      <c r="BG129" s="96">
        <v>358</v>
      </c>
      <c r="BH129" s="96">
        <v>397.84</v>
      </c>
      <c r="BI129" s="96">
        <v>388.19999999999993</v>
      </c>
      <c r="BJ129" s="96">
        <v>399.16666666666663</v>
      </c>
      <c r="BK129" s="96">
        <v>413.98333333333335</v>
      </c>
      <c r="BL129" s="96">
        <v>368.68333333333334</v>
      </c>
      <c r="BM129" s="96">
        <v>376</v>
      </c>
      <c r="BN129" s="96">
        <v>354.46666666666664</v>
      </c>
      <c r="BO129" s="96">
        <v>348.54999999999995</v>
      </c>
      <c r="BP129" s="96">
        <v>353.56666666666666</v>
      </c>
      <c r="BQ129" s="96">
        <v>380.36666666666667</v>
      </c>
      <c r="BR129" s="96">
        <v>325.71666666666664</v>
      </c>
      <c r="BS129" s="96">
        <v>380.85</v>
      </c>
      <c r="BT129" s="96">
        <v>386.91666666666663</v>
      </c>
      <c r="BU129" s="96">
        <v>381.23333333333335</v>
      </c>
      <c r="BV129" s="96">
        <v>393.5</v>
      </c>
      <c r="BW129" s="96">
        <v>371.13333333333333</v>
      </c>
      <c r="BX129" s="96">
        <v>322.39999999999998</v>
      </c>
      <c r="BY129" s="96">
        <v>387.96666666666658</v>
      </c>
      <c r="BZ129" s="96">
        <v>420.18333333333334</v>
      </c>
      <c r="CA129" s="96">
        <v>373.7833333333333</v>
      </c>
      <c r="CB129" s="96">
        <v>390.98333333333329</v>
      </c>
      <c r="CC129" s="96">
        <v>380.4666666666667</v>
      </c>
      <c r="CD129" s="96">
        <v>365.58333333333331</v>
      </c>
      <c r="CE129" s="96">
        <v>390.7166666666667</v>
      </c>
      <c r="CF129" s="127">
        <v>364.38333333333333</v>
      </c>
      <c r="CG129" s="127">
        <v>379.7833333333333</v>
      </c>
      <c r="CH129" s="127">
        <v>391.38333333333327</v>
      </c>
      <c r="CI129" s="183">
        <v>367.11666666666667</v>
      </c>
      <c r="CJ129" s="183">
        <v>400.93333333333328</v>
      </c>
      <c r="CK129" s="183">
        <v>396.73333333333335</v>
      </c>
      <c r="CL129" s="183">
        <v>404.11666666666662</v>
      </c>
      <c r="CM129" s="183">
        <v>407.49999999999994</v>
      </c>
      <c r="CN129" s="183">
        <v>399.06666666666666</v>
      </c>
      <c r="CO129" s="183">
        <v>409.68333333333334</v>
      </c>
      <c r="CP129" s="183">
        <v>392.86666666666662</v>
      </c>
      <c r="CQ129" s="183">
        <v>401.48333333333335</v>
      </c>
      <c r="CR129" s="183">
        <v>379.58333333333326</v>
      </c>
      <c r="CS129" s="183">
        <v>326.66666666666663</v>
      </c>
      <c r="CT129" s="183">
        <v>308.51666666666665</v>
      </c>
      <c r="CU129" s="183">
        <v>402.85</v>
      </c>
      <c r="CV129" s="183">
        <v>355.79999999999995</v>
      </c>
      <c r="CW129" s="183">
        <v>380.18333333333328</v>
      </c>
      <c r="CX129" s="127">
        <v>355.06666666666661</v>
      </c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</row>
    <row r="130" spans="2:138">
      <c r="B130" s="85" t="s">
        <v>284</v>
      </c>
      <c r="C130" s="106" t="s">
        <v>152</v>
      </c>
      <c r="H130" s="96">
        <v>1035587.7383738466</v>
      </c>
      <c r="I130" s="96">
        <v>992497.61498339602</v>
      </c>
      <c r="J130" s="96">
        <v>1037475.2943839914</v>
      </c>
      <c r="K130" s="96">
        <v>838615.77802325401</v>
      </c>
      <c r="L130" s="96">
        <v>890635.13316897699</v>
      </c>
      <c r="M130" s="96">
        <v>709872</v>
      </c>
      <c r="N130" s="96">
        <v>1008661</v>
      </c>
      <c r="O130" s="96">
        <v>841947</v>
      </c>
      <c r="P130" s="96">
        <v>843712</v>
      </c>
      <c r="Q130" s="96">
        <v>853427.5555555555</v>
      </c>
      <c r="R130" s="96">
        <v>991698.50158401101</v>
      </c>
      <c r="S130" s="96"/>
      <c r="T130" s="183">
        <v>1095702.2275389738</v>
      </c>
      <c r="U130" s="96">
        <v>1047546.0728146834</v>
      </c>
      <c r="V130" s="96">
        <v>859987.66703951091</v>
      </c>
      <c r="W130" s="96"/>
      <c r="X130" s="96"/>
      <c r="Y130" s="96"/>
      <c r="Z130" s="96"/>
      <c r="AA130" s="96"/>
      <c r="AB130" s="96"/>
      <c r="AC130" s="96"/>
      <c r="AD130" s="96"/>
      <c r="AE130" s="96"/>
      <c r="AF130" s="93"/>
      <c r="AG130" s="93"/>
      <c r="AH130" s="183"/>
      <c r="AI130" s="183"/>
      <c r="AJ130" s="183"/>
      <c r="AK130" s="183"/>
      <c r="AL130" s="183"/>
      <c r="AM130" s="183"/>
      <c r="AN130" s="183"/>
      <c r="AO130" s="183"/>
      <c r="AP130" s="183"/>
      <c r="AQ130" s="183"/>
      <c r="AR130" s="183"/>
      <c r="AS130" s="183"/>
      <c r="AT130" s="183"/>
      <c r="AU130" s="183"/>
      <c r="AV130" s="183"/>
      <c r="AW130" s="183"/>
      <c r="AX130" s="183"/>
      <c r="AY130" s="183"/>
      <c r="AZ130" s="96">
        <v>233643.0064910416</v>
      </c>
      <c r="BA130" s="96">
        <v>256183.13299673522</v>
      </c>
      <c r="BB130" s="96">
        <v>248357.46648632133</v>
      </c>
      <c r="BC130" s="96">
        <v>153518.17257207481</v>
      </c>
      <c r="BD130" s="96">
        <v>111832</v>
      </c>
      <c r="BE130" s="96">
        <v>141592</v>
      </c>
      <c r="BF130" s="96">
        <v>146096</v>
      </c>
      <c r="BG130" s="96">
        <v>212432</v>
      </c>
      <c r="BH130" s="96">
        <v>209092</v>
      </c>
      <c r="BI130" s="96">
        <v>207688</v>
      </c>
      <c r="BJ130" s="96">
        <v>208544</v>
      </c>
      <c r="BK130" s="96">
        <v>204640</v>
      </c>
      <c r="BL130" s="96">
        <v>203088</v>
      </c>
      <c r="BM130" s="96">
        <v>194171</v>
      </c>
      <c r="BN130" s="96">
        <v>190672</v>
      </c>
      <c r="BO130" s="96">
        <v>181888</v>
      </c>
      <c r="BP130" s="96">
        <v>183060</v>
      </c>
      <c r="BQ130" s="96">
        <v>189204</v>
      </c>
      <c r="BR130" s="96">
        <v>179544</v>
      </c>
      <c r="BS130" s="96">
        <v>209916</v>
      </c>
      <c r="BT130" s="96">
        <v>202776</v>
      </c>
      <c r="BU130" s="96">
        <v>198716</v>
      </c>
      <c r="BV130" s="96">
        <v>205412</v>
      </c>
      <c r="BW130" s="96">
        <v>200596</v>
      </c>
      <c r="BX130" s="96">
        <v>162208</v>
      </c>
      <c r="BY130" s="96">
        <v>202444</v>
      </c>
      <c r="BZ130" s="96">
        <v>228012</v>
      </c>
      <c r="CA130" s="96">
        <v>204920</v>
      </c>
      <c r="CB130" s="96">
        <v>211520</v>
      </c>
      <c r="CC130" s="96">
        <v>210468</v>
      </c>
      <c r="CD130" s="96">
        <v>199208</v>
      </c>
      <c r="CE130" s="96">
        <v>216480</v>
      </c>
      <c r="CF130" s="96">
        <v>207468</v>
      </c>
      <c r="CG130" s="96">
        <v>202196</v>
      </c>
      <c r="CH130" s="96">
        <v>211132</v>
      </c>
      <c r="CI130" s="183">
        <v>199164</v>
      </c>
      <c r="CJ130" s="183">
        <v>216644.00000000003</v>
      </c>
      <c r="CK130" s="183">
        <v>219469.33333333334</v>
      </c>
      <c r="CL130" s="183">
        <v>220988</v>
      </c>
      <c r="CM130" s="183">
        <v>211248</v>
      </c>
      <c r="CN130" s="183">
        <v>217916</v>
      </c>
      <c r="CO130" s="183">
        <v>224680</v>
      </c>
      <c r="CP130" s="183">
        <v>220072.55474452555</v>
      </c>
      <c r="CQ130" s="183">
        <v>200992</v>
      </c>
      <c r="CR130" s="183">
        <v>193104</v>
      </c>
      <c r="CS130" s="183">
        <v>151094</v>
      </c>
      <c r="CT130" s="183">
        <v>149374</v>
      </c>
      <c r="CU130" s="183">
        <v>206889</v>
      </c>
      <c r="CV130" s="183">
        <v>190091</v>
      </c>
      <c r="CW130" s="183">
        <v>196927</v>
      </c>
      <c r="CX130" s="96">
        <v>193588</v>
      </c>
      <c r="CY130" s="96"/>
      <c r="CZ130" s="96"/>
      <c r="DA130" s="96"/>
      <c r="DB130" s="96"/>
      <c r="DC130" s="96"/>
      <c r="DD130" s="96"/>
      <c r="DE130" s="96"/>
      <c r="DF130" s="96"/>
      <c r="DG130" s="96"/>
      <c r="DH130" s="96"/>
      <c r="DI130" s="96"/>
      <c r="DJ130" s="96"/>
      <c r="DK130" s="96"/>
      <c r="DL130" s="96"/>
      <c r="DM130" s="96"/>
      <c r="DN130" s="96"/>
      <c r="DO130" s="96"/>
      <c r="DP130" s="96"/>
      <c r="DQ130" s="96"/>
      <c r="DR130" s="96"/>
      <c r="DS130" s="96"/>
      <c r="DT130" s="96"/>
      <c r="DU130" s="96"/>
      <c r="DV130" s="96"/>
      <c r="DW130" s="96"/>
      <c r="DX130" s="96"/>
      <c r="DY130" s="96"/>
      <c r="DZ130" s="96"/>
      <c r="EA130" s="96"/>
      <c r="EB130" s="96"/>
      <c r="EC130" s="96"/>
      <c r="ED130" s="96"/>
      <c r="EE130" s="96"/>
      <c r="EF130" s="96"/>
      <c r="EG130" s="96"/>
      <c r="EH130" s="96"/>
    </row>
    <row r="131" spans="2:138">
      <c r="B131" s="85" t="s">
        <v>285</v>
      </c>
      <c r="C131" s="106" t="s">
        <v>153</v>
      </c>
      <c r="H131" s="96">
        <v>2237103.2740498553</v>
      </c>
      <c r="I131" s="96">
        <v>2130392.8256784165</v>
      </c>
      <c r="J131" s="96">
        <v>2226937.2647421774</v>
      </c>
      <c r="K131" s="96">
        <v>1928816.2894534841</v>
      </c>
      <c r="L131" s="96">
        <v>1886680.4000000001</v>
      </c>
      <c r="M131" s="96">
        <v>1514728</v>
      </c>
      <c r="N131" s="96">
        <v>2154046</v>
      </c>
      <c r="O131" s="96">
        <v>1894416</v>
      </c>
      <c r="P131" s="96">
        <v>1857648</v>
      </c>
      <c r="Q131" s="96">
        <v>1754361.6000000681</v>
      </c>
      <c r="R131" s="96">
        <v>2106718</v>
      </c>
      <c r="S131" s="96"/>
      <c r="T131" s="183">
        <v>2127642</v>
      </c>
      <c r="U131" s="96">
        <v>2106971.2884674044</v>
      </c>
      <c r="V131" s="96">
        <v>1793632.2089471233</v>
      </c>
      <c r="W131" s="96"/>
      <c r="X131" s="96"/>
      <c r="Y131" s="96"/>
      <c r="Z131" s="96"/>
      <c r="AA131" s="96"/>
      <c r="AB131" s="96"/>
      <c r="AC131" s="96"/>
      <c r="AD131" s="96"/>
      <c r="AE131" s="96"/>
      <c r="AF131" s="93"/>
      <c r="AG131" s="93"/>
      <c r="AH131" s="183"/>
      <c r="AI131" s="183"/>
      <c r="AJ131" s="183"/>
      <c r="AK131" s="183"/>
      <c r="AL131" s="183"/>
      <c r="AM131" s="183"/>
      <c r="AN131" s="183"/>
      <c r="AO131" s="183"/>
      <c r="AP131" s="183"/>
      <c r="AQ131" s="183"/>
      <c r="AR131" s="183"/>
      <c r="AS131" s="183"/>
      <c r="AT131" s="183"/>
      <c r="AU131" s="183"/>
      <c r="AV131" s="183"/>
      <c r="AW131" s="183"/>
      <c r="AX131" s="183"/>
      <c r="AY131" s="183"/>
      <c r="AZ131" s="96">
        <v>476924</v>
      </c>
      <c r="BA131" s="96">
        <v>469893.6</v>
      </c>
      <c r="BB131" s="96">
        <v>439824</v>
      </c>
      <c r="BC131" s="96">
        <v>313486.8</v>
      </c>
      <c r="BD131" s="96">
        <v>245344</v>
      </c>
      <c r="BE131" s="96">
        <v>303729</v>
      </c>
      <c r="BF131" s="96">
        <v>276618</v>
      </c>
      <c r="BG131" s="96">
        <v>403206</v>
      </c>
      <c r="BH131" s="96">
        <v>429667</v>
      </c>
      <c r="BI131" s="96">
        <v>426057</v>
      </c>
      <c r="BJ131" s="96">
        <v>422515</v>
      </c>
      <c r="BK131" s="96">
        <v>423459</v>
      </c>
      <c r="BL131" s="96">
        <v>416093</v>
      </c>
      <c r="BM131" s="96">
        <v>406315</v>
      </c>
      <c r="BN131" s="96">
        <v>398045</v>
      </c>
      <c r="BO131" s="96">
        <v>376820</v>
      </c>
      <c r="BP131" s="96">
        <v>379591</v>
      </c>
      <c r="BQ131" s="96">
        <v>381807</v>
      </c>
      <c r="BR131" s="96">
        <v>355305</v>
      </c>
      <c r="BS131" s="96">
        <v>419540</v>
      </c>
      <c r="BT131" s="96">
        <v>420855</v>
      </c>
      <c r="BU131" s="96">
        <v>401578</v>
      </c>
      <c r="BV131" s="96">
        <v>415553</v>
      </c>
      <c r="BW131" s="96">
        <v>414645</v>
      </c>
      <c r="BX131" s="96">
        <v>341576</v>
      </c>
      <c r="BY131" s="96">
        <v>412196.31999999366</v>
      </c>
      <c r="BZ131" s="96">
        <v>453014.87999999255</v>
      </c>
      <c r="CA131" s="96">
        <v>418066.87999999465</v>
      </c>
      <c r="CB131" s="96">
        <v>421735</v>
      </c>
      <c r="CC131" s="96">
        <v>426940</v>
      </c>
      <c r="CD131" s="96">
        <v>401468</v>
      </c>
      <c r="CE131" s="96">
        <v>430452</v>
      </c>
      <c r="CF131" s="96">
        <v>414321</v>
      </c>
      <c r="CG131" s="96">
        <v>410096</v>
      </c>
      <c r="CH131" s="96">
        <v>423142.23999999941</v>
      </c>
      <c r="CI131" s="183">
        <v>403615</v>
      </c>
      <c r="CJ131" s="183">
        <v>434778.39999999781</v>
      </c>
      <c r="CK131" s="183">
        <v>448045.75999999716</v>
      </c>
      <c r="CL131" s="183">
        <v>434987</v>
      </c>
      <c r="CM131" s="183">
        <v>428705</v>
      </c>
      <c r="CN131" s="183">
        <v>439565</v>
      </c>
      <c r="CO131" s="183">
        <v>450958</v>
      </c>
      <c r="CP131" s="183">
        <v>441243.59999999887</v>
      </c>
      <c r="CQ131" s="183">
        <v>407469.75999999908</v>
      </c>
      <c r="CR131" s="183">
        <v>376012.79999999888</v>
      </c>
      <c r="CS131" s="183">
        <v>321938</v>
      </c>
      <c r="CT131" s="183">
        <v>302937</v>
      </c>
      <c r="CU131" s="183">
        <v>417821</v>
      </c>
      <c r="CV131" s="183">
        <v>405062</v>
      </c>
      <c r="CW131" s="183">
        <v>431586</v>
      </c>
      <c r="CX131" s="96">
        <v>417840</v>
      </c>
      <c r="CY131" s="96"/>
      <c r="CZ131" s="96"/>
      <c r="DA131" s="96"/>
      <c r="DB131" s="96"/>
      <c r="DC131" s="96"/>
      <c r="DD131" s="96"/>
      <c r="DE131" s="96"/>
      <c r="DF131" s="96"/>
      <c r="DG131" s="96"/>
      <c r="DH131" s="96"/>
      <c r="DI131" s="96"/>
      <c r="DJ131" s="96"/>
      <c r="DK131" s="96"/>
      <c r="DL131" s="96"/>
      <c r="DM131" s="96"/>
      <c r="DN131" s="96"/>
      <c r="DO131" s="96"/>
      <c r="DP131" s="96"/>
      <c r="DQ131" s="96"/>
      <c r="DR131" s="96"/>
      <c r="DS131" s="96"/>
      <c r="DT131" s="96"/>
      <c r="DU131" s="96"/>
      <c r="DV131" s="96"/>
      <c r="DW131" s="96"/>
      <c r="DX131" s="96"/>
      <c r="DY131" s="96"/>
      <c r="DZ131" s="96"/>
      <c r="EA131" s="96"/>
      <c r="EB131" s="96"/>
      <c r="EC131" s="96"/>
      <c r="ED131" s="96"/>
      <c r="EE131" s="96"/>
      <c r="EF131" s="96"/>
      <c r="EG131" s="96"/>
      <c r="EH131" s="96"/>
    </row>
    <row r="132" spans="2:138" s="264" customFormat="1">
      <c r="B132" s="252" t="s">
        <v>286</v>
      </c>
      <c r="C132" s="254"/>
      <c r="D132" s="263"/>
      <c r="E132" s="263"/>
      <c r="F132" s="263"/>
      <c r="H132" s="269"/>
      <c r="I132" s="269"/>
      <c r="J132" s="269"/>
      <c r="K132" s="269"/>
      <c r="L132" s="269"/>
      <c r="M132" s="269"/>
      <c r="N132" s="269"/>
      <c r="O132" s="269"/>
      <c r="P132" s="269"/>
      <c r="Q132" s="269"/>
      <c r="R132" s="269"/>
      <c r="S132" s="269"/>
      <c r="T132" s="268"/>
      <c r="U132" s="269"/>
      <c r="V132" s="269"/>
      <c r="W132" s="269"/>
      <c r="X132" s="269"/>
      <c r="Y132" s="269"/>
      <c r="Z132" s="269"/>
      <c r="AA132" s="269"/>
      <c r="AB132" s="269"/>
      <c r="AC132" s="269"/>
      <c r="AD132" s="269"/>
      <c r="AE132" s="269"/>
      <c r="AF132" s="269"/>
      <c r="AG132" s="269"/>
      <c r="AH132" s="268"/>
      <c r="AI132" s="268"/>
      <c r="AJ132" s="268"/>
      <c r="AK132" s="268"/>
      <c r="AL132" s="268"/>
      <c r="AM132" s="268"/>
      <c r="AN132" s="268"/>
      <c r="AO132" s="268"/>
      <c r="AP132" s="268"/>
      <c r="AQ132" s="268"/>
      <c r="AR132" s="268"/>
      <c r="AS132" s="268"/>
      <c r="AT132" s="268"/>
      <c r="AU132" s="268"/>
      <c r="AV132" s="268"/>
      <c r="AW132" s="268"/>
      <c r="AX132" s="268"/>
      <c r="AY132" s="268"/>
      <c r="AZ132" s="269"/>
      <c r="BA132" s="269"/>
      <c r="BB132" s="269"/>
      <c r="BC132" s="269"/>
      <c r="BD132" s="269"/>
      <c r="BE132" s="269"/>
      <c r="BF132" s="269"/>
      <c r="BG132" s="269"/>
      <c r="BH132" s="269"/>
      <c r="BI132" s="269"/>
      <c r="BJ132" s="269"/>
      <c r="BK132" s="269"/>
      <c r="BL132" s="269"/>
      <c r="BM132" s="269"/>
      <c r="BN132" s="269"/>
      <c r="BO132" s="269"/>
      <c r="BP132" s="269"/>
      <c r="BQ132" s="269"/>
      <c r="BR132" s="269"/>
      <c r="BS132" s="269"/>
      <c r="BT132" s="269"/>
      <c r="BU132" s="269"/>
      <c r="BV132" s="269"/>
      <c r="BW132" s="269"/>
      <c r="BX132" s="269"/>
      <c r="BY132" s="269"/>
      <c r="BZ132" s="269"/>
      <c r="CA132" s="269"/>
      <c r="CB132" s="269"/>
      <c r="CC132" s="269"/>
      <c r="CD132" s="269"/>
      <c r="CE132" s="269"/>
      <c r="CF132" s="269"/>
      <c r="CG132" s="269"/>
      <c r="CH132" s="269"/>
      <c r="CI132" s="268"/>
      <c r="CJ132" s="268"/>
      <c r="CK132" s="268"/>
      <c r="CL132" s="268"/>
      <c r="CM132" s="268"/>
      <c r="CN132" s="268"/>
      <c r="CO132" s="268"/>
      <c r="CP132" s="268"/>
      <c r="CQ132" s="268"/>
      <c r="CR132" s="268"/>
      <c r="CS132" s="268"/>
      <c r="CT132" s="268"/>
      <c r="CU132" s="268"/>
      <c r="CV132" s="268"/>
      <c r="CW132" s="268"/>
      <c r="CX132" s="269"/>
      <c r="CY132" s="269"/>
      <c r="CZ132" s="269"/>
      <c r="DA132" s="269"/>
      <c r="DB132" s="269"/>
      <c r="DC132" s="269"/>
      <c r="DD132" s="269"/>
      <c r="DE132" s="269"/>
      <c r="DF132" s="269"/>
      <c r="DG132" s="269"/>
      <c r="DH132" s="269"/>
      <c r="DI132" s="269"/>
      <c r="DJ132" s="269"/>
      <c r="DK132" s="269"/>
      <c r="DL132" s="269"/>
      <c r="DM132" s="269"/>
      <c r="DN132" s="269"/>
      <c r="DO132" s="269"/>
      <c r="DP132" s="269"/>
      <c r="DQ132" s="269"/>
      <c r="DR132" s="269"/>
      <c r="DS132" s="269"/>
      <c r="DT132" s="269"/>
      <c r="DU132" s="269"/>
      <c r="DV132" s="269"/>
      <c r="DW132" s="269"/>
      <c r="DX132" s="269"/>
      <c r="DY132" s="269"/>
      <c r="DZ132" s="269"/>
      <c r="EA132" s="269"/>
      <c r="EB132" s="269"/>
      <c r="EC132" s="269"/>
      <c r="ED132" s="269"/>
      <c r="EE132" s="269"/>
      <c r="EF132" s="269"/>
      <c r="EG132" s="269"/>
      <c r="EH132" s="269"/>
    </row>
    <row r="133" spans="2:138">
      <c r="B133" s="105" t="s">
        <v>287</v>
      </c>
      <c r="C133" s="106" t="s">
        <v>174</v>
      </c>
      <c r="H133" s="139">
        <v>4</v>
      </c>
      <c r="I133" s="139">
        <v>4</v>
      </c>
      <c r="J133" s="139">
        <v>4</v>
      </c>
      <c r="K133" s="139">
        <v>4</v>
      </c>
      <c r="L133" s="139">
        <v>4</v>
      </c>
      <c r="M133" s="139">
        <v>4</v>
      </c>
      <c r="N133" s="139">
        <v>4</v>
      </c>
      <c r="O133" s="139">
        <v>4</v>
      </c>
      <c r="P133" s="139">
        <v>4</v>
      </c>
      <c r="Q133" s="139">
        <v>4</v>
      </c>
      <c r="R133" s="139">
        <v>4</v>
      </c>
      <c r="S133" s="139"/>
      <c r="T133" s="195">
        <v>4</v>
      </c>
      <c r="U133" s="139">
        <v>4</v>
      </c>
      <c r="V133" s="139">
        <v>4</v>
      </c>
      <c r="W133" s="139"/>
      <c r="X133" s="139"/>
      <c r="Y133" s="139"/>
      <c r="Z133" s="139"/>
      <c r="AA133" s="139"/>
      <c r="AB133" s="139"/>
      <c r="AC133" s="139"/>
      <c r="AD133" s="139"/>
      <c r="AE133" s="139"/>
      <c r="AF133" s="94"/>
      <c r="AG133" s="94"/>
      <c r="AH133" s="242"/>
      <c r="AI133" s="242"/>
      <c r="AJ133" s="242"/>
      <c r="AK133" s="242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139">
        <v>4</v>
      </c>
      <c r="BA133" s="139">
        <v>4</v>
      </c>
      <c r="BB133" s="139">
        <v>4</v>
      </c>
      <c r="BC133" s="139">
        <v>4</v>
      </c>
      <c r="BD133" s="139">
        <v>4</v>
      </c>
      <c r="BE133" s="139">
        <v>4</v>
      </c>
      <c r="BF133" s="139">
        <v>4</v>
      </c>
      <c r="BG133" s="139">
        <v>4</v>
      </c>
      <c r="BH133" s="139">
        <v>4</v>
      </c>
      <c r="BI133" s="139">
        <v>4</v>
      </c>
      <c r="BJ133" s="139">
        <v>4</v>
      </c>
      <c r="BK133" s="139">
        <v>4</v>
      </c>
      <c r="BL133" s="139">
        <v>4</v>
      </c>
      <c r="BM133" s="139">
        <v>3</v>
      </c>
      <c r="BN133" s="139">
        <v>4</v>
      </c>
      <c r="BO133" s="139">
        <v>4</v>
      </c>
      <c r="BP133" s="139">
        <v>4</v>
      </c>
      <c r="BQ133" s="139">
        <v>4</v>
      </c>
      <c r="BR133" s="139">
        <v>4</v>
      </c>
      <c r="BS133" s="139">
        <v>4</v>
      </c>
      <c r="BT133" s="139">
        <v>4</v>
      </c>
      <c r="BU133" s="139">
        <v>4</v>
      </c>
      <c r="BV133" s="139">
        <v>4</v>
      </c>
      <c r="BW133" s="139">
        <v>4</v>
      </c>
      <c r="BX133" s="139">
        <v>4</v>
      </c>
      <c r="BY133" s="139">
        <v>4</v>
      </c>
      <c r="BZ133" s="139">
        <v>4</v>
      </c>
      <c r="CA133" s="139">
        <v>4</v>
      </c>
      <c r="CB133" s="139">
        <v>4</v>
      </c>
      <c r="CC133" s="139">
        <v>4</v>
      </c>
      <c r="CD133" s="139">
        <v>4</v>
      </c>
      <c r="CE133" s="139">
        <v>4</v>
      </c>
      <c r="CF133" s="95">
        <v>4</v>
      </c>
      <c r="CG133" s="95">
        <v>4</v>
      </c>
      <c r="CH133" s="95">
        <v>4</v>
      </c>
      <c r="CI133" s="195">
        <v>4</v>
      </c>
      <c r="CJ133" s="195">
        <v>4</v>
      </c>
      <c r="CK133" s="195">
        <v>4</v>
      </c>
      <c r="CL133" s="195">
        <v>4</v>
      </c>
      <c r="CM133" s="195">
        <v>4</v>
      </c>
      <c r="CN133" s="195">
        <v>4</v>
      </c>
      <c r="CO133" s="195">
        <v>4</v>
      </c>
      <c r="CP133" s="195">
        <v>4</v>
      </c>
      <c r="CQ133" s="195">
        <v>4</v>
      </c>
      <c r="CR133" s="195">
        <v>4</v>
      </c>
      <c r="CS133" s="195">
        <v>4</v>
      </c>
      <c r="CT133" s="195">
        <v>4</v>
      </c>
      <c r="CU133" s="195">
        <v>4</v>
      </c>
      <c r="CV133" s="195">
        <v>4</v>
      </c>
      <c r="CW133" s="195">
        <v>4</v>
      </c>
      <c r="CX133" s="95">
        <v>4</v>
      </c>
      <c r="CY133" s="95"/>
      <c r="CZ133" s="95"/>
      <c r="DA133" s="95"/>
      <c r="DB133" s="95"/>
      <c r="DC133" s="95"/>
      <c r="DD133" s="95"/>
      <c r="DE133" s="95"/>
      <c r="DF133" s="95"/>
      <c r="DG133" s="95"/>
      <c r="DH133" s="95"/>
      <c r="DI133" s="95"/>
      <c r="DJ133" s="95"/>
      <c r="DK133" s="95"/>
      <c r="DL133" s="95"/>
      <c r="DM133" s="95"/>
      <c r="DN133" s="95"/>
      <c r="DO133" s="95"/>
      <c r="DP133" s="95"/>
      <c r="DQ133" s="95"/>
      <c r="DR133" s="95"/>
      <c r="DS133" s="95"/>
      <c r="DT133" s="95"/>
      <c r="DU133" s="95"/>
      <c r="DV133" s="95"/>
      <c r="DW133" s="95"/>
      <c r="DX133" s="95"/>
      <c r="DY133" s="95"/>
      <c r="DZ133" s="95"/>
      <c r="EA133" s="95"/>
      <c r="EB133" s="95"/>
      <c r="EC133" s="95"/>
      <c r="ED133" s="95"/>
      <c r="EE133" s="95"/>
      <c r="EF133" s="95"/>
      <c r="EG133" s="95"/>
      <c r="EH133" s="95"/>
    </row>
    <row r="134" spans="2:138">
      <c r="B134" s="104" t="s">
        <v>288</v>
      </c>
      <c r="C134" s="106" t="s">
        <v>181</v>
      </c>
      <c r="H134" s="96">
        <f>24*H133*(H5-H4+1)</f>
        <v>2976</v>
      </c>
      <c r="I134" s="96">
        <f>24*I133*(I5-I4+1)</f>
        <v>2688</v>
      </c>
      <c r="J134" s="96">
        <f>24*J133*(J5-J4+1)</f>
        <v>2976</v>
      </c>
      <c r="K134" s="96">
        <v>2880</v>
      </c>
      <c r="L134" s="96">
        <v>2976</v>
      </c>
      <c r="M134" s="96">
        <v>2880</v>
      </c>
      <c r="N134" s="96">
        <f>+N133*24*(N5-N4+1)</f>
        <v>2976</v>
      </c>
      <c r="O134" s="96">
        <f>+O133*24*(O5-O4+1)</f>
        <v>2976</v>
      </c>
      <c r="P134" s="96">
        <f>+P133*24*(P5-P4+1)</f>
        <v>2880</v>
      </c>
      <c r="Q134" s="96">
        <f>+Q133*24*(Q5-Q4+1)</f>
        <v>2976</v>
      </c>
      <c r="R134" s="96">
        <v>2880</v>
      </c>
      <c r="S134" s="96"/>
      <c r="T134" s="183">
        <v>2976</v>
      </c>
      <c r="U134" s="96">
        <v>2688</v>
      </c>
      <c r="V134" s="96">
        <v>2976</v>
      </c>
      <c r="W134" s="96"/>
      <c r="X134" s="96"/>
      <c r="Y134" s="96"/>
      <c r="Z134" s="96"/>
      <c r="AA134" s="96"/>
      <c r="AB134" s="96"/>
      <c r="AC134" s="96"/>
      <c r="AD134" s="96"/>
      <c r="AE134" s="96"/>
      <c r="AF134" s="94"/>
      <c r="AG134" s="94"/>
      <c r="AH134" s="242"/>
      <c r="AI134" s="242"/>
      <c r="AJ134" s="242"/>
      <c r="AK134" s="242"/>
      <c r="AL134" s="242"/>
      <c r="AM134" s="242"/>
      <c r="AN134" s="242"/>
      <c r="AO134" s="242"/>
      <c r="AP134" s="242"/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96">
        <f t="shared" ref="AZ134:BE134" si="139">AZ133*24*7</f>
        <v>672</v>
      </c>
      <c r="BA134" s="96">
        <f t="shared" si="139"/>
        <v>672</v>
      </c>
      <c r="BB134" s="96">
        <f t="shared" si="139"/>
        <v>672</v>
      </c>
      <c r="BC134" s="96">
        <f t="shared" si="139"/>
        <v>672</v>
      </c>
      <c r="BD134" s="96">
        <f t="shared" si="139"/>
        <v>672</v>
      </c>
      <c r="BE134" s="96">
        <f t="shared" si="139"/>
        <v>672</v>
      </c>
      <c r="BF134" s="96">
        <f t="shared" ref="BF134:BG134" si="140">+BF133*24*7</f>
        <v>672</v>
      </c>
      <c r="BG134" s="96">
        <f t="shared" si="140"/>
        <v>672</v>
      </c>
      <c r="BH134" s="96">
        <v>672</v>
      </c>
      <c r="BI134" s="96">
        <v>672</v>
      </c>
      <c r="BJ134" s="96">
        <v>672</v>
      </c>
      <c r="BK134" s="96">
        <v>672</v>
      </c>
      <c r="BL134" s="96">
        <v>672</v>
      </c>
      <c r="BM134" s="96">
        <v>504</v>
      </c>
      <c r="BN134" s="96">
        <v>672</v>
      </c>
      <c r="BO134" s="96">
        <v>672</v>
      </c>
      <c r="BP134" s="96">
        <v>672</v>
      </c>
      <c r="BQ134" s="96">
        <v>672</v>
      </c>
      <c r="BR134" s="96">
        <f t="shared" ref="BR134:CA134" si="141">7*24*BR133</f>
        <v>672</v>
      </c>
      <c r="BS134" s="96">
        <f t="shared" si="141"/>
        <v>672</v>
      </c>
      <c r="BT134" s="96">
        <f t="shared" si="141"/>
        <v>672</v>
      </c>
      <c r="BU134" s="96">
        <f t="shared" si="141"/>
        <v>672</v>
      </c>
      <c r="BV134" s="96">
        <f t="shared" si="141"/>
        <v>672</v>
      </c>
      <c r="BW134" s="96">
        <f t="shared" si="141"/>
        <v>672</v>
      </c>
      <c r="BX134" s="96">
        <f t="shared" si="141"/>
        <v>672</v>
      </c>
      <c r="BY134" s="96">
        <f t="shared" si="141"/>
        <v>672</v>
      </c>
      <c r="BZ134" s="96">
        <f t="shared" si="141"/>
        <v>672</v>
      </c>
      <c r="CA134" s="96">
        <f t="shared" si="141"/>
        <v>672</v>
      </c>
      <c r="CB134" s="96">
        <v>672</v>
      </c>
      <c r="CC134" s="96">
        <v>672</v>
      </c>
      <c r="CD134" s="96">
        <v>672</v>
      </c>
      <c r="CE134" s="96">
        <v>672</v>
      </c>
      <c r="CF134" s="95">
        <v>672</v>
      </c>
      <c r="CG134" s="95">
        <v>672</v>
      </c>
      <c r="CH134" s="95">
        <v>672</v>
      </c>
      <c r="CI134" s="183">
        <v>672</v>
      </c>
      <c r="CJ134" s="183">
        <f>IF(AND(CJ147&lt;&gt;0,CJ148&lt;&gt;0,CJ146&lt;&gt;0),7*24*CJ133,0)</f>
        <v>672</v>
      </c>
      <c r="CK134" s="183">
        <f t="shared" ref="CK134" si="142">IF(AND(CK147&lt;&gt;0,CK148&lt;&gt;0,CK146&lt;&gt;0),7*24*CK133,0)</f>
        <v>672</v>
      </c>
      <c r="CL134" s="183">
        <v>672</v>
      </c>
      <c r="CM134" s="183">
        <v>672</v>
      </c>
      <c r="CN134" s="183">
        <v>672</v>
      </c>
      <c r="CO134" s="183">
        <v>672</v>
      </c>
      <c r="CP134" s="183">
        <v>672</v>
      </c>
      <c r="CQ134" s="183">
        <v>672</v>
      </c>
      <c r="CR134" s="183">
        <f>IF(AND(CR147&lt;&gt;0,CR148&lt;&gt;0,CR146&lt;&gt;0),7*24*CR133,0)</f>
        <v>672</v>
      </c>
      <c r="CS134" s="183">
        <f t="shared" ref="CS134:CX134" si="143">IF(AND(CS147&lt;&gt;0,CS148&lt;&gt;0,CS146&lt;&gt;0),7*24*CS133,0)</f>
        <v>672</v>
      </c>
      <c r="CT134" s="183">
        <f t="shared" si="143"/>
        <v>672</v>
      </c>
      <c r="CU134" s="183">
        <f t="shared" si="143"/>
        <v>672</v>
      </c>
      <c r="CV134" s="183">
        <f t="shared" si="143"/>
        <v>672</v>
      </c>
      <c r="CW134" s="183">
        <f t="shared" si="143"/>
        <v>672</v>
      </c>
      <c r="CX134" s="95">
        <f t="shared" si="143"/>
        <v>672</v>
      </c>
      <c r="CY134" s="95"/>
      <c r="CZ134" s="95"/>
      <c r="DA134" s="95"/>
      <c r="DB134" s="95"/>
      <c r="DC134" s="95"/>
      <c r="DD134" s="95"/>
      <c r="DE134" s="95"/>
      <c r="DF134" s="95"/>
      <c r="DG134" s="95"/>
      <c r="DH134" s="95"/>
      <c r="DI134" s="95"/>
      <c r="DJ134" s="95"/>
      <c r="DK134" s="95"/>
      <c r="DL134" s="95"/>
      <c r="DM134" s="95"/>
      <c r="DN134" s="95"/>
      <c r="DO134" s="95"/>
      <c r="DP134" s="95"/>
      <c r="DQ134" s="95"/>
      <c r="DR134" s="95"/>
      <c r="DS134" s="95"/>
      <c r="DT134" s="95"/>
      <c r="DU134" s="95"/>
      <c r="DV134" s="95"/>
      <c r="DW134" s="95"/>
      <c r="DX134" s="95"/>
      <c r="DY134" s="95"/>
      <c r="DZ134" s="95"/>
      <c r="EA134" s="95"/>
      <c r="EB134" s="95"/>
      <c r="EC134" s="95"/>
      <c r="ED134" s="95"/>
      <c r="EE134" s="95"/>
      <c r="EF134" s="95"/>
      <c r="EG134" s="95"/>
      <c r="EH134" s="95"/>
    </row>
    <row r="135" spans="2:138">
      <c r="B135" s="104" t="s">
        <v>289</v>
      </c>
      <c r="C135" s="106" t="s">
        <v>183</v>
      </c>
      <c r="H135" s="129">
        <v>0.90240591397849457</v>
      </c>
      <c r="I135" s="129">
        <v>0.77891861817813968</v>
      </c>
      <c r="J135" s="129">
        <v>0.80587789375473784</v>
      </c>
      <c r="K135" s="129">
        <v>0.61206924033281263</v>
      </c>
      <c r="L135" s="129">
        <v>0.90011424731182788</v>
      </c>
      <c r="M135" s="129">
        <v>0.87</v>
      </c>
      <c r="N135" s="129">
        <v>0.74</v>
      </c>
      <c r="O135" s="129">
        <v>0.65393817204304594</v>
      </c>
      <c r="P135" s="129">
        <v>0.89</v>
      </c>
      <c r="Q135" s="129">
        <v>0.84588373655913973</v>
      </c>
      <c r="R135" s="129">
        <v>0.83587152777779794</v>
      </c>
      <c r="S135" s="129"/>
      <c r="T135" s="150">
        <v>0.89006272401436293</v>
      </c>
      <c r="U135" s="129">
        <v>0.70850694444440843</v>
      </c>
      <c r="V135" s="129">
        <v>0.83578629032258067</v>
      </c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98"/>
      <c r="AG135" s="198"/>
      <c r="AH135" s="150"/>
      <c r="AI135" s="150"/>
      <c r="AJ135" s="150"/>
      <c r="AK135" s="150"/>
      <c r="AL135" s="150"/>
      <c r="AM135" s="150"/>
      <c r="AN135" s="150"/>
      <c r="AO135" s="150"/>
      <c r="AP135" s="150"/>
      <c r="AQ135" s="150"/>
      <c r="AR135" s="150"/>
      <c r="AS135" s="150"/>
      <c r="AT135" s="150"/>
      <c r="AU135" s="150"/>
      <c r="AV135" s="150"/>
      <c r="AW135" s="150"/>
      <c r="AX135" s="150"/>
      <c r="AY135" s="150"/>
      <c r="AZ135" s="129">
        <v>0.94</v>
      </c>
      <c r="BA135" s="129">
        <v>0.9</v>
      </c>
      <c r="BB135" s="129">
        <v>0.87</v>
      </c>
      <c r="BC135" s="129">
        <v>0.84</v>
      </c>
      <c r="BD135" s="129">
        <v>0.93</v>
      </c>
      <c r="BE135" s="129">
        <v>0.89</v>
      </c>
      <c r="BF135" s="129">
        <v>0.90188492063492054</v>
      </c>
      <c r="BG135" s="129">
        <v>0.8</v>
      </c>
      <c r="BH135" s="129">
        <v>0.74270833333333341</v>
      </c>
      <c r="BI135" s="129">
        <v>0.66</v>
      </c>
      <c r="BJ135" s="129">
        <v>0.8</v>
      </c>
      <c r="BK135" s="129">
        <v>0.84935515873015877</v>
      </c>
      <c r="BL135" s="129">
        <v>0.70319940476190479</v>
      </c>
      <c r="BM135" s="129">
        <v>0.8</v>
      </c>
      <c r="BN135" s="129">
        <v>0.65376984126984128</v>
      </c>
      <c r="BO135" s="129">
        <v>0.68864087301587296</v>
      </c>
      <c r="BP135" s="129">
        <v>0.65116567460317465</v>
      </c>
      <c r="BQ135" s="129">
        <v>0.88777281746031755</v>
      </c>
      <c r="BR135" s="129">
        <v>0.9292906746031746</v>
      </c>
      <c r="BS135" s="129">
        <v>0.89605654761904763</v>
      </c>
      <c r="BT135" s="129">
        <v>0.91344246031746024</v>
      </c>
      <c r="BU135" s="129">
        <v>0.85</v>
      </c>
      <c r="BV135" s="129">
        <v>0.90734126984126984</v>
      </c>
      <c r="BW135" s="129">
        <v>0.86651785714285712</v>
      </c>
      <c r="BX135" s="129">
        <v>0.85932539682539688</v>
      </c>
      <c r="BY135" s="129">
        <v>0.66</v>
      </c>
      <c r="BZ135" s="129">
        <v>0.6949156746031746</v>
      </c>
      <c r="CA135" s="129">
        <v>0.82921626984126995</v>
      </c>
      <c r="CB135" s="129">
        <v>0.91128472222222223</v>
      </c>
      <c r="CC135" s="129">
        <v>0.90200892857142856</v>
      </c>
      <c r="CD135" s="129">
        <v>0.94409722222222214</v>
      </c>
      <c r="CE135" s="129">
        <v>0.83883928571428568</v>
      </c>
      <c r="CF135" s="129">
        <v>0.8368551587301587</v>
      </c>
      <c r="CG135" s="129">
        <v>0.82413194444444449</v>
      </c>
      <c r="CH135" s="129">
        <v>0.91093750000000007</v>
      </c>
      <c r="CI135" s="150">
        <v>0.92611607142857144</v>
      </c>
      <c r="CJ135" s="150">
        <v>0.89206349206349211</v>
      </c>
      <c r="CK135" s="150">
        <v>0.89811507936507928</v>
      </c>
      <c r="CL135" s="150">
        <v>0.87817460317460316</v>
      </c>
      <c r="CM135" s="150">
        <v>0.90280257936507946</v>
      </c>
      <c r="CN135" s="150">
        <v>0.8247767857142857</v>
      </c>
      <c r="CO135" s="150">
        <v>0.59337797619047616</v>
      </c>
      <c r="CP135" s="150">
        <v>0.514905753968254</v>
      </c>
      <c r="CQ135" s="150">
        <v>0.61768353174603174</v>
      </c>
      <c r="CR135" s="150">
        <v>0.77638888888888891</v>
      </c>
      <c r="CS135" s="150">
        <v>0.91889880952380953</v>
      </c>
      <c r="CT135" s="150">
        <v>0.95917658730158739</v>
      </c>
      <c r="CU135" s="150">
        <v>0.91507936507936505</v>
      </c>
      <c r="CV135" s="150">
        <v>0.91088789682539684</v>
      </c>
      <c r="CW135" s="150">
        <v>0.8988343253968254</v>
      </c>
      <c r="CX135" s="129">
        <v>0.93531746031746033</v>
      </c>
      <c r="CY135" s="129"/>
      <c r="CZ135" s="129"/>
      <c r="DA135" s="129"/>
      <c r="DB135" s="129"/>
      <c r="DC135" s="129"/>
      <c r="DD135" s="129"/>
      <c r="DE135" s="129"/>
      <c r="DF135" s="129"/>
      <c r="DG135" s="129"/>
      <c r="DH135" s="129"/>
      <c r="DI135" s="129"/>
      <c r="DJ135" s="129"/>
      <c r="DK135" s="129"/>
      <c r="DL135" s="129"/>
      <c r="DM135" s="129"/>
      <c r="DN135" s="129"/>
      <c r="DO135" s="129"/>
      <c r="DP135" s="129"/>
      <c r="DQ135" s="129"/>
      <c r="DR135" s="129"/>
      <c r="DS135" s="129"/>
      <c r="DT135" s="129"/>
      <c r="DU135" s="129"/>
      <c r="DV135" s="129"/>
      <c r="DW135" s="129"/>
      <c r="DX135" s="129"/>
      <c r="DY135" s="129"/>
      <c r="DZ135" s="129"/>
      <c r="EA135" s="129"/>
      <c r="EB135" s="129"/>
      <c r="EC135" s="129"/>
      <c r="ED135" s="129"/>
      <c r="EE135" s="129"/>
      <c r="EF135" s="129"/>
      <c r="EG135" s="129"/>
      <c r="EH135" s="129"/>
    </row>
    <row r="136" spans="2:138">
      <c r="B136" s="104" t="s">
        <v>290</v>
      </c>
      <c r="C136" s="106" t="s">
        <v>181</v>
      </c>
      <c r="H136" s="96">
        <f>H134*H140</f>
        <v>2172</v>
      </c>
      <c r="I136" s="96">
        <f t="shared" ref="I136:J136" si="144">I134*I140</f>
        <v>1668.258064516129</v>
      </c>
      <c r="J136" s="96">
        <f t="shared" si="144"/>
        <v>1937.9499999999998</v>
      </c>
      <c r="K136" s="96">
        <v>1592</v>
      </c>
      <c r="L136" s="96">
        <v>2303.7163999999998</v>
      </c>
      <c r="M136" s="96">
        <v>1903.15</v>
      </c>
      <c r="N136" s="96">
        <f t="shared" ref="N136:Q136" si="145">+N145</f>
        <v>1736</v>
      </c>
      <c r="O136" s="96">
        <f t="shared" si="145"/>
        <v>1640</v>
      </c>
      <c r="P136" s="96">
        <f t="shared" si="145"/>
        <v>1966</v>
      </c>
      <c r="Q136" s="96">
        <f t="shared" si="145"/>
        <v>2096</v>
      </c>
      <c r="R136" s="96">
        <v>2097</v>
      </c>
      <c r="S136" s="96"/>
      <c r="T136" s="183">
        <v>2159</v>
      </c>
      <c r="U136" s="96">
        <v>1559</v>
      </c>
      <c r="V136" s="96">
        <v>1971</v>
      </c>
      <c r="W136" s="96"/>
      <c r="X136" s="96"/>
      <c r="Y136" s="96"/>
      <c r="Z136" s="96"/>
      <c r="AA136" s="96"/>
      <c r="AB136" s="96"/>
      <c r="AC136" s="96"/>
      <c r="AD136" s="96"/>
      <c r="AE136" s="96"/>
      <c r="AF136" s="94"/>
      <c r="AG136" s="94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/>
      <c r="AR136" s="183"/>
      <c r="AS136" s="183"/>
      <c r="AT136" s="183"/>
      <c r="AU136" s="183"/>
      <c r="AV136" s="183"/>
      <c r="AW136" s="183"/>
      <c r="AX136" s="183"/>
      <c r="AY136" s="183"/>
      <c r="AZ136" s="96">
        <v>394.63</v>
      </c>
      <c r="BA136" s="96">
        <v>367.72</v>
      </c>
      <c r="BB136" s="96">
        <v>399.7</v>
      </c>
      <c r="BC136" s="96">
        <v>429.25</v>
      </c>
      <c r="BD136" s="96">
        <v>484.5</v>
      </c>
      <c r="BE136" s="96">
        <v>463.85</v>
      </c>
      <c r="BF136" s="96">
        <v>418.98</v>
      </c>
      <c r="BG136" s="96">
        <v>409</v>
      </c>
      <c r="BH136" s="96">
        <v>375.5</v>
      </c>
      <c r="BI136" s="96">
        <v>290.5</v>
      </c>
      <c r="BJ136" s="96">
        <v>429.40000000000146</v>
      </c>
      <c r="BK136" s="96">
        <v>420.60000000000218</v>
      </c>
      <c r="BL136" s="96">
        <v>388.29999999999927</v>
      </c>
      <c r="BM136" s="96">
        <v>316.5</v>
      </c>
      <c r="BN136" s="96">
        <v>382</v>
      </c>
      <c r="BO136" s="96">
        <v>361.5</v>
      </c>
      <c r="BP136" s="96">
        <v>372</v>
      </c>
      <c r="BQ136" s="96">
        <v>439.40000000000146</v>
      </c>
      <c r="BR136" s="96">
        <v>477</v>
      </c>
      <c r="BS136" s="96">
        <v>468.59999999999854</v>
      </c>
      <c r="BT136" s="96">
        <v>440.10000000000218</v>
      </c>
      <c r="BU136" s="96">
        <v>472</v>
      </c>
      <c r="BV136" s="96">
        <v>503.59999999999854</v>
      </c>
      <c r="BW136" s="96">
        <v>492.29999999999927</v>
      </c>
      <c r="BX136" s="96">
        <v>495.09999999999854</v>
      </c>
      <c r="BY136" s="96">
        <v>369.10000000000218</v>
      </c>
      <c r="BZ136" s="96">
        <v>386.40000000000146</v>
      </c>
      <c r="CA136" s="96">
        <v>471.29999999999927</v>
      </c>
      <c r="CB136" s="96">
        <v>544.20000000000073</v>
      </c>
      <c r="CC136" s="96">
        <v>515.60000000000218</v>
      </c>
      <c r="CD136" s="96">
        <v>542</v>
      </c>
      <c r="CE136" s="96">
        <v>453.29999999999927</v>
      </c>
      <c r="CF136" s="96">
        <v>466.59999999999854</v>
      </c>
      <c r="CG136" s="96">
        <v>448.70000000000073</v>
      </c>
      <c r="CH136" s="96">
        <v>485.20000000000437</v>
      </c>
      <c r="CI136" s="183">
        <v>507.49999999999636</v>
      </c>
      <c r="CJ136" s="100">
        <v>483.39999999999782</v>
      </c>
      <c r="CK136" s="100">
        <v>481.10000000000218</v>
      </c>
      <c r="CL136" s="100">
        <v>460.20000000000073</v>
      </c>
      <c r="CM136" s="100">
        <v>489.20000000000437</v>
      </c>
      <c r="CN136" s="100">
        <v>449.10000000000218</v>
      </c>
      <c r="CO136" s="100">
        <v>341.29999999999927</v>
      </c>
      <c r="CP136" s="100">
        <v>298.5</v>
      </c>
      <c r="CQ136" s="100">
        <v>341.80000000000291</v>
      </c>
      <c r="CR136" s="100">
        <v>371.09999999999854</v>
      </c>
      <c r="CS136" s="100">
        <v>463.40000000000146</v>
      </c>
      <c r="CT136" s="100">
        <v>503.70000000000073</v>
      </c>
      <c r="CU136" s="100">
        <v>517.59999999999854</v>
      </c>
      <c r="CV136" s="100">
        <v>490.19999999999709</v>
      </c>
      <c r="CW136" s="100">
        <v>426.40000000000146</v>
      </c>
      <c r="CX136" s="96">
        <v>490.5</v>
      </c>
      <c r="CY136" s="96"/>
      <c r="CZ136" s="96"/>
      <c r="DA136" s="96"/>
      <c r="DB136" s="96"/>
      <c r="DC136" s="96"/>
      <c r="DD136" s="96"/>
      <c r="DE136" s="96"/>
      <c r="DF136" s="96"/>
      <c r="DG136" s="96"/>
      <c r="DH136" s="96"/>
      <c r="DI136" s="96"/>
      <c r="DJ136" s="96"/>
      <c r="DK136" s="96"/>
      <c r="DL136" s="96"/>
      <c r="DM136" s="96"/>
      <c r="DN136" s="96"/>
      <c r="DO136" s="96"/>
      <c r="DP136" s="96"/>
      <c r="DQ136" s="96"/>
      <c r="DR136" s="96"/>
      <c r="DS136" s="96"/>
      <c r="DT136" s="96"/>
      <c r="DU136" s="96"/>
      <c r="DV136" s="96"/>
      <c r="DW136" s="96"/>
      <c r="DX136" s="96"/>
      <c r="DY136" s="96"/>
      <c r="DZ136" s="96"/>
      <c r="EA136" s="96"/>
      <c r="EB136" s="96"/>
      <c r="EC136" s="96"/>
      <c r="ED136" s="96"/>
      <c r="EE136" s="96"/>
      <c r="EF136" s="96"/>
      <c r="EG136" s="96"/>
      <c r="EH136" s="96"/>
    </row>
    <row r="137" spans="2:138">
      <c r="B137" s="104" t="s">
        <v>291</v>
      </c>
      <c r="C137" s="106" t="s">
        <v>181</v>
      </c>
      <c r="H137" s="96">
        <f>H134*H135</f>
        <v>2685.56</v>
      </c>
      <c r="I137" s="96">
        <f t="shared" ref="I137:J137" si="146">I134*I135</f>
        <v>2093.7332456628396</v>
      </c>
      <c r="J137" s="96">
        <f t="shared" si="146"/>
        <v>2398.2926118140999</v>
      </c>
      <c r="K137" s="96">
        <f>+K134-K138</f>
        <v>1929.6000000000001</v>
      </c>
      <c r="L137" s="96">
        <v>2678.74</v>
      </c>
      <c r="M137" s="96">
        <v>2487.75</v>
      </c>
      <c r="N137" s="96">
        <f t="shared" ref="N137:Q137" si="147">+N134*N135</f>
        <v>2202.2399999999998</v>
      </c>
      <c r="O137" s="96">
        <f t="shared" si="147"/>
        <v>1946.1200000001047</v>
      </c>
      <c r="P137" s="96">
        <f t="shared" si="147"/>
        <v>2563.1999999999998</v>
      </c>
      <c r="Q137" s="96">
        <f t="shared" si="147"/>
        <v>2517.35</v>
      </c>
      <c r="R137" s="96">
        <v>2407.3100000000582</v>
      </c>
      <c r="S137" s="96"/>
      <c r="T137" s="183">
        <v>2669.2</v>
      </c>
      <c r="U137" s="96">
        <v>2405.583333333333</v>
      </c>
      <c r="V137" s="96">
        <v>2487.3000000000002</v>
      </c>
      <c r="W137" s="96"/>
      <c r="X137" s="96"/>
      <c r="Y137" s="96"/>
      <c r="Z137" s="96"/>
      <c r="AA137" s="96"/>
      <c r="AB137" s="96"/>
      <c r="AC137" s="96"/>
      <c r="AD137" s="96"/>
      <c r="AE137" s="96"/>
      <c r="AF137" s="94"/>
      <c r="AG137" s="94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/>
      <c r="AU137" s="183"/>
      <c r="AV137" s="183"/>
      <c r="AW137" s="183"/>
      <c r="AX137" s="183"/>
      <c r="AY137" s="183"/>
      <c r="AZ137" s="96">
        <f t="shared" ref="AZ137:BG137" si="148">+AZ134-AZ138</f>
        <v>630.08000000000004</v>
      </c>
      <c r="BA137" s="96">
        <f t="shared" si="148"/>
        <v>600.81999999999994</v>
      </c>
      <c r="BB137" s="96">
        <f t="shared" si="148"/>
        <v>587.35</v>
      </c>
      <c r="BC137" s="96">
        <f t="shared" si="148"/>
        <v>561.23</v>
      </c>
      <c r="BD137" s="96">
        <f t="shared" si="148"/>
        <v>655.4</v>
      </c>
      <c r="BE137" s="96">
        <f t="shared" si="148"/>
        <v>619.92999999999995</v>
      </c>
      <c r="BF137" s="96">
        <f t="shared" si="148"/>
        <v>587.38</v>
      </c>
      <c r="BG137" s="96">
        <f t="shared" si="148"/>
        <v>539.29999999999995</v>
      </c>
      <c r="BH137" s="96">
        <v>499.1</v>
      </c>
      <c r="BI137" s="96">
        <v>442.36666666666667</v>
      </c>
      <c r="BJ137" s="96">
        <v>539</v>
      </c>
      <c r="BK137" s="96">
        <v>570.79999999999995</v>
      </c>
      <c r="BL137" s="96">
        <v>504</v>
      </c>
      <c r="BM137" s="96">
        <v>401</v>
      </c>
      <c r="BN137" s="96">
        <v>439.33333333333331</v>
      </c>
      <c r="BO137" s="96">
        <v>462.76666666666665</v>
      </c>
      <c r="BP137" s="96">
        <v>437.58333333333337</v>
      </c>
      <c r="BQ137" s="96">
        <v>596.58333333333337</v>
      </c>
      <c r="BR137" s="96">
        <f t="shared" ref="BR137:CA137" si="149">+BR134-BR138</f>
        <v>624.5</v>
      </c>
      <c r="BS137" s="96">
        <f t="shared" si="149"/>
        <v>602.1</v>
      </c>
      <c r="BT137" s="96">
        <f t="shared" si="149"/>
        <v>612</v>
      </c>
      <c r="BU137" s="96">
        <f t="shared" si="149"/>
        <v>573.41</v>
      </c>
      <c r="BV137" s="96">
        <f t="shared" si="149"/>
        <v>608.79999999999995</v>
      </c>
      <c r="BW137" s="96">
        <f t="shared" si="149"/>
        <v>582.1</v>
      </c>
      <c r="BX137" s="96">
        <f t="shared" si="149"/>
        <v>577.4666666666667</v>
      </c>
      <c r="BY137" s="96">
        <f t="shared" si="149"/>
        <v>440.5</v>
      </c>
      <c r="BZ137" s="96">
        <f t="shared" si="149"/>
        <v>466.98333333333335</v>
      </c>
      <c r="CA137" s="96">
        <f t="shared" si="149"/>
        <v>552.08333333333337</v>
      </c>
      <c r="CB137" s="96">
        <v>611.29999999999995</v>
      </c>
      <c r="CC137" s="96">
        <v>604.1</v>
      </c>
      <c r="CD137" s="96">
        <v>634.4</v>
      </c>
      <c r="CE137" s="96">
        <v>563.70000000000005</v>
      </c>
      <c r="CF137" s="96">
        <v>562.4</v>
      </c>
      <c r="CG137" s="96">
        <v>553.79999999999995</v>
      </c>
      <c r="CH137" s="96">
        <v>629.79999999999995</v>
      </c>
      <c r="CI137" s="183">
        <v>622.29999999999995</v>
      </c>
      <c r="CJ137" s="100">
        <f t="shared" ref="CJ137:CK137" si="150">+CJ134-CJ138</f>
        <v>621.68333333333328</v>
      </c>
      <c r="CK137" s="100">
        <f t="shared" si="150"/>
        <v>633.51666666666665</v>
      </c>
      <c r="CL137" s="100">
        <v>586.4</v>
      </c>
      <c r="CM137" s="100">
        <v>605.9</v>
      </c>
      <c r="CN137" s="100">
        <v>553.9</v>
      </c>
      <c r="CO137" s="100">
        <v>398.7</v>
      </c>
      <c r="CP137" s="100">
        <v>521.6</v>
      </c>
      <c r="CQ137" s="100">
        <v>589.63333333333333</v>
      </c>
      <c r="CR137" s="100">
        <f>+CR134-CR138</f>
        <v>586.93333333333339</v>
      </c>
      <c r="CS137" s="100">
        <f t="shared" ref="CS137:CX137" si="151">+CS134-CS138</f>
        <v>617.5</v>
      </c>
      <c r="CT137" s="100">
        <f t="shared" si="151"/>
        <v>644.6</v>
      </c>
      <c r="CU137" s="100">
        <f t="shared" si="151"/>
        <v>614.9</v>
      </c>
      <c r="CV137" s="100">
        <f t="shared" si="151"/>
        <v>612.1</v>
      </c>
      <c r="CW137" s="100">
        <f t="shared" si="151"/>
        <v>604</v>
      </c>
      <c r="CX137" s="96">
        <f t="shared" si="151"/>
        <v>628.5</v>
      </c>
      <c r="CY137" s="96"/>
      <c r="CZ137" s="96"/>
      <c r="DA137" s="96"/>
      <c r="DB137" s="96"/>
      <c r="DC137" s="96"/>
      <c r="DD137" s="96"/>
      <c r="DE137" s="96"/>
      <c r="DF137" s="96"/>
      <c r="DG137" s="96"/>
      <c r="DH137" s="96"/>
      <c r="DI137" s="96"/>
      <c r="DJ137" s="96"/>
      <c r="DK137" s="96"/>
      <c r="DL137" s="96"/>
      <c r="DM137" s="96"/>
      <c r="DN137" s="96"/>
      <c r="DO137" s="96"/>
      <c r="DP137" s="96"/>
      <c r="DQ137" s="96"/>
      <c r="DR137" s="96"/>
      <c r="DS137" s="96"/>
      <c r="DT137" s="96"/>
      <c r="DU137" s="96"/>
      <c r="DV137" s="96"/>
      <c r="DW137" s="96"/>
      <c r="DX137" s="96"/>
      <c r="DY137" s="96"/>
      <c r="DZ137" s="96"/>
      <c r="EA137" s="96"/>
      <c r="EB137" s="96"/>
      <c r="EC137" s="96"/>
      <c r="ED137" s="96"/>
      <c r="EE137" s="96"/>
      <c r="EF137" s="96"/>
      <c r="EG137" s="96"/>
      <c r="EH137" s="96"/>
    </row>
    <row r="138" spans="2:138">
      <c r="B138" s="104" t="s">
        <v>292</v>
      </c>
      <c r="C138" s="106" t="s">
        <v>181</v>
      </c>
      <c r="H138" s="96">
        <f>H134-H137</f>
        <v>290.44000000000005</v>
      </c>
      <c r="I138" s="96">
        <f t="shared" ref="I138:J138" si="152">I134-I137</f>
        <v>594.26675433716036</v>
      </c>
      <c r="J138" s="96">
        <f t="shared" si="152"/>
        <v>577.70738818590007</v>
      </c>
      <c r="K138" s="96">
        <v>950.39999999999986</v>
      </c>
      <c r="L138" s="96">
        <v>297.26000000000022</v>
      </c>
      <c r="M138" s="96">
        <v>392.25</v>
      </c>
      <c r="N138" s="96">
        <f t="shared" ref="N138:Q138" si="153">+N134-N137</f>
        <v>773.76000000000022</v>
      </c>
      <c r="O138" s="96">
        <f t="shared" si="153"/>
        <v>1029.8799999998953</v>
      </c>
      <c r="P138" s="96">
        <f t="shared" si="153"/>
        <v>316.80000000000018</v>
      </c>
      <c r="Q138" s="96">
        <f t="shared" si="153"/>
        <v>458.65000000000009</v>
      </c>
      <c r="R138" s="96">
        <v>472.68999999994185</v>
      </c>
      <c r="S138" s="96"/>
      <c r="T138" s="183">
        <v>306.8</v>
      </c>
      <c r="U138" s="96">
        <v>282.41666666666674</v>
      </c>
      <c r="V138" s="96">
        <v>488.7</v>
      </c>
      <c r="W138" s="96"/>
      <c r="X138" s="96"/>
      <c r="Y138" s="96"/>
      <c r="Z138" s="96"/>
      <c r="AA138" s="96"/>
      <c r="AB138" s="96"/>
      <c r="AC138" s="96"/>
      <c r="AD138" s="96"/>
      <c r="AE138" s="96"/>
      <c r="AF138" s="94"/>
      <c r="AG138" s="94"/>
      <c r="AH138" s="183"/>
      <c r="AI138" s="183"/>
      <c r="AJ138" s="183"/>
      <c r="AK138" s="183"/>
      <c r="AL138" s="183"/>
      <c r="AM138" s="183"/>
      <c r="AN138" s="183"/>
      <c r="AO138" s="183"/>
      <c r="AP138" s="183"/>
      <c r="AQ138" s="183"/>
      <c r="AR138" s="183"/>
      <c r="AS138" s="183"/>
      <c r="AT138" s="183"/>
      <c r="AU138" s="183"/>
      <c r="AV138" s="183"/>
      <c r="AW138" s="183"/>
      <c r="AX138" s="183"/>
      <c r="AY138" s="183"/>
      <c r="AZ138" s="96">
        <v>41.92</v>
      </c>
      <c r="BA138" s="96">
        <v>71.180000000000007</v>
      </c>
      <c r="BB138" s="96">
        <v>84.65</v>
      </c>
      <c r="BC138" s="96">
        <v>110.77</v>
      </c>
      <c r="BD138" s="96">
        <v>16.600000000000001</v>
      </c>
      <c r="BE138" s="96">
        <v>52.07</v>
      </c>
      <c r="BF138" s="96">
        <v>84.62</v>
      </c>
      <c r="BG138" s="96">
        <v>132.69999999999999</v>
      </c>
      <c r="BH138" s="96">
        <v>172.9</v>
      </c>
      <c r="BI138" s="96">
        <v>229.63333333333335</v>
      </c>
      <c r="BJ138" s="96">
        <v>133</v>
      </c>
      <c r="BK138" s="96">
        <v>101.2</v>
      </c>
      <c r="BL138" s="96">
        <v>168</v>
      </c>
      <c r="BM138" s="96">
        <v>103</v>
      </c>
      <c r="BN138" s="96">
        <v>232.66666666666669</v>
      </c>
      <c r="BO138" s="96">
        <v>209.23333333333332</v>
      </c>
      <c r="BP138" s="96">
        <v>234.41666666666666</v>
      </c>
      <c r="BQ138" s="96">
        <v>75.416666666666671</v>
      </c>
      <c r="BR138" s="96">
        <v>47.5</v>
      </c>
      <c r="BS138" s="96">
        <v>69.900000000000006</v>
      </c>
      <c r="BT138" s="96">
        <v>60</v>
      </c>
      <c r="BU138" s="96">
        <v>98.59</v>
      </c>
      <c r="BV138" s="96">
        <v>63.2</v>
      </c>
      <c r="BW138" s="96">
        <v>89.9</v>
      </c>
      <c r="BX138" s="96">
        <v>94.533333333333331</v>
      </c>
      <c r="BY138" s="96">
        <v>231.5</v>
      </c>
      <c r="BZ138" s="96">
        <v>205.01666666666665</v>
      </c>
      <c r="CA138" s="96">
        <v>119.91666666666666</v>
      </c>
      <c r="CB138" s="96">
        <v>60.7</v>
      </c>
      <c r="CC138" s="96">
        <v>67.900000000000006</v>
      </c>
      <c r="CD138" s="96">
        <v>37.6</v>
      </c>
      <c r="CE138" s="96">
        <v>108.3</v>
      </c>
      <c r="CF138" s="96">
        <v>109.6</v>
      </c>
      <c r="CG138" s="96">
        <v>118.2</v>
      </c>
      <c r="CH138" s="96">
        <v>42.2</v>
      </c>
      <c r="CI138" s="183">
        <v>49.7</v>
      </c>
      <c r="CJ138" s="100">
        <v>50.31666666666667</v>
      </c>
      <c r="CK138" s="100">
        <v>38.483333333333341</v>
      </c>
      <c r="CL138" s="100">
        <v>85.6</v>
      </c>
      <c r="CM138" s="100">
        <v>66.099999999999994</v>
      </c>
      <c r="CN138" s="100">
        <v>118.1</v>
      </c>
      <c r="CO138" s="100">
        <v>273.3</v>
      </c>
      <c r="CP138" s="100">
        <v>150.39999999999998</v>
      </c>
      <c r="CQ138" s="100">
        <v>82.36666666666666</v>
      </c>
      <c r="CR138" s="100">
        <v>85.066666666666663</v>
      </c>
      <c r="CS138" s="100">
        <v>54.5</v>
      </c>
      <c r="CT138" s="100">
        <v>27.4</v>
      </c>
      <c r="CU138" s="100">
        <v>57.1</v>
      </c>
      <c r="CV138" s="100">
        <v>59.9</v>
      </c>
      <c r="CW138" s="100">
        <v>68</v>
      </c>
      <c r="CX138" s="96">
        <v>43.5</v>
      </c>
      <c r="CY138" s="96"/>
      <c r="CZ138" s="96"/>
      <c r="DA138" s="96"/>
      <c r="DB138" s="96"/>
      <c r="DC138" s="96"/>
      <c r="DD138" s="96"/>
      <c r="DE138" s="96"/>
      <c r="DF138" s="96"/>
      <c r="DG138" s="96"/>
      <c r="DH138" s="96"/>
      <c r="DI138" s="96"/>
      <c r="DJ138" s="96"/>
      <c r="DK138" s="96"/>
      <c r="DL138" s="96"/>
      <c r="DM138" s="96"/>
      <c r="DN138" s="96"/>
      <c r="DO138" s="96"/>
      <c r="DP138" s="96"/>
      <c r="DQ138" s="96"/>
      <c r="DR138" s="96"/>
      <c r="DS138" s="96"/>
      <c r="DT138" s="96"/>
      <c r="DU138" s="96"/>
      <c r="DV138" s="96"/>
      <c r="DW138" s="96"/>
      <c r="DX138" s="96"/>
      <c r="DY138" s="96"/>
      <c r="DZ138" s="96"/>
      <c r="EA138" s="96"/>
      <c r="EB138" s="96"/>
      <c r="EC138" s="96"/>
      <c r="ED138" s="96"/>
      <c r="EE138" s="96"/>
      <c r="EF138" s="96"/>
      <c r="EG138" s="96"/>
      <c r="EH138" s="96"/>
    </row>
    <row r="139" spans="2:138">
      <c r="B139" s="104" t="s">
        <v>293</v>
      </c>
      <c r="C139" s="106" t="s">
        <v>183</v>
      </c>
      <c r="H139" s="129">
        <v>0.80876986550291186</v>
      </c>
      <c r="I139" s="129">
        <v>0.79678634705348417</v>
      </c>
      <c r="J139" s="129">
        <v>0.89224217311233855</v>
      </c>
      <c r="K139" s="129">
        <v>0.81</v>
      </c>
      <c r="L139" s="129">
        <v>0.86</v>
      </c>
      <c r="M139" s="129">
        <v>0.76500854185508993</v>
      </c>
      <c r="N139" s="129">
        <f>+N136/N137</f>
        <v>0.78828828828828834</v>
      </c>
      <c r="O139" s="129">
        <f t="shared" ref="O139:Q139" si="154">+O136/O137</f>
        <v>0.84270240272948826</v>
      </c>
      <c r="P139" s="129">
        <f t="shared" si="154"/>
        <v>0.76700998751560556</v>
      </c>
      <c r="Q139" s="129">
        <f t="shared" si="154"/>
        <v>0.83262160605398539</v>
      </c>
      <c r="R139" s="129">
        <v>0.87109678437756222</v>
      </c>
      <c r="S139" s="129"/>
      <c r="T139" s="150">
        <v>0.80885658624306911</v>
      </c>
      <c r="U139" s="129">
        <v>0.64807565732497319</v>
      </c>
      <c r="V139" s="129">
        <v>0.79242552164998181</v>
      </c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98"/>
      <c r="AG139" s="198"/>
      <c r="AH139" s="150"/>
      <c r="AI139" s="150"/>
      <c r="AJ139" s="150"/>
      <c r="AK139" s="150"/>
      <c r="AL139" s="150"/>
      <c r="AM139" s="150"/>
      <c r="AN139" s="150"/>
      <c r="AO139" s="150"/>
      <c r="AP139" s="150"/>
      <c r="AQ139" s="150"/>
      <c r="AR139" s="150"/>
      <c r="AS139" s="150"/>
      <c r="AT139" s="150"/>
      <c r="AU139" s="150"/>
      <c r="AV139" s="150"/>
      <c r="AW139" s="150"/>
      <c r="AX139" s="150"/>
      <c r="AY139" s="150"/>
      <c r="AZ139" s="129">
        <f t="shared" ref="AZ139:BG139" si="155">+AZ136/AZ137</f>
        <v>0.62631729304215333</v>
      </c>
      <c r="BA139" s="129">
        <f t="shared" si="155"/>
        <v>0.61203022535867657</v>
      </c>
      <c r="BB139" s="129">
        <f t="shared" si="155"/>
        <v>0.6805141738316165</v>
      </c>
      <c r="BC139" s="129">
        <f t="shared" si="155"/>
        <v>0.76483794522744686</v>
      </c>
      <c r="BD139" s="129">
        <f t="shared" si="155"/>
        <v>0.73924321025328044</v>
      </c>
      <c r="BE139" s="129">
        <f t="shared" si="155"/>
        <v>0.74822963883019056</v>
      </c>
      <c r="BF139" s="129">
        <f t="shared" si="155"/>
        <v>0.71330314276958706</v>
      </c>
      <c r="BG139" s="129">
        <f t="shared" si="155"/>
        <v>0.75839050621175608</v>
      </c>
      <c r="BH139" s="129">
        <v>0.7523542376277299</v>
      </c>
      <c r="BI139" s="129">
        <v>0.65669504935573808</v>
      </c>
      <c r="BJ139" s="129">
        <v>0.79666048237477083</v>
      </c>
      <c r="BK139" s="129">
        <v>0.73686054660126532</v>
      </c>
      <c r="BL139" s="129">
        <v>0.77043650793650653</v>
      </c>
      <c r="BM139" s="129">
        <v>0.78927680798004984</v>
      </c>
      <c r="BN139" s="129">
        <v>0.86949924127465861</v>
      </c>
      <c r="BO139" s="129">
        <v>0.78117121659583666</v>
      </c>
      <c r="BP139" s="129">
        <v>0.85012378594553406</v>
      </c>
      <c r="BQ139" s="129">
        <v>0.73652744796759562</v>
      </c>
      <c r="BR139" s="129">
        <f t="shared" ref="BR139:BW139" si="156">+BR136/BR137</f>
        <v>0.76381104883907125</v>
      </c>
      <c r="BS139" s="129">
        <f t="shared" si="156"/>
        <v>0.77827603388141264</v>
      </c>
      <c r="BT139" s="129">
        <f t="shared" si="156"/>
        <v>0.71911764705882708</v>
      </c>
      <c r="BU139" s="129">
        <f t="shared" si="156"/>
        <v>0.82314574213913261</v>
      </c>
      <c r="BV139" s="129">
        <f t="shared" si="156"/>
        <v>0.82720105124835508</v>
      </c>
      <c r="BW139" s="129">
        <f t="shared" si="156"/>
        <v>0.84573097405943864</v>
      </c>
      <c r="BX139" s="129">
        <f>+BX136/BX137</f>
        <v>0.85736550450242177</v>
      </c>
      <c r="BY139" s="129">
        <f>+BY136/BY137</f>
        <v>0.83791146424518093</v>
      </c>
      <c r="BZ139" s="129">
        <f>+BZ136/BZ137</f>
        <v>0.82743852385881322</v>
      </c>
      <c r="CA139" s="129">
        <f>+CA136/CA137</f>
        <v>0.85367547169811187</v>
      </c>
      <c r="CB139" s="129">
        <v>0.89023392769507736</v>
      </c>
      <c r="CC139" s="129">
        <v>0.85350107598080149</v>
      </c>
      <c r="CD139" s="129">
        <v>0.85435056746532156</v>
      </c>
      <c r="CE139" s="129">
        <v>0.80415114422565059</v>
      </c>
      <c r="CF139" s="129">
        <v>0.82965860597439289</v>
      </c>
      <c r="CG139" s="129">
        <v>0.8102202961357905</v>
      </c>
      <c r="CH139" s="129">
        <v>0.7704033026357644</v>
      </c>
      <c r="CI139" s="150">
        <v>0.81552305961754201</v>
      </c>
      <c r="CJ139" s="150">
        <f>+IFERROR(CJ136/CJ137,"-")</f>
        <v>0.7775662850861873</v>
      </c>
      <c r="CK139" s="150">
        <f t="shared" ref="CK139" si="157">+IFERROR(CK136/CK137,"-")</f>
        <v>0.75941174923048937</v>
      </c>
      <c r="CL139" s="150">
        <v>0.78478854024556743</v>
      </c>
      <c r="CM139" s="150">
        <v>0.80739395939924807</v>
      </c>
      <c r="CN139" s="150">
        <v>0.81079617259433512</v>
      </c>
      <c r="CO139" s="150">
        <v>0.85603210433910026</v>
      </c>
      <c r="CP139" s="150">
        <v>0.5722776073619632</v>
      </c>
      <c r="CQ139" s="150">
        <v>0.57968228842784142</v>
      </c>
      <c r="CR139" s="150">
        <f>+IFERROR(CR136/CR137,"-")</f>
        <v>0.63226942298954769</v>
      </c>
      <c r="CS139" s="150">
        <f t="shared" ref="CS139:CX139" si="158">+IFERROR(CS136/CS137,"-")</f>
        <v>0.75044534412955699</v>
      </c>
      <c r="CT139" s="150">
        <f t="shared" si="158"/>
        <v>0.78141483090288666</v>
      </c>
      <c r="CU139" s="150">
        <f t="shared" si="158"/>
        <v>0.84176288827451384</v>
      </c>
      <c r="CV139" s="150">
        <f t="shared" si="158"/>
        <v>0.80084953438980078</v>
      </c>
      <c r="CW139" s="150">
        <f t="shared" si="158"/>
        <v>0.70596026490066466</v>
      </c>
      <c r="CX139" s="129">
        <f t="shared" si="158"/>
        <v>0.78042959427207637</v>
      </c>
      <c r="CY139" s="129"/>
      <c r="CZ139" s="129"/>
      <c r="DA139" s="129"/>
      <c r="DB139" s="129"/>
      <c r="DC139" s="129"/>
      <c r="DD139" s="129"/>
      <c r="DE139" s="129"/>
      <c r="DF139" s="129"/>
      <c r="DG139" s="129"/>
      <c r="DH139" s="129"/>
      <c r="DI139" s="129"/>
      <c r="DJ139" s="129"/>
      <c r="DK139" s="129"/>
      <c r="DL139" s="129"/>
      <c r="DM139" s="129"/>
      <c r="DN139" s="129"/>
      <c r="DO139" s="129"/>
      <c r="DP139" s="129"/>
      <c r="DQ139" s="129"/>
      <c r="DR139" s="129"/>
      <c r="DS139" s="129"/>
      <c r="DT139" s="129"/>
      <c r="DU139" s="129"/>
      <c r="DV139" s="129"/>
      <c r="DW139" s="129"/>
      <c r="DX139" s="129"/>
      <c r="DY139" s="129"/>
      <c r="DZ139" s="129"/>
      <c r="EA139" s="129"/>
      <c r="EB139" s="129"/>
      <c r="EC139" s="129"/>
      <c r="ED139" s="129"/>
      <c r="EE139" s="129"/>
      <c r="EF139" s="129"/>
      <c r="EG139" s="129"/>
      <c r="EH139" s="129"/>
    </row>
    <row r="140" spans="2:138">
      <c r="B140" s="104" t="s">
        <v>294</v>
      </c>
      <c r="C140" s="106" t="s">
        <v>183</v>
      </c>
      <c r="H140" s="129">
        <v>0.72983870967741937</v>
      </c>
      <c r="I140" s="129">
        <v>0.6206317204301075</v>
      </c>
      <c r="J140" s="129">
        <v>0.65119287634408596</v>
      </c>
      <c r="K140" s="129">
        <v>0.55277777777777781</v>
      </c>
      <c r="L140" s="129">
        <v>0.77409825268817201</v>
      </c>
      <c r="M140" s="129">
        <v>0.66081597222222221</v>
      </c>
      <c r="N140" s="129">
        <f>+N136/N134</f>
        <v>0.58333333333333337</v>
      </c>
      <c r="O140" s="129">
        <f t="shared" ref="O140:Q140" si="159">+O136/O134</f>
        <v>0.55107526881720426</v>
      </c>
      <c r="P140" s="129">
        <f t="shared" si="159"/>
        <v>0.68263888888888891</v>
      </c>
      <c r="Q140" s="129">
        <f t="shared" si="159"/>
        <v>0.70430107526881724</v>
      </c>
      <c r="R140" s="129">
        <v>0.72812500000000002</v>
      </c>
      <c r="S140" s="129"/>
      <c r="T140" s="150">
        <v>0.72547043010752688</v>
      </c>
      <c r="U140" s="129">
        <v>0.57998511904761907</v>
      </c>
      <c r="V140" s="129">
        <v>0.66229838709677424</v>
      </c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98"/>
      <c r="AG140" s="198"/>
      <c r="AH140" s="150"/>
      <c r="AI140" s="150"/>
      <c r="AJ140" s="150"/>
      <c r="AK140" s="150"/>
      <c r="AL140" s="150"/>
      <c r="AM140" s="150"/>
      <c r="AN140" s="150"/>
      <c r="AO140" s="150"/>
      <c r="AP140" s="150"/>
      <c r="AQ140" s="150"/>
      <c r="AR140" s="150"/>
      <c r="AS140" s="150"/>
      <c r="AT140" s="150"/>
      <c r="AU140" s="150"/>
      <c r="AV140" s="150"/>
      <c r="AW140" s="150"/>
      <c r="AX140" s="150"/>
      <c r="AY140" s="150"/>
      <c r="AZ140" s="129">
        <f t="shared" ref="AZ140:BG140" si="160">+AZ136/AZ134</f>
        <v>0.58724702380952376</v>
      </c>
      <c r="BA140" s="129">
        <f t="shared" si="160"/>
        <v>0.54720238095238094</v>
      </c>
      <c r="BB140" s="129">
        <f t="shared" si="160"/>
        <v>0.59479166666666661</v>
      </c>
      <c r="BC140" s="129">
        <f t="shared" si="160"/>
        <v>0.63876488095238093</v>
      </c>
      <c r="BD140" s="129">
        <f t="shared" si="160"/>
        <v>0.7209821428571429</v>
      </c>
      <c r="BE140" s="129">
        <f t="shared" si="160"/>
        <v>0.69025297619047621</v>
      </c>
      <c r="BF140" s="129">
        <f t="shared" si="160"/>
        <v>0.62348214285714287</v>
      </c>
      <c r="BG140" s="129">
        <f t="shared" si="160"/>
        <v>0.60863095238095233</v>
      </c>
      <c r="BH140" s="129">
        <v>0.55877976190476186</v>
      </c>
      <c r="BI140" s="129">
        <v>0.43229166666666669</v>
      </c>
      <c r="BJ140" s="129">
        <v>0.63898809523809741</v>
      </c>
      <c r="BK140" s="129">
        <v>0.62589285714286036</v>
      </c>
      <c r="BL140" s="129">
        <v>0.57782738095237984</v>
      </c>
      <c r="BM140" s="129">
        <v>0.62797619047619047</v>
      </c>
      <c r="BN140" s="129">
        <v>0.56845238095238093</v>
      </c>
      <c r="BO140" s="129">
        <v>0.5379464285714286</v>
      </c>
      <c r="BP140" s="129">
        <v>0.5535714285714286</v>
      </c>
      <c r="BQ140" s="129">
        <v>0.65386904761904974</v>
      </c>
      <c r="BR140" s="129">
        <f t="shared" ref="BR140:CA140" si="161">+BR136/BR134</f>
        <v>0.7098214285714286</v>
      </c>
      <c r="BS140" s="129">
        <f t="shared" si="161"/>
        <v>0.69732142857142643</v>
      </c>
      <c r="BT140" s="129">
        <f t="shared" si="161"/>
        <v>0.65491071428571757</v>
      </c>
      <c r="BU140" s="129">
        <f t="shared" si="161"/>
        <v>0.70238095238095233</v>
      </c>
      <c r="BV140" s="129">
        <f t="shared" si="161"/>
        <v>0.74940476190475969</v>
      </c>
      <c r="BW140" s="129">
        <f t="shared" si="161"/>
        <v>0.73258928571428461</v>
      </c>
      <c r="BX140" s="129">
        <f t="shared" si="161"/>
        <v>0.73675595238095026</v>
      </c>
      <c r="BY140" s="129">
        <f t="shared" si="161"/>
        <v>0.54925595238095559</v>
      </c>
      <c r="BZ140" s="129">
        <f t="shared" si="161"/>
        <v>0.57500000000000218</v>
      </c>
      <c r="CA140" s="129">
        <f t="shared" si="161"/>
        <v>0.70133928571428461</v>
      </c>
      <c r="CB140" s="129">
        <v>0.80982142857142969</v>
      </c>
      <c r="CC140" s="129">
        <v>0.76726190476190803</v>
      </c>
      <c r="CD140" s="129">
        <v>0.80654761904761907</v>
      </c>
      <c r="CE140" s="129">
        <v>0.67455357142857031</v>
      </c>
      <c r="CF140" s="129">
        <v>0.69434523809523596</v>
      </c>
      <c r="CG140" s="129">
        <v>0.66770833333333446</v>
      </c>
      <c r="CH140" s="129">
        <v>0.72202380952381606</v>
      </c>
      <c r="CI140" s="150">
        <v>0.75520833333332793</v>
      </c>
      <c r="CJ140" s="150">
        <f>+IFERROR(CJ136/CJ134,"-")</f>
        <v>0.71934523809523487</v>
      </c>
      <c r="CK140" s="150">
        <f t="shared" ref="CK140" si="162">+IFERROR(CK136/CK134,"-")</f>
        <v>0.71592261904762233</v>
      </c>
      <c r="CL140" s="150">
        <v>0.68482142857142969</v>
      </c>
      <c r="CM140" s="150">
        <v>0.72797619047619699</v>
      </c>
      <c r="CN140" s="150">
        <v>0.66830357142857466</v>
      </c>
      <c r="CO140" s="150">
        <v>0.50788690476190368</v>
      </c>
      <c r="CP140" s="150">
        <v>0.44419642857142855</v>
      </c>
      <c r="CQ140" s="150">
        <v>0.50863095238095668</v>
      </c>
      <c r="CR140" s="150">
        <f>+IFERROR(CR136/CR134,"-")</f>
        <v>0.55223214285714073</v>
      </c>
      <c r="CS140" s="150">
        <f t="shared" ref="CS140:CX140" si="163">+IFERROR(CS136/CS134,"-")</f>
        <v>0.68958333333333555</v>
      </c>
      <c r="CT140" s="150">
        <f t="shared" si="163"/>
        <v>0.74955357142857248</v>
      </c>
      <c r="CU140" s="150">
        <f t="shared" si="163"/>
        <v>0.77023809523809306</v>
      </c>
      <c r="CV140" s="150">
        <f t="shared" si="163"/>
        <v>0.72946428571428135</v>
      </c>
      <c r="CW140" s="150">
        <f t="shared" si="163"/>
        <v>0.63452380952381171</v>
      </c>
      <c r="CX140" s="129">
        <f t="shared" si="163"/>
        <v>0.7299107142857143</v>
      </c>
      <c r="CY140" s="129"/>
      <c r="CZ140" s="129"/>
      <c r="DA140" s="129"/>
      <c r="DB140" s="129"/>
      <c r="DC140" s="129"/>
      <c r="DD140" s="129"/>
      <c r="DE140" s="129"/>
      <c r="DF140" s="129"/>
      <c r="DG140" s="129"/>
      <c r="DH140" s="129"/>
      <c r="DI140" s="129"/>
      <c r="DJ140" s="129"/>
      <c r="DK140" s="129"/>
      <c r="DL140" s="129"/>
      <c r="DM140" s="129"/>
      <c r="DN140" s="129"/>
      <c r="DO140" s="129"/>
      <c r="DP140" s="129"/>
      <c r="DQ140" s="129"/>
      <c r="DR140" s="129"/>
      <c r="DS140" s="129"/>
      <c r="DT140" s="129"/>
      <c r="DU140" s="129"/>
      <c r="DV140" s="129"/>
      <c r="DW140" s="129"/>
      <c r="DX140" s="129"/>
      <c r="DY140" s="129"/>
      <c r="DZ140" s="129"/>
      <c r="EA140" s="129"/>
      <c r="EB140" s="129"/>
      <c r="EC140" s="129"/>
      <c r="ED140" s="129"/>
      <c r="EE140" s="129"/>
      <c r="EF140" s="129"/>
      <c r="EG140" s="129"/>
      <c r="EH140" s="129"/>
    </row>
    <row r="141" spans="2:138">
      <c r="B141" s="104" t="s">
        <v>295</v>
      </c>
      <c r="C141" s="106" t="s">
        <v>264</v>
      </c>
      <c r="H141" s="96">
        <f>H148/H145</f>
        <v>730.3034456434408</v>
      </c>
      <c r="I141" s="96">
        <f t="shared" ref="I141:J141" si="164">I148/I145</f>
        <v>682.84157317168444</v>
      </c>
      <c r="J141" s="96">
        <f t="shared" si="164"/>
        <v>696.32558691464374</v>
      </c>
      <c r="K141" s="96">
        <v>688.30637904271066</v>
      </c>
      <c r="L141" s="96">
        <v>625.62076257123624</v>
      </c>
      <c r="M141" s="96">
        <v>695.24821978687953</v>
      </c>
      <c r="N141" s="96">
        <f>+N148/N145</f>
        <v>701.23675115207368</v>
      </c>
      <c r="O141" s="96">
        <f t="shared" ref="O141:Q141" si="165">+O148/O145</f>
        <v>555.09329268292686</v>
      </c>
      <c r="P141" s="96">
        <f t="shared" si="165"/>
        <v>675.71464903357071</v>
      </c>
      <c r="Q141" s="96">
        <f t="shared" si="165"/>
        <v>593.51561068703688</v>
      </c>
      <c r="R141" s="96">
        <v>668.98092513113977</v>
      </c>
      <c r="S141" s="96"/>
      <c r="T141" s="183">
        <v>701.88466882816124</v>
      </c>
      <c r="U141" s="96">
        <v>647.1713852584146</v>
      </c>
      <c r="V141" s="96">
        <v>706.33319774517463</v>
      </c>
      <c r="W141" s="96"/>
      <c r="X141" s="96"/>
      <c r="Y141" s="96"/>
      <c r="Z141" s="96"/>
      <c r="AA141" s="96"/>
      <c r="AB141" s="96"/>
      <c r="AC141" s="96"/>
      <c r="AD141" s="96"/>
      <c r="AE141" s="96"/>
      <c r="AF141" s="93"/>
      <c r="AG141" s="93"/>
      <c r="AH141" s="183"/>
      <c r="AI141" s="183"/>
      <c r="AJ141" s="183"/>
      <c r="AK141" s="183"/>
      <c r="AL141" s="183"/>
      <c r="AM141" s="183"/>
      <c r="AN141" s="183"/>
      <c r="AO141" s="183"/>
      <c r="AP141" s="183"/>
      <c r="AQ141" s="183"/>
      <c r="AR141" s="183"/>
      <c r="AS141" s="183"/>
      <c r="AT141" s="183"/>
      <c r="AU141" s="183"/>
      <c r="AV141" s="183"/>
      <c r="AW141" s="183"/>
      <c r="AX141" s="183"/>
      <c r="AY141" s="183"/>
      <c r="AZ141" s="96">
        <f t="shared" ref="AZ141:CA141" si="166">+AZ148/AZ145</f>
        <v>678.18969667790077</v>
      </c>
      <c r="BA141" s="96">
        <f t="shared" si="166"/>
        <v>727.82116828021321</v>
      </c>
      <c r="BB141" s="96">
        <f t="shared" si="166"/>
        <v>670.89817363022269</v>
      </c>
      <c r="BC141" s="96">
        <f t="shared" si="166"/>
        <v>821.27524752475256</v>
      </c>
      <c r="BD141" s="96">
        <f t="shared" si="166"/>
        <v>684.89783281733742</v>
      </c>
      <c r="BE141" s="96">
        <f t="shared" si="166"/>
        <v>802.96432036218596</v>
      </c>
      <c r="BF141" s="96">
        <f t="shared" si="166"/>
        <v>645.07852403456013</v>
      </c>
      <c r="BG141" s="96">
        <f t="shared" si="166"/>
        <v>614.19315403422979</v>
      </c>
      <c r="BH141" s="96">
        <f t="shared" si="166"/>
        <v>705.61766207248593</v>
      </c>
      <c r="BI141" s="96">
        <f t="shared" si="166"/>
        <v>819.89039586916715</v>
      </c>
      <c r="BJ141" s="96">
        <f t="shared" si="166"/>
        <v>610.66604564508407</v>
      </c>
      <c r="BK141" s="96">
        <f t="shared" si="166"/>
        <v>612.51545411316852</v>
      </c>
      <c r="BL141" s="96">
        <f t="shared" si="166"/>
        <v>640.42235385011713</v>
      </c>
      <c r="BM141" s="96">
        <f t="shared" si="166"/>
        <v>564.85624012638232</v>
      </c>
      <c r="BN141" s="96">
        <f t="shared" si="166"/>
        <v>587.13612565445021</v>
      </c>
      <c r="BO141" s="96">
        <f t="shared" si="166"/>
        <v>569.38865836791149</v>
      </c>
      <c r="BP141" s="96">
        <f t="shared" si="166"/>
        <v>580.51612903225805</v>
      </c>
      <c r="BQ141" s="96">
        <f t="shared" si="166"/>
        <v>565.3231679563022</v>
      </c>
      <c r="BR141" s="96">
        <f t="shared" si="166"/>
        <v>538.58909853249475</v>
      </c>
      <c r="BS141" s="96">
        <f t="shared" si="166"/>
        <v>611.7562953478465</v>
      </c>
      <c r="BT141" s="96">
        <f t="shared" si="166"/>
        <v>600.92478982049238</v>
      </c>
      <c r="BU141" s="96">
        <f t="shared" si="166"/>
        <v>619.70338983050851</v>
      </c>
      <c r="BV141" s="96">
        <f t="shared" si="166"/>
        <v>578.60802223987457</v>
      </c>
      <c r="BW141" s="96">
        <f t="shared" si="166"/>
        <v>431.16220238095241</v>
      </c>
      <c r="BX141" s="96">
        <f t="shared" si="166"/>
        <v>452.49404761904759</v>
      </c>
      <c r="BY141" s="96">
        <f t="shared" si="166"/>
        <v>323.11285714285333</v>
      </c>
      <c r="BZ141" s="96">
        <f t="shared" si="166"/>
        <v>347.8970238095186</v>
      </c>
      <c r="CA141" s="96">
        <f t="shared" si="166"/>
        <v>396.70535714285211</v>
      </c>
      <c r="CB141" s="96">
        <v>508.07589285714283</v>
      </c>
      <c r="CC141" s="96">
        <v>449.19791666666669</v>
      </c>
      <c r="CD141" s="96">
        <v>479.96130952380952</v>
      </c>
      <c r="CE141" s="96">
        <v>447.17113095238096</v>
      </c>
      <c r="CF141" s="96">
        <v>406.28720238095241</v>
      </c>
      <c r="CG141" s="96">
        <v>237.8779761904762</v>
      </c>
      <c r="CH141" s="96">
        <v>245.74900793650846</v>
      </c>
      <c r="CI141" s="183">
        <v>289.8779761904762</v>
      </c>
      <c r="CJ141" s="183">
        <f>+IFERROR(CJ148/CJ145,0)</f>
        <v>712.20322714108841</v>
      </c>
      <c r="CK141" s="183">
        <f t="shared" ref="CK141" si="167">+IFERROR(CK148/CK145,0)</f>
        <v>609.56973602161486</v>
      </c>
      <c r="CL141" s="183">
        <v>537.1186440677958</v>
      </c>
      <c r="CM141" s="183">
        <v>554.3704006541243</v>
      </c>
      <c r="CN141" s="183">
        <v>546.06323758628105</v>
      </c>
      <c r="CO141" s="183">
        <v>510.53911514796476</v>
      </c>
      <c r="CP141" s="183">
        <v>677.30653266331944</v>
      </c>
      <c r="CQ141" s="183">
        <v>634.43417203042372</v>
      </c>
      <c r="CR141" s="183">
        <f>+IFERROR(CR148/CR145,0)</f>
        <v>633.86429533818796</v>
      </c>
      <c r="CS141" s="183">
        <f t="shared" ref="CS141:CX141" si="168">+IFERROR(CS148/CS145,0)</f>
        <v>678.8433318946893</v>
      </c>
      <c r="CT141" s="183">
        <f t="shared" si="168"/>
        <v>605.75739527496444</v>
      </c>
      <c r="CU141" s="183">
        <f t="shared" si="168"/>
        <v>606.64799072643143</v>
      </c>
      <c r="CV141" s="183">
        <f t="shared" si="168"/>
        <v>677.61933904529167</v>
      </c>
      <c r="CW141" s="183">
        <f t="shared" si="168"/>
        <v>571.56660412757776</v>
      </c>
      <c r="CX141" s="96">
        <f t="shared" si="168"/>
        <v>286.75637104994905</v>
      </c>
      <c r="CY141" s="96"/>
      <c r="CZ141" s="96"/>
      <c r="DA141" s="96"/>
      <c r="DB141" s="96"/>
      <c r="DC141" s="96"/>
      <c r="DD141" s="96"/>
      <c r="DE141" s="96"/>
      <c r="DF141" s="96"/>
      <c r="DG141" s="96"/>
      <c r="DH141" s="96"/>
      <c r="DI141" s="96"/>
      <c r="DJ141" s="96"/>
      <c r="DK141" s="96"/>
      <c r="DL141" s="96"/>
      <c r="DM141" s="96"/>
      <c r="DN141" s="96"/>
      <c r="DO141" s="96"/>
      <c r="DP141" s="96"/>
      <c r="DQ141" s="96"/>
      <c r="DR141" s="96"/>
      <c r="DS141" s="96"/>
      <c r="DT141" s="96"/>
      <c r="DU141" s="96"/>
      <c r="DV141" s="96"/>
      <c r="DW141" s="96"/>
      <c r="DX141" s="96"/>
      <c r="DY141" s="96"/>
      <c r="DZ141" s="96"/>
      <c r="EA141" s="96"/>
      <c r="EB141" s="96"/>
      <c r="EC141" s="96"/>
      <c r="ED141" s="96"/>
      <c r="EE141" s="96"/>
      <c r="EF141" s="96"/>
      <c r="EG141" s="96"/>
      <c r="EH141" s="96"/>
    </row>
    <row r="142" spans="2:138">
      <c r="B142" s="104" t="s">
        <v>296</v>
      </c>
      <c r="C142" s="106" t="s">
        <v>264</v>
      </c>
      <c r="H142" s="96">
        <f>H148/H146</f>
        <v>818.50361667615448</v>
      </c>
      <c r="I142" s="96">
        <f t="shared" ref="I142:J142" si="169">I148/I146</f>
        <v>774.23038028715325</v>
      </c>
      <c r="J142" s="96">
        <f t="shared" si="169"/>
        <v>744.85045624193435</v>
      </c>
      <c r="K142" s="96">
        <v>839.39802322281798</v>
      </c>
      <c r="L142" s="96">
        <v>743.63008603524111</v>
      </c>
      <c r="M142" s="96">
        <v>801.46534860975271</v>
      </c>
      <c r="N142" s="96">
        <f>+N148/N146</f>
        <v>844.79319916724501</v>
      </c>
      <c r="O142" s="96">
        <f t="shared" ref="O142:Q142" si="170">+O148/O146</f>
        <v>701.8912875867386</v>
      </c>
      <c r="P142" s="96">
        <f t="shared" si="170"/>
        <v>809.58924980193808</v>
      </c>
      <c r="Q142" s="96">
        <f t="shared" si="170"/>
        <v>675.07663477019844</v>
      </c>
      <c r="R142" s="96">
        <v>760.89005803547218</v>
      </c>
      <c r="S142" s="96"/>
      <c r="T142" s="183">
        <v>783.59538747931617</v>
      </c>
      <c r="U142" s="96">
        <v>739.44826825304574</v>
      </c>
      <c r="V142" s="96">
        <v>794.0054748516601</v>
      </c>
      <c r="W142" s="96"/>
      <c r="X142" s="96"/>
      <c r="Y142" s="96"/>
      <c r="Z142" s="96"/>
      <c r="AA142" s="96"/>
      <c r="AB142" s="96"/>
      <c r="AC142" s="96"/>
      <c r="AD142" s="96"/>
      <c r="AE142" s="96"/>
      <c r="AF142" s="93"/>
      <c r="AG142" s="93"/>
      <c r="AH142" s="183"/>
      <c r="AI142" s="183"/>
      <c r="AJ142" s="183"/>
      <c r="AK142" s="183"/>
      <c r="AL142" s="183"/>
      <c r="AM142" s="183"/>
      <c r="AN142" s="183"/>
      <c r="AO142" s="183"/>
      <c r="AP142" s="183"/>
      <c r="AQ142" s="183"/>
      <c r="AR142" s="183"/>
      <c r="AS142" s="183"/>
      <c r="AT142" s="183"/>
      <c r="AU142" s="183"/>
      <c r="AV142" s="183"/>
      <c r="AW142" s="183"/>
      <c r="AX142" s="183"/>
      <c r="AY142" s="183"/>
      <c r="AZ142" s="96">
        <f t="shared" ref="AZ142:CA142" si="171">+AZ148/AZ146</f>
        <v>679.73992329769123</v>
      </c>
      <c r="BA142" s="96">
        <f t="shared" si="171"/>
        <v>727.82116828021321</v>
      </c>
      <c r="BB142" s="96">
        <f t="shared" si="171"/>
        <v>678.36579812800403</v>
      </c>
      <c r="BC142" s="96">
        <f t="shared" si="171"/>
        <v>823.67383177570093</v>
      </c>
      <c r="BD142" s="96">
        <f t="shared" si="171"/>
        <v>744.02017937219728</v>
      </c>
      <c r="BE142" s="96">
        <f t="shared" si="171"/>
        <v>802.96432036218607</v>
      </c>
      <c r="BF142" s="96">
        <f t="shared" si="171"/>
        <v>723.02774136593462</v>
      </c>
      <c r="BG142" s="96">
        <f t="shared" si="171"/>
        <v>752.11077844311376</v>
      </c>
      <c r="BH142" s="96">
        <f t="shared" si="171"/>
        <v>786.89835766942758</v>
      </c>
      <c r="BI142" s="96">
        <f t="shared" si="171"/>
        <v>968.66329560086649</v>
      </c>
      <c r="BJ142" s="96">
        <f t="shared" si="171"/>
        <v>738.33591440236523</v>
      </c>
      <c r="BK142" s="96">
        <f t="shared" si="171"/>
        <v>575.71753137919484</v>
      </c>
      <c r="BL142" s="96">
        <f t="shared" si="171"/>
        <v>762.22528735632193</v>
      </c>
      <c r="BM142" s="96">
        <f t="shared" si="171"/>
        <v>751.37433454749248</v>
      </c>
      <c r="BN142" s="96">
        <f t="shared" si="171"/>
        <v>963.97994269340961</v>
      </c>
      <c r="BO142" s="96">
        <f t="shared" si="171"/>
        <v>661.6683632467184</v>
      </c>
      <c r="BP142" s="96">
        <f t="shared" si="171"/>
        <v>706.11008174386927</v>
      </c>
      <c r="BQ142" s="96">
        <f t="shared" si="171"/>
        <v>587.61157546128368</v>
      </c>
      <c r="BR142" s="96">
        <f t="shared" si="171"/>
        <v>642.91041041041046</v>
      </c>
      <c r="BS142" s="96">
        <f t="shared" si="171"/>
        <v>712.66376631448099</v>
      </c>
      <c r="BT142" s="96">
        <f t="shared" si="171"/>
        <v>718.7579834216607</v>
      </c>
      <c r="BU142" s="96">
        <f t="shared" si="171"/>
        <v>694.60935644739959</v>
      </c>
      <c r="BV142" s="96">
        <f t="shared" si="171"/>
        <v>656.54812422546843</v>
      </c>
      <c r="BW142" s="96">
        <f t="shared" si="171"/>
        <v>677.07041595264059</v>
      </c>
      <c r="BX142" s="96">
        <f t="shared" si="171"/>
        <v>680.71636445041418</v>
      </c>
      <c r="BY142" s="96">
        <f t="shared" si="171"/>
        <v>651.42809140456268</v>
      </c>
      <c r="BZ142" s="96">
        <f t="shared" si="171"/>
        <v>638.61634418391941</v>
      </c>
      <c r="CA142" s="96">
        <f t="shared" si="171"/>
        <v>646.13855786708928</v>
      </c>
      <c r="CB142" s="96">
        <v>696.26877846509421</v>
      </c>
      <c r="CC142" s="96">
        <v>652.13192669139096</v>
      </c>
      <c r="CD142" s="96">
        <v>664.58463546138273</v>
      </c>
      <c r="CE142" s="96">
        <v>722.41125090151445</v>
      </c>
      <c r="CF142" s="96">
        <v>681.65362849533949</v>
      </c>
      <c r="CG142" s="96">
        <v>400.60312421685745</v>
      </c>
      <c r="CH142" s="96">
        <v>379.37820660081252</v>
      </c>
      <c r="CI142" s="183">
        <v>416.11649102819712</v>
      </c>
      <c r="CJ142" s="183">
        <f>+IFERROR(CJ148/CJ146,0)</f>
        <v>767.62327759197444</v>
      </c>
      <c r="CK142" s="183">
        <f t="shared" ref="CK142" si="172">+IFERROR(CK148/CK146,0)</f>
        <v>686.64013111683505</v>
      </c>
      <c r="CL142" s="183">
        <v>617.929252947794</v>
      </c>
      <c r="CM142" s="183">
        <v>626.27511354014302</v>
      </c>
      <c r="CN142" s="183">
        <v>619.8592973291768</v>
      </c>
      <c r="CO142" s="183">
        <v>603.38315923125765</v>
      </c>
      <c r="CP142" s="183">
        <v>730.75662650602715</v>
      </c>
      <c r="CQ142" s="183">
        <v>698.57589261745193</v>
      </c>
      <c r="CR142" s="183">
        <f>+IFERROR(CR148/CR146,0)</f>
        <v>690.86212736795915</v>
      </c>
      <c r="CS142" s="183">
        <f t="shared" ref="CS142:CX142" si="173">+IFERROR(CS148/CS146,0)</f>
        <v>740.14979804713539</v>
      </c>
      <c r="CT142" s="183">
        <f t="shared" si="173"/>
        <v>676.31608112601134</v>
      </c>
      <c r="CU142" s="183">
        <f t="shared" si="173"/>
        <v>716.51555487944029</v>
      </c>
      <c r="CV142" s="183">
        <f t="shared" si="173"/>
        <v>778.88619665468195</v>
      </c>
      <c r="CW142" s="183">
        <f t="shared" si="173"/>
        <v>692.375</v>
      </c>
      <c r="CX142" s="96">
        <f t="shared" si="173"/>
        <v>336.72106292143798</v>
      </c>
      <c r="CY142" s="96"/>
      <c r="CZ142" s="96"/>
      <c r="DA142" s="96"/>
      <c r="DB142" s="96"/>
      <c r="DC142" s="96"/>
      <c r="DD142" s="96"/>
      <c r="DE142" s="96"/>
      <c r="DF142" s="96"/>
      <c r="DG142" s="96"/>
      <c r="DH142" s="96"/>
      <c r="DI142" s="96"/>
      <c r="DJ142" s="96"/>
      <c r="DK142" s="96"/>
      <c r="DL142" s="96"/>
      <c r="DM142" s="96"/>
      <c r="DN142" s="96"/>
      <c r="DO142" s="96"/>
      <c r="DP142" s="96"/>
      <c r="DQ142" s="96"/>
      <c r="DR142" s="96"/>
      <c r="DS142" s="96"/>
      <c r="DT142" s="96"/>
      <c r="DU142" s="96"/>
      <c r="DV142" s="96"/>
      <c r="DW142" s="96"/>
      <c r="DX142" s="96"/>
      <c r="DY142" s="96"/>
      <c r="DZ142" s="96"/>
      <c r="EA142" s="96"/>
      <c r="EB142" s="96"/>
      <c r="EC142" s="96"/>
      <c r="ED142" s="96"/>
      <c r="EE142" s="96"/>
      <c r="EF142" s="96"/>
      <c r="EG142" s="96"/>
      <c r="EH142" s="96"/>
    </row>
    <row r="143" spans="2:138">
      <c r="B143" s="104" t="s">
        <v>295</v>
      </c>
      <c r="C143" s="106" t="s">
        <v>266</v>
      </c>
      <c r="H143" s="96">
        <f>H147/H145</f>
        <v>338.06811798696776</v>
      </c>
      <c r="I143" s="96">
        <f t="shared" ref="I143:J143" si="174">I147/I145</f>
        <v>318.11909269295887</v>
      </c>
      <c r="J143" s="96">
        <f t="shared" si="174"/>
        <v>324.40096302174618</v>
      </c>
      <c r="K143" s="96">
        <v>299.26364306204812</v>
      </c>
      <c r="L143" s="96">
        <v>240.10695599797606</v>
      </c>
      <c r="M143" s="96">
        <v>331.66203727084491</v>
      </c>
      <c r="N143" s="96">
        <f>+N147/N145</f>
        <v>284.92857142857144</v>
      </c>
      <c r="O143" s="96">
        <f t="shared" ref="O143:Q143" si="175">+O147/O145</f>
        <v>223.7560975609756</v>
      </c>
      <c r="P143" s="96">
        <f t="shared" si="175"/>
        <v>254.18565615462867</v>
      </c>
      <c r="Q143" s="96">
        <f t="shared" si="175"/>
        <v>274.94136980491641</v>
      </c>
      <c r="R143" s="96">
        <v>321.62863058959084</v>
      </c>
      <c r="S143" s="96"/>
      <c r="T143" s="183">
        <v>361.45963627427136</v>
      </c>
      <c r="U143" s="96">
        <v>321.72941657672504</v>
      </c>
      <c r="V143" s="96">
        <v>363.34861870482172</v>
      </c>
      <c r="W143" s="96"/>
      <c r="X143" s="96"/>
      <c r="Y143" s="96"/>
      <c r="Z143" s="96"/>
      <c r="AA143" s="96"/>
      <c r="AB143" s="96"/>
      <c r="AC143" s="96"/>
      <c r="AD143" s="96"/>
      <c r="AE143" s="96"/>
      <c r="AF143" s="94"/>
      <c r="AG143" s="94"/>
      <c r="AH143" s="183"/>
      <c r="AI143" s="183"/>
      <c r="AJ143" s="183"/>
      <c r="AK143" s="183"/>
      <c r="AL143" s="183"/>
      <c r="AM143" s="183"/>
      <c r="AN143" s="183"/>
      <c r="AO143" s="183"/>
      <c r="AP143" s="183"/>
      <c r="AQ143" s="183"/>
      <c r="AR143" s="183"/>
      <c r="AS143" s="183"/>
      <c r="AT143" s="183"/>
      <c r="AU143" s="183"/>
      <c r="AV143" s="183"/>
      <c r="AW143" s="183"/>
      <c r="AX143" s="183"/>
      <c r="AY143" s="183"/>
      <c r="AZ143" s="96">
        <f t="shared" ref="AZ143:CA143" si="176">+AZ147/AZ145</f>
        <v>329.88448851310574</v>
      </c>
      <c r="BA143" s="96">
        <f t="shared" si="176"/>
        <v>350.27994986943162</v>
      </c>
      <c r="BB143" s="96">
        <f t="shared" si="176"/>
        <v>263.53735109652126</v>
      </c>
      <c r="BC143" s="96">
        <f t="shared" si="176"/>
        <v>293.96176775009718</v>
      </c>
      <c r="BD143" s="96">
        <f t="shared" si="176"/>
        <v>320.69349845201236</v>
      </c>
      <c r="BE143" s="96">
        <f t="shared" si="176"/>
        <v>387.61668642880238</v>
      </c>
      <c r="BF143" s="96">
        <f t="shared" si="176"/>
        <v>347.3865100959473</v>
      </c>
      <c r="BG143" s="96">
        <f t="shared" si="176"/>
        <v>301.89731051344745</v>
      </c>
      <c r="BH143" s="96">
        <f t="shared" si="176"/>
        <v>283.24655436447165</v>
      </c>
      <c r="BI143" s="96">
        <f t="shared" si="176"/>
        <v>315.9380378657487</v>
      </c>
      <c r="BJ143" s="96">
        <f t="shared" si="176"/>
        <v>255.97578015835964</v>
      </c>
      <c r="BK143" s="96">
        <f t="shared" si="176"/>
        <v>267.85544460294676</v>
      </c>
      <c r="BL143" s="96">
        <f t="shared" si="176"/>
        <v>266.618593870719</v>
      </c>
      <c r="BM143" s="96">
        <f t="shared" si="176"/>
        <v>240.10110584518168</v>
      </c>
      <c r="BN143" s="96">
        <f t="shared" si="176"/>
        <v>229.7696335078534</v>
      </c>
      <c r="BO143" s="96">
        <f t="shared" si="176"/>
        <v>211.52973720608574</v>
      </c>
      <c r="BP143" s="96">
        <f t="shared" si="176"/>
        <v>230.19354838709677</v>
      </c>
      <c r="BQ143" s="96">
        <f t="shared" si="176"/>
        <v>229.25807919890684</v>
      </c>
      <c r="BR143" s="96">
        <f t="shared" si="176"/>
        <v>237.24109014675054</v>
      </c>
      <c r="BS143" s="96">
        <f t="shared" si="176"/>
        <v>276.2441314553999</v>
      </c>
      <c r="BT143" s="96">
        <f t="shared" si="176"/>
        <v>261.54964780731524</v>
      </c>
      <c r="BU143" s="96">
        <f t="shared" si="176"/>
        <v>277.07203389830511</v>
      </c>
      <c r="BV143" s="96">
        <f t="shared" si="176"/>
        <v>261.95194598888082</v>
      </c>
      <c r="BW143" s="96">
        <f t="shared" si="176"/>
        <v>193.67857142857142</v>
      </c>
      <c r="BX143" s="96">
        <f t="shared" si="176"/>
        <v>212.11904761904762</v>
      </c>
      <c r="BY143" s="96">
        <f t="shared" si="176"/>
        <v>162.14947089947196</v>
      </c>
      <c r="BZ143" s="96">
        <f t="shared" si="176"/>
        <v>167.66236772486963</v>
      </c>
      <c r="CA143" s="96">
        <f t="shared" si="176"/>
        <v>192.73480284246915</v>
      </c>
      <c r="CB143" s="96">
        <v>258.24255952380952</v>
      </c>
      <c r="CC143" s="96">
        <v>239.25892857142858</v>
      </c>
      <c r="CD143" s="96">
        <v>265.64880952380952</v>
      </c>
      <c r="CE143" s="96">
        <v>248.42857142857142</v>
      </c>
      <c r="CF143" s="96">
        <v>225.71428571428572</v>
      </c>
      <c r="CG143" s="96">
        <v>237.8779761904762</v>
      </c>
      <c r="CH143" s="96">
        <v>245.74900793650846</v>
      </c>
      <c r="CI143" s="183">
        <v>289.8779761904762</v>
      </c>
      <c r="CJ143" s="183">
        <f>+IFERROR(CJ147/CJ145,0)</f>
        <v>368.25449363306529</v>
      </c>
      <c r="CK143" s="183">
        <f t="shared" ref="CK143" si="177">+IFERROR(CK147/CK145,0)</f>
        <v>329.44502182498388</v>
      </c>
      <c r="CL143" s="183">
        <v>298.39852238157277</v>
      </c>
      <c r="CM143" s="183">
        <v>290.87080948487068</v>
      </c>
      <c r="CN143" s="183">
        <v>288.55934090402889</v>
      </c>
      <c r="CO143" s="183">
        <v>283.63316730149489</v>
      </c>
      <c r="CP143" s="183">
        <v>376.2814070351759</v>
      </c>
      <c r="CQ143" s="183">
        <v>352.20596840257161</v>
      </c>
      <c r="CR143" s="183">
        <f>+IFERROR(CR147/CR145,0)</f>
        <v>337.60172460253432</v>
      </c>
      <c r="CS143" s="183">
        <f t="shared" ref="CS143:CX143" si="178">+IFERROR(CS147/CS145,0)</f>
        <v>351.75873974967521</v>
      </c>
      <c r="CT143" s="183">
        <f t="shared" si="178"/>
        <v>321.4532459797494</v>
      </c>
      <c r="CU143" s="183">
        <f t="shared" si="178"/>
        <v>306.12055641422035</v>
      </c>
      <c r="CV143" s="183">
        <f t="shared" si="178"/>
        <v>313.59037127703164</v>
      </c>
      <c r="CW143" s="183">
        <f t="shared" si="178"/>
        <v>251.40712945590909</v>
      </c>
      <c r="CX143" s="96">
        <f t="shared" si="178"/>
        <v>614.10601427115193</v>
      </c>
      <c r="CY143" s="96"/>
      <c r="CZ143" s="96"/>
      <c r="DA143" s="96"/>
      <c r="DB143" s="96"/>
      <c r="DC143" s="96"/>
      <c r="DD143" s="96"/>
      <c r="DE143" s="96"/>
      <c r="DF143" s="96"/>
      <c r="DG143" s="96"/>
      <c r="DH143" s="96"/>
      <c r="DI143" s="96"/>
      <c r="DJ143" s="96"/>
      <c r="DK143" s="96"/>
      <c r="DL143" s="96"/>
      <c r="DM143" s="96"/>
      <c r="DN143" s="96"/>
      <c r="DO143" s="96"/>
      <c r="DP143" s="96"/>
      <c r="DQ143" s="96"/>
      <c r="DR143" s="96"/>
      <c r="DS143" s="96"/>
      <c r="DT143" s="96"/>
      <c r="DU143" s="96"/>
      <c r="DV143" s="96"/>
      <c r="DW143" s="96"/>
      <c r="DX143" s="96"/>
      <c r="DY143" s="96"/>
      <c r="DZ143" s="96"/>
      <c r="EA143" s="96"/>
      <c r="EB143" s="96"/>
      <c r="EC143" s="96"/>
      <c r="ED143" s="96"/>
      <c r="EE143" s="96"/>
      <c r="EF143" s="96"/>
      <c r="EG143" s="96"/>
      <c r="EH143" s="96"/>
    </row>
    <row r="144" spans="2:138">
      <c r="B144" s="104" t="s">
        <v>296</v>
      </c>
      <c r="C144" s="106" t="s">
        <v>266</v>
      </c>
      <c r="H144" s="96">
        <f>H147/H146</f>
        <v>378.89726374142469</v>
      </c>
      <c r="I144" s="96">
        <f t="shared" ref="I144:J144" si="179">I147/I146</f>
        <v>360.69488998489555</v>
      </c>
      <c r="J144" s="96">
        <f t="shared" si="179"/>
        <v>347.00750604715284</v>
      </c>
      <c r="K144" s="96">
        <v>364.95566227079041</v>
      </c>
      <c r="L144" s="96">
        <v>285.39774737112265</v>
      </c>
      <c r="M144" s="96">
        <v>382.33198267430487</v>
      </c>
      <c r="N144" s="96">
        <f>+N147/N146</f>
        <v>343.25884802220679</v>
      </c>
      <c r="O144" s="96">
        <f t="shared" ref="O144:Q144" si="180">+O147/O146</f>
        <v>282.92983808789512</v>
      </c>
      <c r="P144" s="96">
        <f t="shared" si="180"/>
        <v>304.54567615333053</v>
      </c>
      <c r="Q144" s="96">
        <f t="shared" si="180"/>
        <v>312.72386327321499</v>
      </c>
      <c r="R144" s="96">
        <v>365.81615140552805</v>
      </c>
      <c r="S144" s="96"/>
      <c r="T144" s="183">
        <v>403.53937950711111</v>
      </c>
      <c r="U144" s="96">
        <v>367.60318109356467</v>
      </c>
      <c r="V144" s="96">
        <v>408.44858128203089</v>
      </c>
      <c r="W144" s="96"/>
      <c r="X144" s="96"/>
      <c r="Y144" s="96"/>
      <c r="Z144" s="96"/>
      <c r="AA144" s="96"/>
      <c r="AB144" s="96"/>
      <c r="AC144" s="96"/>
      <c r="AD144" s="96"/>
      <c r="AE144" s="96"/>
      <c r="AF144" s="149"/>
      <c r="AG144" s="149"/>
      <c r="AH144" s="183"/>
      <c r="AI144" s="183"/>
      <c r="AJ144" s="183"/>
      <c r="AK144" s="183"/>
      <c r="AL144" s="183"/>
      <c r="AM144" s="183"/>
      <c r="AN144" s="183"/>
      <c r="AO144" s="183"/>
      <c r="AP144" s="183"/>
      <c r="AQ144" s="183"/>
      <c r="AR144" s="183"/>
      <c r="AS144" s="183"/>
      <c r="AT144" s="183"/>
      <c r="AU144" s="183"/>
      <c r="AV144" s="183"/>
      <c r="AW144" s="183"/>
      <c r="AX144" s="183"/>
      <c r="AY144" s="183"/>
      <c r="AZ144" s="96">
        <f t="shared" ref="AZ144:CA144" si="181">+AZ147/AZ146</f>
        <v>330.63854850259543</v>
      </c>
      <c r="BA144" s="96">
        <f t="shared" si="181"/>
        <v>350.27994986943162</v>
      </c>
      <c r="BB144" s="96">
        <f t="shared" si="181"/>
        <v>266.47072915071982</v>
      </c>
      <c r="BC144" s="96">
        <f t="shared" si="181"/>
        <v>294.82030095030194</v>
      </c>
      <c r="BD144" s="96">
        <f t="shared" si="181"/>
        <v>348.37668161434976</v>
      </c>
      <c r="BE144" s="96">
        <f t="shared" si="181"/>
        <v>387.61668642880244</v>
      </c>
      <c r="BF144" s="96">
        <f t="shared" si="181"/>
        <v>389.36358042855994</v>
      </c>
      <c r="BG144" s="96">
        <f t="shared" si="181"/>
        <v>369.68862275449101</v>
      </c>
      <c r="BH144" s="96">
        <f t="shared" si="181"/>
        <v>315.87396464862098</v>
      </c>
      <c r="BI144" s="96">
        <f t="shared" si="181"/>
        <v>373.26645428048533</v>
      </c>
      <c r="BJ144" s="96">
        <f t="shared" si="181"/>
        <v>309.49176404336197</v>
      </c>
      <c r="BK144" s="96">
        <f t="shared" si="181"/>
        <v>251.76356661328174</v>
      </c>
      <c r="BL144" s="96">
        <f t="shared" si="181"/>
        <v>317.32720306513414</v>
      </c>
      <c r="BM144" s="96">
        <f t="shared" si="181"/>
        <v>319.38358083496786</v>
      </c>
      <c r="BN144" s="96">
        <f t="shared" si="181"/>
        <v>377.24355300859594</v>
      </c>
      <c r="BO144" s="96">
        <f t="shared" si="181"/>
        <v>245.81194749531204</v>
      </c>
      <c r="BP144" s="96">
        <f t="shared" si="181"/>
        <v>279.99564032697549</v>
      </c>
      <c r="BQ144" s="96">
        <f t="shared" si="181"/>
        <v>238.29679861220626</v>
      </c>
      <c r="BR144" s="96">
        <f t="shared" si="181"/>
        <v>283.19319319319322</v>
      </c>
      <c r="BS144" s="96">
        <f t="shared" si="181"/>
        <v>321.80981976382844</v>
      </c>
      <c r="BT144" s="96">
        <f t="shared" si="181"/>
        <v>312.83598314988456</v>
      </c>
      <c r="BU144" s="96">
        <f t="shared" si="181"/>
        <v>310.5628116836856</v>
      </c>
      <c r="BV144" s="96">
        <f t="shared" si="181"/>
        <v>297.23759810732662</v>
      </c>
      <c r="BW144" s="96">
        <f t="shared" si="181"/>
        <v>304.14083190528117</v>
      </c>
      <c r="BX144" s="96">
        <f t="shared" si="181"/>
        <v>319.10454443698234</v>
      </c>
      <c r="BY144" s="96">
        <f t="shared" si="181"/>
        <v>326.90967881727636</v>
      </c>
      <c r="BZ144" s="96">
        <f t="shared" si="181"/>
        <v>307.76902648152713</v>
      </c>
      <c r="CA144" s="96">
        <f t="shared" si="181"/>
        <v>313.91909717666556</v>
      </c>
      <c r="CB144" s="96">
        <v>353.89640405139016</v>
      </c>
      <c r="CC144" s="96">
        <v>347.3488640046088</v>
      </c>
      <c r="CD144" s="96">
        <v>367.83406023558507</v>
      </c>
      <c r="CE144" s="96">
        <v>401.3398509495953</v>
      </c>
      <c r="CF144" s="96">
        <v>378.69507323568575</v>
      </c>
      <c r="CG144" s="96">
        <v>400.60312421685745</v>
      </c>
      <c r="CH144" s="96">
        <v>379.37820660081252</v>
      </c>
      <c r="CI144" s="183">
        <v>416.11649102819712</v>
      </c>
      <c r="CJ144" s="183">
        <f>+IFERROR(CJ147/CJ146,0)</f>
        <v>396.9101944754135</v>
      </c>
      <c r="CK144" s="183">
        <f t="shared" ref="CK144" si="182">+IFERROR(CK147/CK146,0)</f>
        <v>371.09810348864545</v>
      </c>
      <c r="CL144" s="183">
        <v>343.29319611682854</v>
      </c>
      <c r="CM144" s="183">
        <v>328.59826033407739</v>
      </c>
      <c r="CN144" s="183">
        <v>327.55581767629957</v>
      </c>
      <c r="CO144" s="183">
        <v>335.21325099555611</v>
      </c>
      <c r="CP144" s="183">
        <v>405.97590361445782</v>
      </c>
      <c r="CQ144" s="183">
        <v>387.81422818791953</v>
      </c>
      <c r="CR144" s="183">
        <f>+IFERROR(CR147/CR146,0)</f>
        <v>367.95927358167307</v>
      </c>
      <c r="CS144" s="183">
        <f t="shared" ref="CS144:CX144" si="183">+IFERROR(CS147/CS146,0)</f>
        <v>383.52613622995176</v>
      </c>
      <c r="CT144" s="183">
        <f t="shared" si="183"/>
        <v>358.89615427241495</v>
      </c>
      <c r="CU144" s="183">
        <f t="shared" si="183"/>
        <v>361.56081235262803</v>
      </c>
      <c r="CV144" s="183">
        <f t="shared" si="183"/>
        <v>360.45490073471944</v>
      </c>
      <c r="CW144" s="183">
        <f t="shared" si="183"/>
        <v>304.54545454545456</v>
      </c>
      <c r="CX144" s="96">
        <f t="shared" si="183"/>
        <v>721.10840681482671</v>
      </c>
      <c r="CY144" s="96"/>
      <c r="CZ144" s="96"/>
      <c r="DA144" s="96"/>
      <c r="DB144" s="96"/>
      <c r="DC144" s="96"/>
      <c r="DD144" s="96"/>
      <c r="DE144" s="96"/>
      <c r="DF144" s="96"/>
      <c r="DG144" s="96"/>
      <c r="DH144" s="96"/>
      <c r="DI144" s="96"/>
      <c r="DJ144" s="96"/>
      <c r="DK144" s="96"/>
      <c r="DL144" s="96"/>
      <c r="DM144" s="96"/>
      <c r="DN144" s="96"/>
      <c r="DO144" s="96"/>
      <c r="DP144" s="96"/>
      <c r="DQ144" s="96"/>
      <c r="DR144" s="96"/>
      <c r="DS144" s="96"/>
      <c r="DT144" s="96"/>
      <c r="DU144" s="96"/>
      <c r="DV144" s="96"/>
      <c r="DW144" s="96"/>
      <c r="DX144" s="96"/>
      <c r="DY144" s="96"/>
      <c r="DZ144" s="96"/>
      <c r="EA144" s="96"/>
      <c r="EB144" s="96"/>
      <c r="EC144" s="96"/>
      <c r="ED144" s="96"/>
      <c r="EE144" s="96"/>
      <c r="EF144" s="96"/>
      <c r="EG144" s="96"/>
      <c r="EH144" s="96"/>
    </row>
    <row r="145" spans="2:138">
      <c r="B145" s="84" t="s">
        <v>297</v>
      </c>
      <c r="C145" s="106" t="s">
        <v>181</v>
      </c>
      <c r="H145" s="96">
        <v>2172</v>
      </c>
      <c r="I145" s="96">
        <v>1847</v>
      </c>
      <c r="J145" s="96">
        <v>2073</v>
      </c>
      <c r="K145" s="96">
        <v>1592</v>
      </c>
      <c r="L145" s="96">
        <v>2136</v>
      </c>
      <c r="M145" s="96">
        <v>2003</v>
      </c>
      <c r="N145" s="96">
        <v>1736</v>
      </c>
      <c r="O145" s="96">
        <v>1640</v>
      </c>
      <c r="P145" s="96">
        <v>1966</v>
      </c>
      <c r="Q145" s="96">
        <v>2096</v>
      </c>
      <c r="R145" s="96">
        <v>2097</v>
      </c>
      <c r="S145" s="96"/>
      <c r="T145" s="183">
        <v>2159</v>
      </c>
      <c r="U145" s="96">
        <v>1559</v>
      </c>
      <c r="V145" s="96">
        <v>1971</v>
      </c>
      <c r="W145" s="96"/>
      <c r="X145" s="96"/>
      <c r="Y145" s="96"/>
      <c r="Z145" s="96"/>
      <c r="AA145" s="96"/>
      <c r="AB145" s="96"/>
      <c r="AC145" s="96"/>
      <c r="AD145" s="96"/>
      <c r="AE145" s="96"/>
      <c r="AF145" s="94"/>
      <c r="AG145" s="94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96">
        <v>394.63</v>
      </c>
      <c r="BA145" s="96">
        <v>367.72</v>
      </c>
      <c r="BB145" s="96">
        <v>399.7</v>
      </c>
      <c r="BC145" s="96">
        <v>429.25</v>
      </c>
      <c r="BD145" s="96">
        <v>484.5</v>
      </c>
      <c r="BE145" s="96">
        <v>463.85</v>
      </c>
      <c r="BF145" s="96">
        <v>418.98</v>
      </c>
      <c r="BG145" s="96">
        <f>BG136</f>
        <v>409</v>
      </c>
      <c r="BH145" s="96">
        <v>391.8</v>
      </c>
      <c r="BI145" s="96">
        <v>290.5</v>
      </c>
      <c r="BJ145" s="96">
        <v>429.40000000000146</v>
      </c>
      <c r="BK145" s="96">
        <v>420.60000000000218</v>
      </c>
      <c r="BL145" s="96">
        <v>388.29999999999927</v>
      </c>
      <c r="BM145" s="96">
        <v>316.5</v>
      </c>
      <c r="BN145" s="96">
        <v>382</v>
      </c>
      <c r="BO145" s="96">
        <v>361.5</v>
      </c>
      <c r="BP145" s="96">
        <v>372</v>
      </c>
      <c r="BQ145" s="96">
        <v>439.40000000000146</v>
      </c>
      <c r="BR145" s="96">
        <f>+BR136</f>
        <v>477</v>
      </c>
      <c r="BS145" s="96">
        <f>+BS136</f>
        <v>468.59999999999854</v>
      </c>
      <c r="BT145" s="96">
        <f>+BT136</f>
        <v>440.10000000000218</v>
      </c>
      <c r="BU145" s="96">
        <f>+BU136</f>
        <v>472</v>
      </c>
      <c r="BV145" s="96">
        <v>503.59999999999854</v>
      </c>
      <c r="BW145" s="96">
        <f>+BW134</f>
        <v>672</v>
      </c>
      <c r="BX145" s="96">
        <f>+BX134</f>
        <v>672</v>
      </c>
      <c r="BY145" s="96">
        <f>+BY134</f>
        <v>672</v>
      </c>
      <c r="BZ145" s="96">
        <f>+BZ134</f>
        <v>672</v>
      </c>
      <c r="CA145" s="96">
        <f>+CA134</f>
        <v>672</v>
      </c>
      <c r="CB145" s="96">
        <v>672</v>
      </c>
      <c r="CC145" s="96">
        <v>672</v>
      </c>
      <c r="CD145" s="96">
        <v>672</v>
      </c>
      <c r="CE145" s="96">
        <v>672</v>
      </c>
      <c r="CF145" s="96">
        <v>672</v>
      </c>
      <c r="CG145" s="96">
        <v>672</v>
      </c>
      <c r="CH145" s="96">
        <v>672</v>
      </c>
      <c r="CI145" s="183">
        <v>672</v>
      </c>
      <c r="CJ145" s="183">
        <f>+CJ136</f>
        <v>483.39999999999782</v>
      </c>
      <c r="CK145" s="183">
        <f t="shared" ref="CK145" si="184">+CK136</f>
        <v>481.10000000000218</v>
      </c>
      <c r="CL145" s="183">
        <v>460.20000000000073</v>
      </c>
      <c r="CM145" s="183">
        <v>489.20000000000437</v>
      </c>
      <c r="CN145" s="183">
        <v>449.10000000000218</v>
      </c>
      <c r="CO145" s="183">
        <v>341.29999999999927</v>
      </c>
      <c r="CP145" s="183">
        <v>298.5</v>
      </c>
      <c r="CQ145" s="183">
        <v>341.80000000000291</v>
      </c>
      <c r="CR145" s="183">
        <f>+CR136</f>
        <v>371.09999999999854</v>
      </c>
      <c r="CS145" s="183">
        <f t="shared" ref="CS145:CX145" si="185">+CS136</f>
        <v>463.40000000000146</v>
      </c>
      <c r="CT145" s="183">
        <f t="shared" si="185"/>
        <v>503.70000000000073</v>
      </c>
      <c r="CU145" s="183">
        <f t="shared" si="185"/>
        <v>517.59999999999854</v>
      </c>
      <c r="CV145" s="183">
        <f t="shared" si="185"/>
        <v>490.19999999999709</v>
      </c>
      <c r="CW145" s="183">
        <f t="shared" si="185"/>
        <v>426.40000000000146</v>
      </c>
      <c r="CX145" s="96">
        <f t="shared" si="185"/>
        <v>490.5</v>
      </c>
      <c r="CY145" s="96"/>
      <c r="CZ145" s="96"/>
      <c r="DA145" s="96"/>
      <c r="DB145" s="96"/>
      <c r="DC145" s="96"/>
      <c r="DD145" s="96"/>
      <c r="DE145" s="96"/>
      <c r="DF145" s="96"/>
      <c r="DG145" s="96"/>
      <c r="DH145" s="96"/>
      <c r="DI145" s="96"/>
      <c r="DJ145" s="96"/>
      <c r="DK145" s="96"/>
      <c r="DL145" s="96"/>
      <c r="DM145" s="96"/>
      <c r="DN145" s="96"/>
      <c r="DO145" s="96"/>
      <c r="DP145" s="96"/>
      <c r="DQ145" s="96"/>
      <c r="DR145" s="96"/>
      <c r="DS145" s="96"/>
      <c r="DT145" s="96"/>
      <c r="DU145" s="96"/>
      <c r="DV145" s="96"/>
      <c r="DW145" s="96"/>
      <c r="DX145" s="96"/>
      <c r="DY145" s="96"/>
      <c r="DZ145" s="96"/>
      <c r="EA145" s="96"/>
      <c r="EB145" s="96"/>
      <c r="EC145" s="96"/>
      <c r="ED145" s="96"/>
      <c r="EE145" s="96"/>
      <c r="EF145" s="96"/>
      <c r="EG145" s="96"/>
      <c r="EH145" s="96"/>
    </row>
    <row r="146" spans="2:138">
      <c r="B146" s="85" t="s">
        <v>298</v>
      </c>
      <c r="C146" s="106" t="s">
        <v>181</v>
      </c>
      <c r="H146" s="96">
        <v>1937.9499999999998</v>
      </c>
      <c r="I146" s="96">
        <v>1628.9833333333331</v>
      </c>
      <c r="J146" s="96">
        <v>1937.9499999999998</v>
      </c>
      <c r="K146" s="96">
        <v>1305.4399999999998</v>
      </c>
      <c r="L146" s="96">
        <v>1774.466666666666</v>
      </c>
      <c r="M146" s="96">
        <v>1717.68</v>
      </c>
      <c r="N146" s="96">
        <v>1441</v>
      </c>
      <c r="O146" s="96">
        <v>1297</v>
      </c>
      <c r="P146" s="96">
        <v>1640.8999999999999</v>
      </c>
      <c r="Q146" s="96">
        <v>1842.7666666666667</v>
      </c>
      <c r="R146" s="96">
        <v>1843.7</v>
      </c>
      <c r="S146" s="96"/>
      <c r="T146" s="183">
        <v>1933.8666666666663</v>
      </c>
      <c r="U146" s="96">
        <v>1364.45</v>
      </c>
      <c r="V146" s="96">
        <v>1753.3666666666668</v>
      </c>
      <c r="W146" s="96"/>
      <c r="X146" s="96"/>
      <c r="Y146" s="96"/>
      <c r="Z146" s="96"/>
      <c r="AA146" s="96"/>
      <c r="AB146" s="96"/>
      <c r="AC146" s="96"/>
      <c r="AD146" s="96"/>
      <c r="AE146" s="96"/>
      <c r="AF146" s="94"/>
      <c r="AG146" s="94"/>
      <c r="AH146" s="183"/>
      <c r="AI146" s="183"/>
      <c r="AJ146" s="183"/>
      <c r="AK146" s="183"/>
      <c r="AL146" s="183"/>
      <c r="AM146" s="183"/>
      <c r="AN146" s="183"/>
      <c r="AO146" s="183"/>
      <c r="AP146" s="183"/>
      <c r="AQ146" s="183"/>
      <c r="AR146" s="183"/>
      <c r="AS146" s="183"/>
      <c r="AT146" s="183"/>
      <c r="AU146" s="183"/>
      <c r="AV146" s="183"/>
      <c r="AW146" s="183"/>
      <c r="AX146" s="183"/>
      <c r="AY146" s="183"/>
      <c r="AZ146" s="96">
        <v>393.73</v>
      </c>
      <c r="BA146" s="96">
        <v>367.72</v>
      </c>
      <c r="BB146" s="96">
        <v>395.3</v>
      </c>
      <c r="BC146" s="96">
        <v>428</v>
      </c>
      <c r="BD146" s="96">
        <v>446</v>
      </c>
      <c r="BE146" s="96">
        <v>463.84999999999997</v>
      </c>
      <c r="BF146" s="96">
        <v>373.81</v>
      </c>
      <c r="BG146" s="96">
        <v>334</v>
      </c>
      <c r="BH146" s="96">
        <v>351.33</v>
      </c>
      <c r="BI146" s="96">
        <v>245.88333333333333</v>
      </c>
      <c r="BJ146" s="96">
        <v>355.15</v>
      </c>
      <c r="BK146" s="96">
        <v>447.48333333333323</v>
      </c>
      <c r="BL146" s="96">
        <v>326.24999999999994</v>
      </c>
      <c r="BM146" s="96">
        <v>237.93333333333328</v>
      </c>
      <c r="BN146" s="96">
        <v>232.66666666666669</v>
      </c>
      <c r="BO146" s="96">
        <v>311.08333333333337</v>
      </c>
      <c r="BP146" s="96">
        <v>305.83333333333331</v>
      </c>
      <c r="BQ146" s="96">
        <v>422.73333333333335</v>
      </c>
      <c r="BR146" s="96">
        <v>399.59999999999997</v>
      </c>
      <c r="BS146" s="96">
        <v>402.25</v>
      </c>
      <c r="BT146" s="96">
        <v>367.94999999999993</v>
      </c>
      <c r="BU146" s="96">
        <v>421.1</v>
      </c>
      <c r="BV146" s="96">
        <v>443.81666666666666</v>
      </c>
      <c r="BW146" s="96">
        <v>427.93333333333334</v>
      </c>
      <c r="BX146" s="96">
        <v>446.7</v>
      </c>
      <c r="BY146" s="96">
        <v>333.31666666666661</v>
      </c>
      <c r="BZ146" s="96">
        <v>366.08333333333331</v>
      </c>
      <c r="CA146" s="96">
        <v>412.58333333333337</v>
      </c>
      <c r="CB146" s="96">
        <v>490.36666666666662</v>
      </c>
      <c r="CC146" s="96">
        <v>462.88333333333333</v>
      </c>
      <c r="CD146" s="96">
        <v>485.31666666666661</v>
      </c>
      <c r="CE146" s="96">
        <v>415.9666666666667</v>
      </c>
      <c r="CF146" s="96">
        <v>400.53333333333336</v>
      </c>
      <c r="CG146" s="96">
        <v>399.0333333333333</v>
      </c>
      <c r="CH146" s="96">
        <v>435.3</v>
      </c>
      <c r="CI146" s="183">
        <v>468.13333333333333</v>
      </c>
      <c r="CJ146" s="183">
        <v>448.5</v>
      </c>
      <c r="CK146" s="183">
        <v>427.09999999999997</v>
      </c>
      <c r="CL146" s="183">
        <v>400.01666666666659</v>
      </c>
      <c r="CM146" s="183">
        <v>433.03333333333342</v>
      </c>
      <c r="CN146" s="183">
        <v>395.63333333333338</v>
      </c>
      <c r="CO146" s="183">
        <v>288.7833333333333</v>
      </c>
      <c r="CP146" s="183">
        <v>276.66666666666669</v>
      </c>
      <c r="CQ146" s="183">
        <v>310.41666666666663</v>
      </c>
      <c r="CR146" s="183">
        <v>340.48333333333335</v>
      </c>
      <c r="CS146" s="183">
        <v>425.01666666666665</v>
      </c>
      <c r="CT146" s="183">
        <v>451.15</v>
      </c>
      <c r="CU146" s="183">
        <v>438.23333333333329</v>
      </c>
      <c r="CV146" s="183">
        <v>426.46666666666664</v>
      </c>
      <c r="CW146" s="183">
        <v>352</v>
      </c>
      <c r="CX146" s="96">
        <v>417.71666666666664</v>
      </c>
      <c r="CY146" s="96"/>
      <c r="CZ146" s="96"/>
      <c r="DA146" s="96"/>
      <c r="DB146" s="96"/>
      <c r="DC146" s="96"/>
      <c r="DD146" s="96"/>
      <c r="DE146" s="96"/>
      <c r="DF146" s="96"/>
      <c r="DG146" s="96"/>
      <c r="DH146" s="96"/>
      <c r="DI146" s="96"/>
      <c r="DJ146" s="96"/>
      <c r="DK146" s="96"/>
      <c r="DL146" s="96"/>
      <c r="DM146" s="96"/>
      <c r="DN146" s="96"/>
      <c r="DO146" s="96"/>
      <c r="DP146" s="96"/>
      <c r="DQ146" s="96"/>
      <c r="DR146" s="96"/>
      <c r="DS146" s="96"/>
      <c r="DT146" s="96"/>
      <c r="DU146" s="96"/>
      <c r="DV146" s="96"/>
      <c r="DW146" s="96"/>
      <c r="DX146" s="96"/>
      <c r="DY146" s="96"/>
      <c r="DZ146" s="96"/>
      <c r="EA146" s="96"/>
      <c r="EB146" s="96"/>
      <c r="EC146" s="96"/>
      <c r="ED146" s="96"/>
      <c r="EE146" s="96"/>
      <c r="EF146" s="96"/>
      <c r="EG146" s="96"/>
      <c r="EH146" s="96"/>
    </row>
    <row r="147" spans="2:138">
      <c r="B147" s="85" t="s">
        <v>299</v>
      </c>
      <c r="C147" s="106" t="s">
        <v>152</v>
      </c>
      <c r="H147" s="96">
        <v>734283.95226769394</v>
      </c>
      <c r="I147" s="96">
        <v>587565.96420389507</v>
      </c>
      <c r="J147" s="96">
        <v>672483.1963440798</v>
      </c>
      <c r="K147" s="96">
        <v>476427.71975478058</v>
      </c>
      <c r="L147" s="96">
        <v>506428.78945181123</v>
      </c>
      <c r="M147" s="96">
        <v>656724</v>
      </c>
      <c r="N147" s="96">
        <v>494636</v>
      </c>
      <c r="O147" s="96">
        <v>366960</v>
      </c>
      <c r="P147" s="96">
        <v>499729</v>
      </c>
      <c r="Q147" s="96">
        <v>576277.11111110484</v>
      </c>
      <c r="R147" s="96">
        <v>674455.23834637203</v>
      </c>
      <c r="S147" s="96"/>
      <c r="T147" s="183">
        <v>780391.35471615184</v>
      </c>
      <c r="U147" s="96">
        <v>501576.16044311435</v>
      </c>
      <c r="V147" s="96">
        <v>716160.12746720365</v>
      </c>
      <c r="W147" s="96"/>
      <c r="X147" s="96"/>
      <c r="Y147" s="96"/>
      <c r="Z147" s="96"/>
      <c r="AA147" s="96"/>
      <c r="AB147" s="96"/>
      <c r="AC147" s="96"/>
      <c r="AD147" s="96"/>
      <c r="AE147" s="96"/>
      <c r="AF147" s="93"/>
      <c r="AG147" s="93"/>
      <c r="AH147" s="183"/>
      <c r="AI147" s="183"/>
      <c r="AJ147" s="183"/>
      <c r="AK147" s="183"/>
      <c r="AL147" s="183"/>
      <c r="AM147" s="183"/>
      <c r="AN147" s="183"/>
      <c r="AO147" s="183"/>
      <c r="AP147" s="183"/>
      <c r="AQ147" s="183"/>
      <c r="AR147" s="183"/>
      <c r="AS147" s="183"/>
      <c r="AT147" s="183"/>
      <c r="AU147" s="183"/>
      <c r="AV147" s="183"/>
      <c r="AW147" s="183"/>
      <c r="AX147" s="183"/>
      <c r="AY147" s="183"/>
      <c r="AZ147" s="96">
        <v>130182.31570192691</v>
      </c>
      <c r="BA147" s="96">
        <v>128804.9431659874</v>
      </c>
      <c r="BB147" s="96">
        <v>105335.87923327956</v>
      </c>
      <c r="BC147" s="96">
        <v>126183.08880672923</v>
      </c>
      <c r="BD147" s="96">
        <v>155376</v>
      </c>
      <c r="BE147" s="96">
        <v>179796</v>
      </c>
      <c r="BF147" s="96">
        <v>145548</v>
      </c>
      <c r="BG147" s="96">
        <v>123476</v>
      </c>
      <c r="BH147" s="96">
        <v>110976</v>
      </c>
      <c r="BI147" s="96">
        <v>91780</v>
      </c>
      <c r="BJ147" s="96">
        <v>109916</v>
      </c>
      <c r="BK147" s="96">
        <v>112660</v>
      </c>
      <c r="BL147" s="96">
        <v>103528</v>
      </c>
      <c r="BM147" s="96">
        <v>75992</v>
      </c>
      <c r="BN147" s="96">
        <v>87772</v>
      </c>
      <c r="BO147" s="96">
        <v>76468</v>
      </c>
      <c r="BP147" s="96">
        <v>85632</v>
      </c>
      <c r="BQ147" s="96">
        <v>100736</v>
      </c>
      <c r="BR147" s="96">
        <v>113164</v>
      </c>
      <c r="BS147" s="96">
        <v>129448</v>
      </c>
      <c r="BT147" s="96">
        <v>115108</v>
      </c>
      <c r="BU147" s="96">
        <v>130778</v>
      </c>
      <c r="BV147" s="96">
        <v>131919</v>
      </c>
      <c r="BW147" s="96">
        <v>130152</v>
      </c>
      <c r="BX147" s="96">
        <v>142544</v>
      </c>
      <c r="BY147" s="96">
        <v>108964.44444444515</v>
      </c>
      <c r="BZ147" s="96">
        <v>112669.11111111239</v>
      </c>
      <c r="CA147" s="96">
        <v>129517.78751013927</v>
      </c>
      <c r="CB147" s="96">
        <v>173539</v>
      </c>
      <c r="CC147" s="96">
        <v>160782</v>
      </c>
      <c r="CD147" s="96">
        <v>178516</v>
      </c>
      <c r="CE147" s="96">
        <v>166944</v>
      </c>
      <c r="CF147" s="96">
        <v>151680</v>
      </c>
      <c r="CG147" s="96">
        <v>159854</v>
      </c>
      <c r="CH147" s="96">
        <v>165143.33333333369</v>
      </c>
      <c r="CI147" s="183">
        <v>194798</v>
      </c>
      <c r="CJ147" s="183">
        <v>178014.22222222295</v>
      </c>
      <c r="CK147" s="183">
        <v>158496.00000000047</v>
      </c>
      <c r="CL147" s="183">
        <v>137323</v>
      </c>
      <c r="CM147" s="183">
        <v>142294</v>
      </c>
      <c r="CN147" s="183">
        <v>129592</v>
      </c>
      <c r="CO147" s="183">
        <v>96804</v>
      </c>
      <c r="CP147" s="183">
        <v>112320</v>
      </c>
      <c r="CQ147" s="183">
        <v>120384</v>
      </c>
      <c r="CR147" s="183">
        <v>125284</v>
      </c>
      <c r="CS147" s="183">
        <v>163005</v>
      </c>
      <c r="CT147" s="183">
        <v>161916</v>
      </c>
      <c r="CU147" s="183">
        <v>158448</v>
      </c>
      <c r="CV147" s="183">
        <v>153722</v>
      </c>
      <c r="CW147" s="183">
        <v>107200</v>
      </c>
      <c r="CX147" s="96">
        <v>301219</v>
      </c>
      <c r="CY147" s="96"/>
      <c r="CZ147" s="96"/>
      <c r="DA147" s="96"/>
      <c r="DB147" s="96"/>
      <c r="DC147" s="96"/>
      <c r="DD147" s="96"/>
      <c r="DE147" s="96"/>
      <c r="DF147" s="96"/>
      <c r="DG147" s="96"/>
      <c r="DH147" s="96"/>
      <c r="DI147" s="96"/>
      <c r="DJ147" s="96"/>
      <c r="DK147" s="96"/>
      <c r="DL147" s="96"/>
      <c r="DM147" s="96"/>
      <c r="DN147" s="96"/>
      <c r="DO147" s="96"/>
      <c r="DP147" s="96"/>
      <c r="DQ147" s="96"/>
      <c r="DR147" s="96"/>
      <c r="DS147" s="96"/>
      <c r="DT147" s="96"/>
      <c r="DU147" s="96"/>
      <c r="DV147" s="96"/>
      <c r="DW147" s="96"/>
      <c r="DX147" s="96"/>
      <c r="DY147" s="96"/>
      <c r="DZ147" s="96"/>
      <c r="EA147" s="96"/>
      <c r="EB147" s="96"/>
      <c r="EC147" s="96"/>
      <c r="ED147" s="96"/>
      <c r="EE147" s="96"/>
      <c r="EF147" s="96"/>
      <c r="EG147" s="96"/>
      <c r="EH147" s="96"/>
    </row>
    <row r="148" spans="2:138">
      <c r="B148" s="85" t="s">
        <v>300</v>
      </c>
      <c r="C148" s="106" t="s">
        <v>153</v>
      </c>
      <c r="H148" s="96">
        <v>1586219.0839375535</v>
      </c>
      <c r="I148" s="96">
        <v>1261208.3856481011</v>
      </c>
      <c r="J148" s="96">
        <v>1443482.9416740565</v>
      </c>
      <c r="K148" s="96">
        <v>1095783.7554359953</v>
      </c>
      <c r="L148" s="96">
        <v>1319546.8000000003</v>
      </c>
      <c r="M148" s="96">
        <v>1376661</v>
      </c>
      <c r="N148" s="96">
        <v>1217347</v>
      </c>
      <c r="O148" s="96">
        <v>910353</v>
      </c>
      <c r="P148" s="96">
        <v>1328455</v>
      </c>
      <c r="Q148" s="96">
        <v>1244008.7200000293</v>
      </c>
      <c r="R148" s="96">
        <v>1402853</v>
      </c>
      <c r="S148" s="96"/>
      <c r="T148" s="183">
        <v>1515369</v>
      </c>
      <c r="U148" s="96">
        <v>1008940.1896178683</v>
      </c>
      <c r="V148" s="96">
        <v>1392182.7327557392</v>
      </c>
      <c r="W148" s="96"/>
      <c r="X148" s="96"/>
      <c r="Y148" s="96"/>
      <c r="Z148" s="96"/>
      <c r="AA148" s="96"/>
      <c r="AB148" s="96"/>
      <c r="AC148" s="96"/>
      <c r="AD148" s="96"/>
      <c r="AE148" s="96"/>
      <c r="AF148" s="93"/>
      <c r="AG148" s="93"/>
      <c r="AH148" s="183"/>
      <c r="AI148" s="183"/>
      <c r="AJ148" s="183"/>
      <c r="AK148" s="183"/>
      <c r="AL148" s="183"/>
      <c r="AM148" s="183"/>
      <c r="AN148" s="183"/>
      <c r="AO148" s="183"/>
      <c r="AP148" s="183"/>
      <c r="AQ148" s="183"/>
      <c r="AR148" s="183"/>
      <c r="AS148" s="183"/>
      <c r="AT148" s="183"/>
      <c r="AU148" s="183"/>
      <c r="AV148" s="183"/>
      <c r="AW148" s="183"/>
      <c r="AX148" s="183"/>
      <c r="AY148" s="183"/>
      <c r="AZ148" s="96">
        <f>267634</f>
        <v>267634</v>
      </c>
      <c r="BA148" s="96">
        <f>267634.4</f>
        <v>267634.40000000002</v>
      </c>
      <c r="BB148" s="96">
        <f>268158</f>
        <v>268158</v>
      </c>
      <c r="BC148" s="96">
        <v>352532.4</v>
      </c>
      <c r="BD148" s="96">
        <f>331833</f>
        <v>331833</v>
      </c>
      <c r="BE148" s="96">
        <v>372455</v>
      </c>
      <c r="BF148" s="96">
        <f>270275</f>
        <v>270275</v>
      </c>
      <c r="BG148" s="96">
        <f>251205</f>
        <v>251205</v>
      </c>
      <c r="BH148" s="96">
        <v>276461</v>
      </c>
      <c r="BI148" s="96">
        <v>238178.15999999305</v>
      </c>
      <c r="BJ148" s="96">
        <v>262220</v>
      </c>
      <c r="BK148" s="96">
        <v>257624</v>
      </c>
      <c r="BL148" s="96">
        <v>248676</v>
      </c>
      <c r="BM148" s="96">
        <v>178777</v>
      </c>
      <c r="BN148" s="96">
        <v>224286</v>
      </c>
      <c r="BO148" s="96">
        <v>205834</v>
      </c>
      <c r="BP148" s="96">
        <v>215952</v>
      </c>
      <c r="BQ148" s="96">
        <v>248403</v>
      </c>
      <c r="BR148" s="96">
        <v>256907</v>
      </c>
      <c r="BS148" s="96">
        <v>286669</v>
      </c>
      <c r="BT148" s="96">
        <v>264467</v>
      </c>
      <c r="BU148" s="96">
        <v>292500</v>
      </c>
      <c r="BV148" s="96">
        <v>291387</v>
      </c>
      <c r="BW148" s="96">
        <v>289741</v>
      </c>
      <c r="BX148" s="96">
        <v>304076</v>
      </c>
      <c r="BY148" s="96">
        <v>217131.83999999744</v>
      </c>
      <c r="BZ148" s="96">
        <v>233786.7999999965</v>
      </c>
      <c r="CA148" s="96">
        <v>266585.99999999662</v>
      </c>
      <c r="CB148" s="96">
        <v>341427</v>
      </c>
      <c r="CC148" s="96">
        <v>301861</v>
      </c>
      <c r="CD148" s="96">
        <v>322534</v>
      </c>
      <c r="CE148" s="96">
        <v>300499</v>
      </c>
      <c r="CF148" s="96">
        <v>273025</v>
      </c>
      <c r="CG148" s="96">
        <v>288095</v>
      </c>
      <c r="CH148" s="96">
        <v>297258.00000000006</v>
      </c>
      <c r="CI148" s="183">
        <v>350637</v>
      </c>
      <c r="CJ148" s="183">
        <v>344279.04000000056</v>
      </c>
      <c r="CK148" s="183">
        <v>293264.00000000023</v>
      </c>
      <c r="CL148" s="183">
        <v>247182</v>
      </c>
      <c r="CM148" s="183">
        <v>271198</v>
      </c>
      <c r="CN148" s="183">
        <v>245237</v>
      </c>
      <c r="CO148" s="183">
        <v>174247</v>
      </c>
      <c r="CP148" s="183">
        <v>202176.00000000084</v>
      </c>
      <c r="CQ148" s="183">
        <v>216849.60000000068</v>
      </c>
      <c r="CR148" s="183">
        <v>235227.04000000062</v>
      </c>
      <c r="CS148" s="183">
        <v>314576</v>
      </c>
      <c r="CT148" s="183">
        <v>305120</v>
      </c>
      <c r="CU148" s="183">
        <v>314001</v>
      </c>
      <c r="CV148" s="183">
        <v>332169</v>
      </c>
      <c r="CW148" s="183">
        <v>243716</v>
      </c>
      <c r="CX148" s="96">
        <v>140654</v>
      </c>
      <c r="CY148" s="96"/>
      <c r="CZ148" s="96"/>
      <c r="DA148" s="96"/>
      <c r="DB148" s="96"/>
      <c r="DC148" s="96"/>
      <c r="DD148" s="96"/>
      <c r="DE148" s="96"/>
      <c r="DF148" s="96"/>
      <c r="DG148" s="96"/>
      <c r="DH148" s="96"/>
      <c r="DI148" s="96"/>
      <c r="DJ148" s="96"/>
      <c r="DK148" s="96"/>
      <c r="DL148" s="96"/>
      <c r="DM148" s="96"/>
      <c r="DN148" s="96"/>
      <c r="DO148" s="96"/>
      <c r="DP148" s="96"/>
      <c r="DQ148" s="96"/>
      <c r="DR148" s="96"/>
      <c r="DS148" s="96"/>
      <c r="DT148" s="96"/>
      <c r="DU148" s="96"/>
      <c r="DV148" s="96"/>
      <c r="DW148" s="96"/>
      <c r="DX148" s="96"/>
      <c r="DY148" s="96"/>
      <c r="DZ148" s="96"/>
      <c r="EA148" s="96"/>
      <c r="EB148" s="96"/>
      <c r="EC148" s="96"/>
      <c r="ED148" s="96"/>
      <c r="EE148" s="96"/>
      <c r="EF148" s="96"/>
      <c r="EG148" s="96"/>
      <c r="EH148" s="96"/>
    </row>
    <row r="149" spans="2:138" s="264" customFormat="1" ht="15" customHeight="1">
      <c r="B149" s="252" t="s">
        <v>301</v>
      </c>
      <c r="C149" s="254"/>
      <c r="D149" s="263"/>
      <c r="E149" s="263"/>
      <c r="F149" s="263"/>
      <c r="H149" s="265"/>
      <c r="I149" s="265"/>
      <c r="J149" s="265"/>
      <c r="K149" s="265"/>
      <c r="L149" s="265"/>
      <c r="M149" s="265"/>
      <c r="N149" s="265"/>
      <c r="O149" s="265"/>
      <c r="P149" s="265"/>
      <c r="Q149" s="265"/>
      <c r="R149" s="265"/>
      <c r="S149" s="265"/>
      <c r="T149" s="265"/>
      <c r="AF149" s="269"/>
      <c r="AG149" s="269"/>
      <c r="AH149" s="268"/>
      <c r="AI149" s="268"/>
      <c r="AJ149" s="268"/>
      <c r="AK149" s="268"/>
      <c r="AL149" s="268"/>
      <c r="AM149" s="268"/>
      <c r="AN149" s="268"/>
      <c r="AO149" s="268"/>
      <c r="AP149" s="268"/>
      <c r="AQ149" s="268"/>
      <c r="AR149" s="268"/>
      <c r="AS149" s="268"/>
      <c r="AT149" s="268"/>
      <c r="AU149" s="268"/>
      <c r="AV149" s="268"/>
      <c r="AW149" s="268"/>
      <c r="AX149" s="268"/>
      <c r="AY149" s="268"/>
      <c r="CF149" s="269"/>
      <c r="CG149" s="269"/>
      <c r="CH149" s="269"/>
      <c r="CI149" s="268"/>
      <c r="CJ149" s="268"/>
      <c r="CK149" s="268"/>
      <c r="CL149" s="268"/>
      <c r="CM149" s="268"/>
      <c r="CN149" s="268"/>
      <c r="CO149" s="268"/>
      <c r="CP149" s="268"/>
      <c r="CQ149" s="268"/>
      <c r="CR149" s="268"/>
      <c r="CS149" s="268"/>
      <c r="CT149" s="268"/>
      <c r="CU149" s="268"/>
      <c r="CV149" s="268"/>
      <c r="CW149" s="268"/>
      <c r="CX149" s="269"/>
      <c r="CY149" s="269"/>
      <c r="CZ149" s="269"/>
      <c r="DA149" s="269"/>
      <c r="DB149" s="269"/>
      <c r="DC149" s="269"/>
      <c r="DD149" s="269"/>
      <c r="DE149" s="269"/>
      <c r="DF149" s="269"/>
      <c r="DG149" s="269"/>
      <c r="DH149" s="269"/>
      <c r="DI149" s="269"/>
      <c r="DJ149" s="269"/>
      <c r="DK149" s="269"/>
      <c r="DL149" s="269"/>
      <c r="DM149" s="269"/>
      <c r="DN149" s="269"/>
      <c r="DO149" s="269"/>
      <c r="DP149" s="269"/>
      <c r="DQ149" s="269"/>
      <c r="DR149" s="269"/>
      <c r="DS149" s="269"/>
      <c r="DT149" s="269"/>
      <c r="DU149" s="269"/>
      <c r="DV149" s="269"/>
      <c r="DW149" s="269"/>
      <c r="DX149" s="269"/>
      <c r="DY149" s="269"/>
      <c r="DZ149" s="269"/>
      <c r="EA149" s="269"/>
      <c r="EB149" s="269"/>
      <c r="EC149" s="269"/>
      <c r="ED149" s="269"/>
      <c r="EE149" s="269"/>
      <c r="EF149" s="269"/>
      <c r="EG149" s="269"/>
      <c r="EH149" s="269"/>
    </row>
    <row r="150" spans="2:138" ht="15" customHeight="1">
      <c r="B150" s="105" t="s">
        <v>302</v>
      </c>
      <c r="C150" s="106" t="s">
        <v>174</v>
      </c>
      <c r="H150" s="243"/>
      <c r="I150" s="243"/>
      <c r="J150" s="243"/>
      <c r="K150" s="243"/>
      <c r="L150" s="243"/>
      <c r="M150" s="243"/>
      <c r="N150" s="243"/>
      <c r="O150" s="243"/>
      <c r="P150" s="243"/>
      <c r="Q150" s="243"/>
      <c r="R150" s="243"/>
      <c r="S150" s="243"/>
      <c r="T150" s="243"/>
      <c r="U150" s="132"/>
      <c r="V150" s="132"/>
      <c r="W150" s="132"/>
      <c r="X150" s="132"/>
      <c r="Y150" s="132"/>
      <c r="Z150" s="132"/>
      <c r="AA150" s="132"/>
      <c r="AB150" s="132"/>
      <c r="AC150" s="132"/>
      <c r="AD150" s="132"/>
      <c r="AE150" s="132"/>
      <c r="AF150" s="94"/>
      <c r="AG150" s="94"/>
      <c r="AH150" s="242"/>
      <c r="AI150" s="242"/>
      <c r="AJ150" s="242"/>
      <c r="AK150" s="242"/>
      <c r="AL150" s="242"/>
      <c r="AM150" s="242"/>
      <c r="AN150" s="242"/>
      <c r="AO150" s="242"/>
      <c r="AP150" s="242"/>
      <c r="AQ150" s="242"/>
      <c r="AR150" s="242"/>
      <c r="AS150" s="242"/>
      <c r="AT150" s="242"/>
      <c r="AU150" s="242"/>
      <c r="AV150" s="242"/>
      <c r="AW150" s="242"/>
      <c r="AX150" s="242"/>
      <c r="AY150" s="242"/>
      <c r="AZ150" s="132"/>
      <c r="BA150" s="132"/>
      <c r="BB150" s="132"/>
      <c r="BC150" s="132"/>
      <c r="BD150" s="132"/>
      <c r="BE150" s="132"/>
      <c r="BF150" s="132"/>
      <c r="BG150" s="132"/>
      <c r="BH150" s="132"/>
      <c r="BI150" s="132"/>
      <c r="BJ150" s="132"/>
      <c r="BK150" s="132"/>
      <c r="BL150" s="132"/>
      <c r="BM150" s="132"/>
      <c r="BN150" s="132"/>
      <c r="BO150" s="132"/>
      <c r="BP150" s="132"/>
      <c r="BQ150" s="132"/>
      <c r="BR150" s="132"/>
      <c r="BS150" s="132"/>
      <c r="BT150" s="132"/>
      <c r="BU150" s="132"/>
      <c r="BV150" s="132"/>
      <c r="BW150" s="132"/>
      <c r="BX150" s="132"/>
      <c r="BY150" s="132"/>
      <c r="BZ150" s="132"/>
      <c r="CA150" s="132"/>
      <c r="CB150" s="132"/>
      <c r="CC150" s="132"/>
      <c r="CD150" s="132"/>
      <c r="CE150" s="132"/>
      <c r="CF150" s="95"/>
      <c r="CG150" s="95"/>
      <c r="CH150" s="95"/>
      <c r="CI150" s="242"/>
      <c r="CJ150" s="242"/>
      <c r="CK150" s="242"/>
      <c r="CL150" s="242"/>
      <c r="CM150" s="242"/>
      <c r="CN150" s="242"/>
      <c r="CO150" s="242"/>
      <c r="CP150" s="242"/>
      <c r="CQ150" s="242"/>
      <c r="CR150" s="242"/>
      <c r="CS150" s="242"/>
      <c r="CT150" s="242"/>
      <c r="CU150" s="242"/>
      <c r="CV150" s="242"/>
      <c r="CW150" s="242"/>
      <c r="CX150" s="95"/>
      <c r="CY150" s="95"/>
      <c r="CZ150" s="95"/>
      <c r="DA150" s="95"/>
      <c r="DB150" s="95"/>
      <c r="DC150" s="95"/>
      <c r="DD150" s="95"/>
      <c r="DE150" s="95"/>
      <c r="DF150" s="95"/>
      <c r="DG150" s="95"/>
      <c r="DH150" s="95"/>
      <c r="DI150" s="95"/>
      <c r="DJ150" s="95"/>
      <c r="DK150" s="95"/>
      <c r="DL150" s="95"/>
      <c r="DM150" s="95"/>
      <c r="DN150" s="95"/>
      <c r="DO150" s="95"/>
      <c r="DP150" s="95"/>
      <c r="DQ150" s="95"/>
      <c r="DR150" s="95"/>
      <c r="DS150" s="95"/>
      <c r="DT150" s="95"/>
      <c r="DU150" s="95"/>
      <c r="DV150" s="95"/>
      <c r="DW150" s="95"/>
      <c r="DX150" s="95"/>
      <c r="DY150" s="95"/>
      <c r="DZ150" s="95"/>
      <c r="EA150" s="95"/>
      <c r="EB150" s="95"/>
      <c r="EC150" s="95"/>
      <c r="ED150" s="95"/>
      <c r="EE150" s="95"/>
      <c r="EF150" s="95"/>
      <c r="EG150" s="95"/>
      <c r="EH150" s="95"/>
    </row>
    <row r="151" spans="2:138" ht="15" customHeight="1">
      <c r="B151" s="104" t="s">
        <v>303</v>
      </c>
      <c r="C151" s="106" t="s">
        <v>181</v>
      </c>
      <c r="H151" s="243"/>
      <c r="I151" s="243"/>
      <c r="J151" s="243"/>
      <c r="K151" s="243"/>
      <c r="L151" s="243"/>
      <c r="M151" s="243"/>
      <c r="N151" s="243"/>
      <c r="O151" s="243"/>
      <c r="P151" s="243"/>
      <c r="Q151" s="243"/>
      <c r="R151" s="243"/>
      <c r="S151" s="243"/>
      <c r="T151" s="243"/>
      <c r="U151" s="132"/>
      <c r="V151" s="132"/>
      <c r="W151" s="132"/>
      <c r="X151" s="132"/>
      <c r="Y151" s="132"/>
      <c r="Z151" s="132"/>
      <c r="AA151" s="132"/>
      <c r="AB151" s="132"/>
      <c r="AC151" s="132"/>
      <c r="AD151" s="132"/>
      <c r="AE151" s="132"/>
      <c r="AF151" s="94"/>
      <c r="AG151" s="94"/>
      <c r="AH151" s="242"/>
      <c r="AI151" s="242"/>
      <c r="AJ151" s="242"/>
      <c r="AK151" s="242"/>
      <c r="AL151" s="242"/>
      <c r="AM151" s="242"/>
      <c r="AN151" s="242"/>
      <c r="AO151" s="242"/>
      <c r="AP151" s="242"/>
      <c r="AQ151" s="242"/>
      <c r="AR151" s="242"/>
      <c r="AS151" s="242"/>
      <c r="AT151" s="242"/>
      <c r="AU151" s="242"/>
      <c r="AV151" s="242"/>
      <c r="AW151" s="242"/>
      <c r="AX151" s="242"/>
      <c r="AY151" s="242"/>
      <c r="AZ151" s="132"/>
      <c r="BA151" s="132"/>
      <c r="BB151" s="132"/>
      <c r="BC151" s="132"/>
      <c r="BD151" s="132"/>
      <c r="BE151" s="132"/>
      <c r="BF151" s="132"/>
      <c r="BG151" s="132"/>
      <c r="BH151" s="132"/>
      <c r="BI151" s="132"/>
      <c r="BJ151" s="132"/>
      <c r="BK151" s="132"/>
      <c r="BL151" s="132"/>
      <c r="BM151" s="132"/>
      <c r="BN151" s="132"/>
      <c r="BO151" s="132"/>
      <c r="BP151" s="132"/>
      <c r="BQ151" s="132"/>
      <c r="BR151" s="132"/>
      <c r="BS151" s="132"/>
      <c r="BT151" s="132"/>
      <c r="BU151" s="132"/>
      <c r="BV151" s="132"/>
      <c r="BW151" s="132"/>
      <c r="BX151" s="132"/>
      <c r="BY151" s="132"/>
      <c r="BZ151" s="132"/>
      <c r="CA151" s="132"/>
      <c r="CB151" s="132"/>
      <c r="CC151" s="132"/>
      <c r="CD151" s="132"/>
      <c r="CE151" s="132"/>
      <c r="CF151" s="95"/>
      <c r="CG151" s="95"/>
      <c r="CH151" s="95"/>
      <c r="CI151" s="242"/>
      <c r="CJ151" s="242"/>
      <c r="CK151" s="242"/>
      <c r="CL151" s="242"/>
      <c r="CM151" s="242"/>
      <c r="CN151" s="242"/>
      <c r="CO151" s="242"/>
      <c r="CP151" s="242"/>
      <c r="CQ151" s="242"/>
      <c r="CR151" s="242"/>
      <c r="CS151" s="242"/>
      <c r="CT151" s="242"/>
      <c r="CU151" s="242"/>
      <c r="CV151" s="242"/>
      <c r="CW151" s="242"/>
      <c r="CX151" s="95"/>
      <c r="CY151" s="95"/>
      <c r="CZ151" s="95"/>
      <c r="DA151" s="95"/>
      <c r="DB151" s="95"/>
      <c r="DC151" s="95"/>
      <c r="DD151" s="95"/>
      <c r="DE151" s="95"/>
      <c r="DF151" s="95"/>
      <c r="DG151" s="95"/>
      <c r="DH151" s="95"/>
      <c r="DI151" s="95"/>
      <c r="DJ151" s="95"/>
      <c r="DK151" s="95"/>
      <c r="DL151" s="95"/>
      <c r="DM151" s="95"/>
      <c r="DN151" s="95"/>
      <c r="DO151" s="95"/>
      <c r="DP151" s="95"/>
      <c r="DQ151" s="95"/>
      <c r="DR151" s="95"/>
      <c r="DS151" s="95"/>
      <c r="DT151" s="95"/>
      <c r="DU151" s="95"/>
      <c r="DV151" s="95"/>
      <c r="DW151" s="95"/>
      <c r="DX151" s="95"/>
      <c r="DY151" s="95"/>
      <c r="DZ151" s="95"/>
      <c r="EA151" s="95"/>
      <c r="EB151" s="95"/>
      <c r="EC151" s="95"/>
      <c r="ED151" s="95"/>
      <c r="EE151" s="95"/>
      <c r="EF151" s="95"/>
      <c r="EG151" s="95"/>
      <c r="EH151" s="95"/>
    </row>
    <row r="152" spans="2:138" ht="15" customHeight="1">
      <c r="B152" s="104" t="s">
        <v>304</v>
      </c>
      <c r="C152" s="106" t="s">
        <v>183</v>
      </c>
      <c r="H152" s="243"/>
      <c r="I152" s="243"/>
      <c r="J152" s="243"/>
      <c r="K152" s="243"/>
      <c r="L152" s="243"/>
      <c r="M152" s="243"/>
      <c r="N152" s="243"/>
      <c r="O152" s="243"/>
      <c r="P152" s="243"/>
      <c r="Q152" s="243"/>
      <c r="R152" s="243"/>
      <c r="S152" s="243"/>
      <c r="T152" s="243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98"/>
      <c r="AG152" s="198"/>
      <c r="AH152" s="150"/>
      <c r="AI152" s="150"/>
      <c r="AJ152" s="150"/>
      <c r="AK152" s="150"/>
      <c r="AL152" s="150"/>
      <c r="AM152" s="150"/>
      <c r="AN152" s="150"/>
      <c r="AO152" s="150"/>
      <c r="AP152" s="150"/>
      <c r="AQ152" s="150"/>
      <c r="AR152" s="150"/>
      <c r="AS152" s="150"/>
      <c r="AT152" s="150"/>
      <c r="AU152" s="150"/>
      <c r="AV152" s="150"/>
      <c r="AW152" s="150"/>
      <c r="AX152" s="150"/>
      <c r="AY152" s="150"/>
      <c r="AZ152" s="132"/>
      <c r="BA152" s="132"/>
      <c r="BB152" s="132"/>
      <c r="BC152" s="132"/>
      <c r="BD152" s="132"/>
      <c r="BE152" s="132"/>
      <c r="BF152" s="132"/>
      <c r="BG152" s="132"/>
      <c r="BH152" s="132"/>
      <c r="BI152" s="132"/>
      <c r="BJ152" s="132"/>
      <c r="BK152" s="132"/>
      <c r="BL152" s="132"/>
      <c r="BM152" s="132"/>
      <c r="BN152" s="132"/>
      <c r="BO152" s="132"/>
      <c r="BP152" s="132"/>
      <c r="BQ152" s="132"/>
      <c r="BR152" s="132"/>
      <c r="BS152" s="132"/>
      <c r="BT152" s="132"/>
      <c r="BU152" s="132"/>
      <c r="BV152" s="132"/>
      <c r="BW152" s="132"/>
      <c r="BX152" s="132"/>
      <c r="BY152" s="132"/>
      <c r="BZ152" s="132"/>
      <c r="CA152" s="132"/>
      <c r="CB152" s="132"/>
      <c r="CC152" s="132"/>
      <c r="CD152" s="132"/>
      <c r="CE152" s="132"/>
      <c r="CF152" s="129"/>
      <c r="CG152" s="129"/>
      <c r="CH152" s="129"/>
      <c r="CI152" s="150"/>
      <c r="CJ152" s="150"/>
      <c r="CK152" s="150"/>
      <c r="CL152" s="150"/>
      <c r="CM152" s="150"/>
      <c r="CN152" s="150"/>
      <c r="CO152" s="150"/>
      <c r="CP152" s="150"/>
      <c r="CQ152" s="150"/>
      <c r="CR152" s="150"/>
      <c r="CS152" s="150"/>
      <c r="CT152" s="150"/>
      <c r="CU152" s="150"/>
      <c r="CV152" s="150"/>
      <c r="CW152" s="150"/>
      <c r="CX152" s="129"/>
      <c r="CY152" s="129"/>
      <c r="CZ152" s="129"/>
      <c r="DA152" s="129"/>
      <c r="DB152" s="129"/>
      <c r="DC152" s="129"/>
      <c r="DD152" s="129"/>
      <c r="DE152" s="129"/>
      <c r="DF152" s="129"/>
      <c r="DG152" s="129"/>
      <c r="DH152" s="129"/>
      <c r="DI152" s="129"/>
      <c r="DJ152" s="129"/>
      <c r="DK152" s="129"/>
      <c r="DL152" s="129"/>
      <c r="DM152" s="129"/>
      <c r="DN152" s="129"/>
      <c r="DO152" s="129"/>
      <c r="DP152" s="129"/>
      <c r="DQ152" s="129"/>
      <c r="DR152" s="129"/>
      <c r="DS152" s="129"/>
      <c r="DT152" s="129"/>
      <c r="DU152" s="129"/>
      <c r="DV152" s="129"/>
      <c r="DW152" s="129"/>
      <c r="DX152" s="129"/>
      <c r="DY152" s="129"/>
      <c r="DZ152" s="129"/>
      <c r="EA152" s="129"/>
      <c r="EB152" s="129"/>
      <c r="EC152" s="129"/>
      <c r="ED152" s="129"/>
      <c r="EE152" s="129"/>
      <c r="EF152" s="129"/>
      <c r="EG152" s="129"/>
      <c r="EH152" s="129"/>
    </row>
    <row r="153" spans="2:138" ht="15" customHeight="1">
      <c r="B153" s="104" t="s">
        <v>305</v>
      </c>
      <c r="C153" s="106" t="s">
        <v>181</v>
      </c>
      <c r="H153" s="243"/>
      <c r="I153" s="243"/>
      <c r="J153" s="243"/>
      <c r="K153" s="243"/>
      <c r="L153" s="243"/>
      <c r="M153" s="243"/>
      <c r="N153" s="243"/>
      <c r="O153" s="243"/>
      <c r="P153" s="243"/>
      <c r="Q153" s="243"/>
      <c r="R153" s="243"/>
      <c r="S153" s="243"/>
      <c r="T153" s="243"/>
      <c r="U153" s="132"/>
      <c r="V153" s="132"/>
      <c r="W153" s="132"/>
      <c r="X153" s="132"/>
      <c r="Y153" s="132"/>
      <c r="Z153" s="132"/>
      <c r="AA153" s="132"/>
      <c r="AB153" s="132"/>
      <c r="AC153" s="132"/>
      <c r="AD153" s="132"/>
      <c r="AE153" s="132"/>
      <c r="AF153" s="94"/>
      <c r="AG153" s="94"/>
      <c r="AH153" s="242"/>
      <c r="AI153" s="242"/>
      <c r="AJ153" s="242"/>
      <c r="AK153" s="242"/>
      <c r="AL153" s="242"/>
      <c r="AM153" s="242"/>
      <c r="AN153" s="242"/>
      <c r="AO153" s="242"/>
      <c r="AP153" s="242"/>
      <c r="AQ153" s="242"/>
      <c r="AR153" s="242"/>
      <c r="AS153" s="242"/>
      <c r="AT153" s="242"/>
      <c r="AU153" s="242"/>
      <c r="AV153" s="242"/>
      <c r="AW153" s="242"/>
      <c r="AX153" s="242"/>
      <c r="AY153" s="242"/>
      <c r="AZ153" s="132"/>
      <c r="BA153" s="132"/>
      <c r="BB153" s="132"/>
      <c r="BC153" s="132"/>
      <c r="BD153" s="132"/>
      <c r="BE153" s="132"/>
      <c r="BF153" s="132"/>
      <c r="BG153" s="132"/>
      <c r="BH153" s="132"/>
      <c r="BI153" s="132"/>
      <c r="BJ153" s="132"/>
      <c r="BK153" s="132"/>
      <c r="BL153" s="132"/>
      <c r="BM153" s="132"/>
      <c r="BN153" s="132"/>
      <c r="BO153" s="132"/>
      <c r="BP153" s="132"/>
      <c r="BQ153" s="132"/>
      <c r="BR153" s="132"/>
      <c r="BS153" s="132"/>
      <c r="BT153" s="132"/>
      <c r="BU153" s="132"/>
      <c r="BV153" s="132"/>
      <c r="BW153" s="132"/>
      <c r="BX153" s="132"/>
      <c r="BY153" s="132"/>
      <c r="BZ153" s="132"/>
      <c r="CA153" s="132"/>
      <c r="CB153" s="132"/>
      <c r="CC153" s="132"/>
      <c r="CD153" s="132"/>
      <c r="CE153" s="132"/>
      <c r="CF153" s="95"/>
      <c r="CG153" s="95"/>
      <c r="CH153" s="95"/>
      <c r="CI153" s="242"/>
      <c r="CJ153" s="242"/>
      <c r="CK153" s="242"/>
      <c r="CL153" s="242"/>
      <c r="CM153" s="242"/>
      <c r="CN153" s="242"/>
      <c r="CO153" s="242"/>
      <c r="CP153" s="242"/>
      <c r="CQ153" s="242"/>
      <c r="CR153" s="242"/>
      <c r="CS153" s="242"/>
      <c r="CT153" s="242"/>
      <c r="CU153" s="242"/>
      <c r="CV153" s="242"/>
      <c r="CW153" s="242"/>
      <c r="CX153" s="95"/>
      <c r="CY153" s="95"/>
      <c r="CZ153" s="95"/>
      <c r="DA153" s="95"/>
      <c r="DB153" s="95"/>
      <c r="DC153" s="95"/>
      <c r="DD153" s="95"/>
      <c r="DE153" s="95"/>
      <c r="DF153" s="95"/>
      <c r="DG153" s="95"/>
      <c r="DH153" s="95"/>
      <c r="DI153" s="95"/>
      <c r="DJ153" s="95"/>
      <c r="DK153" s="95"/>
      <c r="DL153" s="95"/>
      <c r="DM153" s="95"/>
      <c r="DN153" s="95"/>
      <c r="DO153" s="95"/>
      <c r="DP153" s="95"/>
      <c r="DQ153" s="95"/>
      <c r="DR153" s="95"/>
      <c r="DS153" s="95"/>
      <c r="DT153" s="95"/>
      <c r="DU153" s="95"/>
      <c r="DV153" s="95"/>
      <c r="DW153" s="95"/>
      <c r="DX153" s="95"/>
      <c r="DY153" s="95"/>
      <c r="DZ153" s="95"/>
      <c r="EA153" s="95"/>
      <c r="EB153" s="95"/>
      <c r="EC153" s="95"/>
      <c r="ED153" s="95"/>
      <c r="EE153" s="95"/>
      <c r="EF153" s="95"/>
      <c r="EG153" s="95"/>
      <c r="EH153" s="95"/>
    </row>
    <row r="154" spans="2:138" ht="15" customHeight="1">
      <c r="B154" s="104" t="s">
        <v>306</v>
      </c>
      <c r="C154" s="106" t="s">
        <v>181</v>
      </c>
      <c r="H154" s="243"/>
      <c r="I154" s="243"/>
      <c r="J154" s="243"/>
      <c r="K154" s="243"/>
      <c r="L154" s="243"/>
      <c r="M154" s="243"/>
      <c r="N154" s="243"/>
      <c r="O154" s="243"/>
      <c r="P154" s="243"/>
      <c r="Q154" s="243"/>
      <c r="R154" s="243"/>
      <c r="S154" s="243"/>
      <c r="T154" s="243"/>
      <c r="U154" s="132"/>
      <c r="V154" s="132"/>
      <c r="W154" s="132"/>
      <c r="X154" s="132"/>
      <c r="Y154" s="132"/>
      <c r="Z154" s="132"/>
      <c r="AA154" s="132"/>
      <c r="AB154" s="132"/>
      <c r="AC154" s="132"/>
      <c r="AD154" s="132"/>
      <c r="AE154" s="132"/>
      <c r="AF154" s="94"/>
      <c r="AG154" s="94"/>
      <c r="AH154" s="242"/>
      <c r="AI154" s="242"/>
      <c r="AJ154" s="242"/>
      <c r="AK154" s="242"/>
      <c r="AL154" s="242"/>
      <c r="AM154" s="242"/>
      <c r="AN154" s="242"/>
      <c r="AO154" s="242"/>
      <c r="AP154" s="242"/>
      <c r="AQ154" s="242"/>
      <c r="AR154" s="242"/>
      <c r="AS154" s="242"/>
      <c r="AT154" s="242"/>
      <c r="AU154" s="242"/>
      <c r="AV154" s="242"/>
      <c r="AW154" s="242"/>
      <c r="AX154" s="242"/>
      <c r="AY154" s="242"/>
      <c r="AZ154" s="132"/>
      <c r="BA154" s="132"/>
      <c r="BB154" s="132"/>
      <c r="BC154" s="132"/>
      <c r="BD154" s="132"/>
      <c r="BE154" s="132"/>
      <c r="BF154" s="132"/>
      <c r="BG154" s="132"/>
      <c r="BH154" s="132"/>
      <c r="BI154" s="132"/>
      <c r="BJ154" s="132"/>
      <c r="BK154" s="132"/>
      <c r="BL154" s="132"/>
      <c r="BM154" s="132"/>
      <c r="BN154" s="132"/>
      <c r="BO154" s="132"/>
      <c r="BP154" s="132"/>
      <c r="BQ154" s="132"/>
      <c r="BR154" s="132"/>
      <c r="BS154" s="132"/>
      <c r="BT154" s="132"/>
      <c r="BU154" s="132"/>
      <c r="BV154" s="132"/>
      <c r="BW154" s="132"/>
      <c r="BX154" s="132"/>
      <c r="BY154" s="132"/>
      <c r="BZ154" s="132"/>
      <c r="CA154" s="132"/>
      <c r="CB154" s="132"/>
      <c r="CC154" s="132"/>
      <c r="CD154" s="132"/>
      <c r="CE154" s="132"/>
      <c r="CF154" s="95"/>
      <c r="CG154" s="95"/>
      <c r="CH154" s="95"/>
      <c r="CI154" s="242"/>
      <c r="CJ154" s="242"/>
      <c r="CK154" s="242"/>
      <c r="CL154" s="242"/>
      <c r="CM154" s="242"/>
      <c r="CN154" s="242"/>
      <c r="CO154" s="242"/>
      <c r="CP154" s="242"/>
      <c r="CQ154" s="242"/>
      <c r="CR154" s="242"/>
      <c r="CS154" s="242"/>
      <c r="CT154" s="242"/>
      <c r="CU154" s="242"/>
      <c r="CV154" s="242"/>
      <c r="CW154" s="242"/>
      <c r="CX154" s="95"/>
      <c r="CY154" s="95"/>
      <c r="CZ154" s="95"/>
      <c r="DA154" s="95"/>
      <c r="DB154" s="95"/>
      <c r="DC154" s="95"/>
      <c r="DD154" s="95"/>
      <c r="DE154" s="95"/>
      <c r="DF154" s="95"/>
      <c r="DG154" s="95"/>
      <c r="DH154" s="95"/>
      <c r="DI154" s="95"/>
      <c r="DJ154" s="95"/>
      <c r="DK154" s="95"/>
      <c r="DL154" s="95"/>
      <c r="DM154" s="95"/>
      <c r="DN154" s="95"/>
      <c r="DO154" s="95"/>
      <c r="DP154" s="95"/>
      <c r="DQ154" s="95"/>
      <c r="DR154" s="95"/>
      <c r="DS154" s="95"/>
      <c r="DT154" s="95"/>
      <c r="DU154" s="95"/>
      <c r="DV154" s="95"/>
      <c r="DW154" s="95"/>
      <c r="DX154" s="95"/>
      <c r="DY154" s="95"/>
      <c r="DZ154" s="95"/>
      <c r="EA154" s="95"/>
      <c r="EB154" s="95"/>
      <c r="EC154" s="95"/>
      <c r="ED154" s="95"/>
      <c r="EE154" s="95"/>
      <c r="EF154" s="95"/>
      <c r="EG154" s="95"/>
      <c r="EH154" s="95"/>
    </row>
    <row r="155" spans="2:138" ht="15" customHeight="1">
      <c r="B155" s="104" t="s">
        <v>307</v>
      </c>
      <c r="C155" s="106" t="s">
        <v>181</v>
      </c>
      <c r="H155" s="243"/>
      <c r="I155" s="243"/>
      <c r="J155" s="243"/>
      <c r="K155" s="243"/>
      <c r="L155" s="243"/>
      <c r="M155" s="243"/>
      <c r="N155" s="243"/>
      <c r="O155" s="243"/>
      <c r="P155" s="243"/>
      <c r="Q155" s="243"/>
      <c r="R155" s="243"/>
      <c r="S155" s="243"/>
      <c r="T155" s="243"/>
      <c r="U155" s="132"/>
      <c r="V155" s="132"/>
      <c r="W155" s="132"/>
      <c r="X155" s="132"/>
      <c r="Y155" s="132"/>
      <c r="Z155" s="132"/>
      <c r="AA155" s="132"/>
      <c r="AB155" s="132"/>
      <c r="AC155" s="132"/>
      <c r="AD155" s="132"/>
      <c r="AE155" s="132"/>
      <c r="AF155" s="94"/>
      <c r="AG155" s="94"/>
      <c r="AH155" s="242"/>
      <c r="AI155" s="242"/>
      <c r="AJ155" s="242"/>
      <c r="AK155" s="242"/>
      <c r="AL155" s="242"/>
      <c r="AM155" s="242"/>
      <c r="AN155" s="242"/>
      <c r="AO155" s="242"/>
      <c r="AP155" s="242"/>
      <c r="AQ155" s="242"/>
      <c r="AR155" s="242"/>
      <c r="AS155" s="242"/>
      <c r="AT155" s="242"/>
      <c r="AU155" s="242"/>
      <c r="AV155" s="242"/>
      <c r="AW155" s="242"/>
      <c r="AX155" s="242"/>
      <c r="AY155" s="242"/>
      <c r="AZ155" s="132"/>
      <c r="BA155" s="132"/>
      <c r="BB155" s="132"/>
      <c r="BC155" s="132"/>
      <c r="BD155" s="132"/>
      <c r="BE155" s="132"/>
      <c r="BF155" s="132"/>
      <c r="BG155" s="132"/>
      <c r="BH155" s="132"/>
      <c r="BI155" s="132"/>
      <c r="BJ155" s="132"/>
      <c r="BK155" s="132"/>
      <c r="BL155" s="132"/>
      <c r="BM155" s="132"/>
      <c r="BN155" s="132"/>
      <c r="BO155" s="132"/>
      <c r="BP155" s="132"/>
      <c r="BQ155" s="132"/>
      <c r="BR155" s="132"/>
      <c r="BS155" s="132"/>
      <c r="BT155" s="132"/>
      <c r="BU155" s="132"/>
      <c r="BV155" s="132"/>
      <c r="BW155" s="132"/>
      <c r="BX155" s="132"/>
      <c r="BY155" s="132"/>
      <c r="BZ155" s="132"/>
      <c r="CA155" s="132"/>
      <c r="CB155" s="132"/>
      <c r="CC155" s="132"/>
      <c r="CD155" s="132"/>
      <c r="CE155" s="132"/>
      <c r="CF155" s="95"/>
      <c r="CG155" s="95"/>
      <c r="CH155" s="95"/>
      <c r="CI155" s="242"/>
      <c r="CJ155" s="242"/>
      <c r="CK155" s="242"/>
      <c r="CL155" s="242"/>
      <c r="CM155" s="242"/>
      <c r="CN155" s="242"/>
      <c r="CO155" s="242"/>
      <c r="CP155" s="242"/>
      <c r="CQ155" s="242"/>
      <c r="CR155" s="242"/>
      <c r="CS155" s="242"/>
      <c r="CT155" s="242"/>
      <c r="CU155" s="242"/>
      <c r="CV155" s="242"/>
      <c r="CW155" s="242"/>
      <c r="CX155" s="95"/>
      <c r="CY155" s="95"/>
      <c r="CZ155" s="95"/>
      <c r="DA155" s="95"/>
      <c r="DB155" s="95"/>
      <c r="DC155" s="95"/>
      <c r="DD155" s="95"/>
      <c r="DE155" s="95"/>
      <c r="DF155" s="95"/>
      <c r="DG155" s="95"/>
      <c r="DH155" s="95"/>
      <c r="DI155" s="95"/>
      <c r="DJ155" s="95"/>
      <c r="DK155" s="95"/>
      <c r="DL155" s="95"/>
      <c r="DM155" s="95"/>
      <c r="DN155" s="95"/>
      <c r="DO155" s="95"/>
      <c r="DP155" s="95"/>
      <c r="DQ155" s="95"/>
      <c r="DR155" s="95"/>
      <c r="DS155" s="95"/>
      <c r="DT155" s="95"/>
      <c r="DU155" s="95"/>
      <c r="DV155" s="95"/>
      <c r="DW155" s="95"/>
      <c r="DX155" s="95"/>
      <c r="DY155" s="95"/>
      <c r="DZ155" s="95"/>
      <c r="EA155" s="95"/>
      <c r="EB155" s="95"/>
      <c r="EC155" s="95"/>
      <c r="ED155" s="95"/>
      <c r="EE155" s="95"/>
      <c r="EF155" s="95"/>
      <c r="EG155" s="95"/>
      <c r="EH155" s="95"/>
    </row>
    <row r="156" spans="2:138" ht="15" customHeight="1">
      <c r="B156" s="104" t="s">
        <v>308</v>
      </c>
      <c r="C156" s="106" t="s">
        <v>183</v>
      </c>
      <c r="H156" s="243"/>
      <c r="I156" s="243"/>
      <c r="J156" s="243"/>
      <c r="K156" s="243"/>
      <c r="L156" s="243"/>
      <c r="M156" s="243"/>
      <c r="N156" s="243"/>
      <c r="O156" s="243"/>
      <c r="P156" s="243"/>
      <c r="Q156" s="243"/>
      <c r="R156" s="243"/>
      <c r="S156" s="243"/>
      <c r="T156" s="243"/>
      <c r="U156" s="132"/>
      <c r="V156" s="132"/>
      <c r="W156" s="132"/>
      <c r="X156" s="132"/>
      <c r="Y156" s="132"/>
      <c r="Z156" s="132"/>
      <c r="AA156" s="132"/>
      <c r="AB156" s="132"/>
      <c r="AC156" s="132"/>
      <c r="AD156" s="132"/>
      <c r="AE156" s="132"/>
      <c r="AF156" s="198"/>
      <c r="AG156" s="198"/>
      <c r="AH156" s="150"/>
      <c r="AI156" s="150"/>
      <c r="AJ156" s="150"/>
      <c r="AK156" s="150"/>
      <c r="AL156" s="150"/>
      <c r="AM156" s="150"/>
      <c r="AN156" s="150"/>
      <c r="AO156" s="150"/>
      <c r="AP156" s="150"/>
      <c r="AQ156" s="150"/>
      <c r="AR156" s="150"/>
      <c r="AS156" s="150"/>
      <c r="AT156" s="150"/>
      <c r="AU156" s="150"/>
      <c r="AV156" s="150"/>
      <c r="AW156" s="150"/>
      <c r="AX156" s="150"/>
      <c r="AY156" s="150"/>
      <c r="AZ156" s="132"/>
      <c r="BA156" s="132"/>
      <c r="BB156" s="132"/>
      <c r="BC156" s="132"/>
      <c r="BD156" s="132"/>
      <c r="BE156" s="132"/>
      <c r="BF156" s="132"/>
      <c r="BG156" s="132"/>
      <c r="BH156" s="132"/>
      <c r="BI156" s="132"/>
      <c r="BJ156" s="132"/>
      <c r="BK156" s="132"/>
      <c r="BL156" s="132"/>
      <c r="BM156" s="132"/>
      <c r="BN156" s="132"/>
      <c r="BO156" s="132"/>
      <c r="BP156" s="132"/>
      <c r="BQ156" s="132"/>
      <c r="BR156" s="132"/>
      <c r="BS156" s="132"/>
      <c r="BT156" s="132"/>
      <c r="BU156" s="132"/>
      <c r="BV156" s="132"/>
      <c r="BW156" s="132"/>
      <c r="BX156" s="132"/>
      <c r="BY156" s="132"/>
      <c r="BZ156" s="132"/>
      <c r="CA156" s="132"/>
      <c r="CB156" s="132"/>
      <c r="CC156" s="132"/>
      <c r="CD156" s="132"/>
      <c r="CE156" s="132"/>
      <c r="CF156" s="129"/>
      <c r="CG156" s="129"/>
      <c r="CH156" s="129"/>
      <c r="CI156" s="150"/>
      <c r="CJ156" s="150"/>
      <c r="CK156" s="150"/>
      <c r="CL156" s="150"/>
      <c r="CM156" s="150"/>
      <c r="CN156" s="150"/>
      <c r="CO156" s="150"/>
      <c r="CP156" s="150"/>
      <c r="CQ156" s="150"/>
      <c r="CR156" s="150"/>
      <c r="CS156" s="150"/>
      <c r="CT156" s="150"/>
      <c r="CU156" s="150"/>
      <c r="CV156" s="150"/>
      <c r="CW156" s="150"/>
      <c r="CX156" s="129"/>
      <c r="CY156" s="129"/>
      <c r="CZ156" s="129"/>
      <c r="DA156" s="129"/>
      <c r="DB156" s="129"/>
      <c r="DC156" s="129"/>
      <c r="DD156" s="129"/>
      <c r="DE156" s="129"/>
      <c r="DF156" s="129"/>
      <c r="DG156" s="129"/>
      <c r="DH156" s="129"/>
      <c r="DI156" s="129"/>
      <c r="DJ156" s="129"/>
      <c r="DK156" s="129"/>
      <c r="DL156" s="129"/>
      <c r="DM156" s="129"/>
      <c r="DN156" s="129"/>
      <c r="DO156" s="129"/>
      <c r="DP156" s="129"/>
      <c r="DQ156" s="129"/>
      <c r="DR156" s="129"/>
      <c r="DS156" s="129"/>
      <c r="DT156" s="129"/>
      <c r="DU156" s="129"/>
      <c r="DV156" s="129"/>
      <c r="DW156" s="129"/>
      <c r="DX156" s="129"/>
      <c r="DY156" s="129"/>
      <c r="DZ156" s="129"/>
      <c r="EA156" s="129"/>
      <c r="EB156" s="129"/>
      <c r="EC156" s="129"/>
      <c r="ED156" s="129"/>
      <c r="EE156" s="129"/>
      <c r="EF156" s="129"/>
      <c r="EG156" s="129"/>
      <c r="EH156" s="129"/>
    </row>
    <row r="157" spans="2:138" ht="15" customHeight="1">
      <c r="B157" s="104" t="s">
        <v>309</v>
      </c>
      <c r="C157" s="106" t="s">
        <v>183</v>
      </c>
      <c r="H157" s="243"/>
      <c r="I157" s="243"/>
      <c r="J157" s="243"/>
      <c r="K157" s="243"/>
      <c r="L157" s="243"/>
      <c r="M157" s="243"/>
      <c r="N157" s="243"/>
      <c r="O157" s="243"/>
      <c r="P157" s="243"/>
      <c r="Q157" s="243"/>
      <c r="R157" s="243"/>
      <c r="S157" s="243"/>
      <c r="T157" s="243"/>
      <c r="U157" s="132"/>
      <c r="V157" s="132"/>
      <c r="W157" s="132"/>
      <c r="X157" s="132"/>
      <c r="Y157" s="132"/>
      <c r="Z157" s="132"/>
      <c r="AA157" s="132"/>
      <c r="AB157" s="132"/>
      <c r="AC157" s="132"/>
      <c r="AD157" s="132"/>
      <c r="AE157" s="132"/>
      <c r="AF157" s="198"/>
      <c r="AG157" s="198"/>
      <c r="AH157" s="150"/>
      <c r="AI157" s="150"/>
      <c r="AJ157" s="150"/>
      <c r="AK157" s="150"/>
      <c r="AL157" s="150"/>
      <c r="AM157" s="150"/>
      <c r="AN157" s="150"/>
      <c r="AO157" s="150"/>
      <c r="AP157" s="150"/>
      <c r="AQ157" s="150"/>
      <c r="AR157" s="150"/>
      <c r="AS157" s="150"/>
      <c r="AT157" s="150"/>
      <c r="AU157" s="150"/>
      <c r="AV157" s="150"/>
      <c r="AW157" s="150"/>
      <c r="AX157" s="150"/>
      <c r="AY157" s="150"/>
      <c r="AZ157" s="132"/>
      <c r="BA157" s="132"/>
      <c r="BB157" s="132"/>
      <c r="BC157" s="132"/>
      <c r="BD157" s="132"/>
      <c r="BE157" s="132"/>
      <c r="BF157" s="132"/>
      <c r="BG157" s="132"/>
      <c r="BH157" s="132"/>
      <c r="BI157" s="132"/>
      <c r="BJ157" s="132"/>
      <c r="BK157" s="132"/>
      <c r="BL157" s="132"/>
      <c r="BM157" s="132"/>
      <c r="BN157" s="132"/>
      <c r="BO157" s="132"/>
      <c r="BP157" s="132"/>
      <c r="BQ157" s="132"/>
      <c r="BR157" s="132"/>
      <c r="BS157" s="132"/>
      <c r="BT157" s="132"/>
      <c r="BU157" s="132"/>
      <c r="BV157" s="132"/>
      <c r="BW157" s="132"/>
      <c r="BX157" s="132"/>
      <c r="BY157" s="132"/>
      <c r="BZ157" s="132"/>
      <c r="CA157" s="132"/>
      <c r="CB157" s="132"/>
      <c r="CC157" s="132"/>
      <c r="CD157" s="132"/>
      <c r="CE157" s="132"/>
      <c r="CF157" s="129"/>
      <c r="CG157" s="129"/>
      <c r="CH157" s="129"/>
      <c r="CI157" s="150"/>
      <c r="CJ157" s="150"/>
      <c r="CK157" s="150"/>
      <c r="CL157" s="150"/>
      <c r="CM157" s="150"/>
      <c r="CN157" s="150"/>
      <c r="CO157" s="150"/>
      <c r="CP157" s="150"/>
      <c r="CQ157" s="150"/>
      <c r="CR157" s="150"/>
      <c r="CS157" s="150"/>
      <c r="CT157" s="150"/>
      <c r="CU157" s="150"/>
      <c r="CV157" s="150"/>
      <c r="CW157" s="150"/>
      <c r="CX157" s="129"/>
      <c r="CY157" s="129"/>
      <c r="CZ157" s="129"/>
      <c r="DA157" s="129"/>
      <c r="DB157" s="129"/>
      <c r="DC157" s="129"/>
      <c r="DD157" s="129"/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</row>
    <row r="158" spans="2:138" ht="15" customHeight="1">
      <c r="B158" s="104" t="s">
        <v>310</v>
      </c>
      <c r="C158" s="106" t="s">
        <v>264</v>
      </c>
      <c r="H158" s="243"/>
      <c r="I158" s="243"/>
      <c r="J158" s="243"/>
      <c r="K158" s="243"/>
      <c r="L158" s="243"/>
      <c r="M158" s="243"/>
      <c r="N158" s="243"/>
      <c r="O158" s="243"/>
      <c r="P158" s="243"/>
      <c r="Q158" s="243"/>
      <c r="R158" s="243"/>
      <c r="S158" s="243"/>
      <c r="T158" s="243"/>
      <c r="U158" s="132"/>
      <c r="V158" s="132"/>
      <c r="W158" s="132"/>
      <c r="X158" s="132"/>
      <c r="Y158" s="132"/>
      <c r="Z158" s="132"/>
      <c r="AA158" s="132"/>
      <c r="AB158" s="132"/>
      <c r="AC158" s="132"/>
      <c r="AD158" s="132"/>
      <c r="AE158" s="132"/>
      <c r="AF158" s="94"/>
      <c r="AG158" s="94"/>
      <c r="AH158" s="242"/>
      <c r="AI158" s="242"/>
      <c r="AJ158" s="242"/>
      <c r="AK158" s="242"/>
      <c r="AL158" s="242"/>
      <c r="AM158" s="242"/>
      <c r="AN158" s="242"/>
      <c r="AO158" s="242"/>
      <c r="AP158" s="242"/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132"/>
      <c r="BA158" s="132"/>
      <c r="BB158" s="132"/>
      <c r="BC158" s="132"/>
      <c r="BD158" s="132"/>
      <c r="BE158" s="132"/>
      <c r="BF158" s="132"/>
      <c r="BG158" s="132"/>
      <c r="BH158" s="132"/>
      <c r="BI158" s="132"/>
      <c r="BJ158" s="132"/>
      <c r="BK158" s="132"/>
      <c r="BL158" s="132"/>
      <c r="BM158" s="132"/>
      <c r="BN158" s="132"/>
      <c r="BO158" s="132"/>
      <c r="BP158" s="132"/>
      <c r="BQ158" s="132"/>
      <c r="BR158" s="132"/>
      <c r="BS158" s="132"/>
      <c r="BT158" s="132"/>
      <c r="BU158" s="132"/>
      <c r="BV158" s="132"/>
      <c r="BW158" s="132"/>
      <c r="BX158" s="132"/>
      <c r="BY158" s="132"/>
      <c r="BZ158" s="132"/>
      <c r="CA158" s="132"/>
      <c r="CB158" s="132"/>
      <c r="CC158" s="132"/>
      <c r="CD158" s="132"/>
      <c r="CE158" s="132"/>
      <c r="CF158" s="95"/>
      <c r="CG158" s="95"/>
      <c r="CH158" s="95"/>
      <c r="CI158" s="242"/>
      <c r="CJ158" s="242"/>
      <c r="CK158" s="242"/>
      <c r="CL158" s="242"/>
      <c r="CM158" s="242"/>
      <c r="CN158" s="242"/>
      <c r="CO158" s="242"/>
      <c r="CP158" s="242"/>
      <c r="CQ158" s="242"/>
      <c r="CR158" s="242"/>
      <c r="CS158" s="242"/>
      <c r="CT158" s="242"/>
      <c r="CU158" s="242"/>
      <c r="CV158" s="242"/>
      <c r="CW158" s="242"/>
      <c r="CX158" s="95"/>
      <c r="CY158" s="95"/>
      <c r="CZ158" s="95"/>
      <c r="DA158" s="95"/>
      <c r="DB158" s="95"/>
      <c r="DC158" s="95"/>
      <c r="DD158" s="95"/>
      <c r="DE158" s="95"/>
      <c r="DF158" s="95"/>
      <c r="DG158" s="95"/>
      <c r="DH158" s="95"/>
      <c r="DI158" s="95"/>
      <c r="DJ158" s="95"/>
      <c r="DK158" s="95"/>
      <c r="DL158" s="95"/>
      <c r="DM158" s="95"/>
      <c r="DN158" s="95"/>
      <c r="DO158" s="95"/>
      <c r="DP158" s="95"/>
      <c r="DQ158" s="95"/>
      <c r="DR158" s="95"/>
      <c r="DS158" s="95"/>
      <c r="DT158" s="95"/>
      <c r="DU158" s="95"/>
      <c r="DV158" s="95"/>
      <c r="DW158" s="95"/>
      <c r="DX158" s="95"/>
      <c r="DY158" s="95"/>
      <c r="DZ158" s="95"/>
      <c r="EA158" s="95"/>
      <c r="EB158" s="95"/>
      <c r="EC158" s="95"/>
      <c r="ED158" s="95"/>
      <c r="EE158" s="95"/>
      <c r="EF158" s="95"/>
      <c r="EG158" s="95"/>
      <c r="EH158" s="95"/>
    </row>
    <row r="159" spans="2:138" ht="15" customHeight="1">
      <c r="B159" s="104" t="s">
        <v>311</v>
      </c>
      <c r="C159" s="106" t="s">
        <v>264</v>
      </c>
      <c r="H159" s="243"/>
      <c r="I159" s="243"/>
      <c r="J159" s="243"/>
      <c r="K159" s="243"/>
      <c r="L159" s="243"/>
      <c r="M159" s="243"/>
      <c r="N159" s="243"/>
      <c r="O159" s="243"/>
      <c r="P159" s="243"/>
      <c r="Q159" s="243"/>
      <c r="R159" s="243"/>
      <c r="S159" s="243"/>
      <c r="T159" s="243"/>
      <c r="U159" s="132"/>
      <c r="V159" s="132"/>
      <c r="W159" s="132"/>
      <c r="X159" s="132"/>
      <c r="Y159" s="132"/>
      <c r="Z159" s="132"/>
      <c r="AA159" s="132"/>
      <c r="AB159" s="132"/>
      <c r="AC159" s="132"/>
      <c r="AD159" s="132"/>
      <c r="AE159" s="132"/>
      <c r="AF159" s="93"/>
      <c r="AG159" s="93"/>
      <c r="AH159" s="183"/>
      <c r="AI159" s="183"/>
      <c r="AJ159" s="183"/>
      <c r="AK159" s="183"/>
      <c r="AL159" s="183"/>
      <c r="AM159" s="183"/>
      <c r="AN159" s="183"/>
      <c r="AO159" s="183"/>
      <c r="AP159" s="183"/>
      <c r="AQ159" s="183"/>
      <c r="AR159" s="183"/>
      <c r="AS159" s="183"/>
      <c r="AT159" s="183"/>
      <c r="AU159" s="183"/>
      <c r="AV159" s="183"/>
      <c r="AW159" s="183"/>
      <c r="AX159" s="183"/>
      <c r="AY159" s="183"/>
      <c r="AZ159" s="132"/>
      <c r="BA159" s="132"/>
      <c r="BB159" s="132"/>
      <c r="BC159" s="132"/>
      <c r="BD159" s="132"/>
      <c r="BE159" s="132"/>
      <c r="BF159" s="132"/>
      <c r="BG159" s="132"/>
      <c r="BH159" s="132"/>
      <c r="BI159" s="132"/>
      <c r="BJ159" s="132"/>
      <c r="BK159" s="132"/>
      <c r="BL159" s="132"/>
      <c r="BM159" s="132"/>
      <c r="BN159" s="132"/>
      <c r="BO159" s="132"/>
      <c r="BP159" s="132"/>
      <c r="BQ159" s="132"/>
      <c r="BR159" s="132"/>
      <c r="BS159" s="132"/>
      <c r="BT159" s="132"/>
      <c r="BU159" s="132"/>
      <c r="BV159" s="132"/>
      <c r="BW159" s="132"/>
      <c r="BX159" s="132"/>
      <c r="BY159" s="132"/>
      <c r="BZ159" s="132"/>
      <c r="CA159" s="132"/>
      <c r="CB159" s="132"/>
      <c r="CC159" s="132"/>
      <c r="CD159" s="132"/>
      <c r="CE159" s="132"/>
      <c r="CF159" s="96"/>
      <c r="CG159" s="96"/>
      <c r="CH159" s="96"/>
      <c r="CI159" s="183"/>
      <c r="CJ159" s="183"/>
      <c r="CK159" s="183"/>
      <c r="CL159" s="183"/>
      <c r="CM159" s="183"/>
      <c r="CN159" s="183"/>
      <c r="CO159" s="183"/>
      <c r="CP159" s="183"/>
      <c r="CQ159" s="183"/>
      <c r="CR159" s="183"/>
      <c r="CS159" s="183"/>
      <c r="CT159" s="183"/>
      <c r="CU159" s="183"/>
      <c r="CV159" s="183"/>
      <c r="CW159" s="183"/>
      <c r="CX159" s="96"/>
      <c r="CY159" s="96"/>
      <c r="CZ159" s="96"/>
      <c r="DA159" s="96"/>
      <c r="DB159" s="96"/>
      <c r="DC159" s="96"/>
      <c r="DD159" s="96"/>
      <c r="DE159" s="96"/>
      <c r="DF159" s="96"/>
      <c r="DG159" s="96"/>
      <c r="DH159" s="96"/>
      <c r="DI159" s="96"/>
      <c r="DJ159" s="96"/>
      <c r="DK159" s="96"/>
      <c r="DL159" s="96"/>
      <c r="DM159" s="96"/>
      <c r="DN159" s="96"/>
      <c r="DO159" s="96"/>
      <c r="DP159" s="96"/>
      <c r="DQ159" s="96"/>
      <c r="DR159" s="96"/>
      <c r="DS159" s="96"/>
      <c r="DT159" s="96"/>
      <c r="DU159" s="96"/>
      <c r="DV159" s="96"/>
      <c r="DW159" s="96"/>
      <c r="DX159" s="96"/>
      <c r="DY159" s="96"/>
      <c r="DZ159" s="96"/>
      <c r="EA159" s="96"/>
      <c r="EB159" s="96"/>
      <c r="EC159" s="96"/>
      <c r="ED159" s="96"/>
      <c r="EE159" s="96"/>
      <c r="EF159" s="96"/>
      <c r="EG159" s="96"/>
      <c r="EH159" s="96"/>
    </row>
    <row r="160" spans="2:138" ht="15" customHeight="1">
      <c r="B160" s="104" t="s">
        <v>310</v>
      </c>
      <c r="C160" s="106" t="s">
        <v>266</v>
      </c>
      <c r="H160" s="243"/>
      <c r="I160" s="243"/>
      <c r="J160" s="243"/>
      <c r="K160" s="243"/>
      <c r="L160" s="243"/>
      <c r="M160" s="243"/>
      <c r="N160" s="243"/>
      <c r="O160" s="243"/>
      <c r="P160" s="243"/>
      <c r="Q160" s="243"/>
      <c r="R160" s="243"/>
      <c r="S160" s="243"/>
      <c r="T160" s="243"/>
      <c r="U160" s="132"/>
      <c r="V160" s="132"/>
      <c r="W160" s="132"/>
      <c r="X160" s="132"/>
      <c r="Y160" s="132"/>
      <c r="Z160" s="132"/>
      <c r="AA160" s="132"/>
      <c r="AB160" s="132"/>
      <c r="AC160" s="132"/>
      <c r="AD160" s="132"/>
      <c r="AE160" s="132"/>
      <c r="AF160" s="93"/>
      <c r="AG160" s="93"/>
      <c r="AH160" s="183"/>
      <c r="AI160" s="183"/>
      <c r="AJ160" s="183"/>
      <c r="AK160" s="183"/>
      <c r="AL160" s="183"/>
      <c r="AM160" s="183"/>
      <c r="AN160" s="183"/>
      <c r="AO160" s="183"/>
      <c r="AP160" s="183"/>
      <c r="AQ160" s="183"/>
      <c r="AR160" s="183"/>
      <c r="AS160" s="183"/>
      <c r="AT160" s="183"/>
      <c r="AU160" s="183"/>
      <c r="AV160" s="183"/>
      <c r="AW160" s="183"/>
      <c r="AX160" s="183"/>
      <c r="AY160" s="183"/>
      <c r="AZ160" s="132"/>
      <c r="BA160" s="132"/>
      <c r="BB160" s="132"/>
      <c r="BC160" s="132"/>
      <c r="BD160" s="132"/>
      <c r="BE160" s="132"/>
      <c r="BF160" s="132"/>
      <c r="BG160" s="132"/>
      <c r="BH160" s="132"/>
      <c r="BI160" s="132"/>
      <c r="BJ160" s="132"/>
      <c r="BK160" s="132"/>
      <c r="BL160" s="132"/>
      <c r="BM160" s="132"/>
      <c r="BN160" s="132"/>
      <c r="BO160" s="132"/>
      <c r="BP160" s="132"/>
      <c r="BQ160" s="132"/>
      <c r="BR160" s="132"/>
      <c r="BS160" s="132"/>
      <c r="BT160" s="132"/>
      <c r="BU160" s="132"/>
      <c r="BV160" s="132"/>
      <c r="BW160" s="132"/>
      <c r="BX160" s="132"/>
      <c r="BY160" s="132"/>
      <c r="BZ160" s="132"/>
      <c r="CA160" s="132"/>
      <c r="CB160" s="132"/>
      <c r="CC160" s="132"/>
      <c r="CD160" s="132"/>
      <c r="CE160" s="132"/>
      <c r="CF160" s="96"/>
      <c r="CG160" s="96"/>
      <c r="CH160" s="96"/>
      <c r="CI160" s="183"/>
      <c r="CJ160" s="183"/>
      <c r="CK160" s="183"/>
      <c r="CL160" s="183"/>
      <c r="CM160" s="183"/>
      <c r="CN160" s="183"/>
      <c r="CO160" s="183"/>
      <c r="CP160" s="183"/>
      <c r="CQ160" s="183"/>
      <c r="CR160" s="183"/>
      <c r="CS160" s="183"/>
      <c r="CT160" s="183"/>
      <c r="CU160" s="183"/>
      <c r="CV160" s="183"/>
      <c r="CW160" s="183"/>
      <c r="CX160" s="96"/>
      <c r="CY160" s="96"/>
      <c r="CZ160" s="96"/>
      <c r="DA160" s="96"/>
      <c r="DB160" s="96"/>
      <c r="DC160" s="96"/>
      <c r="DD160" s="96"/>
      <c r="DE160" s="96"/>
      <c r="DF160" s="96"/>
      <c r="DG160" s="96"/>
      <c r="DH160" s="96"/>
      <c r="DI160" s="96"/>
      <c r="DJ160" s="96"/>
      <c r="DK160" s="96"/>
      <c r="DL160" s="96"/>
      <c r="DM160" s="96"/>
      <c r="DN160" s="96"/>
      <c r="DO160" s="96"/>
      <c r="DP160" s="96"/>
      <c r="DQ160" s="96"/>
      <c r="DR160" s="96"/>
      <c r="DS160" s="96"/>
      <c r="DT160" s="96"/>
      <c r="DU160" s="96"/>
      <c r="DV160" s="96"/>
      <c r="DW160" s="96"/>
      <c r="DX160" s="96"/>
      <c r="DY160" s="96"/>
      <c r="DZ160" s="96"/>
      <c r="EA160" s="96"/>
      <c r="EB160" s="96"/>
      <c r="EC160" s="96"/>
      <c r="ED160" s="96"/>
      <c r="EE160" s="96"/>
      <c r="EF160" s="96"/>
      <c r="EG160" s="96"/>
      <c r="EH160" s="96"/>
    </row>
    <row r="161" spans="2:138" ht="15" customHeight="1">
      <c r="B161" s="104" t="s">
        <v>311</v>
      </c>
      <c r="C161" s="106" t="s">
        <v>266</v>
      </c>
      <c r="H161" s="243"/>
      <c r="I161" s="243"/>
      <c r="J161" s="243"/>
      <c r="K161" s="243"/>
      <c r="L161" s="243"/>
      <c r="M161" s="243"/>
      <c r="N161" s="243"/>
      <c r="O161" s="243"/>
      <c r="P161" s="243"/>
      <c r="Q161" s="243"/>
      <c r="R161" s="243"/>
      <c r="S161" s="243"/>
      <c r="T161" s="243"/>
      <c r="U161" s="132"/>
      <c r="V161" s="132"/>
      <c r="W161" s="132"/>
      <c r="X161" s="132"/>
      <c r="Y161" s="132"/>
      <c r="Z161" s="132"/>
      <c r="AA161" s="132"/>
      <c r="AB161" s="132"/>
      <c r="AC161" s="132"/>
      <c r="AD161" s="132"/>
      <c r="AE161" s="132"/>
      <c r="AF161" s="93"/>
      <c r="AG161" s="93"/>
      <c r="AH161" s="183"/>
      <c r="AI161" s="183"/>
      <c r="AJ161" s="183"/>
      <c r="AK161" s="183"/>
      <c r="AL161" s="183"/>
      <c r="AM161" s="183"/>
      <c r="AN161" s="183"/>
      <c r="AO161" s="183"/>
      <c r="AP161" s="183"/>
      <c r="AQ161" s="183"/>
      <c r="AR161" s="183"/>
      <c r="AS161" s="183"/>
      <c r="AT161" s="183"/>
      <c r="AU161" s="183"/>
      <c r="AV161" s="183"/>
      <c r="AW161" s="183"/>
      <c r="AX161" s="183"/>
      <c r="AY161" s="183"/>
      <c r="AZ161" s="132"/>
      <c r="BA161" s="132"/>
      <c r="BB161" s="132"/>
      <c r="BC161" s="132"/>
      <c r="BD161" s="132"/>
      <c r="BE161" s="132"/>
      <c r="BF161" s="132"/>
      <c r="BG161" s="132"/>
      <c r="BH161" s="132"/>
      <c r="BI161" s="132"/>
      <c r="BJ161" s="132"/>
      <c r="BK161" s="132"/>
      <c r="BL161" s="132"/>
      <c r="BM161" s="132"/>
      <c r="BN161" s="132"/>
      <c r="BO161" s="132"/>
      <c r="BP161" s="132"/>
      <c r="BQ161" s="132"/>
      <c r="BR161" s="132"/>
      <c r="BS161" s="132"/>
      <c r="BT161" s="132"/>
      <c r="BU161" s="132"/>
      <c r="BV161" s="132"/>
      <c r="BW161" s="132"/>
      <c r="BX161" s="132"/>
      <c r="BY161" s="132"/>
      <c r="BZ161" s="132"/>
      <c r="CA161" s="132"/>
      <c r="CB161" s="132"/>
      <c r="CC161" s="132"/>
      <c r="CD161" s="132"/>
      <c r="CE161" s="132"/>
      <c r="CF161" s="96"/>
      <c r="CG161" s="96"/>
      <c r="CH161" s="96"/>
      <c r="CI161" s="183"/>
      <c r="CJ161" s="183"/>
      <c r="CK161" s="183"/>
      <c r="CL161" s="183"/>
      <c r="CM161" s="183"/>
      <c r="CN161" s="183"/>
      <c r="CO161" s="183"/>
      <c r="CP161" s="183"/>
      <c r="CQ161" s="183"/>
      <c r="CR161" s="183"/>
      <c r="CS161" s="183"/>
      <c r="CT161" s="183"/>
      <c r="CU161" s="183"/>
      <c r="CV161" s="183"/>
      <c r="CW161" s="183"/>
      <c r="CX161" s="96"/>
      <c r="CY161" s="96"/>
      <c r="CZ161" s="96"/>
      <c r="DA161" s="96"/>
      <c r="DB161" s="96"/>
      <c r="DC161" s="96"/>
      <c r="DD161" s="96"/>
      <c r="DE161" s="96"/>
      <c r="DF161" s="96"/>
      <c r="DG161" s="96"/>
      <c r="DH161" s="96"/>
      <c r="DI161" s="96"/>
      <c r="DJ161" s="96"/>
      <c r="DK161" s="96"/>
      <c r="DL161" s="96"/>
      <c r="DM161" s="96"/>
      <c r="DN161" s="96"/>
      <c r="DO161" s="96"/>
      <c r="DP161" s="96"/>
      <c r="DQ161" s="96"/>
      <c r="DR161" s="96"/>
      <c r="DS161" s="96"/>
      <c r="DT161" s="96"/>
      <c r="DU161" s="96"/>
      <c r="DV161" s="96"/>
      <c r="DW161" s="96"/>
      <c r="DX161" s="96"/>
      <c r="DY161" s="96"/>
      <c r="DZ161" s="96"/>
      <c r="EA161" s="96"/>
      <c r="EB161" s="96"/>
      <c r="EC161" s="96"/>
      <c r="ED161" s="96"/>
      <c r="EE161" s="96"/>
      <c r="EF161" s="96"/>
      <c r="EG161" s="96"/>
      <c r="EH161" s="96"/>
    </row>
    <row r="162" spans="2:138" ht="15" customHeight="1">
      <c r="B162" s="84" t="s">
        <v>312</v>
      </c>
      <c r="C162" s="106" t="s">
        <v>181</v>
      </c>
      <c r="H162" s="243"/>
      <c r="I162" s="243"/>
      <c r="J162" s="243"/>
      <c r="K162" s="243"/>
      <c r="L162" s="243"/>
      <c r="M162" s="243"/>
      <c r="N162" s="243"/>
      <c r="O162" s="243"/>
      <c r="P162" s="243"/>
      <c r="Q162" s="243"/>
      <c r="R162" s="243"/>
      <c r="S162" s="243"/>
      <c r="T162" s="243"/>
      <c r="U162" s="132"/>
      <c r="V162" s="132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94"/>
      <c r="AG162" s="94"/>
      <c r="AH162" s="242"/>
      <c r="AI162" s="242"/>
      <c r="AJ162" s="242"/>
      <c r="AK162" s="242"/>
      <c r="AL162" s="242"/>
      <c r="AM162" s="242"/>
      <c r="AN162" s="242"/>
      <c r="AO162" s="242"/>
      <c r="AP162" s="242"/>
      <c r="AQ162" s="242"/>
      <c r="AR162" s="242"/>
      <c r="AS162" s="242"/>
      <c r="AT162" s="242"/>
      <c r="AU162" s="242"/>
      <c r="AV162" s="242"/>
      <c r="AW162" s="242"/>
      <c r="AX162" s="242"/>
      <c r="AY162" s="242"/>
      <c r="AZ162" s="132"/>
      <c r="BA162" s="132"/>
      <c r="BB162" s="132"/>
      <c r="BC162" s="132"/>
      <c r="BD162" s="132"/>
      <c r="BE162" s="132"/>
      <c r="BF162" s="132"/>
      <c r="BG162" s="132"/>
      <c r="BH162" s="132"/>
      <c r="BI162" s="132"/>
      <c r="BJ162" s="132"/>
      <c r="BK162" s="132"/>
      <c r="BL162" s="132"/>
      <c r="BM162" s="132"/>
      <c r="BN162" s="132"/>
      <c r="BO162" s="132"/>
      <c r="BP162" s="132"/>
      <c r="BQ162" s="132"/>
      <c r="BR162" s="132"/>
      <c r="BS162" s="132"/>
      <c r="BT162" s="132"/>
      <c r="BU162" s="132"/>
      <c r="BV162" s="132"/>
      <c r="BW162" s="132"/>
      <c r="BX162" s="132"/>
      <c r="BY162" s="132"/>
      <c r="BZ162" s="132"/>
      <c r="CA162" s="132"/>
      <c r="CB162" s="132"/>
      <c r="CC162" s="132"/>
      <c r="CD162" s="132"/>
      <c r="CE162" s="132"/>
      <c r="CF162" s="95"/>
      <c r="CG162" s="95"/>
      <c r="CH162" s="95"/>
      <c r="CI162" s="242"/>
      <c r="CJ162" s="242"/>
      <c r="CK162" s="242"/>
      <c r="CL162" s="242"/>
      <c r="CM162" s="242"/>
      <c r="CN162" s="242"/>
      <c r="CO162" s="242"/>
      <c r="CP162" s="242"/>
      <c r="CQ162" s="242"/>
      <c r="CR162" s="242"/>
      <c r="CS162" s="242"/>
      <c r="CT162" s="242"/>
      <c r="CU162" s="242"/>
      <c r="CV162" s="242"/>
      <c r="CW162" s="242"/>
      <c r="CX162" s="95"/>
      <c r="CY162" s="95"/>
      <c r="CZ162" s="95"/>
      <c r="DA162" s="95"/>
      <c r="DB162" s="95"/>
      <c r="DC162" s="95"/>
      <c r="DD162" s="95"/>
      <c r="DE162" s="95"/>
      <c r="DF162" s="95"/>
      <c r="DG162" s="95"/>
      <c r="DH162" s="95"/>
      <c r="DI162" s="95"/>
      <c r="DJ162" s="95"/>
      <c r="DK162" s="95"/>
      <c r="DL162" s="95"/>
      <c r="DM162" s="95"/>
      <c r="DN162" s="95"/>
      <c r="DO162" s="95"/>
      <c r="DP162" s="95"/>
      <c r="DQ162" s="95"/>
      <c r="DR162" s="95"/>
      <c r="DS162" s="95"/>
      <c r="DT162" s="95"/>
      <c r="DU162" s="95"/>
      <c r="DV162" s="95"/>
      <c r="DW162" s="95"/>
      <c r="DX162" s="95"/>
      <c r="DY162" s="95"/>
      <c r="DZ162" s="95"/>
      <c r="EA162" s="95"/>
      <c r="EB162" s="95"/>
      <c r="EC162" s="95"/>
      <c r="ED162" s="95"/>
      <c r="EE162" s="95"/>
      <c r="EF162" s="95"/>
      <c r="EG162" s="95"/>
      <c r="EH162" s="95"/>
    </row>
    <row r="163" spans="2:138" ht="15" customHeight="1">
      <c r="B163" s="85" t="s">
        <v>313</v>
      </c>
      <c r="C163" s="106" t="s">
        <v>181</v>
      </c>
      <c r="H163" s="243"/>
      <c r="I163" s="243"/>
      <c r="J163" s="243"/>
      <c r="K163" s="243"/>
      <c r="L163" s="243"/>
      <c r="M163" s="243"/>
      <c r="N163" s="243"/>
      <c r="O163" s="243"/>
      <c r="P163" s="243"/>
      <c r="Q163" s="243"/>
      <c r="R163" s="243"/>
      <c r="S163" s="243"/>
      <c r="T163" s="243"/>
      <c r="U163" s="132"/>
      <c r="V163" s="132"/>
      <c r="W163" s="132"/>
      <c r="X163" s="132"/>
      <c r="Y163" s="132"/>
      <c r="Z163" s="132"/>
      <c r="AA163" s="132"/>
      <c r="AB163" s="132"/>
      <c r="AC163" s="132"/>
      <c r="AD163" s="132"/>
      <c r="AE163" s="132"/>
      <c r="AF163" s="94"/>
      <c r="AG163" s="94"/>
      <c r="AH163" s="242"/>
      <c r="AI163" s="242"/>
      <c r="AJ163" s="242"/>
      <c r="AK163" s="242"/>
      <c r="AL163" s="242"/>
      <c r="AM163" s="242"/>
      <c r="AN163" s="242"/>
      <c r="AO163" s="242"/>
      <c r="AP163" s="242"/>
      <c r="AQ163" s="242"/>
      <c r="AR163" s="242"/>
      <c r="AS163" s="242"/>
      <c r="AT163" s="242"/>
      <c r="AU163" s="242"/>
      <c r="AV163" s="242"/>
      <c r="AW163" s="242"/>
      <c r="AX163" s="242"/>
      <c r="AY163" s="242"/>
      <c r="AZ163" s="132"/>
      <c r="BA163" s="132"/>
      <c r="BB163" s="132"/>
      <c r="BC163" s="132"/>
      <c r="BD163" s="132"/>
      <c r="BE163" s="132"/>
      <c r="BF163" s="132"/>
      <c r="BG163" s="132"/>
      <c r="BH163" s="132"/>
      <c r="BI163" s="132"/>
      <c r="BJ163" s="132"/>
      <c r="BK163" s="132"/>
      <c r="BL163" s="132"/>
      <c r="BM163" s="132"/>
      <c r="BN163" s="132"/>
      <c r="BO163" s="132"/>
      <c r="BP163" s="132"/>
      <c r="BQ163" s="132"/>
      <c r="BR163" s="132"/>
      <c r="BS163" s="132"/>
      <c r="BT163" s="132"/>
      <c r="BU163" s="132"/>
      <c r="BV163" s="132"/>
      <c r="BW163" s="132"/>
      <c r="BX163" s="132"/>
      <c r="BY163" s="132"/>
      <c r="BZ163" s="132"/>
      <c r="CA163" s="132"/>
      <c r="CB163" s="132"/>
      <c r="CC163" s="132"/>
      <c r="CD163" s="132"/>
      <c r="CE163" s="132"/>
      <c r="CF163" s="95"/>
      <c r="CG163" s="95"/>
      <c r="CH163" s="95"/>
      <c r="CI163" s="242"/>
      <c r="CJ163" s="242"/>
      <c r="CK163" s="242"/>
      <c r="CL163" s="242"/>
      <c r="CM163" s="242"/>
      <c r="CN163" s="242"/>
      <c r="CO163" s="242"/>
      <c r="CP163" s="242"/>
      <c r="CQ163" s="242"/>
      <c r="CR163" s="242"/>
      <c r="CS163" s="242"/>
      <c r="CT163" s="242"/>
      <c r="CU163" s="242"/>
      <c r="CV163" s="242"/>
      <c r="CW163" s="242"/>
      <c r="CX163" s="95"/>
      <c r="CY163" s="95"/>
      <c r="CZ163" s="95"/>
      <c r="DA163" s="95"/>
      <c r="DB163" s="95"/>
      <c r="DC163" s="95"/>
      <c r="DD163" s="95"/>
      <c r="DE163" s="95"/>
      <c r="DF163" s="95"/>
      <c r="DG163" s="95"/>
      <c r="DH163" s="95"/>
      <c r="DI163" s="95"/>
      <c r="DJ163" s="95"/>
      <c r="DK163" s="95"/>
      <c r="DL163" s="95"/>
      <c r="DM163" s="95"/>
      <c r="DN163" s="95"/>
      <c r="DO163" s="95"/>
      <c r="DP163" s="95"/>
      <c r="DQ163" s="95"/>
      <c r="DR163" s="95"/>
      <c r="DS163" s="95"/>
      <c r="DT163" s="95"/>
      <c r="DU163" s="95"/>
      <c r="DV163" s="95"/>
      <c r="DW163" s="95"/>
      <c r="DX163" s="95"/>
      <c r="DY163" s="95"/>
      <c r="DZ163" s="95"/>
      <c r="EA163" s="95"/>
      <c r="EB163" s="95"/>
      <c r="EC163" s="95"/>
      <c r="ED163" s="95"/>
      <c r="EE163" s="95"/>
      <c r="EF163" s="95"/>
      <c r="EG163" s="95"/>
      <c r="EH163" s="95"/>
    </row>
    <row r="164" spans="2:138" ht="15" customHeight="1">
      <c r="B164" s="85" t="s">
        <v>314</v>
      </c>
      <c r="C164" s="106" t="s">
        <v>152</v>
      </c>
      <c r="H164" s="243"/>
      <c r="I164" s="243"/>
      <c r="J164" s="243"/>
      <c r="K164" s="243"/>
      <c r="L164" s="243"/>
      <c r="M164" s="243"/>
      <c r="N164" s="243"/>
      <c r="O164" s="243"/>
      <c r="P164" s="243"/>
      <c r="Q164" s="243"/>
      <c r="R164" s="243"/>
      <c r="S164" s="243"/>
      <c r="T164" s="243"/>
      <c r="U164" s="132"/>
      <c r="V164" s="132"/>
      <c r="W164" s="132"/>
      <c r="X164" s="132"/>
      <c r="Y164" s="132"/>
      <c r="Z164" s="132"/>
      <c r="AA164" s="132"/>
      <c r="AB164" s="132"/>
      <c r="AC164" s="132"/>
      <c r="AD164" s="132"/>
      <c r="AE164" s="132"/>
      <c r="AF164" s="93"/>
      <c r="AG164" s="93"/>
      <c r="AH164" s="183"/>
      <c r="AI164" s="183"/>
      <c r="AJ164" s="183"/>
      <c r="AK164" s="183"/>
      <c r="AL164" s="183"/>
      <c r="AM164" s="183"/>
      <c r="AN164" s="183"/>
      <c r="AO164" s="183"/>
      <c r="AP164" s="183"/>
      <c r="AQ164" s="183"/>
      <c r="AR164" s="183"/>
      <c r="AS164" s="183"/>
      <c r="AT164" s="183"/>
      <c r="AU164" s="183"/>
      <c r="AV164" s="183"/>
      <c r="AW164" s="183"/>
      <c r="AX164" s="183"/>
      <c r="AY164" s="183"/>
      <c r="AZ164" s="132"/>
      <c r="BA164" s="132"/>
      <c r="BB164" s="132"/>
      <c r="BC164" s="132"/>
      <c r="BD164" s="132"/>
      <c r="BE164" s="132"/>
      <c r="BF164" s="132"/>
      <c r="BG164" s="132"/>
      <c r="BH164" s="132"/>
      <c r="BI164" s="132"/>
      <c r="BJ164" s="132"/>
      <c r="BK164" s="132"/>
      <c r="BL164" s="132"/>
      <c r="BM164" s="132"/>
      <c r="BN164" s="132"/>
      <c r="BO164" s="132"/>
      <c r="BP164" s="132"/>
      <c r="BQ164" s="132"/>
      <c r="BR164" s="132"/>
      <c r="BS164" s="132"/>
      <c r="BT164" s="132"/>
      <c r="BU164" s="132"/>
      <c r="BV164" s="132"/>
      <c r="BW164" s="132"/>
      <c r="BX164" s="132"/>
      <c r="BY164" s="132"/>
      <c r="BZ164" s="132"/>
      <c r="CA164" s="132"/>
      <c r="CB164" s="132"/>
      <c r="CC164" s="132"/>
      <c r="CD164" s="132"/>
      <c r="CE164" s="132"/>
      <c r="CF164" s="96"/>
      <c r="CG164" s="96"/>
      <c r="CH164" s="96"/>
      <c r="CI164" s="183"/>
      <c r="CJ164" s="183"/>
      <c r="CK164" s="183"/>
      <c r="CL164" s="183"/>
      <c r="CM164" s="183"/>
      <c r="CN164" s="183"/>
      <c r="CO164" s="183"/>
      <c r="CP164" s="183"/>
      <c r="CQ164" s="183"/>
      <c r="CR164" s="183"/>
      <c r="CS164" s="183"/>
      <c r="CT164" s="183"/>
      <c r="CU164" s="183"/>
      <c r="CV164" s="183"/>
      <c r="CW164" s="183"/>
      <c r="CX164" s="96"/>
      <c r="CY164" s="96"/>
      <c r="CZ164" s="96"/>
      <c r="DA164" s="96"/>
      <c r="DB164" s="96"/>
      <c r="DC164" s="96"/>
      <c r="DD164" s="96"/>
      <c r="DE164" s="96"/>
      <c r="DF164" s="96"/>
      <c r="DG164" s="96"/>
      <c r="DH164" s="96"/>
      <c r="DI164" s="96"/>
      <c r="DJ164" s="96"/>
      <c r="DK164" s="96"/>
      <c r="DL164" s="96"/>
      <c r="DM164" s="96"/>
      <c r="DN164" s="96"/>
      <c r="DO164" s="96"/>
      <c r="DP164" s="96"/>
      <c r="DQ164" s="96"/>
      <c r="DR164" s="96"/>
      <c r="DS164" s="96"/>
      <c r="DT164" s="96"/>
      <c r="DU164" s="96"/>
      <c r="DV164" s="96"/>
      <c r="DW164" s="96"/>
      <c r="DX164" s="96"/>
      <c r="DY164" s="96"/>
      <c r="DZ164" s="96"/>
      <c r="EA164" s="96"/>
      <c r="EB164" s="96"/>
      <c r="EC164" s="96"/>
      <c r="ED164" s="96"/>
      <c r="EE164" s="96"/>
      <c r="EF164" s="96"/>
      <c r="EG164" s="96"/>
      <c r="EH164" s="96"/>
    </row>
    <row r="165" spans="2:138" ht="15" customHeight="1">
      <c r="B165" s="85" t="s">
        <v>315</v>
      </c>
      <c r="C165" s="106" t="s">
        <v>153</v>
      </c>
      <c r="H165" s="243"/>
      <c r="I165" s="243"/>
      <c r="J165" s="243"/>
      <c r="K165" s="243"/>
      <c r="L165" s="243"/>
      <c r="M165" s="243"/>
      <c r="N165" s="243"/>
      <c r="O165" s="243"/>
      <c r="P165" s="243"/>
      <c r="Q165" s="243"/>
      <c r="R165" s="243"/>
      <c r="S165" s="243"/>
      <c r="T165" s="243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93"/>
      <c r="AG165" s="93"/>
      <c r="AH165" s="183"/>
      <c r="AI165" s="183"/>
      <c r="AJ165" s="183"/>
      <c r="AK165" s="183"/>
      <c r="AL165" s="183"/>
      <c r="AM165" s="183"/>
      <c r="AN165" s="183"/>
      <c r="AO165" s="183"/>
      <c r="AP165" s="183"/>
      <c r="AQ165" s="183"/>
      <c r="AR165" s="183"/>
      <c r="AS165" s="183"/>
      <c r="AT165" s="183"/>
      <c r="AU165" s="183"/>
      <c r="AV165" s="183"/>
      <c r="AW165" s="183"/>
      <c r="AX165" s="183"/>
      <c r="AY165" s="183"/>
      <c r="AZ165" s="132"/>
      <c r="BA165" s="132"/>
      <c r="BB165" s="132"/>
      <c r="BC165" s="132"/>
      <c r="BD165" s="132"/>
      <c r="BE165" s="132"/>
      <c r="BF165" s="132"/>
      <c r="BG165" s="132"/>
      <c r="BH165" s="132"/>
      <c r="BI165" s="132"/>
      <c r="BJ165" s="132"/>
      <c r="BK165" s="132"/>
      <c r="BL165" s="132"/>
      <c r="BM165" s="132"/>
      <c r="BN165" s="132"/>
      <c r="BO165" s="132"/>
      <c r="BP165" s="132"/>
      <c r="BQ165" s="132"/>
      <c r="BR165" s="132"/>
      <c r="BS165" s="132"/>
      <c r="BT165" s="132"/>
      <c r="BU165" s="132"/>
      <c r="BV165" s="132"/>
      <c r="BW165" s="132"/>
      <c r="BX165" s="132"/>
      <c r="BY165" s="132"/>
      <c r="BZ165" s="132"/>
      <c r="CA165" s="132"/>
      <c r="CB165" s="132"/>
      <c r="CC165" s="132"/>
      <c r="CD165" s="132"/>
      <c r="CE165" s="132"/>
      <c r="CF165" s="96"/>
      <c r="CG165" s="96"/>
      <c r="CH165" s="96"/>
      <c r="CI165" s="183"/>
      <c r="CJ165" s="183"/>
      <c r="CK165" s="183"/>
      <c r="CL165" s="183"/>
      <c r="CM165" s="183"/>
      <c r="CN165" s="183"/>
      <c r="CO165" s="183"/>
      <c r="CP165" s="183"/>
      <c r="CQ165" s="183"/>
      <c r="CR165" s="183"/>
      <c r="CS165" s="183"/>
      <c r="CT165" s="183"/>
      <c r="CU165" s="183"/>
      <c r="CV165" s="183"/>
      <c r="CW165" s="183"/>
      <c r="CX165" s="96"/>
      <c r="CY165" s="96"/>
      <c r="CZ165" s="96"/>
      <c r="DA165" s="96"/>
      <c r="DB165" s="96"/>
      <c r="DC165" s="96"/>
      <c r="DD165" s="96"/>
      <c r="DE165" s="96"/>
      <c r="DF165" s="96"/>
      <c r="DG165" s="96"/>
      <c r="DH165" s="96"/>
      <c r="DI165" s="96"/>
      <c r="DJ165" s="96"/>
      <c r="DK165" s="96"/>
      <c r="DL165" s="96"/>
      <c r="DM165" s="96"/>
      <c r="DN165" s="96"/>
      <c r="DO165" s="96"/>
      <c r="DP165" s="96"/>
      <c r="DQ165" s="96"/>
      <c r="DR165" s="96"/>
      <c r="DS165" s="96"/>
      <c r="DT165" s="96"/>
      <c r="DU165" s="96"/>
      <c r="DV165" s="96"/>
      <c r="DW165" s="96"/>
      <c r="DX165" s="96"/>
      <c r="DY165" s="96"/>
      <c r="DZ165" s="96"/>
      <c r="EA165" s="96"/>
      <c r="EB165" s="96"/>
      <c r="EC165" s="96"/>
      <c r="ED165" s="96"/>
      <c r="EE165" s="96"/>
      <c r="EF165" s="96"/>
      <c r="EG165" s="96"/>
      <c r="EH165" s="96"/>
    </row>
    <row r="166" spans="2:138" s="264" customFormat="1" ht="15" customHeight="1">
      <c r="B166" s="252" t="s">
        <v>316</v>
      </c>
      <c r="C166" s="253"/>
      <c r="D166" s="263"/>
      <c r="E166" s="263"/>
      <c r="F166" s="263"/>
      <c r="H166" s="265"/>
      <c r="I166" s="265"/>
      <c r="J166" s="265"/>
      <c r="K166" s="265"/>
      <c r="L166" s="265"/>
      <c r="M166" s="265"/>
      <c r="N166" s="265"/>
      <c r="O166" s="265"/>
      <c r="P166" s="265"/>
      <c r="Q166" s="265"/>
      <c r="R166" s="265"/>
      <c r="S166" s="265"/>
      <c r="T166" s="265"/>
      <c r="AF166" s="269"/>
      <c r="AG166" s="269"/>
      <c r="AH166" s="267"/>
      <c r="AI166" s="267"/>
      <c r="AJ166" s="267"/>
      <c r="AK166" s="267"/>
      <c r="AL166" s="267"/>
      <c r="AM166" s="267"/>
      <c r="AN166" s="267"/>
      <c r="AO166" s="267"/>
      <c r="AP166" s="267"/>
      <c r="AQ166" s="267"/>
      <c r="AR166" s="267"/>
      <c r="AS166" s="267"/>
      <c r="AT166" s="267"/>
      <c r="AU166" s="267"/>
      <c r="AV166" s="267"/>
      <c r="AW166" s="267"/>
      <c r="AX166" s="267"/>
      <c r="AY166" s="267"/>
      <c r="CF166" s="266"/>
      <c r="CG166" s="266"/>
      <c r="CH166" s="266"/>
      <c r="CI166" s="267"/>
      <c r="CJ166" s="267"/>
      <c r="CK166" s="267"/>
      <c r="CL166" s="267"/>
      <c r="CM166" s="267"/>
      <c r="CN166" s="267"/>
      <c r="CO166" s="267"/>
      <c r="CP166" s="267"/>
      <c r="CQ166" s="267"/>
      <c r="CR166" s="267"/>
      <c r="CS166" s="267"/>
      <c r="CT166" s="267"/>
      <c r="CU166" s="267"/>
      <c r="CV166" s="267"/>
      <c r="CW166" s="267"/>
      <c r="CX166" s="266"/>
      <c r="CY166" s="266"/>
      <c r="CZ166" s="266"/>
      <c r="DA166" s="266"/>
      <c r="DB166" s="266"/>
      <c r="DC166" s="266"/>
      <c r="DD166" s="266"/>
      <c r="DE166" s="266"/>
      <c r="DF166" s="266"/>
      <c r="DG166" s="266"/>
      <c r="DH166" s="266"/>
      <c r="DI166" s="266"/>
      <c r="DJ166" s="266"/>
      <c r="DK166" s="266"/>
      <c r="DL166" s="266"/>
      <c r="DM166" s="266"/>
      <c r="DN166" s="266"/>
      <c r="DO166" s="266"/>
      <c r="DP166" s="266"/>
      <c r="DQ166" s="266"/>
      <c r="DR166" s="266"/>
      <c r="DS166" s="266"/>
      <c r="DT166" s="266"/>
      <c r="DU166" s="266"/>
      <c r="DV166" s="266"/>
      <c r="DW166" s="266"/>
      <c r="DX166" s="266"/>
      <c r="DY166" s="266"/>
      <c r="DZ166" s="266"/>
      <c r="EA166" s="266"/>
      <c r="EB166" s="266"/>
      <c r="EC166" s="266"/>
      <c r="ED166" s="266"/>
      <c r="EE166" s="266"/>
      <c r="EF166" s="266"/>
      <c r="EG166" s="266"/>
      <c r="EH166" s="266"/>
    </row>
    <row r="167" spans="2:138" ht="15" customHeight="1">
      <c r="B167" s="105" t="s">
        <v>317</v>
      </c>
      <c r="C167" s="106" t="s">
        <v>174</v>
      </c>
      <c r="H167" s="243"/>
      <c r="I167" s="243"/>
      <c r="J167" s="243"/>
      <c r="K167" s="243"/>
      <c r="L167" s="243"/>
      <c r="M167" s="243"/>
      <c r="N167" s="243"/>
      <c r="O167" s="243"/>
      <c r="P167" s="243"/>
      <c r="Q167" s="243"/>
      <c r="R167" s="243"/>
      <c r="S167" s="243"/>
      <c r="T167" s="243"/>
      <c r="U167" s="132"/>
      <c r="V167" s="132"/>
      <c r="W167" s="132"/>
      <c r="X167" s="132"/>
      <c r="Y167" s="132"/>
      <c r="Z167" s="132"/>
      <c r="AA167" s="132"/>
      <c r="AB167" s="132"/>
      <c r="AC167" s="132"/>
      <c r="AD167" s="132"/>
      <c r="AE167" s="132"/>
      <c r="AF167" s="94"/>
      <c r="AG167" s="94"/>
      <c r="AH167" s="244"/>
      <c r="AI167" s="244"/>
      <c r="AJ167" s="244"/>
      <c r="AK167" s="244"/>
      <c r="AL167" s="244"/>
      <c r="AM167" s="244"/>
      <c r="AN167" s="244"/>
      <c r="AO167" s="244"/>
      <c r="AP167" s="244"/>
      <c r="AQ167" s="244"/>
      <c r="AR167" s="244"/>
      <c r="AS167" s="244"/>
      <c r="AT167" s="244"/>
      <c r="AU167" s="244"/>
      <c r="AV167" s="244"/>
      <c r="AW167" s="244"/>
      <c r="AX167" s="244"/>
      <c r="AY167" s="244"/>
      <c r="AZ167" s="132"/>
      <c r="BA167" s="132"/>
      <c r="BB167" s="132"/>
      <c r="BC167" s="132"/>
      <c r="BD167" s="132"/>
      <c r="BE167" s="132"/>
      <c r="BF167" s="132"/>
      <c r="BG167" s="132"/>
      <c r="BH167" s="132"/>
      <c r="BI167" s="132"/>
      <c r="BJ167" s="132"/>
      <c r="BK167" s="132"/>
      <c r="BL167" s="132"/>
      <c r="BM167" s="132"/>
      <c r="BN167" s="132"/>
      <c r="BO167" s="132"/>
      <c r="BP167" s="132"/>
      <c r="BQ167" s="132"/>
      <c r="BR167" s="132"/>
      <c r="BS167" s="132"/>
      <c r="BT167" s="132"/>
      <c r="BU167" s="132"/>
      <c r="BV167" s="132"/>
      <c r="BW167" s="132"/>
      <c r="BX167" s="132"/>
      <c r="BY167" s="132"/>
      <c r="BZ167" s="132"/>
      <c r="CA167" s="132"/>
      <c r="CB167" s="132"/>
      <c r="CC167" s="132"/>
      <c r="CD167" s="132"/>
      <c r="CE167" s="132"/>
      <c r="CF167" s="101"/>
      <c r="CG167" s="101"/>
      <c r="CH167" s="101"/>
      <c r="CI167" s="244"/>
      <c r="CJ167" s="244"/>
      <c r="CK167" s="244"/>
      <c r="CL167" s="244"/>
      <c r="CM167" s="244"/>
      <c r="CN167" s="244"/>
      <c r="CO167" s="244"/>
      <c r="CP167" s="244"/>
      <c r="CQ167" s="244"/>
      <c r="CR167" s="244"/>
      <c r="CS167" s="244"/>
      <c r="CT167" s="244"/>
      <c r="CU167" s="244"/>
      <c r="CV167" s="244"/>
      <c r="CW167" s="244"/>
      <c r="CX167" s="101"/>
      <c r="CY167" s="101"/>
      <c r="CZ167" s="101"/>
      <c r="DA167" s="101"/>
      <c r="DB167" s="101"/>
      <c r="DC167" s="101"/>
      <c r="DD167" s="101"/>
      <c r="DE167" s="101"/>
      <c r="DF167" s="101"/>
      <c r="DG167" s="101"/>
      <c r="DH167" s="101"/>
      <c r="DI167" s="101"/>
      <c r="DJ167" s="101"/>
      <c r="DK167" s="101"/>
      <c r="DL167" s="101"/>
      <c r="DM167" s="101"/>
      <c r="DN167" s="101"/>
      <c r="DO167" s="101"/>
      <c r="DP167" s="101"/>
      <c r="DQ167" s="101"/>
      <c r="DR167" s="101"/>
      <c r="DS167" s="101"/>
      <c r="DT167" s="101"/>
      <c r="DU167" s="101"/>
      <c r="DV167" s="101"/>
      <c r="DW167" s="101"/>
      <c r="DX167" s="101"/>
      <c r="DY167" s="101"/>
      <c r="DZ167" s="101"/>
      <c r="EA167" s="101"/>
      <c r="EB167" s="101"/>
      <c r="EC167" s="101"/>
      <c r="ED167" s="101"/>
      <c r="EE167" s="101"/>
      <c r="EF167" s="101"/>
      <c r="EG167" s="101"/>
      <c r="EH167" s="101"/>
    </row>
    <row r="168" spans="2:138" ht="15" customHeight="1">
      <c r="B168" s="104" t="s">
        <v>318</v>
      </c>
      <c r="C168" s="106" t="s">
        <v>181</v>
      </c>
      <c r="H168" s="243"/>
      <c r="I168" s="243"/>
      <c r="J168" s="243"/>
      <c r="K168" s="243"/>
      <c r="L168" s="243"/>
      <c r="M168" s="243"/>
      <c r="N168" s="243"/>
      <c r="O168" s="243"/>
      <c r="P168" s="243"/>
      <c r="Q168" s="243"/>
      <c r="R168" s="243"/>
      <c r="S168" s="243"/>
      <c r="T168" s="243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94"/>
      <c r="AG168" s="94"/>
      <c r="AH168" s="242"/>
      <c r="AI168" s="242"/>
      <c r="AJ168" s="242"/>
      <c r="AK168" s="242"/>
      <c r="AL168" s="242"/>
      <c r="AM168" s="242"/>
      <c r="AN168" s="242"/>
      <c r="AO168" s="242"/>
      <c r="AP168" s="242"/>
      <c r="AQ168" s="242"/>
      <c r="AR168" s="242"/>
      <c r="AS168" s="242"/>
      <c r="AT168" s="242"/>
      <c r="AU168" s="242"/>
      <c r="AV168" s="242"/>
      <c r="AW168" s="242"/>
      <c r="AX168" s="242"/>
      <c r="AY168" s="242"/>
      <c r="AZ168" s="132"/>
      <c r="BA168" s="132"/>
      <c r="BB168" s="132"/>
      <c r="BC168" s="132"/>
      <c r="BD168" s="132"/>
      <c r="BE168" s="132"/>
      <c r="BF168" s="132"/>
      <c r="BG168" s="132"/>
      <c r="BH168" s="132"/>
      <c r="BI168" s="132"/>
      <c r="BJ168" s="132"/>
      <c r="BK168" s="132"/>
      <c r="BL168" s="132"/>
      <c r="BM168" s="132"/>
      <c r="BN168" s="132"/>
      <c r="BO168" s="132"/>
      <c r="BP168" s="132"/>
      <c r="BQ168" s="132"/>
      <c r="BR168" s="132"/>
      <c r="BS168" s="132"/>
      <c r="BT168" s="132"/>
      <c r="BU168" s="132"/>
      <c r="BV168" s="132"/>
      <c r="BW168" s="132"/>
      <c r="BX168" s="132"/>
      <c r="BY168" s="132"/>
      <c r="BZ168" s="132"/>
      <c r="CA168" s="132"/>
      <c r="CB168" s="132"/>
      <c r="CC168" s="132"/>
      <c r="CD168" s="132"/>
      <c r="CE168" s="132"/>
      <c r="CF168" s="95"/>
      <c r="CG168" s="95"/>
      <c r="CH168" s="95"/>
      <c r="CI168" s="242"/>
      <c r="CJ168" s="242"/>
      <c r="CK168" s="242"/>
      <c r="CL168" s="242"/>
      <c r="CM168" s="242"/>
      <c r="CN168" s="242"/>
      <c r="CO168" s="242"/>
      <c r="CP168" s="242"/>
      <c r="CQ168" s="242"/>
      <c r="CR168" s="242"/>
      <c r="CS168" s="242"/>
      <c r="CT168" s="242"/>
      <c r="CU168" s="242"/>
      <c r="CV168" s="242"/>
      <c r="CW168" s="242"/>
      <c r="CX168" s="95"/>
      <c r="CY168" s="95"/>
      <c r="CZ168" s="95"/>
      <c r="DA168" s="95"/>
      <c r="DB168" s="95"/>
      <c r="DC168" s="95"/>
      <c r="DD168" s="95"/>
      <c r="DE168" s="95"/>
      <c r="DF168" s="95"/>
      <c r="DG168" s="95"/>
      <c r="DH168" s="95"/>
      <c r="DI168" s="95"/>
      <c r="DJ168" s="95"/>
      <c r="DK168" s="95"/>
      <c r="DL168" s="95"/>
      <c r="DM168" s="95"/>
      <c r="DN168" s="95"/>
      <c r="DO168" s="95"/>
      <c r="DP168" s="95"/>
      <c r="DQ168" s="95"/>
      <c r="DR168" s="95"/>
      <c r="DS168" s="95"/>
      <c r="DT168" s="95"/>
      <c r="DU168" s="95"/>
      <c r="DV168" s="95"/>
      <c r="DW168" s="95"/>
      <c r="DX168" s="95"/>
      <c r="DY168" s="95"/>
      <c r="DZ168" s="95"/>
      <c r="EA168" s="95"/>
      <c r="EB168" s="95"/>
      <c r="EC168" s="95"/>
      <c r="ED168" s="95"/>
      <c r="EE168" s="95"/>
      <c r="EF168" s="95"/>
      <c r="EG168" s="95"/>
      <c r="EH168" s="95"/>
    </row>
    <row r="169" spans="2:138" ht="15" customHeight="1">
      <c r="B169" s="104" t="s">
        <v>319</v>
      </c>
      <c r="C169" s="106" t="s">
        <v>183</v>
      </c>
      <c r="H169" s="243"/>
      <c r="I169" s="243"/>
      <c r="J169" s="243"/>
      <c r="K169" s="243"/>
      <c r="L169" s="243"/>
      <c r="M169" s="243"/>
      <c r="N169" s="243"/>
      <c r="O169" s="243"/>
      <c r="P169" s="243"/>
      <c r="Q169" s="243"/>
      <c r="R169" s="243"/>
      <c r="S169" s="243"/>
      <c r="T169" s="243"/>
      <c r="U169" s="132"/>
      <c r="V169" s="132"/>
      <c r="W169" s="132"/>
      <c r="X169" s="132"/>
      <c r="Y169" s="132"/>
      <c r="Z169" s="132"/>
      <c r="AA169" s="132"/>
      <c r="AB169" s="132"/>
      <c r="AC169" s="132"/>
      <c r="AD169" s="132"/>
      <c r="AE169" s="132"/>
      <c r="AF169" s="198"/>
      <c r="AG169" s="198"/>
      <c r="AH169" s="150"/>
      <c r="AI169" s="150"/>
      <c r="AJ169" s="150"/>
      <c r="AK169" s="150"/>
      <c r="AL169" s="150"/>
      <c r="AM169" s="150"/>
      <c r="AN169" s="150"/>
      <c r="AO169" s="150"/>
      <c r="AP169" s="150"/>
      <c r="AQ169" s="150"/>
      <c r="AR169" s="150"/>
      <c r="AS169" s="150"/>
      <c r="AT169" s="150"/>
      <c r="AU169" s="150"/>
      <c r="AV169" s="150"/>
      <c r="AW169" s="150"/>
      <c r="AX169" s="150"/>
      <c r="AY169" s="150"/>
      <c r="AZ169" s="132"/>
      <c r="BA169" s="132"/>
      <c r="BB169" s="132"/>
      <c r="BC169" s="132"/>
      <c r="BD169" s="132"/>
      <c r="BE169" s="132"/>
      <c r="BF169" s="132"/>
      <c r="BG169" s="132"/>
      <c r="BH169" s="132"/>
      <c r="BI169" s="132"/>
      <c r="BJ169" s="132"/>
      <c r="BK169" s="132"/>
      <c r="BL169" s="132"/>
      <c r="BM169" s="132"/>
      <c r="BN169" s="132"/>
      <c r="BO169" s="132"/>
      <c r="BP169" s="132"/>
      <c r="BQ169" s="132"/>
      <c r="BR169" s="132"/>
      <c r="BS169" s="132"/>
      <c r="BT169" s="132"/>
      <c r="BU169" s="132"/>
      <c r="BV169" s="132"/>
      <c r="BW169" s="132"/>
      <c r="BX169" s="132"/>
      <c r="BY169" s="132"/>
      <c r="BZ169" s="132"/>
      <c r="CA169" s="132"/>
      <c r="CB169" s="132"/>
      <c r="CC169" s="132"/>
      <c r="CD169" s="132"/>
      <c r="CE169" s="132"/>
      <c r="CF169" s="129"/>
      <c r="CG169" s="129"/>
      <c r="CH169" s="129"/>
      <c r="CI169" s="150"/>
      <c r="CJ169" s="150"/>
      <c r="CK169" s="150"/>
      <c r="CL169" s="150"/>
      <c r="CM169" s="150"/>
      <c r="CN169" s="150"/>
      <c r="CO169" s="150"/>
      <c r="CP169" s="150"/>
      <c r="CQ169" s="150"/>
      <c r="CR169" s="150"/>
      <c r="CS169" s="150"/>
      <c r="CT169" s="150"/>
      <c r="CU169" s="150"/>
      <c r="CV169" s="150"/>
      <c r="CW169" s="150"/>
      <c r="CX169" s="129"/>
      <c r="CY169" s="129"/>
      <c r="CZ169" s="129"/>
      <c r="DA169" s="129"/>
      <c r="DB169" s="129"/>
      <c r="DC169" s="129"/>
      <c r="DD169" s="129"/>
      <c r="DE169" s="129"/>
      <c r="DF169" s="129"/>
      <c r="DG169" s="129"/>
      <c r="DH169" s="129"/>
      <c r="DI169" s="129"/>
      <c r="DJ169" s="129"/>
      <c r="DK169" s="129"/>
      <c r="DL169" s="129"/>
      <c r="DM169" s="129"/>
      <c r="DN169" s="129"/>
      <c r="DO169" s="129"/>
      <c r="DP169" s="129"/>
      <c r="DQ169" s="129"/>
      <c r="DR169" s="129"/>
      <c r="DS169" s="129"/>
      <c r="DT169" s="129"/>
      <c r="DU169" s="129"/>
      <c r="DV169" s="129"/>
      <c r="DW169" s="129"/>
      <c r="DX169" s="129"/>
      <c r="DY169" s="129"/>
      <c r="DZ169" s="129"/>
      <c r="EA169" s="129"/>
      <c r="EB169" s="129"/>
      <c r="EC169" s="129"/>
      <c r="ED169" s="129"/>
      <c r="EE169" s="129"/>
      <c r="EF169" s="129"/>
      <c r="EG169" s="129"/>
      <c r="EH169" s="129"/>
    </row>
    <row r="170" spans="2:138" ht="15" customHeight="1">
      <c r="B170" s="104" t="s">
        <v>320</v>
      </c>
      <c r="C170" s="106" t="s">
        <v>181</v>
      </c>
      <c r="H170" s="243"/>
      <c r="I170" s="243"/>
      <c r="J170" s="243"/>
      <c r="K170" s="243"/>
      <c r="L170" s="243"/>
      <c r="M170" s="243"/>
      <c r="N170" s="243"/>
      <c r="O170" s="243"/>
      <c r="P170" s="243"/>
      <c r="Q170" s="243"/>
      <c r="R170" s="243"/>
      <c r="S170" s="243"/>
      <c r="T170" s="243"/>
      <c r="U170" s="132"/>
      <c r="V170" s="132"/>
      <c r="W170" s="132"/>
      <c r="X170" s="132"/>
      <c r="Y170" s="132"/>
      <c r="Z170" s="132"/>
      <c r="AA170" s="132"/>
      <c r="AB170" s="132"/>
      <c r="AC170" s="132"/>
      <c r="AD170" s="132"/>
      <c r="AE170" s="132"/>
      <c r="AF170" s="94"/>
      <c r="AG170" s="94"/>
      <c r="AH170" s="242"/>
      <c r="AI170" s="242"/>
      <c r="AJ170" s="242"/>
      <c r="AK170" s="242"/>
      <c r="AL170" s="242"/>
      <c r="AM170" s="242"/>
      <c r="AN170" s="242"/>
      <c r="AO170" s="242"/>
      <c r="AP170" s="242"/>
      <c r="AQ170" s="242"/>
      <c r="AR170" s="242"/>
      <c r="AS170" s="242"/>
      <c r="AT170" s="242"/>
      <c r="AU170" s="242"/>
      <c r="AV170" s="242"/>
      <c r="AW170" s="242"/>
      <c r="AX170" s="242"/>
      <c r="AY170" s="242"/>
      <c r="AZ170" s="132"/>
      <c r="BA170" s="132"/>
      <c r="BB170" s="132"/>
      <c r="BC170" s="132"/>
      <c r="BD170" s="132"/>
      <c r="BE170" s="132"/>
      <c r="BF170" s="132"/>
      <c r="BG170" s="132"/>
      <c r="BH170" s="132"/>
      <c r="BI170" s="132"/>
      <c r="BJ170" s="132"/>
      <c r="BK170" s="132"/>
      <c r="BL170" s="132"/>
      <c r="BM170" s="132"/>
      <c r="BN170" s="132"/>
      <c r="BO170" s="132"/>
      <c r="BP170" s="132"/>
      <c r="BQ170" s="132"/>
      <c r="BR170" s="132"/>
      <c r="BS170" s="132"/>
      <c r="BT170" s="132"/>
      <c r="BU170" s="132"/>
      <c r="BV170" s="132"/>
      <c r="BW170" s="132"/>
      <c r="BX170" s="132"/>
      <c r="BY170" s="132"/>
      <c r="BZ170" s="132"/>
      <c r="CA170" s="132"/>
      <c r="CB170" s="132"/>
      <c r="CC170" s="132"/>
      <c r="CD170" s="132"/>
      <c r="CE170" s="132"/>
      <c r="CF170" s="95"/>
      <c r="CG170" s="95"/>
      <c r="CH170" s="95"/>
      <c r="CI170" s="242"/>
      <c r="CJ170" s="242"/>
      <c r="CK170" s="242"/>
      <c r="CL170" s="242"/>
      <c r="CM170" s="242"/>
      <c r="CN170" s="242"/>
      <c r="CO170" s="242"/>
      <c r="CP170" s="242"/>
      <c r="CQ170" s="242"/>
      <c r="CR170" s="242"/>
      <c r="CS170" s="242"/>
      <c r="CT170" s="242"/>
      <c r="CU170" s="242"/>
      <c r="CV170" s="242"/>
      <c r="CW170" s="242"/>
      <c r="CX170" s="95"/>
      <c r="CY170" s="95"/>
      <c r="CZ170" s="95"/>
      <c r="DA170" s="95"/>
      <c r="DB170" s="95"/>
      <c r="DC170" s="95"/>
      <c r="DD170" s="95"/>
      <c r="DE170" s="95"/>
      <c r="DF170" s="95"/>
      <c r="DG170" s="95"/>
      <c r="DH170" s="95"/>
      <c r="DI170" s="95"/>
      <c r="DJ170" s="95"/>
      <c r="DK170" s="95"/>
      <c r="DL170" s="95"/>
      <c r="DM170" s="95"/>
      <c r="DN170" s="95"/>
      <c r="DO170" s="95"/>
      <c r="DP170" s="95"/>
      <c r="DQ170" s="95"/>
      <c r="DR170" s="95"/>
      <c r="DS170" s="95"/>
      <c r="DT170" s="95"/>
      <c r="DU170" s="95"/>
      <c r="DV170" s="95"/>
      <c r="DW170" s="95"/>
      <c r="DX170" s="95"/>
      <c r="DY170" s="95"/>
      <c r="DZ170" s="95"/>
      <c r="EA170" s="95"/>
      <c r="EB170" s="95"/>
      <c r="EC170" s="95"/>
      <c r="ED170" s="95"/>
      <c r="EE170" s="95"/>
      <c r="EF170" s="95"/>
      <c r="EG170" s="95"/>
      <c r="EH170" s="95"/>
    </row>
    <row r="171" spans="2:138" ht="15" customHeight="1">
      <c r="B171" s="104" t="s">
        <v>321</v>
      </c>
      <c r="C171" s="106" t="s">
        <v>181</v>
      </c>
      <c r="H171" s="243"/>
      <c r="I171" s="243"/>
      <c r="J171" s="243"/>
      <c r="K171" s="243"/>
      <c r="L171" s="243"/>
      <c r="M171" s="243"/>
      <c r="N171" s="243"/>
      <c r="O171" s="243"/>
      <c r="P171" s="243"/>
      <c r="Q171" s="243"/>
      <c r="R171" s="243"/>
      <c r="S171" s="243"/>
      <c r="T171" s="243"/>
      <c r="U171" s="132"/>
      <c r="V171" s="132"/>
      <c r="W171" s="132"/>
      <c r="X171" s="132"/>
      <c r="Y171" s="132"/>
      <c r="Z171" s="132"/>
      <c r="AA171" s="132"/>
      <c r="AB171" s="132"/>
      <c r="AC171" s="132"/>
      <c r="AD171" s="132"/>
      <c r="AE171" s="132"/>
      <c r="AF171" s="94"/>
      <c r="AG171" s="94"/>
      <c r="AH171" s="242"/>
      <c r="AI171" s="242"/>
      <c r="AJ171" s="242"/>
      <c r="AK171" s="242"/>
      <c r="AL171" s="242"/>
      <c r="AM171" s="242"/>
      <c r="AN171" s="242"/>
      <c r="AO171" s="242"/>
      <c r="AP171" s="242"/>
      <c r="AQ171" s="242"/>
      <c r="AR171" s="242"/>
      <c r="AS171" s="242"/>
      <c r="AT171" s="242"/>
      <c r="AU171" s="242"/>
      <c r="AV171" s="242"/>
      <c r="AW171" s="242"/>
      <c r="AX171" s="242"/>
      <c r="AY171" s="242"/>
      <c r="AZ171" s="132"/>
      <c r="BA171" s="132"/>
      <c r="BB171" s="132"/>
      <c r="BC171" s="132"/>
      <c r="BD171" s="132"/>
      <c r="BE171" s="132"/>
      <c r="BF171" s="132"/>
      <c r="BG171" s="132"/>
      <c r="BH171" s="132"/>
      <c r="BI171" s="132"/>
      <c r="BJ171" s="132"/>
      <c r="BK171" s="132"/>
      <c r="BL171" s="132"/>
      <c r="BM171" s="132"/>
      <c r="BN171" s="132"/>
      <c r="BO171" s="132"/>
      <c r="BP171" s="132"/>
      <c r="BQ171" s="132"/>
      <c r="BR171" s="132"/>
      <c r="BS171" s="132"/>
      <c r="BT171" s="132"/>
      <c r="BU171" s="132"/>
      <c r="BV171" s="132"/>
      <c r="BW171" s="132"/>
      <c r="BX171" s="132"/>
      <c r="BY171" s="132"/>
      <c r="BZ171" s="132"/>
      <c r="CA171" s="132"/>
      <c r="CB171" s="132"/>
      <c r="CC171" s="132"/>
      <c r="CD171" s="132"/>
      <c r="CE171" s="132"/>
      <c r="CF171" s="95"/>
      <c r="CG171" s="95"/>
      <c r="CH171" s="95"/>
      <c r="CI171" s="242"/>
      <c r="CJ171" s="242"/>
      <c r="CK171" s="242"/>
      <c r="CL171" s="242"/>
      <c r="CM171" s="242"/>
      <c r="CN171" s="242"/>
      <c r="CO171" s="242"/>
      <c r="CP171" s="242"/>
      <c r="CQ171" s="242"/>
      <c r="CR171" s="242"/>
      <c r="CS171" s="242"/>
      <c r="CT171" s="242"/>
      <c r="CU171" s="242"/>
      <c r="CV171" s="242"/>
      <c r="CW171" s="242"/>
      <c r="CX171" s="95"/>
      <c r="CY171" s="95"/>
      <c r="CZ171" s="95"/>
      <c r="DA171" s="95"/>
      <c r="DB171" s="95"/>
      <c r="DC171" s="95"/>
      <c r="DD171" s="95"/>
      <c r="DE171" s="95"/>
      <c r="DF171" s="95"/>
      <c r="DG171" s="95"/>
      <c r="DH171" s="95"/>
      <c r="DI171" s="95"/>
      <c r="DJ171" s="95"/>
      <c r="DK171" s="95"/>
      <c r="DL171" s="95"/>
      <c r="DM171" s="95"/>
      <c r="DN171" s="95"/>
      <c r="DO171" s="95"/>
      <c r="DP171" s="95"/>
      <c r="DQ171" s="95"/>
      <c r="DR171" s="95"/>
      <c r="DS171" s="95"/>
      <c r="DT171" s="95"/>
      <c r="DU171" s="95"/>
      <c r="DV171" s="95"/>
      <c r="DW171" s="95"/>
      <c r="DX171" s="95"/>
      <c r="DY171" s="95"/>
      <c r="DZ171" s="95"/>
      <c r="EA171" s="95"/>
      <c r="EB171" s="95"/>
      <c r="EC171" s="95"/>
      <c r="ED171" s="95"/>
      <c r="EE171" s="95"/>
      <c r="EF171" s="95"/>
      <c r="EG171" s="95"/>
      <c r="EH171" s="95"/>
    </row>
    <row r="172" spans="2:138" ht="15" customHeight="1">
      <c r="B172" s="104" t="s">
        <v>322</v>
      </c>
      <c r="C172" s="106" t="s">
        <v>181</v>
      </c>
      <c r="H172" s="243"/>
      <c r="I172" s="243"/>
      <c r="J172" s="243"/>
      <c r="K172" s="243"/>
      <c r="L172" s="243"/>
      <c r="M172" s="243"/>
      <c r="N172" s="243"/>
      <c r="O172" s="243"/>
      <c r="P172" s="243"/>
      <c r="Q172" s="243"/>
      <c r="R172" s="243"/>
      <c r="S172" s="243"/>
      <c r="T172" s="243"/>
      <c r="U172" s="132"/>
      <c r="V172" s="132"/>
      <c r="W172" s="132"/>
      <c r="X172" s="132"/>
      <c r="Y172" s="132"/>
      <c r="Z172" s="132"/>
      <c r="AA172" s="132"/>
      <c r="AB172" s="132"/>
      <c r="AC172" s="132"/>
      <c r="AD172" s="132"/>
      <c r="AE172" s="132"/>
      <c r="AF172" s="94"/>
      <c r="AG172" s="94"/>
      <c r="AH172" s="242"/>
      <c r="AI172" s="242"/>
      <c r="AJ172" s="242"/>
      <c r="AK172" s="242"/>
      <c r="AL172" s="242"/>
      <c r="AM172" s="242"/>
      <c r="AN172" s="242"/>
      <c r="AO172" s="242"/>
      <c r="AP172" s="242"/>
      <c r="AQ172" s="242"/>
      <c r="AR172" s="242"/>
      <c r="AS172" s="242"/>
      <c r="AT172" s="242"/>
      <c r="AU172" s="242"/>
      <c r="AV172" s="242"/>
      <c r="AW172" s="242"/>
      <c r="AX172" s="242"/>
      <c r="AY172" s="242"/>
      <c r="AZ172" s="132"/>
      <c r="BA172" s="132"/>
      <c r="BB172" s="132"/>
      <c r="BC172" s="132"/>
      <c r="BD172" s="132"/>
      <c r="BE172" s="132"/>
      <c r="BF172" s="132"/>
      <c r="BG172" s="132"/>
      <c r="BH172" s="132"/>
      <c r="BI172" s="132"/>
      <c r="BJ172" s="132"/>
      <c r="BK172" s="132"/>
      <c r="BL172" s="132"/>
      <c r="BM172" s="132"/>
      <c r="BN172" s="132"/>
      <c r="BO172" s="132"/>
      <c r="BP172" s="132"/>
      <c r="BQ172" s="132"/>
      <c r="BR172" s="132"/>
      <c r="BS172" s="132"/>
      <c r="BT172" s="132"/>
      <c r="BU172" s="132"/>
      <c r="BV172" s="132"/>
      <c r="BW172" s="132"/>
      <c r="BX172" s="132"/>
      <c r="BY172" s="132"/>
      <c r="BZ172" s="132"/>
      <c r="CA172" s="132"/>
      <c r="CB172" s="132"/>
      <c r="CC172" s="132"/>
      <c r="CD172" s="132"/>
      <c r="CE172" s="132"/>
      <c r="CF172" s="95"/>
      <c r="CG172" s="95"/>
      <c r="CH172" s="95"/>
      <c r="CI172" s="242"/>
      <c r="CJ172" s="242"/>
      <c r="CK172" s="242"/>
      <c r="CL172" s="242"/>
      <c r="CM172" s="242"/>
      <c r="CN172" s="242"/>
      <c r="CO172" s="242"/>
      <c r="CP172" s="242"/>
      <c r="CQ172" s="242"/>
      <c r="CR172" s="242"/>
      <c r="CS172" s="242"/>
      <c r="CT172" s="242"/>
      <c r="CU172" s="242"/>
      <c r="CV172" s="242"/>
      <c r="CW172" s="242"/>
      <c r="CX172" s="95"/>
      <c r="CY172" s="95"/>
      <c r="CZ172" s="95"/>
      <c r="DA172" s="95"/>
      <c r="DB172" s="95"/>
      <c r="DC172" s="95"/>
      <c r="DD172" s="95"/>
      <c r="DE172" s="95"/>
      <c r="DF172" s="95"/>
      <c r="DG172" s="95"/>
      <c r="DH172" s="95"/>
      <c r="DI172" s="95"/>
      <c r="DJ172" s="95"/>
      <c r="DK172" s="95"/>
      <c r="DL172" s="95"/>
      <c r="DM172" s="95"/>
      <c r="DN172" s="95"/>
      <c r="DO172" s="95"/>
      <c r="DP172" s="95"/>
      <c r="DQ172" s="95"/>
      <c r="DR172" s="95"/>
      <c r="DS172" s="95"/>
      <c r="DT172" s="95"/>
      <c r="DU172" s="95"/>
      <c r="DV172" s="95"/>
      <c r="DW172" s="95"/>
      <c r="DX172" s="95"/>
      <c r="DY172" s="95"/>
      <c r="DZ172" s="95"/>
      <c r="EA172" s="95"/>
      <c r="EB172" s="95"/>
      <c r="EC172" s="95"/>
      <c r="ED172" s="95"/>
      <c r="EE172" s="95"/>
      <c r="EF172" s="95"/>
      <c r="EG172" s="95"/>
      <c r="EH172" s="95"/>
    </row>
    <row r="173" spans="2:138" ht="15" customHeight="1">
      <c r="B173" s="104" t="s">
        <v>323</v>
      </c>
      <c r="C173" s="106" t="s">
        <v>183</v>
      </c>
      <c r="H173" s="243"/>
      <c r="I173" s="243"/>
      <c r="J173" s="243"/>
      <c r="K173" s="243"/>
      <c r="L173" s="243"/>
      <c r="M173" s="243"/>
      <c r="N173" s="243"/>
      <c r="O173" s="243"/>
      <c r="P173" s="243"/>
      <c r="Q173" s="243"/>
      <c r="R173" s="243"/>
      <c r="S173" s="243"/>
      <c r="T173" s="243"/>
      <c r="U173" s="132"/>
      <c r="V173" s="132"/>
      <c r="W173" s="132"/>
      <c r="X173" s="132"/>
      <c r="Y173" s="132"/>
      <c r="Z173" s="132"/>
      <c r="AA173" s="132"/>
      <c r="AB173" s="132"/>
      <c r="AC173" s="132"/>
      <c r="AD173" s="132"/>
      <c r="AE173" s="132"/>
      <c r="AF173" s="198"/>
      <c r="AG173" s="198"/>
      <c r="AH173" s="150"/>
      <c r="AI173" s="150"/>
      <c r="AJ173" s="150"/>
      <c r="AK173" s="150"/>
      <c r="AL173" s="150"/>
      <c r="AM173" s="150"/>
      <c r="AN173" s="150"/>
      <c r="AO173" s="150"/>
      <c r="AP173" s="150"/>
      <c r="AQ173" s="150"/>
      <c r="AR173" s="150"/>
      <c r="AS173" s="150"/>
      <c r="AT173" s="150"/>
      <c r="AU173" s="150"/>
      <c r="AV173" s="150"/>
      <c r="AW173" s="150"/>
      <c r="AX173" s="150"/>
      <c r="AY173" s="150"/>
      <c r="AZ173" s="132"/>
      <c r="BA173" s="132"/>
      <c r="BB173" s="132"/>
      <c r="BC173" s="132"/>
      <c r="BD173" s="132"/>
      <c r="BE173" s="132"/>
      <c r="BF173" s="132"/>
      <c r="BG173" s="132"/>
      <c r="BH173" s="132"/>
      <c r="BI173" s="132"/>
      <c r="BJ173" s="132"/>
      <c r="BK173" s="132"/>
      <c r="BL173" s="132"/>
      <c r="BM173" s="132"/>
      <c r="BN173" s="132"/>
      <c r="BO173" s="132"/>
      <c r="BP173" s="132"/>
      <c r="BQ173" s="132"/>
      <c r="BR173" s="132"/>
      <c r="BS173" s="132"/>
      <c r="BT173" s="132"/>
      <c r="BU173" s="132"/>
      <c r="BV173" s="132"/>
      <c r="BW173" s="132"/>
      <c r="BX173" s="132"/>
      <c r="BY173" s="132"/>
      <c r="BZ173" s="132"/>
      <c r="CA173" s="132"/>
      <c r="CB173" s="132"/>
      <c r="CC173" s="132"/>
      <c r="CD173" s="132"/>
      <c r="CE173" s="132"/>
      <c r="CF173" s="129"/>
      <c r="CG173" s="129"/>
      <c r="CH173" s="129"/>
      <c r="CI173" s="150"/>
      <c r="CJ173" s="150"/>
      <c r="CK173" s="150"/>
      <c r="CL173" s="150"/>
      <c r="CM173" s="150"/>
      <c r="CN173" s="150"/>
      <c r="CO173" s="150"/>
      <c r="CP173" s="150"/>
      <c r="CQ173" s="150"/>
      <c r="CR173" s="150"/>
      <c r="CS173" s="150"/>
      <c r="CT173" s="150"/>
      <c r="CU173" s="150"/>
      <c r="CV173" s="150"/>
      <c r="CW173" s="150"/>
      <c r="CX173" s="129"/>
      <c r="CY173" s="129"/>
      <c r="CZ173" s="129"/>
      <c r="DA173" s="129"/>
      <c r="DB173" s="129"/>
      <c r="DC173" s="129"/>
      <c r="DD173" s="129"/>
      <c r="DE173" s="129"/>
      <c r="DF173" s="129"/>
      <c r="DG173" s="129"/>
      <c r="DH173" s="129"/>
      <c r="DI173" s="129"/>
      <c r="DJ173" s="129"/>
      <c r="DK173" s="129"/>
      <c r="DL173" s="129"/>
      <c r="DM173" s="129"/>
      <c r="DN173" s="129"/>
      <c r="DO173" s="129"/>
      <c r="DP173" s="129"/>
      <c r="DQ173" s="129"/>
      <c r="DR173" s="129"/>
      <c r="DS173" s="129"/>
      <c r="DT173" s="129"/>
      <c r="DU173" s="129"/>
      <c r="DV173" s="129"/>
      <c r="DW173" s="129"/>
      <c r="DX173" s="129"/>
      <c r="DY173" s="129"/>
      <c r="DZ173" s="129"/>
      <c r="EA173" s="129"/>
      <c r="EB173" s="129"/>
      <c r="EC173" s="129"/>
      <c r="ED173" s="129"/>
      <c r="EE173" s="129"/>
      <c r="EF173" s="129"/>
      <c r="EG173" s="129"/>
      <c r="EH173" s="129"/>
    </row>
    <row r="174" spans="2:138" ht="15" customHeight="1">
      <c r="B174" s="104" t="s">
        <v>324</v>
      </c>
      <c r="C174" s="106" t="s">
        <v>183</v>
      </c>
      <c r="H174" s="243"/>
      <c r="I174" s="243"/>
      <c r="J174" s="243"/>
      <c r="K174" s="243"/>
      <c r="L174" s="243"/>
      <c r="M174" s="243"/>
      <c r="N174" s="243"/>
      <c r="O174" s="243"/>
      <c r="P174" s="243"/>
      <c r="Q174" s="243"/>
      <c r="R174" s="243"/>
      <c r="S174" s="243"/>
      <c r="T174" s="243"/>
      <c r="U174" s="132"/>
      <c r="V174" s="132"/>
      <c r="W174" s="132"/>
      <c r="X174" s="132"/>
      <c r="Y174" s="132"/>
      <c r="Z174" s="132"/>
      <c r="AA174" s="132"/>
      <c r="AB174" s="132"/>
      <c r="AC174" s="132"/>
      <c r="AD174" s="132"/>
      <c r="AE174" s="132"/>
      <c r="AF174" s="198"/>
      <c r="AG174" s="198"/>
      <c r="AH174" s="150"/>
      <c r="AI174" s="150"/>
      <c r="AJ174" s="150"/>
      <c r="AK174" s="150"/>
      <c r="AL174" s="150"/>
      <c r="AM174" s="150"/>
      <c r="AN174" s="150"/>
      <c r="AO174" s="150"/>
      <c r="AP174" s="150"/>
      <c r="AQ174" s="150"/>
      <c r="AR174" s="150"/>
      <c r="AS174" s="150"/>
      <c r="AT174" s="150"/>
      <c r="AU174" s="150"/>
      <c r="AV174" s="150"/>
      <c r="AW174" s="150"/>
      <c r="AX174" s="150"/>
      <c r="AY174" s="150"/>
      <c r="AZ174" s="132"/>
      <c r="BA174" s="132"/>
      <c r="BB174" s="132"/>
      <c r="BC174" s="132"/>
      <c r="BD174" s="132"/>
      <c r="BE174" s="132"/>
      <c r="BF174" s="132"/>
      <c r="BG174" s="132"/>
      <c r="BH174" s="132"/>
      <c r="BI174" s="132"/>
      <c r="BJ174" s="132"/>
      <c r="BK174" s="132"/>
      <c r="BL174" s="132"/>
      <c r="BM174" s="132"/>
      <c r="BN174" s="132"/>
      <c r="BO174" s="132"/>
      <c r="BP174" s="132"/>
      <c r="BQ174" s="132"/>
      <c r="BR174" s="132"/>
      <c r="BS174" s="132"/>
      <c r="BT174" s="132"/>
      <c r="BU174" s="132"/>
      <c r="BV174" s="132"/>
      <c r="BW174" s="132"/>
      <c r="BX174" s="132"/>
      <c r="BY174" s="132"/>
      <c r="BZ174" s="132"/>
      <c r="CA174" s="132"/>
      <c r="CB174" s="132"/>
      <c r="CC174" s="132"/>
      <c r="CD174" s="132"/>
      <c r="CE174" s="132"/>
      <c r="CF174" s="129"/>
      <c r="CG174" s="129"/>
      <c r="CH174" s="129"/>
      <c r="CI174" s="150"/>
      <c r="CJ174" s="150"/>
      <c r="CK174" s="150"/>
      <c r="CL174" s="150"/>
      <c r="CM174" s="150"/>
      <c r="CN174" s="150"/>
      <c r="CO174" s="150"/>
      <c r="CP174" s="150"/>
      <c r="CQ174" s="150"/>
      <c r="CR174" s="150"/>
      <c r="CS174" s="150"/>
      <c r="CT174" s="150"/>
      <c r="CU174" s="150"/>
      <c r="CV174" s="150"/>
      <c r="CW174" s="150"/>
      <c r="CX174" s="129"/>
      <c r="CY174" s="129"/>
      <c r="CZ174" s="129"/>
      <c r="DA174" s="129"/>
      <c r="DB174" s="129"/>
      <c r="DC174" s="129"/>
      <c r="DD174" s="129"/>
      <c r="DE174" s="129"/>
      <c r="DF174" s="129"/>
      <c r="DG174" s="129"/>
      <c r="DH174" s="129"/>
      <c r="DI174" s="129"/>
      <c r="DJ174" s="129"/>
      <c r="DK174" s="129"/>
      <c r="DL174" s="129"/>
      <c r="DM174" s="129"/>
      <c r="DN174" s="129"/>
      <c r="DO174" s="129"/>
      <c r="DP174" s="129"/>
      <c r="DQ174" s="129"/>
      <c r="DR174" s="129"/>
      <c r="DS174" s="129"/>
      <c r="DT174" s="129"/>
      <c r="DU174" s="129"/>
      <c r="DV174" s="129"/>
      <c r="DW174" s="129"/>
      <c r="DX174" s="129"/>
      <c r="DY174" s="129"/>
      <c r="DZ174" s="129"/>
      <c r="EA174" s="129"/>
      <c r="EB174" s="129"/>
      <c r="EC174" s="129"/>
      <c r="ED174" s="129"/>
      <c r="EE174" s="129"/>
      <c r="EF174" s="129"/>
      <c r="EG174" s="129"/>
      <c r="EH174" s="129"/>
    </row>
    <row r="175" spans="2:138" ht="15" customHeight="1">
      <c r="B175" s="104" t="s">
        <v>325</v>
      </c>
      <c r="C175" s="106" t="s">
        <v>264</v>
      </c>
      <c r="H175" s="243"/>
      <c r="I175" s="243"/>
      <c r="J175" s="243"/>
      <c r="K175" s="243"/>
      <c r="L175" s="243"/>
      <c r="M175" s="243"/>
      <c r="N175" s="243"/>
      <c r="O175" s="243"/>
      <c r="P175" s="243"/>
      <c r="Q175" s="243"/>
      <c r="R175" s="243"/>
      <c r="S175" s="243"/>
      <c r="T175" s="243"/>
      <c r="U175" s="132"/>
      <c r="V175" s="132"/>
      <c r="W175" s="132"/>
      <c r="X175" s="132"/>
      <c r="Y175" s="132"/>
      <c r="Z175" s="132"/>
      <c r="AA175" s="132"/>
      <c r="AB175" s="132"/>
      <c r="AC175" s="132"/>
      <c r="AD175" s="132"/>
      <c r="AE175" s="132"/>
      <c r="AF175" s="94"/>
      <c r="AG175" s="94"/>
      <c r="AH175" s="242"/>
      <c r="AI175" s="242"/>
      <c r="AJ175" s="242"/>
      <c r="AK175" s="242"/>
      <c r="AL175" s="242"/>
      <c r="AM175" s="242"/>
      <c r="AN175" s="242"/>
      <c r="AO175" s="242"/>
      <c r="AP175" s="242"/>
      <c r="AQ175" s="242"/>
      <c r="AR175" s="242"/>
      <c r="AS175" s="242"/>
      <c r="AT175" s="242"/>
      <c r="AU175" s="242"/>
      <c r="AV175" s="242"/>
      <c r="AW175" s="242"/>
      <c r="AX175" s="242"/>
      <c r="AY175" s="242"/>
      <c r="AZ175" s="132"/>
      <c r="BA175" s="132"/>
      <c r="BB175" s="132"/>
      <c r="BC175" s="132"/>
      <c r="BD175" s="132"/>
      <c r="BE175" s="132"/>
      <c r="BF175" s="132"/>
      <c r="BG175" s="132"/>
      <c r="BH175" s="132"/>
      <c r="BI175" s="132"/>
      <c r="BJ175" s="132"/>
      <c r="BK175" s="132"/>
      <c r="BL175" s="132"/>
      <c r="BM175" s="132"/>
      <c r="BN175" s="132"/>
      <c r="BO175" s="132"/>
      <c r="BP175" s="132"/>
      <c r="BQ175" s="132"/>
      <c r="BR175" s="132"/>
      <c r="BS175" s="132"/>
      <c r="BT175" s="132"/>
      <c r="BU175" s="132"/>
      <c r="BV175" s="132"/>
      <c r="BW175" s="132"/>
      <c r="BX175" s="132"/>
      <c r="BY175" s="132"/>
      <c r="BZ175" s="132"/>
      <c r="CA175" s="132"/>
      <c r="CB175" s="132"/>
      <c r="CC175" s="132"/>
      <c r="CD175" s="132"/>
      <c r="CE175" s="132"/>
      <c r="CF175" s="95"/>
      <c r="CG175" s="95"/>
      <c r="CH175" s="95"/>
      <c r="CI175" s="242"/>
      <c r="CJ175" s="242"/>
      <c r="CK175" s="242"/>
      <c r="CL175" s="242"/>
      <c r="CM175" s="242"/>
      <c r="CN175" s="242"/>
      <c r="CO175" s="242"/>
      <c r="CP175" s="242"/>
      <c r="CQ175" s="242"/>
      <c r="CR175" s="242"/>
      <c r="CS175" s="242"/>
      <c r="CT175" s="242"/>
      <c r="CU175" s="242"/>
      <c r="CV175" s="242"/>
      <c r="CW175" s="242"/>
      <c r="CX175" s="95"/>
      <c r="CY175" s="95"/>
      <c r="CZ175" s="95"/>
      <c r="DA175" s="95"/>
      <c r="DB175" s="95"/>
      <c r="DC175" s="95"/>
      <c r="DD175" s="95"/>
      <c r="DE175" s="95"/>
      <c r="DF175" s="95"/>
      <c r="DG175" s="95"/>
      <c r="DH175" s="95"/>
      <c r="DI175" s="95"/>
      <c r="DJ175" s="95"/>
      <c r="DK175" s="95"/>
      <c r="DL175" s="95"/>
      <c r="DM175" s="95"/>
      <c r="DN175" s="95"/>
      <c r="DO175" s="95"/>
      <c r="DP175" s="95"/>
      <c r="DQ175" s="95"/>
      <c r="DR175" s="95"/>
      <c r="DS175" s="95"/>
      <c r="DT175" s="95"/>
      <c r="DU175" s="95"/>
      <c r="DV175" s="95"/>
      <c r="DW175" s="95"/>
      <c r="DX175" s="95"/>
      <c r="DY175" s="95"/>
      <c r="DZ175" s="95"/>
      <c r="EA175" s="95"/>
      <c r="EB175" s="95"/>
      <c r="EC175" s="95"/>
      <c r="ED175" s="95"/>
      <c r="EE175" s="95"/>
      <c r="EF175" s="95"/>
      <c r="EG175" s="95"/>
      <c r="EH175" s="95"/>
    </row>
    <row r="176" spans="2:138" ht="15" customHeight="1">
      <c r="B176" s="104" t="s">
        <v>326</v>
      </c>
      <c r="C176" s="106" t="s">
        <v>264</v>
      </c>
      <c r="H176" s="243"/>
      <c r="I176" s="243"/>
      <c r="J176" s="243"/>
      <c r="K176" s="243"/>
      <c r="L176" s="243"/>
      <c r="M176" s="243"/>
      <c r="N176" s="243"/>
      <c r="O176" s="243"/>
      <c r="P176" s="243"/>
      <c r="Q176" s="243"/>
      <c r="R176" s="243"/>
      <c r="S176" s="243"/>
      <c r="T176" s="243"/>
      <c r="U176" s="132"/>
      <c r="V176" s="132"/>
      <c r="W176" s="132"/>
      <c r="X176" s="132"/>
      <c r="Y176" s="132"/>
      <c r="Z176" s="132"/>
      <c r="AA176" s="132"/>
      <c r="AB176" s="132"/>
      <c r="AC176" s="132"/>
      <c r="AD176" s="132"/>
      <c r="AE176" s="132"/>
      <c r="AF176" s="93"/>
      <c r="AG176" s="9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32"/>
      <c r="BA176" s="132"/>
      <c r="BB176" s="132"/>
      <c r="BC176" s="132"/>
      <c r="BD176" s="132"/>
      <c r="BE176" s="132"/>
      <c r="BF176" s="132"/>
      <c r="BG176" s="132"/>
      <c r="BH176" s="132"/>
      <c r="BI176" s="132"/>
      <c r="BJ176" s="132"/>
      <c r="BK176" s="132"/>
      <c r="BL176" s="132"/>
      <c r="BM176" s="132"/>
      <c r="BN176" s="132"/>
      <c r="BO176" s="132"/>
      <c r="BP176" s="132"/>
      <c r="BQ176" s="132"/>
      <c r="BR176" s="132"/>
      <c r="BS176" s="132"/>
      <c r="BT176" s="132"/>
      <c r="BU176" s="132"/>
      <c r="BV176" s="132"/>
      <c r="BW176" s="132"/>
      <c r="BX176" s="132"/>
      <c r="BY176" s="132"/>
      <c r="BZ176" s="132"/>
      <c r="CA176" s="132"/>
      <c r="CB176" s="132"/>
      <c r="CC176" s="132"/>
      <c r="CD176" s="132"/>
      <c r="CE176" s="132"/>
      <c r="CF176" s="96"/>
      <c r="CG176" s="96"/>
      <c r="CH176" s="96"/>
      <c r="CI176" s="183"/>
      <c r="CJ176" s="183"/>
      <c r="CK176" s="183"/>
      <c r="CL176" s="183"/>
      <c r="CM176" s="183"/>
      <c r="CN176" s="183"/>
      <c r="CO176" s="183"/>
      <c r="CP176" s="183"/>
      <c r="CQ176" s="183"/>
      <c r="CR176" s="183"/>
      <c r="CS176" s="183"/>
      <c r="CT176" s="183"/>
      <c r="CU176" s="183"/>
      <c r="CV176" s="183"/>
      <c r="CW176" s="183"/>
      <c r="CX176" s="96"/>
      <c r="CY176" s="96"/>
      <c r="CZ176" s="96"/>
      <c r="DA176" s="96"/>
      <c r="DB176" s="96"/>
      <c r="DC176" s="96"/>
      <c r="DD176" s="96"/>
      <c r="DE176" s="96"/>
      <c r="DF176" s="96"/>
      <c r="DG176" s="96"/>
      <c r="DH176" s="96"/>
      <c r="DI176" s="96"/>
      <c r="DJ176" s="96"/>
      <c r="DK176" s="96"/>
      <c r="DL176" s="96"/>
      <c r="DM176" s="96"/>
      <c r="DN176" s="96"/>
      <c r="DO176" s="96"/>
      <c r="DP176" s="96"/>
      <c r="DQ176" s="96"/>
      <c r="DR176" s="96"/>
      <c r="DS176" s="96"/>
      <c r="DT176" s="96"/>
      <c r="DU176" s="96"/>
      <c r="DV176" s="96"/>
      <c r="DW176" s="96"/>
      <c r="DX176" s="96"/>
      <c r="DY176" s="96"/>
      <c r="DZ176" s="96"/>
      <c r="EA176" s="96"/>
      <c r="EB176" s="96"/>
      <c r="EC176" s="96"/>
      <c r="ED176" s="96"/>
      <c r="EE176" s="96"/>
      <c r="EF176" s="96"/>
      <c r="EG176" s="96"/>
      <c r="EH176" s="96"/>
    </row>
    <row r="177" spans="2:138" ht="15" customHeight="1">
      <c r="B177" s="104" t="s">
        <v>325</v>
      </c>
      <c r="C177" s="106" t="s">
        <v>266</v>
      </c>
      <c r="H177" s="243"/>
      <c r="I177" s="243"/>
      <c r="J177" s="243"/>
      <c r="K177" s="243"/>
      <c r="L177" s="243"/>
      <c r="M177" s="243"/>
      <c r="N177" s="243"/>
      <c r="O177" s="243"/>
      <c r="P177" s="243"/>
      <c r="Q177" s="243"/>
      <c r="R177" s="243"/>
      <c r="S177" s="243"/>
      <c r="T177" s="243"/>
      <c r="U177" s="132"/>
      <c r="V177" s="132"/>
      <c r="W177" s="132"/>
      <c r="X177" s="132"/>
      <c r="Y177" s="132"/>
      <c r="Z177" s="132"/>
      <c r="AA177" s="132"/>
      <c r="AB177" s="132"/>
      <c r="AC177" s="132"/>
      <c r="AD177" s="132"/>
      <c r="AE177" s="132"/>
      <c r="AF177" s="93"/>
      <c r="AG177" s="93"/>
      <c r="AH177" s="183"/>
      <c r="AI177" s="183"/>
      <c r="AJ177" s="183"/>
      <c r="AK177" s="183"/>
      <c r="AL177" s="183"/>
      <c r="AM177" s="183"/>
      <c r="AN177" s="183"/>
      <c r="AO177" s="183"/>
      <c r="AP177" s="183"/>
      <c r="AQ177" s="183"/>
      <c r="AR177" s="183"/>
      <c r="AS177" s="183"/>
      <c r="AT177" s="183"/>
      <c r="AU177" s="183"/>
      <c r="AV177" s="183"/>
      <c r="AW177" s="183"/>
      <c r="AX177" s="183"/>
      <c r="AY177" s="183"/>
      <c r="AZ177" s="132"/>
      <c r="BA177" s="132"/>
      <c r="BB177" s="132"/>
      <c r="BC177" s="132"/>
      <c r="BD177" s="132"/>
      <c r="BE177" s="132"/>
      <c r="BF177" s="132"/>
      <c r="BG177" s="132"/>
      <c r="BH177" s="132"/>
      <c r="BI177" s="132"/>
      <c r="BJ177" s="132"/>
      <c r="BK177" s="132"/>
      <c r="BL177" s="132"/>
      <c r="BM177" s="132"/>
      <c r="BN177" s="132"/>
      <c r="BO177" s="132"/>
      <c r="BP177" s="132"/>
      <c r="BQ177" s="132"/>
      <c r="BR177" s="132"/>
      <c r="BS177" s="132"/>
      <c r="BT177" s="132"/>
      <c r="BU177" s="132"/>
      <c r="BV177" s="132"/>
      <c r="BW177" s="132"/>
      <c r="BX177" s="132"/>
      <c r="BY177" s="132"/>
      <c r="BZ177" s="132"/>
      <c r="CA177" s="132"/>
      <c r="CB177" s="132"/>
      <c r="CC177" s="132"/>
      <c r="CD177" s="132"/>
      <c r="CE177" s="132"/>
      <c r="CF177" s="96"/>
      <c r="CG177" s="96"/>
      <c r="CH177" s="96"/>
      <c r="CI177" s="183"/>
      <c r="CJ177" s="183"/>
      <c r="CK177" s="183"/>
      <c r="CL177" s="183"/>
      <c r="CM177" s="183"/>
      <c r="CN177" s="183"/>
      <c r="CO177" s="183"/>
      <c r="CP177" s="183"/>
      <c r="CQ177" s="183"/>
      <c r="CR177" s="183"/>
      <c r="CS177" s="183"/>
      <c r="CT177" s="183"/>
      <c r="CU177" s="183"/>
      <c r="CV177" s="183"/>
      <c r="CW177" s="183"/>
      <c r="CX177" s="96"/>
      <c r="CY177" s="96"/>
      <c r="CZ177" s="96"/>
      <c r="DA177" s="96"/>
      <c r="DB177" s="96"/>
      <c r="DC177" s="96"/>
      <c r="DD177" s="96"/>
      <c r="DE177" s="96"/>
      <c r="DF177" s="96"/>
      <c r="DG177" s="96"/>
      <c r="DH177" s="96"/>
      <c r="DI177" s="96"/>
      <c r="DJ177" s="96"/>
      <c r="DK177" s="96"/>
      <c r="DL177" s="96"/>
      <c r="DM177" s="96"/>
      <c r="DN177" s="96"/>
      <c r="DO177" s="96"/>
      <c r="DP177" s="96"/>
      <c r="DQ177" s="96"/>
      <c r="DR177" s="96"/>
      <c r="DS177" s="96"/>
      <c r="DT177" s="96"/>
      <c r="DU177" s="96"/>
      <c r="DV177" s="96"/>
      <c r="DW177" s="96"/>
      <c r="DX177" s="96"/>
      <c r="DY177" s="96"/>
      <c r="DZ177" s="96"/>
      <c r="EA177" s="96"/>
      <c r="EB177" s="96"/>
      <c r="EC177" s="96"/>
      <c r="ED177" s="96"/>
      <c r="EE177" s="96"/>
      <c r="EF177" s="96"/>
      <c r="EG177" s="96"/>
      <c r="EH177" s="96"/>
    </row>
    <row r="178" spans="2:138" ht="15" customHeight="1">
      <c r="B178" s="104" t="s">
        <v>326</v>
      </c>
      <c r="C178" s="106" t="s">
        <v>266</v>
      </c>
      <c r="H178" s="243"/>
      <c r="I178" s="243"/>
      <c r="J178" s="243"/>
      <c r="K178" s="243"/>
      <c r="L178" s="243"/>
      <c r="M178" s="243"/>
      <c r="N178" s="243"/>
      <c r="O178" s="243"/>
      <c r="P178" s="243"/>
      <c r="Q178" s="243"/>
      <c r="R178" s="243"/>
      <c r="S178" s="243"/>
      <c r="T178" s="243"/>
      <c r="U178" s="132"/>
      <c r="V178" s="132"/>
      <c r="W178" s="132"/>
      <c r="X178" s="132"/>
      <c r="Y178" s="132"/>
      <c r="Z178" s="132"/>
      <c r="AA178" s="132"/>
      <c r="AB178" s="132"/>
      <c r="AC178" s="132"/>
      <c r="AD178" s="132"/>
      <c r="AE178" s="132"/>
      <c r="AF178" s="93"/>
      <c r="AG178" s="93"/>
      <c r="AH178" s="183"/>
      <c r="AI178" s="183"/>
      <c r="AJ178" s="183"/>
      <c r="AK178" s="183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32"/>
      <c r="BA178" s="132"/>
      <c r="BB178" s="132"/>
      <c r="BC178" s="132"/>
      <c r="BD178" s="132"/>
      <c r="BE178" s="132"/>
      <c r="BF178" s="132"/>
      <c r="BG178" s="132"/>
      <c r="BH178" s="132"/>
      <c r="BI178" s="132"/>
      <c r="BJ178" s="132"/>
      <c r="BK178" s="132"/>
      <c r="BL178" s="132"/>
      <c r="BM178" s="132"/>
      <c r="BN178" s="132"/>
      <c r="BO178" s="132"/>
      <c r="BP178" s="132"/>
      <c r="BQ178" s="132"/>
      <c r="BR178" s="132"/>
      <c r="BS178" s="132"/>
      <c r="BT178" s="132"/>
      <c r="BU178" s="132"/>
      <c r="BV178" s="132"/>
      <c r="BW178" s="132"/>
      <c r="BX178" s="132"/>
      <c r="BY178" s="132"/>
      <c r="BZ178" s="132"/>
      <c r="CA178" s="132"/>
      <c r="CB178" s="132"/>
      <c r="CC178" s="132"/>
      <c r="CD178" s="132"/>
      <c r="CE178" s="132"/>
      <c r="CF178" s="96"/>
      <c r="CG178" s="96"/>
      <c r="CH178" s="96"/>
      <c r="CI178" s="183"/>
      <c r="CJ178" s="183"/>
      <c r="CK178" s="183"/>
      <c r="CL178" s="183"/>
      <c r="CM178" s="183"/>
      <c r="CN178" s="183"/>
      <c r="CO178" s="183"/>
      <c r="CP178" s="183"/>
      <c r="CQ178" s="183"/>
      <c r="CR178" s="183"/>
      <c r="CS178" s="183"/>
      <c r="CT178" s="183"/>
      <c r="CU178" s="183"/>
      <c r="CV178" s="183"/>
      <c r="CW178" s="183"/>
      <c r="CX178" s="96"/>
      <c r="CY178" s="96"/>
      <c r="CZ178" s="96"/>
      <c r="DA178" s="96"/>
      <c r="DB178" s="96"/>
      <c r="DC178" s="96"/>
      <c r="DD178" s="96"/>
      <c r="DE178" s="96"/>
      <c r="DF178" s="96"/>
      <c r="DG178" s="96"/>
      <c r="DH178" s="96"/>
      <c r="DI178" s="96"/>
      <c r="DJ178" s="96"/>
      <c r="DK178" s="96"/>
      <c r="DL178" s="96"/>
      <c r="DM178" s="96"/>
      <c r="DN178" s="96"/>
      <c r="DO178" s="96"/>
      <c r="DP178" s="96"/>
      <c r="DQ178" s="96"/>
      <c r="DR178" s="96"/>
      <c r="DS178" s="96"/>
      <c r="DT178" s="96"/>
      <c r="DU178" s="96"/>
      <c r="DV178" s="96"/>
      <c r="DW178" s="96"/>
      <c r="DX178" s="96"/>
      <c r="DY178" s="96"/>
      <c r="DZ178" s="96"/>
      <c r="EA178" s="96"/>
      <c r="EB178" s="96"/>
      <c r="EC178" s="96"/>
      <c r="ED178" s="96"/>
      <c r="EE178" s="96"/>
      <c r="EF178" s="96"/>
      <c r="EG178" s="96"/>
      <c r="EH178" s="96"/>
    </row>
    <row r="179" spans="2:138" ht="15" customHeight="1">
      <c r="B179" s="84" t="s">
        <v>327</v>
      </c>
      <c r="C179" s="106" t="s">
        <v>181</v>
      </c>
      <c r="H179" s="243"/>
      <c r="I179" s="243"/>
      <c r="J179" s="243"/>
      <c r="K179" s="243"/>
      <c r="L179" s="243"/>
      <c r="M179" s="243"/>
      <c r="N179" s="243"/>
      <c r="O179" s="243"/>
      <c r="P179" s="243"/>
      <c r="Q179" s="243"/>
      <c r="R179" s="243"/>
      <c r="S179" s="243"/>
      <c r="T179" s="243"/>
      <c r="U179" s="132"/>
      <c r="V179" s="132"/>
      <c r="W179" s="132"/>
      <c r="X179" s="132"/>
      <c r="Y179" s="132"/>
      <c r="Z179" s="132"/>
      <c r="AA179" s="132"/>
      <c r="AB179" s="132"/>
      <c r="AC179" s="132"/>
      <c r="AD179" s="132"/>
      <c r="AE179" s="132"/>
      <c r="AF179" s="94"/>
      <c r="AG179" s="94"/>
      <c r="AH179" s="242"/>
      <c r="AI179" s="242"/>
      <c r="AJ179" s="242"/>
      <c r="AK179" s="242"/>
      <c r="AL179" s="242"/>
      <c r="AM179" s="242"/>
      <c r="AN179" s="242"/>
      <c r="AO179" s="242"/>
      <c r="AP179" s="242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132"/>
      <c r="BA179" s="132"/>
      <c r="BB179" s="132"/>
      <c r="BC179" s="132"/>
      <c r="BD179" s="132"/>
      <c r="BE179" s="132"/>
      <c r="BF179" s="132"/>
      <c r="BG179" s="132"/>
      <c r="BH179" s="132"/>
      <c r="BI179" s="132"/>
      <c r="BJ179" s="132"/>
      <c r="BK179" s="132"/>
      <c r="BL179" s="132"/>
      <c r="BM179" s="132"/>
      <c r="BN179" s="132"/>
      <c r="BO179" s="132"/>
      <c r="BP179" s="132"/>
      <c r="BQ179" s="132"/>
      <c r="BR179" s="132"/>
      <c r="BS179" s="132"/>
      <c r="BT179" s="132"/>
      <c r="BU179" s="132"/>
      <c r="BV179" s="132"/>
      <c r="BW179" s="132"/>
      <c r="BX179" s="132"/>
      <c r="BY179" s="132"/>
      <c r="BZ179" s="132"/>
      <c r="CA179" s="132"/>
      <c r="CB179" s="132"/>
      <c r="CC179" s="132"/>
      <c r="CD179" s="132"/>
      <c r="CE179" s="132"/>
      <c r="CF179" s="95"/>
      <c r="CG179" s="95"/>
      <c r="CH179" s="95"/>
      <c r="CI179" s="242"/>
      <c r="CJ179" s="242"/>
      <c r="CK179" s="242"/>
      <c r="CL179" s="242"/>
      <c r="CM179" s="242"/>
      <c r="CN179" s="242"/>
      <c r="CO179" s="242"/>
      <c r="CP179" s="242"/>
      <c r="CQ179" s="242"/>
      <c r="CR179" s="242"/>
      <c r="CS179" s="242"/>
      <c r="CT179" s="242"/>
      <c r="CU179" s="242"/>
      <c r="CV179" s="242"/>
      <c r="CW179" s="242"/>
      <c r="CX179" s="95"/>
      <c r="CY179" s="95"/>
      <c r="CZ179" s="95"/>
      <c r="DA179" s="95"/>
      <c r="DB179" s="95"/>
      <c r="DC179" s="95"/>
      <c r="DD179" s="95"/>
      <c r="DE179" s="95"/>
      <c r="DF179" s="95"/>
      <c r="DG179" s="95"/>
      <c r="DH179" s="95"/>
      <c r="DI179" s="95"/>
      <c r="DJ179" s="95"/>
      <c r="DK179" s="95"/>
      <c r="DL179" s="95"/>
      <c r="DM179" s="95"/>
      <c r="DN179" s="95"/>
      <c r="DO179" s="95"/>
      <c r="DP179" s="95"/>
      <c r="DQ179" s="95"/>
      <c r="DR179" s="95"/>
      <c r="DS179" s="95"/>
      <c r="DT179" s="95"/>
      <c r="DU179" s="95"/>
      <c r="DV179" s="95"/>
      <c r="DW179" s="95"/>
      <c r="DX179" s="95"/>
      <c r="DY179" s="95"/>
      <c r="DZ179" s="95"/>
      <c r="EA179" s="95"/>
      <c r="EB179" s="95"/>
      <c r="EC179" s="95"/>
      <c r="ED179" s="95"/>
      <c r="EE179" s="95"/>
      <c r="EF179" s="95"/>
      <c r="EG179" s="95"/>
      <c r="EH179" s="95"/>
    </row>
    <row r="180" spans="2:138" ht="15" customHeight="1">
      <c r="B180" s="85" t="s">
        <v>328</v>
      </c>
      <c r="C180" s="106" t="s">
        <v>181</v>
      </c>
      <c r="H180" s="243"/>
      <c r="I180" s="243"/>
      <c r="J180" s="243"/>
      <c r="K180" s="243"/>
      <c r="L180" s="243"/>
      <c r="M180" s="243"/>
      <c r="N180" s="243"/>
      <c r="O180" s="243"/>
      <c r="P180" s="243"/>
      <c r="Q180" s="243"/>
      <c r="R180" s="243"/>
      <c r="S180" s="243"/>
      <c r="T180" s="243"/>
      <c r="U180" s="132"/>
      <c r="V180" s="132"/>
      <c r="W180" s="132"/>
      <c r="X180" s="132"/>
      <c r="Y180" s="132"/>
      <c r="Z180" s="132"/>
      <c r="AA180" s="132"/>
      <c r="AB180" s="132"/>
      <c r="AC180" s="132"/>
      <c r="AD180" s="132"/>
      <c r="AE180" s="132"/>
      <c r="AF180" s="94"/>
      <c r="AG180" s="94"/>
      <c r="AH180" s="242"/>
      <c r="AI180" s="242"/>
      <c r="AJ180" s="242"/>
      <c r="AK180" s="242"/>
      <c r="AL180" s="242"/>
      <c r="AM180" s="242"/>
      <c r="AN180" s="242"/>
      <c r="AO180" s="242"/>
      <c r="AP180" s="242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132"/>
      <c r="BA180" s="132"/>
      <c r="BB180" s="132"/>
      <c r="BC180" s="132"/>
      <c r="BD180" s="132"/>
      <c r="BE180" s="132"/>
      <c r="BF180" s="132"/>
      <c r="BG180" s="132"/>
      <c r="BH180" s="132"/>
      <c r="BI180" s="132"/>
      <c r="BJ180" s="132"/>
      <c r="BK180" s="132"/>
      <c r="BL180" s="132"/>
      <c r="BM180" s="132"/>
      <c r="BN180" s="132"/>
      <c r="BO180" s="132"/>
      <c r="BP180" s="132"/>
      <c r="BQ180" s="132"/>
      <c r="BR180" s="132"/>
      <c r="BS180" s="132"/>
      <c r="BT180" s="132"/>
      <c r="BU180" s="132"/>
      <c r="BV180" s="132"/>
      <c r="BW180" s="132"/>
      <c r="BX180" s="132"/>
      <c r="BY180" s="132"/>
      <c r="BZ180" s="132"/>
      <c r="CA180" s="132"/>
      <c r="CB180" s="132"/>
      <c r="CC180" s="132"/>
      <c r="CD180" s="132"/>
      <c r="CE180" s="132"/>
      <c r="CF180" s="95"/>
      <c r="CG180" s="95"/>
      <c r="CH180" s="95"/>
      <c r="CI180" s="242"/>
      <c r="CJ180" s="242"/>
      <c r="CK180" s="242"/>
      <c r="CL180" s="242"/>
      <c r="CM180" s="242"/>
      <c r="CN180" s="242"/>
      <c r="CO180" s="242"/>
      <c r="CP180" s="242"/>
      <c r="CQ180" s="242"/>
      <c r="CR180" s="242"/>
      <c r="CS180" s="242"/>
      <c r="CT180" s="242"/>
      <c r="CU180" s="242"/>
      <c r="CV180" s="242"/>
      <c r="CW180" s="242"/>
      <c r="CX180" s="95"/>
      <c r="CY180" s="95"/>
      <c r="CZ180" s="95"/>
      <c r="DA180" s="95"/>
      <c r="DB180" s="95"/>
      <c r="DC180" s="95"/>
      <c r="DD180" s="95"/>
      <c r="DE180" s="95"/>
      <c r="DF180" s="95"/>
      <c r="DG180" s="95"/>
      <c r="DH180" s="95"/>
      <c r="DI180" s="95"/>
      <c r="DJ180" s="95"/>
      <c r="DK180" s="95"/>
      <c r="DL180" s="95"/>
      <c r="DM180" s="95"/>
      <c r="DN180" s="95"/>
      <c r="DO180" s="95"/>
      <c r="DP180" s="95"/>
      <c r="DQ180" s="95"/>
      <c r="DR180" s="95"/>
      <c r="DS180" s="95"/>
      <c r="DT180" s="95"/>
      <c r="DU180" s="95"/>
      <c r="DV180" s="95"/>
      <c r="DW180" s="95"/>
      <c r="DX180" s="95"/>
      <c r="DY180" s="95"/>
      <c r="DZ180" s="95"/>
      <c r="EA180" s="95"/>
      <c r="EB180" s="95"/>
      <c r="EC180" s="95"/>
      <c r="ED180" s="95"/>
      <c r="EE180" s="95"/>
      <c r="EF180" s="95"/>
      <c r="EG180" s="95"/>
      <c r="EH180" s="95"/>
    </row>
    <row r="181" spans="2:138" ht="15" customHeight="1">
      <c r="B181" s="85" t="s">
        <v>329</v>
      </c>
      <c r="C181" s="106" t="s">
        <v>152</v>
      </c>
      <c r="H181" s="243"/>
      <c r="I181" s="243"/>
      <c r="J181" s="243"/>
      <c r="K181" s="243"/>
      <c r="L181" s="243"/>
      <c r="M181" s="243"/>
      <c r="N181" s="243"/>
      <c r="O181" s="243"/>
      <c r="P181" s="243"/>
      <c r="Q181" s="243"/>
      <c r="R181" s="243"/>
      <c r="S181" s="243"/>
      <c r="T181" s="243"/>
      <c r="U181" s="132"/>
      <c r="V181" s="132"/>
      <c r="W181" s="132"/>
      <c r="X181" s="132"/>
      <c r="Y181" s="132"/>
      <c r="Z181" s="132"/>
      <c r="AA181" s="132"/>
      <c r="AB181" s="132"/>
      <c r="AC181" s="132"/>
      <c r="AD181" s="132"/>
      <c r="AE181" s="132"/>
      <c r="AF181" s="93"/>
      <c r="AG181" s="93"/>
      <c r="AH181" s="183"/>
      <c r="AI181" s="183"/>
      <c r="AJ181" s="183"/>
      <c r="AK181" s="183"/>
      <c r="AL181" s="183"/>
      <c r="AM181" s="183"/>
      <c r="AN181" s="183"/>
      <c r="AO181" s="183"/>
      <c r="AP181" s="183"/>
      <c r="AQ181" s="183"/>
      <c r="AR181" s="183"/>
      <c r="AS181" s="183"/>
      <c r="AT181" s="183"/>
      <c r="AU181" s="183"/>
      <c r="AV181" s="183"/>
      <c r="AW181" s="183"/>
      <c r="AX181" s="183"/>
      <c r="AY181" s="183"/>
      <c r="AZ181" s="132"/>
      <c r="BA181" s="132"/>
      <c r="BB181" s="132"/>
      <c r="BC181" s="132"/>
      <c r="BD181" s="132"/>
      <c r="BE181" s="132"/>
      <c r="BF181" s="132"/>
      <c r="BG181" s="132"/>
      <c r="BH181" s="132"/>
      <c r="BI181" s="132"/>
      <c r="BJ181" s="132"/>
      <c r="BK181" s="132"/>
      <c r="BL181" s="132"/>
      <c r="BM181" s="132"/>
      <c r="BN181" s="132"/>
      <c r="BO181" s="132"/>
      <c r="BP181" s="132"/>
      <c r="BQ181" s="132"/>
      <c r="BR181" s="132"/>
      <c r="BS181" s="132"/>
      <c r="BT181" s="132"/>
      <c r="BU181" s="132"/>
      <c r="BV181" s="132"/>
      <c r="BW181" s="132"/>
      <c r="BX181" s="132"/>
      <c r="BY181" s="132"/>
      <c r="BZ181" s="132"/>
      <c r="CA181" s="132"/>
      <c r="CB181" s="132"/>
      <c r="CC181" s="132"/>
      <c r="CD181" s="132"/>
      <c r="CE181" s="132"/>
      <c r="CF181" s="96"/>
      <c r="CG181" s="96"/>
      <c r="CH181" s="96"/>
      <c r="CI181" s="183"/>
      <c r="CJ181" s="183"/>
      <c r="CK181" s="183"/>
      <c r="CL181" s="183"/>
      <c r="CM181" s="183"/>
      <c r="CN181" s="183"/>
      <c r="CO181" s="183"/>
      <c r="CP181" s="183"/>
      <c r="CQ181" s="183"/>
      <c r="CR181" s="183"/>
      <c r="CS181" s="183"/>
      <c r="CT181" s="183"/>
      <c r="CU181" s="183"/>
      <c r="CV181" s="183"/>
      <c r="CW181" s="183"/>
      <c r="CX181" s="96"/>
      <c r="CY181" s="96"/>
      <c r="CZ181" s="96"/>
      <c r="DA181" s="96"/>
      <c r="DB181" s="96"/>
      <c r="DC181" s="96"/>
      <c r="DD181" s="96"/>
      <c r="DE181" s="96"/>
      <c r="DF181" s="96"/>
      <c r="DG181" s="96"/>
      <c r="DH181" s="96"/>
      <c r="DI181" s="96"/>
      <c r="DJ181" s="96"/>
      <c r="DK181" s="96"/>
      <c r="DL181" s="96"/>
      <c r="DM181" s="96"/>
      <c r="DN181" s="96"/>
      <c r="DO181" s="96"/>
      <c r="DP181" s="96"/>
      <c r="DQ181" s="96"/>
      <c r="DR181" s="96"/>
      <c r="DS181" s="96"/>
      <c r="DT181" s="96"/>
      <c r="DU181" s="96"/>
      <c r="DV181" s="96"/>
      <c r="DW181" s="96"/>
      <c r="DX181" s="96"/>
      <c r="DY181" s="96"/>
      <c r="DZ181" s="96"/>
      <c r="EA181" s="96"/>
      <c r="EB181" s="96"/>
      <c r="EC181" s="96"/>
      <c r="ED181" s="96"/>
      <c r="EE181" s="96"/>
      <c r="EF181" s="96"/>
      <c r="EG181" s="96"/>
      <c r="EH181" s="96"/>
    </row>
    <row r="182" spans="2:138" ht="15" customHeight="1">
      <c r="B182" s="85" t="s">
        <v>330</v>
      </c>
      <c r="C182" s="106" t="s">
        <v>153</v>
      </c>
      <c r="H182" s="243"/>
      <c r="I182" s="243"/>
      <c r="J182" s="243"/>
      <c r="K182" s="243"/>
      <c r="L182" s="243"/>
      <c r="M182" s="243"/>
      <c r="N182" s="243"/>
      <c r="O182" s="243"/>
      <c r="P182" s="243"/>
      <c r="Q182" s="243"/>
      <c r="R182" s="243"/>
      <c r="S182" s="243"/>
      <c r="T182" s="243"/>
      <c r="U182" s="132"/>
      <c r="V182" s="132"/>
      <c r="W182" s="132"/>
      <c r="X182" s="132"/>
      <c r="Y182" s="132"/>
      <c r="Z182" s="132"/>
      <c r="AA182" s="132"/>
      <c r="AB182" s="132"/>
      <c r="AC182" s="132"/>
      <c r="AD182" s="132"/>
      <c r="AE182" s="132"/>
      <c r="AF182" s="93"/>
      <c r="AG182" s="93"/>
      <c r="AH182" s="183"/>
      <c r="AI182" s="183"/>
      <c r="AJ182" s="183"/>
      <c r="AK182" s="183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32"/>
      <c r="BA182" s="132"/>
      <c r="BB182" s="132"/>
      <c r="BC182" s="132"/>
      <c r="BD182" s="132"/>
      <c r="BE182" s="132"/>
      <c r="BF182" s="132"/>
      <c r="BG182" s="132"/>
      <c r="BH182" s="132"/>
      <c r="BI182" s="132"/>
      <c r="BJ182" s="132"/>
      <c r="BK182" s="132"/>
      <c r="BL182" s="132"/>
      <c r="BM182" s="132"/>
      <c r="BN182" s="132"/>
      <c r="BO182" s="132"/>
      <c r="BP182" s="132"/>
      <c r="BQ182" s="132"/>
      <c r="BR182" s="132"/>
      <c r="BS182" s="132"/>
      <c r="BT182" s="132"/>
      <c r="BU182" s="132"/>
      <c r="BV182" s="132"/>
      <c r="BW182" s="132"/>
      <c r="BX182" s="132"/>
      <c r="BY182" s="132"/>
      <c r="BZ182" s="132"/>
      <c r="CA182" s="132"/>
      <c r="CB182" s="132"/>
      <c r="CC182" s="132"/>
      <c r="CD182" s="132"/>
      <c r="CE182" s="132"/>
      <c r="CF182" s="96"/>
      <c r="CG182" s="96"/>
      <c r="CH182" s="96"/>
      <c r="CI182" s="183"/>
      <c r="CJ182" s="183"/>
      <c r="CK182" s="183"/>
      <c r="CL182" s="183"/>
      <c r="CM182" s="183"/>
      <c r="CN182" s="183"/>
      <c r="CO182" s="183"/>
      <c r="CP182" s="183"/>
      <c r="CQ182" s="183"/>
      <c r="CR182" s="183"/>
      <c r="CS182" s="183"/>
      <c r="CT182" s="183"/>
      <c r="CU182" s="183"/>
      <c r="CV182" s="183"/>
      <c r="CW182" s="183"/>
      <c r="CX182" s="96"/>
      <c r="CY182" s="96"/>
      <c r="CZ182" s="96"/>
      <c r="DA182" s="96"/>
      <c r="DB182" s="96"/>
      <c r="DC182" s="96"/>
      <c r="DD182" s="96"/>
      <c r="DE182" s="96"/>
      <c r="DF182" s="96"/>
      <c r="DG182" s="96"/>
      <c r="DH182" s="96"/>
      <c r="DI182" s="96"/>
      <c r="DJ182" s="96"/>
      <c r="DK182" s="96"/>
      <c r="DL182" s="96"/>
      <c r="DM182" s="96"/>
      <c r="DN182" s="96"/>
      <c r="DO182" s="96"/>
      <c r="DP182" s="96"/>
      <c r="DQ182" s="96"/>
      <c r="DR182" s="96"/>
      <c r="DS182" s="96"/>
      <c r="DT182" s="96"/>
      <c r="DU182" s="96"/>
      <c r="DV182" s="96"/>
      <c r="DW182" s="96"/>
      <c r="DX182" s="96"/>
      <c r="DY182" s="96"/>
      <c r="DZ182" s="96"/>
      <c r="EA182" s="96"/>
      <c r="EB182" s="96"/>
      <c r="EC182" s="96"/>
      <c r="ED182" s="96"/>
      <c r="EE182" s="96"/>
      <c r="EF182" s="96"/>
      <c r="EG182" s="96"/>
      <c r="EH182" s="96"/>
    </row>
    <row r="183" spans="2:138" s="264" customFormat="1" ht="15" customHeight="1">
      <c r="B183" s="252" t="s">
        <v>331</v>
      </c>
      <c r="C183" s="254"/>
      <c r="D183" s="263"/>
      <c r="E183" s="263"/>
      <c r="F183" s="263"/>
      <c r="H183" s="265"/>
      <c r="I183" s="265"/>
      <c r="J183" s="265"/>
      <c r="K183" s="265"/>
      <c r="L183" s="265"/>
      <c r="M183" s="265"/>
      <c r="N183" s="265"/>
      <c r="O183" s="265"/>
      <c r="P183" s="265"/>
      <c r="Q183" s="265"/>
      <c r="R183" s="265"/>
      <c r="S183" s="265"/>
      <c r="T183" s="265"/>
      <c r="AF183" s="266"/>
      <c r="AG183" s="266"/>
      <c r="AH183" s="267"/>
      <c r="AI183" s="267"/>
      <c r="AJ183" s="267"/>
      <c r="AK183" s="267"/>
      <c r="AL183" s="267"/>
      <c r="AM183" s="267"/>
      <c r="AN183" s="267"/>
      <c r="AO183" s="267"/>
      <c r="AP183" s="267"/>
      <c r="AQ183" s="267"/>
      <c r="AR183" s="267"/>
      <c r="AS183" s="267"/>
      <c r="AT183" s="267"/>
      <c r="AU183" s="267"/>
      <c r="AV183" s="267"/>
      <c r="AW183" s="267"/>
      <c r="AX183" s="267"/>
      <c r="AY183" s="267"/>
      <c r="CF183" s="266"/>
      <c r="CG183" s="266"/>
      <c r="CH183" s="266"/>
      <c r="CI183" s="267"/>
      <c r="CJ183" s="267"/>
      <c r="CK183" s="267"/>
      <c r="CL183" s="267"/>
      <c r="CM183" s="267"/>
      <c r="CN183" s="267"/>
      <c r="CO183" s="267"/>
      <c r="CP183" s="267"/>
      <c r="CQ183" s="267"/>
      <c r="CR183" s="267"/>
      <c r="CS183" s="267"/>
      <c r="CT183" s="267"/>
      <c r="CU183" s="267"/>
      <c r="CV183" s="267"/>
      <c r="CW183" s="267"/>
      <c r="CX183" s="266"/>
      <c r="CY183" s="266"/>
      <c r="CZ183" s="266"/>
      <c r="DA183" s="266"/>
      <c r="DB183" s="266"/>
      <c r="DC183" s="266"/>
      <c r="DD183" s="266"/>
      <c r="DE183" s="266"/>
      <c r="DF183" s="266"/>
      <c r="DG183" s="266"/>
      <c r="DH183" s="266"/>
      <c r="DI183" s="266"/>
      <c r="DJ183" s="266"/>
      <c r="DK183" s="266"/>
      <c r="DL183" s="266"/>
      <c r="DM183" s="266"/>
      <c r="DN183" s="266"/>
      <c r="DO183" s="266"/>
      <c r="DP183" s="266"/>
      <c r="DQ183" s="266"/>
      <c r="DR183" s="266"/>
      <c r="DS183" s="266"/>
      <c r="DT183" s="266"/>
      <c r="DU183" s="266"/>
      <c r="DV183" s="266"/>
      <c r="DW183" s="266"/>
      <c r="DX183" s="266"/>
      <c r="DY183" s="266"/>
      <c r="DZ183" s="266"/>
      <c r="EA183" s="266"/>
      <c r="EB183" s="266"/>
      <c r="EC183" s="266"/>
      <c r="ED183" s="266"/>
      <c r="EE183" s="266"/>
      <c r="EF183" s="266"/>
      <c r="EG183" s="266"/>
      <c r="EH183" s="266"/>
    </row>
    <row r="184" spans="2:138" ht="15" customHeight="1">
      <c r="B184" s="105" t="s">
        <v>332</v>
      </c>
      <c r="C184" s="106" t="s">
        <v>174</v>
      </c>
      <c r="H184" s="243"/>
      <c r="I184" s="243"/>
      <c r="J184" s="243"/>
      <c r="K184" s="243"/>
      <c r="L184" s="243"/>
      <c r="M184" s="243"/>
      <c r="N184" s="243"/>
      <c r="O184" s="243"/>
      <c r="P184" s="243"/>
      <c r="Q184" s="243"/>
      <c r="R184" s="243"/>
      <c r="S184" s="243"/>
      <c r="T184" s="243"/>
      <c r="U184" s="132"/>
      <c r="V184" s="132"/>
      <c r="W184" s="132"/>
      <c r="X184" s="132"/>
      <c r="Y184" s="132"/>
      <c r="Z184" s="132"/>
      <c r="AA184" s="132"/>
      <c r="AB184" s="132"/>
      <c r="AC184" s="132"/>
      <c r="AD184" s="132"/>
      <c r="AE184" s="132"/>
      <c r="AF184" s="93"/>
      <c r="AG184" s="93"/>
      <c r="AH184" s="183"/>
      <c r="AI184" s="183"/>
      <c r="AJ184" s="183"/>
      <c r="AK184" s="183"/>
      <c r="AL184" s="183"/>
      <c r="AM184" s="183"/>
      <c r="AN184" s="183"/>
      <c r="AO184" s="183"/>
      <c r="AP184" s="183"/>
      <c r="AQ184" s="183"/>
      <c r="AR184" s="183"/>
      <c r="AS184" s="183"/>
      <c r="AT184" s="183"/>
      <c r="AU184" s="183"/>
      <c r="AV184" s="183"/>
      <c r="AW184" s="183"/>
      <c r="AX184" s="183"/>
      <c r="AY184" s="183"/>
      <c r="AZ184" s="132"/>
      <c r="BA184" s="132"/>
      <c r="BB184" s="132"/>
      <c r="BC184" s="132"/>
      <c r="BD184" s="132"/>
      <c r="BE184" s="132"/>
      <c r="BF184" s="132"/>
      <c r="BG184" s="132"/>
      <c r="BH184" s="132"/>
      <c r="BI184" s="132"/>
      <c r="BJ184" s="132"/>
      <c r="BK184" s="132"/>
      <c r="BL184" s="132"/>
      <c r="BM184" s="132"/>
      <c r="BN184" s="132"/>
      <c r="BO184" s="132"/>
      <c r="BP184" s="132"/>
      <c r="BQ184" s="132"/>
      <c r="BR184" s="132"/>
      <c r="BS184" s="132"/>
      <c r="BT184" s="132"/>
      <c r="BU184" s="132"/>
      <c r="BV184" s="132"/>
      <c r="BW184" s="132"/>
      <c r="BX184" s="132"/>
      <c r="BY184" s="132"/>
      <c r="BZ184" s="132"/>
      <c r="CA184" s="132"/>
      <c r="CB184" s="132"/>
      <c r="CC184" s="132"/>
      <c r="CD184" s="132"/>
      <c r="CE184" s="132"/>
      <c r="CF184" s="96"/>
      <c r="CG184" s="96"/>
      <c r="CH184" s="96"/>
      <c r="CI184" s="183"/>
      <c r="CJ184" s="183"/>
      <c r="CK184" s="183"/>
      <c r="CL184" s="183"/>
      <c r="CM184" s="183"/>
      <c r="CN184" s="183"/>
      <c r="CO184" s="183"/>
      <c r="CP184" s="183"/>
      <c r="CQ184" s="183"/>
      <c r="CR184" s="183"/>
      <c r="CS184" s="183"/>
      <c r="CT184" s="183"/>
      <c r="CU184" s="183"/>
      <c r="CV184" s="183"/>
      <c r="CW184" s="183"/>
      <c r="CX184" s="96"/>
      <c r="CY184" s="96"/>
      <c r="CZ184" s="96"/>
      <c r="DA184" s="96"/>
      <c r="DB184" s="96"/>
      <c r="DC184" s="96"/>
      <c r="DD184" s="96"/>
      <c r="DE184" s="96"/>
      <c r="DF184" s="96"/>
      <c r="DG184" s="96"/>
      <c r="DH184" s="96"/>
      <c r="DI184" s="96"/>
      <c r="DJ184" s="96"/>
      <c r="DK184" s="96"/>
      <c r="DL184" s="96"/>
      <c r="DM184" s="96"/>
      <c r="DN184" s="96"/>
      <c r="DO184" s="96"/>
      <c r="DP184" s="96"/>
      <c r="DQ184" s="96"/>
      <c r="DR184" s="96"/>
      <c r="DS184" s="96"/>
      <c r="DT184" s="96"/>
      <c r="DU184" s="96"/>
      <c r="DV184" s="96"/>
      <c r="DW184" s="96"/>
      <c r="DX184" s="96"/>
      <c r="DY184" s="96"/>
      <c r="DZ184" s="96"/>
      <c r="EA184" s="96"/>
      <c r="EB184" s="96"/>
      <c r="EC184" s="96"/>
      <c r="ED184" s="96"/>
      <c r="EE184" s="96"/>
      <c r="EF184" s="96"/>
      <c r="EG184" s="96"/>
      <c r="EH184" s="96"/>
    </row>
    <row r="185" spans="2:138" ht="15" customHeight="1">
      <c r="B185" s="104" t="s">
        <v>333</v>
      </c>
      <c r="C185" s="106" t="s">
        <v>181</v>
      </c>
      <c r="H185" s="243"/>
      <c r="I185" s="243"/>
      <c r="J185" s="243"/>
      <c r="K185" s="243"/>
      <c r="L185" s="243"/>
      <c r="M185" s="243"/>
      <c r="N185" s="243"/>
      <c r="O185" s="243"/>
      <c r="P185" s="243"/>
      <c r="Q185" s="243"/>
      <c r="R185" s="243"/>
      <c r="S185" s="243"/>
      <c r="T185" s="243"/>
      <c r="U185" s="132"/>
      <c r="V185" s="132"/>
      <c r="W185" s="132"/>
      <c r="X185" s="132"/>
      <c r="Y185" s="132"/>
      <c r="Z185" s="132"/>
      <c r="AA185" s="132"/>
      <c r="AB185" s="132"/>
      <c r="AC185" s="132"/>
      <c r="AD185" s="132"/>
      <c r="AE185" s="132"/>
      <c r="AF185" s="93"/>
      <c r="AG185" s="93"/>
      <c r="AH185" s="183"/>
      <c r="AI185" s="183"/>
      <c r="AJ185" s="183"/>
      <c r="AK185" s="183"/>
      <c r="AL185" s="183"/>
      <c r="AM185" s="183"/>
      <c r="AN185" s="183"/>
      <c r="AO185" s="183"/>
      <c r="AP185" s="183"/>
      <c r="AQ185" s="183"/>
      <c r="AR185" s="183"/>
      <c r="AS185" s="183"/>
      <c r="AT185" s="183"/>
      <c r="AU185" s="183"/>
      <c r="AV185" s="183"/>
      <c r="AW185" s="183"/>
      <c r="AX185" s="183"/>
      <c r="AY185" s="183"/>
      <c r="AZ185" s="132"/>
      <c r="BA185" s="132"/>
      <c r="BB185" s="132"/>
      <c r="BC185" s="132"/>
      <c r="BD185" s="132"/>
      <c r="BE185" s="132"/>
      <c r="BF185" s="132"/>
      <c r="BG185" s="132"/>
      <c r="BH185" s="132"/>
      <c r="BI185" s="132"/>
      <c r="BJ185" s="132"/>
      <c r="BK185" s="132"/>
      <c r="BL185" s="132"/>
      <c r="BM185" s="132"/>
      <c r="BN185" s="132"/>
      <c r="BO185" s="132"/>
      <c r="BP185" s="132"/>
      <c r="BQ185" s="132"/>
      <c r="BR185" s="132"/>
      <c r="BS185" s="132"/>
      <c r="BT185" s="132"/>
      <c r="BU185" s="132"/>
      <c r="BV185" s="132"/>
      <c r="BW185" s="132"/>
      <c r="BX185" s="132"/>
      <c r="BY185" s="132"/>
      <c r="BZ185" s="132"/>
      <c r="CA185" s="132"/>
      <c r="CB185" s="132"/>
      <c r="CC185" s="132"/>
      <c r="CD185" s="132"/>
      <c r="CE185" s="132"/>
      <c r="CF185" s="96"/>
      <c r="CG185" s="96"/>
      <c r="CH185" s="96"/>
      <c r="CI185" s="183"/>
      <c r="CJ185" s="183"/>
      <c r="CK185" s="183"/>
      <c r="CL185" s="183"/>
      <c r="CM185" s="183"/>
      <c r="CN185" s="183"/>
      <c r="CO185" s="183"/>
      <c r="CP185" s="183"/>
      <c r="CQ185" s="183"/>
      <c r="CR185" s="183"/>
      <c r="CS185" s="183"/>
      <c r="CT185" s="183"/>
      <c r="CU185" s="183"/>
      <c r="CV185" s="183"/>
      <c r="CW185" s="183"/>
      <c r="CX185" s="96"/>
      <c r="CY185" s="96"/>
      <c r="CZ185" s="96"/>
      <c r="DA185" s="96"/>
      <c r="DB185" s="96"/>
      <c r="DC185" s="96"/>
      <c r="DD185" s="96"/>
      <c r="DE185" s="96"/>
      <c r="DF185" s="96"/>
      <c r="DG185" s="96"/>
      <c r="DH185" s="96"/>
      <c r="DI185" s="96"/>
      <c r="DJ185" s="96"/>
      <c r="DK185" s="96"/>
      <c r="DL185" s="96"/>
      <c r="DM185" s="96"/>
      <c r="DN185" s="96"/>
      <c r="DO185" s="96"/>
      <c r="DP185" s="96"/>
      <c r="DQ185" s="96"/>
      <c r="DR185" s="96"/>
      <c r="DS185" s="96"/>
      <c r="DT185" s="96"/>
      <c r="DU185" s="96"/>
      <c r="DV185" s="96"/>
      <c r="DW185" s="96"/>
      <c r="DX185" s="96"/>
      <c r="DY185" s="96"/>
      <c r="DZ185" s="96"/>
      <c r="EA185" s="96"/>
      <c r="EB185" s="96"/>
      <c r="EC185" s="96"/>
      <c r="ED185" s="96"/>
      <c r="EE185" s="96"/>
      <c r="EF185" s="96"/>
      <c r="EG185" s="96"/>
      <c r="EH185" s="96"/>
    </row>
    <row r="186" spans="2:138" ht="15" customHeight="1">
      <c r="B186" s="104" t="s">
        <v>334</v>
      </c>
      <c r="C186" s="106" t="s">
        <v>183</v>
      </c>
      <c r="H186" s="243"/>
      <c r="I186" s="243"/>
      <c r="J186" s="243"/>
      <c r="K186" s="243"/>
      <c r="L186" s="243"/>
      <c r="M186" s="243"/>
      <c r="N186" s="243"/>
      <c r="O186" s="243"/>
      <c r="P186" s="243"/>
      <c r="Q186" s="243"/>
      <c r="R186" s="243"/>
      <c r="S186" s="243"/>
      <c r="T186" s="243"/>
      <c r="U186" s="132"/>
      <c r="V186" s="132"/>
      <c r="W186" s="132"/>
      <c r="X186" s="132"/>
      <c r="Y186" s="132"/>
      <c r="Z186" s="132"/>
      <c r="AA186" s="132"/>
      <c r="AB186" s="132"/>
      <c r="AC186" s="132"/>
      <c r="AD186" s="132"/>
      <c r="AE186" s="132"/>
      <c r="AF186" s="93"/>
      <c r="AG186" s="93"/>
      <c r="AH186" s="183"/>
      <c r="AI186" s="183"/>
      <c r="AJ186" s="183"/>
      <c r="AK186" s="183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32"/>
      <c r="BA186" s="132"/>
      <c r="BB186" s="132"/>
      <c r="BC186" s="132"/>
      <c r="BD186" s="132"/>
      <c r="BE186" s="132"/>
      <c r="BF186" s="132"/>
      <c r="BG186" s="132"/>
      <c r="BH186" s="132"/>
      <c r="BI186" s="132"/>
      <c r="BJ186" s="132"/>
      <c r="BK186" s="132"/>
      <c r="BL186" s="132"/>
      <c r="BM186" s="132"/>
      <c r="BN186" s="132"/>
      <c r="BO186" s="132"/>
      <c r="BP186" s="132"/>
      <c r="BQ186" s="132"/>
      <c r="BR186" s="132"/>
      <c r="BS186" s="132"/>
      <c r="BT186" s="132"/>
      <c r="BU186" s="132"/>
      <c r="BV186" s="132"/>
      <c r="BW186" s="132"/>
      <c r="BX186" s="132"/>
      <c r="BY186" s="132"/>
      <c r="BZ186" s="132"/>
      <c r="CA186" s="132"/>
      <c r="CB186" s="132"/>
      <c r="CC186" s="132"/>
      <c r="CD186" s="132"/>
      <c r="CE186" s="132"/>
      <c r="CF186" s="96"/>
      <c r="CG186" s="96"/>
      <c r="CH186" s="96"/>
      <c r="CI186" s="183"/>
      <c r="CJ186" s="183"/>
      <c r="CK186" s="183"/>
      <c r="CL186" s="183"/>
      <c r="CM186" s="183"/>
      <c r="CN186" s="183"/>
      <c r="CO186" s="183"/>
      <c r="CP186" s="183"/>
      <c r="CQ186" s="183"/>
      <c r="CR186" s="183"/>
      <c r="CS186" s="183"/>
      <c r="CT186" s="183"/>
      <c r="CU186" s="183"/>
      <c r="CV186" s="183"/>
      <c r="CW186" s="183"/>
      <c r="CX186" s="96"/>
      <c r="CY186" s="96"/>
      <c r="CZ186" s="96"/>
      <c r="DA186" s="96"/>
      <c r="DB186" s="96"/>
      <c r="DC186" s="96"/>
      <c r="DD186" s="96"/>
      <c r="DE186" s="96"/>
      <c r="DF186" s="96"/>
      <c r="DG186" s="96"/>
      <c r="DH186" s="96"/>
      <c r="DI186" s="96"/>
      <c r="DJ186" s="96"/>
      <c r="DK186" s="96"/>
      <c r="DL186" s="96"/>
      <c r="DM186" s="96"/>
      <c r="DN186" s="96"/>
      <c r="DO186" s="96"/>
      <c r="DP186" s="96"/>
      <c r="DQ186" s="96"/>
      <c r="DR186" s="96"/>
      <c r="DS186" s="96"/>
      <c r="DT186" s="96"/>
      <c r="DU186" s="96"/>
      <c r="DV186" s="96"/>
      <c r="DW186" s="96"/>
      <c r="DX186" s="96"/>
      <c r="DY186" s="96"/>
      <c r="DZ186" s="96"/>
      <c r="EA186" s="96"/>
      <c r="EB186" s="96"/>
      <c r="EC186" s="96"/>
      <c r="ED186" s="96"/>
      <c r="EE186" s="96"/>
      <c r="EF186" s="96"/>
      <c r="EG186" s="96"/>
      <c r="EH186" s="96"/>
    </row>
    <row r="187" spans="2:138" ht="15" customHeight="1">
      <c r="B187" s="104" t="s">
        <v>335</v>
      </c>
      <c r="C187" s="106" t="s">
        <v>181</v>
      </c>
      <c r="H187" s="243"/>
      <c r="I187" s="243"/>
      <c r="J187" s="243"/>
      <c r="K187" s="243"/>
      <c r="L187" s="243"/>
      <c r="M187" s="243"/>
      <c r="N187" s="243"/>
      <c r="O187" s="243"/>
      <c r="P187" s="243"/>
      <c r="Q187" s="243"/>
      <c r="R187" s="243"/>
      <c r="S187" s="243"/>
      <c r="T187" s="243"/>
      <c r="U187" s="132"/>
      <c r="V187" s="132"/>
      <c r="W187" s="132"/>
      <c r="X187" s="132"/>
      <c r="Y187" s="132"/>
      <c r="Z187" s="132"/>
      <c r="AA187" s="132"/>
      <c r="AB187" s="132"/>
      <c r="AC187" s="132"/>
      <c r="AD187" s="132"/>
      <c r="AE187" s="132"/>
      <c r="AF187" s="93"/>
      <c r="AG187" s="93"/>
      <c r="AH187" s="183"/>
      <c r="AI187" s="183"/>
      <c r="AJ187" s="183"/>
      <c r="AK187" s="183"/>
      <c r="AL187" s="183"/>
      <c r="AM187" s="183"/>
      <c r="AN187" s="183"/>
      <c r="AO187" s="183"/>
      <c r="AP187" s="183"/>
      <c r="AQ187" s="183"/>
      <c r="AR187" s="183"/>
      <c r="AS187" s="183"/>
      <c r="AT187" s="183"/>
      <c r="AU187" s="183"/>
      <c r="AV187" s="183"/>
      <c r="AW187" s="183"/>
      <c r="AX187" s="183"/>
      <c r="AY187" s="183"/>
      <c r="AZ187" s="132"/>
      <c r="BA187" s="132"/>
      <c r="BB187" s="132"/>
      <c r="BC187" s="132"/>
      <c r="BD187" s="132"/>
      <c r="BE187" s="132"/>
      <c r="BF187" s="132"/>
      <c r="BG187" s="132"/>
      <c r="BH187" s="132"/>
      <c r="BI187" s="132"/>
      <c r="BJ187" s="132"/>
      <c r="BK187" s="132"/>
      <c r="BL187" s="132"/>
      <c r="BM187" s="132"/>
      <c r="BN187" s="132"/>
      <c r="BO187" s="132"/>
      <c r="BP187" s="132"/>
      <c r="BQ187" s="132"/>
      <c r="BR187" s="132"/>
      <c r="BS187" s="132"/>
      <c r="BT187" s="132"/>
      <c r="BU187" s="132"/>
      <c r="BV187" s="132"/>
      <c r="BW187" s="132"/>
      <c r="BX187" s="132"/>
      <c r="BY187" s="132"/>
      <c r="BZ187" s="132"/>
      <c r="CA187" s="132"/>
      <c r="CB187" s="132"/>
      <c r="CC187" s="132"/>
      <c r="CD187" s="132"/>
      <c r="CE187" s="132"/>
      <c r="CF187" s="96"/>
      <c r="CG187" s="96"/>
      <c r="CH187" s="96"/>
      <c r="CI187" s="183"/>
      <c r="CJ187" s="183"/>
      <c r="CK187" s="183"/>
      <c r="CL187" s="183"/>
      <c r="CM187" s="183"/>
      <c r="CN187" s="183"/>
      <c r="CO187" s="183"/>
      <c r="CP187" s="183"/>
      <c r="CQ187" s="183"/>
      <c r="CR187" s="183"/>
      <c r="CS187" s="183"/>
      <c r="CT187" s="183"/>
      <c r="CU187" s="183"/>
      <c r="CV187" s="183"/>
      <c r="CW187" s="183"/>
      <c r="CX187" s="96"/>
      <c r="CY187" s="96"/>
      <c r="CZ187" s="96"/>
      <c r="DA187" s="96"/>
      <c r="DB187" s="96"/>
      <c r="DC187" s="96"/>
      <c r="DD187" s="96"/>
      <c r="DE187" s="96"/>
      <c r="DF187" s="96"/>
      <c r="DG187" s="96"/>
      <c r="DH187" s="96"/>
      <c r="DI187" s="96"/>
      <c r="DJ187" s="96"/>
      <c r="DK187" s="96"/>
      <c r="DL187" s="96"/>
      <c r="DM187" s="96"/>
      <c r="DN187" s="96"/>
      <c r="DO187" s="96"/>
      <c r="DP187" s="96"/>
      <c r="DQ187" s="96"/>
      <c r="DR187" s="96"/>
      <c r="DS187" s="96"/>
      <c r="DT187" s="96"/>
      <c r="DU187" s="96"/>
      <c r="DV187" s="96"/>
      <c r="DW187" s="96"/>
      <c r="DX187" s="96"/>
      <c r="DY187" s="96"/>
      <c r="DZ187" s="96"/>
      <c r="EA187" s="96"/>
      <c r="EB187" s="96"/>
      <c r="EC187" s="96"/>
      <c r="ED187" s="96"/>
      <c r="EE187" s="96"/>
      <c r="EF187" s="96"/>
      <c r="EG187" s="96"/>
      <c r="EH187" s="96"/>
    </row>
    <row r="188" spans="2:138" ht="15" customHeight="1">
      <c r="B188" s="104" t="s">
        <v>336</v>
      </c>
      <c r="C188" s="106" t="s">
        <v>181</v>
      </c>
      <c r="H188" s="243"/>
      <c r="I188" s="243"/>
      <c r="J188" s="243"/>
      <c r="K188" s="243"/>
      <c r="L188" s="243"/>
      <c r="M188" s="243"/>
      <c r="N188" s="243"/>
      <c r="O188" s="243"/>
      <c r="P188" s="243"/>
      <c r="Q188" s="243"/>
      <c r="R188" s="243"/>
      <c r="S188" s="243"/>
      <c r="T188" s="243"/>
      <c r="U188" s="132"/>
      <c r="V188" s="132"/>
      <c r="W188" s="132"/>
      <c r="X188" s="132"/>
      <c r="Y188" s="132"/>
      <c r="Z188" s="132"/>
      <c r="AA188" s="132"/>
      <c r="AB188" s="132"/>
      <c r="AC188" s="132"/>
      <c r="AD188" s="132"/>
      <c r="AE188" s="132"/>
      <c r="AF188" s="93"/>
      <c r="AG188" s="93"/>
      <c r="AH188" s="183"/>
      <c r="AI188" s="183"/>
      <c r="AJ188" s="183"/>
      <c r="AK188" s="183"/>
      <c r="AL188" s="183"/>
      <c r="AM188" s="183"/>
      <c r="AN188" s="183"/>
      <c r="AO188" s="183"/>
      <c r="AP188" s="183"/>
      <c r="AQ188" s="183"/>
      <c r="AR188" s="183"/>
      <c r="AS188" s="183"/>
      <c r="AT188" s="183"/>
      <c r="AU188" s="183"/>
      <c r="AV188" s="183"/>
      <c r="AW188" s="183"/>
      <c r="AX188" s="183"/>
      <c r="AY188" s="183"/>
      <c r="AZ188" s="132"/>
      <c r="BA188" s="132"/>
      <c r="BB188" s="132"/>
      <c r="BC188" s="132"/>
      <c r="BD188" s="132"/>
      <c r="BE188" s="132"/>
      <c r="BF188" s="132"/>
      <c r="BG188" s="132"/>
      <c r="BH188" s="132"/>
      <c r="BI188" s="132"/>
      <c r="BJ188" s="132"/>
      <c r="BK188" s="132"/>
      <c r="BL188" s="132"/>
      <c r="BM188" s="132"/>
      <c r="BN188" s="132"/>
      <c r="BO188" s="132"/>
      <c r="BP188" s="132"/>
      <c r="BQ188" s="132"/>
      <c r="BR188" s="132"/>
      <c r="BS188" s="132"/>
      <c r="BT188" s="132"/>
      <c r="BU188" s="132"/>
      <c r="BV188" s="132"/>
      <c r="BW188" s="132"/>
      <c r="BX188" s="132"/>
      <c r="BY188" s="132"/>
      <c r="BZ188" s="132"/>
      <c r="CA188" s="132"/>
      <c r="CB188" s="132"/>
      <c r="CC188" s="132"/>
      <c r="CD188" s="132"/>
      <c r="CE188" s="132"/>
      <c r="CF188" s="96"/>
      <c r="CG188" s="96"/>
      <c r="CH188" s="96"/>
      <c r="CI188" s="183"/>
      <c r="CJ188" s="183"/>
      <c r="CK188" s="183"/>
      <c r="CL188" s="183"/>
      <c r="CM188" s="183"/>
      <c r="CN188" s="183"/>
      <c r="CO188" s="183"/>
      <c r="CP188" s="183"/>
      <c r="CQ188" s="183"/>
      <c r="CR188" s="183"/>
      <c r="CS188" s="183"/>
      <c r="CT188" s="183"/>
      <c r="CU188" s="183"/>
      <c r="CV188" s="183"/>
      <c r="CW188" s="183"/>
      <c r="CX188" s="96"/>
      <c r="CY188" s="96"/>
      <c r="CZ188" s="96"/>
      <c r="DA188" s="96"/>
      <c r="DB188" s="96"/>
      <c r="DC188" s="96"/>
      <c r="DD188" s="96"/>
      <c r="DE188" s="96"/>
      <c r="DF188" s="96"/>
      <c r="DG188" s="96"/>
      <c r="DH188" s="96"/>
      <c r="DI188" s="96"/>
      <c r="DJ188" s="96"/>
      <c r="DK188" s="96"/>
      <c r="DL188" s="96"/>
      <c r="DM188" s="96"/>
      <c r="DN188" s="96"/>
      <c r="DO188" s="96"/>
      <c r="DP188" s="96"/>
      <c r="DQ188" s="96"/>
      <c r="DR188" s="96"/>
      <c r="DS188" s="96"/>
      <c r="DT188" s="96"/>
      <c r="DU188" s="96"/>
      <c r="DV188" s="96"/>
      <c r="DW188" s="96"/>
      <c r="DX188" s="96"/>
      <c r="DY188" s="96"/>
      <c r="DZ188" s="96"/>
      <c r="EA188" s="96"/>
      <c r="EB188" s="96"/>
      <c r="EC188" s="96"/>
      <c r="ED188" s="96"/>
      <c r="EE188" s="96"/>
      <c r="EF188" s="96"/>
      <c r="EG188" s="96"/>
      <c r="EH188" s="96"/>
    </row>
    <row r="189" spans="2:138" ht="15" customHeight="1">
      <c r="B189" s="104" t="s">
        <v>337</v>
      </c>
      <c r="C189" s="106" t="s">
        <v>181</v>
      </c>
      <c r="H189" s="243"/>
      <c r="I189" s="243"/>
      <c r="J189" s="243"/>
      <c r="K189" s="243"/>
      <c r="L189" s="243"/>
      <c r="M189" s="243"/>
      <c r="N189" s="243"/>
      <c r="O189" s="243"/>
      <c r="P189" s="243"/>
      <c r="Q189" s="243"/>
      <c r="R189" s="243"/>
      <c r="S189" s="243"/>
      <c r="T189" s="243"/>
      <c r="U189" s="132"/>
      <c r="V189" s="132"/>
      <c r="W189" s="132"/>
      <c r="X189" s="132"/>
      <c r="Y189" s="132"/>
      <c r="Z189" s="132"/>
      <c r="AA189" s="132"/>
      <c r="AB189" s="132"/>
      <c r="AC189" s="132"/>
      <c r="AD189" s="132"/>
      <c r="AE189" s="132"/>
      <c r="AF189" s="93"/>
      <c r="AG189" s="93"/>
      <c r="AH189" s="183"/>
      <c r="AI189" s="183"/>
      <c r="AJ189" s="183"/>
      <c r="AK189" s="183"/>
      <c r="AL189" s="183"/>
      <c r="AM189" s="183"/>
      <c r="AN189" s="183"/>
      <c r="AO189" s="183"/>
      <c r="AP189" s="183"/>
      <c r="AQ189" s="183"/>
      <c r="AR189" s="183"/>
      <c r="AS189" s="183"/>
      <c r="AT189" s="183"/>
      <c r="AU189" s="183"/>
      <c r="AV189" s="183"/>
      <c r="AW189" s="183"/>
      <c r="AX189" s="183"/>
      <c r="AY189" s="183"/>
      <c r="AZ189" s="132"/>
      <c r="BA189" s="132"/>
      <c r="BB189" s="132"/>
      <c r="BC189" s="132"/>
      <c r="BD189" s="132"/>
      <c r="BE189" s="132"/>
      <c r="BF189" s="132"/>
      <c r="BG189" s="132"/>
      <c r="BH189" s="132"/>
      <c r="BI189" s="132"/>
      <c r="BJ189" s="132"/>
      <c r="BK189" s="132"/>
      <c r="BL189" s="132"/>
      <c r="BM189" s="132"/>
      <c r="BN189" s="132"/>
      <c r="BO189" s="132"/>
      <c r="BP189" s="132"/>
      <c r="BQ189" s="132"/>
      <c r="BR189" s="132"/>
      <c r="BS189" s="132"/>
      <c r="BT189" s="132"/>
      <c r="BU189" s="132"/>
      <c r="BV189" s="132"/>
      <c r="BW189" s="132"/>
      <c r="BX189" s="132"/>
      <c r="BY189" s="132"/>
      <c r="BZ189" s="132"/>
      <c r="CA189" s="132"/>
      <c r="CB189" s="132"/>
      <c r="CC189" s="132"/>
      <c r="CD189" s="132"/>
      <c r="CE189" s="132"/>
      <c r="CF189" s="96"/>
      <c r="CG189" s="96"/>
      <c r="CH189" s="96"/>
      <c r="CI189" s="183"/>
      <c r="CJ189" s="183"/>
      <c r="CK189" s="183"/>
      <c r="CL189" s="183"/>
      <c r="CM189" s="183"/>
      <c r="CN189" s="183"/>
      <c r="CO189" s="183"/>
      <c r="CP189" s="183"/>
      <c r="CQ189" s="183"/>
      <c r="CR189" s="183"/>
      <c r="CS189" s="183"/>
      <c r="CT189" s="183"/>
      <c r="CU189" s="183"/>
      <c r="CV189" s="183"/>
      <c r="CW189" s="183"/>
      <c r="CX189" s="96"/>
      <c r="CY189" s="96"/>
      <c r="CZ189" s="96"/>
      <c r="DA189" s="96"/>
      <c r="DB189" s="96"/>
      <c r="DC189" s="96"/>
      <c r="DD189" s="96"/>
      <c r="DE189" s="96"/>
      <c r="DF189" s="96"/>
      <c r="DG189" s="96"/>
      <c r="DH189" s="96"/>
      <c r="DI189" s="96"/>
      <c r="DJ189" s="96"/>
      <c r="DK189" s="96"/>
      <c r="DL189" s="96"/>
      <c r="DM189" s="96"/>
      <c r="DN189" s="96"/>
      <c r="DO189" s="96"/>
      <c r="DP189" s="96"/>
      <c r="DQ189" s="96"/>
      <c r="DR189" s="96"/>
      <c r="DS189" s="96"/>
      <c r="DT189" s="96"/>
      <c r="DU189" s="96"/>
      <c r="DV189" s="96"/>
      <c r="DW189" s="96"/>
      <c r="DX189" s="96"/>
      <c r="DY189" s="96"/>
      <c r="DZ189" s="96"/>
      <c r="EA189" s="96"/>
      <c r="EB189" s="96"/>
      <c r="EC189" s="96"/>
      <c r="ED189" s="96"/>
      <c r="EE189" s="96"/>
      <c r="EF189" s="96"/>
      <c r="EG189" s="96"/>
      <c r="EH189" s="96"/>
    </row>
    <row r="190" spans="2:138" ht="15" customHeight="1">
      <c r="B190" s="104" t="s">
        <v>338</v>
      </c>
      <c r="C190" s="106" t="s">
        <v>183</v>
      </c>
      <c r="H190" s="243"/>
      <c r="I190" s="243"/>
      <c r="J190" s="243"/>
      <c r="K190" s="243"/>
      <c r="L190" s="243"/>
      <c r="M190" s="243"/>
      <c r="N190" s="243"/>
      <c r="O190" s="243"/>
      <c r="P190" s="243"/>
      <c r="Q190" s="243"/>
      <c r="R190" s="243"/>
      <c r="S190" s="243"/>
      <c r="T190" s="243"/>
      <c r="U190" s="132"/>
      <c r="V190" s="132"/>
      <c r="W190" s="132"/>
      <c r="X190" s="132"/>
      <c r="Y190" s="132"/>
      <c r="Z190" s="132"/>
      <c r="AA190" s="132"/>
      <c r="AB190" s="132"/>
      <c r="AC190" s="132"/>
      <c r="AD190" s="132"/>
      <c r="AE190" s="132"/>
      <c r="AF190" s="93"/>
      <c r="AG190" s="93"/>
      <c r="AH190" s="183"/>
      <c r="AI190" s="183"/>
      <c r="AJ190" s="183"/>
      <c r="AK190" s="183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32"/>
      <c r="BA190" s="132"/>
      <c r="BB190" s="132"/>
      <c r="BC190" s="132"/>
      <c r="BD190" s="132"/>
      <c r="BE190" s="132"/>
      <c r="BF190" s="132"/>
      <c r="BG190" s="132"/>
      <c r="BH190" s="132"/>
      <c r="BI190" s="132"/>
      <c r="BJ190" s="132"/>
      <c r="BK190" s="132"/>
      <c r="BL190" s="132"/>
      <c r="BM190" s="132"/>
      <c r="BN190" s="132"/>
      <c r="BO190" s="132"/>
      <c r="BP190" s="132"/>
      <c r="BQ190" s="132"/>
      <c r="BR190" s="132"/>
      <c r="BS190" s="132"/>
      <c r="BT190" s="132"/>
      <c r="BU190" s="132"/>
      <c r="BV190" s="132"/>
      <c r="BW190" s="132"/>
      <c r="BX190" s="132"/>
      <c r="BY190" s="132"/>
      <c r="BZ190" s="132"/>
      <c r="CA190" s="132"/>
      <c r="CB190" s="132"/>
      <c r="CC190" s="132"/>
      <c r="CD190" s="132"/>
      <c r="CE190" s="132"/>
      <c r="CF190" s="96"/>
      <c r="CG190" s="96"/>
      <c r="CH190" s="96"/>
      <c r="CI190" s="183"/>
      <c r="CJ190" s="183"/>
      <c r="CK190" s="183"/>
      <c r="CL190" s="183"/>
      <c r="CM190" s="183"/>
      <c r="CN190" s="183"/>
      <c r="CO190" s="183"/>
      <c r="CP190" s="183"/>
      <c r="CQ190" s="183"/>
      <c r="CR190" s="183"/>
      <c r="CS190" s="183"/>
      <c r="CT190" s="183"/>
      <c r="CU190" s="183"/>
      <c r="CV190" s="183"/>
      <c r="CW190" s="183"/>
      <c r="CX190" s="96"/>
      <c r="CY190" s="96"/>
      <c r="CZ190" s="96"/>
      <c r="DA190" s="96"/>
      <c r="DB190" s="96"/>
      <c r="DC190" s="96"/>
      <c r="DD190" s="96"/>
      <c r="DE190" s="96"/>
      <c r="DF190" s="96"/>
      <c r="DG190" s="96"/>
      <c r="DH190" s="96"/>
      <c r="DI190" s="96"/>
      <c r="DJ190" s="96"/>
      <c r="DK190" s="96"/>
      <c r="DL190" s="96"/>
      <c r="DM190" s="96"/>
      <c r="DN190" s="96"/>
      <c r="DO190" s="96"/>
      <c r="DP190" s="96"/>
      <c r="DQ190" s="96"/>
      <c r="DR190" s="96"/>
      <c r="DS190" s="96"/>
      <c r="DT190" s="96"/>
      <c r="DU190" s="96"/>
      <c r="DV190" s="96"/>
      <c r="DW190" s="96"/>
      <c r="DX190" s="96"/>
      <c r="DY190" s="96"/>
      <c r="DZ190" s="96"/>
      <c r="EA190" s="96"/>
      <c r="EB190" s="96"/>
      <c r="EC190" s="96"/>
      <c r="ED190" s="96"/>
      <c r="EE190" s="96"/>
      <c r="EF190" s="96"/>
      <c r="EG190" s="96"/>
      <c r="EH190" s="96"/>
    </row>
    <row r="191" spans="2:138" ht="15" customHeight="1">
      <c r="B191" s="104" t="s">
        <v>339</v>
      </c>
      <c r="C191" s="106" t="s">
        <v>183</v>
      </c>
      <c r="H191" s="243"/>
      <c r="I191" s="243"/>
      <c r="J191" s="243"/>
      <c r="K191" s="243"/>
      <c r="L191" s="243"/>
      <c r="M191" s="243"/>
      <c r="N191" s="243"/>
      <c r="O191" s="243"/>
      <c r="P191" s="243"/>
      <c r="Q191" s="243"/>
      <c r="R191" s="243"/>
      <c r="S191" s="243"/>
      <c r="T191" s="243"/>
      <c r="U191" s="132"/>
      <c r="V191" s="132"/>
      <c r="W191" s="132"/>
      <c r="X191" s="132"/>
      <c r="Y191" s="132"/>
      <c r="Z191" s="132"/>
      <c r="AA191" s="132"/>
      <c r="AB191" s="132"/>
      <c r="AC191" s="132"/>
      <c r="AD191" s="132"/>
      <c r="AE191" s="132"/>
      <c r="AF191" s="93"/>
      <c r="AG191" s="93"/>
      <c r="AH191" s="183"/>
      <c r="AI191" s="183"/>
      <c r="AJ191" s="183"/>
      <c r="AK191" s="183"/>
      <c r="AL191" s="183"/>
      <c r="AM191" s="183"/>
      <c r="AN191" s="183"/>
      <c r="AO191" s="183"/>
      <c r="AP191" s="183"/>
      <c r="AQ191" s="183"/>
      <c r="AR191" s="183"/>
      <c r="AS191" s="183"/>
      <c r="AT191" s="183"/>
      <c r="AU191" s="183"/>
      <c r="AV191" s="183"/>
      <c r="AW191" s="183"/>
      <c r="AX191" s="183"/>
      <c r="AY191" s="183"/>
      <c r="AZ191" s="132"/>
      <c r="BA191" s="132"/>
      <c r="BB191" s="132"/>
      <c r="BC191" s="132"/>
      <c r="BD191" s="132"/>
      <c r="BE191" s="132"/>
      <c r="BF191" s="132"/>
      <c r="BG191" s="132"/>
      <c r="BH191" s="132"/>
      <c r="BI191" s="132"/>
      <c r="BJ191" s="132"/>
      <c r="BK191" s="132"/>
      <c r="BL191" s="132"/>
      <c r="BM191" s="132"/>
      <c r="BN191" s="132"/>
      <c r="BO191" s="132"/>
      <c r="BP191" s="132"/>
      <c r="BQ191" s="132"/>
      <c r="BR191" s="132"/>
      <c r="BS191" s="132"/>
      <c r="BT191" s="132"/>
      <c r="BU191" s="132"/>
      <c r="BV191" s="132"/>
      <c r="BW191" s="132"/>
      <c r="BX191" s="132"/>
      <c r="BY191" s="132"/>
      <c r="BZ191" s="132"/>
      <c r="CA191" s="132"/>
      <c r="CB191" s="132"/>
      <c r="CC191" s="132"/>
      <c r="CD191" s="132"/>
      <c r="CE191" s="132"/>
      <c r="CF191" s="96"/>
      <c r="CG191" s="96"/>
      <c r="CH191" s="96"/>
      <c r="CI191" s="183"/>
      <c r="CJ191" s="183"/>
      <c r="CK191" s="183"/>
      <c r="CL191" s="183"/>
      <c r="CM191" s="183"/>
      <c r="CN191" s="183"/>
      <c r="CO191" s="183"/>
      <c r="CP191" s="183"/>
      <c r="CQ191" s="183"/>
      <c r="CR191" s="183"/>
      <c r="CS191" s="183"/>
      <c r="CT191" s="183"/>
      <c r="CU191" s="183"/>
      <c r="CV191" s="183"/>
      <c r="CW191" s="183"/>
      <c r="CX191" s="96"/>
      <c r="CY191" s="96"/>
      <c r="CZ191" s="96"/>
      <c r="DA191" s="96"/>
      <c r="DB191" s="96"/>
      <c r="DC191" s="96"/>
      <c r="DD191" s="96"/>
      <c r="DE191" s="96"/>
      <c r="DF191" s="96"/>
      <c r="DG191" s="96"/>
      <c r="DH191" s="96"/>
      <c r="DI191" s="96"/>
      <c r="DJ191" s="96"/>
      <c r="DK191" s="96"/>
      <c r="DL191" s="96"/>
      <c r="DM191" s="96"/>
      <c r="DN191" s="96"/>
      <c r="DO191" s="96"/>
      <c r="DP191" s="96"/>
      <c r="DQ191" s="96"/>
      <c r="DR191" s="96"/>
      <c r="DS191" s="96"/>
      <c r="DT191" s="96"/>
      <c r="DU191" s="96"/>
      <c r="DV191" s="96"/>
      <c r="DW191" s="96"/>
      <c r="DX191" s="96"/>
      <c r="DY191" s="96"/>
      <c r="DZ191" s="96"/>
      <c r="EA191" s="96"/>
      <c r="EB191" s="96"/>
      <c r="EC191" s="96"/>
      <c r="ED191" s="96"/>
      <c r="EE191" s="96"/>
      <c r="EF191" s="96"/>
      <c r="EG191" s="96"/>
      <c r="EH191" s="96"/>
    </row>
    <row r="192" spans="2:138" ht="15" customHeight="1">
      <c r="B192" s="104" t="s">
        <v>340</v>
      </c>
      <c r="C192" s="106" t="s">
        <v>264</v>
      </c>
      <c r="H192" s="243"/>
      <c r="I192" s="243"/>
      <c r="J192" s="243"/>
      <c r="K192" s="243"/>
      <c r="L192" s="243"/>
      <c r="M192" s="243"/>
      <c r="N192" s="243"/>
      <c r="O192" s="243"/>
      <c r="P192" s="243"/>
      <c r="Q192" s="243"/>
      <c r="R192" s="243"/>
      <c r="S192" s="243"/>
      <c r="T192" s="243"/>
      <c r="U192" s="132"/>
      <c r="V192" s="132"/>
      <c r="W192" s="132"/>
      <c r="X192" s="132"/>
      <c r="Y192" s="132"/>
      <c r="Z192" s="132"/>
      <c r="AA192" s="132"/>
      <c r="AB192" s="132"/>
      <c r="AC192" s="132"/>
      <c r="AD192" s="132"/>
      <c r="AE192" s="132"/>
      <c r="AF192" s="93"/>
      <c r="AG192" s="93"/>
      <c r="AH192" s="183"/>
      <c r="AI192" s="183"/>
      <c r="AJ192" s="183"/>
      <c r="AK192" s="183"/>
      <c r="AL192" s="183"/>
      <c r="AM192" s="183"/>
      <c r="AN192" s="183"/>
      <c r="AO192" s="183"/>
      <c r="AP192" s="183"/>
      <c r="AQ192" s="183"/>
      <c r="AR192" s="183"/>
      <c r="AS192" s="183"/>
      <c r="AT192" s="183"/>
      <c r="AU192" s="183"/>
      <c r="AV192" s="183"/>
      <c r="AW192" s="183"/>
      <c r="AX192" s="183"/>
      <c r="AY192" s="183"/>
      <c r="AZ192" s="132"/>
      <c r="BA192" s="132"/>
      <c r="BB192" s="132"/>
      <c r="BC192" s="132"/>
      <c r="BD192" s="132"/>
      <c r="BE192" s="132"/>
      <c r="BF192" s="132"/>
      <c r="BG192" s="132"/>
      <c r="BH192" s="132"/>
      <c r="BI192" s="132"/>
      <c r="BJ192" s="132"/>
      <c r="BK192" s="132"/>
      <c r="BL192" s="132"/>
      <c r="BM192" s="132"/>
      <c r="BN192" s="132"/>
      <c r="BO192" s="132"/>
      <c r="BP192" s="132"/>
      <c r="BQ192" s="132"/>
      <c r="BR192" s="132"/>
      <c r="BS192" s="132"/>
      <c r="BT192" s="132"/>
      <c r="BU192" s="132"/>
      <c r="BV192" s="132"/>
      <c r="BW192" s="132"/>
      <c r="BX192" s="132"/>
      <c r="BY192" s="132"/>
      <c r="BZ192" s="132"/>
      <c r="CA192" s="132"/>
      <c r="CB192" s="132"/>
      <c r="CC192" s="132"/>
      <c r="CD192" s="132"/>
      <c r="CE192" s="132"/>
      <c r="CF192" s="96"/>
      <c r="CG192" s="96"/>
      <c r="CH192" s="96"/>
      <c r="CI192" s="183"/>
      <c r="CJ192" s="183"/>
      <c r="CK192" s="183"/>
      <c r="CL192" s="183"/>
      <c r="CM192" s="183"/>
      <c r="CN192" s="183"/>
      <c r="CO192" s="183"/>
      <c r="CP192" s="183"/>
      <c r="CQ192" s="183"/>
      <c r="CR192" s="183"/>
      <c r="CS192" s="183"/>
      <c r="CT192" s="183"/>
      <c r="CU192" s="183"/>
      <c r="CV192" s="183"/>
      <c r="CW192" s="183"/>
      <c r="CX192" s="96"/>
      <c r="CY192" s="96"/>
      <c r="CZ192" s="96"/>
      <c r="DA192" s="96"/>
      <c r="DB192" s="96"/>
      <c r="DC192" s="96"/>
      <c r="DD192" s="96"/>
      <c r="DE192" s="96"/>
      <c r="DF192" s="96"/>
      <c r="DG192" s="96"/>
      <c r="DH192" s="96"/>
      <c r="DI192" s="96"/>
      <c r="DJ192" s="96"/>
      <c r="DK192" s="96"/>
      <c r="DL192" s="96"/>
      <c r="DM192" s="96"/>
      <c r="DN192" s="96"/>
      <c r="DO192" s="96"/>
      <c r="DP192" s="96"/>
      <c r="DQ192" s="96"/>
      <c r="DR192" s="96"/>
      <c r="DS192" s="96"/>
      <c r="DT192" s="96"/>
      <c r="DU192" s="96"/>
      <c r="DV192" s="96"/>
      <c r="DW192" s="96"/>
      <c r="DX192" s="96"/>
      <c r="DY192" s="96"/>
      <c r="DZ192" s="96"/>
      <c r="EA192" s="96"/>
      <c r="EB192" s="96"/>
      <c r="EC192" s="96"/>
      <c r="ED192" s="96"/>
      <c r="EE192" s="96"/>
      <c r="EF192" s="96"/>
      <c r="EG192" s="96"/>
      <c r="EH192" s="96"/>
    </row>
    <row r="193" spans="2:138" ht="15" customHeight="1">
      <c r="B193" s="104" t="s">
        <v>341</v>
      </c>
      <c r="C193" s="106" t="s">
        <v>264</v>
      </c>
      <c r="H193" s="243"/>
      <c r="I193" s="243"/>
      <c r="J193" s="243"/>
      <c r="K193" s="243"/>
      <c r="L193" s="243"/>
      <c r="M193" s="243"/>
      <c r="N193" s="243"/>
      <c r="O193" s="243"/>
      <c r="P193" s="243"/>
      <c r="Q193" s="243"/>
      <c r="R193" s="243"/>
      <c r="S193" s="243"/>
      <c r="T193" s="243"/>
      <c r="U193" s="132"/>
      <c r="V193" s="132"/>
      <c r="W193" s="132"/>
      <c r="X193" s="132"/>
      <c r="Y193" s="132"/>
      <c r="Z193" s="132"/>
      <c r="AA193" s="132"/>
      <c r="AB193" s="132"/>
      <c r="AC193" s="132"/>
      <c r="AD193" s="132"/>
      <c r="AE193" s="132"/>
      <c r="AF193" s="93"/>
      <c r="AG193" s="9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32"/>
      <c r="BA193" s="132"/>
      <c r="BB193" s="132"/>
      <c r="BC193" s="132"/>
      <c r="BD193" s="132"/>
      <c r="BE193" s="132"/>
      <c r="BF193" s="132"/>
      <c r="BG193" s="132"/>
      <c r="BH193" s="132"/>
      <c r="BI193" s="132"/>
      <c r="BJ193" s="132"/>
      <c r="BK193" s="132"/>
      <c r="BL193" s="132"/>
      <c r="BM193" s="132"/>
      <c r="BN193" s="132"/>
      <c r="BO193" s="132"/>
      <c r="BP193" s="132"/>
      <c r="BQ193" s="132"/>
      <c r="BR193" s="132"/>
      <c r="BS193" s="132"/>
      <c r="BT193" s="132"/>
      <c r="BU193" s="132"/>
      <c r="BV193" s="132"/>
      <c r="BW193" s="132"/>
      <c r="BX193" s="132"/>
      <c r="BY193" s="132"/>
      <c r="BZ193" s="132"/>
      <c r="CA193" s="132"/>
      <c r="CB193" s="132"/>
      <c r="CC193" s="132"/>
      <c r="CD193" s="132"/>
      <c r="CE193" s="132"/>
      <c r="CF193" s="96"/>
      <c r="CG193" s="96"/>
      <c r="CH193" s="96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96"/>
      <c r="CY193" s="96"/>
      <c r="CZ193" s="96"/>
      <c r="DA193" s="96"/>
      <c r="DB193" s="96"/>
      <c r="DC193" s="96"/>
      <c r="DD193" s="96"/>
      <c r="DE193" s="96"/>
      <c r="DF193" s="96"/>
      <c r="DG193" s="96"/>
      <c r="DH193" s="96"/>
      <c r="DI193" s="96"/>
      <c r="DJ193" s="96"/>
      <c r="DK193" s="96"/>
      <c r="DL193" s="96"/>
      <c r="DM193" s="96"/>
      <c r="DN193" s="96"/>
      <c r="DO193" s="96"/>
      <c r="DP193" s="96"/>
      <c r="DQ193" s="96"/>
      <c r="DR193" s="96"/>
      <c r="DS193" s="96"/>
      <c r="DT193" s="96"/>
      <c r="DU193" s="96"/>
      <c r="DV193" s="96"/>
      <c r="DW193" s="96"/>
      <c r="DX193" s="96"/>
      <c r="DY193" s="96"/>
      <c r="DZ193" s="96"/>
      <c r="EA193" s="96"/>
      <c r="EB193" s="96"/>
      <c r="EC193" s="96"/>
      <c r="ED193" s="96"/>
      <c r="EE193" s="96"/>
      <c r="EF193" s="96"/>
      <c r="EG193" s="96"/>
      <c r="EH193" s="96"/>
    </row>
    <row r="194" spans="2:138" ht="15" customHeight="1">
      <c r="B194" s="104" t="s">
        <v>340</v>
      </c>
      <c r="C194" s="106" t="s">
        <v>266</v>
      </c>
      <c r="H194" s="243"/>
      <c r="I194" s="243"/>
      <c r="J194" s="243"/>
      <c r="K194" s="243"/>
      <c r="L194" s="243"/>
      <c r="M194" s="243"/>
      <c r="N194" s="243"/>
      <c r="O194" s="243"/>
      <c r="P194" s="243"/>
      <c r="Q194" s="243"/>
      <c r="R194" s="243"/>
      <c r="S194" s="243"/>
      <c r="T194" s="243"/>
      <c r="U194" s="132"/>
      <c r="V194" s="132"/>
      <c r="W194" s="132"/>
      <c r="X194" s="132"/>
      <c r="Y194" s="132"/>
      <c r="Z194" s="132"/>
      <c r="AA194" s="132"/>
      <c r="AB194" s="132"/>
      <c r="AC194" s="132"/>
      <c r="AD194" s="132"/>
      <c r="AE194" s="132"/>
      <c r="AF194" s="93"/>
      <c r="AG194" s="9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32"/>
      <c r="BA194" s="132"/>
      <c r="BB194" s="132"/>
      <c r="BC194" s="132"/>
      <c r="BD194" s="132"/>
      <c r="BE194" s="132"/>
      <c r="BF194" s="132"/>
      <c r="BG194" s="132"/>
      <c r="BH194" s="132"/>
      <c r="BI194" s="132"/>
      <c r="BJ194" s="132"/>
      <c r="BK194" s="132"/>
      <c r="BL194" s="132"/>
      <c r="BM194" s="132"/>
      <c r="BN194" s="132"/>
      <c r="BO194" s="132"/>
      <c r="BP194" s="132"/>
      <c r="BQ194" s="132"/>
      <c r="BR194" s="132"/>
      <c r="BS194" s="132"/>
      <c r="BT194" s="132"/>
      <c r="BU194" s="132"/>
      <c r="BV194" s="132"/>
      <c r="BW194" s="132"/>
      <c r="BX194" s="132"/>
      <c r="BY194" s="132"/>
      <c r="BZ194" s="132"/>
      <c r="CA194" s="132"/>
      <c r="CB194" s="132"/>
      <c r="CC194" s="132"/>
      <c r="CD194" s="132"/>
      <c r="CE194" s="132"/>
      <c r="CF194" s="96"/>
      <c r="CG194" s="96"/>
      <c r="CH194" s="96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96"/>
      <c r="CY194" s="96"/>
      <c r="CZ194" s="96"/>
      <c r="DA194" s="96"/>
      <c r="DB194" s="96"/>
      <c r="DC194" s="96"/>
      <c r="DD194" s="96"/>
      <c r="DE194" s="96"/>
      <c r="DF194" s="96"/>
      <c r="DG194" s="96"/>
      <c r="DH194" s="96"/>
      <c r="DI194" s="96"/>
      <c r="DJ194" s="96"/>
      <c r="DK194" s="96"/>
      <c r="DL194" s="96"/>
      <c r="DM194" s="96"/>
      <c r="DN194" s="96"/>
      <c r="DO194" s="96"/>
      <c r="DP194" s="96"/>
      <c r="DQ194" s="96"/>
      <c r="DR194" s="96"/>
      <c r="DS194" s="96"/>
      <c r="DT194" s="96"/>
      <c r="DU194" s="96"/>
      <c r="DV194" s="96"/>
      <c r="DW194" s="96"/>
      <c r="DX194" s="96"/>
      <c r="DY194" s="96"/>
      <c r="DZ194" s="96"/>
      <c r="EA194" s="96"/>
      <c r="EB194" s="96"/>
      <c r="EC194" s="96"/>
      <c r="ED194" s="96"/>
      <c r="EE194" s="96"/>
      <c r="EF194" s="96"/>
      <c r="EG194" s="96"/>
      <c r="EH194" s="96"/>
    </row>
    <row r="195" spans="2:138" ht="15" customHeight="1">
      <c r="B195" s="104" t="s">
        <v>341</v>
      </c>
      <c r="C195" s="106" t="s">
        <v>266</v>
      </c>
      <c r="H195" s="243"/>
      <c r="I195" s="243"/>
      <c r="J195" s="243"/>
      <c r="K195" s="243"/>
      <c r="L195" s="243"/>
      <c r="M195" s="243"/>
      <c r="N195" s="243"/>
      <c r="O195" s="243"/>
      <c r="P195" s="243"/>
      <c r="Q195" s="243"/>
      <c r="R195" s="243"/>
      <c r="S195" s="243"/>
      <c r="T195" s="243"/>
      <c r="U195" s="132"/>
      <c r="V195" s="132"/>
      <c r="W195" s="132"/>
      <c r="X195" s="132"/>
      <c r="Y195" s="132"/>
      <c r="Z195" s="132"/>
      <c r="AA195" s="132"/>
      <c r="AB195" s="132"/>
      <c r="AC195" s="132"/>
      <c r="AD195" s="132"/>
      <c r="AE195" s="132"/>
      <c r="AF195" s="93"/>
      <c r="AG195" s="9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32"/>
      <c r="BA195" s="132"/>
      <c r="BB195" s="132"/>
      <c r="BC195" s="132"/>
      <c r="BD195" s="132"/>
      <c r="BE195" s="132"/>
      <c r="BF195" s="132"/>
      <c r="BG195" s="132"/>
      <c r="BH195" s="132"/>
      <c r="BI195" s="132"/>
      <c r="BJ195" s="132"/>
      <c r="BK195" s="132"/>
      <c r="BL195" s="132"/>
      <c r="BM195" s="132"/>
      <c r="BN195" s="132"/>
      <c r="BO195" s="132"/>
      <c r="BP195" s="132"/>
      <c r="BQ195" s="132"/>
      <c r="BR195" s="132"/>
      <c r="BS195" s="132"/>
      <c r="BT195" s="132"/>
      <c r="BU195" s="132"/>
      <c r="BV195" s="132"/>
      <c r="BW195" s="132"/>
      <c r="BX195" s="132"/>
      <c r="BY195" s="132"/>
      <c r="BZ195" s="132"/>
      <c r="CA195" s="132"/>
      <c r="CB195" s="132"/>
      <c r="CC195" s="132"/>
      <c r="CD195" s="132"/>
      <c r="CE195" s="132"/>
      <c r="CF195" s="96"/>
      <c r="CG195" s="96"/>
      <c r="CH195" s="96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96"/>
      <c r="CY195" s="96"/>
      <c r="CZ195" s="96"/>
      <c r="DA195" s="96"/>
      <c r="DB195" s="96"/>
      <c r="DC195" s="96"/>
      <c r="DD195" s="96"/>
      <c r="DE195" s="96"/>
      <c r="DF195" s="96"/>
      <c r="DG195" s="96"/>
      <c r="DH195" s="96"/>
      <c r="DI195" s="96"/>
      <c r="DJ195" s="96"/>
      <c r="DK195" s="96"/>
      <c r="DL195" s="96"/>
      <c r="DM195" s="96"/>
      <c r="DN195" s="96"/>
      <c r="DO195" s="96"/>
      <c r="DP195" s="96"/>
      <c r="DQ195" s="96"/>
      <c r="DR195" s="96"/>
      <c r="DS195" s="96"/>
      <c r="DT195" s="96"/>
      <c r="DU195" s="96"/>
      <c r="DV195" s="96"/>
      <c r="DW195" s="96"/>
      <c r="DX195" s="96"/>
      <c r="DY195" s="96"/>
      <c r="DZ195" s="96"/>
      <c r="EA195" s="96"/>
      <c r="EB195" s="96"/>
      <c r="EC195" s="96"/>
      <c r="ED195" s="96"/>
      <c r="EE195" s="96"/>
      <c r="EF195" s="96"/>
      <c r="EG195" s="96"/>
      <c r="EH195" s="96"/>
    </row>
    <row r="196" spans="2:138" ht="15" customHeight="1">
      <c r="B196" s="84" t="s">
        <v>342</v>
      </c>
      <c r="C196" s="106" t="s">
        <v>181</v>
      </c>
      <c r="H196" s="243"/>
      <c r="I196" s="243"/>
      <c r="J196" s="243"/>
      <c r="K196" s="243"/>
      <c r="L196" s="243"/>
      <c r="M196" s="243"/>
      <c r="N196" s="243"/>
      <c r="O196" s="243"/>
      <c r="P196" s="243"/>
      <c r="Q196" s="243"/>
      <c r="R196" s="243"/>
      <c r="S196" s="243"/>
      <c r="T196" s="243"/>
      <c r="U196" s="132"/>
      <c r="V196" s="132"/>
      <c r="W196" s="132"/>
      <c r="X196" s="132"/>
      <c r="Y196" s="132"/>
      <c r="Z196" s="132"/>
      <c r="AA196" s="132"/>
      <c r="AB196" s="132"/>
      <c r="AC196" s="132"/>
      <c r="AD196" s="132"/>
      <c r="AE196" s="132"/>
      <c r="AF196" s="93"/>
      <c r="AG196" s="93"/>
      <c r="AH196" s="183"/>
      <c r="AI196" s="183"/>
      <c r="AJ196" s="183"/>
      <c r="AK196" s="183"/>
      <c r="AL196" s="183"/>
      <c r="AM196" s="183"/>
      <c r="AN196" s="183"/>
      <c r="AO196" s="183"/>
      <c r="AP196" s="183"/>
      <c r="AQ196" s="183"/>
      <c r="AR196" s="183"/>
      <c r="AS196" s="183"/>
      <c r="AT196" s="183"/>
      <c r="AU196" s="183"/>
      <c r="AV196" s="183"/>
      <c r="AW196" s="183"/>
      <c r="AX196" s="183"/>
      <c r="AY196" s="183"/>
      <c r="AZ196" s="132"/>
      <c r="BA196" s="132"/>
      <c r="BB196" s="132"/>
      <c r="BC196" s="132"/>
      <c r="BD196" s="132"/>
      <c r="BE196" s="132"/>
      <c r="BF196" s="132"/>
      <c r="BG196" s="132"/>
      <c r="BH196" s="132"/>
      <c r="BI196" s="132"/>
      <c r="BJ196" s="132"/>
      <c r="BK196" s="132"/>
      <c r="BL196" s="132"/>
      <c r="BM196" s="132"/>
      <c r="BN196" s="132"/>
      <c r="BO196" s="132"/>
      <c r="BP196" s="132"/>
      <c r="BQ196" s="132"/>
      <c r="BR196" s="132"/>
      <c r="BS196" s="132"/>
      <c r="BT196" s="132"/>
      <c r="BU196" s="132"/>
      <c r="BV196" s="132"/>
      <c r="BW196" s="132"/>
      <c r="BX196" s="132"/>
      <c r="BY196" s="132"/>
      <c r="BZ196" s="132"/>
      <c r="CA196" s="132"/>
      <c r="CB196" s="132"/>
      <c r="CC196" s="132"/>
      <c r="CD196" s="132"/>
      <c r="CE196" s="132"/>
      <c r="CF196" s="96"/>
      <c r="CG196" s="96"/>
      <c r="CH196" s="96"/>
      <c r="CI196" s="183"/>
      <c r="CJ196" s="183"/>
      <c r="CK196" s="183"/>
      <c r="CL196" s="183"/>
      <c r="CM196" s="183"/>
      <c r="CN196" s="183"/>
      <c r="CO196" s="183"/>
      <c r="CP196" s="183"/>
      <c r="CQ196" s="183"/>
      <c r="CR196" s="183"/>
      <c r="CS196" s="183"/>
      <c r="CT196" s="183"/>
      <c r="CU196" s="183"/>
      <c r="CV196" s="183"/>
      <c r="CW196" s="183"/>
      <c r="CX196" s="96"/>
      <c r="CY196" s="96"/>
      <c r="CZ196" s="96"/>
      <c r="DA196" s="96"/>
      <c r="DB196" s="96"/>
      <c r="DC196" s="96"/>
      <c r="DD196" s="96"/>
      <c r="DE196" s="96"/>
      <c r="DF196" s="96"/>
      <c r="DG196" s="96"/>
      <c r="DH196" s="96"/>
      <c r="DI196" s="96"/>
      <c r="DJ196" s="96"/>
      <c r="DK196" s="96"/>
      <c r="DL196" s="96"/>
      <c r="DM196" s="96"/>
      <c r="DN196" s="96"/>
      <c r="DO196" s="96"/>
      <c r="DP196" s="96"/>
      <c r="DQ196" s="96"/>
      <c r="DR196" s="96"/>
      <c r="DS196" s="96"/>
      <c r="DT196" s="96"/>
      <c r="DU196" s="96"/>
      <c r="DV196" s="96"/>
      <c r="DW196" s="96"/>
      <c r="DX196" s="96"/>
      <c r="DY196" s="96"/>
      <c r="DZ196" s="96"/>
      <c r="EA196" s="96"/>
      <c r="EB196" s="96"/>
      <c r="EC196" s="96"/>
      <c r="ED196" s="96"/>
      <c r="EE196" s="96"/>
      <c r="EF196" s="96"/>
      <c r="EG196" s="96"/>
      <c r="EH196" s="96"/>
    </row>
    <row r="197" spans="2:138" ht="15" customHeight="1">
      <c r="B197" s="85" t="s">
        <v>343</v>
      </c>
      <c r="C197" s="106" t="s">
        <v>181</v>
      </c>
      <c r="H197" s="243"/>
      <c r="I197" s="243"/>
      <c r="J197" s="243"/>
      <c r="K197" s="243"/>
      <c r="L197" s="243"/>
      <c r="M197" s="243"/>
      <c r="N197" s="243"/>
      <c r="O197" s="243"/>
      <c r="P197" s="243"/>
      <c r="Q197" s="243"/>
      <c r="R197" s="243"/>
      <c r="S197" s="243"/>
      <c r="T197" s="243"/>
      <c r="U197" s="132"/>
      <c r="V197" s="132"/>
      <c r="W197" s="132"/>
      <c r="X197" s="132"/>
      <c r="Y197" s="132"/>
      <c r="Z197" s="132"/>
      <c r="AA197" s="132"/>
      <c r="AB197" s="132"/>
      <c r="AC197" s="132"/>
      <c r="AD197" s="132"/>
      <c r="AE197" s="132"/>
      <c r="AF197" s="93"/>
      <c r="AG197" s="93"/>
      <c r="AH197" s="183"/>
      <c r="AI197" s="183"/>
      <c r="AJ197" s="183"/>
      <c r="AK197" s="183"/>
      <c r="AL197" s="183"/>
      <c r="AM197" s="183"/>
      <c r="AN197" s="183"/>
      <c r="AO197" s="183"/>
      <c r="AP197" s="183"/>
      <c r="AQ197" s="183"/>
      <c r="AR197" s="183"/>
      <c r="AS197" s="183"/>
      <c r="AT197" s="183"/>
      <c r="AU197" s="183"/>
      <c r="AV197" s="183"/>
      <c r="AW197" s="183"/>
      <c r="AX197" s="183"/>
      <c r="AY197" s="183"/>
      <c r="AZ197" s="132"/>
      <c r="BA197" s="132"/>
      <c r="BB197" s="132"/>
      <c r="BC197" s="132"/>
      <c r="BD197" s="132"/>
      <c r="BE197" s="132"/>
      <c r="BF197" s="132"/>
      <c r="BG197" s="132"/>
      <c r="BH197" s="132"/>
      <c r="BI197" s="132"/>
      <c r="BJ197" s="132"/>
      <c r="BK197" s="132"/>
      <c r="BL197" s="132"/>
      <c r="BM197" s="132"/>
      <c r="BN197" s="132"/>
      <c r="BO197" s="132"/>
      <c r="BP197" s="132"/>
      <c r="BQ197" s="132"/>
      <c r="BR197" s="132"/>
      <c r="BS197" s="132"/>
      <c r="BT197" s="132"/>
      <c r="BU197" s="132"/>
      <c r="BV197" s="132"/>
      <c r="BW197" s="132"/>
      <c r="BX197" s="132"/>
      <c r="BY197" s="132"/>
      <c r="BZ197" s="132"/>
      <c r="CA197" s="132"/>
      <c r="CB197" s="132"/>
      <c r="CC197" s="132"/>
      <c r="CD197" s="132"/>
      <c r="CE197" s="132"/>
      <c r="CF197" s="96"/>
      <c r="CG197" s="96"/>
      <c r="CH197" s="96"/>
      <c r="CI197" s="183"/>
      <c r="CJ197" s="183"/>
      <c r="CK197" s="183"/>
      <c r="CL197" s="183"/>
      <c r="CM197" s="183"/>
      <c r="CN197" s="183"/>
      <c r="CO197" s="183"/>
      <c r="CP197" s="183"/>
      <c r="CQ197" s="183"/>
      <c r="CR197" s="183"/>
      <c r="CS197" s="183"/>
      <c r="CT197" s="183"/>
      <c r="CU197" s="183"/>
      <c r="CV197" s="183"/>
      <c r="CW197" s="183"/>
      <c r="CX197" s="96"/>
      <c r="CY197" s="96"/>
      <c r="CZ197" s="96"/>
      <c r="DA197" s="96"/>
      <c r="DB197" s="96"/>
      <c r="DC197" s="96"/>
      <c r="DD197" s="96"/>
      <c r="DE197" s="96"/>
      <c r="DF197" s="96"/>
      <c r="DG197" s="96"/>
      <c r="DH197" s="96"/>
      <c r="DI197" s="96"/>
      <c r="DJ197" s="96"/>
      <c r="DK197" s="96"/>
      <c r="DL197" s="96"/>
      <c r="DM197" s="96"/>
      <c r="DN197" s="96"/>
      <c r="DO197" s="96"/>
      <c r="DP197" s="96"/>
      <c r="DQ197" s="96"/>
      <c r="DR197" s="96"/>
      <c r="DS197" s="96"/>
      <c r="DT197" s="96"/>
      <c r="DU197" s="96"/>
      <c r="DV197" s="96"/>
      <c r="DW197" s="96"/>
      <c r="DX197" s="96"/>
      <c r="DY197" s="96"/>
      <c r="DZ197" s="96"/>
      <c r="EA197" s="96"/>
      <c r="EB197" s="96"/>
      <c r="EC197" s="96"/>
      <c r="ED197" s="96"/>
      <c r="EE197" s="96"/>
      <c r="EF197" s="96"/>
      <c r="EG197" s="96"/>
      <c r="EH197" s="96"/>
    </row>
    <row r="198" spans="2:138" ht="15" customHeight="1">
      <c r="B198" s="85" t="s">
        <v>344</v>
      </c>
      <c r="C198" s="106" t="s">
        <v>152</v>
      </c>
      <c r="H198" s="243"/>
      <c r="I198" s="243"/>
      <c r="J198" s="243"/>
      <c r="K198" s="243"/>
      <c r="L198" s="243"/>
      <c r="M198" s="243"/>
      <c r="N198" s="243"/>
      <c r="O198" s="243"/>
      <c r="P198" s="243"/>
      <c r="Q198" s="243"/>
      <c r="R198" s="243"/>
      <c r="S198" s="243"/>
      <c r="T198" s="243"/>
      <c r="U198" s="132"/>
      <c r="V198" s="132"/>
      <c r="W198" s="132"/>
      <c r="X198" s="132"/>
      <c r="Y198" s="132"/>
      <c r="Z198" s="132"/>
      <c r="AA198" s="132"/>
      <c r="AB198" s="132"/>
      <c r="AC198" s="132"/>
      <c r="AD198" s="132"/>
      <c r="AE198" s="132"/>
      <c r="AF198" s="93"/>
      <c r="AG198" s="93"/>
      <c r="AH198" s="183"/>
      <c r="AI198" s="183"/>
      <c r="AJ198" s="183"/>
      <c r="AK198" s="183"/>
      <c r="AL198" s="183"/>
      <c r="AM198" s="183"/>
      <c r="AN198" s="183"/>
      <c r="AO198" s="183"/>
      <c r="AP198" s="183"/>
      <c r="AQ198" s="183"/>
      <c r="AR198" s="183"/>
      <c r="AS198" s="183"/>
      <c r="AT198" s="183"/>
      <c r="AU198" s="183"/>
      <c r="AV198" s="183"/>
      <c r="AW198" s="183"/>
      <c r="AX198" s="183"/>
      <c r="AY198" s="183"/>
      <c r="AZ198" s="132"/>
      <c r="BA198" s="132"/>
      <c r="BB198" s="132"/>
      <c r="BC198" s="132"/>
      <c r="BD198" s="132"/>
      <c r="BE198" s="132"/>
      <c r="BF198" s="132"/>
      <c r="BG198" s="132"/>
      <c r="BH198" s="132"/>
      <c r="BI198" s="132"/>
      <c r="BJ198" s="132"/>
      <c r="BK198" s="132"/>
      <c r="BL198" s="132"/>
      <c r="BM198" s="132"/>
      <c r="BN198" s="132"/>
      <c r="BO198" s="132"/>
      <c r="BP198" s="132"/>
      <c r="BQ198" s="132"/>
      <c r="BR198" s="132"/>
      <c r="BS198" s="132"/>
      <c r="BT198" s="132"/>
      <c r="BU198" s="132"/>
      <c r="BV198" s="132"/>
      <c r="BW198" s="132"/>
      <c r="BX198" s="132"/>
      <c r="BY198" s="132"/>
      <c r="BZ198" s="132"/>
      <c r="CA198" s="132"/>
      <c r="CB198" s="132"/>
      <c r="CC198" s="132"/>
      <c r="CD198" s="132"/>
      <c r="CE198" s="132"/>
      <c r="CF198" s="96"/>
      <c r="CG198" s="96"/>
      <c r="CH198" s="96"/>
      <c r="CI198" s="183"/>
      <c r="CJ198" s="183"/>
      <c r="CK198" s="183"/>
      <c r="CL198" s="183"/>
      <c r="CM198" s="183"/>
      <c r="CN198" s="183"/>
      <c r="CO198" s="183"/>
      <c r="CP198" s="183"/>
      <c r="CQ198" s="183"/>
      <c r="CR198" s="183"/>
      <c r="CS198" s="183"/>
      <c r="CT198" s="183"/>
      <c r="CU198" s="183"/>
      <c r="CV198" s="183"/>
      <c r="CW198" s="183"/>
      <c r="CX198" s="96"/>
      <c r="CY198" s="96"/>
      <c r="CZ198" s="96"/>
      <c r="DA198" s="96"/>
      <c r="DB198" s="96"/>
      <c r="DC198" s="96"/>
      <c r="DD198" s="96"/>
      <c r="DE198" s="96"/>
      <c r="DF198" s="96"/>
      <c r="DG198" s="96"/>
      <c r="DH198" s="96"/>
      <c r="DI198" s="96"/>
      <c r="DJ198" s="96"/>
      <c r="DK198" s="96"/>
      <c r="DL198" s="96"/>
      <c r="DM198" s="96"/>
      <c r="DN198" s="96"/>
      <c r="DO198" s="96"/>
      <c r="DP198" s="96"/>
      <c r="DQ198" s="96"/>
      <c r="DR198" s="96"/>
      <c r="DS198" s="96"/>
      <c r="DT198" s="96"/>
      <c r="DU198" s="96"/>
      <c r="DV198" s="96"/>
      <c r="DW198" s="96"/>
      <c r="DX198" s="96"/>
      <c r="DY198" s="96"/>
      <c r="DZ198" s="96"/>
      <c r="EA198" s="96"/>
      <c r="EB198" s="96"/>
      <c r="EC198" s="96"/>
      <c r="ED198" s="96"/>
      <c r="EE198" s="96"/>
      <c r="EF198" s="96"/>
      <c r="EG198" s="96"/>
      <c r="EH198" s="96"/>
    </row>
    <row r="199" spans="2:138" ht="15" customHeight="1">
      <c r="B199" s="85" t="s">
        <v>345</v>
      </c>
      <c r="C199" s="106" t="s">
        <v>153</v>
      </c>
      <c r="H199" s="243"/>
      <c r="I199" s="243"/>
      <c r="J199" s="243"/>
      <c r="K199" s="243"/>
      <c r="L199" s="243"/>
      <c r="M199" s="243"/>
      <c r="N199" s="243"/>
      <c r="O199" s="243"/>
      <c r="P199" s="243"/>
      <c r="Q199" s="243"/>
      <c r="R199" s="243"/>
      <c r="S199" s="243"/>
      <c r="T199" s="243"/>
      <c r="U199" s="132"/>
      <c r="V199" s="132"/>
      <c r="W199" s="132"/>
      <c r="X199" s="132"/>
      <c r="Y199" s="132"/>
      <c r="Z199" s="132"/>
      <c r="AA199" s="132"/>
      <c r="AB199" s="132"/>
      <c r="AC199" s="132"/>
      <c r="AD199" s="132"/>
      <c r="AE199" s="132"/>
      <c r="AF199" s="93"/>
      <c r="AG199" s="93"/>
      <c r="AH199" s="183"/>
      <c r="AI199" s="183"/>
      <c r="AJ199" s="183"/>
      <c r="AK199" s="183"/>
      <c r="AL199" s="183"/>
      <c r="AM199" s="183"/>
      <c r="AN199" s="183"/>
      <c r="AO199" s="183"/>
      <c r="AP199" s="183"/>
      <c r="AQ199" s="183"/>
      <c r="AR199" s="183"/>
      <c r="AS199" s="183"/>
      <c r="AT199" s="183"/>
      <c r="AU199" s="183"/>
      <c r="AV199" s="183"/>
      <c r="AW199" s="183"/>
      <c r="AX199" s="183"/>
      <c r="AY199" s="183"/>
      <c r="AZ199" s="132"/>
      <c r="BA199" s="132"/>
      <c r="BB199" s="132"/>
      <c r="BC199" s="132"/>
      <c r="BD199" s="132"/>
      <c r="BE199" s="132"/>
      <c r="BF199" s="132"/>
      <c r="BG199" s="132"/>
      <c r="BH199" s="132"/>
      <c r="BI199" s="132"/>
      <c r="BJ199" s="132"/>
      <c r="BK199" s="132"/>
      <c r="BL199" s="132"/>
      <c r="BM199" s="132"/>
      <c r="BN199" s="132"/>
      <c r="BO199" s="132"/>
      <c r="BP199" s="132"/>
      <c r="BQ199" s="132"/>
      <c r="BR199" s="132"/>
      <c r="BS199" s="132"/>
      <c r="BT199" s="132"/>
      <c r="BU199" s="132"/>
      <c r="BV199" s="132"/>
      <c r="BW199" s="132"/>
      <c r="BX199" s="132"/>
      <c r="BY199" s="132"/>
      <c r="BZ199" s="132"/>
      <c r="CA199" s="132"/>
      <c r="CB199" s="132"/>
      <c r="CC199" s="132"/>
      <c r="CD199" s="132"/>
      <c r="CE199" s="132"/>
      <c r="CF199" s="96"/>
      <c r="CG199" s="96"/>
      <c r="CH199" s="96"/>
      <c r="CI199" s="183"/>
      <c r="CJ199" s="183"/>
      <c r="CK199" s="183"/>
      <c r="CL199" s="183"/>
      <c r="CM199" s="183"/>
      <c r="CN199" s="183"/>
      <c r="CO199" s="183"/>
      <c r="CP199" s="183"/>
      <c r="CQ199" s="183"/>
      <c r="CR199" s="183"/>
      <c r="CS199" s="183"/>
      <c r="CT199" s="183"/>
      <c r="CU199" s="183"/>
      <c r="CV199" s="183"/>
      <c r="CW199" s="183"/>
      <c r="CX199" s="96"/>
      <c r="CY199" s="96"/>
      <c r="CZ199" s="96"/>
      <c r="DA199" s="96"/>
      <c r="DB199" s="96"/>
      <c r="DC199" s="96"/>
      <c r="DD199" s="96"/>
      <c r="DE199" s="96"/>
      <c r="DF199" s="96"/>
      <c r="DG199" s="96"/>
      <c r="DH199" s="96"/>
      <c r="DI199" s="96"/>
      <c r="DJ199" s="96"/>
      <c r="DK199" s="96"/>
      <c r="DL199" s="96"/>
      <c r="DM199" s="96"/>
      <c r="DN199" s="96"/>
      <c r="DO199" s="96"/>
      <c r="DP199" s="96"/>
      <c r="DQ199" s="96"/>
      <c r="DR199" s="96"/>
      <c r="DS199" s="96"/>
      <c r="DT199" s="96"/>
      <c r="DU199" s="96"/>
      <c r="DV199" s="96"/>
      <c r="DW199" s="96"/>
      <c r="DX199" s="96"/>
      <c r="DY199" s="96"/>
      <c r="DZ199" s="96"/>
      <c r="EA199" s="96"/>
      <c r="EB199" s="96"/>
      <c r="EC199" s="96"/>
      <c r="ED199" s="96"/>
      <c r="EE199" s="96"/>
      <c r="EF199" s="96"/>
      <c r="EG199" s="96"/>
      <c r="EH199" s="96"/>
    </row>
    <row r="200" spans="2:138" s="264" customFormat="1" ht="15" customHeight="1">
      <c r="B200" s="252" t="s">
        <v>346</v>
      </c>
      <c r="C200" s="254"/>
      <c r="D200" s="263"/>
      <c r="E200" s="263"/>
      <c r="F200" s="263"/>
      <c r="H200" s="265"/>
      <c r="I200" s="265"/>
      <c r="J200" s="265"/>
      <c r="K200" s="265"/>
      <c r="L200" s="265"/>
      <c r="M200" s="265"/>
      <c r="N200" s="265"/>
      <c r="O200" s="265"/>
      <c r="P200" s="265"/>
      <c r="Q200" s="265"/>
      <c r="R200" s="265"/>
      <c r="S200" s="265"/>
      <c r="T200" s="265"/>
      <c r="AF200" s="269"/>
      <c r="AG200" s="269"/>
      <c r="AH200" s="268"/>
      <c r="AI200" s="268"/>
      <c r="AJ200" s="268"/>
      <c r="AK200" s="268"/>
      <c r="AL200" s="268"/>
      <c r="AM200" s="268"/>
      <c r="AN200" s="268"/>
      <c r="AO200" s="268"/>
      <c r="AP200" s="268"/>
      <c r="AQ200" s="268"/>
      <c r="AR200" s="268"/>
      <c r="AS200" s="268"/>
      <c r="AT200" s="268"/>
      <c r="AU200" s="268"/>
      <c r="AV200" s="268"/>
      <c r="AW200" s="268"/>
      <c r="AX200" s="268"/>
      <c r="AY200" s="268"/>
      <c r="CF200" s="269"/>
      <c r="CG200" s="269"/>
      <c r="CH200" s="269"/>
      <c r="CI200" s="268"/>
      <c r="CJ200" s="268"/>
      <c r="CK200" s="268"/>
      <c r="CL200" s="268"/>
      <c r="CM200" s="268"/>
      <c r="CN200" s="268"/>
      <c r="CO200" s="268"/>
      <c r="CP200" s="268"/>
      <c r="CQ200" s="268"/>
      <c r="CR200" s="268"/>
      <c r="CS200" s="268"/>
      <c r="CT200" s="268"/>
      <c r="CU200" s="268"/>
      <c r="CV200" s="268"/>
      <c r="CW200" s="268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269"/>
      <c r="DZ200" s="269"/>
      <c r="EA200" s="269"/>
      <c r="EB200" s="269"/>
      <c r="EC200" s="269"/>
      <c r="ED200" s="269"/>
      <c r="EE200" s="269"/>
      <c r="EF200" s="269"/>
      <c r="EG200" s="269"/>
      <c r="EH200" s="269"/>
    </row>
    <row r="201" spans="2:138" ht="15" customHeight="1">
      <c r="B201" s="105" t="s">
        <v>347</v>
      </c>
      <c r="C201" s="106" t="s">
        <v>174</v>
      </c>
      <c r="H201" s="243"/>
      <c r="I201" s="243"/>
      <c r="J201" s="243"/>
      <c r="K201" s="243"/>
      <c r="L201" s="243"/>
      <c r="M201" s="243"/>
      <c r="N201" s="243"/>
      <c r="O201" s="243"/>
      <c r="P201" s="243"/>
      <c r="Q201" s="243"/>
      <c r="R201" s="243"/>
      <c r="S201" s="243"/>
      <c r="T201" s="243"/>
      <c r="U201" s="132"/>
      <c r="V201" s="132"/>
      <c r="W201" s="132"/>
      <c r="X201" s="132"/>
      <c r="Y201" s="132"/>
      <c r="Z201" s="132"/>
      <c r="AA201" s="132"/>
      <c r="AB201" s="132"/>
      <c r="AC201" s="132"/>
      <c r="AD201" s="132"/>
      <c r="AE201" s="132"/>
      <c r="AF201" s="94"/>
      <c r="AG201" s="94"/>
      <c r="AH201" s="242"/>
      <c r="AI201" s="242"/>
      <c r="AJ201" s="242"/>
      <c r="AK201" s="242"/>
      <c r="AL201" s="242"/>
      <c r="AM201" s="242"/>
      <c r="AN201" s="242"/>
      <c r="AO201" s="242"/>
      <c r="AP201" s="242"/>
      <c r="AQ201" s="242"/>
      <c r="AR201" s="242"/>
      <c r="AS201" s="242"/>
      <c r="AT201" s="242"/>
      <c r="AU201" s="242"/>
      <c r="AV201" s="242"/>
      <c r="AW201" s="242"/>
      <c r="AX201" s="242"/>
      <c r="AY201" s="242"/>
      <c r="AZ201" s="132"/>
      <c r="BA201" s="132"/>
      <c r="BB201" s="132"/>
      <c r="BC201" s="132"/>
      <c r="BD201" s="132"/>
      <c r="BE201" s="132"/>
      <c r="BF201" s="132"/>
      <c r="BG201" s="132"/>
      <c r="BH201" s="132"/>
      <c r="BI201" s="132"/>
      <c r="BJ201" s="132"/>
      <c r="BK201" s="132"/>
      <c r="BL201" s="132"/>
      <c r="BM201" s="132"/>
      <c r="BN201" s="132"/>
      <c r="BO201" s="132"/>
      <c r="BP201" s="132"/>
      <c r="BQ201" s="132"/>
      <c r="BR201" s="132"/>
      <c r="BS201" s="132"/>
      <c r="BT201" s="132"/>
      <c r="BU201" s="132"/>
      <c r="BV201" s="132"/>
      <c r="BW201" s="132"/>
      <c r="BX201" s="132"/>
      <c r="BY201" s="132"/>
      <c r="BZ201" s="132"/>
      <c r="CA201" s="132"/>
      <c r="CB201" s="132"/>
      <c r="CC201" s="132"/>
      <c r="CD201" s="132"/>
      <c r="CE201" s="132"/>
      <c r="CF201" s="95"/>
      <c r="CG201" s="95"/>
      <c r="CH201" s="95"/>
      <c r="CI201" s="242"/>
      <c r="CJ201" s="242"/>
      <c r="CK201" s="242"/>
      <c r="CL201" s="242"/>
      <c r="CM201" s="242"/>
      <c r="CN201" s="242"/>
      <c r="CO201" s="242"/>
      <c r="CP201" s="242"/>
      <c r="CQ201" s="242"/>
      <c r="CR201" s="242"/>
      <c r="CS201" s="242"/>
      <c r="CT201" s="242"/>
      <c r="CU201" s="242"/>
      <c r="CV201" s="242"/>
      <c r="CW201" s="242"/>
      <c r="CX201" s="95"/>
      <c r="CY201" s="95"/>
      <c r="CZ201" s="95"/>
      <c r="DA201" s="95"/>
      <c r="DB201" s="95"/>
      <c r="DC201" s="95"/>
      <c r="DD201" s="95"/>
      <c r="DE201" s="95"/>
      <c r="DF201" s="95"/>
      <c r="DG201" s="95"/>
      <c r="DH201" s="95"/>
      <c r="DI201" s="95"/>
      <c r="DJ201" s="95"/>
      <c r="DK201" s="95"/>
      <c r="DL201" s="95"/>
      <c r="DM201" s="95"/>
      <c r="DN201" s="95"/>
      <c r="DO201" s="95"/>
      <c r="DP201" s="95"/>
      <c r="DQ201" s="95"/>
      <c r="DR201" s="95"/>
      <c r="DS201" s="95"/>
      <c r="DT201" s="95"/>
      <c r="DU201" s="95"/>
      <c r="DV201" s="95"/>
      <c r="DW201" s="95"/>
      <c r="DX201" s="95"/>
      <c r="DY201" s="95"/>
      <c r="DZ201" s="95"/>
      <c r="EA201" s="95"/>
      <c r="EB201" s="95"/>
      <c r="EC201" s="95"/>
      <c r="ED201" s="95"/>
      <c r="EE201" s="95"/>
      <c r="EF201" s="95"/>
      <c r="EG201" s="95"/>
      <c r="EH201" s="95"/>
    </row>
    <row r="202" spans="2:138" ht="15" customHeight="1">
      <c r="B202" s="104" t="s">
        <v>348</v>
      </c>
      <c r="C202" s="106" t="s">
        <v>181</v>
      </c>
      <c r="H202" s="243"/>
      <c r="I202" s="243"/>
      <c r="J202" s="243"/>
      <c r="K202" s="243"/>
      <c r="L202" s="243"/>
      <c r="M202" s="243"/>
      <c r="N202" s="243"/>
      <c r="O202" s="243"/>
      <c r="P202" s="243"/>
      <c r="Q202" s="243"/>
      <c r="R202" s="243"/>
      <c r="S202" s="243"/>
      <c r="T202" s="243"/>
      <c r="U202" s="132"/>
      <c r="V202" s="132"/>
      <c r="W202" s="132"/>
      <c r="X202" s="132"/>
      <c r="Y202" s="132"/>
      <c r="Z202" s="132"/>
      <c r="AA202" s="132"/>
      <c r="AB202" s="132"/>
      <c r="AC202" s="132"/>
      <c r="AD202" s="132"/>
      <c r="AE202" s="132"/>
      <c r="AF202" s="94"/>
      <c r="AG202" s="94"/>
      <c r="AH202" s="242"/>
      <c r="AI202" s="242"/>
      <c r="AJ202" s="242"/>
      <c r="AK202" s="242"/>
      <c r="AL202" s="242"/>
      <c r="AM202" s="242"/>
      <c r="AN202" s="242"/>
      <c r="AO202" s="242"/>
      <c r="AP202" s="242"/>
      <c r="AQ202" s="242"/>
      <c r="AR202" s="242"/>
      <c r="AS202" s="242"/>
      <c r="AT202" s="242"/>
      <c r="AU202" s="242"/>
      <c r="AV202" s="242"/>
      <c r="AW202" s="242"/>
      <c r="AX202" s="242"/>
      <c r="AY202" s="242"/>
      <c r="AZ202" s="132"/>
      <c r="BA202" s="132"/>
      <c r="BB202" s="132"/>
      <c r="BC202" s="132"/>
      <c r="BD202" s="132"/>
      <c r="BE202" s="132"/>
      <c r="BF202" s="132"/>
      <c r="BG202" s="132"/>
      <c r="BH202" s="132"/>
      <c r="BI202" s="132"/>
      <c r="BJ202" s="132"/>
      <c r="BK202" s="132"/>
      <c r="BL202" s="132"/>
      <c r="BM202" s="132"/>
      <c r="BN202" s="132"/>
      <c r="BO202" s="132"/>
      <c r="BP202" s="132"/>
      <c r="BQ202" s="132"/>
      <c r="BR202" s="132"/>
      <c r="BS202" s="132"/>
      <c r="BT202" s="132"/>
      <c r="BU202" s="132"/>
      <c r="BV202" s="132"/>
      <c r="BW202" s="132"/>
      <c r="BX202" s="132"/>
      <c r="BY202" s="132"/>
      <c r="BZ202" s="132"/>
      <c r="CA202" s="132"/>
      <c r="CB202" s="132"/>
      <c r="CC202" s="132"/>
      <c r="CD202" s="132"/>
      <c r="CE202" s="132"/>
      <c r="CF202" s="95"/>
      <c r="CG202" s="95"/>
      <c r="CH202" s="95"/>
      <c r="CI202" s="242"/>
      <c r="CJ202" s="242"/>
      <c r="CK202" s="242"/>
      <c r="CL202" s="242"/>
      <c r="CM202" s="242"/>
      <c r="CN202" s="242"/>
      <c r="CO202" s="242"/>
      <c r="CP202" s="242"/>
      <c r="CQ202" s="242"/>
      <c r="CR202" s="242"/>
      <c r="CS202" s="242"/>
      <c r="CT202" s="242"/>
      <c r="CU202" s="242"/>
      <c r="CV202" s="242"/>
      <c r="CW202" s="242"/>
      <c r="CX202" s="95"/>
      <c r="CY202" s="95"/>
      <c r="CZ202" s="95"/>
      <c r="DA202" s="95"/>
      <c r="DB202" s="95"/>
      <c r="DC202" s="95"/>
      <c r="DD202" s="95"/>
      <c r="DE202" s="95"/>
      <c r="DF202" s="95"/>
      <c r="DG202" s="95"/>
      <c r="DH202" s="95"/>
      <c r="DI202" s="95"/>
      <c r="DJ202" s="95"/>
      <c r="DK202" s="95"/>
      <c r="DL202" s="95"/>
      <c r="DM202" s="95"/>
      <c r="DN202" s="95"/>
      <c r="DO202" s="95"/>
      <c r="DP202" s="95"/>
      <c r="DQ202" s="95"/>
      <c r="DR202" s="95"/>
      <c r="DS202" s="95"/>
      <c r="DT202" s="95"/>
      <c r="DU202" s="95"/>
      <c r="DV202" s="95"/>
      <c r="DW202" s="95"/>
      <c r="DX202" s="95"/>
      <c r="DY202" s="95"/>
      <c r="DZ202" s="95"/>
      <c r="EA202" s="95"/>
      <c r="EB202" s="95"/>
      <c r="EC202" s="95"/>
      <c r="ED202" s="95"/>
      <c r="EE202" s="95"/>
      <c r="EF202" s="95"/>
      <c r="EG202" s="95"/>
      <c r="EH202" s="95"/>
    </row>
    <row r="203" spans="2:138" ht="15" customHeight="1">
      <c r="B203" s="104" t="s">
        <v>349</v>
      </c>
      <c r="C203" s="106" t="s">
        <v>183</v>
      </c>
      <c r="H203" s="243"/>
      <c r="I203" s="243"/>
      <c r="J203" s="243"/>
      <c r="K203" s="243"/>
      <c r="L203" s="243"/>
      <c r="M203" s="243"/>
      <c r="N203" s="243"/>
      <c r="O203" s="243"/>
      <c r="P203" s="243"/>
      <c r="Q203" s="243"/>
      <c r="R203" s="243"/>
      <c r="S203" s="243"/>
      <c r="T203" s="243"/>
      <c r="U203" s="132"/>
      <c r="V203" s="132"/>
      <c r="W203" s="132"/>
      <c r="X203" s="132"/>
      <c r="Y203" s="132"/>
      <c r="Z203" s="132"/>
      <c r="AA203" s="132"/>
      <c r="AB203" s="132"/>
      <c r="AC203" s="132"/>
      <c r="AD203" s="132"/>
      <c r="AE203" s="132"/>
      <c r="AF203" s="198"/>
      <c r="AG203" s="198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150"/>
      <c r="AR203" s="150"/>
      <c r="AS203" s="150"/>
      <c r="AT203" s="150"/>
      <c r="AU203" s="150"/>
      <c r="AV203" s="150"/>
      <c r="AW203" s="150"/>
      <c r="AX203" s="150"/>
      <c r="AY203" s="150"/>
      <c r="AZ203" s="132"/>
      <c r="BA203" s="132"/>
      <c r="BB203" s="132"/>
      <c r="BC203" s="132"/>
      <c r="BD203" s="132"/>
      <c r="BE203" s="132"/>
      <c r="BF203" s="132"/>
      <c r="BG203" s="132"/>
      <c r="BH203" s="132"/>
      <c r="BI203" s="132"/>
      <c r="BJ203" s="132"/>
      <c r="BK203" s="132"/>
      <c r="BL203" s="132"/>
      <c r="BM203" s="132"/>
      <c r="BN203" s="132"/>
      <c r="BO203" s="132"/>
      <c r="BP203" s="132"/>
      <c r="BQ203" s="132"/>
      <c r="BR203" s="132"/>
      <c r="BS203" s="132"/>
      <c r="BT203" s="132"/>
      <c r="BU203" s="132"/>
      <c r="BV203" s="132"/>
      <c r="BW203" s="132"/>
      <c r="BX203" s="132"/>
      <c r="BY203" s="132"/>
      <c r="BZ203" s="132"/>
      <c r="CA203" s="132"/>
      <c r="CB203" s="132"/>
      <c r="CC203" s="132"/>
      <c r="CD203" s="132"/>
      <c r="CE203" s="132"/>
      <c r="CF203" s="129"/>
      <c r="CG203" s="129"/>
      <c r="CH203" s="129"/>
      <c r="CI203" s="150"/>
      <c r="CJ203" s="150"/>
      <c r="CK203" s="150"/>
      <c r="CL203" s="150"/>
      <c r="CM203" s="150"/>
      <c r="CN203" s="150"/>
      <c r="CO203" s="150"/>
      <c r="CP203" s="150"/>
      <c r="CQ203" s="150"/>
      <c r="CR203" s="150"/>
      <c r="CS203" s="150"/>
      <c r="CT203" s="150"/>
      <c r="CU203" s="150"/>
      <c r="CV203" s="150"/>
      <c r="CW203" s="150"/>
      <c r="CX203" s="129"/>
      <c r="CY203" s="129"/>
      <c r="CZ203" s="129"/>
      <c r="DA203" s="129"/>
      <c r="DB203" s="129"/>
      <c r="DC203" s="129"/>
      <c r="DD203" s="129"/>
      <c r="DE203" s="129"/>
      <c r="DF203" s="129"/>
      <c r="DG203" s="129"/>
      <c r="DH203" s="129"/>
      <c r="DI203" s="129"/>
      <c r="DJ203" s="129"/>
      <c r="DK203" s="129"/>
      <c r="DL203" s="129"/>
      <c r="DM203" s="129"/>
      <c r="DN203" s="129"/>
      <c r="DO203" s="129"/>
      <c r="DP203" s="129"/>
      <c r="DQ203" s="129"/>
      <c r="DR203" s="129"/>
      <c r="DS203" s="129"/>
      <c r="DT203" s="129"/>
      <c r="DU203" s="129"/>
      <c r="DV203" s="129"/>
      <c r="DW203" s="129"/>
      <c r="DX203" s="129"/>
      <c r="DY203" s="129"/>
      <c r="DZ203" s="129"/>
      <c r="EA203" s="129"/>
      <c r="EB203" s="129"/>
      <c r="EC203" s="129"/>
      <c r="ED203" s="129"/>
      <c r="EE203" s="129"/>
      <c r="EF203" s="129"/>
      <c r="EG203" s="129"/>
      <c r="EH203" s="129"/>
    </row>
    <row r="204" spans="2:138" ht="15" customHeight="1">
      <c r="B204" s="104" t="s">
        <v>350</v>
      </c>
      <c r="C204" s="106" t="s">
        <v>181</v>
      </c>
      <c r="H204" s="243"/>
      <c r="I204" s="243"/>
      <c r="J204" s="243"/>
      <c r="K204" s="243"/>
      <c r="L204" s="243"/>
      <c r="M204" s="243"/>
      <c r="N204" s="243"/>
      <c r="O204" s="243"/>
      <c r="P204" s="243"/>
      <c r="Q204" s="243"/>
      <c r="R204" s="243"/>
      <c r="S204" s="243"/>
      <c r="T204" s="243"/>
      <c r="U204" s="132"/>
      <c r="V204" s="132"/>
      <c r="W204" s="132"/>
      <c r="X204" s="132"/>
      <c r="Y204" s="132"/>
      <c r="Z204" s="132"/>
      <c r="AA204" s="132"/>
      <c r="AB204" s="132"/>
      <c r="AC204" s="132"/>
      <c r="AD204" s="132"/>
      <c r="AE204" s="132"/>
      <c r="AF204" s="94"/>
      <c r="AG204" s="94"/>
      <c r="AH204" s="242"/>
      <c r="AI204" s="242"/>
      <c r="AJ204" s="242"/>
      <c r="AK204" s="242"/>
      <c r="AL204" s="242"/>
      <c r="AM204" s="242"/>
      <c r="AN204" s="242"/>
      <c r="AO204" s="242"/>
      <c r="AP204" s="242"/>
      <c r="AQ204" s="242"/>
      <c r="AR204" s="242"/>
      <c r="AS204" s="242"/>
      <c r="AT204" s="242"/>
      <c r="AU204" s="242"/>
      <c r="AV204" s="242"/>
      <c r="AW204" s="242"/>
      <c r="AX204" s="242"/>
      <c r="AY204" s="242"/>
      <c r="AZ204" s="132"/>
      <c r="BA204" s="132"/>
      <c r="BB204" s="132"/>
      <c r="BC204" s="132"/>
      <c r="BD204" s="132"/>
      <c r="BE204" s="132"/>
      <c r="BF204" s="132"/>
      <c r="BG204" s="132"/>
      <c r="BH204" s="132"/>
      <c r="BI204" s="132"/>
      <c r="BJ204" s="132"/>
      <c r="BK204" s="132"/>
      <c r="BL204" s="132"/>
      <c r="BM204" s="132"/>
      <c r="BN204" s="132"/>
      <c r="BO204" s="132"/>
      <c r="BP204" s="132"/>
      <c r="BQ204" s="132"/>
      <c r="BR204" s="132"/>
      <c r="BS204" s="132"/>
      <c r="BT204" s="132"/>
      <c r="BU204" s="132"/>
      <c r="BV204" s="132"/>
      <c r="BW204" s="132"/>
      <c r="BX204" s="132"/>
      <c r="BY204" s="132"/>
      <c r="BZ204" s="132"/>
      <c r="CA204" s="132"/>
      <c r="CB204" s="132"/>
      <c r="CC204" s="132"/>
      <c r="CD204" s="132"/>
      <c r="CE204" s="132"/>
      <c r="CF204" s="95"/>
      <c r="CG204" s="95"/>
      <c r="CH204" s="95"/>
      <c r="CI204" s="242"/>
      <c r="CJ204" s="242"/>
      <c r="CK204" s="242"/>
      <c r="CL204" s="242"/>
      <c r="CM204" s="242"/>
      <c r="CN204" s="242"/>
      <c r="CO204" s="242"/>
      <c r="CP204" s="242"/>
      <c r="CQ204" s="242"/>
      <c r="CR204" s="242"/>
      <c r="CS204" s="242"/>
      <c r="CT204" s="242"/>
      <c r="CU204" s="242"/>
      <c r="CV204" s="242"/>
      <c r="CW204" s="242"/>
      <c r="CX204" s="95"/>
      <c r="CY204" s="95"/>
      <c r="CZ204" s="95"/>
      <c r="DA204" s="95"/>
      <c r="DB204" s="95"/>
      <c r="DC204" s="95"/>
      <c r="DD204" s="95"/>
      <c r="DE204" s="95"/>
      <c r="DF204" s="95"/>
      <c r="DG204" s="95"/>
      <c r="DH204" s="95"/>
      <c r="DI204" s="95"/>
      <c r="DJ204" s="95"/>
      <c r="DK204" s="95"/>
      <c r="DL204" s="95"/>
      <c r="DM204" s="95"/>
      <c r="DN204" s="95"/>
      <c r="DO204" s="95"/>
      <c r="DP204" s="95"/>
      <c r="DQ204" s="95"/>
      <c r="DR204" s="95"/>
      <c r="DS204" s="95"/>
      <c r="DT204" s="95"/>
      <c r="DU204" s="95"/>
      <c r="DV204" s="95"/>
      <c r="DW204" s="95"/>
      <c r="DX204" s="95"/>
      <c r="DY204" s="95"/>
      <c r="DZ204" s="95"/>
      <c r="EA204" s="95"/>
      <c r="EB204" s="95"/>
      <c r="EC204" s="95"/>
      <c r="ED204" s="95"/>
      <c r="EE204" s="95"/>
      <c r="EF204" s="95"/>
      <c r="EG204" s="95"/>
      <c r="EH204" s="95"/>
    </row>
    <row r="205" spans="2:138" ht="15" customHeight="1">
      <c r="B205" s="104" t="s">
        <v>351</v>
      </c>
      <c r="C205" s="106" t="s">
        <v>181</v>
      </c>
      <c r="H205" s="243"/>
      <c r="I205" s="243"/>
      <c r="J205" s="243"/>
      <c r="K205" s="243"/>
      <c r="L205" s="243"/>
      <c r="M205" s="243"/>
      <c r="N205" s="243"/>
      <c r="O205" s="243"/>
      <c r="P205" s="243"/>
      <c r="Q205" s="243"/>
      <c r="R205" s="243"/>
      <c r="S205" s="243"/>
      <c r="T205" s="243"/>
      <c r="U205" s="132"/>
      <c r="V205" s="132"/>
      <c r="W205" s="132"/>
      <c r="X205" s="132"/>
      <c r="Y205" s="132"/>
      <c r="Z205" s="132"/>
      <c r="AA205" s="132"/>
      <c r="AB205" s="132"/>
      <c r="AC205" s="132"/>
      <c r="AD205" s="132"/>
      <c r="AE205" s="132"/>
      <c r="AF205" s="94"/>
      <c r="AG205" s="94"/>
      <c r="AH205" s="242"/>
      <c r="AI205" s="242"/>
      <c r="AJ205" s="242"/>
      <c r="AK205" s="242"/>
      <c r="AL205" s="242"/>
      <c r="AM205" s="242"/>
      <c r="AN205" s="242"/>
      <c r="AO205" s="242"/>
      <c r="AP205" s="242"/>
      <c r="AQ205" s="242"/>
      <c r="AR205" s="242"/>
      <c r="AS205" s="242"/>
      <c r="AT205" s="242"/>
      <c r="AU205" s="242"/>
      <c r="AV205" s="242"/>
      <c r="AW205" s="242"/>
      <c r="AX205" s="242"/>
      <c r="AY205" s="242"/>
      <c r="AZ205" s="132"/>
      <c r="BA205" s="132"/>
      <c r="BB205" s="132"/>
      <c r="BC205" s="132"/>
      <c r="BD205" s="132"/>
      <c r="BE205" s="132"/>
      <c r="BF205" s="132"/>
      <c r="BG205" s="132"/>
      <c r="BH205" s="132"/>
      <c r="BI205" s="132"/>
      <c r="BJ205" s="132"/>
      <c r="BK205" s="132"/>
      <c r="BL205" s="132"/>
      <c r="BM205" s="132"/>
      <c r="BN205" s="132"/>
      <c r="BO205" s="132"/>
      <c r="BP205" s="132"/>
      <c r="BQ205" s="132"/>
      <c r="BR205" s="132"/>
      <c r="BS205" s="132"/>
      <c r="BT205" s="132"/>
      <c r="BU205" s="132"/>
      <c r="BV205" s="132"/>
      <c r="BW205" s="132"/>
      <c r="BX205" s="132"/>
      <c r="BY205" s="132"/>
      <c r="BZ205" s="132"/>
      <c r="CA205" s="132"/>
      <c r="CB205" s="132"/>
      <c r="CC205" s="132"/>
      <c r="CD205" s="132"/>
      <c r="CE205" s="132"/>
      <c r="CF205" s="95"/>
      <c r="CG205" s="95"/>
      <c r="CH205" s="95"/>
      <c r="CI205" s="242"/>
      <c r="CJ205" s="242"/>
      <c r="CK205" s="242"/>
      <c r="CL205" s="242"/>
      <c r="CM205" s="242"/>
      <c r="CN205" s="242"/>
      <c r="CO205" s="242"/>
      <c r="CP205" s="242"/>
      <c r="CQ205" s="242"/>
      <c r="CR205" s="242"/>
      <c r="CS205" s="242"/>
      <c r="CT205" s="242"/>
      <c r="CU205" s="242"/>
      <c r="CV205" s="242"/>
      <c r="CW205" s="242"/>
      <c r="CX205" s="95"/>
      <c r="CY205" s="95"/>
      <c r="CZ205" s="95"/>
      <c r="DA205" s="95"/>
      <c r="DB205" s="95"/>
      <c r="DC205" s="95"/>
      <c r="DD205" s="95"/>
      <c r="DE205" s="95"/>
      <c r="DF205" s="95"/>
      <c r="DG205" s="95"/>
      <c r="DH205" s="95"/>
      <c r="DI205" s="95"/>
      <c r="DJ205" s="95"/>
      <c r="DK205" s="95"/>
      <c r="DL205" s="95"/>
      <c r="DM205" s="95"/>
      <c r="DN205" s="95"/>
      <c r="DO205" s="95"/>
      <c r="DP205" s="95"/>
      <c r="DQ205" s="95"/>
      <c r="DR205" s="95"/>
      <c r="DS205" s="95"/>
      <c r="DT205" s="95"/>
      <c r="DU205" s="95"/>
      <c r="DV205" s="95"/>
      <c r="DW205" s="95"/>
      <c r="DX205" s="95"/>
      <c r="DY205" s="95"/>
      <c r="DZ205" s="95"/>
      <c r="EA205" s="95"/>
      <c r="EB205" s="95"/>
      <c r="EC205" s="95"/>
      <c r="ED205" s="95"/>
      <c r="EE205" s="95"/>
      <c r="EF205" s="95"/>
      <c r="EG205" s="95"/>
      <c r="EH205" s="95"/>
    </row>
    <row r="206" spans="2:138" ht="15" customHeight="1">
      <c r="B206" s="104" t="s">
        <v>352</v>
      </c>
      <c r="C206" s="106" t="s">
        <v>181</v>
      </c>
      <c r="H206" s="243"/>
      <c r="I206" s="243"/>
      <c r="J206" s="243"/>
      <c r="K206" s="243"/>
      <c r="L206" s="243"/>
      <c r="M206" s="243"/>
      <c r="N206" s="243"/>
      <c r="O206" s="243"/>
      <c r="P206" s="243"/>
      <c r="Q206" s="243"/>
      <c r="R206" s="243"/>
      <c r="S206" s="243"/>
      <c r="T206" s="243"/>
      <c r="U206" s="132"/>
      <c r="V206" s="132"/>
      <c r="W206" s="132"/>
      <c r="X206" s="132"/>
      <c r="Y206" s="132"/>
      <c r="Z206" s="132"/>
      <c r="AA206" s="132"/>
      <c r="AB206" s="132"/>
      <c r="AC206" s="132"/>
      <c r="AD206" s="132"/>
      <c r="AE206" s="132"/>
      <c r="AF206" s="94"/>
      <c r="AG206" s="94"/>
      <c r="AH206" s="242"/>
      <c r="AI206" s="242"/>
      <c r="AJ206" s="242"/>
      <c r="AK206" s="242"/>
      <c r="AL206" s="242"/>
      <c r="AM206" s="242"/>
      <c r="AN206" s="242"/>
      <c r="AO206" s="242"/>
      <c r="AP206" s="242"/>
      <c r="AQ206" s="242"/>
      <c r="AR206" s="242"/>
      <c r="AS206" s="242"/>
      <c r="AT206" s="242"/>
      <c r="AU206" s="242"/>
      <c r="AV206" s="242"/>
      <c r="AW206" s="242"/>
      <c r="AX206" s="242"/>
      <c r="AY206" s="242"/>
      <c r="AZ206" s="132"/>
      <c r="BA206" s="132"/>
      <c r="BB206" s="132"/>
      <c r="BC206" s="132"/>
      <c r="BD206" s="132"/>
      <c r="BE206" s="132"/>
      <c r="BF206" s="132"/>
      <c r="BG206" s="132"/>
      <c r="BH206" s="132"/>
      <c r="BI206" s="132"/>
      <c r="BJ206" s="132"/>
      <c r="BK206" s="132"/>
      <c r="BL206" s="132"/>
      <c r="BM206" s="132"/>
      <c r="BN206" s="132"/>
      <c r="BO206" s="132"/>
      <c r="BP206" s="132"/>
      <c r="BQ206" s="132"/>
      <c r="BR206" s="132"/>
      <c r="BS206" s="132"/>
      <c r="BT206" s="132"/>
      <c r="BU206" s="132"/>
      <c r="BV206" s="132"/>
      <c r="BW206" s="132"/>
      <c r="BX206" s="132"/>
      <c r="BY206" s="132"/>
      <c r="BZ206" s="132"/>
      <c r="CA206" s="132"/>
      <c r="CB206" s="132"/>
      <c r="CC206" s="132"/>
      <c r="CD206" s="132"/>
      <c r="CE206" s="132"/>
      <c r="CF206" s="95"/>
      <c r="CG206" s="95"/>
      <c r="CH206" s="95"/>
      <c r="CI206" s="242"/>
      <c r="CJ206" s="242"/>
      <c r="CK206" s="242"/>
      <c r="CL206" s="242"/>
      <c r="CM206" s="242"/>
      <c r="CN206" s="242"/>
      <c r="CO206" s="242"/>
      <c r="CP206" s="242"/>
      <c r="CQ206" s="242"/>
      <c r="CR206" s="242"/>
      <c r="CS206" s="242"/>
      <c r="CT206" s="242"/>
      <c r="CU206" s="242"/>
      <c r="CV206" s="242"/>
      <c r="CW206" s="242"/>
      <c r="CX206" s="95"/>
      <c r="CY206" s="95"/>
      <c r="CZ206" s="95"/>
      <c r="DA206" s="95"/>
      <c r="DB206" s="95"/>
      <c r="DC206" s="95"/>
      <c r="DD206" s="95"/>
      <c r="DE206" s="95"/>
      <c r="DF206" s="95"/>
      <c r="DG206" s="95"/>
      <c r="DH206" s="95"/>
      <c r="DI206" s="95"/>
      <c r="DJ206" s="95"/>
      <c r="DK206" s="95"/>
      <c r="DL206" s="95"/>
      <c r="DM206" s="95"/>
      <c r="DN206" s="95"/>
      <c r="DO206" s="95"/>
      <c r="DP206" s="95"/>
      <c r="DQ206" s="95"/>
      <c r="DR206" s="95"/>
      <c r="DS206" s="95"/>
      <c r="DT206" s="95"/>
      <c r="DU206" s="95"/>
      <c r="DV206" s="95"/>
      <c r="DW206" s="95"/>
      <c r="DX206" s="95"/>
      <c r="DY206" s="95"/>
      <c r="DZ206" s="95"/>
      <c r="EA206" s="95"/>
      <c r="EB206" s="95"/>
      <c r="EC206" s="95"/>
      <c r="ED206" s="95"/>
      <c r="EE206" s="95"/>
      <c r="EF206" s="95"/>
      <c r="EG206" s="95"/>
      <c r="EH206" s="95"/>
    </row>
    <row r="207" spans="2:138" ht="15" customHeight="1">
      <c r="B207" s="104" t="s">
        <v>353</v>
      </c>
      <c r="C207" s="106" t="s">
        <v>183</v>
      </c>
      <c r="H207" s="243"/>
      <c r="I207" s="243"/>
      <c r="J207" s="243"/>
      <c r="K207" s="243"/>
      <c r="L207" s="243"/>
      <c r="M207" s="243"/>
      <c r="N207" s="243"/>
      <c r="O207" s="243"/>
      <c r="P207" s="243"/>
      <c r="Q207" s="243"/>
      <c r="R207" s="243"/>
      <c r="S207" s="243"/>
      <c r="T207" s="243"/>
      <c r="U207" s="132"/>
      <c r="V207" s="132"/>
      <c r="W207" s="132"/>
      <c r="X207" s="132"/>
      <c r="Y207" s="132"/>
      <c r="Z207" s="132"/>
      <c r="AA207" s="132"/>
      <c r="AB207" s="132"/>
      <c r="AC207" s="132"/>
      <c r="AD207" s="132"/>
      <c r="AE207" s="132"/>
      <c r="AF207" s="198"/>
      <c r="AG207" s="198"/>
      <c r="AH207" s="150"/>
      <c r="AI207" s="150"/>
      <c r="AJ207" s="150"/>
      <c r="AK207" s="150"/>
      <c r="AL207" s="150"/>
      <c r="AM207" s="150"/>
      <c r="AN207" s="150"/>
      <c r="AO207" s="150"/>
      <c r="AP207" s="150"/>
      <c r="AQ207" s="150"/>
      <c r="AR207" s="150"/>
      <c r="AS207" s="150"/>
      <c r="AT207" s="150"/>
      <c r="AU207" s="150"/>
      <c r="AV207" s="150"/>
      <c r="AW207" s="150"/>
      <c r="AX207" s="150"/>
      <c r="AY207" s="150"/>
      <c r="AZ207" s="132"/>
      <c r="BA207" s="132"/>
      <c r="BB207" s="132"/>
      <c r="BC207" s="132"/>
      <c r="BD207" s="132"/>
      <c r="BE207" s="132"/>
      <c r="BF207" s="132"/>
      <c r="BG207" s="132"/>
      <c r="BH207" s="132"/>
      <c r="BI207" s="132"/>
      <c r="BJ207" s="132"/>
      <c r="BK207" s="132"/>
      <c r="BL207" s="132"/>
      <c r="BM207" s="132"/>
      <c r="BN207" s="132"/>
      <c r="BO207" s="132"/>
      <c r="BP207" s="132"/>
      <c r="BQ207" s="132"/>
      <c r="BR207" s="132"/>
      <c r="BS207" s="132"/>
      <c r="BT207" s="132"/>
      <c r="BU207" s="132"/>
      <c r="BV207" s="132"/>
      <c r="BW207" s="132"/>
      <c r="BX207" s="132"/>
      <c r="BY207" s="132"/>
      <c r="BZ207" s="132"/>
      <c r="CA207" s="132"/>
      <c r="CB207" s="132"/>
      <c r="CC207" s="132"/>
      <c r="CD207" s="132"/>
      <c r="CE207" s="132"/>
      <c r="CF207" s="129"/>
      <c r="CG207" s="129"/>
      <c r="CH207" s="129"/>
      <c r="CI207" s="150"/>
      <c r="CJ207" s="150"/>
      <c r="CK207" s="150"/>
      <c r="CL207" s="150"/>
      <c r="CM207" s="150"/>
      <c r="CN207" s="150"/>
      <c r="CO207" s="150"/>
      <c r="CP207" s="150"/>
      <c r="CQ207" s="150"/>
      <c r="CR207" s="150"/>
      <c r="CS207" s="150"/>
      <c r="CT207" s="150"/>
      <c r="CU207" s="150"/>
      <c r="CV207" s="150"/>
      <c r="CW207" s="150"/>
      <c r="CX207" s="129"/>
      <c r="CY207" s="129"/>
      <c r="CZ207" s="129"/>
      <c r="DA207" s="129"/>
      <c r="DB207" s="129"/>
      <c r="DC207" s="129"/>
      <c r="DD207" s="129"/>
      <c r="DE207" s="129"/>
      <c r="DF207" s="129"/>
      <c r="DG207" s="129"/>
      <c r="DH207" s="129"/>
      <c r="DI207" s="129"/>
      <c r="DJ207" s="129"/>
      <c r="DK207" s="129"/>
      <c r="DL207" s="129"/>
      <c r="DM207" s="129"/>
      <c r="DN207" s="129"/>
      <c r="DO207" s="129"/>
      <c r="DP207" s="129"/>
      <c r="DQ207" s="129"/>
      <c r="DR207" s="129"/>
      <c r="DS207" s="129"/>
      <c r="DT207" s="129"/>
      <c r="DU207" s="129"/>
      <c r="DV207" s="129"/>
      <c r="DW207" s="129"/>
      <c r="DX207" s="129"/>
      <c r="DY207" s="129"/>
      <c r="DZ207" s="129"/>
      <c r="EA207" s="129"/>
      <c r="EB207" s="129"/>
      <c r="EC207" s="129"/>
      <c r="ED207" s="129"/>
      <c r="EE207" s="129"/>
      <c r="EF207" s="129"/>
      <c r="EG207" s="129"/>
      <c r="EH207" s="129"/>
    </row>
    <row r="208" spans="2:138" ht="15" customHeight="1">
      <c r="B208" s="104" t="s">
        <v>354</v>
      </c>
      <c r="C208" s="106" t="s">
        <v>183</v>
      </c>
      <c r="H208" s="243"/>
      <c r="I208" s="243"/>
      <c r="J208" s="243"/>
      <c r="K208" s="243"/>
      <c r="L208" s="243"/>
      <c r="M208" s="243"/>
      <c r="N208" s="243"/>
      <c r="O208" s="243"/>
      <c r="P208" s="243"/>
      <c r="Q208" s="243"/>
      <c r="R208" s="243"/>
      <c r="S208" s="243"/>
      <c r="T208" s="243"/>
      <c r="U208" s="132"/>
      <c r="V208" s="132"/>
      <c r="W208" s="132"/>
      <c r="X208" s="132"/>
      <c r="Y208" s="132"/>
      <c r="Z208" s="132"/>
      <c r="AA208" s="132"/>
      <c r="AB208" s="132"/>
      <c r="AC208" s="132"/>
      <c r="AD208" s="132"/>
      <c r="AE208" s="132"/>
      <c r="AF208" s="198"/>
      <c r="AG208" s="198"/>
      <c r="AH208" s="150"/>
      <c r="AI208" s="150"/>
      <c r="AJ208" s="150"/>
      <c r="AK208" s="150"/>
      <c r="AL208" s="150"/>
      <c r="AM208" s="150"/>
      <c r="AN208" s="150"/>
      <c r="AO208" s="150"/>
      <c r="AP208" s="150"/>
      <c r="AQ208" s="150"/>
      <c r="AR208" s="150"/>
      <c r="AS208" s="150"/>
      <c r="AT208" s="150"/>
      <c r="AU208" s="150"/>
      <c r="AV208" s="150"/>
      <c r="AW208" s="150"/>
      <c r="AX208" s="150"/>
      <c r="AY208" s="150"/>
      <c r="AZ208" s="132"/>
      <c r="BA208" s="132"/>
      <c r="BB208" s="132"/>
      <c r="BC208" s="132"/>
      <c r="BD208" s="132"/>
      <c r="BE208" s="132"/>
      <c r="BF208" s="132"/>
      <c r="BG208" s="132"/>
      <c r="BH208" s="132"/>
      <c r="BI208" s="132"/>
      <c r="BJ208" s="132"/>
      <c r="BK208" s="132"/>
      <c r="BL208" s="132"/>
      <c r="BM208" s="132"/>
      <c r="BN208" s="132"/>
      <c r="BO208" s="132"/>
      <c r="BP208" s="132"/>
      <c r="BQ208" s="132"/>
      <c r="BR208" s="132"/>
      <c r="BS208" s="132"/>
      <c r="BT208" s="132"/>
      <c r="BU208" s="132"/>
      <c r="BV208" s="132"/>
      <c r="BW208" s="132"/>
      <c r="BX208" s="132"/>
      <c r="BY208" s="132"/>
      <c r="BZ208" s="132"/>
      <c r="CA208" s="132"/>
      <c r="CB208" s="132"/>
      <c r="CC208" s="132"/>
      <c r="CD208" s="132"/>
      <c r="CE208" s="132"/>
      <c r="CF208" s="129"/>
      <c r="CG208" s="129"/>
      <c r="CH208" s="129"/>
      <c r="CI208" s="150"/>
      <c r="CJ208" s="150"/>
      <c r="CK208" s="150"/>
      <c r="CL208" s="150"/>
      <c r="CM208" s="150"/>
      <c r="CN208" s="150"/>
      <c r="CO208" s="150"/>
      <c r="CP208" s="150"/>
      <c r="CQ208" s="150"/>
      <c r="CR208" s="150"/>
      <c r="CS208" s="150"/>
      <c r="CT208" s="150"/>
      <c r="CU208" s="150"/>
      <c r="CV208" s="150"/>
      <c r="CW208" s="150"/>
      <c r="CX208" s="129"/>
      <c r="CY208" s="129"/>
      <c r="CZ208" s="129"/>
      <c r="DA208" s="129"/>
      <c r="DB208" s="129"/>
      <c r="DC208" s="129"/>
      <c r="DD208" s="129"/>
      <c r="DE208" s="129"/>
      <c r="DF208" s="129"/>
      <c r="DG208" s="129"/>
      <c r="DH208" s="129"/>
      <c r="DI208" s="129"/>
      <c r="DJ208" s="129"/>
      <c r="DK208" s="129"/>
      <c r="DL208" s="129"/>
      <c r="DM208" s="129"/>
      <c r="DN208" s="129"/>
      <c r="DO208" s="129"/>
      <c r="DP208" s="129"/>
      <c r="DQ208" s="129"/>
      <c r="DR208" s="129"/>
      <c r="DS208" s="129"/>
      <c r="DT208" s="129"/>
      <c r="DU208" s="129"/>
      <c r="DV208" s="129"/>
      <c r="DW208" s="129"/>
      <c r="DX208" s="129"/>
      <c r="DY208" s="129"/>
      <c r="DZ208" s="129"/>
      <c r="EA208" s="129"/>
      <c r="EB208" s="129"/>
      <c r="EC208" s="129"/>
      <c r="ED208" s="129"/>
      <c r="EE208" s="129"/>
      <c r="EF208" s="129"/>
      <c r="EG208" s="129"/>
      <c r="EH208" s="129"/>
    </row>
    <row r="209" spans="2:138" ht="15" customHeight="1">
      <c r="B209" s="104" t="s">
        <v>355</v>
      </c>
      <c r="C209" s="106" t="s">
        <v>264</v>
      </c>
      <c r="H209" s="243"/>
      <c r="I209" s="243"/>
      <c r="J209" s="243"/>
      <c r="K209" s="243"/>
      <c r="L209" s="243"/>
      <c r="M209" s="243"/>
      <c r="N209" s="243"/>
      <c r="O209" s="243"/>
      <c r="P209" s="243"/>
      <c r="Q209" s="243"/>
      <c r="R209" s="243"/>
      <c r="S209" s="243"/>
      <c r="T209" s="243"/>
      <c r="U209" s="132"/>
      <c r="V209" s="132"/>
      <c r="W209" s="132"/>
      <c r="X209" s="132"/>
      <c r="Y209" s="132"/>
      <c r="Z209" s="132"/>
      <c r="AA209" s="132"/>
      <c r="AB209" s="132"/>
      <c r="AC209" s="132"/>
      <c r="AD209" s="132"/>
      <c r="AE209" s="132"/>
      <c r="AF209" s="94"/>
      <c r="AG209" s="94"/>
      <c r="AH209" s="242"/>
      <c r="AI209" s="242"/>
      <c r="AJ209" s="242"/>
      <c r="AK209" s="242"/>
      <c r="AL209" s="242"/>
      <c r="AM209" s="242"/>
      <c r="AN209" s="242"/>
      <c r="AO209" s="242"/>
      <c r="AP209" s="242"/>
      <c r="AQ209" s="242"/>
      <c r="AR209" s="242"/>
      <c r="AS209" s="242"/>
      <c r="AT209" s="242"/>
      <c r="AU209" s="242"/>
      <c r="AV209" s="242"/>
      <c r="AW209" s="242"/>
      <c r="AX209" s="242"/>
      <c r="AY209" s="242"/>
      <c r="AZ209" s="132"/>
      <c r="BA209" s="132"/>
      <c r="BB209" s="132"/>
      <c r="BC209" s="132"/>
      <c r="BD209" s="132"/>
      <c r="BE209" s="132"/>
      <c r="BF209" s="132"/>
      <c r="BG209" s="132"/>
      <c r="BH209" s="132"/>
      <c r="BI209" s="132"/>
      <c r="BJ209" s="132"/>
      <c r="BK209" s="132"/>
      <c r="BL209" s="132"/>
      <c r="BM209" s="132"/>
      <c r="BN209" s="132"/>
      <c r="BO209" s="132"/>
      <c r="BP209" s="132"/>
      <c r="BQ209" s="132"/>
      <c r="BR209" s="132"/>
      <c r="BS209" s="132"/>
      <c r="BT209" s="132"/>
      <c r="BU209" s="132"/>
      <c r="BV209" s="132"/>
      <c r="BW209" s="132"/>
      <c r="BX209" s="132"/>
      <c r="BY209" s="132"/>
      <c r="BZ209" s="132"/>
      <c r="CA209" s="132"/>
      <c r="CB209" s="132"/>
      <c r="CC209" s="132"/>
      <c r="CD209" s="132"/>
      <c r="CE209" s="132"/>
      <c r="CF209" s="95"/>
      <c r="CG209" s="95"/>
      <c r="CH209" s="95"/>
      <c r="CI209" s="242"/>
      <c r="CJ209" s="242"/>
      <c r="CK209" s="242"/>
      <c r="CL209" s="242"/>
      <c r="CM209" s="242"/>
      <c r="CN209" s="242"/>
      <c r="CO209" s="242"/>
      <c r="CP209" s="242"/>
      <c r="CQ209" s="242"/>
      <c r="CR209" s="242"/>
      <c r="CS209" s="242"/>
      <c r="CT209" s="242"/>
      <c r="CU209" s="242"/>
      <c r="CV209" s="242"/>
      <c r="CW209" s="242"/>
      <c r="CX209" s="95"/>
      <c r="CY209" s="95"/>
      <c r="CZ209" s="95"/>
      <c r="DA209" s="95"/>
      <c r="DB209" s="95"/>
      <c r="DC209" s="95"/>
      <c r="DD209" s="95"/>
      <c r="DE209" s="95"/>
      <c r="DF209" s="95"/>
      <c r="DG209" s="95"/>
      <c r="DH209" s="95"/>
      <c r="DI209" s="95"/>
      <c r="DJ209" s="95"/>
      <c r="DK209" s="95"/>
      <c r="DL209" s="95"/>
      <c r="DM209" s="95"/>
      <c r="DN209" s="95"/>
      <c r="DO209" s="95"/>
      <c r="DP209" s="95"/>
      <c r="DQ209" s="95"/>
      <c r="DR209" s="95"/>
      <c r="DS209" s="95"/>
      <c r="DT209" s="95"/>
      <c r="DU209" s="95"/>
      <c r="DV209" s="95"/>
      <c r="DW209" s="95"/>
      <c r="DX209" s="95"/>
      <c r="DY209" s="95"/>
      <c r="DZ209" s="95"/>
      <c r="EA209" s="95"/>
      <c r="EB209" s="95"/>
      <c r="EC209" s="95"/>
      <c r="ED209" s="95"/>
      <c r="EE209" s="95"/>
      <c r="EF209" s="95"/>
      <c r="EG209" s="95"/>
      <c r="EH209" s="95"/>
    </row>
    <row r="210" spans="2:138" ht="15" customHeight="1">
      <c r="B210" s="104" t="s">
        <v>356</v>
      </c>
      <c r="C210" s="106" t="s">
        <v>264</v>
      </c>
      <c r="H210" s="243"/>
      <c r="I210" s="243"/>
      <c r="J210" s="243"/>
      <c r="K210" s="243"/>
      <c r="L210" s="243"/>
      <c r="M210" s="243"/>
      <c r="N210" s="243"/>
      <c r="O210" s="243"/>
      <c r="P210" s="243"/>
      <c r="Q210" s="243"/>
      <c r="R210" s="243"/>
      <c r="S210" s="243"/>
      <c r="T210" s="243"/>
      <c r="U210" s="132"/>
      <c r="V210" s="132"/>
      <c r="W210" s="132"/>
      <c r="X210" s="132"/>
      <c r="Y210" s="132"/>
      <c r="Z210" s="132"/>
      <c r="AA210" s="132"/>
      <c r="AB210" s="132"/>
      <c r="AC210" s="132"/>
      <c r="AD210" s="132"/>
      <c r="AE210" s="132"/>
      <c r="AF210" s="93"/>
      <c r="AG210" s="93"/>
      <c r="AH210" s="183"/>
      <c r="AI210" s="183"/>
      <c r="AJ210" s="183"/>
      <c r="AK210" s="183"/>
      <c r="AL210" s="183"/>
      <c r="AM210" s="183"/>
      <c r="AN210" s="183"/>
      <c r="AO210" s="183"/>
      <c r="AP210" s="183"/>
      <c r="AQ210" s="183"/>
      <c r="AR210" s="183"/>
      <c r="AS210" s="183"/>
      <c r="AT210" s="183"/>
      <c r="AU210" s="183"/>
      <c r="AV210" s="183"/>
      <c r="AW210" s="183"/>
      <c r="AX210" s="183"/>
      <c r="AY210" s="183"/>
      <c r="AZ210" s="132"/>
      <c r="BA210" s="132"/>
      <c r="BB210" s="132"/>
      <c r="BC210" s="132"/>
      <c r="BD210" s="132"/>
      <c r="BE210" s="132"/>
      <c r="BF210" s="132"/>
      <c r="BG210" s="132"/>
      <c r="BH210" s="132"/>
      <c r="BI210" s="132"/>
      <c r="BJ210" s="132"/>
      <c r="BK210" s="132"/>
      <c r="BL210" s="132"/>
      <c r="BM210" s="132"/>
      <c r="BN210" s="132"/>
      <c r="BO210" s="132"/>
      <c r="BP210" s="132"/>
      <c r="BQ210" s="132"/>
      <c r="BR210" s="132"/>
      <c r="BS210" s="132"/>
      <c r="BT210" s="132"/>
      <c r="BU210" s="132"/>
      <c r="BV210" s="132"/>
      <c r="BW210" s="132"/>
      <c r="BX210" s="132"/>
      <c r="BY210" s="132"/>
      <c r="BZ210" s="132"/>
      <c r="CA210" s="132"/>
      <c r="CB210" s="132"/>
      <c r="CC210" s="132"/>
      <c r="CD210" s="132"/>
      <c r="CE210" s="132"/>
      <c r="CF210" s="96"/>
      <c r="CG210" s="96"/>
      <c r="CH210" s="96"/>
      <c r="CI210" s="183"/>
      <c r="CJ210" s="183"/>
      <c r="CK210" s="183"/>
      <c r="CL210" s="183"/>
      <c r="CM210" s="183"/>
      <c r="CN210" s="183"/>
      <c r="CO210" s="183"/>
      <c r="CP210" s="183"/>
      <c r="CQ210" s="183"/>
      <c r="CR210" s="183"/>
      <c r="CS210" s="183"/>
      <c r="CT210" s="183"/>
      <c r="CU210" s="183"/>
      <c r="CV210" s="183"/>
      <c r="CW210" s="183"/>
      <c r="CX210" s="96"/>
      <c r="CY210" s="96"/>
      <c r="CZ210" s="96"/>
      <c r="DA210" s="96"/>
      <c r="DB210" s="96"/>
      <c r="DC210" s="96"/>
      <c r="DD210" s="96"/>
      <c r="DE210" s="96"/>
      <c r="DF210" s="96"/>
      <c r="DG210" s="96"/>
      <c r="DH210" s="96"/>
      <c r="DI210" s="96"/>
      <c r="DJ210" s="96"/>
      <c r="DK210" s="96"/>
      <c r="DL210" s="96"/>
      <c r="DM210" s="96"/>
      <c r="DN210" s="96"/>
      <c r="DO210" s="96"/>
      <c r="DP210" s="96"/>
      <c r="DQ210" s="96"/>
      <c r="DR210" s="96"/>
      <c r="DS210" s="96"/>
      <c r="DT210" s="96"/>
      <c r="DU210" s="96"/>
      <c r="DV210" s="96"/>
      <c r="DW210" s="96"/>
      <c r="DX210" s="96"/>
      <c r="DY210" s="96"/>
      <c r="DZ210" s="96"/>
      <c r="EA210" s="96"/>
      <c r="EB210" s="96"/>
      <c r="EC210" s="96"/>
      <c r="ED210" s="96"/>
      <c r="EE210" s="96"/>
      <c r="EF210" s="96"/>
      <c r="EG210" s="96"/>
      <c r="EH210" s="96"/>
    </row>
    <row r="211" spans="2:138" ht="15" customHeight="1">
      <c r="B211" s="104" t="s">
        <v>355</v>
      </c>
      <c r="C211" s="106" t="s">
        <v>266</v>
      </c>
      <c r="H211" s="243"/>
      <c r="I211" s="243"/>
      <c r="J211" s="243"/>
      <c r="K211" s="243"/>
      <c r="L211" s="243"/>
      <c r="M211" s="243"/>
      <c r="N211" s="243"/>
      <c r="O211" s="243"/>
      <c r="P211" s="243"/>
      <c r="Q211" s="243"/>
      <c r="R211" s="243"/>
      <c r="S211" s="243"/>
      <c r="T211" s="243"/>
      <c r="U211" s="132"/>
      <c r="V211" s="132"/>
      <c r="W211" s="132"/>
      <c r="X211" s="132"/>
      <c r="Y211" s="132"/>
      <c r="Z211" s="132"/>
      <c r="AA211" s="132"/>
      <c r="AB211" s="132"/>
      <c r="AC211" s="132"/>
      <c r="AD211" s="132"/>
      <c r="AE211" s="132"/>
      <c r="AF211" s="93"/>
      <c r="AG211" s="93"/>
      <c r="AH211" s="183"/>
      <c r="AI211" s="183"/>
      <c r="AJ211" s="183"/>
      <c r="AK211" s="183"/>
      <c r="AL211" s="183"/>
      <c r="AM211" s="183"/>
      <c r="AN211" s="183"/>
      <c r="AO211" s="183"/>
      <c r="AP211" s="183"/>
      <c r="AQ211" s="183"/>
      <c r="AR211" s="183"/>
      <c r="AS211" s="183"/>
      <c r="AT211" s="183"/>
      <c r="AU211" s="183"/>
      <c r="AV211" s="183"/>
      <c r="AW211" s="183"/>
      <c r="AX211" s="183"/>
      <c r="AY211" s="183"/>
      <c r="AZ211" s="132"/>
      <c r="BA211" s="132"/>
      <c r="BB211" s="132"/>
      <c r="BC211" s="132"/>
      <c r="BD211" s="132"/>
      <c r="BE211" s="132"/>
      <c r="BF211" s="132"/>
      <c r="BG211" s="132"/>
      <c r="BH211" s="132"/>
      <c r="BI211" s="132"/>
      <c r="BJ211" s="132"/>
      <c r="BK211" s="132"/>
      <c r="BL211" s="132"/>
      <c r="BM211" s="132"/>
      <c r="BN211" s="132"/>
      <c r="BO211" s="132"/>
      <c r="BP211" s="132"/>
      <c r="BQ211" s="132"/>
      <c r="BR211" s="132"/>
      <c r="BS211" s="132"/>
      <c r="BT211" s="132"/>
      <c r="BU211" s="132"/>
      <c r="BV211" s="132"/>
      <c r="BW211" s="132"/>
      <c r="BX211" s="132"/>
      <c r="BY211" s="132"/>
      <c r="BZ211" s="132"/>
      <c r="CA211" s="132"/>
      <c r="CB211" s="132"/>
      <c r="CC211" s="132"/>
      <c r="CD211" s="132"/>
      <c r="CE211" s="132"/>
      <c r="CF211" s="96"/>
      <c r="CG211" s="96"/>
      <c r="CH211" s="96"/>
      <c r="CI211" s="183"/>
      <c r="CJ211" s="183"/>
      <c r="CK211" s="183"/>
      <c r="CL211" s="183"/>
      <c r="CM211" s="183"/>
      <c r="CN211" s="183"/>
      <c r="CO211" s="183"/>
      <c r="CP211" s="183"/>
      <c r="CQ211" s="183"/>
      <c r="CR211" s="183"/>
      <c r="CS211" s="183"/>
      <c r="CT211" s="183"/>
      <c r="CU211" s="183"/>
      <c r="CV211" s="183"/>
      <c r="CW211" s="183"/>
      <c r="CX211" s="96"/>
      <c r="CY211" s="96"/>
      <c r="CZ211" s="96"/>
      <c r="DA211" s="96"/>
      <c r="DB211" s="96"/>
      <c r="DC211" s="96"/>
      <c r="DD211" s="96"/>
      <c r="DE211" s="96"/>
      <c r="DF211" s="96"/>
      <c r="DG211" s="96"/>
      <c r="DH211" s="96"/>
      <c r="DI211" s="96"/>
      <c r="DJ211" s="96"/>
      <c r="DK211" s="96"/>
      <c r="DL211" s="96"/>
      <c r="DM211" s="96"/>
      <c r="DN211" s="96"/>
      <c r="DO211" s="96"/>
      <c r="DP211" s="96"/>
      <c r="DQ211" s="96"/>
      <c r="DR211" s="96"/>
      <c r="DS211" s="96"/>
      <c r="DT211" s="96"/>
      <c r="DU211" s="96"/>
      <c r="DV211" s="96"/>
      <c r="DW211" s="96"/>
      <c r="DX211" s="96"/>
      <c r="DY211" s="96"/>
      <c r="DZ211" s="96"/>
      <c r="EA211" s="96"/>
      <c r="EB211" s="96"/>
      <c r="EC211" s="96"/>
      <c r="ED211" s="96"/>
      <c r="EE211" s="96"/>
      <c r="EF211" s="96"/>
      <c r="EG211" s="96"/>
      <c r="EH211" s="96"/>
    </row>
    <row r="212" spans="2:138" ht="15" customHeight="1">
      <c r="B212" s="104" t="s">
        <v>356</v>
      </c>
      <c r="C212" s="106" t="s">
        <v>266</v>
      </c>
      <c r="H212" s="243"/>
      <c r="I212" s="243"/>
      <c r="J212" s="243"/>
      <c r="K212" s="243"/>
      <c r="L212" s="243"/>
      <c r="M212" s="243"/>
      <c r="N212" s="243"/>
      <c r="O212" s="243"/>
      <c r="P212" s="243"/>
      <c r="Q212" s="243"/>
      <c r="R212" s="243"/>
      <c r="S212" s="243"/>
      <c r="T212" s="243"/>
      <c r="U212" s="132"/>
      <c r="V212" s="132"/>
      <c r="W212" s="132"/>
      <c r="X212" s="132"/>
      <c r="Y212" s="132"/>
      <c r="Z212" s="132"/>
      <c r="AA212" s="132"/>
      <c r="AB212" s="132"/>
      <c r="AC212" s="132"/>
      <c r="AD212" s="132"/>
      <c r="AE212" s="132"/>
      <c r="AF212" s="93"/>
      <c r="AG212" s="93"/>
      <c r="AH212" s="183"/>
      <c r="AI212" s="183"/>
      <c r="AJ212" s="183"/>
      <c r="AK212" s="183"/>
      <c r="AL212" s="183"/>
      <c r="AM212" s="183"/>
      <c r="AN212" s="183"/>
      <c r="AO212" s="183"/>
      <c r="AP212" s="183"/>
      <c r="AQ212" s="183"/>
      <c r="AR212" s="183"/>
      <c r="AS212" s="183"/>
      <c r="AT212" s="183"/>
      <c r="AU212" s="183"/>
      <c r="AV212" s="183"/>
      <c r="AW212" s="183"/>
      <c r="AX212" s="183"/>
      <c r="AY212" s="183"/>
      <c r="AZ212" s="132"/>
      <c r="BA212" s="132"/>
      <c r="BB212" s="132"/>
      <c r="BC212" s="132"/>
      <c r="BD212" s="132"/>
      <c r="BE212" s="132"/>
      <c r="BF212" s="132"/>
      <c r="BG212" s="132"/>
      <c r="BH212" s="132"/>
      <c r="BI212" s="132"/>
      <c r="BJ212" s="132"/>
      <c r="BK212" s="132"/>
      <c r="BL212" s="132"/>
      <c r="BM212" s="132"/>
      <c r="BN212" s="132"/>
      <c r="BO212" s="132"/>
      <c r="BP212" s="132"/>
      <c r="BQ212" s="132"/>
      <c r="BR212" s="132"/>
      <c r="BS212" s="132"/>
      <c r="BT212" s="132"/>
      <c r="BU212" s="132"/>
      <c r="BV212" s="132"/>
      <c r="BW212" s="132"/>
      <c r="BX212" s="132"/>
      <c r="BY212" s="132"/>
      <c r="BZ212" s="132"/>
      <c r="CA212" s="132"/>
      <c r="CB212" s="132"/>
      <c r="CC212" s="132"/>
      <c r="CD212" s="132"/>
      <c r="CE212" s="132"/>
      <c r="CF212" s="96"/>
      <c r="CG212" s="96"/>
      <c r="CH212" s="96"/>
      <c r="CI212" s="183"/>
      <c r="CJ212" s="183"/>
      <c r="CK212" s="183"/>
      <c r="CL212" s="183"/>
      <c r="CM212" s="183"/>
      <c r="CN212" s="183"/>
      <c r="CO212" s="183"/>
      <c r="CP212" s="183"/>
      <c r="CQ212" s="183"/>
      <c r="CR212" s="183"/>
      <c r="CS212" s="183"/>
      <c r="CT212" s="183"/>
      <c r="CU212" s="183"/>
      <c r="CV212" s="183"/>
      <c r="CW212" s="183"/>
      <c r="CX212" s="96"/>
      <c r="CY212" s="96"/>
      <c r="CZ212" s="96"/>
      <c r="DA212" s="96"/>
      <c r="DB212" s="96"/>
      <c r="DC212" s="96"/>
      <c r="DD212" s="96"/>
      <c r="DE212" s="96"/>
      <c r="DF212" s="96"/>
      <c r="DG212" s="96"/>
      <c r="DH212" s="96"/>
      <c r="DI212" s="96"/>
      <c r="DJ212" s="96"/>
      <c r="DK212" s="96"/>
      <c r="DL212" s="96"/>
      <c r="DM212" s="96"/>
      <c r="DN212" s="96"/>
      <c r="DO212" s="96"/>
      <c r="DP212" s="96"/>
      <c r="DQ212" s="96"/>
      <c r="DR212" s="96"/>
      <c r="DS212" s="96"/>
      <c r="DT212" s="96"/>
      <c r="DU212" s="96"/>
      <c r="DV212" s="96"/>
      <c r="DW212" s="96"/>
      <c r="DX212" s="96"/>
      <c r="DY212" s="96"/>
      <c r="DZ212" s="96"/>
      <c r="EA212" s="96"/>
      <c r="EB212" s="96"/>
      <c r="EC212" s="96"/>
      <c r="ED212" s="96"/>
      <c r="EE212" s="96"/>
      <c r="EF212" s="96"/>
      <c r="EG212" s="96"/>
      <c r="EH212" s="96"/>
    </row>
    <row r="213" spans="2:138" ht="15" customHeight="1">
      <c r="B213" s="84" t="s">
        <v>357</v>
      </c>
      <c r="C213" s="106" t="s">
        <v>181</v>
      </c>
      <c r="H213" s="243"/>
      <c r="I213" s="243"/>
      <c r="J213" s="243"/>
      <c r="K213" s="243"/>
      <c r="L213" s="243"/>
      <c r="M213" s="243"/>
      <c r="N213" s="243"/>
      <c r="O213" s="243"/>
      <c r="P213" s="243"/>
      <c r="Q213" s="243"/>
      <c r="R213" s="243"/>
      <c r="S213" s="243"/>
      <c r="T213" s="243"/>
      <c r="U213" s="132"/>
      <c r="V213" s="132"/>
      <c r="W213" s="132"/>
      <c r="X213" s="132"/>
      <c r="Y213" s="132"/>
      <c r="Z213" s="132"/>
      <c r="AA213" s="132"/>
      <c r="AB213" s="132"/>
      <c r="AC213" s="132"/>
      <c r="AD213" s="132"/>
      <c r="AE213" s="132"/>
      <c r="AF213" s="94"/>
      <c r="AG213" s="94"/>
      <c r="AH213" s="242"/>
      <c r="AI213" s="242"/>
      <c r="AJ213" s="242"/>
      <c r="AK213" s="242"/>
      <c r="AL213" s="242"/>
      <c r="AM213" s="242"/>
      <c r="AN213" s="242"/>
      <c r="AO213" s="242"/>
      <c r="AP213" s="242"/>
      <c r="AQ213" s="242"/>
      <c r="AR213" s="242"/>
      <c r="AS213" s="242"/>
      <c r="AT213" s="242"/>
      <c r="AU213" s="242"/>
      <c r="AV213" s="242"/>
      <c r="AW213" s="242"/>
      <c r="AX213" s="242"/>
      <c r="AY213" s="242"/>
      <c r="AZ213" s="132"/>
      <c r="BA213" s="132"/>
      <c r="BB213" s="132"/>
      <c r="BC213" s="132"/>
      <c r="BD213" s="132"/>
      <c r="BE213" s="132"/>
      <c r="BF213" s="132"/>
      <c r="BG213" s="132"/>
      <c r="BH213" s="132"/>
      <c r="BI213" s="132"/>
      <c r="BJ213" s="132"/>
      <c r="BK213" s="132"/>
      <c r="BL213" s="132"/>
      <c r="BM213" s="132"/>
      <c r="BN213" s="132"/>
      <c r="BO213" s="132"/>
      <c r="BP213" s="132"/>
      <c r="BQ213" s="132"/>
      <c r="BR213" s="132"/>
      <c r="BS213" s="132"/>
      <c r="BT213" s="132"/>
      <c r="BU213" s="132"/>
      <c r="BV213" s="132"/>
      <c r="BW213" s="132"/>
      <c r="BX213" s="132"/>
      <c r="BY213" s="132"/>
      <c r="BZ213" s="132"/>
      <c r="CA213" s="132"/>
      <c r="CB213" s="132"/>
      <c r="CC213" s="132"/>
      <c r="CD213" s="132"/>
      <c r="CE213" s="132"/>
      <c r="CF213" s="95"/>
      <c r="CG213" s="95"/>
      <c r="CH213" s="95"/>
      <c r="CI213" s="242"/>
      <c r="CJ213" s="242"/>
      <c r="CK213" s="242"/>
      <c r="CL213" s="242"/>
      <c r="CM213" s="242"/>
      <c r="CN213" s="242"/>
      <c r="CO213" s="242"/>
      <c r="CP213" s="242"/>
      <c r="CQ213" s="242"/>
      <c r="CR213" s="242"/>
      <c r="CS213" s="242"/>
      <c r="CT213" s="242"/>
      <c r="CU213" s="242"/>
      <c r="CV213" s="242"/>
      <c r="CW213" s="242"/>
      <c r="CX213" s="95"/>
      <c r="CY213" s="95"/>
      <c r="CZ213" s="95"/>
      <c r="DA213" s="95"/>
      <c r="DB213" s="95"/>
      <c r="DC213" s="95"/>
      <c r="DD213" s="95"/>
      <c r="DE213" s="95"/>
      <c r="DF213" s="95"/>
      <c r="DG213" s="95"/>
      <c r="DH213" s="95"/>
      <c r="DI213" s="95"/>
      <c r="DJ213" s="95"/>
      <c r="DK213" s="95"/>
      <c r="DL213" s="95"/>
      <c r="DM213" s="95"/>
      <c r="DN213" s="95"/>
      <c r="DO213" s="95"/>
      <c r="DP213" s="95"/>
      <c r="DQ213" s="95"/>
      <c r="DR213" s="95"/>
      <c r="DS213" s="95"/>
      <c r="DT213" s="95"/>
      <c r="DU213" s="95"/>
      <c r="DV213" s="95"/>
      <c r="DW213" s="95"/>
      <c r="DX213" s="95"/>
      <c r="DY213" s="95"/>
      <c r="DZ213" s="95"/>
      <c r="EA213" s="95"/>
      <c r="EB213" s="95"/>
      <c r="EC213" s="95"/>
      <c r="ED213" s="95"/>
      <c r="EE213" s="95"/>
      <c r="EF213" s="95"/>
      <c r="EG213" s="95"/>
      <c r="EH213" s="95"/>
    </row>
    <row r="214" spans="2:138" ht="15" customHeight="1">
      <c r="B214" s="85" t="s">
        <v>358</v>
      </c>
      <c r="C214" s="106" t="s">
        <v>181</v>
      </c>
      <c r="H214" s="243"/>
      <c r="I214" s="243"/>
      <c r="J214" s="243"/>
      <c r="K214" s="243"/>
      <c r="L214" s="243"/>
      <c r="M214" s="243"/>
      <c r="N214" s="243"/>
      <c r="O214" s="243"/>
      <c r="P214" s="243"/>
      <c r="Q214" s="243"/>
      <c r="R214" s="243"/>
      <c r="S214" s="243"/>
      <c r="T214" s="243"/>
      <c r="U214" s="132"/>
      <c r="V214" s="132"/>
      <c r="W214" s="132"/>
      <c r="X214" s="132"/>
      <c r="Y214" s="132"/>
      <c r="Z214" s="132"/>
      <c r="AA214" s="132"/>
      <c r="AB214" s="132"/>
      <c r="AC214" s="132"/>
      <c r="AD214" s="132"/>
      <c r="AE214" s="132"/>
      <c r="AF214" s="94"/>
      <c r="AG214" s="94"/>
      <c r="AH214" s="242"/>
      <c r="AI214" s="242"/>
      <c r="AJ214" s="242"/>
      <c r="AK214" s="242"/>
      <c r="AL214" s="242"/>
      <c r="AM214" s="242"/>
      <c r="AN214" s="242"/>
      <c r="AO214" s="242"/>
      <c r="AP214" s="242"/>
      <c r="AQ214" s="242"/>
      <c r="AR214" s="242"/>
      <c r="AS214" s="242"/>
      <c r="AT214" s="242"/>
      <c r="AU214" s="242"/>
      <c r="AV214" s="242"/>
      <c r="AW214" s="242"/>
      <c r="AX214" s="242"/>
      <c r="AY214" s="242"/>
      <c r="AZ214" s="132"/>
      <c r="BA214" s="132"/>
      <c r="BB214" s="132"/>
      <c r="BC214" s="132"/>
      <c r="BD214" s="132"/>
      <c r="BE214" s="132"/>
      <c r="BF214" s="132"/>
      <c r="BG214" s="132"/>
      <c r="BH214" s="132"/>
      <c r="BI214" s="132"/>
      <c r="BJ214" s="132"/>
      <c r="BK214" s="132"/>
      <c r="BL214" s="132"/>
      <c r="BM214" s="132"/>
      <c r="BN214" s="132"/>
      <c r="BO214" s="132"/>
      <c r="BP214" s="132"/>
      <c r="BQ214" s="132"/>
      <c r="BR214" s="132"/>
      <c r="BS214" s="132"/>
      <c r="BT214" s="132"/>
      <c r="BU214" s="132"/>
      <c r="BV214" s="132"/>
      <c r="BW214" s="132"/>
      <c r="BX214" s="132"/>
      <c r="BY214" s="132"/>
      <c r="BZ214" s="132"/>
      <c r="CA214" s="132"/>
      <c r="CB214" s="132"/>
      <c r="CC214" s="132"/>
      <c r="CD214" s="132"/>
      <c r="CE214" s="132"/>
      <c r="CF214" s="95"/>
      <c r="CG214" s="95"/>
      <c r="CH214" s="95"/>
      <c r="CI214" s="242"/>
      <c r="CJ214" s="242"/>
      <c r="CK214" s="242"/>
      <c r="CL214" s="242"/>
      <c r="CM214" s="242"/>
      <c r="CN214" s="242"/>
      <c r="CO214" s="242"/>
      <c r="CP214" s="242"/>
      <c r="CQ214" s="242"/>
      <c r="CR214" s="242"/>
      <c r="CS214" s="242"/>
      <c r="CT214" s="242"/>
      <c r="CU214" s="242"/>
      <c r="CV214" s="242"/>
      <c r="CW214" s="242"/>
      <c r="CX214" s="95"/>
      <c r="CY214" s="95"/>
      <c r="CZ214" s="95"/>
      <c r="DA214" s="95"/>
      <c r="DB214" s="95"/>
      <c r="DC214" s="95"/>
      <c r="DD214" s="95"/>
      <c r="DE214" s="95"/>
      <c r="DF214" s="95"/>
      <c r="DG214" s="95"/>
      <c r="DH214" s="95"/>
      <c r="DI214" s="95"/>
      <c r="DJ214" s="95"/>
      <c r="DK214" s="95"/>
      <c r="DL214" s="95"/>
      <c r="DM214" s="95"/>
      <c r="DN214" s="95"/>
      <c r="DO214" s="95"/>
      <c r="DP214" s="95"/>
      <c r="DQ214" s="95"/>
      <c r="DR214" s="95"/>
      <c r="DS214" s="95"/>
      <c r="DT214" s="95"/>
      <c r="DU214" s="95"/>
      <c r="DV214" s="95"/>
      <c r="DW214" s="95"/>
      <c r="DX214" s="95"/>
      <c r="DY214" s="95"/>
      <c r="DZ214" s="95"/>
      <c r="EA214" s="95"/>
      <c r="EB214" s="95"/>
      <c r="EC214" s="95"/>
      <c r="ED214" s="95"/>
      <c r="EE214" s="95"/>
      <c r="EF214" s="95"/>
      <c r="EG214" s="95"/>
      <c r="EH214" s="95"/>
    </row>
    <row r="215" spans="2:138" ht="15" customHeight="1">
      <c r="B215" s="85" t="s">
        <v>359</v>
      </c>
      <c r="C215" s="106" t="s">
        <v>152</v>
      </c>
      <c r="H215" s="243"/>
      <c r="I215" s="243"/>
      <c r="J215" s="243"/>
      <c r="K215" s="243"/>
      <c r="L215" s="243"/>
      <c r="M215" s="243"/>
      <c r="N215" s="243"/>
      <c r="O215" s="243"/>
      <c r="P215" s="243"/>
      <c r="Q215" s="243"/>
      <c r="R215" s="243"/>
      <c r="S215" s="243"/>
      <c r="T215" s="243"/>
      <c r="U215" s="132"/>
      <c r="V215" s="132"/>
      <c r="W215" s="132"/>
      <c r="X215" s="132"/>
      <c r="Y215" s="132"/>
      <c r="Z215" s="132"/>
      <c r="AA215" s="132"/>
      <c r="AB215" s="132"/>
      <c r="AC215" s="132"/>
      <c r="AD215" s="132"/>
      <c r="AE215" s="132"/>
      <c r="AF215" s="93"/>
      <c r="AG215" s="93"/>
      <c r="AH215" s="183"/>
      <c r="AI215" s="183"/>
      <c r="AJ215" s="183"/>
      <c r="AK215" s="183"/>
      <c r="AL215" s="183"/>
      <c r="AM215" s="183"/>
      <c r="AN215" s="183"/>
      <c r="AO215" s="183"/>
      <c r="AP215" s="183"/>
      <c r="AQ215" s="183"/>
      <c r="AR215" s="183"/>
      <c r="AS215" s="183"/>
      <c r="AT215" s="183"/>
      <c r="AU215" s="183"/>
      <c r="AV215" s="183"/>
      <c r="AW215" s="183"/>
      <c r="AX215" s="183"/>
      <c r="AY215" s="183"/>
      <c r="AZ215" s="132"/>
      <c r="BA215" s="132"/>
      <c r="BB215" s="132"/>
      <c r="BC215" s="132"/>
      <c r="BD215" s="132"/>
      <c r="BE215" s="132"/>
      <c r="BF215" s="132"/>
      <c r="BG215" s="132"/>
      <c r="BH215" s="132"/>
      <c r="BI215" s="132"/>
      <c r="BJ215" s="132"/>
      <c r="BK215" s="132"/>
      <c r="BL215" s="132"/>
      <c r="BM215" s="132"/>
      <c r="BN215" s="132"/>
      <c r="BO215" s="132"/>
      <c r="BP215" s="132"/>
      <c r="BQ215" s="132"/>
      <c r="BR215" s="132"/>
      <c r="BS215" s="132"/>
      <c r="BT215" s="132"/>
      <c r="BU215" s="132"/>
      <c r="BV215" s="132"/>
      <c r="BW215" s="132"/>
      <c r="BX215" s="132"/>
      <c r="BY215" s="132"/>
      <c r="BZ215" s="132"/>
      <c r="CA215" s="132"/>
      <c r="CB215" s="132"/>
      <c r="CC215" s="132"/>
      <c r="CD215" s="132"/>
      <c r="CE215" s="132"/>
      <c r="CF215" s="96"/>
      <c r="CG215" s="96"/>
      <c r="CH215" s="96"/>
      <c r="CI215" s="183"/>
      <c r="CJ215" s="183"/>
      <c r="CK215" s="183"/>
      <c r="CL215" s="183"/>
      <c r="CM215" s="183"/>
      <c r="CN215" s="183"/>
      <c r="CO215" s="183"/>
      <c r="CP215" s="183"/>
      <c r="CQ215" s="183"/>
      <c r="CR215" s="183"/>
      <c r="CS215" s="183"/>
      <c r="CT215" s="183"/>
      <c r="CU215" s="183"/>
      <c r="CV215" s="183"/>
      <c r="CW215" s="183"/>
      <c r="CX215" s="96"/>
      <c r="CY215" s="96"/>
      <c r="CZ215" s="96"/>
      <c r="DA215" s="96"/>
      <c r="DB215" s="96"/>
      <c r="DC215" s="96"/>
      <c r="DD215" s="96"/>
      <c r="DE215" s="96"/>
      <c r="DF215" s="96"/>
      <c r="DG215" s="96"/>
      <c r="DH215" s="96"/>
      <c r="DI215" s="96"/>
      <c r="DJ215" s="96"/>
      <c r="DK215" s="96"/>
      <c r="DL215" s="96"/>
      <c r="DM215" s="96"/>
      <c r="DN215" s="96"/>
      <c r="DO215" s="96"/>
      <c r="DP215" s="96"/>
      <c r="DQ215" s="96"/>
      <c r="DR215" s="96"/>
      <c r="DS215" s="96"/>
      <c r="DT215" s="96"/>
      <c r="DU215" s="96"/>
      <c r="DV215" s="96"/>
      <c r="DW215" s="96"/>
      <c r="DX215" s="96"/>
      <c r="DY215" s="96"/>
      <c r="DZ215" s="96"/>
      <c r="EA215" s="96"/>
      <c r="EB215" s="96"/>
      <c r="EC215" s="96"/>
      <c r="ED215" s="96"/>
      <c r="EE215" s="96"/>
      <c r="EF215" s="96"/>
      <c r="EG215" s="96"/>
      <c r="EH215" s="96"/>
    </row>
    <row r="216" spans="2:138" ht="15" customHeight="1">
      <c r="B216" s="85" t="s">
        <v>360</v>
      </c>
      <c r="C216" s="106" t="s">
        <v>153</v>
      </c>
      <c r="H216" s="243"/>
      <c r="I216" s="243"/>
      <c r="J216" s="243"/>
      <c r="K216" s="243"/>
      <c r="L216" s="243"/>
      <c r="M216" s="243"/>
      <c r="N216" s="243"/>
      <c r="O216" s="243"/>
      <c r="P216" s="243"/>
      <c r="Q216" s="243"/>
      <c r="R216" s="243"/>
      <c r="S216" s="243"/>
      <c r="T216" s="243"/>
      <c r="U216" s="132"/>
      <c r="V216" s="132"/>
      <c r="W216" s="132"/>
      <c r="X216" s="132"/>
      <c r="Y216" s="132"/>
      <c r="Z216" s="132"/>
      <c r="AA216" s="132"/>
      <c r="AB216" s="132"/>
      <c r="AC216" s="132"/>
      <c r="AD216" s="132"/>
      <c r="AE216" s="132"/>
      <c r="AF216" s="93"/>
      <c r="AG216" s="93"/>
      <c r="AH216" s="183"/>
      <c r="AI216" s="183"/>
      <c r="AJ216" s="183"/>
      <c r="AK216" s="183"/>
      <c r="AL216" s="183"/>
      <c r="AM216" s="183"/>
      <c r="AN216" s="183"/>
      <c r="AO216" s="183"/>
      <c r="AP216" s="183"/>
      <c r="AQ216" s="183"/>
      <c r="AR216" s="183"/>
      <c r="AS216" s="183"/>
      <c r="AT216" s="183"/>
      <c r="AU216" s="183"/>
      <c r="AV216" s="183"/>
      <c r="AW216" s="183"/>
      <c r="AX216" s="183"/>
      <c r="AY216" s="183"/>
      <c r="AZ216" s="132"/>
      <c r="BA216" s="132"/>
      <c r="BB216" s="132"/>
      <c r="BC216" s="132"/>
      <c r="BD216" s="132"/>
      <c r="BE216" s="132"/>
      <c r="BF216" s="132"/>
      <c r="BG216" s="132"/>
      <c r="BH216" s="132"/>
      <c r="BI216" s="132"/>
      <c r="BJ216" s="132"/>
      <c r="BK216" s="132"/>
      <c r="BL216" s="132"/>
      <c r="BM216" s="132"/>
      <c r="BN216" s="132"/>
      <c r="BO216" s="132"/>
      <c r="BP216" s="132"/>
      <c r="BQ216" s="132"/>
      <c r="BR216" s="132"/>
      <c r="BS216" s="132"/>
      <c r="BT216" s="132"/>
      <c r="BU216" s="132"/>
      <c r="BV216" s="132"/>
      <c r="BW216" s="132"/>
      <c r="BX216" s="132"/>
      <c r="BY216" s="132"/>
      <c r="BZ216" s="132"/>
      <c r="CA216" s="132"/>
      <c r="CB216" s="132"/>
      <c r="CC216" s="132"/>
      <c r="CD216" s="132"/>
      <c r="CE216" s="132"/>
      <c r="CF216" s="96"/>
      <c r="CG216" s="96"/>
      <c r="CH216" s="96"/>
      <c r="CI216" s="183"/>
      <c r="CJ216" s="183"/>
      <c r="CK216" s="183"/>
      <c r="CL216" s="183"/>
      <c r="CM216" s="183"/>
      <c r="CN216" s="183"/>
      <c r="CO216" s="183"/>
      <c r="CP216" s="183"/>
      <c r="CQ216" s="183"/>
      <c r="CR216" s="183"/>
      <c r="CS216" s="183"/>
      <c r="CT216" s="183"/>
      <c r="CU216" s="183"/>
      <c r="CV216" s="183"/>
      <c r="CW216" s="183"/>
      <c r="CX216" s="96"/>
      <c r="CY216" s="96"/>
      <c r="CZ216" s="96"/>
      <c r="DA216" s="96"/>
      <c r="DB216" s="96"/>
      <c r="DC216" s="96"/>
      <c r="DD216" s="96"/>
      <c r="DE216" s="96"/>
      <c r="DF216" s="96"/>
      <c r="DG216" s="96"/>
      <c r="DH216" s="96"/>
      <c r="DI216" s="96"/>
      <c r="DJ216" s="96"/>
      <c r="DK216" s="96"/>
      <c r="DL216" s="96"/>
      <c r="DM216" s="96"/>
      <c r="DN216" s="96"/>
      <c r="DO216" s="96"/>
      <c r="DP216" s="96"/>
      <c r="DQ216" s="96"/>
      <c r="DR216" s="96"/>
      <c r="DS216" s="96"/>
      <c r="DT216" s="96"/>
      <c r="DU216" s="96"/>
      <c r="DV216" s="96"/>
      <c r="DW216" s="96"/>
      <c r="DX216" s="96"/>
      <c r="DY216" s="96"/>
      <c r="DZ216" s="96"/>
      <c r="EA216" s="96"/>
      <c r="EB216" s="96"/>
      <c r="EC216" s="96"/>
      <c r="ED216" s="96"/>
      <c r="EE216" s="96"/>
      <c r="EF216" s="96"/>
      <c r="EG216" s="96"/>
      <c r="EH216" s="96"/>
    </row>
    <row r="217" spans="2:138" s="264" customFormat="1" ht="15" customHeight="1">
      <c r="B217" s="252" t="s">
        <v>361</v>
      </c>
      <c r="C217" s="254"/>
      <c r="D217" s="263"/>
      <c r="E217" s="263"/>
      <c r="F217" s="263"/>
      <c r="H217" s="265"/>
      <c r="I217" s="265"/>
      <c r="J217" s="265"/>
      <c r="K217" s="265"/>
      <c r="L217" s="265"/>
      <c r="M217" s="265"/>
      <c r="N217" s="265"/>
      <c r="O217" s="265"/>
      <c r="P217" s="265"/>
      <c r="Q217" s="265"/>
      <c r="R217" s="265"/>
      <c r="S217" s="265"/>
      <c r="T217" s="265"/>
      <c r="AF217" s="266"/>
      <c r="AG217" s="266"/>
      <c r="AH217" s="267"/>
      <c r="AI217" s="267"/>
      <c r="AJ217" s="267"/>
      <c r="AK217" s="267"/>
      <c r="AL217" s="267"/>
      <c r="AM217" s="267"/>
      <c r="AN217" s="267"/>
      <c r="AO217" s="267"/>
      <c r="AP217" s="267"/>
      <c r="AQ217" s="267"/>
      <c r="AR217" s="267"/>
      <c r="AS217" s="267"/>
      <c r="AT217" s="267"/>
      <c r="AU217" s="267"/>
      <c r="AV217" s="267"/>
      <c r="AW217" s="267"/>
      <c r="AX217" s="267"/>
      <c r="AY217" s="267"/>
      <c r="CF217" s="266"/>
      <c r="CG217" s="266"/>
      <c r="CH217" s="266"/>
      <c r="CI217" s="267"/>
      <c r="CJ217" s="267"/>
      <c r="CK217" s="267"/>
      <c r="CL217" s="267"/>
      <c r="CM217" s="267"/>
      <c r="CN217" s="267"/>
      <c r="CO217" s="267"/>
      <c r="CP217" s="267"/>
      <c r="CQ217" s="267"/>
      <c r="CR217" s="267"/>
      <c r="CS217" s="267"/>
      <c r="CT217" s="267"/>
      <c r="CU217" s="267"/>
      <c r="CV217" s="267"/>
      <c r="CW217" s="267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266"/>
      <c r="DZ217" s="266"/>
      <c r="EA217" s="266"/>
      <c r="EB217" s="266"/>
      <c r="EC217" s="266"/>
      <c r="ED217" s="266"/>
      <c r="EE217" s="266"/>
      <c r="EF217" s="266"/>
      <c r="EG217" s="266"/>
      <c r="EH217" s="266"/>
    </row>
    <row r="218" spans="2:138" ht="15" customHeight="1">
      <c r="B218" s="105" t="s">
        <v>362</v>
      </c>
      <c r="C218" s="106" t="s">
        <v>174</v>
      </c>
      <c r="H218" s="243"/>
      <c r="I218" s="243"/>
      <c r="J218" s="243"/>
      <c r="K218" s="243"/>
      <c r="L218" s="243"/>
      <c r="M218" s="243"/>
      <c r="N218" s="243"/>
      <c r="O218" s="243"/>
      <c r="P218" s="243"/>
      <c r="Q218" s="243"/>
      <c r="R218" s="243"/>
      <c r="S218" s="243"/>
      <c r="T218" s="243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93"/>
      <c r="AG218" s="93"/>
      <c r="AH218" s="183"/>
      <c r="AI218" s="183"/>
      <c r="AJ218" s="183"/>
      <c r="AK218" s="183"/>
      <c r="AL218" s="183"/>
      <c r="AM218" s="183"/>
      <c r="AN218" s="183"/>
      <c r="AO218" s="183"/>
      <c r="AP218" s="183"/>
      <c r="AQ218" s="183"/>
      <c r="AR218" s="183"/>
      <c r="AS218" s="183"/>
      <c r="AT218" s="183"/>
      <c r="AU218" s="183"/>
      <c r="AV218" s="183"/>
      <c r="AW218" s="183"/>
      <c r="AX218" s="183"/>
      <c r="AY218" s="183"/>
      <c r="AZ218" s="132"/>
      <c r="BA218" s="132"/>
      <c r="BB218" s="132"/>
      <c r="BC218" s="132"/>
      <c r="BD218" s="132"/>
      <c r="BE218" s="132"/>
      <c r="BF218" s="132"/>
      <c r="BG218" s="132"/>
      <c r="BH218" s="132"/>
      <c r="BI218" s="132"/>
      <c r="BJ218" s="132"/>
      <c r="BK218" s="132"/>
      <c r="BL218" s="132"/>
      <c r="BM218" s="132"/>
      <c r="BN218" s="132"/>
      <c r="BO218" s="132"/>
      <c r="BP218" s="132"/>
      <c r="BQ218" s="132"/>
      <c r="BR218" s="132"/>
      <c r="BS218" s="132"/>
      <c r="BT218" s="132"/>
      <c r="BU218" s="132"/>
      <c r="BV218" s="132"/>
      <c r="BW218" s="132"/>
      <c r="BX218" s="132"/>
      <c r="BY218" s="132"/>
      <c r="BZ218" s="132"/>
      <c r="CA218" s="132"/>
      <c r="CB218" s="132"/>
      <c r="CC218" s="132"/>
      <c r="CD218" s="132"/>
      <c r="CE218" s="132"/>
      <c r="CF218" s="96"/>
      <c r="CG218" s="96"/>
      <c r="CH218" s="96"/>
      <c r="CI218" s="183"/>
      <c r="CJ218" s="183"/>
      <c r="CK218" s="183"/>
      <c r="CL218" s="183"/>
      <c r="CM218" s="183"/>
      <c r="CN218" s="183"/>
      <c r="CO218" s="183"/>
      <c r="CP218" s="183"/>
      <c r="CQ218" s="183"/>
      <c r="CR218" s="183"/>
      <c r="CS218" s="183"/>
      <c r="CT218" s="183"/>
      <c r="CU218" s="183"/>
      <c r="CV218" s="183"/>
      <c r="CW218" s="183"/>
      <c r="CX218" s="96"/>
      <c r="CY218" s="96"/>
      <c r="CZ218" s="96"/>
      <c r="DA218" s="96"/>
      <c r="DB218" s="96"/>
      <c r="DC218" s="96"/>
      <c r="DD218" s="96"/>
      <c r="DE218" s="96"/>
      <c r="DF218" s="96"/>
      <c r="DG218" s="96"/>
      <c r="DH218" s="96"/>
      <c r="DI218" s="96"/>
      <c r="DJ218" s="96"/>
      <c r="DK218" s="96"/>
      <c r="DL218" s="96"/>
      <c r="DM218" s="96"/>
      <c r="DN218" s="96"/>
      <c r="DO218" s="96"/>
      <c r="DP218" s="96"/>
      <c r="DQ218" s="96"/>
      <c r="DR218" s="96"/>
      <c r="DS218" s="96"/>
      <c r="DT218" s="96"/>
      <c r="DU218" s="96"/>
      <c r="DV218" s="96"/>
      <c r="DW218" s="96"/>
      <c r="DX218" s="96"/>
      <c r="DY218" s="96"/>
      <c r="DZ218" s="96"/>
      <c r="EA218" s="96"/>
      <c r="EB218" s="96"/>
      <c r="EC218" s="96"/>
      <c r="ED218" s="96"/>
      <c r="EE218" s="96"/>
      <c r="EF218" s="96"/>
      <c r="EG218" s="96"/>
      <c r="EH218" s="96"/>
    </row>
    <row r="219" spans="2:138" ht="15" customHeight="1">
      <c r="B219" s="104" t="s">
        <v>363</v>
      </c>
      <c r="C219" s="106" t="s">
        <v>181</v>
      </c>
      <c r="H219" s="243"/>
      <c r="I219" s="243"/>
      <c r="J219" s="243"/>
      <c r="K219" s="243"/>
      <c r="L219" s="243"/>
      <c r="M219" s="243"/>
      <c r="N219" s="243"/>
      <c r="O219" s="243"/>
      <c r="P219" s="243"/>
      <c r="Q219" s="243"/>
      <c r="R219" s="243"/>
      <c r="S219" s="243"/>
      <c r="T219" s="243"/>
      <c r="U219" s="132"/>
      <c r="V219" s="132"/>
      <c r="W219" s="132"/>
      <c r="X219" s="132"/>
      <c r="Y219" s="132"/>
      <c r="Z219" s="132"/>
      <c r="AA219" s="132"/>
      <c r="AB219" s="132"/>
      <c r="AC219" s="132"/>
      <c r="AD219" s="132"/>
      <c r="AE219" s="132"/>
      <c r="AF219" s="93"/>
      <c r="AG219" s="93"/>
      <c r="AH219" s="183"/>
      <c r="AI219" s="183"/>
      <c r="AJ219" s="183"/>
      <c r="AK219" s="183"/>
      <c r="AL219" s="183"/>
      <c r="AM219" s="183"/>
      <c r="AN219" s="183"/>
      <c r="AO219" s="183"/>
      <c r="AP219" s="183"/>
      <c r="AQ219" s="183"/>
      <c r="AR219" s="183"/>
      <c r="AS219" s="183"/>
      <c r="AT219" s="183"/>
      <c r="AU219" s="183"/>
      <c r="AV219" s="183"/>
      <c r="AW219" s="183"/>
      <c r="AX219" s="183"/>
      <c r="AY219" s="183"/>
      <c r="AZ219" s="132"/>
      <c r="BA219" s="132"/>
      <c r="BB219" s="132"/>
      <c r="BC219" s="132"/>
      <c r="BD219" s="132"/>
      <c r="BE219" s="132"/>
      <c r="BF219" s="132"/>
      <c r="BG219" s="132"/>
      <c r="BH219" s="132"/>
      <c r="BI219" s="132"/>
      <c r="BJ219" s="132"/>
      <c r="BK219" s="132"/>
      <c r="BL219" s="132"/>
      <c r="BM219" s="132"/>
      <c r="BN219" s="132"/>
      <c r="BO219" s="132"/>
      <c r="BP219" s="132"/>
      <c r="BQ219" s="132"/>
      <c r="BR219" s="132"/>
      <c r="BS219" s="132"/>
      <c r="BT219" s="132"/>
      <c r="BU219" s="132"/>
      <c r="BV219" s="132"/>
      <c r="BW219" s="132"/>
      <c r="BX219" s="132"/>
      <c r="BY219" s="132"/>
      <c r="BZ219" s="132"/>
      <c r="CA219" s="132"/>
      <c r="CB219" s="132"/>
      <c r="CC219" s="132"/>
      <c r="CD219" s="132"/>
      <c r="CE219" s="132"/>
      <c r="CF219" s="96"/>
      <c r="CG219" s="96"/>
      <c r="CH219" s="96"/>
      <c r="CI219" s="183"/>
      <c r="CJ219" s="183"/>
      <c r="CK219" s="183"/>
      <c r="CL219" s="183"/>
      <c r="CM219" s="183"/>
      <c r="CN219" s="183"/>
      <c r="CO219" s="183"/>
      <c r="CP219" s="183"/>
      <c r="CQ219" s="183"/>
      <c r="CR219" s="183"/>
      <c r="CS219" s="183"/>
      <c r="CT219" s="183"/>
      <c r="CU219" s="183"/>
      <c r="CV219" s="183"/>
      <c r="CW219" s="183"/>
      <c r="CX219" s="96"/>
      <c r="CY219" s="96"/>
      <c r="CZ219" s="96"/>
      <c r="DA219" s="96"/>
      <c r="DB219" s="96"/>
      <c r="DC219" s="96"/>
      <c r="DD219" s="96"/>
      <c r="DE219" s="96"/>
      <c r="DF219" s="96"/>
      <c r="DG219" s="96"/>
      <c r="DH219" s="96"/>
      <c r="DI219" s="96"/>
      <c r="DJ219" s="96"/>
      <c r="DK219" s="96"/>
      <c r="DL219" s="96"/>
      <c r="DM219" s="96"/>
      <c r="DN219" s="96"/>
      <c r="DO219" s="96"/>
      <c r="DP219" s="96"/>
      <c r="DQ219" s="96"/>
      <c r="DR219" s="96"/>
      <c r="DS219" s="96"/>
      <c r="DT219" s="96"/>
      <c r="DU219" s="96"/>
      <c r="DV219" s="96"/>
      <c r="DW219" s="96"/>
      <c r="DX219" s="96"/>
      <c r="DY219" s="96"/>
      <c r="DZ219" s="96"/>
      <c r="EA219" s="96"/>
      <c r="EB219" s="96"/>
      <c r="EC219" s="96"/>
      <c r="ED219" s="96"/>
      <c r="EE219" s="96"/>
      <c r="EF219" s="96"/>
      <c r="EG219" s="96"/>
      <c r="EH219" s="96"/>
    </row>
    <row r="220" spans="2:138" ht="15" customHeight="1">
      <c r="B220" s="104" t="s">
        <v>364</v>
      </c>
      <c r="C220" s="106" t="s">
        <v>183</v>
      </c>
      <c r="H220" s="243"/>
      <c r="I220" s="243"/>
      <c r="J220" s="243"/>
      <c r="K220" s="243"/>
      <c r="L220" s="243"/>
      <c r="M220" s="243"/>
      <c r="N220" s="243"/>
      <c r="O220" s="243"/>
      <c r="P220" s="243"/>
      <c r="Q220" s="243"/>
      <c r="R220" s="243"/>
      <c r="S220" s="243"/>
      <c r="T220" s="243"/>
      <c r="U220" s="132"/>
      <c r="V220" s="132"/>
      <c r="W220" s="132"/>
      <c r="X220" s="132"/>
      <c r="Y220" s="132"/>
      <c r="Z220" s="132"/>
      <c r="AA220" s="132"/>
      <c r="AB220" s="132"/>
      <c r="AC220" s="132"/>
      <c r="AD220" s="132"/>
      <c r="AE220" s="132"/>
      <c r="AF220" s="93"/>
      <c r="AG220" s="93"/>
      <c r="AH220" s="183"/>
      <c r="AI220" s="183"/>
      <c r="AJ220" s="183"/>
      <c r="AK220" s="183"/>
      <c r="AL220" s="183"/>
      <c r="AM220" s="183"/>
      <c r="AN220" s="183"/>
      <c r="AO220" s="183"/>
      <c r="AP220" s="183"/>
      <c r="AQ220" s="183"/>
      <c r="AR220" s="183"/>
      <c r="AS220" s="183"/>
      <c r="AT220" s="183"/>
      <c r="AU220" s="183"/>
      <c r="AV220" s="183"/>
      <c r="AW220" s="183"/>
      <c r="AX220" s="183"/>
      <c r="AY220" s="183"/>
      <c r="AZ220" s="132"/>
      <c r="BA220" s="132"/>
      <c r="BB220" s="132"/>
      <c r="BC220" s="132"/>
      <c r="BD220" s="132"/>
      <c r="BE220" s="132"/>
      <c r="BF220" s="132"/>
      <c r="BG220" s="132"/>
      <c r="BH220" s="132"/>
      <c r="BI220" s="132"/>
      <c r="BJ220" s="132"/>
      <c r="BK220" s="132"/>
      <c r="BL220" s="132"/>
      <c r="BM220" s="132"/>
      <c r="BN220" s="132"/>
      <c r="BO220" s="132"/>
      <c r="BP220" s="132"/>
      <c r="BQ220" s="132"/>
      <c r="BR220" s="132"/>
      <c r="BS220" s="132"/>
      <c r="BT220" s="132"/>
      <c r="BU220" s="132"/>
      <c r="BV220" s="132"/>
      <c r="BW220" s="132"/>
      <c r="BX220" s="132"/>
      <c r="BY220" s="132"/>
      <c r="BZ220" s="132"/>
      <c r="CA220" s="132"/>
      <c r="CB220" s="132"/>
      <c r="CC220" s="132"/>
      <c r="CD220" s="132"/>
      <c r="CE220" s="132"/>
      <c r="CF220" s="96"/>
      <c r="CG220" s="96"/>
      <c r="CH220" s="96"/>
      <c r="CI220" s="183"/>
      <c r="CJ220" s="183"/>
      <c r="CK220" s="183"/>
      <c r="CL220" s="183"/>
      <c r="CM220" s="183"/>
      <c r="CN220" s="183"/>
      <c r="CO220" s="183"/>
      <c r="CP220" s="183"/>
      <c r="CQ220" s="183"/>
      <c r="CR220" s="183"/>
      <c r="CS220" s="183"/>
      <c r="CT220" s="183"/>
      <c r="CU220" s="183"/>
      <c r="CV220" s="183"/>
      <c r="CW220" s="183"/>
      <c r="CX220" s="96"/>
      <c r="CY220" s="96"/>
      <c r="CZ220" s="96"/>
      <c r="DA220" s="96"/>
      <c r="DB220" s="96"/>
      <c r="DC220" s="96"/>
      <c r="DD220" s="96"/>
      <c r="DE220" s="96"/>
      <c r="DF220" s="96"/>
      <c r="DG220" s="96"/>
      <c r="DH220" s="96"/>
      <c r="DI220" s="96"/>
      <c r="DJ220" s="96"/>
      <c r="DK220" s="96"/>
      <c r="DL220" s="96"/>
      <c r="DM220" s="96"/>
      <c r="DN220" s="96"/>
      <c r="DO220" s="96"/>
      <c r="DP220" s="96"/>
      <c r="DQ220" s="96"/>
      <c r="DR220" s="96"/>
      <c r="DS220" s="96"/>
      <c r="DT220" s="96"/>
      <c r="DU220" s="96"/>
      <c r="DV220" s="96"/>
      <c r="DW220" s="96"/>
      <c r="DX220" s="96"/>
      <c r="DY220" s="96"/>
      <c r="DZ220" s="96"/>
      <c r="EA220" s="96"/>
      <c r="EB220" s="96"/>
      <c r="EC220" s="96"/>
      <c r="ED220" s="96"/>
      <c r="EE220" s="96"/>
      <c r="EF220" s="96"/>
      <c r="EG220" s="96"/>
      <c r="EH220" s="96"/>
    </row>
    <row r="221" spans="2:138" ht="15" customHeight="1">
      <c r="B221" s="104" t="s">
        <v>365</v>
      </c>
      <c r="C221" s="106" t="s">
        <v>181</v>
      </c>
      <c r="H221" s="243"/>
      <c r="I221" s="243"/>
      <c r="J221" s="243"/>
      <c r="K221" s="243"/>
      <c r="L221" s="243"/>
      <c r="M221" s="243"/>
      <c r="N221" s="243"/>
      <c r="O221" s="243"/>
      <c r="P221" s="243"/>
      <c r="Q221" s="243"/>
      <c r="R221" s="243"/>
      <c r="S221" s="243"/>
      <c r="T221" s="243"/>
      <c r="U221" s="132"/>
      <c r="V221" s="132"/>
      <c r="W221" s="132"/>
      <c r="X221" s="132"/>
      <c r="Y221" s="132"/>
      <c r="Z221" s="132"/>
      <c r="AA221" s="132"/>
      <c r="AB221" s="132"/>
      <c r="AC221" s="132"/>
      <c r="AD221" s="132"/>
      <c r="AE221" s="132"/>
      <c r="AF221" s="93"/>
      <c r="AG221" s="93"/>
      <c r="AH221" s="183"/>
      <c r="AI221" s="183"/>
      <c r="AJ221" s="183"/>
      <c r="AK221" s="183"/>
      <c r="AL221" s="183"/>
      <c r="AM221" s="183"/>
      <c r="AN221" s="183"/>
      <c r="AO221" s="183"/>
      <c r="AP221" s="183"/>
      <c r="AQ221" s="183"/>
      <c r="AR221" s="183"/>
      <c r="AS221" s="183"/>
      <c r="AT221" s="183"/>
      <c r="AU221" s="183"/>
      <c r="AV221" s="183"/>
      <c r="AW221" s="183"/>
      <c r="AX221" s="183"/>
      <c r="AY221" s="183"/>
      <c r="AZ221" s="132"/>
      <c r="BA221" s="132"/>
      <c r="BB221" s="132"/>
      <c r="BC221" s="132"/>
      <c r="BD221" s="132"/>
      <c r="BE221" s="132"/>
      <c r="BF221" s="132"/>
      <c r="BG221" s="132"/>
      <c r="BH221" s="132"/>
      <c r="BI221" s="132"/>
      <c r="BJ221" s="132"/>
      <c r="BK221" s="132"/>
      <c r="BL221" s="132"/>
      <c r="BM221" s="132"/>
      <c r="BN221" s="132"/>
      <c r="BO221" s="132"/>
      <c r="BP221" s="132"/>
      <c r="BQ221" s="132"/>
      <c r="BR221" s="132"/>
      <c r="BS221" s="132"/>
      <c r="BT221" s="132"/>
      <c r="BU221" s="132"/>
      <c r="BV221" s="132"/>
      <c r="BW221" s="132"/>
      <c r="BX221" s="132"/>
      <c r="BY221" s="132"/>
      <c r="BZ221" s="132"/>
      <c r="CA221" s="132"/>
      <c r="CB221" s="132"/>
      <c r="CC221" s="132"/>
      <c r="CD221" s="132"/>
      <c r="CE221" s="132"/>
      <c r="CF221" s="96"/>
      <c r="CG221" s="96"/>
      <c r="CH221" s="96"/>
      <c r="CI221" s="183"/>
      <c r="CJ221" s="183"/>
      <c r="CK221" s="183"/>
      <c r="CL221" s="183"/>
      <c r="CM221" s="183"/>
      <c r="CN221" s="183"/>
      <c r="CO221" s="183"/>
      <c r="CP221" s="183"/>
      <c r="CQ221" s="183"/>
      <c r="CR221" s="183"/>
      <c r="CS221" s="183"/>
      <c r="CT221" s="183"/>
      <c r="CU221" s="183"/>
      <c r="CV221" s="183"/>
      <c r="CW221" s="183"/>
      <c r="CX221" s="96"/>
      <c r="CY221" s="96"/>
      <c r="CZ221" s="96"/>
      <c r="DA221" s="96"/>
      <c r="DB221" s="96"/>
      <c r="DC221" s="96"/>
      <c r="DD221" s="96"/>
      <c r="DE221" s="96"/>
      <c r="DF221" s="96"/>
      <c r="DG221" s="96"/>
      <c r="DH221" s="96"/>
      <c r="DI221" s="96"/>
      <c r="DJ221" s="96"/>
      <c r="DK221" s="96"/>
      <c r="DL221" s="96"/>
      <c r="DM221" s="96"/>
      <c r="DN221" s="96"/>
      <c r="DO221" s="96"/>
      <c r="DP221" s="96"/>
      <c r="DQ221" s="96"/>
      <c r="DR221" s="96"/>
      <c r="DS221" s="96"/>
      <c r="DT221" s="96"/>
      <c r="DU221" s="96"/>
      <c r="DV221" s="96"/>
      <c r="DW221" s="96"/>
      <c r="DX221" s="96"/>
      <c r="DY221" s="96"/>
      <c r="DZ221" s="96"/>
      <c r="EA221" s="96"/>
      <c r="EB221" s="96"/>
      <c r="EC221" s="96"/>
      <c r="ED221" s="96"/>
      <c r="EE221" s="96"/>
      <c r="EF221" s="96"/>
      <c r="EG221" s="96"/>
      <c r="EH221" s="96"/>
    </row>
    <row r="222" spans="2:138" ht="15" customHeight="1">
      <c r="B222" s="104" t="s">
        <v>366</v>
      </c>
      <c r="C222" s="106" t="s">
        <v>181</v>
      </c>
      <c r="H222" s="243"/>
      <c r="I222" s="243"/>
      <c r="J222" s="243"/>
      <c r="K222" s="243"/>
      <c r="L222" s="243"/>
      <c r="M222" s="243"/>
      <c r="N222" s="243"/>
      <c r="O222" s="243"/>
      <c r="P222" s="243"/>
      <c r="Q222" s="243"/>
      <c r="R222" s="243"/>
      <c r="S222" s="243"/>
      <c r="T222" s="243"/>
      <c r="U222" s="132"/>
      <c r="V222" s="132"/>
      <c r="W222" s="132"/>
      <c r="X222" s="132"/>
      <c r="Y222" s="132"/>
      <c r="Z222" s="132"/>
      <c r="AA222" s="132"/>
      <c r="AB222" s="132"/>
      <c r="AC222" s="132"/>
      <c r="AD222" s="132"/>
      <c r="AE222" s="132"/>
      <c r="AF222" s="93"/>
      <c r="AG222" s="93"/>
      <c r="AH222" s="183"/>
      <c r="AI222" s="183"/>
      <c r="AJ222" s="183"/>
      <c r="AK222" s="183"/>
      <c r="AL222" s="183"/>
      <c r="AM222" s="183"/>
      <c r="AN222" s="183"/>
      <c r="AO222" s="183"/>
      <c r="AP222" s="183"/>
      <c r="AQ222" s="183"/>
      <c r="AR222" s="183"/>
      <c r="AS222" s="183"/>
      <c r="AT222" s="183"/>
      <c r="AU222" s="183"/>
      <c r="AV222" s="183"/>
      <c r="AW222" s="183"/>
      <c r="AX222" s="183"/>
      <c r="AY222" s="183"/>
      <c r="AZ222" s="132"/>
      <c r="BA222" s="132"/>
      <c r="BB222" s="132"/>
      <c r="BC222" s="132"/>
      <c r="BD222" s="132"/>
      <c r="BE222" s="132"/>
      <c r="BF222" s="132"/>
      <c r="BG222" s="132"/>
      <c r="BH222" s="132"/>
      <c r="BI222" s="132"/>
      <c r="BJ222" s="132"/>
      <c r="BK222" s="132"/>
      <c r="BL222" s="132"/>
      <c r="BM222" s="132"/>
      <c r="BN222" s="132"/>
      <c r="BO222" s="132"/>
      <c r="BP222" s="132"/>
      <c r="BQ222" s="132"/>
      <c r="BR222" s="132"/>
      <c r="BS222" s="132"/>
      <c r="BT222" s="132"/>
      <c r="BU222" s="132"/>
      <c r="BV222" s="132"/>
      <c r="BW222" s="132"/>
      <c r="BX222" s="132"/>
      <c r="BY222" s="132"/>
      <c r="BZ222" s="132"/>
      <c r="CA222" s="132"/>
      <c r="CB222" s="132"/>
      <c r="CC222" s="132"/>
      <c r="CD222" s="132"/>
      <c r="CE222" s="132"/>
      <c r="CF222" s="96"/>
      <c r="CG222" s="96"/>
      <c r="CH222" s="96"/>
      <c r="CI222" s="183"/>
      <c r="CJ222" s="183"/>
      <c r="CK222" s="183"/>
      <c r="CL222" s="183"/>
      <c r="CM222" s="183"/>
      <c r="CN222" s="183"/>
      <c r="CO222" s="183"/>
      <c r="CP222" s="183"/>
      <c r="CQ222" s="183"/>
      <c r="CR222" s="183"/>
      <c r="CS222" s="183"/>
      <c r="CT222" s="183"/>
      <c r="CU222" s="183"/>
      <c r="CV222" s="183"/>
      <c r="CW222" s="183"/>
      <c r="CX222" s="96"/>
      <c r="CY222" s="96"/>
      <c r="CZ222" s="96"/>
      <c r="DA222" s="96"/>
      <c r="DB222" s="96"/>
      <c r="DC222" s="96"/>
      <c r="DD222" s="96"/>
      <c r="DE222" s="96"/>
      <c r="DF222" s="96"/>
      <c r="DG222" s="96"/>
      <c r="DH222" s="96"/>
      <c r="DI222" s="96"/>
      <c r="DJ222" s="96"/>
      <c r="DK222" s="96"/>
      <c r="DL222" s="96"/>
      <c r="DM222" s="96"/>
      <c r="DN222" s="96"/>
      <c r="DO222" s="96"/>
      <c r="DP222" s="96"/>
      <c r="DQ222" s="96"/>
      <c r="DR222" s="96"/>
      <c r="DS222" s="96"/>
      <c r="DT222" s="96"/>
      <c r="DU222" s="96"/>
      <c r="DV222" s="96"/>
      <c r="DW222" s="96"/>
      <c r="DX222" s="96"/>
      <c r="DY222" s="96"/>
      <c r="DZ222" s="96"/>
      <c r="EA222" s="96"/>
      <c r="EB222" s="96"/>
      <c r="EC222" s="96"/>
      <c r="ED222" s="96"/>
      <c r="EE222" s="96"/>
      <c r="EF222" s="96"/>
      <c r="EG222" s="96"/>
      <c r="EH222" s="96"/>
    </row>
    <row r="223" spans="2:138" ht="15" customHeight="1">
      <c r="B223" s="104" t="s">
        <v>367</v>
      </c>
      <c r="C223" s="106" t="s">
        <v>181</v>
      </c>
      <c r="H223" s="243"/>
      <c r="I223" s="243"/>
      <c r="J223" s="243"/>
      <c r="K223" s="243"/>
      <c r="L223" s="243"/>
      <c r="M223" s="243"/>
      <c r="N223" s="243"/>
      <c r="O223" s="243"/>
      <c r="P223" s="243"/>
      <c r="Q223" s="243"/>
      <c r="R223" s="243"/>
      <c r="S223" s="243"/>
      <c r="T223" s="243"/>
      <c r="U223" s="132"/>
      <c r="V223" s="132"/>
      <c r="W223" s="132"/>
      <c r="X223" s="132"/>
      <c r="Y223" s="132"/>
      <c r="Z223" s="132"/>
      <c r="AA223" s="132"/>
      <c r="AB223" s="132"/>
      <c r="AC223" s="132"/>
      <c r="AD223" s="132"/>
      <c r="AE223" s="132"/>
      <c r="AF223" s="93"/>
      <c r="AG223" s="93"/>
      <c r="AH223" s="183"/>
      <c r="AI223" s="183"/>
      <c r="AJ223" s="183"/>
      <c r="AK223" s="183"/>
      <c r="AL223" s="183"/>
      <c r="AM223" s="183"/>
      <c r="AN223" s="183"/>
      <c r="AO223" s="183"/>
      <c r="AP223" s="183"/>
      <c r="AQ223" s="183"/>
      <c r="AR223" s="183"/>
      <c r="AS223" s="183"/>
      <c r="AT223" s="183"/>
      <c r="AU223" s="183"/>
      <c r="AV223" s="183"/>
      <c r="AW223" s="183"/>
      <c r="AX223" s="183"/>
      <c r="AY223" s="183"/>
      <c r="AZ223" s="132"/>
      <c r="BA223" s="132"/>
      <c r="BB223" s="132"/>
      <c r="BC223" s="132"/>
      <c r="BD223" s="132"/>
      <c r="BE223" s="132"/>
      <c r="BF223" s="132"/>
      <c r="BG223" s="132"/>
      <c r="BH223" s="132"/>
      <c r="BI223" s="132"/>
      <c r="BJ223" s="132"/>
      <c r="BK223" s="132"/>
      <c r="BL223" s="132"/>
      <c r="BM223" s="132"/>
      <c r="BN223" s="132"/>
      <c r="BO223" s="132"/>
      <c r="BP223" s="132"/>
      <c r="BQ223" s="132"/>
      <c r="BR223" s="132"/>
      <c r="BS223" s="132"/>
      <c r="BT223" s="132"/>
      <c r="BU223" s="132"/>
      <c r="BV223" s="132"/>
      <c r="BW223" s="132"/>
      <c r="BX223" s="132"/>
      <c r="BY223" s="132"/>
      <c r="BZ223" s="132"/>
      <c r="CA223" s="132"/>
      <c r="CB223" s="132"/>
      <c r="CC223" s="132"/>
      <c r="CD223" s="132"/>
      <c r="CE223" s="132"/>
      <c r="CF223" s="96"/>
      <c r="CG223" s="96"/>
      <c r="CH223" s="96"/>
      <c r="CI223" s="183"/>
      <c r="CJ223" s="183"/>
      <c r="CK223" s="183"/>
      <c r="CL223" s="183"/>
      <c r="CM223" s="183"/>
      <c r="CN223" s="183"/>
      <c r="CO223" s="183"/>
      <c r="CP223" s="183"/>
      <c r="CQ223" s="183"/>
      <c r="CR223" s="183"/>
      <c r="CS223" s="183"/>
      <c r="CT223" s="183"/>
      <c r="CU223" s="183"/>
      <c r="CV223" s="183"/>
      <c r="CW223" s="183"/>
      <c r="CX223" s="96"/>
      <c r="CY223" s="96"/>
      <c r="CZ223" s="96"/>
      <c r="DA223" s="96"/>
      <c r="DB223" s="96"/>
      <c r="DC223" s="96"/>
      <c r="DD223" s="96"/>
      <c r="DE223" s="96"/>
      <c r="DF223" s="96"/>
      <c r="DG223" s="96"/>
      <c r="DH223" s="96"/>
      <c r="DI223" s="96"/>
      <c r="DJ223" s="96"/>
      <c r="DK223" s="96"/>
      <c r="DL223" s="96"/>
      <c r="DM223" s="96"/>
      <c r="DN223" s="96"/>
      <c r="DO223" s="96"/>
      <c r="DP223" s="96"/>
      <c r="DQ223" s="96"/>
      <c r="DR223" s="96"/>
      <c r="DS223" s="96"/>
      <c r="DT223" s="96"/>
      <c r="DU223" s="96"/>
      <c r="DV223" s="96"/>
      <c r="DW223" s="96"/>
      <c r="DX223" s="96"/>
      <c r="DY223" s="96"/>
      <c r="DZ223" s="96"/>
      <c r="EA223" s="96"/>
      <c r="EB223" s="96"/>
      <c r="EC223" s="96"/>
      <c r="ED223" s="96"/>
      <c r="EE223" s="96"/>
      <c r="EF223" s="96"/>
      <c r="EG223" s="96"/>
      <c r="EH223" s="96"/>
    </row>
    <row r="224" spans="2:138" ht="15" customHeight="1">
      <c r="B224" s="104" t="s">
        <v>368</v>
      </c>
      <c r="C224" s="106" t="s">
        <v>183</v>
      </c>
      <c r="H224" s="243"/>
      <c r="I224" s="243"/>
      <c r="J224" s="243"/>
      <c r="K224" s="243"/>
      <c r="L224" s="243"/>
      <c r="M224" s="243"/>
      <c r="N224" s="243"/>
      <c r="O224" s="243"/>
      <c r="P224" s="243"/>
      <c r="Q224" s="243"/>
      <c r="R224" s="243"/>
      <c r="S224" s="243"/>
      <c r="T224" s="243"/>
      <c r="U224" s="132"/>
      <c r="V224" s="132"/>
      <c r="W224" s="132"/>
      <c r="X224" s="132"/>
      <c r="Y224" s="132"/>
      <c r="Z224" s="132"/>
      <c r="AA224" s="132"/>
      <c r="AB224" s="132"/>
      <c r="AC224" s="132"/>
      <c r="AD224" s="132"/>
      <c r="AE224" s="132"/>
      <c r="AF224" s="93"/>
      <c r="AG224" s="93"/>
      <c r="AH224" s="183"/>
      <c r="AI224" s="183"/>
      <c r="AJ224" s="183"/>
      <c r="AK224" s="183"/>
      <c r="AL224" s="183"/>
      <c r="AM224" s="183"/>
      <c r="AN224" s="183"/>
      <c r="AO224" s="183"/>
      <c r="AP224" s="183"/>
      <c r="AQ224" s="183"/>
      <c r="AR224" s="183"/>
      <c r="AS224" s="183"/>
      <c r="AT224" s="183"/>
      <c r="AU224" s="183"/>
      <c r="AV224" s="183"/>
      <c r="AW224" s="183"/>
      <c r="AX224" s="183"/>
      <c r="AY224" s="183"/>
      <c r="AZ224" s="132"/>
      <c r="BA224" s="132"/>
      <c r="BB224" s="132"/>
      <c r="BC224" s="132"/>
      <c r="BD224" s="132"/>
      <c r="BE224" s="132"/>
      <c r="BF224" s="132"/>
      <c r="BG224" s="132"/>
      <c r="BH224" s="132"/>
      <c r="BI224" s="132"/>
      <c r="BJ224" s="132"/>
      <c r="BK224" s="132"/>
      <c r="BL224" s="132"/>
      <c r="BM224" s="132"/>
      <c r="BN224" s="132"/>
      <c r="BO224" s="132"/>
      <c r="BP224" s="132"/>
      <c r="BQ224" s="132"/>
      <c r="BR224" s="132"/>
      <c r="BS224" s="132"/>
      <c r="BT224" s="132"/>
      <c r="BU224" s="132"/>
      <c r="BV224" s="132"/>
      <c r="BW224" s="132"/>
      <c r="BX224" s="132"/>
      <c r="BY224" s="132"/>
      <c r="BZ224" s="132"/>
      <c r="CA224" s="132"/>
      <c r="CB224" s="132"/>
      <c r="CC224" s="132"/>
      <c r="CD224" s="132"/>
      <c r="CE224" s="132"/>
      <c r="CF224" s="96"/>
      <c r="CG224" s="96"/>
      <c r="CH224" s="96"/>
      <c r="CI224" s="183"/>
      <c r="CJ224" s="183"/>
      <c r="CK224" s="183"/>
      <c r="CL224" s="183"/>
      <c r="CM224" s="183"/>
      <c r="CN224" s="183"/>
      <c r="CO224" s="183"/>
      <c r="CP224" s="183"/>
      <c r="CQ224" s="183"/>
      <c r="CR224" s="183"/>
      <c r="CS224" s="183"/>
      <c r="CT224" s="183"/>
      <c r="CU224" s="183"/>
      <c r="CV224" s="183"/>
      <c r="CW224" s="183"/>
      <c r="CX224" s="96"/>
      <c r="CY224" s="96"/>
      <c r="CZ224" s="96"/>
      <c r="DA224" s="96"/>
      <c r="DB224" s="96"/>
      <c r="DC224" s="96"/>
      <c r="DD224" s="96"/>
      <c r="DE224" s="96"/>
      <c r="DF224" s="96"/>
      <c r="DG224" s="96"/>
      <c r="DH224" s="96"/>
      <c r="DI224" s="96"/>
      <c r="DJ224" s="96"/>
      <c r="DK224" s="96"/>
      <c r="DL224" s="96"/>
      <c r="DM224" s="96"/>
      <c r="DN224" s="96"/>
      <c r="DO224" s="96"/>
      <c r="DP224" s="96"/>
      <c r="DQ224" s="96"/>
      <c r="DR224" s="96"/>
      <c r="DS224" s="96"/>
      <c r="DT224" s="96"/>
      <c r="DU224" s="96"/>
      <c r="DV224" s="96"/>
      <c r="DW224" s="96"/>
      <c r="DX224" s="96"/>
      <c r="DY224" s="96"/>
      <c r="DZ224" s="96"/>
      <c r="EA224" s="96"/>
      <c r="EB224" s="96"/>
      <c r="EC224" s="96"/>
      <c r="ED224" s="96"/>
      <c r="EE224" s="96"/>
      <c r="EF224" s="96"/>
      <c r="EG224" s="96"/>
      <c r="EH224" s="96"/>
    </row>
    <row r="225" spans="2:138" ht="15" customHeight="1">
      <c r="B225" s="104" t="s">
        <v>369</v>
      </c>
      <c r="C225" s="106" t="s">
        <v>183</v>
      </c>
      <c r="H225" s="243"/>
      <c r="I225" s="243"/>
      <c r="J225" s="243"/>
      <c r="K225" s="243"/>
      <c r="L225" s="243"/>
      <c r="M225" s="243"/>
      <c r="N225" s="243"/>
      <c r="O225" s="243"/>
      <c r="P225" s="243"/>
      <c r="Q225" s="243"/>
      <c r="R225" s="243"/>
      <c r="S225" s="243"/>
      <c r="T225" s="243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93"/>
      <c r="AG225" s="93"/>
      <c r="AH225" s="183"/>
      <c r="AI225" s="183"/>
      <c r="AJ225" s="183"/>
      <c r="AK225" s="183"/>
      <c r="AL225" s="183"/>
      <c r="AM225" s="183"/>
      <c r="AN225" s="183"/>
      <c r="AO225" s="183"/>
      <c r="AP225" s="183"/>
      <c r="AQ225" s="183"/>
      <c r="AR225" s="183"/>
      <c r="AS225" s="183"/>
      <c r="AT225" s="183"/>
      <c r="AU225" s="183"/>
      <c r="AV225" s="183"/>
      <c r="AW225" s="183"/>
      <c r="AX225" s="183"/>
      <c r="AY225" s="183"/>
      <c r="AZ225" s="132"/>
      <c r="BA225" s="132"/>
      <c r="BB225" s="132"/>
      <c r="BC225" s="132"/>
      <c r="BD225" s="132"/>
      <c r="BE225" s="132"/>
      <c r="BF225" s="132"/>
      <c r="BG225" s="132"/>
      <c r="BH225" s="132"/>
      <c r="BI225" s="132"/>
      <c r="BJ225" s="132"/>
      <c r="BK225" s="132"/>
      <c r="BL225" s="132"/>
      <c r="BM225" s="132"/>
      <c r="BN225" s="132"/>
      <c r="BO225" s="132"/>
      <c r="BP225" s="132"/>
      <c r="BQ225" s="132"/>
      <c r="BR225" s="132"/>
      <c r="BS225" s="132"/>
      <c r="BT225" s="132"/>
      <c r="BU225" s="132"/>
      <c r="BV225" s="132"/>
      <c r="BW225" s="132"/>
      <c r="BX225" s="132"/>
      <c r="BY225" s="132"/>
      <c r="BZ225" s="132"/>
      <c r="CA225" s="132"/>
      <c r="CB225" s="132"/>
      <c r="CC225" s="132"/>
      <c r="CD225" s="132"/>
      <c r="CE225" s="132"/>
      <c r="CF225" s="96"/>
      <c r="CG225" s="96"/>
      <c r="CH225" s="96"/>
      <c r="CI225" s="183"/>
      <c r="CJ225" s="183"/>
      <c r="CK225" s="183"/>
      <c r="CL225" s="183"/>
      <c r="CM225" s="183"/>
      <c r="CN225" s="183"/>
      <c r="CO225" s="183"/>
      <c r="CP225" s="183"/>
      <c r="CQ225" s="183"/>
      <c r="CR225" s="183"/>
      <c r="CS225" s="183"/>
      <c r="CT225" s="183"/>
      <c r="CU225" s="183"/>
      <c r="CV225" s="183"/>
      <c r="CW225" s="183"/>
      <c r="CX225" s="96"/>
      <c r="CY225" s="96"/>
      <c r="CZ225" s="96"/>
      <c r="DA225" s="96"/>
      <c r="DB225" s="96"/>
      <c r="DC225" s="96"/>
      <c r="DD225" s="96"/>
      <c r="DE225" s="96"/>
      <c r="DF225" s="96"/>
      <c r="DG225" s="96"/>
      <c r="DH225" s="96"/>
      <c r="DI225" s="96"/>
      <c r="DJ225" s="96"/>
      <c r="DK225" s="96"/>
      <c r="DL225" s="96"/>
      <c r="DM225" s="96"/>
      <c r="DN225" s="96"/>
      <c r="DO225" s="96"/>
      <c r="DP225" s="96"/>
      <c r="DQ225" s="96"/>
      <c r="DR225" s="96"/>
      <c r="DS225" s="96"/>
      <c r="DT225" s="96"/>
      <c r="DU225" s="96"/>
      <c r="DV225" s="96"/>
      <c r="DW225" s="96"/>
      <c r="DX225" s="96"/>
      <c r="DY225" s="96"/>
      <c r="DZ225" s="96"/>
      <c r="EA225" s="96"/>
      <c r="EB225" s="96"/>
      <c r="EC225" s="96"/>
      <c r="ED225" s="96"/>
      <c r="EE225" s="96"/>
      <c r="EF225" s="96"/>
      <c r="EG225" s="96"/>
      <c r="EH225" s="96"/>
    </row>
    <row r="226" spans="2:138" ht="15" customHeight="1">
      <c r="B226" s="104" t="s">
        <v>370</v>
      </c>
      <c r="C226" s="106" t="s">
        <v>264</v>
      </c>
      <c r="H226" s="243"/>
      <c r="I226" s="243"/>
      <c r="J226" s="243"/>
      <c r="K226" s="243"/>
      <c r="L226" s="243"/>
      <c r="M226" s="243"/>
      <c r="N226" s="243"/>
      <c r="O226" s="243"/>
      <c r="P226" s="243"/>
      <c r="Q226" s="243"/>
      <c r="R226" s="243"/>
      <c r="S226" s="243"/>
      <c r="T226" s="243"/>
      <c r="U226" s="132"/>
      <c r="V226" s="132"/>
      <c r="W226" s="132"/>
      <c r="X226" s="132"/>
      <c r="Y226" s="132"/>
      <c r="Z226" s="132"/>
      <c r="AA226" s="132"/>
      <c r="AB226" s="132"/>
      <c r="AC226" s="132"/>
      <c r="AD226" s="132"/>
      <c r="AE226" s="132"/>
      <c r="AF226" s="93"/>
      <c r="AG226" s="93"/>
      <c r="AH226" s="183"/>
      <c r="AI226" s="183"/>
      <c r="AJ226" s="183"/>
      <c r="AK226" s="183"/>
      <c r="AL226" s="183"/>
      <c r="AM226" s="183"/>
      <c r="AN226" s="183"/>
      <c r="AO226" s="183"/>
      <c r="AP226" s="183"/>
      <c r="AQ226" s="183"/>
      <c r="AR226" s="183"/>
      <c r="AS226" s="183"/>
      <c r="AT226" s="183"/>
      <c r="AU226" s="183"/>
      <c r="AV226" s="183"/>
      <c r="AW226" s="183"/>
      <c r="AX226" s="183"/>
      <c r="AY226" s="183"/>
      <c r="AZ226" s="132"/>
      <c r="BA226" s="132"/>
      <c r="BB226" s="132"/>
      <c r="BC226" s="132"/>
      <c r="BD226" s="132"/>
      <c r="BE226" s="132"/>
      <c r="BF226" s="132"/>
      <c r="BG226" s="132"/>
      <c r="BH226" s="132"/>
      <c r="BI226" s="132"/>
      <c r="BJ226" s="132"/>
      <c r="BK226" s="132"/>
      <c r="BL226" s="132"/>
      <c r="BM226" s="132"/>
      <c r="BN226" s="132"/>
      <c r="BO226" s="132"/>
      <c r="BP226" s="132"/>
      <c r="BQ226" s="132"/>
      <c r="BR226" s="132"/>
      <c r="BS226" s="132"/>
      <c r="BT226" s="132"/>
      <c r="BU226" s="132"/>
      <c r="BV226" s="132"/>
      <c r="BW226" s="132"/>
      <c r="BX226" s="132"/>
      <c r="BY226" s="132"/>
      <c r="BZ226" s="132"/>
      <c r="CA226" s="132"/>
      <c r="CB226" s="132"/>
      <c r="CC226" s="132"/>
      <c r="CD226" s="132"/>
      <c r="CE226" s="132"/>
      <c r="CF226" s="96"/>
      <c r="CG226" s="96"/>
      <c r="CH226" s="96"/>
      <c r="CI226" s="183"/>
      <c r="CJ226" s="183"/>
      <c r="CK226" s="183"/>
      <c r="CL226" s="183"/>
      <c r="CM226" s="183"/>
      <c r="CN226" s="183"/>
      <c r="CO226" s="183"/>
      <c r="CP226" s="183"/>
      <c r="CQ226" s="183"/>
      <c r="CR226" s="183"/>
      <c r="CS226" s="183"/>
      <c r="CT226" s="183"/>
      <c r="CU226" s="183"/>
      <c r="CV226" s="183"/>
      <c r="CW226" s="183"/>
      <c r="CX226" s="96"/>
      <c r="CY226" s="96"/>
      <c r="CZ226" s="96"/>
      <c r="DA226" s="96"/>
      <c r="DB226" s="96"/>
      <c r="DC226" s="96"/>
      <c r="DD226" s="96"/>
      <c r="DE226" s="96"/>
      <c r="DF226" s="96"/>
      <c r="DG226" s="96"/>
      <c r="DH226" s="96"/>
      <c r="DI226" s="96"/>
      <c r="DJ226" s="96"/>
      <c r="DK226" s="96"/>
      <c r="DL226" s="96"/>
      <c r="DM226" s="96"/>
      <c r="DN226" s="96"/>
      <c r="DO226" s="96"/>
      <c r="DP226" s="96"/>
      <c r="DQ226" s="96"/>
      <c r="DR226" s="96"/>
      <c r="DS226" s="96"/>
      <c r="DT226" s="96"/>
      <c r="DU226" s="96"/>
      <c r="DV226" s="96"/>
      <c r="DW226" s="96"/>
      <c r="DX226" s="96"/>
      <c r="DY226" s="96"/>
      <c r="DZ226" s="96"/>
      <c r="EA226" s="96"/>
      <c r="EB226" s="96"/>
      <c r="EC226" s="96"/>
      <c r="ED226" s="96"/>
      <c r="EE226" s="96"/>
      <c r="EF226" s="96"/>
      <c r="EG226" s="96"/>
      <c r="EH226" s="96"/>
    </row>
    <row r="227" spans="2:138" ht="15" customHeight="1">
      <c r="B227" s="104" t="s">
        <v>371</v>
      </c>
      <c r="C227" s="106" t="s">
        <v>264</v>
      </c>
      <c r="H227" s="243"/>
      <c r="I227" s="243"/>
      <c r="J227" s="243"/>
      <c r="K227" s="243"/>
      <c r="L227" s="243"/>
      <c r="M227" s="243"/>
      <c r="N227" s="243"/>
      <c r="O227" s="243"/>
      <c r="P227" s="243"/>
      <c r="Q227" s="243"/>
      <c r="R227" s="243"/>
      <c r="S227" s="243"/>
      <c r="T227" s="243"/>
      <c r="U227" s="132"/>
      <c r="V227" s="132"/>
      <c r="W227" s="132"/>
      <c r="X227" s="132"/>
      <c r="Y227" s="132"/>
      <c r="Z227" s="132"/>
      <c r="AA227" s="132"/>
      <c r="AB227" s="132"/>
      <c r="AC227" s="132"/>
      <c r="AD227" s="132"/>
      <c r="AE227" s="132"/>
      <c r="AF227" s="93"/>
      <c r="AG227" s="93"/>
      <c r="AH227" s="183"/>
      <c r="AI227" s="183"/>
      <c r="AJ227" s="183"/>
      <c r="AK227" s="183"/>
      <c r="AL227" s="183"/>
      <c r="AM227" s="183"/>
      <c r="AN227" s="183"/>
      <c r="AO227" s="183"/>
      <c r="AP227" s="183"/>
      <c r="AQ227" s="183"/>
      <c r="AR227" s="183"/>
      <c r="AS227" s="183"/>
      <c r="AT227" s="183"/>
      <c r="AU227" s="183"/>
      <c r="AV227" s="183"/>
      <c r="AW227" s="183"/>
      <c r="AX227" s="183"/>
      <c r="AY227" s="183"/>
      <c r="AZ227" s="132"/>
      <c r="BA227" s="132"/>
      <c r="BB227" s="132"/>
      <c r="BC227" s="132"/>
      <c r="BD227" s="132"/>
      <c r="BE227" s="132"/>
      <c r="BF227" s="132"/>
      <c r="BG227" s="132"/>
      <c r="BH227" s="132"/>
      <c r="BI227" s="132"/>
      <c r="BJ227" s="132"/>
      <c r="BK227" s="132"/>
      <c r="BL227" s="132"/>
      <c r="BM227" s="132"/>
      <c r="BN227" s="132"/>
      <c r="BO227" s="132"/>
      <c r="BP227" s="132"/>
      <c r="BQ227" s="132"/>
      <c r="BR227" s="132"/>
      <c r="BS227" s="132"/>
      <c r="BT227" s="132"/>
      <c r="BU227" s="132"/>
      <c r="BV227" s="132"/>
      <c r="BW227" s="132"/>
      <c r="BX227" s="132"/>
      <c r="BY227" s="132"/>
      <c r="BZ227" s="132"/>
      <c r="CA227" s="132"/>
      <c r="CB227" s="132"/>
      <c r="CC227" s="132"/>
      <c r="CD227" s="132"/>
      <c r="CE227" s="132"/>
      <c r="CF227" s="96"/>
      <c r="CG227" s="96"/>
      <c r="CH227" s="96"/>
      <c r="CI227" s="183"/>
      <c r="CJ227" s="183"/>
      <c r="CK227" s="183"/>
      <c r="CL227" s="183"/>
      <c r="CM227" s="183"/>
      <c r="CN227" s="183"/>
      <c r="CO227" s="183"/>
      <c r="CP227" s="183"/>
      <c r="CQ227" s="183"/>
      <c r="CR227" s="183"/>
      <c r="CS227" s="183"/>
      <c r="CT227" s="183"/>
      <c r="CU227" s="183"/>
      <c r="CV227" s="183"/>
      <c r="CW227" s="183"/>
      <c r="CX227" s="96"/>
      <c r="CY227" s="96"/>
      <c r="CZ227" s="96"/>
      <c r="DA227" s="96"/>
      <c r="DB227" s="96"/>
      <c r="DC227" s="96"/>
      <c r="DD227" s="96"/>
      <c r="DE227" s="96"/>
      <c r="DF227" s="96"/>
      <c r="DG227" s="96"/>
      <c r="DH227" s="96"/>
      <c r="DI227" s="96"/>
      <c r="DJ227" s="96"/>
      <c r="DK227" s="96"/>
      <c r="DL227" s="96"/>
      <c r="DM227" s="96"/>
      <c r="DN227" s="96"/>
      <c r="DO227" s="96"/>
      <c r="DP227" s="96"/>
      <c r="DQ227" s="96"/>
      <c r="DR227" s="96"/>
      <c r="DS227" s="96"/>
      <c r="DT227" s="96"/>
      <c r="DU227" s="96"/>
      <c r="DV227" s="96"/>
      <c r="DW227" s="96"/>
      <c r="DX227" s="96"/>
      <c r="DY227" s="96"/>
      <c r="DZ227" s="96"/>
      <c r="EA227" s="96"/>
      <c r="EB227" s="96"/>
      <c r="EC227" s="96"/>
      <c r="ED227" s="96"/>
      <c r="EE227" s="96"/>
      <c r="EF227" s="96"/>
      <c r="EG227" s="96"/>
      <c r="EH227" s="96"/>
    </row>
    <row r="228" spans="2:138" ht="15" customHeight="1">
      <c r="B228" s="104" t="s">
        <v>370</v>
      </c>
      <c r="C228" s="106" t="s">
        <v>266</v>
      </c>
      <c r="H228" s="243"/>
      <c r="I228" s="243"/>
      <c r="J228" s="243"/>
      <c r="K228" s="243"/>
      <c r="L228" s="243"/>
      <c r="M228" s="243"/>
      <c r="N228" s="243"/>
      <c r="O228" s="243"/>
      <c r="P228" s="243"/>
      <c r="Q228" s="243"/>
      <c r="R228" s="243"/>
      <c r="S228" s="243"/>
      <c r="T228" s="243"/>
      <c r="U228" s="132"/>
      <c r="V228" s="132"/>
      <c r="W228" s="132"/>
      <c r="X228" s="132"/>
      <c r="Y228" s="132"/>
      <c r="Z228" s="132"/>
      <c r="AA228" s="132"/>
      <c r="AB228" s="132"/>
      <c r="AC228" s="132"/>
      <c r="AD228" s="132"/>
      <c r="AE228" s="132"/>
      <c r="AF228" s="93"/>
      <c r="AG228" s="93"/>
      <c r="AH228" s="183"/>
      <c r="AI228" s="183"/>
      <c r="AJ228" s="183"/>
      <c r="AK228" s="183"/>
      <c r="AL228" s="183"/>
      <c r="AM228" s="183"/>
      <c r="AN228" s="183"/>
      <c r="AO228" s="183"/>
      <c r="AP228" s="183"/>
      <c r="AQ228" s="183"/>
      <c r="AR228" s="183"/>
      <c r="AS228" s="183"/>
      <c r="AT228" s="183"/>
      <c r="AU228" s="183"/>
      <c r="AV228" s="183"/>
      <c r="AW228" s="183"/>
      <c r="AX228" s="183"/>
      <c r="AY228" s="183"/>
      <c r="AZ228" s="132"/>
      <c r="BA228" s="132"/>
      <c r="BB228" s="132"/>
      <c r="BC228" s="132"/>
      <c r="BD228" s="132"/>
      <c r="BE228" s="132"/>
      <c r="BF228" s="132"/>
      <c r="BG228" s="132"/>
      <c r="BH228" s="132"/>
      <c r="BI228" s="132"/>
      <c r="BJ228" s="132"/>
      <c r="BK228" s="132"/>
      <c r="BL228" s="132"/>
      <c r="BM228" s="132"/>
      <c r="BN228" s="132"/>
      <c r="BO228" s="132"/>
      <c r="BP228" s="132"/>
      <c r="BQ228" s="132"/>
      <c r="BR228" s="132"/>
      <c r="BS228" s="132"/>
      <c r="BT228" s="132"/>
      <c r="BU228" s="132"/>
      <c r="BV228" s="132"/>
      <c r="BW228" s="132"/>
      <c r="BX228" s="132"/>
      <c r="BY228" s="132"/>
      <c r="BZ228" s="132"/>
      <c r="CA228" s="132"/>
      <c r="CB228" s="132"/>
      <c r="CC228" s="132"/>
      <c r="CD228" s="132"/>
      <c r="CE228" s="132"/>
      <c r="CF228" s="96"/>
      <c r="CG228" s="96"/>
      <c r="CH228" s="96"/>
      <c r="CI228" s="183"/>
      <c r="CJ228" s="183"/>
      <c r="CK228" s="183"/>
      <c r="CL228" s="183"/>
      <c r="CM228" s="183"/>
      <c r="CN228" s="183"/>
      <c r="CO228" s="183"/>
      <c r="CP228" s="183"/>
      <c r="CQ228" s="183"/>
      <c r="CR228" s="183"/>
      <c r="CS228" s="183"/>
      <c r="CT228" s="183"/>
      <c r="CU228" s="183"/>
      <c r="CV228" s="183"/>
      <c r="CW228" s="183"/>
      <c r="CX228" s="96"/>
      <c r="CY228" s="96"/>
      <c r="CZ228" s="96"/>
      <c r="DA228" s="96"/>
      <c r="DB228" s="96"/>
      <c r="DC228" s="96"/>
      <c r="DD228" s="96"/>
      <c r="DE228" s="96"/>
      <c r="DF228" s="96"/>
      <c r="DG228" s="96"/>
      <c r="DH228" s="96"/>
      <c r="DI228" s="96"/>
      <c r="DJ228" s="96"/>
      <c r="DK228" s="96"/>
      <c r="DL228" s="96"/>
      <c r="DM228" s="96"/>
      <c r="DN228" s="96"/>
      <c r="DO228" s="96"/>
      <c r="DP228" s="96"/>
      <c r="DQ228" s="96"/>
      <c r="DR228" s="96"/>
      <c r="DS228" s="96"/>
      <c r="DT228" s="96"/>
      <c r="DU228" s="96"/>
      <c r="DV228" s="96"/>
      <c r="DW228" s="96"/>
      <c r="DX228" s="96"/>
      <c r="DY228" s="96"/>
      <c r="DZ228" s="96"/>
      <c r="EA228" s="96"/>
      <c r="EB228" s="96"/>
      <c r="EC228" s="96"/>
      <c r="ED228" s="96"/>
      <c r="EE228" s="96"/>
      <c r="EF228" s="96"/>
      <c r="EG228" s="96"/>
      <c r="EH228" s="96"/>
    </row>
    <row r="229" spans="2:138" ht="15" customHeight="1">
      <c r="B229" s="104" t="s">
        <v>371</v>
      </c>
      <c r="C229" s="106" t="s">
        <v>266</v>
      </c>
      <c r="H229" s="243"/>
      <c r="I229" s="243"/>
      <c r="J229" s="243"/>
      <c r="K229" s="243"/>
      <c r="L229" s="243"/>
      <c r="M229" s="243"/>
      <c r="N229" s="243"/>
      <c r="O229" s="243"/>
      <c r="P229" s="243"/>
      <c r="Q229" s="243"/>
      <c r="R229" s="243"/>
      <c r="S229" s="243"/>
      <c r="T229" s="243"/>
      <c r="U229" s="132"/>
      <c r="V229" s="132"/>
      <c r="W229" s="132"/>
      <c r="X229" s="132"/>
      <c r="Y229" s="132"/>
      <c r="Z229" s="132"/>
      <c r="AA229" s="132"/>
      <c r="AB229" s="132"/>
      <c r="AC229" s="132"/>
      <c r="AD229" s="132"/>
      <c r="AE229" s="132"/>
      <c r="AF229" s="93"/>
      <c r="AG229" s="93"/>
      <c r="AH229" s="183"/>
      <c r="AI229" s="183"/>
      <c r="AJ229" s="183"/>
      <c r="AK229" s="183"/>
      <c r="AL229" s="183"/>
      <c r="AM229" s="183"/>
      <c r="AN229" s="183"/>
      <c r="AO229" s="183"/>
      <c r="AP229" s="183"/>
      <c r="AQ229" s="183"/>
      <c r="AR229" s="183"/>
      <c r="AS229" s="183"/>
      <c r="AT229" s="183"/>
      <c r="AU229" s="183"/>
      <c r="AV229" s="183"/>
      <c r="AW229" s="183"/>
      <c r="AX229" s="183"/>
      <c r="AY229" s="183"/>
      <c r="AZ229" s="132"/>
      <c r="BA229" s="132"/>
      <c r="BB229" s="132"/>
      <c r="BC229" s="132"/>
      <c r="BD229" s="132"/>
      <c r="BE229" s="132"/>
      <c r="BF229" s="132"/>
      <c r="BG229" s="132"/>
      <c r="BH229" s="132"/>
      <c r="BI229" s="132"/>
      <c r="BJ229" s="132"/>
      <c r="BK229" s="132"/>
      <c r="BL229" s="132"/>
      <c r="BM229" s="132"/>
      <c r="BN229" s="132"/>
      <c r="BO229" s="132"/>
      <c r="BP229" s="132"/>
      <c r="BQ229" s="132"/>
      <c r="BR229" s="132"/>
      <c r="BS229" s="132"/>
      <c r="BT229" s="132"/>
      <c r="BU229" s="132"/>
      <c r="BV229" s="132"/>
      <c r="BW229" s="132"/>
      <c r="BX229" s="132"/>
      <c r="BY229" s="132"/>
      <c r="BZ229" s="132"/>
      <c r="CA229" s="132"/>
      <c r="CB229" s="132"/>
      <c r="CC229" s="132"/>
      <c r="CD229" s="132"/>
      <c r="CE229" s="132"/>
      <c r="CF229" s="96"/>
      <c r="CG229" s="96"/>
      <c r="CH229" s="96"/>
      <c r="CI229" s="183"/>
      <c r="CJ229" s="183"/>
      <c r="CK229" s="183"/>
      <c r="CL229" s="183"/>
      <c r="CM229" s="183"/>
      <c r="CN229" s="183"/>
      <c r="CO229" s="183"/>
      <c r="CP229" s="183"/>
      <c r="CQ229" s="183"/>
      <c r="CR229" s="183"/>
      <c r="CS229" s="183"/>
      <c r="CT229" s="183"/>
      <c r="CU229" s="183"/>
      <c r="CV229" s="183"/>
      <c r="CW229" s="183"/>
      <c r="CX229" s="96"/>
      <c r="CY229" s="96"/>
      <c r="CZ229" s="96"/>
      <c r="DA229" s="96"/>
      <c r="DB229" s="96"/>
      <c r="DC229" s="96"/>
      <c r="DD229" s="96"/>
      <c r="DE229" s="96"/>
      <c r="DF229" s="96"/>
      <c r="DG229" s="96"/>
      <c r="DH229" s="96"/>
      <c r="DI229" s="96"/>
      <c r="DJ229" s="96"/>
      <c r="DK229" s="96"/>
      <c r="DL229" s="96"/>
      <c r="DM229" s="96"/>
      <c r="DN229" s="96"/>
      <c r="DO229" s="96"/>
      <c r="DP229" s="96"/>
      <c r="DQ229" s="96"/>
      <c r="DR229" s="96"/>
      <c r="DS229" s="96"/>
      <c r="DT229" s="96"/>
      <c r="DU229" s="96"/>
      <c r="DV229" s="96"/>
      <c r="DW229" s="96"/>
      <c r="DX229" s="96"/>
      <c r="DY229" s="96"/>
      <c r="DZ229" s="96"/>
      <c r="EA229" s="96"/>
      <c r="EB229" s="96"/>
      <c r="EC229" s="96"/>
      <c r="ED229" s="96"/>
      <c r="EE229" s="96"/>
      <c r="EF229" s="96"/>
      <c r="EG229" s="96"/>
      <c r="EH229" s="96"/>
    </row>
    <row r="230" spans="2:138" ht="15" customHeight="1">
      <c r="B230" s="84" t="s">
        <v>372</v>
      </c>
      <c r="C230" s="106" t="s">
        <v>181</v>
      </c>
      <c r="H230" s="243"/>
      <c r="I230" s="243"/>
      <c r="J230" s="243"/>
      <c r="K230" s="243"/>
      <c r="L230" s="243"/>
      <c r="M230" s="243"/>
      <c r="N230" s="243"/>
      <c r="O230" s="243"/>
      <c r="P230" s="243"/>
      <c r="Q230" s="243"/>
      <c r="R230" s="243"/>
      <c r="S230" s="243"/>
      <c r="T230" s="243"/>
      <c r="U230" s="132"/>
      <c r="V230" s="132"/>
      <c r="W230" s="132"/>
      <c r="X230" s="132"/>
      <c r="Y230" s="132"/>
      <c r="Z230" s="132"/>
      <c r="AA230" s="132"/>
      <c r="AB230" s="132"/>
      <c r="AC230" s="132"/>
      <c r="AD230" s="132"/>
      <c r="AE230" s="132"/>
      <c r="AF230" s="93"/>
      <c r="AG230" s="93"/>
      <c r="AH230" s="183"/>
      <c r="AI230" s="183"/>
      <c r="AJ230" s="183"/>
      <c r="AK230" s="183"/>
      <c r="AL230" s="183"/>
      <c r="AM230" s="183"/>
      <c r="AN230" s="183"/>
      <c r="AO230" s="183"/>
      <c r="AP230" s="183"/>
      <c r="AQ230" s="183"/>
      <c r="AR230" s="183"/>
      <c r="AS230" s="183"/>
      <c r="AT230" s="183"/>
      <c r="AU230" s="183"/>
      <c r="AV230" s="183"/>
      <c r="AW230" s="183"/>
      <c r="AX230" s="183"/>
      <c r="AY230" s="183"/>
      <c r="AZ230" s="132"/>
      <c r="BA230" s="132"/>
      <c r="BB230" s="132"/>
      <c r="BC230" s="132"/>
      <c r="BD230" s="132"/>
      <c r="BE230" s="132"/>
      <c r="BF230" s="132"/>
      <c r="BG230" s="132"/>
      <c r="BH230" s="132"/>
      <c r="BI230" s="132"/>
      <c r="BJ230" s="132"/>
      <c r="BK230" s="132"/>
      <c r="BL230" s="132"/>
      <c r="BM230" s="132"/>
      <c r="BN230" s="132"/>
      <c r="BO230" s="132"/>
      <c r="BP230" s="132"/>
      <c r="BQ230" s="132"/>
      <c r="BR230" s="132"/>
      <c r="BS230" s="132"/>
      <c r="BT230" s="132"/>
      <c r="BU230" s="132"/>
      <c r="BV230" s="132"/>
      <c r="BW230" s="132"/>
      <c r="BX230" s="132"/>
      <c r="BY230" s="132"/>
      <c r="BZ230" s="132"/>
      <c r="CA230" s="132"/>
      <c r="CB230" s="132"/>
      <c r="CC230" s="132"/>
      <c r="CD230" s="132"/>
      <c r="CE230" s="132"/>
      <c r="CF230" s="96"/>
      <c r="CG230" s="96"/>
      <c r="CH230" s="96"/>
      <c r="CI230" s="183"/>
      <c r="CJ230" s="183"/>
      <c r="CK230" s="183"/>
      <c r="CL230" s="183"/>
      <c r="CM230" s="183"/>
      <c r="CN230" s="183"/>
      <c r="CO230" s="183"/>
      <c r="CP230" s="183"/>
      <c r="CQ230" s="183"/>
      <c r="CR230" s="183"/>
      <c r="CS230" s="183"/>
      <c r="CT230" s="183"/>
      <c r="CU230" s="183"/>
      <c r="CV230" s="183"/>
      <c r="CW230" s="183"/>
      <c r="CX230" s="96"/>
      <c r="CY230" s="96"/>
      <c r="CZ230" s="96"/>
      <c r="DA230" s="96"/>
      <c r="DB230" s="96"/>
      <c r="DC230" s="96"/>
      <c r="DD230" s="96"/>
      <c r="DE230" s="96"/>
      <c r="DF230" s="96"/>
      <c r="DG230" s="96"/>
      <c r="DH230" s="96"/>
      <c r="DI230" s="96"/>
      <c r="DJ230" s="96"/>
      <c r="DK230" s="96"/>
      <c r="DL230" s="96"/>
      <c r="DM230" s="96"/>
      <c r="DN230" s="96"/>
      <c r="DO230" s="96"/>
      <c r="DP230" s="96"/>
      <c r="DQ230" s="96"/>
      <c r="DR230" s="96"/>
      <c r="DS230" s="96"/>
      <c r="DT230" s="96"/>
      <c r="DU230" s="96"/>
      <c r="DV230" s="96"/>
      <c r="DW230" s="96"/>
      <c r="DX230" s="96"/>
      <c r="DY230" s="96"/>
      <c r="DZ230" s="96"/>
      <c r="EA230" s="96"/>
      <c r="EB230" s="96"/>
      <c r="EC230" s="96"/>
      <c r="ED230" s="96"/>
      <c r="EE230" s="96"/>
      <c r="EF230" s="96"/>
      <c r="EG230" s="96"/>
      <c r="EH230" s="96"/>
    </row>
    <row r="231" spans="2:138" ht="15" customHeight="1">
      <c r="B231" s="85" t="s">
        <v>373</v>
      </c>
      <c r="C231" s="106" t="s">
        <v>181</v>
      </c>
      <c r="H231" s="243"/>
      <c r="I231" s="243"/>
      <c r="J231" s="243"/>
      <c r="K231" s="243"/>
      <c r="L231" s="243"/>
      <c r="M231" s="243"/>
      <c r="N231" s="243"/>
      <c r="O231" s="243"/>
      <c r="P231" s="243"/>
      <c r="Q231" s="243"/>
      <c r="R231" s="243"/>
      <c r="S231" s="243"/>
      <c r="T231" s="243"/>
      <c r="U231" s="132"/>
      <c r="V231" s="132"/>
      <c r="W231" s="132"/>
      <c r="X231" s="132"/>
      <c r="Y231" s="132"/>
      <c r="Z231" s="132"/>
      <c r="AA231" s="132"/>
      <c r="AB231" s="132"/>
      <c r="AC231" s="132"/>
      <c r="AD231" s="132"/>
      <c r="AE231" s="132"/>
      <c r="AF231" s="93"/>
      <c r="AG231" s="93"/>
      <c r="AH231" s="183"/>
      <c r="AI231" s="183"/>
      <c r="AJ231" s="183"/>
      <c r="AK231" s="183"/>
      <c r="AL231" s="183"/>
      <c r="AM231" s="183"/>
      <c r="AN231" s="183"/>
      <c r="AO231" s="183"/>
      <c r="AP231" s="183"/>
      <c r="AQ231" s="183"/>
      <c r="AR231" s="183"/>
      <c r="AS231" s="183"/>
      <c r="AT231" s="183"/>
      <c r="AU231" s="183"/>
      <c r="AV231" s="183"/>
      <c r="AW231" s="183"/>
      <c r="AX231" s="183"/>
      <c r="AY231" s="183"/>
      <c r="AZ231" s="132"/>
      <c r="BA231" s="132"/>
      <c r="BB231" s="132"/>
      <c r="BC231" s="132"/>
      <c r="BD231" s="132"/>
      <c r="BE231" s="132"/>
      <c r="BF231" s="132"/>
      <c r="BG231" s="132"/>
      <c r="BH231" s="132"/>
      <c r="BI231" s="132"/>
      <c r="BJ231" s="132"/>
      <c r="BK231" s="132"/>
      <c r="BL231" s="132"/>
      <c r="BM231" s="132"/>
      <c r="BN231" s="132"/>
      <c r="BO231" s="132"/>
      <c r="BP231" s="132"/>
      <c r="BQ231" s="132"/>
      <c r="BR231" s="132"/>
      <c r="BS231" s="132"/>
      <c r="BT231" s="132"/>
      <c r="BU231" s="132"/>
      <c r="BV231" s="132"/>
      <c r="BW231" s="132"/>
      <c r="BX231" s="132"/>
      <c r="BY231" s="132"/>
      <c r="BZ231" s="132"/>
      <c r="CA231" s="132"/>
      <c r="CB231" s="132"/>
      <c r="CC231" s="132"/>
      <c r="CD231" s="132"/>
      <c r="CE231" s="132"/>
      <c r="CF231" s="96"/>
      <c r="CG231" s="96"/>
      <c r="CH231" s="96"/>
      <c r="CI231" s="183"/>
      <c r="CJ231" s="183"/>
      <c r="CK231" s="183"/>
      <c r="CL231" s="183"/>
      <c r="CM231" s="183"/>
      <c r="CN231" s="183"/>
      <c r="CO231" s="183"/>
      <c r="CP231" s="183"/>
      <c r="CQ231" s="183"/>
      <c r="CR231" s="183"/>
      <c r="CS231" s="183"/>
      <c r="CT231" s="183"/>
      <c r="CU231" s="183"/>
      <c r="CV231" s="183"/>
      <c r="CW231" s="183"/>
      <c r="CX231" s="96"/>
      <c r="CY231" s="96"/>
      <c r="CZ231" s="96"/>
      <c r="DA231" s="96"/>
      <c r="DB231" s="96"/>
      <c r="DC231" s="96"/>
      <c r="DD231" s="96"/>
      <c r="DE231" s="96"/>
      <c r="DF231" s="96"/>
      <c r="DG231" s="96"/>
      <c r="DH231" s="96"/>
      <c r="DI231" s="96"/>
      <c r="DJ231" s="96"/>
      <c r="DK231" s="96"/>
      <c r="DL231" s="96"/>
      <c r="DM231" s="96"/>
      <c r="DN231" s="96"/>
      <c r="DO231" s="96"/>
      <c r="DP231" s="96"/>
      <c r="DQ231" s="96"/>
      <c r="DR231" s="96"/>
      <c r="DS231" s="96"/>
      <c r="DT231" s="96"/>
      <c r="DU231" s="96"/>
      <c r="DV231" s="96"/>
      <c r="DW231" s="96"/>
      <c r="DX231" s="96"/>
      <c r="DY231" s="96"/>
      <c r="DZ231" s="96"/>
      <c r="EA231" s="96"/>
      <c r="EB231" s="96"/>
      <c r="EC231" s="96"/>
      <c r="ED231" s="96"/>
      <c r="EE231" s="96"/>
      <c r="EF231" s="96"/>
      <c r="EG231" s="96"/>
      <c r="EH231" s="96"/>
    </row>
    <row r="232" spans="2:138" ht="15" customHeight="1">
      <c r="B232" s="85" t="s">
        <v>374</v>
      </c>
      <c r="C232" s="106" t="s">
        <v>152</v>
      </c>
      <c r="H232" s="243"/>
      <c r="I232" s="243"/>
      <c r="J232" s="243"/>
      <c r="K232" s="243"/>
      <c r="L232" s="243"/>
      <c r="M232" s="243"/>
      <c r="N232" s="243"/>
      <c r="O232" s="243"/>
      <c r="P232" s="243"/>
      <c r="Q232" s="243"/>
      <c r="R232" s="243"/>
      <c r="S232" s="243"/>
      <c r="T232" s="243"/>
      <c r="U232" s="132"/>
      <c r="V232" s="132"/>
      <c r="W232" s="132"/>
      <c r="X232" s="132"/>
      <c r="Y232" s="132"/>
      <c r="Z232" s="132"/>
      <c r="AA232" s="132"/>
      <c r="AB232" s="132"/>
      <c r="AC232" s="132"/>
      <c r="AD232" s="132"/>
      <c r="AE232" s="132"/>
      <c r="AF232" s="93"/>
      <c r="AG232" s="93"/>
      <c r="AH232" s="183"/>
      <c r="AI232" s="183"/>
      <c r="AJ232" s="183"/>
      <c r="AK232" s="183"/>
      <c r="AL232" s="183"/>
      <c r="AM232" s="183"/>
      <c r="AN232" s="183"/>
      <c r="AO232" s="183"/>
      <c r="AP232" s="183"/>
      <c r="AQ232" s="183"/>
      <c r="AR232" s="183"/>
      <c r="AS232" s="183"/>
      <c r="AT232" s="183"/>
      <c r="AU232" s="183"/>
      <c r="AV232" s="183"/>
      <c r="AW232" s="183"/>
      <c r="AX232" s="183"/>
      <c r="AY232" s="183"/>
      <c r="AZ232" s="132"/>
      <c r="BA232" s="132"/>
      <c r="BB232" s="132"/>
      <c r="BC232" s="132"/>
      <c r="BD232" s="132"/>
      <c r="BE232" s="132"/>
      <c r="BF232" s="132"/>
      <c r="BG232" s="132"/>
      <c r="BH232" s="132"/>
      <c r="BI232" s="132"/>
      <c r="BJ232" s="132"/>
      <c r="BK232" s="132"/>
      <c r="BL232" s="132"/>
      <c r="BM232" s="132"/>
      <c r="BN232" s="132"/>
      <c r="BO232" s="132"/>
      <c r="BP232" s="132"/>
      <c r="BQ232" s="132"/>
      <c r="BR232" s="132"/>
      <c r="BS232" s="132"/>
      <c r="BT232" s="132"/>
      <c r="BU232" s="132"/>
      <c r="BV232" s="132"/>
      <c r="BW232" s="132"/>
      <c r="BX232" s="132"/>
      <c r="BY232" s="132"/>
      <c r="BZ232" s="132"/>
      <c r="CA232" s="132"/>
      <c r="CB232" s="132"/>
      <c r="CC232" s="132"/>
      <c r="CD232" s="132"/>
      <c r="CE232" s="132"/>
      <c r="CF232" s="96"/>
      <c r="CG232" s="96"/>
      <c r="CH232" s="96"/>
      <c r="CI232" s="183"/>
      <c r="CJ232" s="183"/>
      <c r="CK232" s="183"/>
      <c r="CL232" s="183"/>
      <c r="CM232" s="183"/>
      <c r="CN232" s="183"/>
      <c r="CO232" s="183"/>
      <c r="CP232" s="183"/>
      <c r="CQ232" s="183"/>
      <c r="CR232" s="183"/>
      <c r="CS232" s="183"/>
      <c r="CT232" s="183"/>
      <c r="CU232" s="183"/>
      <c r="CV232" s="183"/>
      <c r="CW232" s="183"/>
      <c r="CX232" s="96"/>
      <c r="CY232" s="96"/>
      <c r="CZ232" s="96"/>
      <c r="DA232" s="96"/>
      <c r="DB232" s="96"/>
      <c r="DC232" s="96"/>
      <c r="DD232" s="96"/>
      <c r="DE232" s="96"/>
      <c r="DF232" s="96"/>
      <c r="DG232" s="96"/>
      <c r="DH232" s="96"/>
      <c r="DI232" s="96"/>
      <c r="DJ232" s="96"/>
      <c r="DK232" s="96"/>
      <c r="DL232" s="96"/>
      <c r="DM232" s="96"/>
      <c r="DN232" s="96"/>
      <c r="DO232" s="96"/>
      <c r="DP232" s="96"/>
      <c r="DQ232" s="96"/>
      <c r="DR232" s="96"/>
      <c r="DS232" s="96"/>
      <c r="DT232" s="96"/>
      <c r="DU232" s="96"/>
      <c r="DV232" s="96"/>
      <c r="DW232" s="96"/>
      <c r="DX232" s="96"/>
      <c r="DY232" s="96"/>
      <c r="DZ232" s="96"/>
      <c r="EA232" s="96"/>
      <c r="EB232" s="96"/>
      <c r="EC232" s="96"/>
      <c r="ED232" s="96"/>
      <c r="EE232" s="96"/>
      <c r="EF232" s="96"/>
      <c r="EG232" s="96"/>
      <c r="EH232" s="96"/>
    </row>
    <row r="233" spans="2:138" ht="15" customHeight="1">
      <c r="B233" s="85" t="s">
        <v>375</v>
      </c>
      <c r="C233" s="106" t="s">
        <v>153</v>
      </c>
      <c r="H233" s="243"/>
      <c r="I233" s="243"/>
      <c r="J233" s="243"/>
      <c r="K233" s="243"/>
      <c r="L233" s="243"/>
      <c r="M233" s="243"/>
      <c r="N233" s="243"/>
      <c r="O233" s="243"/>
      <c r="P233" s="243"/>
      <c r="Q233" s="243"/>
      <c r="R233" s="243"/>
      <c r="S233" s="243"/>
      <c r="T233" s="243"/>
      <c r="U233" s="132"/>
      <c r="V233" s="132"/>
      <c r="W233" s="132"/>
      <c r="X233" s="132"/>
      <c r="Y233" s="132"/>
      <c r="Z233" s="132"/>
      <c r="AA233" s="132"/>
      <c r="AB233" s="132"/>
      <c r="AC233" s="132"/>
      <c r="AD233" s="132"/>
      <c r="AE233" s="132"/>
      <c r="AF233" s="93"/>
      <c r="AG233" s="93"/>
      <c r="AH233" s="183"/>
      <c r="AI233" s="183"/>
      <c r="AJ233" s="183"/>
      <c r="AK233" s="183"/>
      <c r="AL233" s="183"/>
      <c r="AM233" s="183"/>
      <c r="AN233" s="183"/>
      <c r="AO233" s="183"/>
      <c r="AP233" s="183"/>
      <c r="AQ233" s="183"/>
      <c r="AR233" s="183"/>
      <c r="AS233" s="183"/>
      <c r="AT233" s="183"/>
      <c r="AU233" s="183"/>
      <c r="AV233" s="183"/>
      <c r="AW233" s="183"/>
      <c r="AX233" s="183"/>
      <c r="AY233" s="183"/>
      <c r="AZ233" s="132"/>
      <c r="BA233" s="132"/>
      <c r="BB233" s="132"/>
      <c r="BC233" s="132"/>
      <c r="BD233" s="132"/>
      <c r="BE233" s="132"/>
      <c r="BF233" s="132"/>
      <c r="BG233" s="132"/>
      <c r="BH233" s="132"/>
      <c r="BI233" s="132"/>
      <c r="BJ233" s="132"/>
      <c r="BK233" s="132"/>
      <c r="BL233" s="132"/>
      <c r="BM233" s="132"/>
      <c r="BN233" s="132"/>
      <c r="BO233" s="132"/>
      <c r="BP233" s="132"/>
      <c r="BQ233" s="132"/>
      <c r="BR233" s="132"/>
      <c r="BS233" s="132"/>
      <c r="BT233" s="132"/>
      <c r="BU233" s="132"/>
      <c r="BV233" s="132"/>
      <c r="BW233" s="132"/>
      <c r="BX233" s="132"/>
      <c r="BY233" s="132"/>
      <c r="BZ233" s="132"/>
      <c r="CA233" s="132"/>
      <c r="CB233" s="132"/>
      <c r="CC233" s="132"/>
      <c r="CD233" s="132"/>
      <c r="CE233" s="132"/>
      <c r="CF233" s="96"/>
      <c r="CG233" s="96"/>
      <c r="CH233" s="96"/>
      <c r="CI233" s="183"/>
      <c r="CJ233" s="183"/>
      <c r="CK233" s="183"/>
      <c r="CL233" s="183"/>
      <c r="CM233" s="183"/>
      <c r="CN233" s="183"/>
      <c r="CO233" s="183"/>
      <c r="CP233" s="183"/>
      <c r="CQ233" s="183"/>
      <c r="CR233" s="183"/>
      <c r="CS233" s="183"/>
      <c r="CT233" s="183"/>
      <c r="CU233" s="183"/>
      <c r="CV233" s="183"/>
      <c r="CW233" s="183"/>
      <c r="CX233" s="96"/>
      <c r="CY233" s="96"/>
      <c r="CZ233" s="96"/>
      <c r="DA233" s="96"/>
      <c r="DB233" s="96"/>
      <c r="DC233" s="96"/>
      <c r="DD233" s="96"/>
      <c r="DE233" s="96"/>
      <c r="DF233" s="96"/>
      <c r="DG233" s="96"/>
      <c r="DH233" s="96"/>
      <c r="DI233" s="96"/>
      <c r="DJ233" s="96"/>
      <c r="DK233" s="96"/>
      <c r="DL233" s="96"/>
      <c r="DM233" s="96"/>
      <c r="DN233" s="96"/>
      <c r="DO233" s="96"/>
      <c r="DP233" s="96"/>
      <c r="DQ233" s="96"/>
      <c r="DR233" s="96"/>
      <c r="DS233" s="96"/>
      <c r="DT233" s="96"/>
      <c r="DU233" s="96"/>
      <c r="DV233" s="96"/>
      <c r="DW233" s="96"/>
      <c r="DX233" s="96"/>
      <c r="DY233" s="96"/>
      <c r="DZ233" s="96"/>
      <c r="EA233" s="96"/>
      <c r="EB233" s="96"/>
      <c r="EC233" s="96"/>
      <c r="ED233" s="96"/>
      <c r="EE233" s="96"/>
      <c r="EF233" s="96"/>
      <c r="EG233" s="96"/>
      <c r="EH233" s="96"/>
    </row>
    <row r="234" spans="2:138" s="264" customFormat="1" ht="15" customHeight="1">
      <c r="B234" s="252" t="s">
        <v>376</v>
      </c>
      <c r="C234" s="254"/>
      <c r="D234" s="270"/>
      <c r="E234" s="270"/>
      <c r="F234" s="270"/>
      <c r="H234" s="265"/>
      <c r="I234" s="265"/>
      <c r="J234" s="265"/>
      <c r="K234" s="265"/>
      <c r="L234" s="265"/>
      <c r="M234" s="265"/>
      <c r="N234" s="265"/>
      <c r="O234" s="265"/>
      <c r="P234" s="265"/>
      <c r="Q234" s="265"/>
      <c r="R234" s="265"/>
      <c r="S234" s="265"/>
      <c r="T234" s="265"/>
      <c r="AF234" s="266"/>
      <c r="AG234" s="266"/>
      <c r="AH234" s="267"/>
      <c r="AI234" s="267"/>
      <c r="AJ234" s="267"/>
      <c r="AK234" s="267"/>
      <c r="AL234" s="267"/>
      <c r="AM234" s="267"/>
      <c r="AN234" s="267"/>
      <c r="AO234" s="267"/>
      <c r="AP234" s="267"/>
      <c r="AQ234" s="267"/>
      <c r="AR234" s="267"/>
      <c r="AS234" s="267"/>
      <c r="AT234" s="267"/>
      <c r="AU234" s="267"/>
      <c r="AV234" s="267"/>
      <c r="AW234" s="267"/>
      <c r="AX234" s="267"/>
      <c r="AY234" s="267"/>
      <c r="CF234" s="266"/>
      <c r="CG234" s="266"/>
      <c r="CH234" s="266"/>
      <c r="CI234" s="267"/>
      <c r="CJ234" s="267"/>
      <c r="CK234" s="267"/>
      <c r="CL234" s="267"/>
      <c r="CM234" s="267"/>
      <c r="CN234" s="267"/>
      <c r="CO234" s="267"/>
      <c r="CP234" s="267"/>
      <c r="CQ234" s="267"/>
      <c r="CR234" s="267"/>
      <c r="CS234" s="267"/>
      <c r="CT234" s="267"/>
      <c r="CU234" s="267"/>
      <c r="CV234" s="267"/>
      <c r="CW234" s="267"/>
      <c r="CX234" s="266"/>
      <c r="CY234" s="266"/>
      <c r="CZ234" s="266"/>
      <c r="DA234" s="266"/>
      <c r="DB234" s="266"/>
      <c r="DC234" s="266"/>
      <c r="DD234" s="266"/>
      <c r="DE234" s="266"/>
      <c r="DF234" s="266"/>
      <c r="DG234" s="266"/>
      <c r="DH234" s="266"/>
      <c r="DI234" s="266"/>
      <c r="DJ234" s="266"/>
      <c r="DK234" s="266"/>
      <c r="DL234" s="266"/>
      <c r="DM234" s="266"/>
      <c r="DN234" s="266"/>
      <c r="DO234" s="266"/>
      <c r="DP234" s="266"/>
      <c r="DQ234" s="266"/>
      <c r="DR234" s="266"/>
      <c r="DS234" s="266"/>
      <c r="DT234" s="266"/>
      <c r="DU234" s="266"/>
      <c r="DV234" s="266"/>
      <c r="DW234" s="266"/>
      <c r="DX234" s="266"/>
      <c r="DY234" s="266"/>
      <c r="DZ234" s="266"/>
      <c r="EA234" s="266"/>
      <c r="EB234" s="266"/>
      <c r="EC234" s="266"/>
      <c r="ED234" s="266"/>
      <c r="EE234" s="266"/>
      <c r="EF234" s="266"/>
      <c r="EG234" s="266"/>
      <c r="EH234" s="266"/>
    </row>
    <row r="235" spans="2:138" ht="15" customHeight="1">
      <c r="B235" s="105" t="s">
        <v>377</v>
      </c>
      <c r="C235" s="106" t="s">
        <v>174</v>
      </c>
      <c r="D235" s="109"/>
      <c r="E235" s="109"/>
      <c r="F235" s="109"/>
      <c r="H235" s="243"/>
      <c r="I235" s="243"/>
      <c r="J235" s="243"/>
      <c r="K235" s="243"/>
      <c r="L235" s="243"/>
      <c r="M235" s="243"/>
      <c r="N235" s="243"/>
      <c r="O235" s="243"/>
      <c r="P235" s="243"/>
      <c r="Q235" s="243"/>
      <c r="R235" s="243"/>
      <c r="S235" s="243"/>
      <c r="T235" s="243"/>
      <c r="U235" s="132"/>
      <c r="V235" s="132"/>
      <c r="W235" s="132"/>
      <c r="X235" s="132"/>
      <c r="Y235" s="132"/>
      <c r="Z235" s="132"/>
      <c r="AA235" s="132"/>
      <c r="AB235" s="132"/>
      <c r="AC235" s="132"/>
      <c r="AD235" s="132"/>
      <c r="AE235" s="132"/>
      <c r="AF235" s="93"/>
      <c r="AG235" s="93"/>
      <c r="AH235" s="183"/>
      <c r="AI235" s="183"/>
      <c r="AJ235" s="183"/>
      <c r="AK235" s="183"/>
      <c r="AL235" s="183"/>
      <c r="AM235" s="183"/>
      <c r="AN235" s="183"/>
      <c r="AO235" s="183"/>
      <c r="AP235" s="183"/>
      <c r="AQ235" s="183"/>
      <c r="AR235" s="183"/>
      <c r="AS235" s="183"/>
      <c r="AT235" s="183"/>
      <c r="AU235" s="183"/>
      <c r="AV235" s="183"/>
      <c r="AW235" s="183"/>
      <c r="AX235" s="183"/>
      <c r="AY235" s="183"/>
      <c r="AZ235" s="132"/>
      <c r="BA235" s="132"/>
      <c r="BB235" s="132"/>
      <c r="BC235" s="132"/>
      <c r="BD235" s="132"/>
      <c r="BE235" s="132"/>
      <c r="BF235" s="132"/>
      <c r="BG235" s="132"/>
      <c r="BH235" s="132"/>
      <c r="BI235" s="132"/>
      <c r="BJ235" s="132"/>
      <c r="BK235" s="132"/>
      <c r="BL235" s="132"/>
      <c r="BM235" s="132"/>
      <c r="BN235" s="132"/>
      <c r="BO235" s="132"/>
      <c r="BP235" s="132"/>
      <c r="BQ235" s="132"/>
      <c r="BR235" s="132"/>
      <c r="BS235" s="132"/>
      <c r="BT235" s="132"/>
      <c r="BU235" s="132"/>
      <c r="BV235" s="132"/>
      <c r="BW235" s="132"/>
      <c r="BX235" s="132"/>
      <c r="BY235" s="132"/>
      <c r="BZ235" s="132"/>
      <c r="CA235" s="132"/>
      <c r="CB235" s="132"/>
      <c r="CC235" s="132"/>
      <c r="CD235" s="132"/>
      <c r="CE235" s="132"/>
      <c r="CF235" s="96"/>
      <c r="CG235" s="96"/>
      <c r="CH235" s="96"/>
      <c r="CI235" s="183"/>
      <c r="CJ235" s="183"/>
      <c r="CK235" s="183"/>
      <c r="CL235" s="183"/>
      <c r="CM235" s="183"/>
      <c r="CN235" s="183"/>
      <c r="CO235" s="183"/>
      <c r="CP235" s="183"/>
      <c r="CQ235" s="183"/>
      <c r="CR235" s="183"/>
      <c r="CS235" s="183"/>
      <c r="CT235" s="183"/>
      <c r="CU235" s="183"/>
      <c r="CV235" s="183"/>
      <c r="CW235" s="183"/>
      <c r="CX235" s="96"/>
      <c r="CY235" s="96"/>
      <c r="CZ235" s="96"/>
      <c r="DA235" s="96"/>
      <c r="DB235" s="96"/>
      <c r="DC235" s="96"/>
      <c r="DD235" s="96"/>
      <c r="DE235" s="96"/>
      <c r="DF235" s="96"/>
      <c r="DG235" s="96"/>
      <c r="DH235" s="96"/>
      <c r="DI235" s="96"/>
      <c r="DJ235" s="96"/>
      <c r="DK235" s="96"/>
      <c r="DL235" s="96"/>
      <c r="DM235" s="96"/>
      <c r="DN235" s="96"/>
      <c r="DO235" s="96"/>
      <c r="DP235" s="96"/>
      <c r="DQ235" s="96"/>
      <c r="DR235" s="96"/>
      <c r="DS235" s="96"/>
      <c r="DT235" s="96"/>
      <c r="DU235" s="96"/>
      <c r="DV235" s="96"/>
      <c r="DW235" s="96"/>
      <c r="DX235" s="96"/>
      <c r="DY235" s="96"/>
      <c r="DZ235" s="96"/>
      <c r="EA235" s="96"/>
      <c r="EB235" s="96"/>
      <c r="EC235" s="96"/>
      <c r="ED235" s="96"/>
      <c r="EE235" s="96"/>
      <c r="EF235" s="96"/>
      <c r="EG235" s="96"/>
      <c r="EH235" s="96"/>
    </row>
    <row r="236" spans="2:138" ht="15" customHeight="1">
      <c r="B236" s="104" t="s">
        <v>378</v>
      </c>
      <c r="C236" s="106" t="s">
        <v>181</v>
      </c>
      <c r="D236" s="109"/>
      <c r="E236" s="109"/>
      <c r="F236" s="109"/>
      <c r="H236" s="243"/>
      <c r="I236" s="243"/>
      <c r="J236" s="243"/>
      <c r="K236" s="243"/>
      <c r="L236" s="243"/>
      <c r="M236" s="243"/>
      <c r="N236" s="243"/>
      <c r="O236" s="243"/>
      <c r="P236" s="243"/>
      <c r="Q236" s="243"/>
      <c r="R236" s="243"/>
      <c r="S236" s="243"/>
      <c r="T236" s="243"/>
      <c r="U236" s="132"/>
      <c r="V236" s="132"/>
      <c r="W236" s="132"/>
      <c r="X236" s="132"/>
      <c r="Y236" s="132"/>
      <c r="Z236" s="132"/>
      <c r="AA236" s="132"/>
      <c r="AB236" s="132"/>
      <c r="AC236" s="132"/>
      <c r="AD236" s="132"/>
      <c r="AE236" s="132"/>
      <c r="AF236" s="93"/>
      <c r="AG236" s="93"/>
      <c r="AH236" s="183"/>
      <c r="AI236" s="183"/>
      <c r="AJ236" s="183"/>
      <c r="AK236" s="183"/>
      <c r="AL236" s="183"/>
      <c r="AM236" s="183"/>
      <c r="AN236" s="183"/>
      <c r="AO236" s="183"/>
      <c r="AP236" s="183"/>
      <c r="AQ236" s="183"/>
      <c r="AR236" s="183"/>
      <c r="AS236" s="183"/>
      <c r="AT236" s="183"/>
      <c r="AU236" s="183"/>
      <c r="AV236" s="183"/>
      <c r="AW236" s="183"/>
      <c r="AX236" s="183"/>
      <c r="AY236" s="183"/>
      <c r="AZ236" s="132"/>
      <c r="BA236" s="132"/>
      <c r="BB236" s="132"/>
      <c r="BC236" s="132"/>
      <c r="BD236" s="132"/>
      <c r="BE236" s="132"/>
      <c r="BF236" s="132"/>
      <c r="BG236" s="132"/>
      <c r="BH236" s="132"/>
      <c r="BI236" s="132"/>
      <c r="BJ236" s="132"/>
      <c r="BK236" s="132"/>
      <c r="BL236" s="132"/>
      <c r="BM236" s="132"/>
      <c r="BN236" s="132"/>
      <c r="BO236" s="132"/>
      <c r="BP236" s="132"/>
      <c r="BQ236" s="132"/>
      <c r="BR236" s="132"/>
      <c r="BS236" s="132"/>
      <c r="BT236" s="132"/>
      <c r="BU236" s="132"/>
      <c r="BV236" s="132"/>
      <c r="BW236" s="132"/>
      <c r="BX236" s="132"/>
      <c r="BY236" s="132"/>
      <c r="BZ236" s="132"/>
      <c r="CA236" s="132"/>
      <c r="CB236" s="132"/>
      <c r="CC236" s="132"/>
      <c r="CD236" s="132"/>
      <c r="CE236" s="132"/>
      <c r="CF236" s="96"/>
      <c r="CG236" s="96"/>
      <c r="CH236" s="96"/>
      <c r="CI236" s="183"/>
      <c r="CJ236" s="183"/>
      <c r="CK236" s="183"/>
      <c r="CL236" s="183"/>
      <c r="CM236" s="183"/>
      <c r="CN236" s="183"/>
      <c r="CO236" s="183"/>
      <c r="CP236" s="183"/>
      <c r="CQ236" s="183"/>
      <c r="CR236" s="183"/>
      <c r="CS236" s="183"/>
      <c r="CT236" s="183"/>
      <c r="CU236" s="183"/>
      <c r="CV236" s="183"/>
      <c r="CW236" s="183"/>
      <c r="CX236" s="96"/>
      <c r="CY236" s="96"/>
      <c r="CZ236" s="96"/>
      <c r="DA236" s="96"/>
      <c r="DB236" s="96"/>
      <c r="DC236" s="96"/>
      <c r="DD236" s="96"/>
      <c r="DE236" s="96"/>
      <c r="DF236" s="96"/>
      <c r="DG236" s="96"/>
      <c r="DH236" s="96"/>
      <c r="DI236" s="96"/>
      <c r="DJ236" s="96"/>
      <c r="DK236" s="96"/>
      <c r="DL236" s="96"/>
      <c r="DM236" s="96"/>
      <c r="DN236" s="96"/>
      <c r="DO236" s="96"/>
      <c r="DP236" s="96"/>
      <c r="DQ236" s="96"/>
      <c r="DR236" s="96"/>
      <c r="DS236" s="96"/>
      <c r="DT236" s="96"/>
      <c r="DU236" s="96"/>
      <c r="DV236" s="96"/>
      <c r="DW236" s="96"/>
      <c r="DX236" s="96"/>
      <c r="DY236" s="96"/>
      <c r="DZ236" s="96"/>
      <c r="EA236" s="96"/>
      <c r="EB236" s="96"/>
      <c r="EC236" s="96"/>
      <c r="ED236" s="96"/>
      <c r="EE236" s="96"/>
      <c r="EF236" s="96"/>
      <c r="EG236" s="96"/>
      <c r="EH236" s="96"/>
    </row>
    <row r="237" spans="2:138" ht="15" customHeight="1">
      <c r="B237" s="104" t="s">
        <v>379</v>
      </c>
      <c r="C237" s="106" t="s">
        <v>183</v>
      </c>
      <c r="D237" s="109"/>
      <c r="E237" s="109"/>
      <c r="F237" s="109"/>
      <c r="H237" s="243"/>
      <c r="I237" s="243"/>
      <c r="J237" s="243"/>
      <c r="K237" s="243"/>
      <c r="L237" s="243"/>
      <c r="M237" s="243"/>
      <c r="N237" s="243"/>
      <c r="O237" s="243"/>
      <c r="P237" s="243"/>
      <c r="Q237" s="243"/>
      <c r="R237" s="243"/>
      <c r="S237" s="243"/>
      <c r="T237" s="243"/>
      <c r="U237" s="132"/>
      <c r="V237" s="132"/>
      <c r="W237" s="132"/>
      <c r="X237" s="132"/>
      <c r="Y237" s="132"/>
      <c r="Z237" s="132"/>
      <c r="AA237" s="132"/>
      <c r="AB237" s="132"/>
      <c r="AC237" s="132"/>
      <c r="AD237" s="132"/>
      <c r="AE237" s="132"/>
      <c r="AF237" s="93"/>
      <c r="AG237" s="93"/>
      <c r="AH237" s="183"/>
      <c r="AI237" s="183"/>
      <c r="AJ237" s="183"/>
      <c r="AK237" s="183"/>
      <c r="AL237" s="183"/>
      <c r="AM237" s="183"/>
      <c r="AN237" s="183"/>
      <c r="AO237" s="183"/>
      <c r="AP237" s="183"/>
      <c r="AQ237" s="183"/>
      <c r="AR237" s="183"/>
      <c r="AS237" s="183"/>
      <c r="AT237" s="183"/>
      <c r="AU237" s="183"/>
      <c r="AV237" s="183"/>
      <c r="AW237" s="183"/>
      <c r="AX237" s="183"/>
      <c r="AY237" s="183"/>
      <c r="AZ237" s="132"/>
      <c r="BA237" s="132"/>
      <c r="BB237" s="132"/>
      <c r="BC237" s="132"/>
      <c r="BD237" s="132"/>
      <c r="BE237" s="132"/>
      <c r="BF237" s="132"/>
      <c r="BG237" s="132"/>
      <c r="BH237" s="132"/>
      <c r="BI237" s="132"/>
      <c r="BJ237" s="132"/>
      <c r="BK237" s="132"/>
      <c r="BL237" s="132"/>
      <c r="BM237" s="132"/>
      <c r="BN237" s="132"/>
      <c r="BO237" s="132"/>
      <c r="BP237" s="132"/>
      <c r="BQ237" s="132"/>
      <c r="BR237" s="132"/>
      <c r="BS237" s="132"/>
      <c r="BT237" s="132"/>
      <c r="BU237" s="132"/>
      <c r="BV237" s="132"/>
      <c r="BW237" s="132"/>
      <c r="BX237" s="132"/>
      <c r="BY237" s="132"/>
      <c r="BZ237" s="132"/>
      <c r="CA237" s="132"/>
      <c r="CB237" s="132"/>
      <c r="CC237" s="132"/>
      <c r="CD237" s="132"/>
      <c r="CE237" s="132"/>
      <c r="CF237" s="96"/>
      <c r="CG237" s="96"/>
      <c r="CH237" s="96"/>
      <c r="CI237" s="183"/>
      <c r="CJ237" s="183"/>
      <c r="CK237" s="183"/>
      <c r="CL237" s="183"/>
      <c r="CM237" s="183"/>
      <c r="CN237" s="183"/>
      <c r="CO237" s="183"/>
      <c r="CP237" s="183"/>
      <c r="CQ237" s="183"/>
      <c r="CR237" s="183"/>
      <c r="CS237" s="183"/>
      <c r="CT237" s="183"/>
      <c r="CU237" s="183"/>
      <c r="CV237" s="183"/>
      <c r="CW237" s="183"/>
      <c r="CX237" s="96"/>
      <c r="CY237" s="96"/>
      <c r="CZ237" s="96"/>
      <c r="DA237" s="96"/>
      <c r="DB237" s="96"/>
      <c r="DC237" s="96"/>
      <c r="DD237" s="96"/>
      <c r="DE237" s="96"/>
      <c r="DF237" s="96"/>
      <c r="DG237" s="96"/>
      <c r="DH237" s="96"/>
      <c r="DI237" s="96"/>
      <c r="DJ237" s="96"/>
      <c r="DK237" s="96"/>
      <c r="DL237" s="96"/>
      <c r="DM237" s="96"/>
      <c r="DN237" s="96"/>
      <c r="DO237" s="96"/>
      <c r="DP237" s="96"/>
      <c r="DQ237" s="96"/>
      <c r="DR237" s="96"/>
      <c r="DS237" s="96"/>
      <c r="DT237" s="96"/>
      <c r="DU237" s="96"/>
      <c r="DV237" s="96"/>
      <c r="DW237" s="96"/>
      <c r="DX237" s="96"/>
      <c r="DY237" s="96"/>
      <c r="DZ237" s="96"/>
      <c r="EA237" s="96"/>
      <c r="EB237" s="96"/>
      <c r="EC237" s="96"/>
      <c r="ED237" s="96"/>
      <c r="EE237" s="96"/>
      <c r="EF237" s="96"/>
      <c r="EG237" s="96"/>
      <c r="EH237" s="96"/>
    </row>
    <row r="238" spans="2:138" ht="15" customHeight="1">
      <c r="B238" s="104" t="s">
        <v>380</v>
      </c>
      <c r="C238" s="106" t="s">
        <v>181</v>
      </c>
      <c r="D238" s="109"/>
      <c r="E238" s="109"/>
      <c r="F238" s="109"/>
      <c r="H238" s="243"/>
      <c r="I238" s="243"/>
      <c r="J238" s="243"/>
      <c r="K238" s="243"/>
      <c r="L238" s="243"/>
      <c r="M238" s="243"/>
      <c r="N238" s="243"/>
      <c r="O238" s="243"/>
      <c r="P238" s="243"/>
      <c r="Q238" s="243"/>
      <c r="R238" s="243"/>
      <c r="S238" s="243"/>
      <c r="T238" s="243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93"/>
      <c r="AG238" s="93"/>
      <c r="AH238" s="183"/>
      <c r="AI238" s="183"/>
      <c r="AJ238" s="183"/>
      <c r="AK238" s="183"/>
      <c r="AL238" s="183"/>
      <c r="AM238" s="183"/>
      <c r="AN238" s="183"/>
      <c r="AO238" s="183"/>
      <c r="AP238" s="183"/>
      <c r="AQ238" s="183"/>
      <c r="AR238" s="183"/>
      <c r="AS238" s="183"/>
      <c r="AT238" s="183"/>
      <c r="AU238" s="183"/>
      <c r="AV238" s="183"/>
      <c r="AW238" s="183"/>
      <c r="AX238" s="183"/>
      <c r="AY238" s="183"/>
      <c r="AZ238" s="132"/>
      <c r="BA238" s="132"/>
      <c r="BB238" s="132"/>
      <c r="BC238" s="132"/>
      <c r="BD238" s="132"/>
      <c r="BE238" s="132"/>
      <c r="BF238" s="132"/>
      <c r="BG238" s="132"/>
      <c r="BH238" s="132"/>
      <c r="BI238" s="132"/>
      <c r="BJ238" s="132"/>
      <c r="BK238" s="132"/>
      <c r="BL238" s="132"/>
      <c r="BM238" s="132"/>
      <c r="BN238" s="132"/>
      <c r="BO238" s="132"/>
      <c r="BP238" s="132"/>
      <c r="BQ238" s="132"/>
      <c r="BR238" s="132"/>
      <c r="BS238" s="132"/>
      <c r="BT238" s="132"/>
      <c r="BU238" s="132"/>
      <c r="BV238" s="132"/>
      <c r="BW238" s="132"/>
      <c r="BX238" s="132"/>
      <c r="BY238" s="132"/>
      <c r="BZ238" s="132"/>
      <c r="CA238" s="132"/>
      <c r="CB238" s="132"/>
      <c r="CC238" s="132"/>
      <c r="CD238" s="132"/>
      <c r="CE238" s="132"/>
      <c r="CF238" s="96"/>
      <c r="CG238" s="96"/>
      <c r="CH238" s="96"/>
      <c r="CI238" s="183"/>
      <c r="CJ238" s="183"/>
      <c r="CK238" s="183"/>
      <c r="CL238" s="183"/>
      <c r="CM238" s="183"/>
      <c r="CN238" s="183"/>
      <c r="CO238" s="183"/>
      <c r="CP238" s="183"/>
      <c r="CQ238" s="183"/>
      <c r="CR238" s="183"/>
      <c r="CS238" s="183"/>
      <c r="CT238" s="183"/>
      <c r="CU238" s="183"/>
      <c r="CV238" s="183"/>
      <c r="CW238" s="183"/>
      <c r="CX238" s="96"/>
      <c r="CY238" s="96"/>
      <c r="CZ238" s="96"/>
      <c r="DA238" s="96"/>
      <c r="DB238" s="96"/>
      <c r="DC238" s="96"/>
      <c r="DD238" s="96"/>
      <c r="DE238" s="96"/>
      <c r="DF238" s="96"/>
      <c r="DG238" s="96"/>
      <c r="DH238" s="96"/>
      <c r="DI238" s="96"/>
      <c r="DJ238" s="96"/>
      <c r="DK238" s="96"/>
      <c r="DL238" s="96"/>
      <c r="DM238" s="96"/>
      <c r="DN238" s="96"/>
      <c r="DO238" s="96"/>
      <c r="DP238" s="96"/>
      <c r="DQ238" s="96"/>
      <c r="DR238" s="96"/>
      <c r="DS238" s="96"/>
      <c r="DT238" s="96"/>
      <c r="DU238" s="96"/>
      <c r="DV238" s="96"/>
      <c r="DW238" s="96"/>
      <c r="DX238" s="96"/>
      <c r="DY238" s="96"/>
      <c r="DZ238" s="96"/>
      <c r="EA238" s="96"/>
      <c r="EB238" s="96"/>
      <c r="EC238" s="96"/>
      <c r="ED238" s="96"/>
      <c r="EE238" s="96"/>
      <c r="EF238" s="96"/>
      <c r="EG238" s="96"/>
      <c r="EH238" s="96"/>
    </row>
    <row r="239" spans="2:138" ht="15" customHeight="1">
      <c r="B239" s="104" t="s">
        <v>381</v>
      </c>
      <c r="C239" s="106" t="s">
        <v>181</v>
      </c>
      <c r="D239" s="109"/>
      <c r="E239" s="109"/>
      <c r="F239" s="109"/>
      <c r="H239" s="243"/>
      <c r="I239" s="243"/>
      <c r="J239" s="243"/>
      <c r="K239" s="243"/>
      <c r="L239" s="243"/>
      <c r="M239" s="243"/>
      <c r="N239" s="243"/>
      <c r="O239" s="243"/>
      <c r="P239" s="243"/>
      <c r="Q239" s="243"/>
      <c r="R239" s="243"/>
      <c r="S239" s="243"/>
      <c r="T239" s="243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93"/>
      <c r="AG239" s="93"/>
      <c r="AH239" s="183"/>
      <c r="AI239" s="183"/>
      <c r="AJ239" s="183"/>
      <c r="AK239" s="183"/>
      <c r="AL239" s="183"/>
      <c r="AM239" s="183"/>
      <c r="AN239" s="183"/>
      <c r="AO239" s="183"/>
      <c r="AP239" s="183"/>
      <c r="AQ239" s="183"/>
      <c r="AR239" s="183"/>
      <c r="AS239" s="183"/>
      <c r="AT239" s="183"/>
      <c r="AU239" s="183"/>
      <c r="AV239" s="183"/>
      <c r="AW239" s="183"/>
      <c r="AX239" s="183"/>
      <c r="AY239" s="183"/>
      <c r="AZ239" s="132"/>
      <c r="BA239" s="132"/>
      <c r="BB239" s="132"/>
      <c r="BC239" s="132"/>
      <c r="BD239" s="132"/>
      <c r="BE239" s="132"/>
      <c r="BF239" s="132"/>
      <c r="BG239" s="132"/>
      <c r="BH239" s="132"/>
      <c r="BI239" s="132"/>
      <c r="BJ239" s="132"/>
      <c r="BK239" s="132"/>
      <c r="BL239" s="132"/>
      <c r="BM239" s="132"/>
      <c r="BN239" s="132"/>
      <c r="BO239" s="132"/>
      <c r="BP239" s="132"/>
      <c r="BQ239" s="132"/>
      <c r="BR239" s="132"/>
      <c r="BS239" s="132"/>
      <c r="BT239" s="132"/>
      <c r="BU239" s="132"/>
      <c r="BV239" s="132"/>
      <c r="BW239" s="132"/>
      <c r="BX239" s="132"/>
      <c r="BY239" s="132"/>
      <c r="BZ239" s="132"/>
      <c r="CA239" s="132"/>
      <c r="CB239" s="132"/>
      <c r="CC239" s="132"/>
      <c r="CD239" s="132"/>
      <c r="CE239" s="132"/>
      <c r="CF239" s="96"/>
      <c r="CG239" s="96"/>
      <c r="CH239" s="96"/>
      <c r="CI239" s="183"/>
      <c r="CJ239" s="183"/>
      <c r="CK239" s="183"/>
      <c r="CL239" s="183"/>
      <c r="CM239" s="183"/>
      <c r="CN239" s="183"/>
      <c r="CO239" s="183"/>
      <c r="CP239" s="183"/>
      <c r="CQ239" s="183"/>
      <c r="CR239" s="183"/>
      <c r="CS239" s="183"/>
      <c r="CT239" s="183"/>
      <c r="CU239" s="183"/>
      <c r="CV239" s="183"/>
      <c r="CW239" s="183"/>
      <c r="CX239" s="96"/>
      <c r="CY239" s="96"/>
      <c r="CZ239" s="96"/>
      <c r="DA239" s="96"/>
      <c r="DB239" s="96"/>
      <c r="DC239" s="96"/>
      <c r="DD239" s="96"/>
      <c r="DE239" s="96"/>
      <c r="DF239" s="96"/>
      <c r="DG239" s="96"/>
      <c r="DH239" s="96"/>
      <c r="DI239" s="96"/>
      <c r="DJ239" s="96"/>
      <c r="DK239" s="96"/>
      <c r="DL239" s="96"/>
      <c r="DM239" s="96"/>
      <c r="DN239" s="96"/>
      <c r="DO239" s="96"/>
      <c r="DP239" s="96"/>
      <c r="DQ239" s="96"/>
      <c r="DR239" s="96"/>
      <c r="DS239" s="96"/>
      <c r="DT239" s="96"/>
      <c r="DU239" s="96"/>
      <c r="DV239" s="96"/>
      <c r="DW239" s="96"/>
      <c r="DX239" s="96"/>
      <c r="DY239" s="96"/>
      <c r="DZ239" s="96"/>
      <c r="EA239" s="96"/>
      <c r="EB239" s="96"/>
      <c r="EC239" s="96"/>
      <c r="ED239" s="96"/>
      <c r="EE239" s="96"/>
      <c r="EF239" s="96"/>
      <c r="EG239" s="96"/>
      <c r="EH239" s="96"/>
    </row>
    <row r="240" spans="2:138" ht="15" customHeight="1">
      <c r="B240" s="104" t="s">
        <v>382</v>
      </c>
      <c r="C240" s="106" t="s">
        <v>181</v>
      </c>
      <c r="D240" s="109"/>
      <c r="E240" s="109"/>
      <c r="F240" s="109"/>
      <c r="H240" s="243"/>
      <c r="I240" s="243"/>
      <c r="J240" s="243"/>
      <c r="K240" s="243"/>
      <c r="L240" s="243"/>
      <c r="M240" s="243"/>
      <c r="N240" s="243"/>
      <c r="O240" s="243"/>
      <c r="P240" s="243"/>
      <c r="Q240" s="243"/>
      <c r="R240" s="243"/>
      <c r="S240" s="243"/>
      <c r="T240" s="243"/>
      <c r="U240" s="132"/>
      <c r="V240" s="132"/>
      <c r="W240" s="132"/>
      <c r="X240" s="132"/>
      <c r="Y240" s="132"/>
      <c r="Z240" s="132"/>
      <c r="AA240" s="132"/>
      <c r="AB240" s="132"/>
      <c r="AC240" s="132"/>
      <c r="AD240" s="132"/>
      <c r="AE240" s="132"/>
      <c r="AF240" s="93"/>
      <c r="AG240" s="93"/>
      <c r="AH240" s="183"/>
      <c r="AI240" s="183"/>
      <c r="AJ240" s="183"/>
      <c r="AK240" s="183"/>
      <c r="AL240" s="183"/>
      <c r="AM240" s="183"/>
      <c r="AN240" s="183"/>
      <c r="AO240" s="183"/>
      <c r="AP240" s="183"/>
      <c r="AQ240" s="183"/>
      <c r="AR240" s="183"/>
      <c r="AS240" s="183"/>
      <c r="AT240" s="183"/>
      <c r="AU240" s="183"/>
      <c r="AV240" s="183"/>
      <c r="AW240" s="183"/>
      <c r="AX240" s="183"/>
      <c r="AY240" s="183"/>
      <c r="AZ240" s="132"/>
      <c r="BA240" s="132"/>
      <c r="BB240" s="132"/>
      <c r="BC240" s="132"/>
      <c r="BD240" s="132"/>
      <c r="BE240" s="132"/>
      <c r="BF240" s="132"/>
      <c r="BG240" s="132"/>
      <c r="BH240" s="132"/>
      <c r="BI240" s="132"/>
      <c r="BJ240" s="132"/>
      <c r="BK240" s="132"/>
      <c r="BL240" s="132"/>
      <c r="BM240" s="132"/>
      <c r="BN240" s="132"/>
      <c r="BO240" s="132"/>
      <c r="BP240" s="132"/>
      <c r="BQ240" s="132"/>
      <c r="BR240" s="132"/>
      <c r="BS240" s="132"/>
      <c r="BT240" s="132"/>
      <c r="BU240" s="132"/>
      <c r="BV240" s="132"/>
      <c r="BW240" s="132"/>
      <c r="BX240" s="132"/>
      <c r="BY240" s="132"/>
      <c r="BZ240" s="132"/>
      <c r="CA240" s="132"/>
      <c r="CB240" s="132"/>
      <c r="CC240" s="132"/>
      <c r="CD240" s="132"/>
      <c r="CE240" s="132"/>
      <c r="CF240" s="96"/>
      <c r="CG240" s="96"/>
      <c r="CH240" s="96"/>
      <c r="CI240" s="183"/>
      <c r="CJ240" s="183"/>
      <c r="CK240" s="183"/>
      <c r="CL240" s="183"/>
      <c r="CM240" s="183"/>
      <c r="CN240" s="183"/>
      <c r="CO240" s="183"/>
      <c r="CP240" s="183"/>
      <c r="CQ240" s="183"/>
      <c r="CR240" s="183"/>
      <c r="CS240" s="183"/>
      <c r="CT240" s="183"/>
      <c r="CU240" s="183"/>
      <c r="CV240" s="183"/>
      <c r="CW240" s="183"/>
      <c r="CX240" s="96"/>
      <c r="CY240" s="96"/>
      <c r="CZ240" s="96"/>
      <c r="DA240" s="96"/>
      <c r="DB240" s="96"/>
      <c r="DC240" s="96"/>
      <c r="DD240" s="96"/>
      <c r="DE240" s="96"/>
      <c r="DF240" s="96"/>
      <c r="DG240" s="96"/>
      <c r="DH240" s="96"/>
      <c r="DI240" s="96"/>
      <c r="DJ240" s="96"/>
      <c r="DK240" s="96"/>
      <c r="DL240" s="96"/>
      <c r="DM240" s="96"/>
      <c r="DN240" s="96"/>
      <c r="DO240" s="96"/>
      <c r="DP240" s="96"/>
      <c r="DQ240" s="96"/>
      <c r="DR240" s="96"/>
      <c r="DS240" s="96"/>
      <c r="DT240" s="96"/>
      <c r="DU240" s="96"/>
      <c r="DV240" s="96"/>
      <c r="DW240" s="96"/>
      <c r="DX240" s="96"/>
      <c r="DY240" s="96"/>
      <c r="DZ240" s="96"/>
      <c r="EA240" s="96"/>
      <c r="EB240" s="96"/>
      <c r="EC240" s="96"/>
      <c r="ED240" s="96"/>
      <c r="EE240" s="96"/>
      <c r="EF240" s="96"/>
      <c r="EG240" s="96"/>
      <c r="EH240" s="96"/>
    </row>
    <row r="241" spans="2:138" ht="15" customHeight="1">
      <c r="B241" s="104" t="s">
        <v>383</v>
      </c>
      <c r="C241" s="106" t="s">
        <v>183</v>
      </c>
      <c r="D241" s="109"/>
      <c r="E241" s="109"/>
      <c r="F241" s="109"/>
      <c r="H241" s="243"/>
      <c r="I241" s="243"/>
      <c r="J241" s="243"/>
      <c r="K241" s="243"/>
      <c r="L241" s="243"/>
      <c r="M241" s="243"/>
      <c r="N241" s="243"/>
      <c r="O241" s="243"/>
      <c r="P241" s="243"/>
      <c r="Q241" s="243"/>
      <c r="R241" s="243"/>
      <c r="S241" s="243"/>
      <c r="T241" s="243"/>
      <c r="U241" s="132"/>
      <c r="V241" s="132"/>
      <c r="W241" s="132"/>
      <c r="X241" s="132"/>
      <c r="Y241" s="132"/>
      <c r="Z241" s="132"/>
      <c r="AA241" s="132"/>
      <c r="AB241" s="132"/>
      <c r="AC241" s="132"/>
      <c r="AD241" s="132"/>
      <c r="AE241" s="132"/>
      <c r="AF241" s="93"/>
      <c r="AG241" s="93"/>
      <c r="AH241" s="183"/>
      <c r="AI241" s="183"/>
      <c r="AJ241" s="183"/>
      <c r="AK241" s="183"/>
      <c r="AL241" s="183"/>
      <c r="AM241" s="183"/>
      <c r="AN241" s="183"/>
      <c r="AO241" s="183"/>
      <c r="AP241" s="183"/>
      <c r="AQ241" s="183"/>
      <c r="AR241" s="183"/>
      <c r="AS241" s="183"/>
      <c r="AT241" s="183"/>
      <c r="AU241" s="183"/>
      <c r="AV241" s="183"/>
      <c r="AW241" s="183"/>
      <c r="AX241" s="183"/>
      <c r="AY241" s="183"/>
      <c r="AZ241" s="132"/>
      <c r="BA241" s="132"/>
      <c r="BB241" s="132"/>
      <c r="BC241" s="132"/>
      <c r="BD241" s="132"/>
      <c r="BE241" s="132"/>
      <c r="BF241" s="132"/>
      <c r="BG241" s="132"/>
      <c r="BH241" s="132"/>
      <c r="BI241" s="132"/>
      <c r="BJ241" s="132"/>
      <c r="BK241" s="132"/>
      <c r="BL241" s="132"/>
      <c r="BM241" s="132"/>
      <c r="BN241" s="132"/>
      <c r="BO241" s="132"/>
      <c r="BP241" s="132"/>
      <c r="BQ241" s="132"/>
      <c r="BR241" s="132"/>
      <c r="BS241" s="132"/>
      <c r="BT241" s="132"/>
      <c r="BU241" s="132"/>
      <c r="BV241" s="132"/>
      <c r="BW241" s="132"/>
      <c r="BX241" s="132"/>
      <c r="BY241" s="132"/>
      <c r="BZ241" s="132"/>
      <c r="CA241" s="132"/>
      <c r="CB241" s="132"/>
      <c r="CC241" s="132"/>
      <c r="CD241" s="132"/>
      <c r="CE241" s="132"/>
      <c r="CF241" s="96"/>
      <c r="CG241" s="96"/>
      <c r="CH241" s="96"/>
      <c r="CI241" s="183"/>
      <c r="CJ241" s="183"/>
      <c r="CK241" s="183"/>
      <c r="CL241" s="183"/>
      <c r="CM241" s="183"/>
      <c r="CN241" s="183"/>
      <c r="CO241" s="183"/>
      <c r="CP241" s="183"/>
      <c r="CQ241" s="183"/>
      <c r="CR241" s="183"/>
      <c r="CS241" s="183"/>
      <c r="CT241" s="183"/>
      <c r="CU241" s="183"/>
      <c r="CV241" s="183"/>
      <c r="CW241" s="183"/>
      <c r="CX241" s="96"/>
      <c r="CY241" s="96"/>
      <c r="CZ241" s="96"/>
      <c r="DA241" s="96"/>
      <c r="DB241" s="96"/>
      <c r="DC241" s="96"/>
      <c r="DD241" s="96"/>
      <c r="DE241" s="96"/>
      <c r="DF241" s="96"/>
      <c r="DG241" s="96"/>
      <c r="DH241" s="96"/>
      <c r="DI241" s="96"/>
      <c r="DJ241" s="96"/>
      <c r="DK241" s="96"/>
      <c r="DL241" s="96"/>
      <c r="DM241" s="96"/>
      <c r="DN241" s="96"/>
      <c r="DO241" s="96"/>
      <c r="DP241" s="96"/>
      <c r="DQ241" s="96"/>
      <c r="DR241" s="96"/>
      <c r="DS241" s="96"/>
      <c r="DT241" s="96"/>
      <c r="DU241" s="96"/>
      <c r="DV241" s="96"/>
      <c r="DW241" s="96"/>
      <c r="DX241" s="96"/>
      <c r="DY241" s="96"/>
      <c r="DZ241" s="96"/>
      <c r="EA241" s="96"/>
      <c r="EB241" s="96"/>
      <c r="EC241" s="96"/>
      <c r="ED241" s="96"/>
      <c r="EE241" s="96"/>
      <c r="EF241" s="96"/>
      <c r="EG241" s="96"/>
      <c r="EH241" s="96"/>
    </row>
    <row r="242" spans="2:138" ht="15" customHeight="1">
      <c r="B242" s="104" t="s">
        <v>384</v>
      </c>
      <c r="C242" s="106" t="s">
        <v>183</v>
      </c>
      <c r="D242" s="109"/>
      <c r="E242" s="109"/>
      <c r="F242" s="109"/>
      <c r="H242" s="243"/>
      <c r="I242" s="243"/>
      <c r="J242" s="243"/>
      <c r="K242" s="243"/>
      <c r="L242" s="243"/>
      <c r="M242" s="243"/>
      <c r="N242" s="243"/>
      <c r="O242" s="243"/>
      <c r="P242" s="243"/>
      <c r="Q242" s="243"/>
      <c r="R242" s="243"/>
      <c r="S242" s="243"/>
      <c r="T242" s="243"/>
      <c r="U242" s="132"/>
      <c r="V242" s="132"/>
      <c r="W242" s="132"/>
      <c r="X242" s="132"/>
      <c r="Y242" s="132"/>
      <c r="Z242" s="132"/>
      <c r="AA242" s="132"/>
      <c r="AB242" s="132"/>
      <c r="AC242" s="132"/>
      <c r="AD242" s="132"/>
      <c r="AE242" s="132"/>
      <c r="AF242" s="93"/>
      <c r="AG242" s="93"/>
      <c r="AH242" s="183"/>
      <c r="AI242" s="183"/>
      <c r="AJ242" s="183"/>
      <c r="AK242" s="183"/>
      <c r="AL242" s="183"/>
      <c r="AM242" s="183"/>
      <c r="AN242" s="183"/>
      <c r="AO242" s="183"/>
      <c r="AP242" s="183"/>
      <c r="AQ242" s="183"/>
      <c r="AR242" s="183"/>
      <c r="AS242" s="183"/>
      <c r="AT242" s="183"/>
      <c r="AU242" s="183"/>
      <c r="AV242" s="183"/>
      <c r="AW242" s="183"/>
      <c r="AX242" s="183"/>
      <c r="AY242" s="183"/>
      <c r="AZ242" s="132"/>
      <c r="BA242" s="132"/>
      <c r="BB242" s="132"/>
      <c r="BC242" s="132"/>
      <c r="BD242" s="132"/>
      <c r="BE242" s="132"/>
      <c r="BF242" s="132"/>
      <c r="BG242" s="132"/>
      <c r="BH242" s="132"/>
      <c r="BI242" s="132"/>
      <c r="BJ242" s="132"/>
      <c r="BK242" s="132"/>
      <c r="BL242" s="132"/>
      <c r="BM242" s="132"/>
      <c r="BN242" s="132"/>
      <c r="BO242" s="132"/>
      <c r="BP242" s="132"/>
      <c r="BQ242" s="132"/>
      <c r="BR242" s="132"/>
      <c r="BS242" s="132"/>
      <c r="BT242" s="132"/>
      <c r="BU242" s="132"/>
      <c r="BV242" s="132"/>
      <c r="BW242" s="132"/>
      <c r="BX242" s="132"/>
      <c r="BY242" s="132"/>
      <c r="BZ242" s="132"/>
      <c r="CA242" s="132"/>
      <c r="CB242" s="132"/>
      <c r="CC242" s="132"/>
      <c r="CD242" s="132"/>
      <c r="CE242" s="132"/>
      <c r="CF242" s="96"/>
      <c r="CG242" s="96"/>
      <c r="CH242" s="96"/>
      <c r="CI242" s="183"/>
      <c r="CJ242" s="183"/>
      <c r="CK242" s="183"/>
      <c r="CL242" s="183"/>
      <c r="CM242" s="183"/>
      <c r="CN242" s="183"/>
      <c r="CO242" s="183"/>
      <c r="CP242" s="183"/>
      <c r="CQ242" s="183"/>
      <c r="CR242" s="183"/>
      <c r="CS242" s="183"/>
      <c r="CT242" s="183"/>
      <c r="CU242" s="183"/>
      <c r="CV242" s="183"/>
      <c r="CW242" s="183"/>
      <c r="CX242" s="96"/>
      <c r="CY242" s="96"/>
      <c r="CZ242" s="96"/>
      <c r="DA242" s="96"/>
      <c r="DB242" s="96"/>
      <c r="DC242" s="96"/>
      <c r="DD242" s="96"/>
      <c r="DE242" s="96"/>
      <c r="DF242" s="96"/>
      <c r="DG242" s="96"/>
      <c r="DH242" s="96"/>
      <c r="DI242" s="96"/>
      <c r="DJ242" s="96"/>
      <c r="DK242" s="96"/>
      <c r="DL242" s="96"/>
      <c r="DM242" s="96"/>
      <c r="DN242" s="96"/>
      <c r="DO242" s="96"/>
      <c r="DP242" s="96"/>
      <c r="DQ242" s="96"/>
      <c r="DR242" s="96"/>
      <c r="DS242" s="96"/>
      <c r="DT242" s="96"/>
      <c r="DU242" s="96"/>
      <c r="DV242" s="96"/>
      <c r="DW242" s="96"/>
      <c r="DX242" s="96"/>
      <c r="DY242" s="96"/>
      <c r="DZ242" s="96"/>
      <c r="EA242" s="96"/>
      <c r="EB242" s="96"/>
      <c r="EC242" s="96"/>
      <c r="ED242" s="96"/>
      <c r="EE242" s="96"/>
      <c r="EF242" s="96"/>
      <c r="EG242" s="96"/>
      <c r="EH242" s="96"/>
    </row>
    <row r="243" spans="2:138" ht="15" customHeight="1">
      <c r="B243" s="104" t="s">
        <v>385</v>
      </c>
      <c r="C243" s="106" t="s">
        <v>264</v>
      </c>
      <c r="D243" s="109"/>
      <c r="E243" s="109"/>
      <c r="F243" s="109"/>
      <c r="H243" s="243"/>
      <c r="I243" s="243"/>
      <c r="J243" s="243"/>
      <c r="K243" s="243"/>
      <c r="L243" s="243"/>
      <c r="M243" s="243"/>
      <c r="N243" s="243"/>
      <c r="O243" s="243"/>
      <c r="P243" s="243"/>
      <c r="Q243" s="243"/>
      <c r="R243" s="243"/>
      <c r="S243" s="243"/>
      <c r="T243" s="243"/>
      <c r="U243" s="132"/>
      <c r="V243" s="132"/>
      <c r="W243" s="132"/>
      <c r="X243" s="132"/>
      <c r="Y243" s="132"/>
      <c r="Z243" s="132"/>
      <c r="AA243" s="132"/>
      <c r="AB243" s="132"/>
      <c r="AC243" s="132"/>
      <c r="AD243" s="132"/>
      <c r="AE243" s="132"/>
      <c r="AF243" s="93"/>
      <c r="AG243" s="93"/>
      <c r="AH243" s="183"/>
      <c r="AI243" s="183"/>
      <c r="AJ243" s="183"/>
      <c r="AK243" s="183"/>
      <c r="AL243" s="183"/>
      <c r="AM243" s="183"/>
      <c r="AN243" s="183"/>
      <c r="AO243" s="183"/>
      <c r="AP243" s="183"/>
      <c r="AQ243" s="183"/>
      <c r="AR243" s="183"/>
      <c r="AS243" s="183"/>
      <c r="AT243" s="183"/>
      <c r="AU243" s="183"/>
      <c r="AV243" s="183"/>
      <c r="AW243" s="183"/>
      <c r="AX243" s="183"/>
      <c r="AY243" s="183"/>
      <c r="AZ243" s="132"/>
      <c r="BA243" s="132"/>
      <c r="BB243" s="132"/>
      <c r="BC243" s="132"/>
      <c r="BD243" s="132"/>
      <c r="BE243" s="132"/>
      <c r="BF243" s="132"/>
      <c r="BG243" s="132"/>
      <c r="BH243" s="132"/>
      <c r="BI243" s="132"/>
      <c r="BJ243" s="132"/>
      <c r="BK243" s="132"/>
      <c r="BL243" s="132"/>
      <c r="BM243" s="132"/>
      <c r="BN243" s="132"/>
      <c r="BO243" s="132"/>
      <c r="BP243" s="132"/>
      <c r="BQ243" s="132"/>
      <c r="BR243" s="132"/>
      <c r="BS243" s="132"/>
      <c r="BT243" s="132"/>
      <c r="BU243" s="132"/>
      <c r="BV243" s="132"/>
      <c r="BW243" s="132"/>
      <c r="BX243" s="132"/>
      <c r="BY243" s="132"/>
      <c r="BZ243" s="132"/>
      <c r="CA243" s="132"/>
      <c r="CB243" s="132"/>
      <c r="CC243" s="132"/>
      <c r="CD243" s="132"/>
      <c r="CE243" s="132"/>
      <c r="CF243" s="96"/>
      <c r="CG243" s="96"/>
      <c r="CH243" s="96"/>
      <c r="CI243" s="183"/>
      <c r="CJ243" s="183"/>
      <c r="CK243" s="183"/>
      <c r="CL243" s="183"/>
      <c r="CM243" s="183"/>
      <c r="CN243" s="183"/>
      <c r="CO243" s="183"/>
      <c r="CP243" s="183"/>
      <c r="CQ243" s="183"/>
      <c r="CR243" s="183"/>
      <c r="CS243" s="183"/>
      <c r="CT243" s="183"/>
      <c r="CU243" s="183"/>
      <c r="CV243" s="183"/>
      <c r="CW243" s="183"/>
      <c r="CX243" s="96"/>
      <c r="CY243" s="96"/>
      <c r="CZ243" s="96"/>
      <c r="DA243" s="96"/>
      <c r="DB243" s="96"/>
      <c r="DC243" s="96"/>
      <c r="DD243" s="96"/>
      <c r="DE243" s="96"/>
      <c r="DF243" s="96"/>
      <c r="DG243" s="96"/>
      <c r="DH243" s="96"/>
      <c r="DI243" s="96"/>
      <c r="DJ243" s="96"/>
      <c r="DK243" s="96"/>
      <c r="DL243" s="96"/>
      <c r="DM243" s="96"/>
      <c r="DN243" s="96"/>
      <c r="DO243" s="96"/>
      <c r="DP243" s="96"/>
      <c r="DQ243" s="96"/>
      <c r="DR243" s="96"/>
      <c r="DS243" s="96"/>
      <c r="DT243" s="96"/>
      <c r="DU243" s="96"/>
      <c r="DV243" s="96"/>
      <c r="DW243" s="96"/>
      <c r="DX243" s="96"/>
      <c r="DY243" s="96"/>
      <c r="DZ243" s="96"/>
      <c r="EA243" s="96"/>
      <c r="EB243" s="96"/>
      <c r="EC243" s="96"/>
      <c r="ED243" s="96"/>
      <c r="EE243" s="96"/>
      <c r="EF243" s="96"/>
      <c r="EG243" s="96"/>
      <c r="EH243" s="96"/>
    </row>
    <row r="244" spans="2:138" ht="15" customHeight="1">
      <c r="B244" s="104" t="s">
        <v>386</v>
      </c>
      <c r="C244" s="106" t="s">
        <v>264</v>
      </c>
      <c r="D244" s="109"/>
      <c r="E244" s="109"/>
      <c r="F244" s="109"/>
      <c r="H244" s="243"/>
      <c r="I244" s="243"/>
      <c r="J244" s="243"/>
      <c r="K244" s="243"/>
      <c r="L244" s="243"/>
      <c r="M244" s="243"/>
      <c r="N244" s="243"/>
      <c r="O244" s="243"/>
      <c r="P244" s="243"/>
      <c r="Q244" s="243"/>
      <c r="R244" s="243"/>
      <c r="S244" s="243"/>
      <c r="T244" s="243"/>
      <c r="U244" s="132"/>
      <c r="V244" s="132"/>
      <c r="W244" s="132"/>
      <c r="X244" s="132"/>
      <c r="Y244" s="132"/>
      <c r="Z244" s="132"/>
      <c r="AA244" s="132"/>
      <c r="AB244" s="132"/>
      <c r="AC244" s="132"/>
      <c r="AD244" s="132"/>
      <c r="AE244" s="132"/>
      <c r="AF244" s="93"/>
      <c r="AG244" s="93"/>
      <c r="AH244" s="183"/>
      <c r="AI244" s="183"/>
      <c r="AJ244" s="183"/>
      <c r="AK244" s="183"/>
      <c r="AL244" s="183"/>
      <c r="AM244" s="183"/>
      <c r="AN244" s="183"/>
      <c r="AO244" s="183"/>
      <c r="AP244" s="183"/>
      <c r="AQ244" s="183"/>
      <c r="AR244" s="183"/>
      <c r="AS244" s="183"/>
      <c r="AT244" s="183"/>
      <c r="AU244" s="183"/>
      <c r="AV244" s="183"/>
      <c r="AW244" s="183"/>
      <c r="AX244" s="183"/>
      <c r="AY244" s="183"/>
      <c r="AZ244" s="132"/>
      <c r="BA244" s="132"/>
      <c r="BB244" s="132"/>
      <c r="BC244" s="132"/>
      <c r="BD244" s="132"/>
      <c r="BE244" s="132"/>
      <c r="BF244" s="132"/>
      <c r="BG244" s="132"/>
      <c r="BH244" s="132"/>
      <c r="BI244" s="132"/>
      <c r="BJ244" s="132"/>
      <c r="BK244" s="132"/>
      <c r="BL244" s="132"/>
      <c r="BM244" s="132"/>
      <c r="BN244" s="132"/>
      <c r="BO244" s="132"/>
      <c r="BP244" s="132"/>
      <c r="BQ244" s="132"/>
      <c r="BR244" s="132"/>
      <c r="BS244" s="132"/>
      <c r="BT244" s="132"/>
      <c r="BU244" s="132"/>
      <c r="BV244" s="132"/>
      <c r="BW244" s="132"/>
      <c r="BX244" s="132"/>
      <c r="BY244" s="132"/>
      <c r="BZ244" s="132"/>
      <c r="CA244" s="132"/>
      <c r="CB244" s="132"/>
      <c r="CC244" s="132"/>
      <c r="CD244" s="132"/>
      <c r="CE244" s="132"/>
      <c r="CF244" s="96"/>
      <c r="CG244" s="96"/>
      <c r="CH244" s="96"/>
      <c r="CI244" s="183"/>
      <c r="CJ244" s="183"/>
      <c r="CK244" s="183"/>
      <c r="CL244" s="183"/>
      <c r="CM244" s="183"/>
      <c r="CN244" s="183"/>
      <c r="CO244" s="183"/>
      <c r="CP244" s="183"/>
      <c r="CQ244" s="183"/>
      <c r="CR244" s="183"/>
      <c r="CS244" s="183"/>
      <c r="CT244" s="183"/>
      <c r="CU244" s="183"/>
      <c r="CV244" s="183"/>
      <c r="CW244" s="183"/>
      <c r="CX244" s="96"/>
      <c r="CY244" s="96"/>
      <c r="CZ244" s="96"/>
      <c r="DA244" s="96"/>
      <c r="DB244" s="96"/>
      <c r="DC244" s="96"/>
      <c r="DD244" s="96"/>
      <c r="DE244" s="96"/>
      <c r="DF244" s="96"/>
      <c r="DG244" s="96"/>
      <c r="DH244" s="96"/>
      <c r="DI244" s="96"/>
      <c r="DJ244" s="96"/>
      <c r="DK244" s="96"/>
      <c r="DL244" s="96"/>
      <c r="DM244" s="96"/>
      <c r="DN244" s="96"/>
      <c r="DO244" s="96"/>
      <c r="DP244" s="96"/>
      <c r="DQ244" s="96"/>
      <c r="DR244" s="96"/>
      <c r="DS244" s="96"/>
      <c r="DT244" s="96"/>
      <c r="DU244" s="96"/>
      <c r="DV244" s="96"/>
      <c r="DW244" s="96"/>
      <c r="DX244" s="96"/>
      <c r="DY244" s="96"/>
      <c r="DZ244" s="96"/>
      <c r="EA244" s="96"/>
      <c r="EB244" s="96"/>
      <c r="EC244" s="96"/>
      <c r="ED244" s="96"/>
      <c r="EE244" s="96"/>
      <c r="EF244" s="96"/>
      <c r="EG244" s="96"/>
      <c r="EH244" s="96"/>
    </row>
    <row r="245" spans="2:138" ht="15" customHeight="1">
      <c r="B245" s="104" t="s">
        <v>385</v>
      </c>
      <c r="C245" s="106" t="s">
        <v>266</v>
      </c>
      <c r="D245" s="109"/>
      <c r="E245" s="109"/>
      <c r="F245" s="109"/>
      <c r="H245" s="243"/>
      <c r="I245" s="243"/>
      <c r="J245" s="243"/>
      <c r="K245" s="243"/>
      <c r="L245" s="243"/>
      <c r="M245" s="243"/>
      <c r="N245" s="243"/>
      <c r="O245" s="243"/>
      <c r="P245" s="243"/>
      <c r="Q245" s="243"/>
      <c r="R245" s="243"/>
      <c r="S245" s="243"/>
      <c r="T245" s="243"/>
      <c r="U245" s="132"/>
      <c r="V245" s="132"/>
      <c r="W245" s="132"/>
      <c r="X245" s="132"/>
      <c r="Y245" s="132"/>
      <c r="Z245" s="132"/>
      <c r="AA245" s="132"/>
      <c r="AB245" s="132"/>
      <c r="AC245" s="132"/>
      <c r="AD245" s="132"/>
      <c r="AE245" s="132"/>
      <c r="AF245" s="93"/>
      <c r="AG245" s="93"/>
      <c r="AH245" s="183"/>
      <c r="AI245" s="183"/>
      <c r="AJ245" s="183"/>
      <c r="AK245" s="183"/>
      <c r="AL245" s="183"/>
      <c r="AM245" s="183"/>
      <c r="AN245" s="183"/>
      <c r="AO245" s="183"/>
      <c r="AP245" s="183"/>
      <c r="AQ245" s="183"/>
      <c r="AR245" s="183"/>
      <c r="AS245" s="183"/>
      <c r="AT245" s="183"/>
      <c r="AU245" s="183"/>
      <c r="AV245" s="183"/>
      <c r="AW245" s="183"/>
      <c r="AX245" s="183"/>
      <c r="AY245" s="183"/>
      <c r="AZ245" s="132"/>
      <c r="BA245" s="132"/>
      <c r="BB245" s="132"/>
      <c r="BC245" s="132"/>
      <c r="BD245" s="132"/>
      <c r="BE245" s="132"/>
      <c r="BF245" s="132"/>
      <c r="BG245" s="132"/>
      <c r="BH245" s="132"/>
      <c r="BI245" s="132"/>
      <c r="BJ245" s="132"/>
      <c r="BK245" s="132"/>
      <c r="BL245" s="132"/>
      <c r="BM245" s="132"/>
      <c r="BN245" s="132"/>
      <c r="BO245" s="132"/>
      <c r="BP245" s="132"/>
      <c r="BQ245" s="132"/>
      <c r="BR245" s="132"/>
      <c r="BS245" s="132"/>
      <c r="BT245" s="132"/>
      <c r="BU245" s="132"/>
      <c r="BV245" s="132"/>
      <c r="BW245" s="132"/>
      <c r="BX245" s="132"/>
      <c r="BY245" s="132"/>
      <c r="BZ245" s="132"/>
      <c r="CA245" s="132"/>
      <c r="CB245" s="132"/>
      <c r="CC245" s="132"/>
      <c r="CD245" s="132"/>
      <c r="CE245" s="132"/>
      <c r="CF245" s="96"/>
      <c r="CG245" s="96"/>
      <c r="CH245" s="96"/>
      <c r="CI245" s="183"/>
      <c r="CJ245" s="183"/>
      <c r="CK245" s="183"/>
      <c r="CL245" s="183"/>
      <c r="CM245" s="183"/>
      <c r="CN245" s="183"/>
      <c r="CO245" s="183"/>
      <c r="CP245" s="183"/>
      <c r="CQ245" s="183"/>
      <c r="CR245" s="183"/>
      <c r="CS245" s="183"/>
      <c r="CT245" s="183"/>
      <c r="CU245" s="183"/>
      <c r="CV245" s="183"/>
      <c r="CW245" s="183"/>
      <c r="CX245" s="96"/>
      <c r="CY245" s="96"/>
      <c r="CZ245" s="96"/>
      <c r="DA245" s="96"/>
      <c r="DB245" s="96"/>
      <c r="DC245" s="96"/>
      <c r="DD245" s="96"/>
      <c r="DE245" s="96"/>
      <c r="DF245" s="96"/>
      <c r="DG245" s="96"/>
      <c r="DH245" s="96"/>
      <c r="DI245" s="96"/>
      <c r="DJ245" s="96"/>
      <c r="DK245" s="96"/>
      <c r="DL245" s="96"/>
      <c r="DM245" s="96"/>
      <c r="DN245" s="96"/>
      <c r="DO245" s="96"/>
      <c r="DP245" s="96"/>
      <c r="DQ245" s="96"/>
      <c r="DR245" s="96"/>
      <c r="DS245" s="96"/>
      <c r="DT245" s="96"/>
      <c r="DU245" s="96"/>
      <c r="DV245" s="96"/>
      <c r="DW245" s="96"/>
      <c r="DX245" s="96"/>
      <c r="DY245" s="96"/>
      <c r="DZ245" s="96"/>
      <c r="EA245" s="96"/>
      <c r="EB245" s="96"/>
      <c r="EC245" s="96"/>
      <c r="ED245" s="96"/>
      <c r="EE245" s="96"/>
      <c r="EF245" s="96"/>
      <c r="EG245" s="96"/>
      <c r="EH245" s="96"/>
    </row>
    <row r="246" spans="2:138" ht="15" customHeight="1">
      <c r="B246" s="104" t="s">
        <v>386</v>
      </c>
      <c r="C246" s="106" t="s">
        <v>266</v>
      </c>
      <c r="D246" s="109"/>
      <c r="E246" s="109"/>
      <c r="F246" s="109"/>
      <c r="H246" s="243"/>
      <c r="I246" s="243"/>
      <c r="J246" s="243"/>
      <c r="K246" s="243"/>
      <c r="L246" s="243"/>
      <c r="M246" s="243"/>
      <c r="N246" s="243"/>
      <c r="O246" s="243"/>
      <c r="P246" s="243"/>
      <c r="Q246" s="243"/>
      <c r="R246" s="243"/>
      <c r="S246" s="243"/>
      <c r="T246" s="243"/>
      <c r="U246" s="132"/>
      <c r="V246" s="132"/>
      <c r="W246" s="132"/>
      <c r="X246" s="132"/>
      <c r="Y246" s="132"/>
      <c r="Z246" s="132"/>
      <c r="AA246" s="132"/>
      <c r="AB246" s="132"/>
      <c r="AC246" s="132"/>
      <c r="AD246" s="132"/>
      <c r="AE246" s="132"/>
      <c r="AF246" s="93"/>
      <c r="AG246" s="93"/>
      <c r="AH246" s="183"/>
      <c r="AI246" s="183"/>
      <c r="AJ246" s="183"/>
      <c r="AK246" s="183"/>
      <c r="AL246" s="183"/>
      <c r="AM246" s="183"/>
      <c r="AN246" s="183"/>
      <c r="AO246" s="183"/>
      <c r="AP246" s="183"/>
      <c r="AQ246" s="183"/>
      <c r="AR246" s="183"/>
      <c r="AS246" s="183"/>
      <c r="AT246" s="183"/>
      <c r="AU246" s="183"/>
      <c r="AV246" s="183"/>
      <c r="AW246" s="183"/>
      <c r="AX246" s="183"/>
      <c r="AY246" s="183"/>
      <c r="AZ246" s="132"/>
      <c r="BA246" s="132"/>
      <c r="BB246" s="132"/>
      <c r="BC246" s="132"/>
      <c r="BD246" s="132"/>
      <c r="BE246" s="132"/>
      <c r="BF246" s="132"/>
      <c r="BG246" s="132"/>
      <c r="BH246" s="132"/>
      <c r="BI246" s="132"/>
      <c r="BJ246" s="132"/>
      <c r="BK246" s="132"/>
      <c r="BL246" s="132"/>
      <c r="BM246" s="132"/>
      <c r="BN246" s="132"/>
      <c r="BO246" s="132"/>
      <c r="BP246" s="132"/>
      <c r="BQ246" s="132"/>
      <c r="BR246" s="132"/>
      <c r="BS246" s="132"/>
      <c r="BT246" s="132"/>
      <c r="BU246" s="132"/>
      <c r="BV246" s="132"/>
      <c r="BW246" s="132"/>
      <c r="BX246" s="132"/>
      <c r="BY246" s="132"/>
      <c r="BZ246" s="132"/>
      <c r="CA246" s="132"/>
      <c r="CB246" s="132"/>
      <c r="CC246" s="132"/>
      <c r="CD246" s="132"/>
      <c r="CE246" s="132"/>
      <c r="CF246" s="96"/>
      <c r="CG246" s="96"/>
      <c r="CH246" s="96"/>
      <c r="CI246" s="183"/>
      <c r="CJ246" s="183"/>
      <c r="CK246" s="183"/>
      <c r="CL246" s="183"/>
      <c r="CM246" s="183"/>
      <c r="CN246" s="183"/>
      <c r="CO246" s="183"/>
      <c r="CP246" s="183"/>
      <c r="CQ246" s="183"/>
      <c r="CR246" s="183"/>
      <c r="CS246" s="183"/>
      <c r="CT246" s="183"/>
      <c r="CU246" s="183"/>
      <c r="CV246" s="183"/>
      <c r="CW246" s="183"/>
      <c r="CX246" s="96"/>
      <c r="CY246" s="96"/>
      <c r="CZ246" s="96"/>
      <c r="DA246" s="96"/>
      <c r="DB246" s="96"/>
      <c r="DC246" s="96"/>
      <c r="DD246" s="96"/>
      <c r="DE246" s="96"/>
      <c r="DF246" s="96"/>
      <c r="DG246" s="96"/>
      <c r="DH246" s="96"/>
      <c r="DI246" s="96"/>
      <c r="DJ246" s="96"/>
      <c r="DK246" s="96"/>
      <c r="DL246" s="96"/>
      <c r="DM246" s="96"/>
      <c r="DN246" s="96"/>
      <c r="DO246" s="96"/>
      <c r="DP246" s="96"/>
      <c r="DQ246" s="96"/>
      <c r="DR246" s="96"/>
      <c r="DS246" s="96"/>
      <c r="DT246" s="96"/>
      <c r="DU246" s="96"/>
      <c r="DV246" s="96"/>
      <c r="DW246" s="96"/>
      <c r="DX246" s="96"/>
      <c r="DY246" s="96"/>
      <c r="DZ246" s="96"/>
      <c r="EA246" s="96"/>
      <c r="EB246" s="96"/>
      <c r="EC246" s="96"/>
      <c r="ED246" s="96"/>
      <c r="EE246" s="96"/>
      <c r="EF246" s="96"/>
      <c r="EG246" s="96"/>
      <c r="EH246" s="96"/>
    </row>
    <row r="247" spans="2:138" ht="15" customHeight="1">
      <c r="B247" s="84" t="s">
        <v>387</v>
      </c>
      <c r="C247" s="106" t="s">
        <v>181</v>
      </c>
      <c r="D247" s="109"/>
      <c r="E247" s="109"/>
      <c r="F247" s="109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243"/>
      <c r="T247" s="243"/>
      <c r="U247" s="132"/>
      <c r="V247" s="132"/>
      <c r="W247" s="132"/>
      <c r="X247" s="132"/>
      <c r="Y247" s="132"/>
      <c r="Z247" s="132"/>
      <c r="AA247" s="132"/>
      <c r="AB247" s="132"/>
      <c r="AC247" s="132"/>
      <c r="AD247" s="132"/>
      <c r="AE247" s="132"/>
      <c r="AF247" s="93"/>
      <c r="AG247" s="93"/>
      <c r="AH247" s="183"/>
      <c r="AI247" s="183"/>
      <c r="AJ247" s="183"/>
      <c r="AK247" s="183"/>
      <c r="AL247" s="183"/>
      <c r="AM247" s="183"/>
      <c r="AN247" s="183"/>
      <c r="AO247" s="183"/>
      <c r="AP247" s="183"/>
      <c r="AQ247" s="183"/>
      <c r="AR247" s="183"/>
      <c r="AS247" s="183"/>
      <c r="AT247" s="183"/>
      <c r="AU247" s="183"/>
      <c r="AV247" s="183"/>
      <c r="AW247" s="183"/>
      <c r="AX247" s="183"/>
      <c r="AY247" s="183"/>
      <c r="AZ247" s="132"/>
      <c r="BA247" s="132"/>
      <c r="BB247" s="132"/>
      <c r="BC247" s="132"/>
      <c r="BD247" s="132"/>
      <c r="BE247" s="132"/>
      <c r="BF247" s="132"/>
      <c r="BG247" s="132"/>
      <c r="BH247" s="132"/>
      <c r="BI247" s="132"/>
      <c r="BJ247" s="132"/>
      <c r="BK247" s="132"/>
      <c r="BL247" s="132"/>
      <c r="BM247" s="132"/>
      <c r="BN247" s="132"/>
      <c r="BO247" s="132"/>
      <c r="BP247" s="132"/>
      <c r="BQ247" s="132"/>
      <c r="BR247" s="132"/>
      <c r="BS247" s="132"/>
      <c r="BT247" s="132"/>
      <c r="BU247" s="132"/>
      <c r="BV247" s="132"/>
      <c r="BW247" s="132"/>
      <c r="BX247" s="132"/>
      <c r="BY247" s="132"/>
      <c r="BZ247" s="132"/>
      <c r="CA247" s="132"/>
      <c r="CB247" s="132"/>
      <c r="CC247" s="132"/>
      <c r="CD247" s="132"/>
      <c r="CE247" s="132"/>
      <c r="CF247" s="96"/>
      <c r="CG247" s="96"/>
      <c r="CH247" s="96"/>
      <c r="CI247" s="183"/>
      <c r="CJ247" s="183"/>
      <c r="CK247" s="183"/>
      <c r="CL247" s="183"/>
      <c r="CM247" s="183"/>
      <c r="CN247" s="183"/>
      <c r="CO247" s="183"/>
      <c r="CP247" s="183"/>
      <c r="CQ247" s="183"/>
      <c r="CR247" s="183"/>
      <c r="CS247" s="183"/>
      <c r="CT247" s="183"/>
      <c r="CU247" s="183"/>
      <c r="CV247" s="183"/>
      <c r="CW247" s="183"/>
      <c r="CX247" s="96"/>
      <c r="CY247" s="96"/>
      <c r="CZ247" s="96"/>
      <c r="DA247" s="96"/>
      <c r="DB247" s="96"/>
      <c r="DC247" s="96"/>
      <c r="DD247" s="96"/>
      <c r="DE247" s="96"/>
      <c r="DF247" s="96"/>
      <c r="DG247" s="96"/>
      <c r="DH247" s="96"/>
      <c r="DI247" s="96"/>
      <c r="DJ247" s="96"/>
      <c r="DK247" s="96"/>
      <c r="DL247" s="96"/>
      <c r="DM247" s="96"/>
      <c r="DN247" s="96"/>
      <c r="DO247" s="96"/>
      <c r="DP247" s="96"/>
      <c r="DQ247" s="96"/>
      <c r="DR247" s="96"/>
      <c r="DS247" s="96"/>
      <c r="DT247" s="96"/>
      <c r="DU247" s="96"/>
      <c r="DV247" s="96"/>
      <c r="DW247" s="96"/>
      <c r="DX247" s="96"/>
      <c r="DY247" s="96"/>
      <c r="DZ247" s="96"/>
      <c r="EA247" s="96"/>
      <c r="EB247" s="96"/>
      <c r="EC247" s="96"/>
      <c r="ED247" s="96"/>
      <c r="EE247" s="96"/>
      <c r="EF247" s="96"/>
      <c r="EG247" s="96"/>
      <c r="EH247" s="96"/>
    </row>
    <row r="248" spans="2:138" ht="15" customHeight="1">
      <c r="B248" s="85" t="s">
        <v>388</v>
      </c>
      <c r="C248" s="106" t="s">
        <v>181</v>
      </c>
      <c r="D248" s="109"/>
      <c r="E248" s="109"/>
      <c r="F248" s="109"/>
      <c r="H248" s="243"/>
      <c r="I248" s="243"/>
      <c r="J248" s="243"/>
      <c r="K248" s="243"/>
      <c r="L248" s="243"/>
      <c r="M248" s="243"/>
      <c r="N248" s="243"/>
      <c r="O248" s="243"/>
      <c r="P248" s="243"/>
      <c r="Q248" s="243"/>
      <c r="R248" s="243"/>
      <c r="S248" s="243"/>
      <c r="T248" s="243"/>
      <c r="U248" s="132"/>
      <c r="V248" s="132"/>
      <c r="W248" s="132"/>
      <c r="X248" s="132"/>
      <c r="Y248" s="132"/>
      <c r="Z248" s="132"/>
      <c r="AA248" s="132"/>
      <c r="AB248" s="132"/>
      <c r="AC248" s="132"/>
      <c r="AD248" s="132"/>
      <c r="AE248" s="132"/>
      <c r="AF248" s="93"/>
      <c r="AG248" s="93"/>
      <c r="AH248" s="183"/>
      <c r="AI248" s="183"/>
      <c r="AJ248" s="183"/>
      <c r="AK248" s="183"/>
      <c r="AL248" s="183"/>
      <c r="AM248" s="183"/>
      <c r="AN248" s="183"/>
      <c r="AO248" s="183"/>
      <c r="AP248" s="183"/>
      <c r="AQ248" s="183"/>
      <c r="AR248" s="183"/>
      <c r="AS248" s="183"/>
      <c r="AT248" s="183"/>
      <c r="AU248" s="183"/>
      <c r="AV248" s="183"/>
      <c r="AW248" s="183"/>
      <c r="AX248" s="183"/>
      <c r="AY248" s="183"/>
      <c r="AZ248" s="132"/>
      <c r="BA248" s="132"/>
      <c r="BB248" s="132"/>
      <c r="BC248" s="132"/>
      <c r="BD248" s="132"/>
      <c r="BE248" s="132"/>
      <c r="BF248" s="132"/>
      <c r="BG248" s="132"/>
      <c r="BH248" s="132"/>
      <c r="BI248" s="132"/>
      <c r="BJ248" s="132"/>
      <c r="BK248" s="132"/>
      <c r="BL248" s="132"/>
      <c r="BM248" s="132"/>
      <c r="BN248" s="132"/>
      <c r="BO248" s="132"/>
      <c r="BP248" s="132"/>
      <c r="BQ248" s="132"/>
      <c r="BR248" s="132"/>
      <c r="BS248" s="132"/>
      <c r="BT248" s="132"/>
      <c r="BU248" s="132"/>
      <c r="BV248" s="132"/>
      <c r="BW248" s="132"/>
      <c r="BX248" s="132"/>
      <c r="BY248" s="132"/>
      <c r="BZ248" s="132"/>
      <c r="CA248" s="132"/>
      <c r="CB248" s="132"/>
      <c r="CC248" s="132"/>
      <c r="CD248" s="132"/>
      <c r="CE248" s="132"/>
      <c r="CF248" s="96"/>
      <c r="CG248" s="96"/>
      <c r="CH248" s="96"/>
      <c r="CI248" s="183"/>
      <c r="CJ248" s="183"/>
      <c r="CK248" s="183"/>
      <c r="CL248" s="183"/>
      <c r="CM248" s="183"/>
      <c r="CN248" s="183"/>
      <c r="CO248" s="183"/>
      <c r="CP248" s="183"/>
      <c r="CQ248" s="183"/>
      <c r="CR248" s="183"/>
      <c r="CS248" s="183"/>
      <c r="CT248" s="183"/>
      <c r="CU248" s="183"/>
      <c r="CV248" s="183"/>
      <c r="CW248" s="183"/>
      <c r="CX248" s="96"/>
      <c r="CY248" s="96"/>
      <c r="CZ248" s="96"/>
      <c r="DA248" s="96"/>
      <c r="DB248" s="96"/>
      <c r="DC248" s="96"/>
      <c r="DD248" s="96"/>
      <c r="DE248" s="96"/>
      <c r="DF248" s="96"/>
      <c r="DG248" s="96"/>
      <c r="DH248" s="96"/>
      <c r="DI248" s="96"/>
      <c r="DJ248" s="96"/>
      <c r="DK248" s="96"/>
      <c r="DL248" s="96"/>
      <c r="DM248" s="96"/>
      <c r="DN248" s="96"/>
      <c r="DO248" s="96"/>
      <c r="DP248" s="96"/>
      <c r="DQ248" s="96"/>
      <c r="DR248" s="96"/>
      <c r="DS248" s="96"/>
      <c r="DT248" s="96"/>
      <c r="DU248" s="96"/>
      <c r="DV248" s="96"/>
      <c r="DW248" s="96"/>
      <c r="DX248" s="96"/>
      <c r="DY248" s="96"/>
      <c r="DZ248" s="96"/>
      <c r="EA248" s="96"/>
      <c r="EB248" s="96"/>
      <c r="EC248" s="96"/>
      <c r="ED248" s="96"/>
      <c r="EE248" s="96"/>
      <c r="EF248" s="96"/>
      <c r="EG248" s="96"/>
      <c r="EH248" s="96"/>
    </row>
    <row r="249" spans="2:138" ht="15" customHeight="1">
      <c r="B249" s="85" t="s">
        <v>389</v>
      </c>
      <c r="C249" s="106" t="s">
        <v>152</v>
      </c>
      <c r="D249" s="109"/>
      <c r="E249" s="109"/>
      <c r="F249" s="109"/>
      <c r="H249" s="243"/>
      <c r="I249" s="243"/>
      <c r="J249" s="243"/>
      <c r="K249" s="243"/>
      <c r="L249" s="243"/>
      <c r="M249" s="243"/>
      <c r="N249" s="243"/>
      <c r="O249" s="243"/>
      <c r="P249" s="243"/>
      <c r="Q249" s="243"/>
      <c r="R249" s="243"/>
      <c r="S249" s="243"/>
      <c r="T249" s="243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93"/>
      <c r="AG249" s="93"/>
      <c r="AH249" s="183"/>
      <c r="AI249" s="183"/>
      <c r="AJ249" s="183"/>
      <c r="AK249" s="183"/>
      <c r="AL249" s="183"/>
      <c r="AM249" s="183"/>
      <c r="AN249" s="183"/>
      <c r="AO249" s="183"/>
      <c r="AP249" s="183"/>
      <c r="AQ249" s="183"/>
      <c r="AR249" s="183"/>
      <c r="AS249" s="183"/>
      <c r="AT249" s="183"/>
      <c r="AU249" s="183"/>
      <c r="AV249" s="183"/>
      <c r="AW249" s="183"/>
      <c r="AX249" s="183"/>
      <c r="AY249" s="183"/>
      <c r="AZ249" s="132"/>
      <c r="BA249" s="132"/>
      <c r="BB249" s="132"/>
      <c r="BC249" s="132"/>
      <c r="BD249" s="132"/>
      <c r="BE249" s="132"/>
      <c r="BF249" s="132"/>
      <c r="BG249" s="132"/>
      <c r="BH249" s="132"/>
      <c r="BI249" s="132"/>
      <c r="BJ249" s="132"/>
      <c r="BK249" s="132"/>
      <c r="BL249" s="132"/>
      <c r="BM249" s="132"/>
      <c r="BN249" s="132"/>
      <c r="BO249" s="132"/>
      <c r="BP249" s="132"/>
      <c r="BQ249" s="132"/>
      <c r="BR249" s="132"/>
      <c r="BS249" s="132"/>
      <c r="BT249" s="132"/>
      <c r="BU249" s="132"/>
      <c r="BV249" s="132"/>
      <c r="BW249" s="132"/>
      <c r="BX249" s="132"/>
      <c r="BY249" s="132"/>
      <c r="BZ249" s="132"/>
      <c r="CA249" s="132"/>
      <c r="CB249" s="132"/>
      <c r="CC249" s="132"/>
      <c r="CD249" s="132"/>
      <c r="CE249" s="132"/>
      <c r="CF249" s="96"/>
      <c r="CG249" s="96"/>
      <c r="CH249" s="96"/>
      <c r="CI249" s="183"/>
      <c r="CJ249" s="183"/>
      <c r="CK249" s="183"/>
      <c r="CL249" s="183"/>
      <c r="CM249" s="183"/>
      <c r="CN249" s="183"/>
      <c r="CO249" s="183"/>
      <c r="CP249" s="183"/>
      <c r="CQ249" s="183"/>
      <c r="CR249" s="183"/>
      <c r="CS249" s="183"/>
      <c r="CT249" s="183"/>
      <c r="CU249" s="183"/>
      <c r="CV249" s="183"/>
      <c r="CW249" s="183"/>
      <c r="CX249" s="96"/>
      <c r="CY249" s="96"/>
      <c r="CZ249" s="96"/>
      <c r="DA249" s="96"/>
      <c r="DB249" s="96"/>
      <c r="DC249" s="96"/>
      <c r="DD249" s="96"/>
      <c r="DE249" s="96"/>
      <c r="DF249" s="96"/>
      <c r="DG249" s="96"/>
      <c r="DH249" s="96"/>
      <c r="DI249" s="96"/>
      <c r="DJ249" s="96"/>
      <c r="DK249" s="96"/>
      <c r="DL249" s="96"/>
      <c r="DM249" s="96"/>
      <c r="DN249" s="96"/>
      <c r="DO249" s="96"/>
      <c r="DP249" s="96"/>
      <c r="DQ249" s="96"/>
      <c r="DR249" s="96"/>
      <c r="DS249" s="96"/>
      <c r="DT249" s="96"/>
      <c r="DU249" s="96"/>
      <c r="DV249" s="96"/>
      <c r="DW249" s="96"/>
      <c r="DX249" s="96"/>
      <c r="DY249" s="96"/>
      <c r="DZ249" s="96"/>
      <c r="EA249" s="96"/>
      <c r="EB249" s="96"/>
      <c r="EC249" s="96"/>
      <c r="ED249" s="96"/>
      <c r="EE249" s="96"/>
      <c r="EF249" s="96"/>
      <c r="EG249" s="96"/>
      <c r="EH249" s="96"/>
    </row>
    <row r="250" spans="2:138" ht="15" customHeight="1">
      <c r="B250" s="85" t="s">
        <v>390</v>
      </c>
      <c r="C250" s="106" t="s">
        <v>153</v>
      </c>
      <c r="D250" s="109"/>
      <c r="E250" s="109"/>
      <c r="F250" s="109"/>
      <c r="H250" s="243"/>
      <c r="I250" s="243"/>
      <c r="J250" s="243"/>
      <c r="K250" s="243"/>
      <c r="L250" s="243"/>
      <c r="M250" s="243"/>
      <c r="N250" s="243"/>
      <c r="O250" s="243"/>
      <c r="P250" s="243"/>
      <c r="Q250" s="243"/>
      <c r="R250" s="243"/>
      <c r="S250" s="243"/>
      <c r="T250" s="243"/>
      <c r="U250" s="132"/>
      <c r="V250" s="132"/>
      <c r="W250" s="132"/>
      <c r="X250" s="132"/>
      <c r="Y250" s="132"/>
      <c r="Z250" s="132"/>
      <c r="AA250" s="132"/>
      <c r="AB250" s="132"/>
      <c r="AC250" s="132"/>
      <c r="AD250" s="132"/>
      <c r="AE250" s="132"/>
      <c r="AF250" s="93"/>
      <c r="AG250" s="93"/>
      <c r="AH250" s="183"/>
      <c r="AI250" s="183"/>
      <c r="AJ250" s="183"/>
      <c r="AK250" s="183"/>
      <c r="AL250" s="183"/>
      <c r="AM250" s="183"/>
      <c r="AN250" s="183"/>
      <c r="AO250" s="183"/>
      <c r="AP250" s="183"/>
      <c r="AQ250" s="183"/>
      <c r="AR250" s="183"/>
      <c r="AS250" s="183"/>
      <c r="AT250" s="183"/>
      <c r="AU250" s="183"/>
      <c r="AV250" s="183"/>
      <c r="AW250" s="183"/>
      <c r="AX250" s="183"/>
      <c r="AY250" s="183"/>
      <c r="AZ250" s="132"/>
      <c r="BA250" s="132"/>
      <c r="BB250" s="132"/>
      <c r="BC250" s="132"/>
      <c r="BD250" s="132"/>
      <c r="BE250" s="132"/>
      <c r="BF250" s="132"/>
      <c r="BG250" s="132"/>
      <c r="BH250" s="132"/>
      <c r="BI250" s="132"/>
      <c r="BJ250" s="132"/>
      <c r="BK250" s="132"/>
      <c r="BL250" s="132"/>
      <c r="BM250" s="132"/>
      <c r="BN250" s="132"/>
      <c r="BO250" s="132"/>
      <c r="BP250" s="132"/>
      <c r="BQ250" s="132"/>
      <c r="BR250" s="132"/>
      <c r="BS250" s="132"/>
      <c r="BT250" s="132"/>
      <c r="BU250" s="132"/>
      <c r="BV250" s="132"/>
      <c r="BW250" s="132"/>
      <c r="BX250" s="132"/>
      <c r="BY250" s="132"/>
      <c r="BZ250" s="132"/>
      <c r="CA250" s="132"/>
      <c r="CB250" s="132"/>
      <c r="CC250" s="132"/>
      <c r="CD250" s="132"/>
      <c r="CE250" s="132"/>
      <c r="CF250" s="96"/>
      <c r="CG250" s="96"/>
      <c r="CH250" s="96"/>
      <c r="CI250" s="183"/>
      <c r="CJ250" s="183"/>
      <c r="CK250" s="183"/>
      <c r="CL250" s="183"/>
      <c r="CM250" s="183"/>
      <c r="CN250" s="183"/>
      <c r="CO250" s="183"/>
      <c r="CP250" s="183"/>
      <c r="CQ250" s="183"/>
      <c r="CR250" s="183"/>
      <c r="CS250" s="183"/>
      <c r="CT250" s="183"/>
      <c r="CU250" s="183"/>
      <c r="CV250" s="183"/>
      <c r="CW250" s="183"/>
      <c r="CX250" s="96"/>
      <c r="CY250" s="96"/>
      <c r="CZ250" s="96"/>
      <c r="DA250" s="96"/>
      <c r="DB250" s="96"/>
      <c r="DC250" s="96"/>
      <c r="DD250" s="96"/>
      <c r="DE250" s="96"/>
      <c r="DF250" s="96"/>
      <c r="DG250" s="96"/>
      <c r="DH250" s="96"/>
      <c r="DI250" s="96"/>
      <c r="DJ250" s="96"/>
      <c r="DK250" s="96"/>
      <c r="DL250" s="96"/>
      <c r="DM250" s="96"/>
      <c r="DN250" s="96"/>
      <c r="DO250" s="96"/>
      <c r="DP250" s="96"/>
      <c r="DQ250" s="96"/>
      <c r="DR250" s="96"/>
      <c r="DS250" s="96"/>
      <c r="DT250" s="96"/>
      <c r="DU250" s="96"/>
      <c r="DV250" s="96"/>
      <c r="DW250" s="96"/>
      <c r="DX250" s="96"/>
      <c r="DY250" s="96"/>
      <c r="DZ250" s="96"/>
      <c r="EA250" s="96"/>
      <c r="EB250" s="96"/>
      <c r="EC250" s="96"/>
      <c r="ED250" s="96"/>
      <c r="EE250" s="96"/>
      <c r="EF250" s="96"/>
      <c r="EG250" s="96"/>
      <c r="EH250" s="96"/>
    </row>
    <row r="251" spans="2:138" s="264" customFormat="1" ht="15" customHeight="1">
      <c r="B251" s="252" t="s">
        <v>391</v>
      </c>
      <c r="C251" s="254"/>
      <c r="D251" s="263"/>
      <c r="E251" s="263"/>
      <c r="F251" s="263"/>
      <c r="H251" s="265"/>
      <c r="I251" s="265"/>
      <c r="J251" s="265"/>
      <c r="K251" s="265"/>
      <c r="L251" s="265"/>
      <c r="M251" s="265"/>
      <c r="N251" s="265"/>
      <c r="O251" s="265"/>
      <c r="P251" s="265"/>
      <c r="Q251" s="265"/>
      <c r="R251" s="265"/>
      <c r="S251" s="265"/>
      <c r="T251" s="265"/>
      <c r="AF251" s="266"/>
      <c r="AG251" s="266"/>
      <c r="AH251" s="267"/>
      <c r="AI251" s="267"/>
      <c r="AJ251" s="267"/>
      <c r="AK251" s="267"/>
      <c r="AL251" s="267"/>
      <c r="AM251" s="267"/>
      <c r="AN251" s="267"/>
      <c r="AO251" s="267"/>
      <c r="AP251" s="267"/>
      <c r="AQ251" s="267"/>
      <c r="AR251" s="267"/>
      <c r="AS251" s="267"/>
      <c r="AT251" s="267"/>
      <c r="AU251" s="267"/>
      <c r="AV251" s="267"/>
      <c r="AW251" s="267"/>
      <c r="AX251" s="267"/>
      <c r="AY251" s="267"/>
      <c r="CF251" s="266"/>
      <c r="CG251" s="266"/>
      <c r="CH251" s="266"/>
      <c r="CI251" s="267"/>
      <c r="CJ251" s="267"/>
      <c r="CK251" s="267"/>
      <c r="CL251" s="267"/>
      <c r="CM251" s="267"/>
      <c r="CN251" s="267"/>
      <c r="CO251" s="267"/>
      <c r="CP251" s="267"/>
      <c r="CQ251" s="267"/>
      <c r="CR251" s="267"/>
      <c r="CS251" s="267"/>
      <c r="CT251" s="267"/>
      <c r="CU251" s="267"/>
      <c r="CV251" s="267"/>
      <c r="CW251" s="267"/>
      <c r="CX251" s="266"/>
      <c r="CY251" s="266"/>
      <c r="CZ251" s="266"/>
      <c r="DA251" s="266"/>
      <c r="DB251" s="266"/>
      <c r="DC251" s="266"/>
      <c r="DD251" s="266"/>
      <c r="DE251" s="266"/>
      <c r="DF251" s="266"/>
      <c r="DG251" s="266"/>
      <c r="DH251" s="266"/>
      <c r="DI251" s="266"/>
      <c r="DJ251" s="266"/>
      <c r="DK251" s="266"/>
      <c r="DL251" s="266"/>
      <c r="DM251" s="266"/>
      <c r="DN251" s="266"/>
      <c r="DO251" s="266"/>
      <c r="DP251" s="266"/>
      <c r="DQ251" s="266"/>
      <c r="DR251" s="266"/>
      <c r="DS251" s="266"/>
      <c r="DT251" s="266"/>
      <c r="DU251" s="266"/>
      <c r="DV251" s="266"/>
      <c r="DW251" s="266"/>
      <c r="DX251" s="266"/>
      <c r="DY251" s="266"/>
      <c r="DZ251" s="266"/>
      <c r="EA251" s="266"/>
      <c r="EB251" s="266"/>
      <c r="EC251" s="266"/>
      <c r="ED251" s="266"/>
      <c r="EE251" s="266"/>
      <c r="EF251" s="266"/>
      <c r="EG251" s="266"/>
      <c r="EH251" s="266"/>
    </row>
    <row r="252" spans="2:138" ht="15" customHeight="1">
      <c r="B252" s="105" t="s">
        <v>392</v>
      </c>
      <c r="C252" s="106" t="s">
        <v>174</v>
      </c>
      <c r="H252" s="243"/>
      <c r="I252" s="243"/>
      <c r="J252" s="243"/>
      <c r="K252" s="243"/>
      <c r="L252" s="243"/>
      <c r="M252" s="243"/>
      <c r="N252" s="243"/>
      <c r="O252" s="243"/>
      <c r="P252" s="243"/>
      <c r="Q252" s="243"/>
      <c r="R252" s="243"/>
      <c r="S252" s="243"/>
      <c r="T252" s="243"/>
      <c r="U252" s="132"/>
      <c r="V252" s="132"/>
      <c r="W252" s="132"/>
      <c r="X252" s="132"/>
      <c r="Y252" s="132"/>
      <c r="Z252" s="132"/>
      <c r="AA252" s="132"/>
      <c r="AB252" s="132"/>
      <c r="AC252" s="132"/>
      <c r="AD252" s="132"/>
      <c r="AE252" s="132"/>
      <c r="AF252" s="93"/>
      <c r="AG252" s="93"/>
      <c r="AH252" s="183"/>
      <c r="AI252" s="183"/>
      <c r="AJ252" s="183"/>
      <c r="AK252" s="183"/>
      <c r="AL252" s="183"/>
      <c r="AM252" s="183"/>
      <c r="AN252" s="183"/>
      <c r="AO252" s="183"/>
      <c r="AP252" s="183"/>
      <c r="AQ252" s="183"/>
      <c r="AR252" s="183"/>
      <c r="AS252" s="183"/>
      <c r="AT252" s="183"/>
      <c r="AU252" s="183"/>
      <c r="AV252" s="183"/>
      <c r="AW252" s="183"/>
      <c r="AX252" s="183"/>
      <c r="AY252" s="183"/>
      <c r="AZ252" s="132"/>
      <c r="BA252" s="132"/>
      <c r="BB252" s="132"/>
      <c r="BC252" s="132"/>
      <c r="BD252" s="132"/>
      <c r="BE252" s="132"/>
      <c r="BF252" s="132"/>
      <c r="BG252" s="132"/>
      <c r="BH252" s="132"/>
      <c r="BI252" s="132"/>
      <c r="BJ252" s="132"/>
      <c r="BK252" s="132"/>
      <c r="BL252" s="132"/>
      <c r="BM252" s="132"/>
      <c r="BN252" s="132"/>
      <c r="BO252" s="132"/>
      <c r="BP252" s="132"/>
      <c r="BQ252" s="132"/>
      <c r="BR252" s="132"/>
      <c r="BS252" s="132"/>
      <c r="BT252" s="132"/>
      <c r="BU252" s="132"/>
      <c r="BV252" s="132"/>
      <c r="BW252" s="132"/>
      <c r="BX252" s="132"/>
      <c r="BY252" s="132"/>
      <c r="BZ252" s="132"/>
      <c r="CA252" s="132"/>
      <c r="CB252" s="132"/>
      <c r="CC252" s="132"/>
      <c r="CD252" s="132"/>
      <c r="CE252" s="132"/>
      <c r="CF252" s="96"/>
      <c r="CG252" s="96"/>
      <c r="CH252" s="96"/>
      <c r="CI252" s="183"/>
      <c r="CJ252" s="183"/>
      <c r="CK252" s="183"/>
      <c r="CL252" s="183"/>
      <c r="CM252" s="183"/>
      <c r="CN252" s="183"/>
      <c r="CO252" s="183"/>
      <c r="CP252" s="183"/>
      <c r="CQ252" s="183"/>
      <c r="CR252" s="183"/>
      <c r="CS252" s="183"/>
      <c r="CT252" s="183"/>
      <c r="CU252" s="183"/>
      <c r="CV252" s="183"/>
      <c r="CW252" s="183"/>
      <c r="CX252" s="96"/>
      <c r="CY252" s="96"/>
      <c r="CZ252" s="96"/>
      <c r="DA252" s="96"/>
      <c r="DB252" s="96"/>
      <c r="DC252" s="96"/>
      <c r="DD252" s="96"/>
      <c r="DE252" s="96"/>
      <c r="DF252" s="96"/>
      <c r="DG252" s="96"/>
      <c r="DH252" s="96"/>
      <c r="DI252" s="96"/>
      <c r="DJ252" s="96"/>
      <c r="DK252" s="96"/>
      <c r="DL252" s="96"/>
      <c r="DM252" s="96"/>
      <c r="DN252" s="96"/>
      <c r="DO252" s="96"/>
      <c r="DP252" s="96"/>
      <c r="DQ252" s="96"/>
      <c r="DR252" s="96"/>
      <c r="DS252" s="96"/>
      <c r="DT252" s="96"/>
      <c r="DU252" s="96"/>
      <c r="DV252" s="96"/>
      <c r="DW252" s="96"/>
      <c r="DX252" s="96"/>
      <c r="DY252" s="96"/>
      <c r="DZ252" s="96"/>
      <c r="EA252" s="96"/>
      <c r="EB252" s="96"/>
      <c r="EC252" s="96"/>
      <c r="ED252" s="96"/>
      <c r="EE252" s="96"/>
      <c r="EF252" s="96"/>
      <c r="EG252" s="96"/>
      <c r="EH252" s="96"/>
    </row>
    <row r="253" spans="2:138" ht="15" customHeight="1">
      <c r="B253" s="104" t="s">
        <v>393</v>
      </c>
      <c r="C253" s="106" t="s">
        <v>181</v>
      </c>
      <c r="H253" s="243"/>
      <c r="I253" s="243"/>
      <c r="J253" s="243"/>
      <c r="K253" s="243"/>
      <c r="L253" s="243"/>
      <c r="M253" s="243"/>
      <c r="N253" s="243"/>
      <c r="O253" s="243"/>
      <c r="P253" s="243"/>
      <c r="Q253" s="243"/>
      <c r="R253" s="243"/>
      <c r="S253" s="243"/>
      <c r="T253" s="243"/>
      <c r="U253" s="132"/>
      <c r="V253" s="132"/>
      <c r="W253" s="132"/>
      <c r="X253" s="132"/>
      <c r="Y253" s="132"/>
      <c r="Z253" s="132"/>
      <c r="AA253" s="132"/>
      <c r="AB253" s="132"/>
      <c r="AC253" s="132"/>
      <c r="AD253" s="132"/>
      <c r="AE253" s="132"/>
      <c r="AF253" s="93"/>
      <c r="AG253" s="93"/>
      <c r="AH253" s="183"/>
      <c r="AI253" s="183"/>
      <c r="AJ253" s="183"/>
      <c r="AK253" s="183"/>
      <c r="AL253" s="183"/>
      <c r="AM253" s="183"/>
      <c r="AN253" s="183"/>
      <c r="AO253" s="183"/>
      <c r="AP253" s="183"/>
      <c r="AQ253" s="183"/>
      <c r="AR253" s="183"/>
      <c r="AS253" s="183"/>
      <c r="AT253" s="183"/>
      <c r="AU253" s="183"/>
      <c r="AV253" s="183"/>
      <c r="AW253" s="183"/>
      <c r="AX253" s="183"/>
      <c r="AY253" s="183"/>
      <c r="AZ253" s="132"/>
      <c r="BA253" s="132"/>
      <c r="BB253" s="132"/>
      <c r="BC253" s="132"/>
      <c r="BD253" s="132"/>
      <c r="BE253" s="132"/>
      <c r="BF253" s="132"/>
      <c r="BG253" s="132"/>
      <c r="BH253" s="132"/>
      <c r="BI253" s="132"/>
      <c r="BJ253" s="132"/>
      <c r="BK253" s="132"/>
      <c r="BL253" s="132"/>
      <c r="BM253" s="132"/>
      <c r="BN253" s="132"/>
      <c r="BO253" s="132"/>
      <c r="BP253" s="132"/>
      <c r="BQ253" s="132"/>
      <c r="BR253" s="132"/>
      <c r="BS253" s="132"/>
      <c r="BT253" s="132"/>
      <c r="BU253" s="132"/>
      <c r="BV253" s="132"/>
      <c r="BW253" s="132"/>
      <c r="BX253" s="132"/>
      <c r="BY253" s="132"/>
      <c r="BZ253" s="132"/>
      <c r="CA253" s="132"/>
      <c r="CB253" s="132"/>
      <c r="CC253" s="132"/>
      <c r="CD253" s="132"/>
      <c r="CE253" s="132"/>
      <c r="CF253" s="96"/>
      <c r="CG253" s="96"/>
      <c r="CH253" s="96"/>
      <c r="CI253" s="183"/>
      <c r="CJ253" s="183"/>
      <c r="CK253" s="183"/>
      <c r="CL253" s="183"/>
      <c r="CM253" s="183"/>
      <c r="CN253" s="183"/>
      <c r="CO253" s="183"/>
      <c r="CP253" s="183"/>
      <c r="CQ253" s="183"/>
      <c r="CR253" s="183"/>
      <c r="CS253" s="183"/>
      <c r="CT253" s="183"/>
      <c r="CU253" s="183"/>
      <c r="CV253" s="183"/>
      <c r="CW253" s="183"/>
      <c r="CX253" s="96"/>
      <c r="CY253" s="96"/>
      <c r="CZ253" s="96"/>
      <c r="DA253" s="96"/>
      <c r="DB253" s="96"/>
      <c r="DC253" s="96"/>
      <c r="DD253" s="96"/>
      <c r="DE253" s="96"/>
      <c r="DF253" s="96"/>
      <c r="DG253" s="96"/>
      <c r="DH253" s="96"/>
      <c r="DI253" s="96"/>
      <c r="DJ253" s="96"/>
      <c r="DK253" s="96"/>
      <c r="DL253" s="96"/>
      <c r="DM253" s="96"/>
      <c r="DN253" s="96"/>
      <c r="DO253" s="96"/>
      <c r="DP253" s="96"/>
      <c r="DQ253" s="96"/>
      <c r="DR253" s="96"/>
      <c r="DS253" s="96"/>
      <c r="DT253" s="96"/>
      <c r="DU253" s="96"/>
      <c r="DV253" s="96"/>
      <c r="DW253" s="96"/>
      <c r="DX253" s="96"/>
      <c r="DY253" s="96"/>
      <c r="DZ253" s="96"/>
      <c r="EA253" s="96"/>
      <c r="EB253" s="96"/>
      <c r="EC253" s="96"/>
      <c r="ED253" s="96"/>
      <c r="EE253" s="96"/>
      <c r="EF253" s="96"/>
      <c r="EG253" s="96"/>
      <c r="EH253" s="96"/>
    </row>
    <row r="254" spans="2:138" ht="15" customHeight="1">
      <c r="B254" s="104" t="s">
        <v>394</v>
      </c>
      <c r="C254" s="106" t="s">
        <v>183</v>
      </c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243"/>
      <c r="T254" s="243"/>
      <c r="U254" s="132"/>
      <c r="V254" s="132"/>
      <c r="W254" s="132"/>
      <c r="X254" s="132"/>
      <c r="Y254" s="132"/>
      <c r="Z254" s="132"/>
      <c r="AA254" s="132"/>
      <c r="AB254" s="132"/>
      <c r="AC254" s="132"/>
      <c r="AD254" s="132"/>
      <c r="AE254" s="132"/>
      <c r="AF254" s="93"/>
      <c r="AG254" s="93"/>
      <c r="AH254" s="183"/>
      <c r="AI254" s="183"/>
      <c r="AJ254" s="183"/>
      <c r="AK254" s="183"/>
      <c r="AL254" s="183"/>
      <c r="AM254" s="183"/>
      <c r="AN254" s="183"/>
      <c r="AO254" s="183"/>
      <c r="AP254" s="183"/>
      <c r="AQ254" s="183"/>
      <c r="AR254" s="183"/>
      <c r="AS254" s="183"/>
      <c r="AT254" s="183"/>
      <c r="AU254" s="183"/>
      <c r="AV254" s="183"/>
      <c r="AW254" s="183"/>
      <c r="AX254" s="183"/>
      <c r="AY254" s="183"/>
      <c r="AZ254" s="132"/>
      <c r="BA254" s="132"/>
      <c r="BB254" s="132"/>
      <c r="BC254" s="132"/>
      <c r="BD254" s="132"/>
      <c r="BE254" s="132"/>
      <c r="BF254" s="132"/>
      <c r="BG254" s="132"/>
      <c r="BH254" s="132"/>
      <c r="BI254" s="132"/>
      <c r="BJ254" s="132"/>
      <c r="BK254" s="132"/>
      <c r="BL254" s="132"/>
      <c r="BM254" s="132"/>
      <c r="BN254" s="132"/>
      <c r="BO254" s="132"/>
      <c r="BP254" s="132"/>
      <c r="BQ254" s="132"/>
      <c r="BR254" s="132"/>
      <c r="BS254" s="132"/>
      <c r="BT254" s="132"/>
      <c r="BU254" s="132"/>
      <c r="BV254" s="132"/>
      <c r="BW254" s="132"/>
      <c r="BX254" s="132"/>
      <c r="BY254" s="132"/>
      <c r="BZ254" s="132"/>
      <c r="CA254" s="132"/>
      <c r="CB254" s="132"/>
      <c r="CC254" s="132"/>
      <c r="CD254" s="132"/>
      <c r="CE254" s="132"/>
      <c r="CF254" s="96"/>
      <c r="CG254" s="96"/>
      <c r="CH254" s="96"/>
      <c r="CI254" s="183"/>
      <c r="CJ254" s="183"/>
      <c r="CK254" s="183"/>
      <c r="CL254" s="183"/>
      <c r="CM254" s="183"/>
      <c r="CN254" s="183"/>
      <c r="CO254" s="183"/>
      <c r="CP254" s="183"/>
      <c r="CQ254" s="183"/>
      <c r="CR254" s="183"/>
      <c r="CS254" s="183"/>
      <c r="CT254" s="183"/>
      <c r="CU254" s="183"/>
      <c r="CV254" s="183"/>
      <c r="CW254" s="183"/>
      <c r="CX254" s="96"/>
      <c r="CY254" s="96"/>
      <c r="CZ254" s="96"/>
      <c r="DA254" s="96"/>
      <c r="DB254" s="96"/>
      <c r="DC254" s="96"/>
      <c r="DD254" s="96"/>
      <c r="DE254" s="96"/>
      <c r="DF254" s="96"/>
      <c r="DG254" s="96"/>
      <c r="DH254" s="96"/>
      <c r="DI254" s="96"/>
      <c r="DJ254" s="96"/>
      <c r="DK254" s="96"/>
      <c r="DL254" s="96"/>
      <c r="DM254" s="96"/>
      <c r="DN254" s="96"/>
      <c r="DO254" s="96"/>
      <c r="DP254" s="96"/>
      <c r="DQ254" s="96"/>
      <c r="DR254" s="96"/>
      <c r="DS254" s="96"/>
      <c r="DT254" s="96"/>
      <c r="DU254" s="96"/>
      <c r="DV254" s="96"/>
      <c r="DW254" s="96"/>
      <c r="DX254" s="96"/>
      <c r="DY254" s="96"/>
      <c r="DZ254" s="96"/>
      <c r="EA254" s="96"/>
      <c r="EB254" s="96"/>
      <c r="EC254" s="96"/>
      <c r="ED254" s="96"/>
      <c r="EE254" s="96"/>
      <c r="EF254" s="96"/>
      <c r="EG254" s="96"/>
      <c r="EH254" s="96"/>
    </row>
    <row r="255" spans="2:138" ht="15" customHeight="1">
      <c r="B255" s="104" t="s">
        <v>395</v>
      </c>
      <c r="C255" s="106" t="s">
        <v>181</v>
      </c>
      <c r="H255" s="243"/>
      <c r="I255" s="243"/>
      <c r="J255" s="243"/>
      <c r="K255" s="243"/>
      <c r="L255" s="243"/>
      <c r="M255" s="243"/>
      <c r="N255" s="243"/>
      <c r="O255" s="243"/>
      <c r="P255" s="243"/>
      <c r="Q255" s="243"/>
      <c r="R255" s="243"/>
      <c r="S255" s="243"/>
      <c r="T255" s="243"/>
      <c r="U255" s="132"/>
      <c r="V255" s="132"/>
      <c r="W255" s="132"/>
      <c r="X255" s="132"/>
      <c r="Y255" s="132"/>
      <c r="Z255" s="132"/>
      <c r="AA255" s="132"/>
      <c r="AB255" s="132"/>
      <c r="AC255" s="132"/>
      <c r="AD255" s="132"/>
      <c r="AE255" s="132"/>
      <c r="AF255" s="93"/>
      <c r="AG255" s="93"/>
      <c r="AH255" s="183"/>
      <c r="AI255" s="183"/>
      <c r="AJ255" s="183"/>
      <c r="AK255" s="183"/>
      <c r="AL255" s="183"/>
      <c r="AM255" s="183"/>
      <c r="AN255" s="183"/>
      <c r="AO255" s="183"/>
      <c r="AP255" s="183"/>
      <c r="AQ255" s="183"/>
      <c r="AR255" s="183"/>
      <c r="AS255" s="183"/>
      <c r="AT255" s="183"/>
      <c r="AU255" s="183"/>
      <c r="AV255" s="183"/>
      <c r="AW255" s="183"/>
      <c r="AX255" s="183"/>
      <c r="AY255" s="183"/>
      <c r="AZ255" s="132"/>
      <c r="BA255" s="132"/>
      <c r="BB255" s="132"/>
      <c r="BC255" s="132"/>
      <c r="BD255" s="132"/>
      <c r="BE255" s="132"/>
      <c r="BF255" s="132"/>
      <c r="BG255" s="132"/>
      <c r="BH255" s="132"/>
      <c r="BI255" s="132"/>
      <c r="BJ255" s="132"/>
      <c r="BK255" s="132"/>
      <c r="BL255" s="132"/>
      <c r="BM255" s="132"/>
      <c r="BN255" s="132"/>
      <c r="BO255" s="132"/>
      <c r="BP255" s="132"/>
      <c r="BQ255" s="132"/>
      <c r="BR255" s="132"/>
      <c r="BS255" s="132"/>
      <c r="BT255" s="132"/>
      <c r="BU255" s="132"/>
      <c r="BV255" s="132"/>
      <c r="BW255" s="132"/>
      <c r="BX255" s="132"/>
      <c r="BY255" s="132"/>
      <c r="BZ255" s="132"/>
      <c r="CA255" s="132"/>
      <c r="CB255" s="132"/>
      <c r="CC255" s="132"/>
      <c r="CD255" s="132"/>
      <c r="CE255" s="132"/>
      <c r="CF255" s="96"/>
      <c r="CG255" s="96"/>
      <c r="CH255" s="96"/>
      <c r="CI255" s="183"/>
      <c r="CJ255" s="183"/>
      <c r="CK255" s="183"/>
      <c r="CL255" s="183"/>
      <c r="CM255" s="183"/>
      <c r="CN255" s="183"/>
      <c r="CO255" s="183"/>
      <c r="CP255" s="183"/>
      <c r="CQ255" s="183"/>
      <c r="CR255" s="183"/>
      <c r="CS255" s="183"/>
      <c r="CT255" s="183"/>
      <c r="CU255" s="183"/>
      <c r="CV255" s="183"/>
      <c r="CW255" s="183"/>
      <c r="CX255" s="96"/>
      <c r="CY255" s="96"/>
      <c r="CZ255" s="96"/>
      <c r="DA255" s="96"/>
      <c r="DB255" s="96"/>
      <c r="DC255" s="96"/>
      <c r="DD255" s="96"/>
      <c r="DE255" s="96"/>
      <c r="DF255" s="96"/>
      <c r="DG255" s="96"/>
      <c r="DH255" s="96"/>
      <c r="DI255" s="96"/>
      <c r="DJ255" s="96"/>
      <c r="DK255" s="96"/>
      <c r="DL255" s="96"/>
      <c r="DM255" s="96"/>
      <c r="DN255" s="96"/>
      <c r="DO255" s="96"/>
      <c r="DP255" s="96"/>
      <c r="DQ255" s="96"/>
      <c r="DR255" s="96"/>
      <c r="DS255" s="96"/>
      <c r="DT255" s="96"/>
      <c r="DU255" s="96"/>
      <c r="DV255" s="96"/>
      <c r="DW255" s="96"/>
      <c r="DX255" s="96"/>
      <c r="DY255" s="96"/>
      <c r="DZ255" s="96"/>
      <c r="EA255" s="96"/>
      <c r="EB255" s="96"/>
      <c r="EC255" s="96"/>
      <c r="ED255" s="96"/>
      <c r="EE255" s="96"/>
      <c r="EF255" s="96"/>
      <c r="EG255" s="96"/>
      <c r="EH255" s="96"/>
    </row>
    <row r="256" spans="2:138" ht="15" customHeight="1">
      <c r="B256" s="104" t="s">
        <v>396</v>
      </c>
      <c r="C256" s="106" t="s">
        <v>181</v>
      </c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243"/>
      <c r="T256" s="243"/>
      <c r="U256" s="132"/>
      <c r="V256" s="132"/>
      <c r="W256" s="132"/>
      <c r="X256" s="132"/>
      <c r="Y256" s="132"/>
      <c r="Z256" s="132"/>
      <c r="AA256" s="132"/>
      <c r="AB256" s="132"/>
      <c r="AC256" s="132"/>
      <c r="AD256" s="132"/>
      <c r="AE256" s="132"/>
      <c r="AF256" s="93"/>
      <c r="AG256" s="93"/>
      <c r="AH256" s="183"/>
      <c r="AI256" s="183"/>
      <c r="AJ256" s="183"/>
      <c r="AK256" s="183"/>
      <c r="AL256" s="183"/>
      <c r="AM256" s="183"/>
      <c r="AN256" s="183"/>
      <c r="AO256" s="183"/>
      <c r="AP256" s="183"/>
      <c r="AQ256" s="183"/>
      <c r="AR256" s="183"/>
      <c r="AS256" s="183"/>
      <c r="AT256" s="183"/>
      <c r="AU256" s="183"/>
      <c r="AV256" s="183"/>
      <c r="AW256" s="183"/>
      <c r="AX256" s="183"/>
      <c r="AY256" s="183"/>
      <c r="AZ256" s="132"/>
      <c r="BA256" s="132"/>
      <c r="BB256" s="132"/>
      <c r="BC256" s="132"/>
      <c r="BD256" s="132"/>
      <c r="BE256" s="132"/>
      <c r="BF256" s="132"/>
      <c r="BG256" s="132"/>
      <c r="BH256" s="132"/>
      <c r="BI256" s="132"/>
      <c r="BJ256" s="132"/>
      <c r="BK256" s="132"/>
      <c r="BL256" s="132"/>
      <c r="BM256" s="132"/>
      <c r="BN256" s="132"/>
      <c r="BO256" s="132"/>
      <c r="BP256" s="132"/>
      <c r="BQ256" s="132"/>
      <c r="BR256" s="132"/>
      <c r="BS256" s="132"/>
      <c r="BT256" s="132"/>
      <c r="BU256" s="132"/>
      <c r="BV256" s="132"/>
      <c r="BW256" s="132"/>
      <c r="BX256" s="132"/>
      <c r="BY256" s="132"/>
      <c r="BZ256" s="132"/>
      <c r="CA256" s="132"/>
      <c r="CB256" s="132"/>
      <c r="CC256" s="132"/>
      <c r="CD256" s="132"/>
      <c r="CE256" s="132"/>
      <c r="CF256" s="96"/>
      <c r="CG256" s="96"/>
      <c r="CH256" s="96"/>
      <c r="CI256" s="183"/>
      <c r="CJ256" s="183"/>
      <c r="CK256" s="183"/>
      <c r="CL256" s="183"/>
      <c r="CM256" s="183"/>
      <c r="CN256" s="183"/>
      <c r="CO256" s="183"/>
      <c r="CP256" s="183"/>
      <c r="CQ256" s="183"/>
      <c r="CR256" s="183"/>
      <c r="CS256" s="183"/>
      <c r="CT256" s="183"/>
      <c r="CU256" s="183"/>
      <c r="CV256" s="183"/>
      <c r="CW256" s="183"/>
      <c r="CX256" s="96"/>
      <c r="CY256" s="96"/>
      <c r="CZ256" s="96"/>
      <c r="DA256" s="96"/>
      <c r="DB256" s="96"/>
      <c r="DC256" s="96"/>
      <c r="DD256" s="96"/>
      <c r="DE256" s="96"/>
      <c r="DF256" s="96"/>
      <c r="DG256" s="96"/>
      <c r="DH256" s="96"/>
      <c r="DI256" s="96"/>
      <c r="DJ256" s="96"/>
      <c r="DK256" s="96"/>
      <c r="DL256" s="96"/>
      <c r="DM256" s="96"/>
      <c r="DN256" s="96"/>
      <c r="DO256" s="96"/>
      <c r="DP256" s="96"/>
      <c r="DQ256" s="96"/>
      <c r="DR256" s="96"/>
      <c r="DS256" s="96"/>
      <c r="DT256" s="96"/>
      <c r="DU256" s="96"/>
      <c r="DV256" s="96"/>
      <c r="DW256" s="96"/>
      <c r="DX256" s="96"/>
      <c r="DY256" s="96"/>
      <c r="DZ256" s="96"/>
      <c r="EA256" s="96"/>
      <c r="EB256" s="96"/>
      <c r="EC256" s="96"/>
      <c r="ED256" s="96"/>
      <c r="EE256" s="96"/>
      <c r="EF256" s="96"/>
      <c r="EG256" s="96"/>
      <c r="EH256" s="96"/>
    </row>
    <row r="257" spans="2:138" ht="15" customHeight="1">
      <c r="B257" s="104" t="s">
        <v>397</v>
      </c>
      <c r="C257" s="106" t="s">
        <v>181</v>
      </c>
      <c r="H257" s="243"/>
      <c r="I257" s="243"/>
      <c r="J257" s="243"/>
      <c r="K257" s="243"/>
      <c r="L257" s="243"/>
      <c r="M257" s="243"/>
      <c r="N257" s="243"/>
      <c r="O257" s="243"/>
      <c r="P257" s="243"/>
      <c r="Q257" s="243"/>
      <c r="R257" s="243"/>
      <c r="S257" s="243"/>
      <c r="T257" s="243"/>
      <c r="U257" s="132"/>
      <c r="V257" s="132"/>
      <c r="W257" s="132"/>
      <c r="X257" s="132"/>
      <c r="Y257" s="132"/>
      <c r="Z257" s="132"/>
      <c r="AA257" s="132"/>
      <c r="AB257" s="132"/>
      <c r="AC257" s="132"/>
      <c r="AD257" s="132"/>
      <c r="AE257" s="132"/>
      <c r="AF257" s="93"/>
      <c r="AG257" s="93"/>
      <c r="AH257" s="183"/>
      <c r="AI257" s="183"/>
      <c r="AJ257" s="183"/>
      <c r="AK257" s="183"/>
      <c r="AL257" s="183"/>
      <c r="AM257" s="183"/>
      <c r="AN257" s="183"/>
      <c r="AO257" s="183"/>
      <c r="AP257" s="183"/>
      <c r="AQ257" s="183"/>
      <c r="AR257" s="183"/>
      <c r="AS257" s="183"/>
      <c r="AT257" s="183"/>
      <c r="AU257" s="183"/>
      <c r="AV257" s="183"/>
      <c r="AW257" s="183"/>
      <c r="AX257" s="183"/>
      <c r="AY257" s="183"/>
      <c r="AZ257" s="132"/>
      <c r="BA257" s="132"/>
      <c r="BB257" s="132"/>
      <c r="BC257" s="132"/>
      <c r="BD257" s="132"/>
      <c r="BE257" s="132"/>
      <c r="BF257" s="132"/>
      <c r="BG257" s="132"/>
      <c r="BH257" s="132"/>
      <c r="BI257" s="132"/>
      <c r="BJ257" s="132"/>
      <c r="BK257" s="132"/>
      <c r="BL257" s="132"/>
      <c r="BM257" s="132"/>
      <c r="BN257" s="132"/>
      <c r="BO257" s="132"/>
      <c r="BP257" s="132"/>
      <c r="BQ257" s="132"/>
      <c r="BR257" s="132"/>
      <c r="BS257" s="132"/>
      <c r="BT257" s="132"/>
      <c r="BU257" s="132"/>
      <c r="BV257" s="132"/>
      <c r="BW257" s="132"/>
      <c r="BX257" s="132"/>
      <c r="BY257" s="132"/>
      <c r="BZ257" s="132"/>
      <c r="CA257" s="132"/>
      <c r="CB257" s="132"/>
      <c r="CC257" s="132"/>
      <c r="CD257" s="132"/>
      <c r="CE257" s="132"/>
      <c r="CF257" s="96"/>
      <c r="CG257" s="96"/>
      <c r="CH257" s="96"/>
      <c r="CI257" s="183"/>
      <c r="CJ257" s="183"/>
      <c r="CK257" s="183"/>
      <c r="CL257" s="183"/>
      <c r="CM257" s="183"/>
      <c r="CN257" s="183"/>
      <c r="CO257" s="183"/>
      <c r="CP257" s="183"/>
      <c r="CQ257" s="183"/>
      <c r="CR257" s="183"/>
      <c r="CS257" s="183"/>
      <c r="CT257" s="183"/>
      <c r="CU257" s="183"/>
      <c r="CV257" s="183"/>
      <c r="CW257" s="183"/>
      <c r="CX257" s="96"/>
      <c r="CY257" s="96"/>
      <c r="CZ257" s="96"/>
      <c r="DA257" s="96"/>
      <c r="DB257" s="96"/>
      <c r="DC257" s="96"/>
      <c r="DD257" s="96"/>
      <c r="DE257" s="96"/>
      <c r="DF257" s="96"/>
      <c r="DG257" s="96"/>
      <c r="DH257" s="96"/>
      <c r="DI257" s="96"/>
      <c r="DJ257" s="96"/>
      <c r="DK257" s="96"/>
      <c r="DL257" s="96"/>
      <c r="DM257" s="96"/>
      <c r="DN257" s="96"/>
      <c r="DO257" s="96"/>
      <c r="DP257" s="96"/>
      <c r="DQ257" s="96"/>
      <c r="DR257" s="96"/>
      <c r="DS257" s="96"/>
      <c r="DT257" s="96"/>
      <c r="DU257" s="96"/>
      <c r="DV257" s="96"/>
      <c r="DW257" s="96"/>
      <c r="DX257" s="96"/>
      <c r="DY257" s="96"/>
      <c r="DZ257" s="96"/>
      <c r="EA257" s="96"/>
      <c r="EB257" s="96"/>
      <c r="EC257" s="96"/>
      <c r="ED257" s="96"/>
      <c r="EE257" s="96"/>
      <c r="EF257" s="96"/>
      <c r="EG257" s="96"/>
      <c r="EH257" s="96"/>
    </row>
    <row r="258" spans="2:138" ht="15" customHeight="1">
      <c r="B258" s="104" t="s">
        <v>772</v>
      </c>
      <c r="C258" s="106" t="s">
        <v>183</v>
      </c>
      <c r="H258" s="243"/>
      <c r="I258" s="243"/>
      <c r="J258" s="243"/>
      <c r="K258" s="243"/>
      <c r="L258" s="243"/>
      <c r="M258" s="243"/>
      <c r="N258" s="243"/>
      <c r="O258" s="243"/>
      <c r="P258" s="243"/>
      <c r="Q258" s="243"/>
      <c r="R258" s="243"/>
      <c r="S258" s="243"/>
      <c r="T258" s="243"/>
      <c r="U258" s="132"/>
      <c r="V258" s="132"/>
      <c r="W258" s="132"/>
      <c r="X258" s="132"/>
      <c r="Y258" s="132"/>
      <c r="Z258" s="132"/>
      <c r="AA258" s="132"/>
      <c r="AB258" s="132"/>
      <c r="AC258" s="132"/>
      <c r="AD258" s="132"/>
      <c r="AE258" s="132"/>
      <c r="AF258" s="93"/>
      <c r="AG258" s="93"/>
      <c r="AH258" s="183"/>
      <c r="AI258" s="183"/>
      <c r="AJ258" s="183"/>
      <c r="AK258" s="183"/>
      <c r="AL258" s="183"/>
      <c r="AM258" s="183"/>
      <c r="AN258" s="183"/>
      <c r="AO258" s="183"/>
      <c r="AP258" s="183"/>
      <c r="AQ258" s="183"/>
      <c r="AR258" s="183"/>
      <c r="AS258" s="183"/>
      <c r="AT258" s="183"/>
      <c r="AU258" s="183"/>
      <c r="AV258" s="183"/>
      <c r="AW258" s="183"/>
      <c r="AX258" s="183"/>
      <c r="AY258" s="183"/>
      <c r="AZ258" s="132"/>
      <c r="BA258" s="132"/>
      <c r="BB258" s="132"/>
      <c r="BC258" s="132"/>
      <c r="BD258" s="132"/>
      <c r="BE258" s="132"/>
      <c r="BF258" s="132"/>
      <c r="BG258" s="132"/>
      <c r="BH258" s="132"/>
      <c r="BI258" s="132"/>
      <c r="BJ258" s="132"/>
      <c r="BK258" s="132"/>
      <c r="BL258" s="132"/>
      <c r="BM258" s="132"/>
      <c r="BN258" s="132"/>
      <c r="BO258" s="132"/>
      <c r="BP258" s="132"/>
      <c r="BQ258" s="132"/>
      <c r="BR258" s="132"/>
      <c r="BS258" s="132"/>
      <c r="BT258" s="132"/>
      <c r="BU258" s="132"/>
      <c r="BV258" s="132"/>
      <c r="BW258" s="132"/>
      <c r="BX258" s="132"/>
      <c r="BY258" s="132"/>
      <c r="BZ258" s="132"/>
      <c r="CA258" s="132"/>
      <c r="CB258" s="132"/>
      <c r="CC258" s="132"/>
      <c r="CD258" s="132"/>
      <c r="CE258" s="132"/>
      <c r="CF258" s="96"/>
      <c r="CG258" s="96"/>
      <c r="CH258" s="96"/>
      <c r="CI258" s="183"/>
      <c r="CJ258" s="183"/>
      <c r="CK258" s="183"/>
      <c r="CL258" s="183"/>
      <c r="CM258" s="183"/>
      <c r="CN258" s="183"/>
      <c r="CO258" s="183"/>
      <c r="CP258" s="183"/>
      <c r="CQ258" s="183"/>
      <c r="CR258" s="183"/>
      <c r="CS258" s="183"/>
      <c r="CT258" s="183"/>
      <c r="CU258" s="183"/>
      <c r="CV258" s="183"/>
      <c r="CW258" s="183"/>
      <c r="CX258" s="96"/>
      <c r="CY258" s="96"/>
      <c r="CZ258" s="96"/>
      <c r="DA258" s="96"/>
      <c r="DB258" s="96"/>
      <c r="DC258" s="96"/>
      <c r="DD258" s="96"/>
      <c r="DE258" s="96"/>
      <c r="DF258" s="96"/>
      <c r="DG258" s="96"/>
      <c r="DH258" s="96"/>
      <c r="DI258" s="96"/>
      <c r="DJ258" s="96"/>
      <c r="DK258" s="96"/>
      <c r="DL258" s="96"/>
      <c r="DM258" s="96"/>
      <c r="DN258" s="96"/>
      <c r="DO258" s="96"/>
      <c r="DP258" s="96"/>
      <c r="DQ258" s="96"/>
      <c r="DR258" s="96"/>
      <c r="DS258" s="96"/>
      <c r="DT258" s="96"/>
      <c r="DU258" s="96"/>
      <c r="DV258" s="96"/>
      <c r="DW258" s="96"/>
      <c r="DX258" s="96"/>
      <c r="DY258" s="96"/>
      <c r="DZ258" s="96"/>
      <c r="EA258" s="96"/>
      <c r="EB258" s="96"/>
      <c r="EC258" s="96"/>
      <c r="ED258" s="96"/>
      <c r="EE258" s="96"/>
      <c r="EF258" s="96"/>
      <c r="EG258" s="96"/>
      <c r="EH258" s="96"/>
    </row>
    <row r="259" spans="2:138" ht="15" customHeight="1">
      <c r="B259" s="104" t="s">
        <v>399</v>
      </c>
      <c r="C259" s="106" t="s">
        <v>183</v>
      </c>
      <c r="H259" s="243"/>
      <c r="I259" s="243"/>
      <c r="J259" s="243"/>
      <c r="K259" s="243"/>
      <c r="L259" s="243"/>
      <c r="M259" s="243"/>
      <c r="N259" s="243"/>
      <c r="O259" s="243"/>
      <c r="P259" s="243"/>
      <c r="Q259" s="243"/>
      <c r="R259" s="243"/>
      <c r="S259" s="243"/>
      <c r="T259" s="243"/>
      <c r="U259" s="132"/>
      <c r="V259" s="132"/>
      <c r="W259" s="132"/>
      <c r="X259" s="132"/>
      <c r="Y259" s="132"/>
      <c r="Z259" s="132"/>
      <c r="AA259" s="132"/>
      <c r="AB259" s="132"/>
      <c r="AC259" s="132"/>
      <c r="AD259" s="132"/>
      <c r="AE259" s="132"/>
      <c r="AF259" s="93"/>
      <c r="AG259" s="93"/>
      <c r="AH259" s="183"/>
      <c r="AI259" s="183"/>
      <c r="AJ259" s="183"/>
      <c r="AK259" s="183"/>
      <c r="AL259" s="183"/>
      <c r="AM259" s="183"/>
      <c r="AN259" s="183"/>
      <c r="AO259" s="183"/>
      <c r="AP259" s="183"/>
      <c r="AQ259" s="183"/>
      <c r="AR259" s="183"/>
      <c r="AS259" s="183"/>
      <c r="AT259" s="183"/>
      <c r="AU259" s="183"/>
      <c r="AV259" s="183"/>
      <c r="AW259" s="183"/>
      <c r="AX259" s="183"/>
      <c r="AY259" s="183"/>
      <c r="AZ259" s="132"/>
      <c r="BA259" s="132"/>
      <c r="BB259" s="132"/>
      <c r="BC259" s="132"/>
      <c r="BD259" s="132"/>
      <c r="BE259" s="132"/>
      <c r="BF259" s="132"/>
      <c r="BG259" s="132"/>
      <c r="BH259" s="132"/>
      <c r="BI259" s="132"/>
      <c r="BJ259" s="132"/>
      <c r="BK259" s="132"/>
      <c r="BL259" s="132"/>
      <c r="BM259" s="132"/>
      <c r="BN259" s="132"/>
      <c r="BO259" s="132"/>
      <c r="BP259" s="132"/>
      <c r="BQ259" s="132"/>
      <c r="BR259" s="132"/>
      <c r="BS259" s="132"/>
      <c r="BT259" s="132"/>
      <c r="BU259" s="132"/>
      <c r="BV259" s="132"/>
      <c r="BW259" s="132"/>
      <c r="BX259" s="132"/>
      <c r="BY259" s="132"/>
      <c r="BZ259" s="132"/>
      <c r="CA259" s="132"/>
      <c r="CB259" s="132"/>
      <c r="CC259" s="132"/>
      <c r="CD259" s="132"/>
      <c r="CE259" s="132"/>
      <c r="CF259" s="96"/>
      <c r="CG259" s="96"/>
      <c r="CH259" s="96"/>
      <c r="CI259" s="183"/>
      <c r="CJ259" s="183"/>
      <c r="CK259" s="183"/>
      <c r="CL259" s="183"/>
      <c r="CM259" s="183"/>
      <c r="CN259" s="183"/>
      <c r="CO259" s="183"/>
      <c r="CP259" s="183"/>
      <c r="CQ259" s="183"/>
      <c r="CR259" s="183"/>
      <c r="CS259" s="183"/>
      <c r="CT259" s="183"/>
      <c r="CU259" s="183"/>
      <c r="CV259" s="183"/>
      <c r="CW259" s="183"/>
      <c r="CX259" s="96"/>
      <c r="CY259" s="96"/>
      <c r="CZ259" s="96"/>
      <c r="DA259" s="96"/>
      <c r="DB259" s="96"/>
      <c r="DC259" s="96"/>
      <c r="DD259" s="96"/>
      <c r="DE259" s="96"/>
      <c r="DF259" s="96"/>
      <c r="DG259" s="96"/>
      <c r="DH259" s="96"/>
      <c r="DI259" s="96"/>
      <c r="DJ259" s="96"/>
      <c r="DK259" s="96"/>
      <c r="DL259" s="96"/>
      <c r="DM259" s="96"/>
      <c r="DN259" s="96"/>
      <c r="DO259" s="96"/>
      <c r="DP259" s="96"/>
      <c r="DQ259" s="96"/>
      <c r="DR259" s="96"/>
      <c r="DS259" s="96"/>
      <c r="DT259" s="96"/>
      <c r="DU259" s="96"/>
      <c r="DV259" s="96"/>
      <c r="DW259" s="96"/>
      <c r="DX259" s="96"/>
      <c r="DY259" s="96"/>
      <c r="DZ259" s="96"/>
      <c r="EA259" s="96"/>
      <c r="EB259" s="96"/>
      <c r="EC259" s="96"/>
      <c r="ED259" s="96"/>
      <c r="EE259" s="96"/>
      <c r="EF259" s="96"/>
      <c r="EG259" s="96"/>
      <c r="EH259" s="96"/>
    </row>
    <row r="260" spans="2:138" ht="15" customHeight="1">
      <c r="B260" s="104" t="s">
        <v>400</v>
      </c>
      <c r="C260" s="106" t="s">
        <v>264</v>
      </c>
      <c r="H260" s="243"/>
      <c r="I260" s="243"/>
      <c r="J260" s="243"/>
      <c r="K260" s="243"/>
      <c r="L260" s="243"/>
      <c r="M260" s="243"/>
      <c r="N260" s="243"/>
      <c r="O260" s="243"/>
      <c r="P260" s="243"/>
      <c r="Q260" s="243"/>
      <c r="R260" s="243"/>
      <c r="S260" s="243"/>
      <c r="T260" s="243"/>
      <c r="U260" s="132"/>
      <c r="V260" s="132"/>
      <c r="W260" s="132"/>
      <c r="X260" s="132"/>
      <c r="Y260" s="132"/>
      <c r="Z260" s="132"/>
      <c r="AA260" s="132"/>
      <c r="AB260" s="132"/>
      <c r="AC260" s="132"/>
      <c r="AD260" s="132"/>
      <c r="AE260" s="132"/>
      <c r="AF260" s="93"/>
      <c r="AG260" s="9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/>
      <c r="AR260" s="183"/>
      <c r="AS260" s="183"/>
      <c r="AT260" s="183"/>
      <c r="AU260" s="183"/>
      <c r="AV260" s="183"/>
      <c r="AW260" s="183"/>
      <c r="AX260" s="183"/>
      <c r="AY260" s="183"/>
      <c r="AZ260" s="132"/>
      <c r="BA260" s="132"/>
      <c r="BB260" s="132"/>
      <c r="BC260" s="132"/>
      <c r="BD260" s="132"/>
      <c r="BE260" s="132"/>
      <c r="BF260" s="132"/>
      <c r="BG260" s="132"/>
      <c r="BH260" s="132"/>
      <c r="BI260" s="132"/>
      <c r="BJ260" s="132"/>
      <c r="BK260" s="132"/>
      <c r="BL260" s="132"/>
      <c r="BM260" s="132"/>
      <c r="BN260" s="132"/>
      <c r="BO260" s="132"/>
      <c r="BP260" s="132"/>
      <c r="BQ260" s="132"/>
      <c r="BR260" s="132"/>
      <c r="BS260" s="132"/>
      <c r="BT260" s="132"/>
      <c r="BU260" s="132"/>
      <c r="BV260" s="132"/>
      <c r="BW260" s="132"/>
      <c r="BX260" s="132"/>
      <c r="BY260" s="132"/>
      <c r="BZ260" s="132"/>
      <c r="CA260" s="132"/>
      <c r="CB260" s="132"/>
      <c r="CC260" s="132"/>
      <c r="CD260" s="132"/>
      <c r="CE260" s="132"/>
      <c r="CF260" s="96"/>
      <c r="CG260" s="96"/>
      <c r="CH260" s="96"/>
      <c r="CI260" s="183"/>
      <c r="CJ260" s="183"/>
      <c r="CK260" s="183"/>
      <c r="CL260" s="183"/>
      <c r="CM260" s="183"/>
      <c r="CN260" s="183"/>
      <c r="CO260" s="183"/>
      <c r="CP260" s="183"/>
      <c r="CQ260" s="183"/>
      <c r="CR260" s="183"/>
      <c r="CS260" s="183"/>
      <c r="CT260" s="183"/>
      <c r="CU260" s="183"/>
      <c r="CV260" s="183"/>
      <c r="CW260" s="183"/>
      <c r="CX260" s="96"/>
      <c r="CY260" s="96"/>
      <c r="CZ260" s="96"/>
      <c r="DA260" s="96"/>
      <c r="DB260" s="96"/>
      <c r="DC260" s="96"/>
      <c r="DD260" s="96"/>
      <c r="DE260" s="96"/>
      <c r="DF260" s="96"/>
      <c r="DG260" s="96"/>
      <c r="DH260" s="96"/>
      <c r="DI260" s="96"/>
      <c r="DJ260" s="96"/>
      <c r="DK260" s="96"/>
      <c r="DL260" s="96"/>
      <c r="DM260" s="96"/>
      <c r="DN260" s="96"/>
      <c r="DO260" s="96"/>
      <c r="DP260" s="96"/>
      <c r="DQ260" s="96"/>
      <c r="DR260" s="96"/>
      <c r="DS260" s="96"/>
      <c r="DT260" s="96"/>
      <c r="DU260" s="96"/>
      <c r="DV260" s="96"/>
      <c r="DW260" s="96"/>
      <c r="DX260" s="96"/>
      <c r="DY260" s="96"/>
      <c r="DZ260" s="96"/>
      <c r="EA260" s="96"/>
      <c r="EB260" s="96"/>
      <c r="EC260" s="96"/>
      <c r="ED260" s="96"/>
      <c r="EE260" s="96"/>
      <c r="EF260" s="96"/>
      <c r="EG260" s="96"/>
      <c r="EH260" s="96"/>
    </row>
    <row r="261" spans="2:138" ht="15" customHeight="1">
      <c r="B261" s="104" t="s">
        <v>401</v>
      </c>
      <c r="C261" s="106" t="s">
        <v>264</v>
      </c>
      <c r="H261" s="243"/>
      <c r="I261" s="243"/>
      <c r="J261" s="243"/>
      <c r="K261" s="243"/>
      <c r="L261" s="243"/>
      <c r="M261" s="243"/>
      <c r="N261" s="243"/>
      <c r="O261" s="243"/>
      <c r="P261" s="243"/>
      <c r="Q261" s="243"/>
      <c r="R261" s="243"/>
      <c r="S261" s="243"/>
      <c r="T261" s="243"/>
      <c r="U261" s="132"/>
      <c r="V261" s="132"/>
      <c r="W261" s="132"/>
      <c r="X261" s="132"/>
      <c r="Y261" s="132"/>
      <c r="Z261" s="132"/>
      <c r="AA261" s="132"/>
      <c r="AB261" s="132"/>
      <c r="AC261" s="132"/>
      <c r="AD261" s="132"/>
      <c r="AE261" s="132"/>
      <c r="AF261" s="93"/>
      <c r="AG261" s="9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/>
      <c r="AS261" s="183"/>
      <c r="AT261" s="183"/>
      <c r="AU261" s="183"/>
      <c r="AV261" s="183"/>
      <c r="AW261" s="183"/>
      <c r="AX261" s="183"/>
      <c r="AY261" s="183"/>
      <c r="AZ261" s="132"/>
      <c r="BA261" s="132"/>
      <c r="BB261" s="132"/>
      <c r="BC261" s="132"/>
      <c r="BD261" s="132"/>
      <c r="BE261" s="132"/>
      <c r="BF261" s="132"/>
      <c r="BG261" s="132"/>
      <c r="BH261" s="132"/>
      <c r="BI261" s="132"/>
      <c r="BJ261" s="132"/>
      <c r="BK261" s="132"/>
      <c r="BL261" s="132"/>
      <c r="BM261" s="132"/>
      <c r="BN261" s="132"/>
      <c r="BO261" s="132"/>
      <c r="BP261" s="132"/>
      <c r="BQ261" s="132"/>
      <c r="BR261" s="132"/>
      <c r="BS261" s="132"/>
      <c r="BT261" s="132"/>
      <c r="BU261" s="132"/>
      <c r="BV261" s="132"/>
      <c r="BW261" s="132"/>
      <c r="BX261" s="132"/>
      <c r="BY261" s="132"/>
      <c r="BZ261" s="132"/>
      <c r="CA261" s="132"/>
      <c r="CB261" s="132"/>
      <c r="CC261" s="132"/>
      <c r="CD261" s="132"/>
      <c r="CE261" s="132"/>
      <c r="CF261" s="96"/>
      <c r="CG261" s="96"/>
      <c r="CH261" s="96"/>
      <c r="CI261" s="183"/>
      <c r="CJ261" s="183"/>
      <c r="CK261" s="183"/>
      <c r="CL261" s="183"/>
      <c r="CM261" s="183"/>
      <c r="CN261" s="183"/>
      <c r="CO261" s="183"/>
      <c r="CP261" s="183"/>
      <c r="CQ261" s="183"/>
      <c r="CR261" s="183"/>
      <c r="CS261" s="183"/>
      <c r="CT261" s="183"/>
      <c r="CU261" s="183"/>
      <c r="CV261" s="183"/>
      <c r="CW261" s="183"/>
      <c r="CX261" s="96"/>
      <c r="CY261" s="96"/>
      <c r="CZ261" s="96"/>
      <c r="DA261" s="96"/>
      <c r="DB261" s="96"/>
      <c r="DC261" s="96"/>
      <c r="DD261" s="96"/>
      <c r="DE261" s="96"/>
      <c r="DF261" s="96"/>
      <c r="DG261" s="96"/>
      <c r="DH261" s="96"/>
      <c r="DI261" s="96"/>
      <c r="DJ261" s="96"/>
      <c r="DK261" s="96"/>
      <c r="DL261" s="96"/>
      <c r="DM261" s="96"/>
      <c r="DN261" s="96"/>
      <c r="DO261" s="96"/>
      <c r="DP261" s="96"/>
      <c r="DQ261" s="96"/>
      <c r="DR261" s="96"/>
      <c r="DS261" s="96"/>
      <c r="DT261" s="96"/>
      <c r="DU261" s="96"/>
      <c r="DV261" s="96"/>
      <c r="DW261" s="96"/>
      <c r="DX261" s="96"/>
      <c r="DY261" s="96"/>
      <c r="DZ261" s="96"/>
      <c r="EA261" s="96"/>
      <c r="EB261" s="96"/>
      <c r="EC261" s="96"/>
      <c r="ED261" s="96"/>
      <c r="EE261" s="96"/>
      <c r="EF261" s="96"/>
      <c r="EG261" s="96"/>
      <c r="EH261" s="96"/>
    </row>
    <row r="262" spans="2:138" ht="15" customHeight="1">
      <c r="B262" s="104" t="s">
        <v>400</v>
      </c>
      <c r="C262" s="106" t="s">
        <v>266</v>
      </c>
      <c r="H262" s="243"/>
      <c r="I262" s="243"/>
      <c r="J262" s="243"/>
      <c r="K262" s="243"/>
      <c r="L262" s="243"/>
      <c r="M262" s="243"/>
      <c r="N262" s="243"/>
      <c r="O262" s="243"/>
      <c r="P262" s="243"/>
      <c r="Q262" s="243"/>
      <c r="R262" s="243"/>
      <c r="S262" s="243"/>
      <c r="T262" s="243"/>
      <c r="U262" s="132"/>
      <c r="V262" s="132"/>
      <c r="W262" s="132"/>
      <c r="X262" s="132"/>
      <c r="Y262" s="132"/>
      <c r="Z262" s="132"/>
      <c r="AA262" s="132"/>
      <c r="AB262" s="132"/>
      <c r="AC262" s="132"/>
      <c r="AD262" s="132"/>
      <c r="AE262" s="132"/>
      <c r="AF262" s="93"/>
      <c r="AG262" s="93"/>
      <c r="AH262" s="183"/>
      <c r="AI262" s="183"/>
      <c r="AJ262" s="183"/>
      <c r="AK262" s="183"/>
      <c r="AL262" s="183"/>
      <c r="AM262" s="183"/>
      <c r="AN262" s="183"/>
      <c r="AO262" s="183"/>
      <c r="AP262" s="183"/>
      <c r="AQ262" s="183"/>
      <c r="AR262" s="183"/>
      <c r="AS262" s="183"/>
      <c r="AT262" s="183"/>
      <c r="AU262" s="183"/>
      <c r="AV262" s="183"/>
      <c r="AW262" s="183"/>
      <c r="AX262" s="183"/>
      <c r="AY262" s="183"/>
      <c r="AZ262" s="132"/>
      <c r="BA262" s="132"/>
      <c r="BB262" s="132"/>
      <c r="BC262" s="132"/>
      <c r="BD262" s="132"/>
      <c r="BE262" s="132"/>
      <c r="BF262" s="132"/>
      <c r="BG262" s="132"/>
      <c r="BH262" s="132"/>
      <c r="BI262" s="132"/>
      <c r="BJ262" s="132"/>
      <c r="BK262" s="132"/>
      <c r="BL262" s="132"/>
      <c r="BM262" s="132"/>
      <c r="BN262" s="132"/>
      <c r="BO262" s="132"/>
      <c r="BP262" s="132"/>
      <c r="BQ262" s="132"/>
      <c r="BR262" s="132"/>
      <c r="BS262" s="132"/>
      <c r="BT262" s="132"/>
      <c r="BU262" s="132"/>
      <c r="BV262" s="132"/>
      <c r="BW262" s="132"/>
      <c r="BX262" s="132"/>
      <c r="BY262" s="132"/>
      <c r="BZ262" s="132"/>
      <c r="CA262" s="132"/>
      <c r="CB262" s="132"/>
      <c r="CC262" s="132"/>
      <c r="CD262" s="132"/>
      <c r="CE262" s="132"/>
      <c r="CF262" s="96"/>
      <c r="CG262" s="96"/>
      <c r="CH262" s="96"/>
      <c r="CI262" s="183"/>
      <c r="CJ262" s="183"/>
      <c r="CK262" s="183"/>
      <c r="CL262" s="183"/>
      <c r="CM262" s="183"/>
      <c r="CN262" s="183"/>
      <c r="CO262" s="183"/>
      <c r="CP262" s="183"/>
      <c r="CQ262" s="183"/>
      <c r="CR262" s="183"/>
      <c r="CS262" s="183"/>
      <c r="CT262" s="183"/>
      <c r="CU262" s="183"/>
      <c r="CV262" s="183"/>
      <c r="CW262" s="183"/>
      <c r="CX262" s="96"/>
      <c r="CY262" s="96"/>
      <c r="CZ262" s="96"/>
      <c r="DA262" s="96"/>
      <c r="DB262" s="96"/>
      <c r="DC262" s="96"/>
      <c r="DD262" s="96"/>
      <c r="DE262" s="96"/>
      <c r="DF262" s="96"/>
      <c r="DG262" s="96"/>
      <c r="DH262" s="96"/>
      <c r="DI262" s="96"/>
      <c r="DJ262" s="96"/>
      <c r="DK262" s="96"/>
      <c r="DL262" s="96"/>
      <c r="DM262" s="96"/>
      <c r="DN262" s="96"/>
      <c r="DO262" s="96"/>
      <c r="DP262" s="96"/>
      <c r="DQ262" s="96"/>
      <c r="DR262" s="96"/>
      <c r="DS262" s="96"/>
      <c r="DT262" s="96"/>
      <c r="DU262" s="96"/>
      <c r="DV262" s="96"/>
      <c r="DW262" s="96"/>
      <c r="DX262" s="96"/>
      <c r="DY262" s="96"/>
      <c r="DZ262" s="96"/>
      <c r="EA262" s="96"/>
      <c r="EB262" s="96"/>
      <c r="EC262" s="96"/>
      <c r="ED262" s="96"/>
      <c r="EE262" s="96"/>
      <c r="EF262" s="96"/>
      <c r="EG262" s="96"/>
      <c r="EH262" s="96"/>
    </row>
    <row r="263" spans="2:138" ht="15" customHeight="1">
      <c r="B263" s="104" t="s">
        <v>401</v>
      </c>
      <c r="C263" s="106" t="s">
        <v>266</v>
      </c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243"/>
      <c r="T263" s="243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93"/>
      <c r="AG263" s="93"/>
      <c r="AH263" s="183"/>
      <c r="AI263" s="183"/>
      <c r="AJ263" s="183"/>
      <c r="AK263" s="183"/>
      <c r="AL263" s="183"/>
      <c r="AM263" s="183"/>
      <c r="AN263" s="183"/>
      <c r="AO263" s="183"/>
      <c r="AP263" s="183"/>
      <c r="AQ263" s="183"/>
      <c r="AR263" s="183"/>
      <c r="AS263" s="183"/>
      <c r="AT263" s="183"/>
      <c r="AU263" s="183"/>
      <c r="AV263" s="183"/>
      <c r="AW263" s="183"/>
      <c r="AX263" s="183"/>
      <c r="AY263" s="183"/>
      <c r="AZ263" s="132"/>
      <c r="BA263" s="132"/>
      <c r="BB263" s="132"/>
      <c r="BC263" s="132"/>
      <c r="BD263" s="132"/>
      <c r="BE263" s="132"/>
      <c r="BF263" s="132"/>
      <c r="BG263" s="132"/>
      <c r="BH263" s="132"/>
      <c r="BI263" s="132"/>
      <c r="BJ263" s="132"/>
      <c r="BK263" s="132"/>
      <c r="BL263" s="132"/>
      <c r="BM263" s="132"/>
      <c r="BN263" s="132"/>
      <c r="BO263" s="132"/>
      <c r="BP263" s="132"/>
      <c r="BQ263" s="132"/>
      <c r="BR263" s="132"/>
      <c r="BS263" s="132"/>
      <c r="BT263" s="132"/>
      <c r="BU263" s="132"/>
      <c r="BV263" s="132"/>
      <c r="BW263" s="132"/>
      <c r="BX263" s="132"/>
      <c r="BY263" s="132"/>
      <c r="BZ263" s="132"/>
      <c r="CA263" s="132"/>
      <c r="CB263" s="132"/>
      <c r="CC263" s="132"/>
      <c r="CD263" s="132"/>
      <c r="CE263" s="132"/>
      <c r="CF263" s="96"/>
      <c r="CG263" s="96"/>
      <c r="CH263" s="96"/>
      <c r="CI263" s="183"/>
      <c r="CJ263" s="183"/>
      <c r="CK263" s="183"/>
      <c r="CL263" s="183"/>
      <c r="CM263" s="183"/>
      <c r="CN263" s="183"/>
      <c r="CO263" s="183"/>
      <c r="CP263" s="183"/>
      <c r="CQ263" s="183"/>
      <c r="CR263" s="183"/>
      <c r="CS263" s="183"/>
      <c r="CT263" s="183"/>
      <c r="CU263" s="183"/>
      <c r="CV263" s="183"/>
      <c r="CW263" s="183"/>
      <c r="CX263" s="96"/>
      <c r="CY263" s="96"/>
      <c r="CZ263" s="96"/>
      <c r="DA263" s="96"/>
      <c r="DB263" s="96"/>
      <c r="DC263" s="96"/>
      <c r="DD263" s="96"/>
      <c r="DE263" s="96"/>
      <c r="DF263" s="96"/>
      <c r="DG263" s="96"/>
      <c r="DH263" s="96"/>
      <c r="DI263" s="96"/>
      <c r="DJ263" s="96"/>
      <c r="DK263" s="96"/>
      <c r="DL263" s="96"/>
      <c r="DM263" s="96"/>
      <c r="DN263" s="96"/>
      <c r="DO263" s="96"/>
      <c r="DP263" s="96"/>
      <c r="DQ263" s="96"/>
      <c r="DR263" s="96"/>
      <c r="DS263" s="96"/>
      <c r="DT263" s="96"/>
      <c r="DU263" s="96"/>
      <c r="DV263" s="96"/>
      <c r="DW263" s="96"/>
      <c r="DX263" s="96"/>
      <c r="DY263" s="96"/>
      <c r="DZ263" s="96"/>
      <c r="EA263" s="96"/>
      <c r="EB263" s="96"/>
      <c r="EC263" s="96"/>
      <c r="ED263" s="96"/>
      <c r="EE263" s="96"/>
      <c r="EF263" s="96"/>
      <c r="EG263" s="96"/>
      <c r="EH263" s="96"/>
    </row>
    <row r="264" spans="2:138" ht="15" customHeight="1">
      <c r="B264" s="84" t="s">
        <v>402</v>
      </c>
      <c r="C264" s="106" t="s">
        <v>181</v>
      </c>
      <c r="H264" s="243"/>
      <c r="I264" s="243"/>
      <c r="J264" s="243"/>
      <c r="K264" s="243"/>
      <c r="L264" s="243"/>
      <c r="M264" s="243"/>
      <c r="N264" s="243"/>
      <c r="O264" s="243"/>
      <c r="P264" s="243"/>
      <c r="Q264" s="243"/>
      <c r="R264" s="243"/>
      <c r="S264" s="243"/>
      <c r="T264" s="243"/>
      <c r="U264" s="132"/>
      <c r="V264" s="132"/>
      <c r="W264" s="132"/>
      <c r="X264" s="132"/>
      <c r="Y264" s="132"/>
      <c r="Z264" s="132"/>
      <c r="AA264" s="132"/>
      <c r="AB264" s="132"/>
      <c r="AC264" s="132"/>
      <c r="AD264" s="132"/>
      <c r="AE264" s="132"/>
      <c r="AF264" s="93"/>
      <c r="AG264" s="93"/>
      <c r="AH264" s="183"/>
      <c r="AI264" s="183"/>
      <c r="AJ264" s="183"/>
      <c r="AK264" s="183"/>
      <c r="AL264" s="183"/>
      <c r="AM264" s="183"/>
      <c r="AN264" s="183"/>
      <c r="AO264" s="183"/>
      <c r="AP264" s="183"/>
      <c r="AQ264" s="183"/>
      <c r="AR264" s="183"/>
      <c r="AS264" s="183"/>
      <c r="AT264" s="183"/>
      <c r="AU264" s="183"/>
      <c r="AV264" s="183"/>
      <c r="AW264" s="183"/>
      <c r="AX264" s="183"/>
      <c r="AY264" s="183"/>
      <c r="AZ264" s="132"/>
      <c r="BA264" s="132"/>
      <c r="BB264" s="132"/>
      <c r="BC264" s="132"/>
      <c r="BD264" s="132"/>
      <c r="BE264" s="132"/>
      <c r="BF264" s="132"/>
      <c r="BG264" s="132"/>
      <c r="BH264" s="132"/>
      <c r="BI264" s="132"/>
      <c r="BJ264" s="132"/>
      <c r="BK264" s="132"/>
      <c r="BL264" s="132"/>
      <c r="BM264" s="132"/>
      <c r="BN264" s="132"/>
      <c r="BO264" s="132"/>
      <c r="BP264" s="132"/>
      <c r="BQ264" s="132"/>
      <c r="BR264" s="132"/>
      <c r="BS264" s="132"/>
      <c r="BT264" s="132"/>
      <c r="BU264" s="132"/>
      <c r="BV264" s="132"/>
      <c r="BW264" s="132"/>
      <c r="BX264" s="132"/>
      <c r="BY264" s="132"/>
      <c r="BZ264" s="132"/>
      <c r="CA264" s="132"/>
      <c r="CB264" s="132"/>
      <c r="CC264" s="132"/>
      <c r="CD264" s="132"/>
      <c r="CE264" s="132"/>
      <c r="CF264" s="96"/>
      <c r="CG264" s="96"/>
      <c r="CH264" s="96"/>
      <c r="CI264" s="183"/>
      <c r="CJ264" s="183"/>
      <c r="CK264" s="183"/>
      <c r="CL264" s="183"/>
      <c r="CM264" s="183"/>
      <c r="CN264" s="183"/>
      <c r="CO264" s="183"/>
      <c r="CP264" s="183"/>
      <c r="CQ264" s="183"/>
      <c r="CR264" s="183"/>
      <c r="CS264" s="183"/>
      <c r="CT264" s="183"/>
      <c r="CU264" s="183"/>
      <c r="CV264" s="183"/>
      <c r="CW264" s="183"/>
      <c r="CX264" s="96"/>
      <c r="CY264" s="96"/>
      <c r="CZ264" s="96"/>
      <c r="DA264" s="96"/>
      <c r="DB264" s="96"/>
      <c r="DC264" s="96"/>
      <c r="DD264" s="96"/>
      <c r="DE264" s="96"/>
      <c r="DF264" s="96"/>
      <c r="DG264" s="96"/>
      <c r="DH264" s="96"/>
      <c r="DI264" s="96"/>
      <c r="DJ264" s="96"/>
      <c r="DK264" s="96"/>
      <c r="DL264" s="96"/>
      <c r="DM264" s="96"/>
      <c r="DN264" s="96"/>
      <c r="DO264" s="96"/>
      <c r="DP264" s="96"/>
      <c r="DQ264" s="96"/>
      <c r="DR264" s="96"/>
      <c r="DS264" s="96"/>
      <c r="DT264" s="96"/>
      <c r="DU264" s="96"/>
      <c r="DV264" s="96"/>
      <c r="DW264" s="96"/>
      <c r="DX264" s="96"/>
      <c r="DY264" s="96"/>
      <c r="DZ264" s="96"/>
      <c r="EA264" s="96"/>
      <c r="EB264" s="96"/>
      <c r="EC264" s="96"/>
      <c r="ED264" s="96"/>
      <c r="EE264" s="96"/>
      <c r="EF264" s="96"/>
      <c r="EG264" s="96"/>
      <c r="EH264" s="96"/>
    </row>
    <row r="265" spans="2:138" ht="15" customHeight="1">
      <c r="B265" s="85" t="s">
        <v>403</v>
      </c>
      <c r="C265" s="106" t="s">
        <v>181</v>
      </c>
      <c r="H265" s="243"/>
      <c r="I265" s="243"/>
      <c r="J265" s="243"/>
      <c r="K265" s="243"/>
      <c r="L265" s="243"/>
      <c r="M265" s="243"/>
      <c r="N265" s="243"/>
      <c r="O265" s="243"/>
      <c r="P265" s="243"/>
      <c r="Q265" s="243"/>
      <c r="R265" s="243"/>
      <c r="S265" s="243"/>
      <c r="T265" s="243"/>
      <c r="U265" s="132"/>
      <c r="V265" s="132"/>
      <c r="W265" s="132"/>
      <c r="X265" s="132"/>
      <c r="Y265" s="132"/>
      <c r="Z265" s="132"/>
      <c r="AA265" s="132"/>
      <c r="AB265" s="132"/>
      <c r="AC265" s="132"/>
      <c r="AD265" s="132"/>
      <c r="AE265" s="132"/>
      <c r="AF265" s="93"/>
      <c r="AG265" s="93"/>
      <c r="AH265" s="183"/>
      <c r="AI265" s="183"/>
      <c r="AJ265" s="183"/>
      <c r="AK265" s="183"/>
      <c r="AL265" s="183"/>
      <c r="AM265" s="183"/>
      <c r="AN265" s="183"/>
      <c r="AO265" s="183"/>
      <c r="AP265" s="183"/>
      <c r="AQ265" s="183"/>
      <c r="AR265" s="183"/>
      <c r="AS265" s="183"/>
      <c r="AT265" s="183"/>
      <c r="AU265" s="183"/>
      <c r="AV265" s="183"/>
      <c r="AW265" s="183"/>
      <c r="AX265" s="183"/>
      <c r="AY265" s="183"/>
      <c r="AZ265" s="132"/>
      <c r="BA265" s="132"/>
      <c r="BB265" s="132"/>
      <c r="BC265" s="132"/>
      <c r="BD265" s="132"/>
      <c r="BE265" s="132"/>
      <c r="BF265" s="132"/>
      <c r="BG265" s="132"/>
      <c r="BH265" s="132"/>
      <c r="BI265" s="132"/>
      <c r="BJ265" s="132"/>
      <c r="BK265" s="132"/>
      <c r="BL265" s="132"/>
      <c r="BM265" s="132"/>
      <c r="BN265" s="132"/>
      <c r="BO265" s="132"/>
      <c r="BP265" s="132"/>
      <c r="BQ265" s="132"/>
      <c r="BR265" s="132"/>
      <c r="BS265" s="132"/>
      <c r="BT265" s="132"/>
      <c r="BU265" s="132"/>
      <c r="BV265" s="132"/>
      <c r="BW265" s="132"/>
      <c r="BX265" s="132"/>
      <c r="BY265" s="132"/>
      <c r="BZ265" s="132"/>
      <c r="CA265" s="132"/>
      <c r="CB265" s="132"/>
      <c r="CC265" s="132"/>
      <c r="CD265" s="132"/>
      <c r="CE265" s="132"/>
      <c r="CF265" s="96"/>
      <c r="CG265" s="96"/>
      <c r="CH265" s="96"/>
      <c r="CI265" s="183"/>
      <c r="CJ265" s="183"/>
      <c r="CK265" s="183"/>
      <c r="CL265" s="183"/>
      <c r="CM265" s="183"/>
      <c r="CN265" s="183"/>
      <c r="CO265" s="183"/>
      <c r="CP265" s="183"/>
      <c r="CQ265" s="183"/>
      <c r="CR265" s="183"/>
      <c r="CS265" s="183"/>
      <c r="CT265" s="183"/>
      <c r="CU265" s="183"/>
      <c r="CV265" s="183"/>
      <c r="CW265" s="183"/>
      <c r="CX265" s="96"/>
      <c r="CY265" s="96"/>
      <c r="CZ265" s="96"/>
      <c r="DA265" s="96"/>
      <c r="DB265" s="96"/>
      <c r="DC265" s="96"/>
      <c r="DD265" s="96"/>
      <c r="DE265" s="96"/>
      <c r="DF265" s="96"/>
      <c r="DG265" s="96"/>
      <c r="DH265" s="96"/>
      <c r="DI265" s="96"/>
      <c r="DJ265" s="96"/>
      <c r="DK265" s="96"/>
      <c r="DL265" s="96"/>
      <c r="DM265" s="96"/>
      <c r="DN265" s="96"/>
      <c r="DO265" s="96"/>
      <c r="DP265" s="96"/>
      <c r="DQ265" s="96"/>
      <c r="DR265" s="96"/>
      <c r="DS265" s="96"/>
      <c r="DT265" s="96"/>
      <c r="DU265" s="96"/>
      <c r="DV265" s="96"/>
      <c r="DW265" s="96"/>
      <c r="DX265" s="96"/>
      <c r="DY265" s="96"/>
      <c r="DZ265" s="96"/>
      <c r="EA265" s="96"/>
      <c r="EB265" s="96"/>
      <c r="EC265" s="96"/>
      <c r="ED265" s="96"/>
      <c r="EE265" s="96"/>
      <c r="EF265" s="96"/>
      <c r="EG265" s="96"/>
      <c r="EH265" s="96"/>
    </row>
    <row r="266" spans="2:138" ht="15" customHeight="1">
      <c r="B266" s="85" t="s">
        <v>404</v>
      </c>
      <c r="C266" s="106" t="s">
        <v>152</v>
      </c>
      <c r="H266" s="243"/>
      <c r="I266" s="243"/>
      <c r="J266" s="243"/>
      <c r="K266" s="243"/>
      <c r="L266" s="243"/>
      <c r="M266" s="243"/>
      <c r="N266" s="243"/>
      <c r="O266" s="243"/>
      <c r="P266" s="243"/>
      <c r="Q266" s="243"/>
      <c r="R266" s="243"/>
      <c r="S266" s="243"/>
      <c r="T266" s="243"/>
      <c r="U266" s="132"/>
      <c r="V266" s="132"/>
      <c r="W266" s="132"/>
      <c r="X266" s="132"/>
      <c r="Y266" s="132"/>
      <c r="Z266" s="132"/>
      <c r="AA266" s="132"/>
      <c r="AB266" s="132"/>
      <c r="AC266" s="132"/>
      <c r="AD266" s="132"/>
      <c r="AE266" s="132"/>
      <c r="AF266" s="93"/>
      <c r="AG266" s="93"/>
      <c r="AH266" s="183"/>
      <c r="AI266" s="183"/>
      <c r="AJ266" s="183"/>
      <c r="AK266" s="183"/>
      <c r="AL266" s="183"/>
      <c r="AM266" s="183"/>
      <c r="AN266" s="183"/>
      <c r="AO266" s="183"/>
      <c r="AP266" s="183"/>
      <c r="AQ266" s="183"/>
      <c r="AR266" s="183"/>
      <c r="AS266" s="183"/>
      <c r="AT266" s="183"/>
      <c r="AU266" s="183"/>
      <c r="AV266" s="183"/>
      <c r="AW266" s="183"/>
      <c r="AX266" s="183"/>
      <c r="AY266" s="183"/>
      <c r="AZ266" s="132"/>
      <c r="BA266" s="132"/>
      <c r="BB266" s="132"/>
      <c r="BC266" s="132"/>
      <c r="BD266" s="132"/>
      <c r="BE266" s="132"/>
      <c r="BF266" s="132"/>
      <c r="BG266" s="132"/>
      <c r="BH266" s="132"/>
      <c r="BI266" s="132"/>
      <c r="BJ266" s="132"/>
      <c r="BK266" s="132"/>
      <c r="BL266" s="132"/>
      <c r="BM266" s="132"/>
      <c r="BN266" s="132"/>
      <c r="BO266" s="132"/>
      <c r="BP266" s="132"/>
      <c r="BQ266" s="132"/>
      <c r="BR266" s="132"/>
      <c r="BS266" s="132"/>
      <c r="BT266" s="132"/>
      <c r="BU266" s="132"/>
      <c r="BV266" s="132"/>
      <c r="BW266" s="132"/>
      <c r="BX266" s="132"/>
      <c r="BY266" s="132"/>
      <c r="BZ266" s="132"/>
      <c r="CA266" s="132"/>
      <c r="CB266" s="132"/>
      <c r="CC266" s="132"/>
      <c r="CD266" s="132"/>
      <c r="CE266" s="132"/>
      <c r="CF266" s="96"/>
      <c r="CG266" s="96"/>
      <c r="CH266" s="96"/>
      <c r="CI266" s="183"/>
      <c r="CJ266" s="183"/>
      <c r="CK266" s="183"/>
      <c r="CL266" s="183"/>
      <c r="CM266" s="183"/>
      <c r="CN266" s="183"/>
      <c r="CO266" s="183"/>
      <c r="CP266" s="183"/>
      <c r="CQ266" s="183"/>
      <c r="CR266" s="183"/>
      <c r="CS266" s="183"/>
      <c r="CT266" s="183"/>
      <c r="CU266" s="183"/>
      <c r="CV266" s="183"/>
      <c r="CW266" s="183"/>
      <c r="CX266" s="96"/>
      <c r="CY266" s="96"/>
      <c r="CZ266" s="96"/>
      <c r="DA266" s="96"/>
      <c r="DB266" s="96"/>
      <c r="DC266" s="96"/>
      <c r="DD266" s="96"/>
      <c r="DE266" s="96"/>
      <c r="DF266" s="96"/>
      <c r="DG266" s="96"/>
      <c r="DH266" s="96"/>
      <c r="DI266" s="96"/>
      <c r="DJ266" s="96"/>
      <c r="DK266" s="96"/>
      <c r="DL266" s="96"/>
      <c r="DM266" s="96"/>
      <c r="DN266" s="96"/>
      <c r="DO266" s="96"/>
      <c r="DP266" s="96"/>
      <c r="DQ266" s="96"/>
      <c r="DR266" s="96"/>
      <c r="DS266" s="96"/>
      <c r="DT266" s="96"/>
      <c r="DU266" s="96"/>
      <c r="DV266" s="96"/>
      <c r="DW266" s="96"/>
      <c r="DX266" s="96"/>
      <c r="DY266" s="96"/>
      <c r="DZ266" s="96"/>
      <c r="EA266" s="96"/>
      <c r="EB266" s="96"/>
      <c r="EC266" s="96"/>
      <c r="ED266" s="96"/>
      <c r="EE266" s="96"/>
      <c r="EF266" s="96"/>
      <c r="EG266" s="96"/>
      <c r="EH266" s="96"/>
    </row>
    <row r="267" spans="2:138" ht="15" customHeight="1">
      <c r="B267" s="85" t="s">
        <v>405</v>
      </c>
      <c r="C267" s="106" t="s">
        <v>153</v>
      </c>
      <c r="H267" s="243"/>
      <c r="I267" s="243"/>
      <c r="J267" s="243"/>
      <c r="K267" s="243"/>
      <c r="L267" s="243"/>
      <c r="M267" s="243"/>
      <c r="N267" s="243"/>
      <c r="O267" s="243"/>
      <c r="P267" s="243"/>
      <c r="Q267" s="243"/>
      <c r="R267" s="243"/>
      <c r="S267" s="243"/>
      <c r="T267" s="243"/>
      <c r="U267" s="132"/>
      <c r="V267" s="132"/>
      <c r="W267" s="132"/>
      <c r="X267" s="132"/>
      <c r="Y267" s="132"/>
      <c r="Z267" s="132"/>
      <c r="AA267" s="132"/>
      <c r="AB267" s="132"/>
      <c r="AC267" s="132"/>
      <c r="AD267" s="132"/>
      <c r="AE267" s="132"/>
      <c r="AF267" s="93"/>
      <c r="AG267" s="93"/>
      <c r="AH267" s="183"/>
      <c r="AI267" s="183"/>
      <c r="AJ267" s="183"/>
      <c r="AK267" s="183"/>
      <c r="AL267" s="183"/>
      <c r="AM267" s="183"/>
      <c r="AN267" s="183"/>
      <c r="AO267" s="183"/>
      <c r="AP267" s="183"/>
      <c r="AQ267" s="183"/>
      <c r="AR267" s="183"/>
      <c r="AS267" s="183"/>
      <c r="AT267" s="183"/>
      <c r="AU267" s="183"/>
      <c r="AV267" s="183"/>
      <c r="AW267" s="183"/>
      <c r="AX267" s="183"/>
      <c r="AY267" s="183"/>
      <c r="AZ267" s="132"/>
      <c r="BA267" s="132"/>
      <c r="BB267" s="132"/>
      <c r="BC267" s="132"/>
      <c r="BD267" s="132"/>
      <c r="BE267" s="132"/>
      <c r="BF267" s="132"/>
      <c r="BG267" s="132"/>
      <c r="BH267" s="132"/>
      <c r="BI267" s="132"/>
      <c r="BJ267" s="132"/>
      <c r="BK267" s="132"/>
      <c r="BL267" s="132"/>
      <c r="BM267" s="132"/>
      <c r="BN267" s="132"/>
      <c r="BO267" s="132"/>
      <c r="BP267" s="132"/>
      <c r="BQ267" s="132"/>
      <c r="BR267" s="132"/>
      <c r="BS267" s="132"/>
      <c r="BT267" s="132"/>
      <c r="BU267" s="132"/>
      <c r="BV267" s="132"/>
      <c r="BW267" s="132"/>
      <c r="BX267" s="132"/>
      <c r="BY267" s="132"/>
      <c r="BZ267" s="132"/>
      <c r="CA267" s="132"/>
      <c r="CB267" s="132"/>
      <c r="CC267" s="132"/>
      <c r="CD267" s="132"/>
      <c r="CE267" s="132"/>
      <c r="CF267" s="96"/>
      <c r="CG267" s="96"/>
      <c r="CH267" s="96"/>
      <c r="CI267" s="183"/>
      <c r="CJ267" s="183"/>
      <c r="CK267" s="183"/>
      <c r="CL267" s="183"/>
      <c r="CM267" s="183"/>
      <c r="CN267" s="183"/>
      <c r="CO267" s="183"/>
      <c r="CP267" s="183"/>
      <c r="CQ267" s="183"/>
      <c r="CR267" s="183"/>
      <c r="CS267" s="183"/>
      <c r="CT267" s="183"/>
      <c r="CU267" s="183"/>
      <c r="CV267" s="183"/>
      <c r="CW267" s="183"/>
      <c r="CX267" s="96"/>
      <c r="CY267" s="96"/>
      <c r="CZ267" s="96"/>
      <c r="DA267" s="96"/>
      <c r="DB267" s="96"/>
      <c r="DC267" s="96"/>
      <c r="DD267" s="96"/>
      <c r="DE267" s="96"/>
      <c r="DF267" s="96"/>
      <c r="DG267" s="96"/>
      <c r="DH267" s="96"/>
      <c r="DI267" s="96"/>
      <c r="DJ267" s="96"/>
      <c r="DK267" s="96"/>
      <c r="DL267" s="96"/>
      <c r="DM267" s="96"/>
      <c r="DN267" s="96"/>
      <c r="DO267" s="96"/>
      <c r="DP267" s="96"/>
      <c r="DQ267" s="96"/>
      <c r="DR267" s="96"/>
      <c r="DS267" s="96"/>
      <c r="DT267" s="96"/>
      <c r="DU267" s="96"/>
      <c r="DV267" s="96"/>
      <c r="DW267" s="96"/>
      <c r="DX267" s="96"/>
      <c r="DY267" s="96"/>
      <c r="DZ267" s="96"/>
      <c r="EA267" s="96"/>
      <c r="EB267" s="96"/>
      <c r="EC267" s="96"/>
      <c r="ED267" s="96"/>
      <c r="EE267" s="96"/>
      <c r="EF267" s="96"/>
      <c r="EG267" s="96"/>
      <c r="EH267" s="96"/>
    </row>
    <row r="268" spans="2:138" s="264" customFormat="1" ht="15" customHeight="1">
      <c r="B268" s="252" t="s">
        <v>406</v>
      </c>
      <c r="C268" s="254"/>
      <c r="D268" s="263"/>
      <c r="E268" s="263"/>
      <c r="F268" s="263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265"/>
      <c r="T268" s="265"/>
      <c r="AF268" s="269"/>
      <c r="AG268" s="269"/>
      <c r="AH268" s="268"/>
      <c r="AI268" s="268"/>
      <c r="AJ268" s="268"/>
      <c r="AK268" s="268"/>
      <c r="AL268" s="268"/>
      <c r="AM268" s="268"/>
      <c r="AN268" s="268"/>
      <c r="AO268" s="268"/>
      <c r="AP268" s="268"/>
      <c r="AQ268" s="268"/>
      <c r="AR268" s="268"/>
      <c r="AS268" s="268"/>
      <c r="AT268" s="268"/>
      <c r="AU268" s="268"/>
      <c r="AV268" s="268"/>
      <c r="AW268" s="268"/>
      <c r="AX268" s="268"/>
      <c r="AY268" s="268"/>
      <c r="CF268" s="269"/>
      <c r="CG268" s="269"/>
      <c r="CH268" s="269"/>
      <c r="CI268" s="268"/>
      <c r="CJ268" s="268"/>
      <c r="CK268" s="268"/>
      <c r="CL268" s="268"/>
      <c r="CM268" s="268"/>
      <c r="CN268" s="268"/>
      <c r="CO268" s="268"/>
      <c r="CP268" s="268"/>
      <c r="CQ268" s="268"/>
      <c r="CR268" s="268"/>
      <c r="CS268" s="268"/>
      <c r="CT268" s="268"/>
      <c r="CU268" s="268"/>
      <c r="CV268" s="268"/>
      <c r="CW268" s="268"/>
      <c r="CX268" s="269"/>
      <c r="CY268" s="269"/>
      <c r="CZ268" s="269"/>
      <c r="DA268" s="269"/>
      <c r="DB268" s="269"/>
      <c r="DC268" s="269"/>
      <c r="DD268" s="269"/>
      <c r="DE268" s="269"/>
      <c r="DF268" s="269"/>
      <c r="DG268" s="269"/>
      <c r="DH268" s="269"/>
      <c r="DI268" s="269"/>
      <c r="DJ268" s="269"/>
      <c r="DK268" s="269"/>
      <c r="DL268" s="269"/>
      <c r="DM268" s="269"/>
      <c r="DN268" s="269"/>
      <c r="DO268" s="269"/>
      <c r="DP268" s="269"/>
      <c r="DQ268" s="269"/>
      <c r="DR268" s="269"/>
      <c r="DS268" s="269"/>
      <c r="DT268" s="269"/>
      <c r="DU268" s="269"/>
      <c r="DV268" s="269"/>
      <c r="DW268" s="269"/>
      <c r="DX268" s="269"/>
      <c r="DY268" s="269"/>
      <c r="DZ268" s="269"/>
      <c r="EA268" s="269"/>
      <c r="EB268" s="269"/>
      <c r="EC268" s="269"/>
      <c r="ED268" s="269"/>
      <c r="EE268" s="269"/>
      <c r="EF268" s="269"/>
      <c r="EG268" s="269"/>
      <c r="EH268" s="269"/>
    </row>
    <row r="269" spans="2:138" ht="15" customHeight="1">
      <c r="B269" s="105" t="s">
        <v>407</v>
      </c>
      <c r="C269" s="106" t="s">
        <v>174</v>
      </c>
      <c r="H269" s="243"/>
      <c r="I269" s="243"/>
      <c r="J269" s="243"/>
      <c r="K269" s="243"/>
      <c r="L269" s="243"/>
      <c r="M269" s="243"/>
      <c r="N269" s="243"/>
      <c r="O269" s="243"/>
      <c r="P269" s="243"/>
      <c r="Q269" s="243"/>
      <c r="R269" s="243"/>
      <c r="S269" s="243"/>
      <c r="T269" s="243"/>
      <c r="U269" s="132"/>
      <c r="V269" s="132"/>
      <c r="W269" s="132"/>
      <c r="X269" s="132"/>
      <c r="Y269" s="132"/>
      <c r="Z269" s="132"/>
      <c r="AA269" s="132"/>
      <c r="AB269" s="132"/>
      <c r="AC269" s="132"/>
      <c r="AD269" s="132"/>
      <c r="AE269" s="132"/>
      <c r="AF269" s="94"/>
      <c r="AG269" s="94"/>
      <c r="AH269" s="242"/>
      <c r="AI269" s="242"/>
      <c r="AJ269" s="242"/>
      <c r="AK269" s="242"/>
      <c r="AL269" s="242"/>
      <c r="AM269" s="242"/>
      <c r="AN269" s="242"/>
      <c r="AO269" s="242"/>
      <c r="AP269" s="242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132"/>
      <c r="BA269" s="132"/>
      <c r="BB269" s="132"/>
      <c r="BC269" s="132"/>
      <c r="BD269" s="132"/>
      <c r="BE269" s="132"/>
      <c r="BF269" s="132"/>
      <c r="BG269" s="132"/>
      <c r="BH269" s="132"/>
      <c r="BI269" s="132"/>
      <c r="BJ269" s="132"/>
      <c r="BK269" s="132"/>
      <c r="BL269" s="132"/>
      <c r="BM269" s="132"/>
      <c r="BN269" s="132"/>
      <c r="BO269" s="132"/>
      <c r="BP269" s="132"/>
      <c r="BQ269" s="132"/>
      <c r="BR269" s="132"/>
      <c r="BS269" s="132"/>
      <c r="BT269" s="132"/>
      <c r="BU269" s="132"/>
      <c r="BV269" s="132"/>
      <c r="BW269" s="132"/>
      <c r="BX269" s="132"/>
      <c r="BY269" s="132"/>
      <c r="BZ269" s="132"/>
      <c r="CA269" s="132"/>
      <c r="CB269" s="132"/>
      <c r="CC269" s="132"/>
      <c r="CD269" s="132"/>
      <c r="CE269" s="132"/>
      <c r="CF269" s="95"/>
      <c r="CG269" s="95"/>
      <c r="CH269" s="95"/>
      <c r="CI269" s="242"/>
      <c r="CJ269" s="242"/>
      <c r="CK269" s="242"/>
      <c r="CL269" s="242"/>
      <c r="CM269" s="242"/>
      <c r="CN269" s="242"/>
      <c r="CO269" s="242"/>
      <c r="CP269" s="242"/>
      <c r="CQ269" s="242"/>
      <c r="CR269" s="242"/>
      <c r="CS269" s="242"/>
      <c r="CT269" s="242"/>
      <c r="CU269" s="242"/>
      <c r="CV269" s="242"/>
      <c r="CW269" s="242"/>
      <c r="CX269" s="95"/>
      <c r="CY269" s="95"/>
      <c r="CZ269" s="95"/>
      <c r="DA269" s="95"/>
      <c r="DB269" s="95"/>
      <c r="DC269" s="95"/>
      <c r="DD269" s="95"/>
      <c r="DE269" s="95"/>
      <c r="DF269" s="95"/>
      <c r="DG269" s="95"/>
      <c r="DH269" s="95"/>
      <c r="DI269" s="95"/>
      <c r="DJ269" s="95"/>
      <c r="DK269" s="95"/>
      <c r="DL269" s="95"/>
      <c r="DM269" s="95"/>
      <c r="DN269" s="95"/>
      <c r="DO269" s="95"/>
      <c r="DP269" s="95"/>
      <c r="DQ269" s="95"/>
      <c r="DR269" s="95"/>
      <c r="DS269" s="95"/>
      <c r="DT269" s="95"/>
      <c r="DU269" s="95"/>
      <c r="DV269" s="95"/>
      <c r="DW269" s="95"/>
      <c r="DX269" s="95"/>
      <c r="DY269" s="95"/>
      <c r="DZ269" s="95"/>
      <c r="EA269" s="95"/>
      <c r="EB269" s="95"/>
      <c r="EC269" s="95"/>
      <c r="ED269" s="95"/>
      <c r="EE269" s="95"/>
      <c r="EF269" s="95"/>
      <c r="EG269" s="95"/>
      <c r="EH269" s="95"/>
    </row>
    <row r="270" spans="2:138" ht="15" customHeight="1">
      <c r="B270" s="104" t="s">
        <v>408</v>
      </c>
      <c r="C270" s="106" t="s">
        <v>181</v>
      </c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243"/>
      <c r="T270" s="243"/>
      <c r="U270" s="132"/>
      <c r="V270" s="132"/>
      <c r="W270" s="132"/>
      <c r="X270" s="132"/>
      <c r="Y270" s="132"/>
      <c r="Z270" s="132"/>
      <c r="AA270" s="132"/>
      <c r="AB270" s="132"/>
      <c r="AC270" s="132"/>
      <c r="AD270" s="132"/>
      <c r="AE270" s="132"/>
      <c r="AF270" s="94"/>
      <c r="AG270" s="94"/>
      <c r="AH270" s="242"/>
      <c r="AI270" s="242"/>
      <c r="AJ270" s="242"/>
      <c r="AK270" s="242"/>
      <c r="AL270" s="242"/>
      <c r="AM270" s="242"/>
      <c r="AN270" s="242"/>
      <c r="AO270" s="242"/>
      <c r="AP270" s="242"/>
      <c r="AQ270" s="242"/>
      <c r="AR270" s="242"/>
      <c r="AS270" s="242"/>
      <c r="AT270" s="242"/>
      <c r="AU270" s="242"/>
      <c r="AV270" s="242"/>
      <c r="AW270" s="242"/>
      <c r="AX270" s="242"/>
      <c r="AY270" s="242"/>
      <c r="AZ270" s="132"/>
      <c r="BA270" s="132"/>
      <c r="BB270" s="132"/>
      <c r="BC270" s="132"/>
      <c r="BD270" s="132"/>
      <c r="BE270" s="132"/>
      <c r="BF270" s="132"/>
      <c r="BG270" s="132"/>
      <c r="BH270" s="132"/>
      <c r="BI270" s="132"/>
      <c r="BJ270" s="132"/>
      <c r="BK270" s="132"/>
      <c r="BL270" s="132"/>
      <c r="BM270" s="132"/>
      <c r="BN270" s="132"/>
      <c r="BO270" s="132"/>
      <c r="BP270" s="132"/>
      <c r="BQ270" s="132"/>
      <c r="BR270" s="132"/>
      <c r="BS270" s="132"/>
      <c r="BT270" s="132"/>
      <c r="BU270" s="132"/>
      <c r="BV270" s="132"/>
      <c r="BW270" s="132"/>
      <c r="BX270" s="132"/>
      <c r="BY270" s="132"/>
      <c r="BZ270" s="132"/>
      <c r="CA270" s="132"/>
      <c r="CB270" s="132"/>
      <c r="CC270" s="132"/>
      <c r="CD270" s="132"/>
      <c r="CE270" s="132"/>
      <c r="CF270" s="95"/>
      <c r="CG270" s="95"/>
      <c r="CH270" s="95"/>
      <c r="CI270" s="242"/>
      <c r="CJ270" s="242"/>
      <c r="CK270" s="242"/>
      <c r="CL270" s="242"/>
      <c r="CM270" s="242"/>
      <c r="CN270" s="242"/>
      <c r="CO270" s="242"/>
      <c r="CP270" s="242"/>
      <c r="CQ270" s="242"/>
      <c r="CR270" s="242"/>
      <c r="CS270" s="242"/>
      <c r="CT270" s="242"/>
      <c r="CU270" s="242"/>
      <c r="CV270" s="242"/>
      <c r="CW270" s="242"/>
      <c r="CX270" s="95"/>
      <c r="CY270" s="95"/>
      <c r="CZ270" s="95"/>
      <c r="DA270" s="95"/>
      <c r="DB270" s="95"/>
      <c r="DC270" s="95"/>
      <c r="DD270" s="95"/>
      <c r="DE270" s="95"/>
      <c r="DF270" s="95"/>
      <c r="DG270" s="95"/>
      <c r="DH270" s="95"/>
      <c r="DI270" s="95"/>
      <c r="DJ270" s="95"/>
      <c r="DK270" s="95"/>
      <c r="DL270" s="95"/>
      <c r="DM270" s="95"/>
      <c r="DN270" s="95"/>
      <c r="DO270" s="95"/>
      <c r="DP270" s="95"/>
      <c r="DQ270" s="95"/>
      <c r="DR270" s="95"/>
      <c r="DS270" s="95"/>
      <c r="DT270" s="95"/>
      <c r="DU270" s="95"/>
      <c r="DV270" s="95"/>
      <c r="DW270" s="95"/>
      <c r="DX270" s="95"/>
      <c r="DY270" s="95"/>
      <c r="DZ270" s="95"/>
      <c r="EA270" s="95"/>
      <c r="EB270" s="95"/>
      <c r="EC270" s="95"/>
      <c r="ED270" s="95"/>
      <c r="EE270" s="95"/>
      <c r="EF270" s="95"/>
      <c r="EG270" s="95"/>
      <c r="EH270" s="95"/>
    </row>
    <row r="271" spans="2:138" ht="15" customHeight="1">
      <c r="B271" s="104" t="s">
        <v>409</v>
      </c>
      <c r="C271" s="106" t="s">
        <v>183</v>
      </c>
      <c r="H271" s="243"/>
      <c r="I271" s="243"/>
      <c r="J271" s="243"/>
      <c r="K271" s="243"/>
      <c r="L271" s="243"/>
      <c r="M271" s="243"/>
      <c r="N271" s="243"/>
      <c r="O271" s="243"/>
      <c r="P271" s="243"/>
      <c r="Q271" s="243"/>
      <c r="R271" s="243"/>
      <c r="S271" s="243"/>
      <c r="T271" s="243"/>
      <c r="U271" s="132"/>
      <c r="V271" s="132"/>
      <c r="W271" s="132"/>
      <c r="X271" s="132"/>
      <c r="Y271" s="132"/>
      <c r="Z271" s="132"/>
      <c r="AA271" s="132"/>
      <c r="AB271" s="132"/>
      <c r="AC271" s="132"/>
      <c r="AD271" s="132"/>
      <c r="AE271" s="132"/>
      <c r="AF271" s="198"/>
      <c r="AG271" s="198"/>
      <c r="AH271" s="150"/>
      <c r="AI271" s="150"/>
      <c r="AJ271" s="150"/>
      <c r="AK271" s="150"/>
      <c r="AL271" s="150"/>
      <c r="AM271" s="150"/>
      <c r="AN271" s="150"/>
      <c r="AO271" s="150"/>
      <c r="AP271" s="150"/>
      <c r="AQ271" s="150"/>
      <c r="AR271" s="150"/>
      <c r="AS271" s="150"/>
      <c r="AT271" s="150"/>
      <c r="AU271" s="150"/>
      <c r="AV271" s="150"/>
      <c r="AW271" s="150"/>
      <c r="AX271" s="150"/>
      <c r="AY271" s="150"/>
      <c r="AZ271" s="132"/>
      <c r="BA271" s="132"/>
      <c r="BB271" s="132"/>
      <c r="BC271" s="132"/>
      <c r="BD271" s="132"/>
      <c r="BE271" s="132"/>
      <c r="BF271" s="132"/>
      <c r="BG271" s="132"/>
      <c r="BH271" s="132"/>
      <c r="BI271" s="132"/>
      <c r="BJ271" s="132"/>
      <c r="BK271" s="132"/>
      <c r="BL271" s="132"/>
      <c r="BM271" s="132"/>
      <c r="BN271" s="132"/>
      <c r="BO271" s="132"/>
      <c r="BP271" s="132"/>
      <c r="BQ271" s="132"/>
      <c r="BR271" s="132"/>
      <c r="BS271" s="132"/>
      <c r="BT271" s="132"/>
      <c r="BU271" s="132"/>
      <c r="BV271" s="132"/>
      <c r="BW271" s="132"/>
      <c r="BX271" s="132"/>
      <c r="BY271" s="132"/>
      <c r="BZ271" s="132"/>
      <c r="CA271" s="132"/>
      <c r="CB271" s="132"/>
      <c r="CC271" s="132"/>
      <c r="CD271" s="132"/>
      <c r="CE271" s="132"/>
      <c r="CF271" s="129"/>
      <c r="CG271" s="129"/>
      <c r="CH271" s="129"/>
      <c r="CI271" s="150"/>
      <c r="CJ271" s="150"/>
      <c r="CK271" s="150"/>
      <c r="CL271" s="150"/>
      <c r="CM271" s="150"/>
      <c r="CN271" s="150"/>
      <c r="CO271" s="150"/>
      <c r="CP271" s="150"/>
      <c r="CQ271" s="150"/>
      <c r="CR271" s="150"/>
      <c r="CS271" s="150"/>
      <c r="CT271" s="150"/>
      <c r="CU271" s="150"/>
      <c r="CV271" s="150"/>
      <c r="CW271" s="150"/>
      <c r="CX271" s="129"/>
      <c r="CY271" s="129"/>
      <c r="CZ271" s="129"/>
      <c r="DA271" s="129"/>
      <c r="DB271" s="129"/>
      <c r="DC271" s="129"/>
      <c r="DD271" s="129"/>
      <c r="DE271" s="129"/>
      <c r="DF271" s="129"/>
      <c r="DG271" s="129"/>
      <c r="DH271" s="129"/>
      <c r="DI271" s="129"/>
      <c r="DJ271" s="129"/>
      <c r="DK271" s="129"/>
      <c r="DL271" s="129"/>
      <c r="DM271" s="129"/>
      <c r="DN271" s="129"/>
      <c r="DO271" s="129"/>
      <c r="DP271" s="129"/>
      <c r="DQ271" s="129"/>
      <c r="DR271" s="129"/>
      <c r="DS271" s="129"/>
      <c r="DT271" s="129"/>
      <c r="DU271" s="129"/>
      <c r="DV271" s="129"/>
      <c r="DW271" s="129"/>
      <c r="DX271" s="129"/>
      <c r="DY271" s="129"/>
      <c r="DZ271" s="129"/>
      <c r="EA271" s="129"/>
      <c r="EB271" s="129"/>
      <c r="EC271" s="129"/>
      <c r="ED271" s="129"/>
      <c r="EE271" s="129"/>
      <c r="EF271" s="129"/>
      <c r="EG271" s="129"/>
      <c r="EH271" s="129"/>
    </row>
    <row r="272" spans="2:138" ht="15" customHeight="1">
      <c r="B272" s="104" t="s">
        <v>410</v>
      </c>
      <c r="C272" s="106" t="s">
        <v>181</v>
      </c>
      <c r="H272" s="243"/>
      <c r="I272" s="243"/>
      <c r="J272" s="243"/>
      <c r="K272" s="243"/>
      <c r="L272" s="243"/>
      <c r="M272" s="243"/>
      <c r="N272" s="243"/>
      <c r="O272" s="243"/>
      <c r="P272" s="243"/>
      <c r="Q272" s="243"/>
      <c r="R272" s="243"/>
      <c r="S272" s="243"/>
      <c r="T272" s="243"/>
      <c r="U272" s="132"/>
      <c r="V272" s="132"/>
      <c r="W272" s="132"/>
      <c r="X272" s="132"/>
      <c r="Y272" s="132"/>
      <c r="Z272" s="132"/>
      <c r="AA272" s="132"/>
      <c r="AB272" s="132"/>
      <c r="AC272" s="132"/>
      <c r="AD272" s="132"/>
      <c r="AE272" s="132"/>
      <c r="AF272" s="94"/>
      <c r="AG272" s="94"/>
      <c r="AH272" s="242"/>
      <c r="AI272" s="242"/>
      <c r="AJ272" s="242"/>
      <c r="AK272" s="242"/>
      <c r="AL272" s="242"/>
      <c r="AM272" s="242"/>
      <c r="AN272" s="242"/>
      <c r="AO272" s="242"/>
      <c r="AP272" s="242"/>
      <c r="AQ272" s="242"/>
      <c r="AR272" s="242"/>
      <c r="AS272" s="242"/>
      <c r="AT272" s="242"/>
      <c r="AU272" s="242"/>
      <c r="AV272" s="242"/>
      <c r="AW272" s="242"/>
      <c r="AX272" s="242"/>
      <c r="AY272" s="242"/>
      <c r="AZ272" s="132"/>
      <c r="BA272" s="132"/>
      <c r="BB272" s="132"/>
      <c r="BC272" s="132"/>
      <c r="BD272" s="132"/>
      <c r="BE272" s="132"/>
      <c r="BF272" s="132"/>
      <c r="BG272" s="132"/>
      <c r="BH272" s="132"/>
      <c r="BI272" s="132"/>
      <c r="BJ272" s="132"/>
      <c r="BK272" s="132"/>
      <c r="BL272" s="132"/>
      <c r="BM272" s="132"/>
      <c r="BN272" s="132"/>
      <c r="BO272" s="132"/>
      <c r="BP272" s="132"/>
      <c r="BQ272" s="132"/>
      <c r="BR272" s="132"/>
      <c r="BS272" s="132"/>
      <c r="BT272" s="132"/>
      <c r="BU272" s="132"/>
      <c r="BV272" s="132"/>
      <c r="BW272" s="132"/>
      <c r="BX272" s="132"/>
      <c r="BY272" s="132"/>
      <c r="BZ272" s="132"/>
      <c r="CA272" s="132"/>
      <c r="CB272" s="132"/>
      <c r="CC272" s="132"/>
      <c r="CD272" s="132"/>
      <c r="CE272" s="132"/>
      <c r="CF272" s="95"/>
      <c r="CG272" s="95"/>
      <c r="CH272" s="95"/>
      <c r="CI272" s="242"/>
      <c r="CJ272" s="242"/>
      <c r="CK272" s="242"/>
      <c r="CL272" s="242"/>
      <c r="CM272" s="242"/>
      <c r="CN272" s="242"/>
      <c r="CO272" s="242"/>
      <c r="CP272" s="242"/>
      <c r="CQ272" s="242"/>
      <c r="CR272" s="242"/>
      <c r="CS272" s="242"/>
      <c r="CT272" s="242"/>
      <c r="CU272" s="242"/>
      <c r="CV272" s="242"/>
      <c r="CW272" s="242"/>
      <c r="CX272" s="95"/>
      <c r="CY272" s="95"/>
      <c r="CZ272" s="95"/>
      <c r="DA272" s="95"/>
      <c r="DB272" s="95"/>
      <c r="DC272" s="95"/>
      <c r="DD272" s="95"/>
      <c r="DE272" s="95"/>
      <c r="DF272" s="95"/>
      <c r="DG272" s="95"/>
      <c r="DH272" s="95"/>
      <c r="DI272" s="95"/>
      <c r="DJ272" s="95"/>
      <c r="DK272" s="95"/>
      <c r="DL272" s="95"/>
      <c r="DM272" s="95"/>
      <c r="DN272" s="95"/>
      <c r="DO272" s="95"/>
      <c r="DP272" s="95"/>
      <c r="DQ272" s="95"/>
      <c r="DR272" s="95"/>
      <c r="DS272" s="95"/>
      <c r="DT272" s="95"/>
      <c r="DU272" s="95"/>
      <c r="DV272" s="95"/>
      <c r="DW272" s="95"/>
      <c r="DX272" s="95"/>
      <c r="DY272" s="95"/>
      <c r="DZ272" s="95"/>
      <c r="EA272" s="95"/>
      <c r="EB272" s="95"/>
      <c r="EC272" s="95"/>
      <c r="ED272" s="95"/>
      <c r="EE272" s="95"/>
      <c r="EF272" s="95"/>
      <c r="EG272" s="95"/>
      <c r="EH272" s="95"/>
    </row>
    <row r="273" spans="2:138" ht="15" customHeight="1">
      <c r="B273" s="104" t="s">
        <v>411</v>
      </c>
      <c r="C273" s="106" t="s">
        <v>181</v>
      </c>
      <c r="H273" s="243"/>
      <c r="I273" s="243"/>
      <c r="J273" s="243"/>
      <c r="K273" s="243"/>
      <c r="L273" s="243"/>
      <c r="M273" s="243"/>
      <c r="N273" s="243"/>
      <c r="O273" s="243"/>
      <c r="P273" s="243"/>
      <c r="Q273" s="243"/>
      <c r="R273" s="243"/>
      <c r="S273" s="243"/>
      <c r="T273" s="243"/>
      <c r="U273" s="132"/>
      <c r="V273" s="132"/>
      <c r="W273" s="132"/>
      <c r="X273" s="132"/>
      <c r="Y273" s="132"/>
      <c r="Z273" s="132"/>
      <c r="AA273" s="132"/>
      <c r="AB273" s="132"/>
      <c r="AC273" s="132"/>
      <c r="AD273" s="132"/>
      <c r="AE273" s="132"/>
      <c r="AF273" s="94"/>
      <c r="AG273" s="94"/>
      <c r="AH273" s="242"/>
      <c r="AI273" s="242"/>
      <c r="AJ273" s="242"/>
      <c r="AK273" s="242"/>
      <c r="AL273" s="242"/>
      <c r="AM273" s="242"/>
      <c r="AN273" s="242"/>
      <c r="AO273" s="242"/>
      <c r="AP273" s="242"/>
      <c r="AQ273" s="242"/>
      <c r="AR273" s="242"/>
      <c r="AS273" s="242"/>
      <c r="AT273" s="242"/>
      <c r="AU273" s="242"/>
      <c r="AV273" s="242"/>
      <c r="AW273" s="242"/>
      <c r="AX273" s="242"/>
      <c r="AY273" s="242"/>
      <c r="AZ273" s="132"/>
      <c r="BA273" s="132"/>
      <c r="BB273" s="132"/>
      <c r="BC273" s="132"/>
      <c r="BD273" s="132"/>
      <c r="BE273" s="132"/>
      <c r="BF273" s="132"/>
      <c r="BG273" s="132"/>
      <c r="BH273" s="132"/>
      <c r="BI273" s="132"/>
      <c r="BJ273" s="132"/>
      <c r="BK273" s="132"/>
      <c r="BL273" s="132"/>
      <c r="BM273" s="132"/>
      <c r="BN273" s="132"/>
      <c r="BO273" s="132"/>
      <c r="BP273" s="132"/>
      <c r="BQ273" s="132"/>
      <c r="BR273" s="132"/>
      <c r="BS273" s="132"/>
      <c r="BT273" s="132"/>
      <c r="BU273" s="132"/>
      <c r="BV273" s="132"/>
      <c r="BW273" s="132"/>
      <c r="BX273" s="132"/>
      <c r="BY273" s="132"/>
      <c r="BZ273" s="132"/>
      <c r="CA273" s="132"/>
      <c r="CB273" s="132"/>
      <c r="CC273" s="132"/>
      <c r="CD273" s="132"/>
      <c r="CE273" s="132"/>
      <c r="CF273" s="95"/>
      <c r="CG273" s="95"/>
      <c r="CH273" s="95"/>
      <c r="CI273" s="242"/>
      <c r="CJ273" s="242"/>
      <c r="CK273" s="242"/>
      <c r="CL273" s="242"/>
      <c r="CM273" s="242"/>
      <c r="CN273" s="242"/>
      <c r="CO273" s="242"/>
      <c r="CP273" s="242"/>
      <c r="CQ273" s="242"/>
      <c r="CR273" s="242"/>
      <c r="CS273" s="242"/>
      <c r="CT273" s="242"/>
      <c r="CU273" s="242"/>
      <c r="CV273" s="242"/>
      <c r="CW273" s="242"/>
      <c r="CX273" s="95"/>
      <c r="CY273" s="95"/>
      <c r="CZ273" s="95"/>
      <c r="DA273" s="95"/>
      <c r="DB273" s="95"/>
      <c r="DC273" s="95"/>
      <c r="DD273" s="95"/>
      <c r="DE273" s="95"/>
      <c r="DF273" s="95"/>
      <c r="DG273" s="95"/>
      <c r="DH273" s="95"/>
      <c r="DI273" s="95"/>
      <c r="DJ273" s="95"/>
      <c r="DK273" s="95"/>
      <c r="DL273" s="95"/>
      <c r="DM273" s="95"/>
      <c r="DN273" s="95"/>
      <c r="DO273" s="95"/>
      <c r="DP273" s="95"/>
      <c r="DQ273" s="95"/>
      <c r="DR273" s="95"/>
      <c r="DS273" s="95"/>
      <c r="DT273" s="95"/>
      <c r="DU273" s="95"/>
      <c r="DV273" s="95"/>
      <c r="DW273" s="95"/>
      <c r="DX273" s="95"/>
      <c r="DY273" s="95"/>
      <c r="DZ273" s="95"/>
      <c r="EA273" s="95"/>
      <c r="EB273" s="95"/>
      <c r="EC273" s="95"/>
      <c r="ED273" s="95"/>
      <c r="EE273" s="95"/>
      <c r="EF273" s="95"/>
      <c r="EG273" s="95"/>
      <c r="EH273" s="95"/>
    </row>
    <row r="274" spans="2:138" ht="15" customHeight="1">
      <c r="B274" s="104" t="s">
        <v>412</v>
      </c>
      <c r="C274" s="106" t="s">
        <v>181</v>
      </c>
      <c r="H274" s="243"/>
      <c r="I274" s="243"/>
      <c r="J274" s="243"/>
      <c r="K274" s="243"/>
      <c r="L274" s="243"/>
      <c r="M274" s="243"/>
      <c r="N274" s="243"/>
      <c r="O274" s="243"/>
      <c r="P274" s="243"/>
      <c r="Q274" s="243"/>
      <c r="R274" s="243"/>
      <c r="S274" s="243"/>
      <c r="T274" s="243"/>
      <c r="U274" s="132"/>
      <c r="V274" s="132"/>
      <c r="W274" s="132"/>
      <c r="X274" s="132"/>
      <c r="Y274" s="132"/>
      <c r="Z274" s="132"/>
      <c r="AA274" s="132"/>
      <c r="AB274" s="132"/>
      <c r="AC274" s="132"/>
      <c r="AD274" s="132"/>
      <c r="AE274" s="132"/>
      <c r="AF274" s="94"/>
      <c r="AG274" s="94"/>
      <c r="AH274" s="242"/>
      <c r="AI274" s="242"/>
      <c r="AJ274" s="242"/>
      <c r="AK274" s="242"/>
      <c r="AL274" s="242"/>
      <c r="AM274" s="242"/>
      <c r="AN274" s="242"/>
      <c r="AO274" s="242"/>
      <c r="AP274" s="242"/>
      <c r="AQ274" s="242"/>
      <c r="AR274" s="242"/>
      <c r="AS274" s="242"/>
      <c r="AT274" s="242"/>
      <c r="AU274" s="242"/>
      <c r="AV274" s="242"/>
      <c r="AW274" s="242"/>
      <c r="AX274" s="242"/>
      <c r="AY274" s="242"/>
      <c r="AZ274" s="132"/>
      <c r="BA274" s="132"/>
      <c r="BB274" s="132"/>
      <c r="BC274" s="132"/>
      <c r="BD274" s="132"/>
      <c r="BE274" s="132"/>
      <c r="BF274" s="132"/>
      <c r="BG274" s="132"/>
      <c r="BH274" s="132"/>
      <c r="BI274" s="132"/>
      <c r="BJ274" s="132"/>
      <c r="BK274" s="132"/>
      <c r="BL274" s="132"/>
      <c r="BM274" s="132"/>
      <c r="BN274" s="132"/>
      <c r="BO274" s="132"/>
      <c r="BP274" s="132"/>
      <c r="BQ274" s="132"/>
      <c r="BR274" s="132"/>
      <c r="BS274" s="132"/>
      <c r="BT274" s="132"/>
      <c r="BU274" s="132"/>
      <c r="BV274" s="132"/>
      <c r="BW274" s="132"/>
      <c r="BX274" s="132"/>
      <c r="BY274" s="132"/>
      <c r="BZ274" s="132"/>
      <c r="CA274" s="132"/>
      <c r="CB274" s="132"/>
      <c r="CC274" s="132"/>
      <c r="CD274" s="132"/>
      <c r="CE274" s="132"/>
      <c r="CF274" s="95"/>
      <c r="CG274" s="95"/>
      <c r="CH274" s="95"/>
      <c r="CI274" s="242"/>
      <c r="CJ274" s="242"/>
      <c r="CK274" s="242"/>
      <c r="CL274" s="242"/>
      <c r="CM274" s="242"/>
      <c r="CN274" s="242"/>
      <c r="CO274" s="242"/>
      <c r="CP274" s="242"/>
      <c r="CQ274" s="242"/>
      <c r="CR274" s="242"/>
      <c r="CS274" s="242"/>
      <c r="CT274" s="242"/>
      <c r="CU274" s="242"/>
      <c r="CV274" s="242"/>
      <c r="CW274" s="242"/>
      <c r="CX274" s="95"/>
      <c r="CY274" s="95"/>
      <c r="CZ274" s="95"/>
      <c r="DA274" s="95"/>
      <c r="DB274" s="95"/>
      <c r="DC274" s="95"/>
      <c r="DD274" s="95"/>
      <c r="DE274" s="95"/>
      <c r="DF274" s="95"/>
      <c r="DG274" s="95"/>
      <c r="DH274" s="95"/>
      <c r="DI274" s="95"/>
      <c r="DJ274" s="95"/>
      <c r="DK274" s="95"/>
      <c r="DL274" s="95"/>
      <c r="DM274" s="95"/>
      <c r="DN274" s="95"/>
      <c r="DO274" s="95"/>
      <c r="DP274" s="95"/>
      <c r="DQ274" s="95"/>
      <c r="DR274" s="95"/>
      <c r="DS274" s="95"/>
      <c r="DT274" s="95"/>
      <c r="DU274" s="95"/>
      <c r="DV274" s="95"/>
      <c r="DW274" s="95"/>
      <c r="DX274" s="95"/>
      <c r="DY274" s="95"/>
      <c r="DZ274" s="95"/>
      <c r="EA274" s="95"/>
      <c r="EB274" s="95"/>
      <c r="EC274" s="95"/>
      <c r="ED274" s="95"/>
      <c r="EE274" s="95"/>
      <c r="EF274" s="95"/>
      <c r="EG274" s="95"/>
      <c r="EH274" s="95"/>
    </row>
    <row r="275" spans="2:138" ht="15" customHeight="1">
      <c r="B275" s="104" t="s">
        <v>773</v>
      </c>
      <c r="C275" s="106" t="s">
        <v>183</v>
      </c>
      <c r="H275" s="243"/>
      <c r="I275" s="243"/>
      <c r="J275" s="243"/>
      <c r="K275" s="243"/>
      <c r="L275" s="243"/>
      <c r="M275" s="243"/>
      <c r="N275" s="243"/>
      <c r="O275" s="243"/>
      <c r="P275" s="243"/>
      <c r="Q275" s="243"/>
      <c r="R275" s="243"/>
      <c r="S275" s="243"/>
      <c r="T275" s="243"/>
      <c r="U275" s="132"/>
      <c r="V275" s="132"/>
      <c r="W275" s="132"/>
      <c r="X275" s="132"/>
      <c r="Y275" s="132"/>
      <c r="Z275" s="132"/>
      <c r="AA275" s="132"/>
      <c r="AB275" s="132"/>
      <c r="AC275" s="132"/>
      <c r="AD275" s="132"/>
      <c r="AE275" s="132"/>
      <c r="AF275" s="198"/>
      <c r="AG275" s="198"/>
      <c r="AH275" s="150"/>
      <c r="AI275" s="150"/>
      <c r="AJ275" s="150"/>
      <c r="AK275" s="150"/>
      <c r="AL275" s="150"/>
      <c r="AM275" s="150"/>
      <c r="AN275" s="150"/>
      <c r="AO275" s="150"/>
      <c r="AP275" s="150"/>
      <c r="AQ275" s="150"/>
      <c r="AR275" s="150"/>
      <c r="AS275" s="150"/>
      <c r="AT275" s="150"/>
      <c r="AU275" s="150"/>
      <c r="AV275" s="150"/>
      <c r="AW275" s="150"/>
      <c r="AX275" s="150"/>
      <c r="AY275" s="150"/>
      <c r="AZ275" s="132"/>
      <c r="BA275" s="132"/>
      <c r="BB275" s="132"/>
      <c r="BC275" s="132"/>
      <c r="BD275" s="132"/>
      <c r="BE275" s="132"/>
      <c r="BF275" s="132"/>
      <c r="BG275" s="132"/>
      <c r="BH275" s="132"/>
      <c r="BI275" s="132"/>
      <c r="BJ275" s="132"/>
      <c r="BK275" s="132"/>
      <c r="BL275" s="132"/>
      <c r="BM275" s="132"/>
      <c r="BN275" s="132"/>
      <c r="BO275" s="132"/>
      <c r="BP275" s="132"/>
      <c r="BQ275" s="132"/>
      <c r="BR275" s="132"/>
      <c r="BS275" s="132"/>
      <c r="BT275" s="132"/>
      <c r="BU275" s="132"/>
      <c r="BV275" s="132"/>
      <c r="BW275" s="132"/>
      <c r="BX275" s="132"/>
      <c r="BY275" s="132"/>
      <c r="BZ275" s="132"/>
      <c r="CA275" s="132"/>
      <c r="CB275" s="132"/>
      <c r="CC275" s="132"/>
      <c r="CD275" s="132"/>
      <c r="CE275" s="132"/>
      <c r="CF275" s="129"/>
      <c r="CG275" s="129"/>
      <c r="CH275" s="129"/>
      <c r="CI275" s="150"/>
      <c r="CJ275" s="150"/>
      <c r="CK275" s="150"/>
      <c r="CL275" s="150"/>
      <c r="CM275" s="150"/>
      <c r="CN275" s="150"/>
      <c r="CO275" s="150"/>
      <c r="CP275" s="150"/>
      <c r="CQ275" s="150"/>
      <c r="CR275" s="150"/>
      <c r="CS275" s="150"/>
      <c r="CT275" s="150"/>
      <c r="CU275" s="150"/>
      <c r="CV275" s="150"/>
      <c r="CW275" s="150"/>
      <c r="CX275" s="129"/>
      <c r="CY275" s="129"/>
      <c r="CZ275" s="129"/>
      <c r="DA275" s="129"/>
      <c r="DB275" s="129"/>
      <c r="DC275" s="129"/>
      <c r="DD275" s="129"/>
      <c r="DE275" s="129"/>
      <c r="DF275" s="129"/>
      <c r="DG275" s="129"/>
      <c r="DH275" s="129"/>
      <c r="DI275" s="129"/>
      <c r="DJ275" s="129"/>
      <c r="DK275" s="129"/>
      <c r="DL275" s="129"/>
      <c r="DM275" s="129"/>
      <c r="DN275" s="129"/>
      <c r="DO275" s="129"/>
      <c r="DP275" s="129"/>
      <c r="DQ275" s="129"/>
      <c r="DR275" s="129"/>
      <c r="DS275" s="129"/>
      <c r="DT275" s="129"/>
      <c r="DU275" s="129"/>
      <c r="DV275" s="129"/>
      <c r="DW275" s="129"/>
      <c r="DX275" s="129"/>
      <c r="DY275" s="129"/>
      <c r="DZ275" s="129"/>
      <c r="EA275" s="129"/>
      <c r="EB275" s="129"/>
      <c r="EC275" s="129"/>
      <c r="ED275" s="129"/>
      <c r="EE275" s="129"/>
      <c r="EF275" s="129"/>
      <c r="EG275" s="129"/>
      <c r="EH275" s="129"/>
    </row>
    <row r="276" spans="2:138" ht="15" customHeight="1">
      <c r="B276" s="104" t="s">
        <v>414</v>
      </c>
      <c r="C276" s="106" t="s">
        <v>183</v>
      </c>
      <c r="H276" s="243"/>
      <c r="I276" s="243"/>
      <c r="J276" s="243"/>
      <c r="K276" s="243"/>
      <c r="L276" s="243"/>
      <c r="M276" s="243"/>
      <c r="N276" s="243"/>
      <c r="O276" s="243"/>
      <c r="P276" s="243"/>
      <c r="Q276" s="243"/>
      <c r="R276" s="243"/>
      <c r="S276" s="243"/>
      <c r="T276" s="243"/>
      <c r="U276" s="132"/>
      <c r="V276" s="132"/>
      <c r="W276" s="132"/>
      <c r="X276" s="132"/>
      <c r="Y276" s="132"/>
      <c r="Z276" s="132"/>
      <c r="AA276" s="132"/>
      <c r="AB276" s="132"/>
      <c r="AC276" s="132"/>
      <c r="AD276" s="132"/>
      <c r="AE276" s="132"/>
      <c r="AF276" s="198"/>
      <c r="AG276" s="198"/>
      <c r="AH276" s="150"/>
      <c r="AI276" s="150"/>
      <c r="AJ276" s="150"/>
      <c r="AK276" s="150"/>
      <c r="AL276" s="150"/>
      <c r="AM276" s="150"/>
      <c r="AN276" s="150"/>
      <c r="AO276" s="150"/>
      <c r="AP276" s="150"/>
      <c r="AQ276" s="150"/>
      <c r="AR276" s="150"/>
      <c r="AS276" s="150"/>
      <c r="AT276" s="150"/>
      <c r="AU276" s="150"/>
      <c r="AV276" s="150"/>
      <c r="AW276" s="150"/>
      <c r="AX276" s="150"/>
      <c r="AY276" s="150"/>
      <c r="AZ276" s="132"/>
      <c r="BA276" s="132"/>
      <c r="BB276" s="132"/>
      <c r="BC276" s="132"/>
      <c r="BD276" s="132"/>
      <c r="BE276" s="132"/>
      <c r="BF276" s="132"/>
      <c r="BG276" s="132"/>
      <c r="BH276" s="132"/>
      <c r="BI276" s="132"/>
      <c r="BJ276" s="132"/>
      <c r="BK276" s="132"/>
      <c r="BL276" s="132"/>
      <c r="BM276" s="132"/>
      <c r="BN276" s="132"/>
      <c r="BO276" s="132"/>
      <c r="BP276" s="132"/>
      <c r="BQ276" s="132"/>
      <c r="BR276" s="132"/>
      <c r="BS276" s="132"/>
      <c r="BT276" s="132"/>
      <c r="BU276" s="132"/>
      <c r="BV276" s="132"/>
      <c r="BW276" s="132"/>
      <c r="BX276" s="132"/>
      <c r="BY276" s="132"/>
      <c r="BZ276" s="132"/>
      <c r="CA276" s="132"/>
      <c r="CB276" s="132"/>
      <c r="CC276" s="132"/>
      <c r="CD276" s="132"/>
      <c r="CE276" s="132"/>
      <c r="CF276" s="129"/>
      <c r="CG276" s="129"/>
      <c r="CH276" s="129"/>
      <c r="CI276" s="150"/>
      <c r="CJ276" s="150"/>
      <c r="CK276" s="150"/>
      <c r="CL276" s="150"/>
      <c r="CM276" s="150"/>
      <c r="CN276" s="150"/>
      <c r="CO276" s="150"/>
      <c r="CP276" s="150"/>
      <c r="CQ276" s="150"/>
      <c r="CR276" s="150"/>
      <c r="CS276" s="150"/>
      <c r="CT276" s="150"/>
      <c r="CU276" s="150"/>
      <c r="CV276" s="150"/>
      <c r="CW276" s="150"/>
      <c r="CX276" s="129"/>
      <c r="CY276" s="129"/>
      <c r="CZ276" s="129"/>
      <c r="DA276" s="129"/>
      <c r="DB276" s="129"/>
      <c r="DC276" s="129"/>
      <c r="DD276" s="129"/>
      <c r="DE276" s="129"/>
      <c r="DF276" s="129"/>
      <c r="DG276" s="129"/>
      <c r="DH276" s="129"/>
      <c r="DI276" s="129"/>
      <c r="DJ276" s="129"/>
      <c r="DK276" s="129"/>
      <c r="DL276" s="129"/>
      <c r="DM276" s="129"/>
      <c r="DN276" s="129"/>
      <c r="DO276" s="129"/>
      <c r="DP276" s="129"/>
      <c r="DQ276" s="129"/>
      <c r="DR276" s="129"/>
      <c r="DS276" s="129"/>
      <c r="DT276" s="129"/>
      <c r="DU276" s="129"/>
      <c r="DV276" s="129"/>
      <c r="DW276" s="129"/>
      <c r="DX276" s="129"/>
      <c r="DY276" s="129"/>
      <c r="DZ276" s="129"/>
      <c r="EA276" s="129"/>
      <c r="EB276" s="129"/>
      <c r="EC276" s="129"/>
      <c r="ED276" s="129"/>
      <c r="EE276" s="129"/>
      <c r="EF276" s="129"/>
      <c r="EG276" s="129"/>
      <c r="EH276" s="129"/>
    </row>
    <row r="277" spans="2:138" ht="15" customHeight="1">
      <c r="B277" s="104" t="s">
        <v>415</v>
      </c>
      <c r="C277" s="106" t="s">
        <v>264</v>
      </c>
      <c r="H277" s="243"/>
      <c r="I277" s="243"/>
      <c r="J277" s="243"/>
      <c r="K277" s="243"/>
      <c r="L277" s="243"/>
      <c r="M277" s="243"/>
      <c r="N277" s="243"/>
      <c r="O277" s="243"/>
      <c r="P277" s="243"/>
      <c r="Q277" s="243"/>
      <c r="R277" s="243"/>
      <c r="S277" s="243"/>
      <c r="T277" s="243"/>
      <c r="U277" s="132"/>
      <c r="V277" s="132"/>
      <c r="W277" s="132"/>
      <c r="X277" s="132"/>
      <c r="Y277" s="132"/>
      <c r="Z277" s="132"/>
      <c r="AA277" s="132"/>
      <c r="AB277" s="132"/>
      <c r="AC277" s="132"/>
      <c r="AD277" s="132"/>
      <c r="AE277" s="132"/>
      <c r="AF277" s="94"/>
      <c r="AG277" s="94"/>
      <c r="AH277" s="242"/>
      <c r="AI277" s="242"/>
      <c r="AJ277" s="242"/>
      <c r="AK277" s="242"/>
      <c r="AL277" s="242"/>
      <c r="AM277" s="242"/>
      <c r="AN277" s="242"/>
      <c r="AO277" s="242"/>
      <c r="AP277" s="242"/>
      <c r="AQ277" s="242"/>
      <c r="AR277" s="242"/>
      <c r="AS277" s="242"/>
      <c r="AT277" s="242"/>
      <c r="AU277" s="242"/>
      <c r="AV277" s="242"/>
      <c r="AW277" s="242"/>
      <c r="AX277" s="242"/>
      <c r="AY277" s="242"/>
      <c r="AZ277" s="132"/>
      <c r="BA277" s="132"/>
      <c r="BB277" s="132"/>
      <c r="BC277" s="132"/>
      <c r="BD277" s="132"/>
      <c r="BE277" s="132"/>
      <c r="BF277" s="132"/>
      <c r="BG277" s="132"/>
      <c r="BH277" s="132"/>
      <c r="BI277" s="132"/>
      <c r="BJ277" s="132"/>
      <c r="BK277" s="132"/>
      <c r="BL277" s="132"/>
      <c r="BM277" s="132"/>
      <c r="BN277" s="132"/>
      <c r="BO277" s="132"/>
      <c r="BP277" s="132"/>
      <c r="BQ277" s="132"/>
      <c r="BR277" s="132"/>
      <c r="BS277" s="132"/>
      <c r="BT277" s="132"/>
      <c r="BU277" s="132"/>
      <c r="BV277" s="132"/>
      <c r="BW277" s="132"/>
      <c r="BX277" s="132"/>
      <c r="BY277" s="132"/>
      <c r="BZ277" s="132"/>
      <c r="CA277" s="132"/>
      <c r="CB277" s="132"/>
      <c r="CC277" s="132"/>
      <c r="CD277" s="132"/>
      <c r="CE277" s="132"/>
      <c r="CF277" s="95"/>
      <c r="CG277" s="95"/>
      <c r="CH277" s="95"/>
      <c r="CI277" s="242"/>
      <c r="CJ277" s="242"/>
      <c r="CK277" s="242"/>
      <c r="CL277" s="242"/>
      <c r="CM277" s="242"/>
      <c r="CN277" s="242"/>
      <c r="CO277" s="242"/>
      <c r="CP277" s="242"/>
      <c r="CQ277" s="242"/>
      <c r="CR277" s="242"/>
      <c r="CS277" s="242"/>
      <c r="CT277" s="242"/>
      <c r="CU277" s="242"/>
      <c r="CV277" s="242"/>
      <c r="CW277" s="242"/>
      <c r="CX277" s="95"/>
      <c r="CY277" s="95"/>
      <c r="CZ277" s="95"/>
      <c r="DA277" s="95"/>
      <c r="DB277" s="95"/>
      <c r="DC277" s="95"/>
      <c r="DD277" s="95"/>
      <c r="DE277" s="95"/>
      <c r="DF277" s="95"/>
      <c r="DG277" s="95"/>
      <c r="DH277" s="95"/>
      <c r="DI277" s="95"/>
      <c r="DJ277" s="95"/>
      <c r="DK277" s="95"/>
      <c r="DL277" s="95"/>
      <c r="DM277" s="95"/>
      <c r="DN277" s="95"/>
      <c r="DO277" s="95"/>
      <c r="DP277" s="95"/>
      <c r="DQ277" s="95"/>
      <c r="DR277" s="95"/>
      <c r="DS277" s="95"/>
      <c r="DT277" s="95"/>
      <c r="DU277" s="95"/>
      <c r="DV277" s="95"/>
      <c r="DW277" s="95"/>
      <c r="DX277" s="95"/>
      <c r="DY277" s="95"/>
      <c r="DZ277" s="95"/>
      <c r="EA277" s="95"/>
      <c r="EB277" s="95"/>
      <c r="EC277" s="95"/>
      <c r="ED277" s="95"/>
      <c r="EE277" s="95"/>
      <c r="EF277" s="95"/>
      <c r="EG277" s="95"/>
      <c r="EH277" s="95"/>
    </row>
    <row r="278" spans="2:138" ht="15" customHeight="1">
      <c r="B278" s="104" t="s">
        <v>416</v>
      </c>
      <c r="C278" s="106" t="s">
        <v>264</v>
      </c>
      <c r="H278" s="243"/>
      <c r="I278" s="243"/>
      <c r="J278" s="243"/>
      <c r="K278" s="243"/>
      <c r="L278" s="243"/>
      <c r="M278" s="243"/>
      <c r="N278" s="243"/>
      <c r="O278" s="243"/>
      <c r="P278" s="243"/>
      <c r="Q278" s="243"/>
      <c r="R278" s="243"/>
      <c r="S278" s="243"/>
      <c r="T278" s="243"/>
      <c r="U278" s="132"/>
      <c r="V278" s="132"/>
      <c r="W278" s="132"/>
      <c r="X278" s="132"/>
      <c r="Y278" s="132"/>
      <c r="Z278" s="132"/>
      <c r="AA278" s="132"/>
      <c r="AB278" s="132"/>
      <c r="AC278" s="132"/>
      <c r="AD278" s="132"/>
      <c r="AE278" s="132"/>
      <c r="AF278" s="93"/>
      <c r="AG278" s="93"/>
      <c r="AH278" s="183"/>
      <c r="AI278" s="183"/>
      <c r="AJ278" s="183"/>
      <c r="AK278" s="183"/>
      <c r="AL278" s="183"/>
      <c r="AM278" s="183"/>
      <c r="AN278" s="183"/>
      <c r="AO278" s="183"/>
      <c r="AP278" s="183"/>
      <c r="AQ278" s="183"/>
      <c r="AR278" s="183"/>
      <c r="AS278" s="183"/>
      <c r="AT278" s="183"/>
      <c r="AU278" s="183"/>
      <c r="AV278" s="183"/>
      <c r="AW278" s="183"/>
      <c r="AX278" s="183"/>
      <c r="AY278" s="183"/>
      <c r="AZ278" s="132"/>
      <c r="BA278" s="132"/>
      <c r="BB278" s="132"/>
      <c r="BC278" s="132"/>
      <c r="BD278" s="132"/>
      <c r="BE278" s="132"/>
      <c r="BF278" s="132"/>
      <c r="BG278" s="132"/>
      <c r="BH278" s="132"/>
      <c r="BI278" s="132"/>
      <c r="BJ278" s="132"/>
      <c r="BK278" s="132"/>
      <c r="BL278" s="132"/>
      <c r="BM278" s="132"/>
      <c r="BN278" s="132"/>
      <c r="BO278" s="132"/>
      <c r="BP278" s="132"/>
      <c r="BQ278" s="132"/>
      <c r="BR278" s="132"/>
      <c r="BS278" s="132"/>
      <c r="BT278" s="132"/>
      <c r="BU278" s="132"/>
      <c r="BV278" s="132"/>
      <c r="BW278" s="132"/>
      <c r="BX278" s="132"/>
      <c r="BY278" s="132"/>
      <c r="BZ278" s="132"/>
      <c r="CA278" s="132"/>
      <c r="CB278" s="132"/>
      <c r="CC278" s="132"/>
      <c r="CD278" s="132"/>
      <c r="CE278" s="132"/>
      <c r="CF278" s="96"/>
      <c r="CG278" s="96"/>
      <c r="CH278" s="96"/>
      <c r="CI278" s="183"/>
      <c r="CJ278" s="183"/>
      <c r="CK278" s="183"/>
      <c r="CL278" s="183"/>
      <c r="CM278" s="183"/>
      <c r="CN278" s="183"/>
      <c r="CO278" s="183"/>
      <c r="CP278" s="183"/>
      <c r="CQ278" s="183"/>
      <c r="CR278" s="183"/>
      <c r="CS278" s="183"/>
      <c r="CT278" s="183"/>
      <c r="CU278" s="183"/>
      <c r="CV278" s="183"/>
      <c r="CW278" s="183"/>
      <c r="CX278" s="96"/>
      <c r="CY278" s="96"/>
      <c r="CZ278" s="96"/>
      <c r="DA278" s="96"/>
      <c r="DB278" s="96"/>
      <c r="DC278" s="96"/>
      <c r="DD278" s="96"/>
      <c r="DE278" s="96"/>
      <c r="DF278" s="96"/>
      <c r="DG278" s="96"/>
      <c r="DH278" s="96"/>
      <c r="DI278" s="96"/>
      <c r="DJ278" s="96"/>
      <c r="DK278" s="96"/>
      <c r="DL278" s="96"/>
      <c r="DM278" s="96"/>
      <c r="DN278" s="96"/>
      <c r="DO278" s="96"/>
      <c r="DP278" s="96"/>
      <c r="DQ278" s="96"/>
      <c r="DR278" s="96"/>
      <c r="DS278" s="96"/>
      <c r="DT278" s="96"/>
      <c r="DU278" s="96"/>
      <c r="DV278" s="96"/>
      <c r="DW278" s="96"/>
      <c r="DX278" s="96"/>
      <c r="DY278" s="96"/>
      <c r="DZ278" s="96"/>
      <c r="EA278" s="96"/>
      <c r="EB278" s="96"/>
      <c r="EC278" s="96"/>
      <c r="ED278" s="96"/>
      <c r="EE278" s="96"/>
      <c r="EF278" s="96"/>
      <c r="EG278" s="96"/>
      <c r="EH278" s="96"/>
    </row>
    <row r="279" spans="2:138" ht="15" customHeight="1">
      <c r="B279" s="104" t="s">
        <v>415</v>
      </c>
      <c r="C279" s="106" t="s">
        <v>266</v>
      </c>
      <c r="H279" s="243"/>
      <c r="I279" s="243"/>
      <c r="J279" s="243"/>
      <c r="K279" s="243"/>
      <c r="L279" s="243"/>
      <c r="M279" s="243"/>
      <c r="N279" s="243"/>
      <c r="O279" s="243"/>
      <c r="P279" s="243"/>
      <c r="Q279" s="243"/>
      <c r="R279" s="243"/>
      <c r="S279" s="243"/>
      <c r="T279" s="243"/>
      <c r="U279" s="132"/>
      <c r="V279" s="132"/>
      <c r="W279" s="132"/>
      <c r="X279" s="132"/>
      <c r="Y279" s="132"/>
      <c r="Z279" s="132"/>
      <c r="AA279" s="132"/>
      <c r="AB279" s="132"/>
      <c r="AC279" s="132"/>
      <c r="AD279" s="132"/>
      <c r="AE279" s="132"/>
      <c r="AF279" s="93"/>
      <c r="AG279" s="93"/>
      <c r="AH279" s="183"/>
      <c r="AI279" s="183"/>
      <c r="AJ279" s="183"/>
      <c r="AK279" s="183"/>
      <c r="AL279" s="183"/>
      <c r="AM279" s="183"/>
      <c r="AN279" s="183"/>
      <c r="AO279" s="183"/>
      <c r="AP279" s="183"/>
      <c r="AQ279" s="183"/>
      <c r="AR279" s="183"/>
      <c r="AS279" s="183"/>
      <c r="AT279" s="183"/>
      <c r="AU279" s="183"/>
      <c r="AV279" s="183"/>
      <c r="AW279" s="183"/>
      <c r="AX279" s="183"/>
      <c r="AY279" s="183"/>
      <c r="AZ279" s="132"/>
      <c r="BA279" s="132"/>
      <c r="BB279" s="132"/>
      <c r="BC279" s="132"/>
      <c r="BD279" s="132"/>
      <c r="BE279" s="132"/>
      <c r="BF279" s="132"/>
      <c r="BG279" s="132"/>
      <c r="BH279" s="132"/>
      <c r="BI279" s="132"/>
      <c r="BJ279" s="132"/>
      <c r="BK279" s="132"/>
      <c r="BL279" s="132"/>
      <c r="BM279" s="132"/>
      <c r="BN279" s="132"/>
      <c r="BO279" s="132"/>
      <c r="BP279" s="132"/>
      <c r="BQ279" s="132"/>
      <c r="BR279" s="132"/>
      <c r="BS279" s="132"/>
      <c r="BT279" s="132"/>
      <c r="BU279" s="132"/>
      <c r="BV279" s="132"/>
      <c r="BW279" s="132"/>
      <c r="BX279" s="132"/>
      <c r="BY279" s="132"/>
      <c r="BZ279" s="132"/>
      <c r="CA279" s="132"/>
      <c r="CB279" s="132"/>
      <c r="CC279" s="132"/>
      <c r="CD279" s="132"/>
      <c r="CE279" s="132"/>
      <c r="CF279" s="96"/>
      <c r="CG279" s="96"/>
      <c r="CH279" s="96"/>
      <c r="CI279" s="183"/>
      <c r="CJ279" s="183"/>
      <c r="CK279" s="183"/>
      <c r="CL279" s="183"/>
      <c r="CM279" s="183"/>
      <c r="CN279" s="183"/>
      <c r="CO279" s="183"/>
      <c r="CP279" s="183"/>
      <c r="CQ279" s="183"/>
      <c r="CR279" s="183"/>
      <c r="CS279" s="183"/>
      <c r="CT279" s="183"/>
      <c r="CU279" s="183"/>
      <c r="CV279" s="183"/>
      <c r="CW279" s="183"/>
      <c r="CX279" s="96"/>
      <c r="CY279" s="96"/>
      <c r="CZ279" s="96"/>
      <c r="DA279" s="96"/>
      <c r="DB279" s="96"/>
      <c r="DC279" s="96"/>
      <c r="DD279" s="96"/>
      <c r="DE279" s="96"/>
      <c r="DF279" s="96"/>
      <c r="DG279" s="96"/>
      <c r="DH279" s="96"/>
      <c r="DI279" s="96"/>
      <c r="DJ279" s="96"/>
      <c r="DK279" s="96"/>
      <c r="DL279" s="96"/>
      <c r="DM279" s="96"/>
      <c r="DN279" s="96"/>
      <c r="DO279" s="96"/>
      <c r="DP279" s="96"/>
      <c r="DQ279" s="96"/>
      <c r="DR279" s="96"/>
      <c r="DS279" s="96"/>
      <c r="DT279" s="96"/>
      <c r="DU279" s="96"/>
      <c r="DV279" s="96"/>
      <c r="DW279" s="96"/>
      <c r="DX279" s="96"/>
      <c r="DY279" s="96"/>
      <c r="DZ279" s="96"/>
      <c r="EA279" s="96"/>
      <c r="EB279" s="96"/>
      <c r="EC279" s="96"/>
      <c r="ED279" s="96"/>
      <c r="EE279" s="96"/>
      <c r="EF279" s="96"/>
      <c r="EG279" s="96"/>
      <c r="EH279" s="96"/>
    </row>
    <row r="280" spans="2:138" ht="15" customHeight="1">
      <c r="B280" s="104" t="s">
        <v>416</v>
      </c>
      <c r="C280" s="106" t="s">
        <v>266</v>
      </c>
      <c r="H280" s="243"/>
      <c r="I280" s="243"/>
      <c r="J280" s="243"/>
      <c r="K280" s="243"/>
      <c r="L280" s="243"/>
      <c r="M280" s="243"/>
      <c r="N280" s="243"/>
      <c r="O280" s="243"/>
      <c r="P280" s="243"/>
      <c r="Q280" s="243"/>
      <c r="R280" s="243"/>
      <c r="S280" s="243"/>
      <c r="T280" s="243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93"/>
      <c r="AG280" s="9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/>
      <c r="AU280" s="183"/>
      <c r="AV280" s="183"/>
      <c r="AW280" s="183"/>
      <c r="AX280" s="183"/>
      <c r="AY280" s="183"/>
      <c r="AZ280" s="132"/>
      <c r="BA280" s="132"/>
      <c r="BB280" s="132"/>
      <c r="BC280" s="132"/>
      <c r="BD280" s="132"/>
      <c r="BE280" s="132"/>
      <c r="BF280" s="132"/>
      <c r="BG280" s="132"/>
      <c r="BH280" s="132"/>
      <c r="BI280" s="132"/>
      <c r="BJ280" s="132"/>
      <c r="BK280" s="132"/>
      <c r="BL280" s="132"/>
      <c r="BM280" s="132"/>
      <c r="BN280" s="132"/>
      <c r="BO280" s="132"/>
      <c r="BP280" s="132"/>
      <c r="BQ280" s="132"/>
      <c r="BR280" s="132"/>
      <c r="BS280" s="132"/>
      <c r="BT280" s="132"/>
      <c r="BU280" s="132"/>
      <c r="BV280" s="132"/>
      <c r="BW280" s="132"/>
      <c r="BX280" s="132"/>
      <c r="BY280" s="132"/>
      <c r="BZ280" s="132"/>
      <c r="CA280" s="132"/>
      <c r="CB280" s="132"/>
      <c r="CC280" s="132"/>
      <c r="CD280" s="132"/>
      <c r="CE280" s="132"/>
      <c r="CF280" s="96"/>
      <c r="CG280" s="96"/>
      <c r="CH280" s="96"/>
      <c r="CI280" s="183"/>
      <c r="CJ280" s="183"/>
      <c r="CK280" s="183"/>
      <c r="CL280" s="183"/>
      <c r="CM280" s="183"/>
      <c r="CN280" s="183"/>
      <c r="CO280" s="183"/>
      <c r="CP280" s="183"/>
      <c r="CQ280" s="183"/>
      <c r="CR280" s="183"/>
      <c r="CS280" s="183"/>
      <c r="CT280" s="183"/>
      <c r="CU280" s="183"/>
      <c r="CV280" s="183"/>
      <c r="CW280" s="183"/>
      <c r="CX280" s="96"/>
      <c r="CY280" s="96"/>
      <c r="CZ280" s="96"/>
      <c r="DA280" s="96"/>
      <c r="DB280" s="96"/>
      <c r="DC280" s="96"/>
      <c r="DD280" s="96"/>
      <c r="DE280" s="96"/>
      <c r="DF280" s="96"/>
      <c r="DG280" s="96"/>
      <c r="DH280" s="96"/>
      <c r="DI280" s="96"/>
      <c r="DJ280" s="96"/>
      <c r="DK280" s="96"/>
      <c r="DL280" s="96"/>
      <c r="DM280" s="96"/>
      <c r="DN280" s="96"/>
      <c r="DO280" s="96"/>
      <c r="DP280" s="96"/>
      <c r="DQ280" s="96"/>
      <c r="DR280" s="96"/>
      <c r="DS280" s="96"/>
      <c r="DT280" s="96"/>
      <c r="DU280" s="96"/>
      <c r="DV280" s="96"/>
      <c r="DW280" s="96"/>
      <c r="DX280" s="96"/>
      <c r="DY280" s="96"/>
      <c r="DZ280" s="96"/>
      <c r="EA280" s="96"/>
      <c r="EB280" s="96"/>
      <c r="EC280" s="96"/>
      <c r="ED280" s="96"/>
      <c r="EE280" s="96"/>
      <c r="EF280" s="96"/>
      <c r="EG280" s="96"/>
      <c r="EH280" s="96"/>
    </row>
    <row r="281" spans="2:138" ht="15" customHeight="1">
      <c r="B281" s="84" t="s">
        <v>417</v>
      </c>
      <c r="C281" s="106" t="s">
        <v>181</v>
      </c>
      <c r="H281" s="243"/>
      <c r="I281" s="243"/>
      <c r="J281" s="243"/>
      <c r="K281" s="243"/>
      <c r="L281" s="243"/>
      <c r="M281" s="243"/>
      <c r="N281" s="243"/>
      <c r="O281" s="243"/>
      <c r="P281" s="243"/>
      <c r="Q281" s="243"/>
      <c r="R281" s="243"/>
      <c r="S281" s="243"/>
      <c r="T281" s="243"/>
      <c r="U281" s="132"/>
      <c r="V281" s="132"/>
      <c r="W281" s="132"/>
      <c r="X281" s="132"/>
      <c r="Y281" s="132"/>
      <c r="Z281" s="132"/>
      <c r="AA281" s="132"/>
      <c r="AB281" s="132"/>
      <c r="AC281" s="132"/>
      <c r="AD281" s="132"/>
      <c r="AE281" s="132"/>
      <c r="AF281" s="94"/>
      <c r="AG281" s="94"/>
      <c r="AH281" s="242"/>
      <c r="AI281" s="242"/>
      <c r="AJ281" s="242"/>
      <c r="AK281" s="242"/>
      <c r="AL281" s="242"/>
      <c r="AM281" s="242"/>
      <c r="AN281" s="242"/>
      <c r="AO281" s="242"/>
      <c r="AP281" s="242"/>
      <c r="AQ281" s="242"/>
      <c r="AR281" s="242"/>
      <c r="AS281" s="242"/>
      <c r="AT281" s="242"/>
      <c r="AU281" s="242"/>
      <c r="AV281" s="242"/>
      <c r="AW281" s="242"/>
      <c r="AX281" s="242"/>
      <c r="AY281" s="242"/>
      <c r="AZ281" s="132"/>
      <c r="BA281" s="132"/>
      <c r="BB281" s="132"/>
      <c r="BC281" s="132"/>
      <c r="BD281" s="132"/>
      <c r="BE281" s="132"/>
      <c r="BF281" s="132"/>
      <c r="BG281" s="132"/>
      <c r="BH281" s="132"/>
      <c r="BI281" s="132"/>
      <c r="BJ281" s="132"/>
      <c r="BK281" s="132"/>
      <c r="BL281" s="132"/>
      <c r="BM281" s="132"/>
      <c r="BN281" s="132"/>
      <c r="BO281" s="132"/>
      <c r="BP281" s="132"/>
      <c r="BQ281" s="132"/>
      <c r="BR281" s="132"/>
      <c r="BS281" s="132"/>
      <c r="BT281" s="132"/>
      <c r="BU281" s="132"/>
      <c r="BV281" s="132"/>
      <c r="BW281" s="132"/>
      <c r="BX281" s="132"/>
      <c r="BY281" s="132"/>
      <c r="BZ281" s="132"/>
      <c r="CA281" s="132"/>
      <c r="CB281" s="132"/>
      <c r="CC281" s="132"/>
      <c r="CD281" s="132"/>
      <c r="CE281" s="132"/>
      <c r="CF281" s="95"/>
      <c r="CG281" s="95"/>
      <c r="CH281" s="95"/>
      <c r="CI281" s="242"/>
      <c r="CJ281" s="242"/>
      <c r="CK281" s="242"/>
      <c r="CL281" s="242"/>
      <c r="CM281" s="242"/>
      <c r="CN281" s="242"/>
      <c r="CO281" s="242"/>
      <c r="CP281" s="242"/>
      <c r="CQ281" s="242"/>
      <c r="CR281" s="242"/>
      <c r="CS281" s="242"/>
      <c r="CT281" s="242"/>
      <c r="CU281" s="242"/>
      <c r="CV281" s="242"/>
      <c r="CW281" s="242"/>
      <c r="CX281" s="95"/>
      <c r="CY281" s="95"/>
      <c r="CZ281" s="95"/>
      <c r="DA281" s="95"/>
      <c r="DB281" s="95"/>
      <c r="DC281" s="95"/>
      <c r="DD281" s="95"/>
      <c r="DE281" s="95"/>
      <c r="DF281" s="95"/>
      <c r="DG281" s="95"/>
      <c r="DH281" s="95"/>
      <c r="DI281" s="95"/>
      <c r="DJ281" s="95"/>
      <c r="DK281" s="95"/>
      <c r="DL281" s="95"/>
      <c r="DM281" s="95"/>
      <c r="DN281" s="95"/>
      <c r="DO281" s="95"/>
      <c r="DP281" s="95"/>
      <c r="DQ281" s="95"/>
      <c r="DR281" s="95"/>
      <c r="DS281" s="95"/>
      <c r="DT281" s="95"/>
      <c r="DU281" s="95"/>
      <c r="DV281" s="95"/>
      <c r="DW281" s="95"/>
      <c r="DX281" s="95"/>
      <c r="DY281" s="95"/>
      <c r="DZ281" s="95"/>
      <c r="EA281" s="95"/>
      <c r="EB281" s="95"/>
      <c r="EC281" s="95"/>
      <c r="ED281" s="95"/>
      <c r="EE281" s="95"/>
      <c r="EF281" s="95"/>
      <c r="EG281" s="95"/>
      <c r="EH281" s="95"/>
    </row>
    <row r="282" spans="2:138" ht="15" customHeight="1">
      <c r="B282" s="85" t="s">
        <v>418</v>
      </c>
      <c r="C282" s="106" t="s">
        <v>181</v>
      </c>
      <c r="H282" s="243"/>
      <c r="I282" s="243"/>
      <c r="J282" s="243"/>
      <c r="K282" s="243"/>
      <c r="L282" s="243"/>
      <c r="M282" s="243"/>
      <c r="N282" s="243"/>
      <c r="O282" s="243"/>
      <c r="P282" s="243"/>
      <c r="Q282" s="243"/>
      <c r="R282" s="243"/>
      <c r="S282" s="243"/>
      <c r="T282" s="243"/>
      <c r="U282" s="132"/>
      <c r="V282" s="132"/>
      <c r="W282" s="132"/>
      <c r="X282" s="132"/>
      <c r="Y282" s="132"/>
      <c r="Z282" s="132"/>
      <c r="AA282" s="132"/>
      <c r="AB282" s="132"/>
      <c r="AC282" s="132"/>
      <c r="AD282" s="132"/>
      <c r="AE282" s="132"/>
      <c r="AF282" s="94"/>
      <c r="AG282" s="94"/>
      <c r="AH282" s="242"/>
      <c r="AI282" s="242"/>
      <c r="AJ282" s="242"/>
      <c r="AK282" s="242"/>
      <c r="AL282" s="242"/>
      <c r="AM282" s="242"/>
      <c r="AN282" s="242"/>
      <c r="AO282" s="242"/>
      <c r="AP282" s="242"/>
      <c r="AQ282" s="242"/>
      <c r="AR282" s="242"/>
      <c r="AS282" s="242"/>
      <c r="AT282" s="242"/>
      <c r="AU282" s="242"/>
      <c r="AV282" s="242"/>
      <c r="AW282" s="242"/>
      <c r="AX282" s="242"/>
      <c r="AY282" s="242"/>
      <c r="AZ282" s="132"/>
      <c r="BA282" s="132"/>
      <c r="BB282" s="132"/>
      <c r="BC282" s="132"/>
      <c r="BD282" s="132"/>
      <c r="BE282" s="132"/>
      <c r="BF282" s="132"/>
      <c r="BG282" s="132"/>
      <c r="BH282" s="132"/>
      <c r="BI282" s="132"/>
      <c r="BJ282" s="132"/>
      <c r="BK282" s="132"/>
      <c r="BL282" s="132"/>
      <c r="BM282" s="132"/>
      <c r="BN282" s="132"/>
      <c r="BO282" s="132"/>
      <c r="BP282" s="132"/>
      <c r="BQ282" s="132"/>
      <c r="BR282" s="132"/>
      <c r="BS282" s="132"/>
      <c r="BT282" s="132"/>
      <c r="BU282" s="132"/>
      <c r="BV282" s="132"/>
      <c r="BW282" s="132"/>
      <c r="BX282" s="132"/>
      <c r="BY282" s="132"/>
      <c r="BZ282" s="132"/>
      <c r="CA282" s="132"/>
      <c r="CB282" s="132"/>
      <c r="CC282" s="132"/>
      <c r="CD282" s="132"/>
      <c r="CE282" s="132"/>
      <c r="CF282" s="95"/>
      <c r="CG282" s="95"/>
      <c r="CH282" s="95"/>
      <c r="CI282" s="242"/>
      <c r="CJ282" s="242"/>
      <c r="CK282" s="242"/>
      <c r="CL282" s="242"/>
      <c r="CM282" s="242"/>
      <c r="CN282" s="242"/>
      <c r="CO282" s="242"/>
      <c r="CP282" s="242"/>
      <c r="CQ282" s="242"/>
      <c r="CR282" s="242"/>
      <c r="CS282" s="242"/>
      <c r="CT282" s="242"/>
      <c r="CU282" s="242"/>
      <c r="CV282" s="242"/>
      <c r="CW282" s="242"/>
      <c r="CX282" s="95"/>
      <c r="CY282" s="95"/>
      <c r="CZ282" s="95"/>
      <c r="DA282" s="95"/>
      <c r="DB282" s="95"/>
      <c r="DC282" s="95"/>
      <c r="DD282" s="95"/>
      <c r="DE282" s="95"/>
      <c r="DF282" s="95"/>
      <c r="DG282" s="95"/>
      <c r="DH282" s="95"/>
      <c r="DI282" s="95"/>
      <c r="DJ282" s="95"/>
      <c r="DK282" s="95"/>
      <c r="DL282" s="95"/>
      <c r="DM282" s="95"/>
      <c r="DN282" s="95"/>
      <c r="DO282" s="95"/>
      <c r="DP282" s="95"/>
      <c r="DQ282" s="95"/>
      <c r="DR282" s="95"/>
      <c r="DS282" s="95"/>
      <c r="DT282" s="95"/>
      <c r="DU282" s="95"/>
      <c r="DV282" s="95"/>
      <c r="DW282" s="95"/>
      <c r="DX282" s="95"/>
      <c r="DY282" s="95"/>
      <c r="DZ282" s="95"/>
      <c r="EA282" s="95"/>
      <c r="EB282" s="95"/>
      <c r="EC282" s="95"/>
      <c r="ED282" s="95"/>
      <c r="EE282" s="95"/>
      <c r="EF282" s="95"/>
      <c r="EG282" s="95"/>
      <c r="EH282" s="95"/>
    </row>
    <row r="283" spans="2:138" ht="15" customHeight="1">
      <c r="B283" s="85" t="s">
        <v>419</v>
      </c>
      <c r="C283" s="106" t="s">
        <v>152</v>
      </c>
      <c r="H283" s="243"/>
      <c r="I283" s="243"/>
      <c r="J283" s="243"/>
      <c r="K283" s="243"/>
      <c r="L283" s="243"/>
      <c r="M283" s="243"/>
      <c r="N283" s="243"/>
      <c r="O283" s="243"/>
      <c r="P283" s="243"/>
      <c r="Q283" s="243"/>
      <c r="R283" s="243"/>
      <c r="S283" s="243"/>
      <c r="T283" s="243"/>
      <c r="U283" s="132"/>
      <c r="V283" s="132"/>
      <c r="W283" s="132"/>
      <c r="X283" s="132"/>
      <c r="Y283" s="132"/>
      <c r="Z283" s="132"/>
      <c r="AA283" s="132"/>
      <c r="AB283" s="132"/>
      <c r="AC283" s="132"/>
      <c r="AD283" s="132"/>
      <c r="AE283" s="132"/>
      <c r="AF283" s="93"/>
      <c r="AG283" s="93"/>
      <c r="AH283" s="183"/>
      <c r="AI283" s="183"/>
      <c r="AJ283" s="183"/>
      <c r="AK283" s="183"/>
      <c r="AL283" s="183"/>
      <c r="AM283" s="183"/>
      <c r="AN283" s="183"/>
      <c r="AO283" s="183"/>
      <c r="AP283" s="183"/>
      <c r="AQ283" s="183"/>
      <c r="AR283" s="183"/>
      <c r="AS283" s="183"/>
      <c r="AT283" s="183"/>
      <c r="AU283" s="183"/>
      <c r="AV283" s="183"/>
      <c r="AW283" s="183"/>
      <c r="AX283" s="183"/>
      <c r="AY283" s="183"/>
      <c r="AZ283" s="132"/>
      <c r="BA283" s="132"/>
      <c r="BB283" s="132"/>
      <c r="BC283" s="132"/>
      <c r="BD283" s="132"/>
      <c r="BE283" s="132"/>
      <c r="BF283" s="132"/>
      <c r="BG283" s="132"/>
      <c r="BH283" s="132"/>
      <c r="BI283" s="132"/>
      <c r="BJ283" s="132"/>
      <c r="BK283" s="132"/>
      <c r="BL283" s="132"/>
      <c r="BM283" s="132"/>
      <c r="BN283" s="132"/>
      <c r="BO283" s="132"/>
      <c r="BP283" s="132"/>
      <c r="BQ283" s="132"/>
      <c r="BR283" s="132"/>
      <c r="BS283" s="132"/>
      <c r="BT283" s="132"/>
      <c r="BU283" s="132"/>
      <c r="BV283" s="132"/>
      <c r="BW283" s="132"/>
      <c r="BX283" s="132"/>
      <c r="BY283" s="132"/>
      <c r="BZ283" s="132"/>
      <c r="CA283" s="132"/>
      <c r="CB283" s="132"/>
      <c r="CC283" s="132"/>
      <c r="CD283" s="132"/>
      <c r="CE283" s="132"/>
      <c r="CF283" s="96"/>
      <c r="CG283" s="96"/>
      <c r="CH283" s="96"/>
      <c r="CI283" s="183"/>
      <c r="CJ283" s="183"/>
      <c r="CK283" s="183"/>
      <c r="CL283" s="183"/>
      <c r="CM283" s="183"/>
      <c r="CN283" s="183"/>
      <c r="CO283" s="183"/>
      <c r="CP283" s="183"/>
      <c r="CQ283" s="183"/>
      <c r="CR283" s="183"/>
      <c r="CS283" s="183"/>
      <c r="CT283" s="183"/>
      <c r="CU283" s="183"/>
      <c r="CV283" s="183"/>
      <c r="CW283" s="183"/>
      <c r="CX283" s="96"/>
      <c r="CY283" s="96"/>
      <c r="CZ283" s="96"/>
      <c r="DA283" s="96"/>
      <c r="DB283" s="96"/>
      <c r="DC283" s="96"/>
      <c r="DD283" s="96"/>
      <c r="DE283" s="96"/>
      <c r="DF283" s="96"/>
      <c r="DG283" s="96"/>
      <c r="DH283" s="96"/>
      <c r="DI283" s="96"/>
      <c r="DJ283" s="96"/>
      <c r="DK283" s="96"/>
      <c r="DL283" s="96"/>
      <c r="DM283" s="96"/>
      <c r="DN283" s="96"/>
      <c r="DO283" s="96"/>
      <c r="DP283" s="96"/>
      <c r="DQ283" s="96"/>
      <c r="DR283" s="96"/>
      <c r="DS283" s="96"/>
      <c r="DT283" s="96"/>
      <c r="DU283" s="96"/>
      <c r="DV283" s="96"/>
      <c r="DW283" s="96"/>
      <c r="DX283" s="96"/>
      <c r="DY283" s="96"/>
      <c r="DZ283" s="96"/>
      <c r="EA283" s="96"/>
      <c r="EB283" s="96"/>
      <c r="EC283" s="96"/>
      <c r="ED283" s="96"/>
      <c r="EE283" s="96"/>
      <c r="EF283" s="96"/>
      <c r="EG283" s="96"/>
      <c r="EH283" s="96"/>
    </row>
    <row r="284" spans="2:138" ht="15" customHeight="1">
      <c r="B284" s="85" t="s">
        <v>420</v>
      </c>
      <c r="C284" s="106" t="s">
        <v>153</v>
      </c>
      <c r="H284" s="243"/>
      <c r="I284" s="243"/>
      <c r="J284" s="243"/>
      <c r="K284" s="243"/>
      <c r="L284" s="243"/>
      <c r="M284" s="243"/>
      <c r="N284" s="243"/>
      <c r="O284" s="243"/>
      <c r="P284" s="243"/>
      <c r="Q284" s="243"/>
      <c r="R284" s="243"/>
      <c r="S284" s="243"/>
      <c r="T284" s="243"/>
      <c r="U284" s="132"/>
      <c r="V284" s="132"/>
      <c r="W284" s="132"/>
      <c r="X284" s="132"/>
      <c r="Y284" s="132"/>
      <c r="Z284" s="132"/>
      <c r="AA284" s="132"/>
      <c r="AB284" s="132"/>
      <c r="AC284" s="132"/>
      <c r="AD284" s="132"/>
      <c r="AE284" s="132"/>
      <c r="AF284" s="93"/>
      <c r="AG284" s="93"/>
      <c r="AH284" s="183"/>
      <c r="AI284" s="183"/>
      <c r="AJ284" s="183"/>
      <c r="AK284" s="183"/>
      <c r="AL284" s="183"/>
      <c r="AM284" s="183"/>
      <c r="AN284" s="183"/>
      <c r="AO284" s="183"/>
      <c r="AP284" s="183"/>
      <c r="AQ284" s="183"/>
      <c r="AR284" s="183"/>
      <c r="AS284" s="183"/>
      <c r="AT284" s="183"/>
      <c r="AU284" s="183"/>
      <c r="AV284" s="183"/>
      <c r="AW284" s="183"/>
      <c r="AX284" s="183"/>
      <c r="AY284" s="183"/>
      <c r="AZ284" s="132"/>
      <c r="BA284" s="132"/>
      <c r="BB284" s="132"/>
      <c r="BC284" s="132"/>
      <c r="BD284" s="132"/>
      <c r="BE284" s="132"/>
      <c r="BF284" s="132"/>
      <c r="BG284" s="132"/>
      <c r="BH284" s="132"/>
      <c r="BI284" s="132"/>
      <c r="BJ284" s="132"/>
      <c r="BK284" s="132"/>
      <c r="BL284" s="132"/>
      <c r="BM284" s="132"/>
      <c r="BN284" s="132"/>
      <c r="BO284" s="132"/>
      <c r="BP284" s="132"/>
      <c r="BQ284" s="132"/>
      <c r="BR284" s="132"/>
      <c r="BS284" s="132"/>
      <c r="BT284" s="132"/>
      <c r="BU284" s="132"/>
      <c r="BV284" s="132"/>
      <c r="BW284" s="132"/>
      <c r="BX284" s="132"/>
      <c r="BY284" s="132"/>
      <c r="BZ284" s="132"/>
      <c r="CA284" s="132"/>
      <c r="CB284" s="132"/>
      <c r="CC284" s="132"/>
      <c r="CD284" s="132"/>
      <c r="CE284" s="132"/>
      <c r="CF284" s="96"/>
      <c r="CG284" s="96"/>
      <c r="CH284" s="96"/>
      <c r="CI284" s="183"/>
      <c r="CJ284" s="183"/>
      <c r="CK284" s="183"/>
      <c r="CL284" s="183"/>
      <c r="CM284" s="183"/>
      <c r="CN284" s="183"/>
      <c r="CO284" s="183"/>
      <c r="CP284" s="183"/>
      <c r="CQ284" s="183"/>
      <c r="CR284" s="183"/>
      <c r="CS284" s="183"/>
      <c r="CT284" s="183"/>
      <c r="CU284" s="183"/>
      <c r="CV284" s="183"/>
      <c r="CW284" s="183"/>
      <c r="CX284" s="96"/>
      <c r="CY284" s="96"/>
      <c r="CZ284" s="96"/>
      <c r="DA284" s="96"/>
      <c r="DB284" s="96"/>
      <c r="DC284" s="96"/>
      <c r="DD284" s="96"/>
      <c r="DE284" s="96"/>
      <c r="DF284" s="96"/>
      <c r="DG284" s="96"/>
      <c r="DH284" s="96"/>
      <c r="DI284" s="96"/>
      <c r="DJ284" s="96"/>
      <c r="DK284" s="96"/>
      <c r="DL284" s="96"/>
      <c r="DM284" s="96"/>
      <c r="DN284" s="96"/>
      <c r="DO284" s="96"/>
      <c r="DP284" s="96"/>
      <c r="DQ284" s="96"/>
      <c r="DR284" s="96"/>
      <c r="DS284" s="96"/>
      <c r="DT284" s="96"/>
      <c r="DU284" s="96"/>
      <c r="DV284" s="96"/>
      <c r="DW284" s="96"/>
      <c r="DX284" s="96"/>
      <c r="DY284" s="96"/>
      <c r="DZ284" s="96"/>
      <c r="EA284" s="96"/>
      <c r="EB284" s="96"/>
      <c r="EC284" s="96"/>
      <c r="ED284" s="96"/>
      <c r="EE284" s="96"/>
      <c r="EF284" s="96"/>
      <c r="EG284" s="96"/>
      <c r="EH284" s="96"/>
    </row>
    <row r="285" spans="2:138" s="264" customFormat="1" ht="15" customHeight="1">
      <c r="B285" s="256" t="s">
        <v>421</v>
      </c>
      <c r="C285" s="254"/>
      <c r="D285" s="263"/>
      <c r="E285" s="263"/>
      <c r="F285" s="263"/>
      <c r="H285" s="265"/>
      <c r="I285" s="265"/>
      <c r="J285" s="265"/>
      <c r="K285" s="265"/>
      <c r="L285" s="265"/>
      <c r="M285" s="265"/>
      <c r="N285" s="265"/>
      <c r="O285" s="265"/>
      <c r="P285" s="265"/>
      <c r="Q285" s="265"/>
      <c r="R285" s="265"/>
      <c r="S285" s="265"/>
      <c r="T285" s="265"/>
      <c r="AF285" s="266"/>
      <c r="AG285" s="266"/>
      <c r="AH285" s="267"/>
      <c r="AI285" s="267"/>
      <c r="AJ285" s="267"/>
      <c r="AK285" s="267"/>
      <c r="AL285" s="267"/>
      <c r="AM285" s="267"/>
      <c r="AN285" s="267"/>
      <c r="AO285" s="267"/>
      <c r="AP285" s="267"/>
      <c r="AQ285" s="267"/>
      <c r="AR285" s="267"/>
      <c r="AS285" s="267"/>
      <c r="AT285" s="267"/>
      <c r="AU285" s="267"/>
      <c r="AV285" s="267"/>
      <c r="AW285" s="267"/>
      <c r="AX285" s="267"/>
      <c r="AY285" s="267"/>
      <c r="CF285" s="266"/>
      <c r="CG285" s="266"/>
      <c r="CH285" s="266"/>
      <c r="CI285" s="267"/>
      <c r="CJ285" s="267"/>
      <c r="CK285" s="267"/>
      <c r="CL285" s="267"/>
      <c r="CM285" s="267"/>
      <c r="CN285" s="267"/>
      <c r="CO285" s="267"/>
      <c r="CP285" s="267"/>
      <c r="CQ285" s="267"/>
      <c r="CR285" s="267"/>
      <c r="CS285" s="267"/>
      <c r="CT285" s="267"/>
      <c r="CU285" s="267"/>
      <c r="CV285" s="267"/>
      <c r="CW285" s="267"/>
      <c r="CX285" s="266"/>
      <c r="CY285" s="266"/>
      <c r="CZ285" s="266"/>
      <c r="DA285" s="266"/>
      <c r="DB285" s="266"/>
      <c r="DC285" s="266"/>
      <c r="DD285" s="266"/>
      <c r="DE285" s="266"/>
      <c r="DF285" s="266"/>
      <c r="DG285" s="266"/>
      <c r="DH285" s="266"/>
      <c r="DI285" s="266"/>
      <c r="DJ285" s="266"/>
      <c r="DK285" s="266"/>
      <c r="DL285" s="266"/>
      <c r="DM285" s="266"/>
      <c r="DN285" s="266"/>
      <c r="DO285" s="266"/>
      <c r="DP285" s="266"/>
      <c r="DQ285" s="266"/>
      <c r="DR285" s="266"/>
      <c r="DS285" s="266"/>
      <c r="DT285" s="266"/>
      <c r="DU285" s="266"/>
      <c r="DV285" s="266"/>
      <c r="DW285" s="266"/>
      <c r="DX285" s="266"/>
      <c r="DY285" s="266"/>
      <c r="DZ285" s="266"/>
      <c r="EA285" s="266"/>
      <c r="EB285" s="266"/>
      <c r="EC285" s="266"/>
      <c r="ED285" s="266"/>
      <c r="EE285" s="266"/>
      <c r="EF285" s="266"/>
      <c r="EG285" s="266"/>
      <c r="EH285" s="266"/>
    </row>
    <row r="286" spans="2:138" ht="15" customHeight="1">
      <c r="B286" s="105" t="s">
        <v>422</v>
      </c>
      <c r="C286" s="106" t="s">
        <v>174</v>
      </c>
      <c r="H286" s="243"/>
      <c r="I286" s="243"/>
      <c r="J286" s="243"/>
      <c r="K286" s="243"/>
      <c r="L286" s="243"/>
      <c r="M286" s="243"/>
      <c r="N286" s="243"/>
      <c r="O286" s="243"/>
      <c r="P286" s="243"/>
      <c r="Q286" s="243"/>
      <c r="R286" s="243"/>
      <c r="S286" s="243"/>
      <c r="T286" s="243"/>
      <c r="U286" s="132"/>
      <c r="V286" s="132"/>
      <c r="W286" s="132"/>
      <c r="X286" s="132"/>
      <c r="Y286" s="132"/>
      <c r="Z286" s="132"/>
      <c r="AA286" s="132"/>
      <c r="AB286" s="132"/>
      <c r="AC286" s="132"/>
      <c r="AD286" s="132"/>
      <c r="AE286" s="132"/>
      <c r="AF286" s="93"/>
      <c r="AG286" s="93"/>
      <c r="AH286" s="183"/>
      <c r="AI286" s="183"/>
      <c r="AJ286" s="183"/>
      <c r="AK286" s="183"/>
      <c r="AL286" s="183"/>
      <c r="AM286" s="183"/>
      <c r="AN286" s="183"/>
      <c r="AO286" s="183"/>
      <c r="AP286" s="183"/>
      <c r="AQ286" s="183"/>
      <c r="AR286" s="183"/>
      <c r="AS286" s="183"/>
      <c r="AT286" s="183"/>
      <c r="AU286" s="183"/>
      <c r="AV286" s="183"/>
      <c r="AW286" s="183"/>
      <c r="AX286" s="183"/>
      <c r="AY286" s="183"/>
      <c r="AZ286" s="132"/>
      <c r="BA286" s="132"/>
      <c r="BB286" s="132"/>
      <c r="BC286" s="132"/>
      <c r="BD286" s="132"/>
      <c r="BE286" s="132"/>
      <c r="BF286" s="132"/>
      <c r="BG286" s="132"/>
      <c r="BH286" s="132"/>
      <c r="BI286" s="132"/>
      <c r="BJ286" s="132"/>
      <c r="BK286" s="132"/>
      <c r="BL286" s="132"/>
      <c r="BM286" s="132"/>
      <c r="BN286" s="132"/>
      <c r="BO286" s="132"/>
      <c r="BP286" s="132"/>
      <c r="BQ286" s="132"/>
      <c r="BR286" s="132"/>
      <c r="BS286" s="132"/>
      <c r="BT286" s="132"/>
      <c r="BU286" s="132"/>
      <c r="BV286" s="132"/>
      <c r="BW286" s="132"/>
      <c r="BX286" s="132"/>
      <c r="BY286" s="132"/>
      <c r="BZ286" s="132"/>
      <c r="CA286" s="132"/>
      <c r="CB286" s="132"/>
      <c r="CC286" s="132"/>
      <c r="CD286" s="132"/>
      <c r="CE286" s="132"/>
      <c r="CF286" s="96"/>
      <c r="CG286" s="96"/>
      <c r="CH286" s="96"/>
      <c r="CI286" s="183"/>
      <c r="CJ286" s="183"/>
      <c r="CK286" s="183"/>
      <c r="CL286" s="183"/>
      <c r="CM286" s="183"/>
      <c r="CN286" s="183"/>
      <c r="CO286" s="183"/>
      <c r="CP286" s="183"/>
      <c r="CQ286" s="183"/>
      <c r="CR286" s="183"/>
      <c r="CS286" s="183"/>
      <c r="CT286" s="183"/>
      <c r="CU286" s="183"/>
      <c r="CV286" s="183"/>
      <c r="CW286" s="183"/>
      <c r="CX286" s="96"/>
      <c r="CY286" s="96"/>
      <c r="CZ286" s="96"/>
      <c r="DA286" s="96"/>
      <c r="DB286" s="96"/>
      <c r="DC286" s="96"/>
      <c r="DD286" s="96"/>
      <c r="DE286" s="96"/>
      <c r="DF286" s="96"/>
      <c r="DG286" s="96"/>
      <c r="DH286" s="96"/>
      <c r="DI286" s="96"/>
      <c r="DJ286" s="96"/>
      <c r="DK286" s="96"/>
      <c r="DL286" s="96"/>
      <c r="DM286" s="96"/>
      <c r="DN286" s="96"/>
      <c r="DO286" s="96"/>
      <c r="DP286" s="96"/>
      <c r="DQ286" s="96"/>
      <c r="DR286" s="96"/>
      <c r="DS286" s="96"/>
      <c r="DT286" s="96"/>
      <c r="DU286" s="96"/>
      <c r="DV286" s="96"/>
      <c r="DW286" s="96"/>
      <c r="DX286" s="96"/>
      <c r="DY286" s="96"/>
      <c r="DZ286" s="96"/>
      <c r="EA286" s="96"/>
      <c r="EB286" s="96"/>
      <c r="EC286" s="96"/>
      <c r="ED286" s="96"/>
      <c r="EE286" s="96"/>
      <c r="EF286" s="96"/>
      <c r="EG286" s="96"/>
      <c r="EH286" s="96"/>
    </row>
    <row r="287" spans="2:138" ht="15" customHeight="1">
      <c r="B287" s="104" t="s">
        <v>423</v>
      </c>
      <c r="C287" s="106" t="s">
        <v>181</v>
      </c>
      <c r="H287" s="243"/>
      <c r="I287" s="243"/>
      <c r="J287" s="243"/>
      <c r="K287" s="243"/>
      <c r="L287" s="243"/>
      <c r="M287" s="243"/>
      <c r="N287" s="243"/>
      <c r="O287" s="243"/>
      <c r="P287" s="243"/>
      <c r="Q287" s="243"/>
      <c r="R287" s="243"/>
      <c r="S287" s="243"/>
      <c r="T287" s="243"/>
      <c r="U287" s="132"/>
      <c r="V287" s="132"/>
      <c r="W287" s="132"/>
      <c r="X287" s="132"/>
      <c r="Y287" s="132"/>
      <c r="Z287" s="132"/>
      <c r="AA287" s="132"/>
      <c r="AB287" s="132"/>
      <c r="AC287" s="132"/>
      <c r="AD287" s="132"/>
      <c r="AE287" s="132"/>
      <c r="AF287" s="93"/>
      <c r="AG287" s="93"/>
      <c r="AH287" s="183"/>
      <c r="AI287" s="183"/>
      <c r="AJ287" s="183"/>
      <c r="AK287" s="183"/>
      <c r="AL287" s="183"/>
      <c r="AM287" s="183"/>
      <c r="AN287" s="183"/>
      <c r="AO287" s="183"/>
      <c r="AP287" s="183"/>
      <c r="AQ287" s="183"/>
      <c r="AR287" s="183"/>
      <c r="AS287" s="183"/>
      <c r="AT287" s="183"/>
      <c r="AU287" s="183"/>
      <c r="AV287" s="183"/>
      <c r="AW287" s="183"/>
      <c r="AX287" s="183"/>
      <c r="AY287" s="183"/>
      <c r="AZ287" s="132"/>
      <c r="BA287" s="132"/>
      <c r="BB287" s="132"/>
      <c r="BC287" s="132"/>
      <c r="BD287" s="132"/>
      <c r="BE287" s="132"/>
      <c r="BF287" s="132"/>
      <c r="BG287" s="132"/>
      <c r="BH287" s="132"/>
      <c r="BI287" s="132"/>
      <c r="BJ287" s="132"/>
      <c r="BK287" s="132"/>
      <c r="BL287" s="132"/>
      <c r="BM287" s="132"/>
      <c r="BN287" s="132"/>
      <c r="BO287" s="132"/>
      <c r="BP287" s="132"/>
      <c r="BQ287" s="132"/>
      <c r="BR287" s="132"/>
      <c r="BS287" s="132"/>
      <c r="BT287" s="132"/>
      <c r="BU287" s="132"/>
      <c r="BV287" s="132"/>
      <c r="BW287" s="132"/>
      <c r="BX287" s="132"/>
      <c r="BY287" s="132"/>
      <c r="BZ287" s="132"/>
      <c r="CA287" s="132"/>
      <c r="CB287" s="132"/>
      <c r="CC287" s="132"/>
      <c r="CD287" s="132"/>
      <c r="CE287" s="132"/>
      <c r="CF287" s="96"/>
      <c r="CG287" s="96"/>
      <c r="CH287" s="96"/>
      <c r="CI287" s="183"/>
      <c r="CJ287" s="183"/>
      <c r="CK287" s="183"/>
      <c r="CL287" s="183"/>
      <c r="CM287" s="183"/>
      <c r="CN287" s="183"/>
      <c r="CO287" s="183"/>
      <c r="CP287" s="183"/>
      <c r="CQ287" s="183"/>
      <c r="CR287" s="183"/>
      <c r="CS287" s="183"/>
      <c r="CT287" s="183"/>
      <c r="CU287" s="183"/>
      <c r="CV287" s="183"/>
      <c r="CW287" s="183"/>
      <c r="CX287" s="96"/>
      <c r="CY287" s="96"/>
      <c r="CZ287" s="96"/>
      <c r="DA287" s="96"/>
      <c r="DB287" s="96"/>
      <c r="DC287" s="96"/>
      <c r="DD287" s="96"/>
      <c r="DE287" s="96"/>
      <c r="DF287" s="96"/>
      <c r="DG287" s="96"/>
      <c r="DH287" s="96"/>
      <c r="DI287" s="96"/>
      <c r="DJ287" s="96"/>
      <c r="DK287" s="96"/>
      <c r="DL287" s="96"/>
      <c r="DM287" s="96"/>
      <c r="DN287" s="96"/>
      <c r="DO287" s="96"/>
      <c r="DP287" s="96"/>
      <c r="DQ287" s="96"/>
      <c r="DR287" s="96"/>
      <c r="DS287" s="96"/>
      <c r="DT287" s="96"/>
      <c r="DU287" s="96"/>
      <c r="DV287" s="96"/>
      <c r="DW287" s="96"/>
      <c r="DX287" s="96"/>
      <c r="DY287" s="96"/>
      <c r="DZ287" s="96"/>
      <c r="EA287" s="96"/>
      <c r="EB287" s="96"/>
      <c r="EC287" s="96"/>
      <c r="ED287" s="96"/>
      <c r="EE287" s="96"/>
      <c r="EF287" s="96"/>
      <c r="EG287" s="96"/>
      <c r="EH287" s="96"/>
    </row>
    <row r="288" spans="2:138" ht="15" customHeight="1">
      <c r="B288" s="104" t="s">
        <v>424</v>
      </c>
      <c r="C288" s="106" t="s">
        <v>183</v>
      </c>
      <c r="H288" s="243"/>
      <c r="I288" s="243"/>
      <c r="J288" s="243"/>
      <c r="K288" s="243"/>
      <c r="L288" s="243"/>
      <c r="M288" s="243"/>
      <c r="N288" s="243"/>
      <c r="O288" s="243"/>
      <c r="P288" s="243"/>
      <c r="Q288" s="243"/>
      <c r="R288" s="243"/>
      <c r="S288" s="243"/>
      <c r="T288" s="243"/>
      <c r="U288" s="132"/>
      <c r="V288" s="132"/>
      <c r="W288" s="132"/>
      <c r="X288" s="132"/>
      <c r="Y288" s="132"/>
      <c r="Z288" s="132"/>
      <c r="AA288" s="132"/>
      <c r="AB288" s="132"/>
      <c r="AC288" s="132"/>
      <c r="AD288" s="132"/>
      <c r="AE288" s="132"/>
      <c r="AF288" s="93"/>
      <c r="AG288" s="93"/>
      <c r="AH288" s="183"/>
      <c r="AI288" s="183"/>
      <c r="AJ288" s="183"/>
      <c r="AK288" s="183"/>
      <c r="AL288" s="183"/>
      <c r="AM288" s="183"/>
      <c r="AN288" s="183"/>
      <c r="AO288" s="183"/>
      <c r="AP288" s="183"/>
      <c r="AQ288" s="183"/>
      <c r="AR288" s="183"/>
      <c r="AS288" s="183"/>
      <c r="AT288" s="183"/>
      <c r="AU288" s="183"/>
      <c r="AV288" s="183"/>
      <c r="AW288" s="183"/>
      <c r="AX288" s="183"/>
      <c r="AY288" s="183"/>
      <c r="AZ288" s="132"/>
      <c r="BA288" s="132"/>
      <c r="BB288" s="132"/>
      <c r="BC288" s="132"/>
      <c r="BD288" s="132"/>
      <c r="BE288" s="132"/>
      <c r="BF288" s="132"/>
      <c r="BG288" s="132"/>
      <c r="BH288" s="132"/>
      <c r="BI288" s="132"/>
      <c r="BJ288" s="132"/>
      <c r="BK288" s="132"/>
      <c r="BL288" s="132"/>
      <c r="BM288" s="132"/>
      <c r="BN288" s="132"/>
      <c r="BO288" s="132"/>
      <c r="BP288" s="132"/>
      <c r="BQ288" s="132"/>
      <c r="BR288" s="132"/>
      <c r="BS288" s="132"/>
      <c r="BT288" s="132"/>
      <c r="BU288" s="132"/>
      <c r="BV288" s="132"/>
      <c r="BW288" s="132"/>
      <c r="BX288" s="132"/>
      <c r="BY288" s="132"/>
      <c r="BZ288" s="132"/>
      <c r="CA288" s="132"/>
      <c r="CB288" s="132"/>
      <c r="CC288" s="132"/>
      <c r="CD288" s="132"/>
      <c r="CE288" s="132"/>
      <c r="CF288" s="96"/>
      <c r="CG288" s="96"/>
      <c r="CH288" s="96"/>
      <c r="CI288" s="183"/>
      <c r="CJ288" s="183"/>
      <c r="CK288" s="183"/>
      <c r="CL288" s="183"/>
      <c r="CM288" s="183"/>
      <c r="CN288" s="183"/>
      <c r="CO288" s="183"/>
      <c r="CP288" s="183"/>
      <c r="CQ288" s="183"/>
      <c r="CR288" s="183"/>
      <c r="CS288" s="183"/>
      <c r="CT288" s="183"/>
      <c r="CU288" s="183"/>
      <c r="CV288" s="183"/>
      <c r="CW288" s="183"/>
      <c r="CX288" s="96"/>
      <c r="CY288" s="96"/>
      <c r="CZ288" s="96"/>
      <c r="DA288" s="96"/>
      <c r="DB288" s="96"/>
      <c r="DC288" s="96"/>
      <c r="DD288" s="96"/>
      <c r="DE288" s="96"/>
      <c r="DF288" s="96"/>
      <c r="DG288" s="96"/>
      <c r="DH288" s="96"/>
      <c r="DI288" s="96"/>
      <c r="DJ288" s="96"/>
      <c r="DK288" s="96"/>
      <c r="DL288" s="96"/>
      <c r="DM288" s="96"/>
      <c r="DN288" s="96"/>
      <c r="DO288" s="96"/>
      <c r="DP288" s="96"/>
      <c r="DQ288" s="96"/>
      <c r="DR288" s="96"/>
      <c r="DS288" s="96"/>
      <c r="DT288" s="96"/>
      <c r="DU288" s="96"/>
      <c r="DV288" s="96"/>
      <c r="DW288" s="96"/>
      <c r="DX288" s="96"/>
      <c r="DY288" s="96"/>
      <c r="DZ288" s="96"/>
      <c r="EA288" s="96"/>
      <c r="EB288" s="96"/>
      <c r="EC288" s="96"/>
      <c r="ED288" s="96"/>
      <c r="EE288" s="96"/>
      <c r="EF288" s="96"/>
      <c r="EG288" s="96"/>
      <c r="EH288" s="96"/>
    </row>
    <row r="289" spans="2:138" ht="15" customHeight="1">
      <c r="B289" s="104" t="s">
        <v>425</v>
      </c>
      <c r="C289" s="106" t="s">
        <v>181</v>
      </c>
      <c r="H289" s="243"/>
      <c r="I289" s="243"/>
      <c r="J289" s="243"/>
      <c r="K289" s="243"/>
      <c r="L289" s="243"/>
      <c r="M289" s="243"/>
      <c r="N289" s="243"/>
      <c r="O289" s="243"/>
      <c r="P289" s="243"/>
      <c r="Q289" s="243"/>
      <c r="R289" s="243"/>
      <c r="S289" s="243"/>
      <c r="T289" s="243"/>
      <c r="U289" s="132"/>
      <c r="V289" s="132"/>
      <c r="W289" s="132"/>
      <c r="X289" s="132"/>
      <c r="Y289" s="132"/>
      <c r="Z289" s="132"/>
      <c r="AA289" s="132"/>
      <c r="AB289" s="132"/>
      <c r="AC289" s="132"/>
      <c r="AD289" s="132"/>
      <c r="AE289" s="132"/>
      <c r="AF289" s="93"/>
      <c r="AG289" s="93"/>
      <c r="AH289" s="183"/>
      <c r="AI289" s="183"/>
      <c r="AJ289" s="183"/>
      <c r="AK289" s="183"/>
      <c r="AL289" s="183"/>
      <c r="AM289" s="183"/>
      <c r="AN289" s="183"/>
      <c r="AO289" s="183"/>
      <c r="AP289" s="183"/>
      <c r="AQ289" s="183"/>
      <c r="AR289" s="183"/>
      <c r="AS289" s="183"/>
      <c r="AT289" s="183"/>
      <c r="AU289" s="183"/>
      <c r="AV289" s="183"/>
      <c r="AW289" s="183"/>
      <c r="AX289" s="183"/>
      <c r="AY289" s="183"/>
      <c r="AZ289" s="132"/>
      <c r="BA289" s="132"/>
      <c r="BB289" s="132"/>
      <c r="BC289" s="132"/>
      <c r="BD289" s="132"/>
      <c r="BE289" s="132"/>
      <c r="BF289" s="132"/>
      <c r="BG289" s="132"/>
      <c r="BH289" s="132"/>
      <c r="BI289" s="132"/>
      <c r="BJ289" s="132"/>
      <c r="BK289" s="132"/>
      <c r="BL289" s="132"/>
      <c r="BM289" s="132"/>
      <c r="BN289" s="132"/>
      <c r="BO289" s="132"/>
      <c r="BP289" s="132"/>
      <c r="BQ289" s="132"/>
      <c r="BR289" s="132"/>
      <c r="BS289" s="132"/>
      <c r="BT289" s="132"/>
      <c r="BU289" s="132"/>
      <c r="BV289" s="132"/>
      <c r="BW289" s="132"/>
      <c r="BX289" s="132"/>
      <c r="BY289" s="132"/>
      <c r="BZ289" s="132"/>
      <c r="CA289" s="132"/>
      <c r="CB289" s="132"/>
      <c r="CC289" s="132"/>
      <c r="CD289" s="132"/>
      <c r="CE289" s="132"/>
      <c r="CF289" s="96"/>
      <c r="CG289" s="96"/>
      <c r="CH289" s="96"/>
      <c r="CI289" s="183"/>
      <c r="CJ289" s="183"/>
      <c r="CK289" s="183"/>
      <c r="CL289" s="183"/>
      <c r="CM289" s="183"/>
      <c r="CN289" s="183"/>
      <c r="CO289" s="183"/>
      <c r="CP289" s="183"/>
      <c r="CQ289" s="183"/>
      <c r="CR289" s="183"/>
      <c r="CS289" s="183"/>
      <c r="CT289" s="183"/>
      <c r="CU289" s="183"/>
      <c r="CV289" s="183"/>
      <c r="CW289" s="183"/>
      <c r="CX289" s="96"/>
      <c r="CY289" s="96"/>
      <c r="CZ289" s="96"/>
      <c r="DA289" s="96"/>
      <c r="DB289" s="96"/>
      <c r="DC289" s="96"/>
      <c r="DD289" s="96"/>
      <c r="DE289" s="96"/>
      <c r="DF289" s="96"/>
      <c r="DG289" s="96"/>
      <c r="DH289" s="96"/>
      <c r="DI289" s="96"/>
      <c r="DJ289" s="96"/>
      <c r="DK289" s="96"/>
      <c r="DL289" s="96"/>
      <c r="DM289" s="96"/>
      <c r="DN289" s="96"/>
      <c r="DO289" s="96"/>
      <c r="DP289" s="96"/>
      <c r="DQ289" s="96"/>
      <c r="DR289" s="96"/>
      <c r="DS289" s="96"/>
      <c r="DT289" s="96"/>
      <c r="DU289" s="96"/>
      <c r="DV289" s="96"/>
      <c r="DW289" s="96"/>
      <c r="DX289" s="96"/>
      <c r="DY289" s="96"/>
      <c r="DZ289" s="96"/>
      <c r="EA289" s="96"/>
      <c r="EB289" s="96"/>
      <c r="EC289" s="96"/>
      <c r="ED289" s="96"/>
      <c r="EE289" s="96"/>
      <c r="EF289" s="96"/>
      <c r="EG289" s="96"/>
      <c r="EH289" s="96"/>
    </row>
    <row r="290" spans="2:138" ht="15" customHeight="1">
      <c r="B290" s="104" t="s">
        <v>426</v>
      </c>
      <c r="C290" s="106" t="s">
        <v>181</v>
      </c>
      <c r="H290" s="243"/>
      <c r="I290" s="243"/>
      <c r="J290" s="243"/>
      <c r="K290" s="243"/>
      <c r="L290" s="243"/>
      <c r="M290" s="243"/>
      <c r="N290" s="243"/>
      <c r="O290" s="243"/>
      <c r="P290" s="243"/>
      <c r="Q290" s="243"/>
      <c r="R290" s="243"/>
      <c r="S290" s="243"/>
      <c r="T290" s="243"/>
      <c r="U290" s="132"/>
      <c r="V290" s="132"/>
      <c r="W290" s="132"/>
      <c r="X290" s="132"/>
      <c r="Y290" s="132"/>
      <c r="Z290" s="132"/>
      <c r="AA290" s="132"/>
      <c r="AB290" s="132"/>
      <c r="AC290" s="132"/>
      <c r="AD290" s="132"/>
      <c r="AE290" s="132"/>
      <c r="AF290" s="93"/>
      <c r="AG290" s="93"/>
      <c r="AH290" s="183"/>
      <c r="AI290" s="183"/>
      <c r="AJ290" s="183"/>
      <c r="AK290" s="183"/>
      <c r="AL290" s="183"/>
      <c r="AM290" s="183"/>
      <c r="AN290" s="183"/>
      <c r="AO290" s="183"/>
      <c r="AP290" s="183"/>
      <c r="AQ290" s="183"/>
      <c r="AR290" s="183"/>
      <c r="AS290" s="183"/>
      <c r="AT290" s="183"/>
      <c r="AU290" s="183"/>
      <c r="AV290" s="183"/>
      <c r="AW290" s="183"/>
      <c r="AX290" s="183"/>
      <c r="AY290" s="183"/>
      <c r="AZ290" s="132"/>
      <c r="BA290" s="132"/>
      <c r="BB290" s="132"/>
      <c r="BC290" s="132"/>
      <c r="BD290" s="132"/>
      <c r="BE290" s="132"/>
      <c r="BF290" s="132"/>
      <c r="BG290" s="132"/>
      <c r="BH290" s="132"/>
      <c r="BI290" s="132"/>
      <c r="BJ290" s="132"/>
      <c r="BK290" s="132"/>
      <c r="BL290" s="132"/>
      <c r="BM290" s="132"/>
      <c r="BN290" s="132"/>
      <c r="BO290" s="132"/>
      <c r="BP290" s="132"/>
      <c r="BQ290" s="132"/>
      <c r="BR290" s="132"/>
      <c r="BS290" s="132"/>
      <c r="BT290" s="132"/>
      <c r="BU290" s="132"/>
      <c r="BV290" s="132"/>
      <c r="BW290" s="132"/>
      <c r="BX290" s="132"/>
      <c r="BY290" s="132"/>
      <c r="BZ290" s="132"/>
      <c r="CA290" s="132"/>
      <c r="CB290" s="132"/>
      <c r="CC290" s="132"/>
      <c r="CD290" s="132"/>
      <c r="CE290" s="132"/>
      <c r="CF290" s="96"/>
      <c r="CG290" s="96"/>
      <c r="CH290" s="96"/>
      <c r="CI290" s="183"/>
      <c r="CJ290" s="183"/>
      <c r="CK290" s="183"/>
      <c r="CL290" s="183"/>
      <c r="CM290" s="183"/>
      <c r="CN290" s="183"/>
      <c r="CO290" s="183"/>
      <c r="CP290" s="183"/>
      <c r="CQ290" s="183"/>
      <c r="CR290" s="183"/>
      <c r="CS290" s="183"/>
      <c r="CT290" s="183"/>
      <c r="CU290" s="183"/>
      <c r="CV290" s="183"/>
      <c r="CW290" s="183"/>
      <c r="CX290" s="96"/>
      <c r="CY290" s="96"/>
      <c r="CZ290" s="96"/>
      <c r="DA290" s="96"/>
      <c r="DB290" s="96"/>
      <c r="DC290" s="96"/>
      <c r="DD290" s="96"/>
      <c r="DE290" s="96"/>
      <c r="DF290" s="96"/>
      <c r="DG290" s="96"/>
      <c r="DH290" s="96"/>
      <c r="DI290" s="96"/>
      <c r="DJ290" s="96"/>
      <c r="DK290" s="96"/>
      <c r="DL290" s="96"/>
      <c r="DM290" s="96"/>
      <c r="DN290" s="96"/>
      <c r="DO290" s="96"/>
      <c r="DP290" s="96"/>
      <c r="DQ290" s="96"/>
      <c r="DR290" s="96"/>
      <c r="DS290" s="96"/>
      <c r="DT290" s="96"/>
      <c r="DU290" s="96"/>
      <c r="DV290" s="96"/>
      <c r="DW290" s="96"/>
      <c r="DX290" s="96"/>
      <c r="DY290" s="96"/>
      <c r="DZ290" s="96"/>
      <c r="EA290" s="96"/>
      <c r="EB290" s="96"/>
      <c r="EC290" s="96"/>
      <c r="ED290" s="96"/>
      <c r="EE290" s="96"/>
      <c r="EF290" s="96"/>
      <c r="EG290" s="96"/>
      <c r="EH290" s="96"/>
    </row>
    <row r="291" spans="2:138" ht="15" customHeight="1">
      <c r="B291" s="104" t="s">
        <v>427</v>
      </c>
      <c r="C291" s="106" t="s">
        <v>181</v>
      </c>
      <c r="H291" s="243"/>
      <c r="I291" s="243"/>
      <c r="J291" s="243"/>
      <c r="K291" s="243"/>
      <c r="L291" s="243"/>
      <c r="M291" s="243"/>
      <c r="N291" s="243"/>
      <c r="O291" s="243"/>
      <c r="P291" s="243"/>
      <c r="Q291" s="243"/>
      <c r="R291" s="243"/>
      <c r="S291" s="243"/>
      <c r="T291" s="243"/>
      <c r="U291" s="132"/>
      <c r="V291" s="132"/>
      <c r="W291" s="132"/>
      <c r="X291" s="132"/>
      <c r="Y291" s="132"/>
      <c r="Z291" s="132"/>
      <c r="AA291" s="132"/>
      <c r="AB291" s="132"/>
      <c r="AC291" s="132"/>
      <c r="AD291" s="132"/>
      <c r="AE291" s="132"/>
      <c r="AF291" s="93"/>
      <c r="AG291" s="93"/>
      <c r="AH291" s="183"/>
      <c r="AI291" s="183"/>
      <c r="AJ291" s="183"/>
      <c r="AK291" s="183"/>
      <c r="AL291" s="183"/>
      <c r="AM291" s="183"/>
      <c r="AN291" s="183"/>
      <c r="AO291" s="183"/>
      <c r="AP291" s="183"/>
      <c r="AQ291" s="183"/>
      <c r="AR291" s="183"/>
      <c r="AS291" s="183"/>
      <c r="AT291" s="183"/>
      <c r="AU291" s="183"/>
      <c r="AV291" s="183"/>
      <c r="AW291" s="183"/>
      <c r="AX291" s="183"/>
      <c r="AY291" s="183"/>
      <c r="AZ291" s="132"/>
      <c r="BA291" s="132"/>
      <c r="BB291" s="132"/>
      <c r="BC291" s="132"/>
      <c r="BD291" s="132"/>
      <c r="BE291" s="132"/>
      <c r="BF291" s="132"/>
      <c r="BG291" s="132"/>
      <c r="BH291" s="132"/>
      <c r="BI291" s="132"/>
      <c r="BJ291" s="132"/>
      <c r="BK291" s="132"/>
      <c r="BL291" s="132"/>
      <c r="BM291" s="132"/>
      <c r="BN291" s="132"/>
      <c r="BO291" s="132"/>
      <c r="BP291" s="132"/>
      <c r="BQ291" s="132"/>
      <c r="BR291" s="132"/>
      <c r="BS291" s="132"/>
      <c r="BT291" s="132"/>
      <c r="BU291" s="132"/>
      <c r="BV291" s="132"/>
      <c r="BW291" s="132"/>
      <c r="BX291" s="132"/>
      <c r="BY291" s="132"/>
      <c r="BZ291" s="132"/>
      <c r="CA291" s="132"/>
      <c r="CB291" s="132"/>
      <c r="CC291" s="132"/>
      <c r="CD291" s="132"/>
      <c r="CE291" s="132"/>
      <c r="CF291" s="96"/>
      <c r="CG291" s="96"/>
      <c r="CH291" s="96"/>
      <c r="CI291" s="183"/>
      <c r="CJ291" s="183"/>
      <c r="CK291" s="183"/>
      <c r="CL291" s="183"/>
      <c r="CM291" s="183"/>
      <c r="CN291" s="183"/>
      <c r="CO291" s="183"/>
      <c r="CP291" s="183"/>
      <c r="CQ291" s="183"/>
      <c r="CR291" s="183"/>
      <c r="CS291" s="183"/>
      <c r="CT291" s="183"/>
      <c r="CU291" s="183"/>
      <c r="CV291" s="183"/>
      <c r="CW291" s="183"/>
      <c r="CX291" s="96"/>
      <c r="CY291" s="96"/>
      <c r="CZ291" s="96"/>
      <c r="DA291" s="96"/>
      <c r="DB291" s="96"/>
      <c r="DC291" s="96"/>
      <c r="DD291" s="96"/>
      <c r="DE291" s="96"/>
      <c r="DF291" s="96"/>
      <c r="DG291" s="96"/>
      <c r="DH291" s="96"/>
      <c r="DI291" s="96"/>
      <c r="DJ291" s="96"/>
      <c r="DK291" s="96"/>
      <c r="DL291" s="96"/>
      <c r="DM291" s="96"/>
      <c r="DN291" s="96"/>
      <c r="DO291" s="96"/>
      <c r="DP291" s="96"/>
      <c r="DQ291" s="96"/>
      <c r="DR291" s="96"/>
      <c r="DS291" s="96"/>
      <c r="DT291" s="96"/>
      <c r="DU291" s="96"/>
      <c r="DV291" s="96"/>
      <c r="DW291" s="96"/>
      <c r="DX291" s="96"/>
      <c r="DY291" s="96"/>
      <c r="DZ291" s="96"/>
      <c r="EA291" s="96"/>
      <c r="EB291" s="96"/>
      <c r="EC291" s="96"/>
      <c r="ED291" s="96"/>
      <c r="EE291" s="96"/>
      <c r="EF291" s="96"/>
      <c r="EG291" s="96"/>
      <c r="EH291" s="96"/>
    </row>
    <row r="292" spans="2:138" ht="15" customHeight="1">
      <c r="B292" s="104" t="s">
        <v>428</v>
      </c>
      <c r="C292" s="106" t="s">
        <v>183</v>
      </c>
      <c r="H292" s="243"/>
      <c r="I292" s="243"/>
      <c r="J292" s="243"/>
      <c r="K292" s="243"/>
      <c r="L292" s="243"/>
      <c r="M292" s="243"/>
      <c r="N292" s="243"/>
      <c r="O292" s="243"/>
      <c r="P292" s="243"/>
      <c r="Q292" s="243"/>
      <c r="R292" s="243"/>
      <c r="S292" s="243"/>
      <c r="T292" s="243"/>
      <c r="U292" s="132"/>
      <c r="V292" s="132"/>
      <c r="W292" s="132"/>
      <c r="X292" s="132"/>
      <c r="Y292" s="132"/>
      <c r="Z292" s="132"/>
      <c r="AA292" s="132"/>
      <c r="AB292" s="132"/>
      <c r="AC292" s="132"/>
      <c r="AD292" s="132"/>
      <c r="AE292" s="132"/>
      <c r="AF292" s="93"/>
      <c r="AG292" s="93"/>
      <c r="AH292" s="183"/>
      <c r="AI292" s="183"/>
      <c r="AJ292" s="183"/>
      <c r="AK292" s="183"/>
      <c r="AL292" s="183"/>
      <c r="AM292" s="183"/>
      <c r="AN292" s="183"/>
      <c r="AO292" s="183"/>
      <c r="AP292" s="183"/>
      <c r="AQ292" s="183"/>
      <c r="AR292" s="183"/>
      <c r="AS292" s="183"/>
      <c r="AT292" s="183"/>
      <c r="AU292" s="183"/>
      <c r="AV292" s="183"/>
      <c r="AW292" s="183"/>
      <c r="AX292" s="183"/>
      <c r="AY292" s="183"/>
      <c r="AZ292" s="132"/>
      <c r="BA292" s="132"/>
      <c r="BB292" s="132"/>
      <c r="BC292" s="132"/>
      <c r="BD292" s="132"/>
      <c r="BE292" s="132"/>
      <c r="BF292" s="132"/>
      <c r="BG292" s="132"/>
      <c r="BH292" s="132"/>
      <c r="BI292" s="132"/>
      <c r="BJ292" s="132"/>
      <c r="BK292" s="132"/>
      <c r="BL292" s="132"/>
      <c r="BM292" s="132"/>
      <c r="BN292" s="132"/>
      <c r="BO292" s="132"/>
      <c r="BP292" s="132"/>
      <c r="BQ292" s="132"/>
      <c r="BR292" s="132"/>
      <c r="BS292" s="132"/>
      <c r="BT292" s="132"/>
      <c r="BU292" s="132"/>
      <c r="BV292" s="132"/>
      <c r="BW292" s="132"/>
      <c r="BX292" s="132"/>
      <c r="BY292" s="132"/>
      <c r="BZ292" s="132"/>
      <c r="CA292" s="132"/>
      <c r="CB292" s="132"/>
      <c r="CC292" s="132"/>
      <c r="CD292" s="132"/>
      <c r="CE292" s="132"/>
      <c r="CF292" s="96"/>
      <c r="CG292" s="96"/>
      <c r="CH292" s="96"/>
      <c r="CI292" s="183"/>
      <c r="CJ292" s="183"/>
      <c r="CK292" s="183"/>
      <c r="CL292" s="183"/>
      <c r="CM292" s="183"/>
      <c r="CN292" s="183"/>
      <c r="CO292" s="183"/>
      <c r="CP292" s="183"/>
      <c r="CQ292" s="183"/>
      <c r="CR292" s="183"/>
      <c r="CS292" s="183"/>
      <c r="CT292" s="183"/>
      <c r="CU292" s="183"/>
      <c r="CV292" s="183"/>
      <c r="CW292" s="183"/>
      <c r="CX292" s="96"/>
      <c r="CY292" s="96"/>
      <c r="CZ292" s="96"/>
      <c r="DA292" s="96"/>
      <c r="DB292" s="96"/>
      <c r="DC292" s="96"/>
      <c r="DD292" s="96"/>
      <c r="DE292" s="96"/>
      <c r="DF292" s="96"/>
      <c r="DG292" s="96"/>
      <c r="DH292" s="96"/>
      <c r="DI292" s="96"/>
      <c r="DJ292" s="96"/>
      <c r="DK292" s="96"/>
      <c r="DL292" s="96"/>
      <c r="DM292" s="96"/>
      <c r="DN292" s="96"/>
      <c r="DO292" s="96"/>
      <c r="DP292" s="96"/>
      <c r="DQ292" s="96"/>
      <c r="DR292" s="96"/>
      <c r="DS292" s="96"/>
      <c r="DT292" s="96"/>
      <c r="DU292" s="96"/>
      <c r="DV292" s="96"/>
      <c r="DW292" s="96"/>
      <c r="DX292" s="96"/>
      <c r="DY292" s="96"/>
      <c r="DZ292" s="96"/>
      <c r="EA292" s="96"/>
      <c r="EB292" s="96"/>
      <c r="EC292" s="96"/>
      <c r="ED292" s="96"/>
      <c r="EE292" s="96"/>
      <c r="EF292" s="96"/>
      <c r="EG292" s="96"/>
      <c r="EH292" s="96"/>
    </row>
    <row r="293" spans="2:138" ht="15" customHeight="1">
      <c r="B293" s="104" t="s">
        <v>429</v>
      </c>
      <c r="C293" s="106" t="s">
        <v>183</v>
      </c>
      <c r="H293" s="243"/>
      <c r="I293" s="243"/>
      <c r="J293" s="243"/>
      <c r="K293" s="243"/>
      <c r="L293" s="243"/>
      <c r="M293" s="243"/>
      <c r="N293" s="243"/>
      <c r="O293" s="243"/>
      <c r="P293" s="243"/>
      <c r="Q293" s="243"/>
      <c r="R293" s="243"/>
      <c r="S293" s="243"/>
      <c r="T293" s="243"/>
      <c r="U293" s="132"/>
      <c r="V293" s="132"/>
      <c r="W293" s="132"/>
      <c r="X293" s="132"/>
      <c r="Y293" s="132"/>
      <c r="Z293" s="132"/>
      <c r="AA293" s="132"/>
      <c r="AB293" s="132"/>
      <c r="AC293" s="132"/>
      <c r="AD293" s="132"/>
      <c r="AE293" s="132"/>
      <c r="AF293" s="93"/>
      <c r="AG293" s="93"/>
      <c r="AH293" s="183"/>
      <c r="AI293" s="183"/>
      <c r="AJ293" s="183"/>
      <c r="AK293" s="183"/>
      <c r="AL293" s="183"/>
      <c r="AM293" s="183"/>
      <c r="AN293" s="183"/>
      <c r="AO293" s="183"/>
      <c r="AP293" s="183"/>
      <c r="AQ293" s="183"/>
      <c r="AR293" s="183"/>
      <c r="AS293" s="183"/>
      <c r="AT293" s="183"/>
      <c r="AU293" s="183"/>
      <c r="AV293" s="183"/>
      <c r="AW293" s="183"/>
      <c r="AX293" s="183"/>
      <c r="AY293" s="183"/>
      <c r="AZ293" s="132"/>
      <c r="BA293" s="132"/>
      <c r="BB293" s="132"/>
      <c r="BC293" s="132"/>
      <c r="BD293" s="132"/>
      <c r="BE293" s="132"/>
      <c r="BF293" s="132"/>
      <c r="BG293" s="132"/>
      <c r="BH293" s="132"/>
      <c r="BI293" s="132"/>
      <c r="BJ293" s="132"/>
      <c r="BK293" s="132"/>
      <c r="BL293" s="132"/>
      <c r="BM293" s="132"/>
      <c r="BN293" s="132"/>
      <c r="BO293" s="132"/>
      <c r="BP293" s="132"/>
      <c r="BQ293" s="132"/>
      <c r="BR293" s="132"/>
      <c r="BS293" s="132"/>
      <c r="BT293" s="132"/>
      <c r="BU293" s="132"/>
      <c r="BV293" s="132"/>
      <c r="BW293" s="132"/>
      <c r="BX293" s="132"/>
      <c r="BY293" s="132"/>
      <c r="BZ293" s="132"/>
      <c r="CA293" s="132"/>
      <c r="CB293" s="132"/>
      <c r="CC293" s="132"/>
      <c r="CD293" s="132"/>
      <c r="CE293" s="132"/>
      <c r="CF293" s="96"/>
      <c r="CG293" s="96"/>
      <c r="CH293" s="96"/>
      <c r="CI293" s="183"/>
      <c r="CJ293" s="183"/>
      <c r="CK293" s="183"/>
      <c r="CL293" s="183"/>
      <c r="CM293" s="183"/>
      <c r="CN293" s="183"/>
      <c r="CO293" s="183"/>
      <c r="CP293" s="183"/>
      <c r="CQ293" s="183"/>
      <c r="CR293" s="183"/>
      <c r="CS293" s="183"/>
      <c r="CT293" s="183"/>
      <c r="CU293" s="183"/>
      <c r="CV293" s="183"/>
      <c r="CW293" s="183"/>
      <c r="CX293" s="96"/>
      <c r="CY293" s="96"/>
      <c r="CZ293" s="96"/>
      <c r="DA293" s="96"/>
      <c r="DB293" s="96"/>
      <c r="DC293" s="96"/>
      <c r="DD293" s="96"/>
      <c r="DE293" s="96"/>
      <c r="DF293" s="96"/>
      <c r="DG293" s="96"/>
      <c r="DH293" s="96"/>
      <c r="DI293" s="96"/>
      <c r="DJ293" s="96"/>
      <c r="DK293" s="96"/>
      <c r="DL293" s="96"/>
      <c r="DM293" s="96"/>
      <c r="DN293" s="96"/>
      <c r="DO293" s="96"/>
      <c r="DP293" s="96"/>
      <c r="DQ293" s="96"/>
      <c r="DR293" s="96"/>
      <c r="DS293" s="96"/>
      <c r="DT293" s="96"/>
      <c r="DU293" s="96"/>
      <c r="DV293" s="96"/>
      <c r="DW293" s="96"/>
      <c r="DX293" s="96"/>
      <c r="DY293" s="96"/>
      <c r="DZ293" s="96"/>
      <c r="EA293" s="96"/>
      <c r="EB293" s="96"/>
      <c r="EC293" s="96"/>
      <c r="ED293" s="96"/>
      <c r="EE293" s="96"/>
      <c r="EF293" s="96"/>
      <c r="EG293" s="96"/>
      <c r="EH293" s="96"/>
    </row>
    <row r="294" spans="2:138" ht="15" customHeight="1">
      <c r="B294" s="104" t="s">
        <v>430</v>
      </c>
      <c r="C294" s="106" t="s">
        <v>264</v>
      </c>
      <c r="H294" s="243"/>
      <c r="I294" s="243"/>
      <c r="J294" s="243"/>
      <c r="K294" s="243"/>
      <c r="L294" s="243"/>
      <c r="M294" s="243"/>
      <c r="N294" s="243"/>
      <c r="O294" s="243"/>
      <c r="P294" s="243"/>
      <c r="Q294" s="243"/>
      <c r="R294" s="243"/>
      <c r="S294" s="243"/>
      <c r="T294" s="243"/>
      <c r="U294" s="132"/>
      <c r="V294" s="132"/>
      <c r="W294" s="132"/>
      <c r="X294" s="132"/>
      <c r="Y294" s="132"/>
      <c r="Z294" s="132"/>
      <c r="AA294" s="132"/>
      <c r="AB294" s="132"/>
      <c r="AC294" s="132"/>
      <c r="AD294" s="132"/>
      <c r="AE294" s="132"/>
      <c r="AF294" s="93"/>
      <c r="AG294" s="93"/>
      <c r="AH294" s="183"/>
      <c r="AI294" s="183"/>
      <c r="AJ294" s="183"/>
      <c r="AK294" s="183"/>
      <c r="AL294" s="183"/>
      <c r="AM294" s="183"/>
      <c r="AN294" s="183"/>
      <c r="AO294" s="183"/>
      <c r="AP294" s="183"/>
      <c r="AQ294" s="183"/>
      <c r="AR294" s="183"/>
      <c r="AS294" s="183"/>
      <c r="AT294" s="183"/>
      <c r="AU294" s="183"/>
      <c r="AV294" s="183"/>
      <c r="AW294" s="183"/>
      <c r="AX294" s="183"/>
      <c r="AY294" s="183"/>
      <c r="AZ294" s="132"/>
      <c r="BA294" s="132"/>
      <c r="BB294" s="132"/>
      <c r="BC294" s="132"/>
      <c r="BD294" s="132"/>
      <c r="BE294" s="132"/>
      <c r="BF294" s="132"/>
      <c r="BG294" s="132"/>
      <c r="BH294" s="132"/>
      <c r="BI294" s="132"/>
      <c r="BJ294" s="132"/>
      <c r="BK294" s="132"/>
      <c r="BL294" s="132"/>
      <c r="BM294" s="132"/>
      <c r="BN294" s="132"/>
      <c r="BO294" s="132"/>
      <c r="BP294" s="132"/>
      <c r="BQ294" s="132"/>
      <c r="BR294" s="132"/>
      <c r="BS294" s="132"/>
      <c r="BT294" s="132"/>
      <c r="BU294" s="132"/>
      <c r="BV294" s="132"/>
      <c r="BW294" s="132"/>
      <c r="BX294" s="132"/>
      <c r="BY294" s="132"/>
      <c r="BZ294" s="132"/>
      <c r="CA294" s="132"/>
      <c r="CB294" s="132"/>
      <c r="CC294" s="132"/>
      <c r="CD294" s="132"/>
      <c r="CE294" s="132"/>
      <c r="CF294" s="96"/>
      <c r="CG294" s="96"/>
      <c r="CH294" s="96"/>
      <c r="CI294" s="183"/>
      <c r="CJ294" s="183"/>
      <c r="CK294" s="183"/>
      <c r="CL294" s="183"/>
      <c r="CM294" s="183"/>
      <c r="CN294" s="183"/>
      <c r="CO294" s="183"/>
      <c r="CP294" s="183"/>
      <c r="CQ294" s="183"/>
      <c r="CR294" s="183"/>
      <c r="CS294" s="183"/>
      <c r="CT294" s="183"/>
      <c r="CU294" s="183"/>
      <c r="CV294" s="183"/>
      <c r="CW294" s="183"/>
      <c r="CX294" s="96"/>
      <c r="CY294" s="96"/>
      <c r="CZ294" s="96"/>
      <c r="DA294" s="96"/>
      <c r="DB294" s="96"/>
      <c r="DC294" s="96"/>
      <c r="DD294" s="96"/>
      <c r="DE294" s="96"/>
      <c r="DF294" s="96"/>
      <c r="DG294" s="96"/>
      <c r="DH294" s="96"/>
      <c r="DI294" s="96"/>
      <c r="DJ294" s="96"/>
      <c r="DK294" s="96"/>
      <c r="DL294" s="96"/>
      <c r="DM294" s="96"/>
      <c r="DN294" s="96"/>
      <c r="DO294" s="96"/>
      <c r="DP294" s="96"/>
      <c r="DQ294" s="96"/>
      <c r="DR294" s="96"/>
      <c r="DS294" s="96"/>
      <c r="DT294" s="96"/>
      <c r="DU294" s="96"/>
      <c r="DV294" s="96"/>
      <c r="DW294" s="96"/>
      <c r="DX294" s="96"/>
      <c r="DY294" s="96"/>
      <c r="DZ294" s="96"/>
      <c r="EA294" s="96"/>
      <c r="EB294" s="96"/>
      <c r="EC294" s="96"/>
      <c r="ED294" s="96"/>
      <c r="EE294" s="96"/>
      <c r="EF294" s="96"/>
      <c r="EG294" s="96"/>
      <c r="EH294" s="96"/>
    </row>
    <row r="295" spans="2:138" ht="15" customHeight="1">
      <c r="B295" s="104" t="s">
        <v>431</v>
      </c>
      <c r="C295" s="106" t="s">
        <v>264</v>
      </c>
      <c r="H295" s="243"/>
      <c r="I295" s="243"/>
      <c r="J295" s="243"/>
      <c r="K295" s="243"/>
      <c r="L295" s="243"/>
      <c r="M295" s="243"/>
      <c r="N295" s="243"/>
      <c r="O295" s="243"/>
      <c r="P295" s="243"/>
      <c r="Q295" s="243"/>
      <c r="R295" s="243"/>
      <c r="S295" s="243"/>
      <c r="T295" s="243"/>
      <c r="U295" s="132"/>
      <c r="V295" s="132"/>
      <c r="W295" s="132"/>
      <c r="X295" s="132"/>
      <c r="Y295" s="132"/>
      <c r="Z295" s="132"/>
      <c r="AA295" s="132"/>
      <c r="AB295" s="132"/>
      <c r="AC295" s="132"/>
      <c r="AD295" s="132"/>
      <c r="AE295" s="132"/>
      <c r="AF295" s="93"/>
      <c r="AG295" s="93"/>
      <c r="AH295" s="183"/>
      <c r="AI295" s="183"/>
      <c r="AJ295" s="183"/>
      <c r="AK295" s="183"/>
      <c r="AL295" s="183"/>
      <c r="AM295" s="183"/>
      <c r="AN295" s="183"/>
      <c r="AO295" s="183"/>
      <c r="AP295" s="183"/>
      <c r="AQ295" s="183"/>
      <c r="AR295" s="183"/>
      <c r="AS295" s="183"/>
      <c r="AT295" s="183"/>
      <c r="AU295" s="183"/>
      <c r="AV295" s="183"/>
      <c r="AW295" s="183"/>
      <c r="AX295" s="183"/>
      <c r="AY295" s="183"/>
      <c r="AZ295" s="132"/>
      <c r="BA295" s="132"/>
      <c r="BB295" s="132"/>
      <c r="BC295" s="132"/>
      <c r="BD295" s="132"/>
      <c r="BE295" s="132"/>
      <c r="BF295" s="132"/>
      <c r="BG295" s="132"/>
      <c r="BH295" s="132"/>
      <c r="BI295" s="132"/>
      <c r="BJ295" s="132"/>
      <c r="BK295" s="132"/>
      <c r="BL295" s="132"/>
      <c r="BM295" s="132"/>
      <c r="BN295" s="132"/>
      <c r="BO295" s="132"/>
      <c r="BP295" s="132"/>
      <c r="BQ295" s="132"/>
      <c r="BR295" s="132"/>
      <c r="BS295" s="132"/>
      <c r="BT295" s="132"/>
      <c r="BU295" s="132"/>
      <c r="BV295" s="132"/>
      <c r="BW295" s="132"/>
      <c r="BX295" s="132"/>
      <c r="BY295" s="132"/>
      <c r="BZ295" s="132"/>
      <c r="CA295" s="132"/>
      <c r="CB295" s="132"/>
      <c r="CC295" s="132"/>
      <c r="CD295" s="132"/>
      <c r="CE295" s="132"/>
      <c r="CF295" s="96"/>
      <c r="CG295" s="96"/>
      <c r="CH295" s="96"/>
      <c r="CI295" s="183"/>
      <c r="CJ295" s="183"/>
      <c r="CK295" s="183"/>
      <c r="CL295" s="183"/>
      <c r="CM295" s="183"/>
      <c r="CN295" s="183"/>
      <c r="CO295" s="183"/>
      <c r="CP295" s="183"/>
      <c r="CQ295" s="183"/>
      <c r="CR295" s="183"/>
      <c r="CS295" s="183"/>
      <c r="CT295" s="183"/>
      <c r="CU295" s="183"/>
      <c r="CV295" s="183"/>
      <c r="CW295" s="183"/>
      <c r="CX295" s="96"/>
      <c r="CY295" s="96"/>
      <c r="CZ295" s="96"/>
      <c r="DA295" s="96"/>
      <c r="DB295" s="96"/>
      <c r="DC295" s="96"/>
      <c r="DD295" s="96"/>
      <c r="DE295" s="96"/>
      <c r="DF295" s="96"/>
      <c r="DG295" s="96"/>
      <c r="DH295" s="96"/>
      <c r="DI295" s="96"/>
      <c r="DJ295" s="96"/>
      <c r="DK295" s="96"/>
      <c r="DL295" s="96"/>
      <c r="DM295" s="96"/>
      <c r="DN295" s="96"/>
      <c r="DO295" s="96"/>
      <c r="DP295" s="96"/>
      <c r="DQ295" s="96"/>
      <c r="DR295" s="96"/>
      <c r="DS295" s="96"/>
      <c r="DT295" s="96"/>
      <c r="DU295" s="96"/>
      <c r="DV295" s="96"/>
      <c r="DW295" s="96"/>
      <c r="DX295" s="96"/>
      <c r="DY295" s="96"/>
      <c r="DZ295" s="96"/>
      <c r="EA295" s="96"/>
      <c r="EB295" s="96"/>
      <c r="EC295" s="96"/>
      <c r="ED295" s="96"/>
      <c r="EE295" s="96"/>
      <c r="EF295" s="96"/>
      <c r="EG295" s="96"/>
      <c r="EH295" s="96"/>
    </row>
    <row r="296" spans="2:138" ht="15" customHeight="1">
      <c r="B296" s="104" t="s">
        <v>430</v>
      </c>
      <c r="C296" s="106" t="s">
        <v>266</v>
      </c>
      <c r="H296" s="243"/>
      <c r="I296" s="243"/>
      <c r="J296" s="243"/>
      <c r="K296" s="243"/>
      <c r="L296" s="243"/>
      <c r="M296" s="243"/>
      <c r="N296" s="243"/>
      <c r="O296" s="243"/>
      <c r="P296" s="243"/>
      <c r="Q296" s="243"/>
      <c r="R296" s="243"/>
      <c r="S296" s="243"/>
      <c r="T296" s="243"/>
      <c r="U296" s="132"/>
      <c r="V296" s="132"/>
      <c r="W296" s="132"/>
      <c r="X296" s="132"/>
      <c r="Y296" s="132"/>
      <c r="Z296" s="132"/>
      <c r="AA296" s="132"/>
      <c r="AB296" s="132"/>
      <c r="AC296" s="132"/>
      <c r="AD296" s="132"/>
      <c r="AE296" s="132"/>
      <c r="AF296" s="93"/>
      <c r="AG296" s="93"/>
      <c r="AH296" s="183"/>
      <c r="AI296" s="183"/>
      <c r="AJ296" s="183"/>
      <c r="AK296" s="183"/>
      <c r="AL296" s="183"/>
      <c r="AM296" s="183"/>
      <c r="AN296" s="183"/>
      <c r="AO296" s="183"/>
      <c r="AP296" s="183"/>
      <c r="AQ296" s="183"/>
      <c r="AR296" s="183"/>
      <c r="AS296" s="183"/>
      <c r="AT296" s="183"/>
      <c r="AU296" s="183"/>
      <c r="AV296" s="183"/>
      <c r="AW296" s="183"/>
      <c r="AX296" s="183"/>
      <c r="AY296" s="183"/>
      <c r="AZ296" s="132"/>
      <c r="BA296" s="132"/>
      <c r="BB296" s="132"/>
      <c r="BC296" s="132"/>
      <c r="BD296" s="132"/>
      <c r="BE296" s="132"/>
      <c r="BF296" s="132"/>
      <c r="BG296" s="132"/>
      <c r="BH296" s="132"/>
      <c r="BI296" s="132"/>
      <c r="BJ296" s="132"/>
      <c r="BK296" s="132"/>
      <c r="BL296" s="132"/>
      <c r="BM296" s="132"/>
      <c r="BN296" s="132"/>
      <c r="BO296" s="132"/>
      <c r="BP296" s="132"/>
      <c r="BQ296" s="132"/>
      <c r="BR296" s="132"/>
      <c r="BS296" s="132"/>
      <c r="BT296" s="132"/>
      <c r="BU296" s="132"/>
      <c r="BV296" s="132"/>
      <c r="BW296" s="132"/>
      <c r="BX296" s="132"/>
      <c r="BY296" s="132"/>
      <c r="BZ296" s="132"/>
      <c r="CA296" s="132"/>
      <c r="CB296" s="132"/>
      <c r="CC296" s="132"/>
      <c r="CD296" s="132"/>
      <c r="CE296" s="132"/>
      <c r="CF296" s="96"/>
      <c r="CG296" s="96"/>
      <c r="CH296" s="96"/>
      <c r="CI296" s="183"/>
      <c r="CJ296" s="183"/>
      <c r="CK296" s="183"/>
      <c r="CL296" s="183"/>
      <c r="CM296" s="183"/>
      <c r="CN296" s="183"/>
      <c r="CO296" s="183"/>
      <c r="CP296" s="183"/>
      <c r="CQ296" s="183"/>
      <c r="CR296" s="183"/>
      <c r="CS296" s="183"/>
      <c r="CT296" s="183"/>
      <c r="CU296" s="183"/>
      <c r="CV296" s="183"/>
      <c r="CW296" s="183"/>
      <c r="CX296" s="96"/>
      <c r="CY296" s="96"/>
      <c r="CZ296" s="96"/>
      <c r="DA296" s="96"/>
      <c r="DB296" s="96"/>
      <c r="DC296" s="96"/>
      <c r="DD296" s="96"/>
      <c r="DE296" s="96"/>
      <c r="DF296" s="96"/>
      <c r="DG296" s="96"/>
      <c r="DH296" s="96"/>
      <c r="DI296" s="96"/>
      <c r="DJ296" s="96"/>
      <c r="DK296" s="96"/>
      <c r="DL296" s="96"/>
      <c r="DM296" s="96"/>
      <c r="DN296" s="96"/>
      <c r="DO296" s="96"/>
      <c r="DP296" s="96"/>
      <c r="DQ296" s="96"/>
      <c r="DR296" s="96"/>
      <c r="DS296" s="96"/>
      <c r="DT296" s="96"/>
      <c r="DU296" s="96"/>
      <c r="DV296" s="96"/>
      <c r="DW296" s="96"/>
      <c r="DX296" s="96"/>
      <c r="DY296" s="96"/>
      <c r="DZ296" s="96"/>
      <c r="EA296" s="96"/>
      <c r="EB296" s="96"/>
      <c r="EC296" s="96"/>
      <c r="ED296" s="96"/>
      <c r="EE296" s="96"/>
      <c r="EF296" s="96"/>
      <c r="EG296" s="96"/>
      <c r="EH296" s="96"/>
    </row>
    <row r="297" spans="2:138" ht="15" customHeight="1">
      <c r="B297" s="104" t="s">
        <v>431</v>
      </c>
      <c r="C297" s="106" t="s">
        <v>266</v>
      </c>
      <c r="H297" s="243"/>
      <c r="I297" s="243"/>
      <c r="J297" s="243"/>
      <c r="K297" s="243"/>
      <c r="L297" s="243"/>
      <c r="M297" s="243"/>
      <c r="N297" s="243"/>
      <c r="O297" s="243"/>
      <c r="P297" s="243"/>
      <c r="Q297" s="243"/>
      <c r="R297" s="243"/>
      <c r="S297" s="243"/>
      <c r="T297" s="243"/>
      <c r="U297" s="132"/>
      <c r="V297" s="132"/>
      <c r="W297" s="132"/>
      <c r="X297" s="132"/>
      <c r="Y297" s="132"/>
      <c r="Z297" s="132"/>
      <c r="AA297" s="132"/>
      <c r="AB297" s="132"/>
      <c r="AC297" s="132"/>
      <c r="AD297" s="132"/>
      <c r="AE297" s="132"/>
      <c r="AF297" s="93"/>
      <c r="AG297" s="93"/>
      <c r="AH297" s="183"/>
      <c r="AI297" s="183"/>
      <c r="AJ297" s="183"/>
      <c r="AK297" s="183"/>
      <c r="AL297" s="183"/>
      <c r="AM297" s="183"/>
      <c r="AN297" s="183"/>
      <c r="AO297" s="183"/>
      <c r="AP297" s="183"/>
      <c r="AQ297" s="183"/>
      <c r="AR297" s="183"/>
      <c r="AS297" s="183"/>
      <c r="AT297" s="183"/>
      <c r="AU297" s="183"/>
      <c r="AV297" s="183"/>
      <c r="AW297" s="183"/>
      <c r="AX297" s="183"/>
      <c r="AY297" s="183"/>
      <c r="AZ297" s="132"/>
      <c r="BA297" s="132"/>
      <c r="BB297" s="132"/>
      <c r="BC297" s="132"/>
      <c r="BD297" s="132"/>
      <c r="BE297" s="132"/>
      <c r="BF297" s="132"/>
      <c r="BG297" s="132"/>
      <c r="BH297" s="132"/>
      <c r="BI297" s="132"/>
      <c r="BJ297" s="132"/>
      <c r="BK297" s="132"/>
      <c r="BL297" s="132"/>
      <c r="BM297" s="132"/>
      <c r="BN297" s="132"/>
      <c r="BO297" s="132"/>
      <c r="BP297" s="132"/>
      <c r="BQ297" s="132"/>
      <c r="BR297" s="132"/>
      <c r="BS297" s="132"/>
      <c r="BT297" s="132"/>
      <c r="BU297" s="132"/>
      <c r="BV297" s="132"/>
      <c r="BW297" s="132"/>
      <c r="BX297" s="132"/>
      <c r="BY297" s="132"/>
      <c r="BZ297" s="132"/>
      <c r="CA297" s="132"/>
      <c r="CB297" s="132"/>
      <c r="CC297" s="132"/>
      <c r="CD297" s="132"/>
      <c r="CE297" s="132"/>
      <c r="CF297" s="96"/>
      <c r="CG297" s="96"/>
      <c r="CH297" s="96"/>
      <c r="CI297" s="183"/>
      <c r="CJ297" s="183"/>
      <c r="CK297" s="183"/>
      <c r="CL297" s="183"/>
      <c r="CM297" s="183"/>
      <c r="CN297" s="183"/>
      <c r="CO297" s="183"/>
      <c r="CP297" s="183"/>
      <c r="CQ297" s="183"/>
      <c r="CR297" s="183"/>
      <c r="CS297" s="183"/>
      <c r="CT297" s="183"/>
      <c r="CU297" s="183"/>
      <c r="CV297" s="183"/>
      <c r="CW297" s="183"/>
      <c r="CX297" s="96"/>
      <c r="CY297" s="96"/>
      <c r="CZ297" s="96"/>
      <c r="DA297" s="96"/>
      <c r="DB297" s="96"/>
      <c r="DC297" s="96"/>
      <c r="DD297" s="96"/>
      <c r="DE297" s="96"/>
      <c r="DF297" s="96"/>
      <c r="DG297" s="96"/>
      <c r="DH297" s="96"/>
      <c r="DI297" s="96"/>
      <c r="DJ297" s="96"/>
      <c r="DK297" s="96"/>
      <c r="DL297" s="96"/>
      <c r="DM297" s="96"/>
      <c r="DN297" s="96"/>
      <c r="DO297" s="96"/>
      <c r="DP297" s="96"/>
      <c r="DQ297" s="96"/>
      <c r="DR297" s="96"/>
      <c r="DS297" s="96"/>
      <c r="DT297" s="96"/>
      <c r="DU297" s="96"/>
      <c r="DV297" s="96"/>
      <c r="DW297" s="96"/>
      <c r="DX297" s="96"/>
      <c r="DY297" s="96"/>
      <c r="DZ297" s="96"/>
      <c r="EA297" s="96"/>
      <c r="EB297" s="96"/>
      <c r="EC297" s="96"/>
      <c r="ED297" s="96"/>
      <c r="EE297" s="96"/>
      <c r="EF297" s="96"/>
      <c r="EG297" s="96"/>
      <c r="EH297" s="96"/>
    </row>
    <row r="298" spans="2:138" ht="15" customHeight="1">
      <c r="B298" s="84" t="s">
        <v>432</v>
      </c>
      <c r="C298" s="106" t="s">
        <v>181</v>
      </c>
      <c r="H298" s="243"/>
      <c r="I298" s="243"/>
      <c r="J298" s="243"/>
      <c r="K298" s="243"/>
      <c r="L298" s="243"/>
      <c r="M298" s="243"/>
      <c r="N298" s="243"/>
      <c r="O298" s="243"/>
      <c r="P298" s="243"/>
      <c r="Q298" s="243"/>
      <c r="R298" s="243"/>
      <c r="S298" s="243"/>
      <c r="T298" s="243"/>
      <c r="U298" s="132"/>
      <c r="V298" s="132"/>
      <c r="W298" s="132"/>
      <c r="X298" s="132"/>
      <c r="Y298" s="132"/>
      <c r="Z298" s="132"/>
      <c r="AA298" s="132"/>
      <c r="AB298" s="132"/>
      <c r="AC298" s="132"/>
      <c r="AD298" s="132"/>
      <c r="AE298" s="132"/>
      <c r="AF298" s="93"/>
      <c r="AG298" s="93"/>
      <c r="AH298" s="183"/>
      <c r="AI298" s="183"/>
      <c r="AJ298" s="183"/>
      <c r="AK298" s="183"/>
      <c r="AL298" s="183"/>
      <c r="AM298" s="183"/>
      <c r="AN298" s="183"/>
      <c r="AO298" s="183"/>
      <c r="AP298" s="183"/>
      <c r="AQ298" s="183"/>
      <c r="AR298" s="183"/>
      <c r="AS298" s="183"/>
      <c r="AT298" s="183"/>
      <c r="AU298" s="183"/>
      <c r="AV298" s="183"/>
      <c r="AW298" s="183"/>
      <c r="AX298" s="183"/>
      <c r="AY298" s="183"/>
      <c r="AZ298" s="132"/>
      <c r="BA298" s="132"/>
      <c r="BB298" s="132"/>
      <c r="BC298" s="132"/>
      <c r="BD298" s="132"/>
      <c r="BE298" s="132"/>
      <c r="BF298" s="132"/>
      <c r="BG298" s="132"/>
      <c r="BH298" s="132"/>
      <c r="BI298" s="132"/>
      <c r="BJ298" s="132"/>
      <c r="BK298" s="132"/>
      <c r="BL298" s="132"/>
      <c r="BM298" s="132"/>
      <c r="BN298" s="132"/>
      <c r="BO298" s="132"/>
      <c r="BP298" s="132"/>
      <c r="BQ298" s="132"/>
      <c r="BR298" s="132"/>
      <c r="BS298" s="132"/>
      <c r="BT298" s="132"/>
      <c r="BU298" s="132"/>
      <c r="BV298" s="132"/>
      <c r="BW298" s="132"/>
      <c r="BX298" s="132"/>
      <c r="BY298" s="132"/>
      <c r="BZ298" s="132"/>
      <c r="CA298" s="132"/>
      <c r="CB298" s="132"/>
      <c r="CC298" s="132"/>
      <c r="CD298" s="132"/>
      <c r="CE298" s="132"/>
      <c r="CF298" s="96"/>
      <c r="CG298" s="96"/>
      <c r="CH298" s="96"/>
      <c r="CI298" s="183"/>
      <c r="CJ298" s="183"/>
      <c r="CK298" s="183"/>
      <c r="CL298" s="183"/>
      <c r="CM298" s="183"/>
      <c r="CN298" s="183"/>
      <c r="CO298" s="183"/>
      <c r="CP298" s="183"/>
      <c r="CQ298" s="183"/>
      <c r="CR298" s="183"/>
      <c r="CS298" s="183"/>
      <c r="CT298" s="183"/>
      <c r="CU298" s="183"/>
      <c r="CV298" s="183"/>
      <c r="CW298" s="183"/>
      <c r="CX298" s="96"/>
      <c r="CY298" s="96"/>
      <c r="CZ298" s="96"/>
      <c r="DA298" s="96"/>
      <c r="DB298" s="96"/>
      <c r="DC298" s="96"/>
      <c r="DD298" s="96"/>
      <c r="DE298" s="96"/>
      <c r="DF298" s="96"/>
      <c r="DG298" s="96"/>
      <c r="DH298" s="96"/>
      <c r="DI298" s="96"/>
      <c r="DJ298" s="96"/>
      <c r="DK298" s="96"/>
      <c r="DL298" s="96"/>
      <c r="DM298" s="96"/>
      <c r="DN298" s="96"/>
      <c r="DO298" s="96"/>
      <c r="DP298" s="96"/>
      <c r="DQ298" s="96"/>
      <c r="DR298" s="96"/>
      <c r="DS298" s="96"/>
      <c r="DT298" s="96"/>
      <c r="DU298" s="96"/>
      <c r="DV298" s="96"/>
      <c r="DW298" s="96"/>
      <c r="DX298" s="96"/>
      <c r="DY298" s="96"/>
      <c r="DZ298" s="96"/>
      <c r="EA298" s="96"/>
      <c r="EB298" s="96"/>
      <c r="EC298" s="96"/>
      <c r="ED298" s="96"/>
      <c r="EE298" s="96"/>
      <c r="EF298" s="96"/>
      <c r="EG298" s="96"/>
      <c r="EH298" s="96"/>
    </row>
    <row r="299" spans="2:138" ht="15" customHeight="1">
      <c r="B299" s="85" t="s">
        <v>433</v>
      </c>
      <c r="C299" s="106" t="s">
        <v>181</v>
      </c>
      <c r="H299" s="243"/>
      <c r="I299" s="243"/>
      <c r="J299" s="243"/>
      <c r="K299" s="243"/>
      <c r="L299" s="243"/>
      <c r="M299" s="243"/>
      <c r="N299" s="243"/>
      <c r="O299" s="243"/>
      <c r="P299" s="243"/>
      <c r="Q299" s="243"/>
      <c r="R299" s="243"/>
      <c r="S299" s="243"/>
      <c r="T299" s="243"/>
      <c r="U299" s="132"/>
      <c r="V299" s="132"/>
      <c r="W299" s="132"/>
      <c r="X299" s="132"/>
      <c r="Y299" s="132"/>
      <c r="Z299" s="132"/>
      <c r="AA299" s="132"/>
      <c r="AB299" s="132"/>
      <c r="AC299" s="132"/>
      <c r="AD299" s="132"/>
      <c r="AE299" s="132"/>
      <c r="AF299" s="93"/>
      <c r="AG299" s="93"/>
      <c r="AH299" s="183"/>
      <c r="AI299" s="183"/>
      <c r="AJ299" s="183"/>
      <c r="AK299" s="183"/>
      <c r="AL299" s="183"/>
      <c r="AM299" s="183"/>
      <c r="AN299" s="183"/>
      <c r="AO299" s="183"/>
      <c r="AP299" s="183"/>
      <c r="AQ299" s="183"/>
      <c r="AR299" s="183"/>
      <c r="AS299" s="183"/>
      <c r="AT299" s="183"/>
      <c r="AU299" s="183"/>
      <c r="AV299" s="183"/>
      <c r="AW299" s="183"/>
      <c r="AX299" s="183"/>
      <c r="AY299" s="183"/>
      <c r="AZ299" s="132"/>
      <c r="BA299" s="132"/>
      <c r="BB299" s="132"/>
      <c r="BC299" s="132"/>
      <c r="BD299" s="132"/>
      <c r="BE299" s="132"/>
      <c r="BF299" s="132"/>
      <c r="BG299" s="132"/>
      <c r="BH299" s="132"/>
      <c r="BI299" s="132"/>
      <c r="BJ299" s="132"/>
      <c r="BK299" s="132"/>
      <c r="BL299" s="132"/>
      <c r="BM299" s="132"/>
      <c r="BN299" s="132"/>
      <c r="BO299" s="132"/>
      <c r="BP299" s="132"/>
      <c r="BQ299" s="132"/>
      <c r="BR299" s="132"/>
      <c r="BS299" s="132"/>
      <c r="BT299" s="132"/>
      <c r="BU299" s="132"/>
      <c r="BV299" s="132"/>
      <c r="BW299" s="132"/>
      <c r="BX299" s="132"/>
      <c r="BY299" s="132"/>
      <c r="BZ299" s="132"/>
      <c r="CA299" s="132"/>
      <c r="CB299" s="132"/>
      <c r="CC299" s="132"/>
      <c r="CD299" s="132"/>
      <c r="CE299" s="132"/>
      <c r="CF299" s="96"/>
      <c r="CG299" s="96"/>
      <c r="CH299" s="96"/>
      <c r="CI299" s="183"/>
      <c r="CJ299" s="183"/>
      <c r="CK299" s="183"/>
      <c r="CL299" s="183"/>
      <c r="CM299" s="183"/>
      <c r="CN299" s="183"/>
      <c r="CO299" s="183"/>
      <c r="CP299" s="183"/>
      <c r="CQ299" s="183"/>
      <c r="CR299" s="183"/>
      <c r="CS299" s="183"/>
      <c r="CT299" s="183"/>
      <c r="CU299" s="183"/>
      <c r="CV299" s="183"/>
      <c r="CW299" s="183"/>
      <c r="CX299" s="96"/>
      <c r="CY299" s="96"/>
      <c r="CZ299" s="96"/>
      <c r="DA299" s="96"/>
      <c r="DB299" s="96"/>
      <c r="DC299" s="96"/>
      <c r="DD299" s="96"/>
      <c r="DE299" s="96"/>
      <c r="DF299" s="96"/>
      <c r="DG299" s="96"/>
      <c r="DH299" s="96"/>
      <c r="DI299" s="96"/>
      <c r="DJ299" s="96"/>
      <c r="DK299" s="96"/>
      <c r="DL299" s="96"/>
      <c r="DM299" s="96"/>
      <c r="DN299" s="96"/>
      <c r="DO299" s="96"/>
      <c r="DP299" s="96"/>
      <c r="DQ299" s="96"/>
      <c r="DR299" s="96"/>
      <c r="DS299" s="96"/>
      <c r="DT299" s="96"/>
      <c r="DU299" s="96"/>
      <c r="DV299" s="96"/>
      <c r="DW299" s="96"/>
      <c r="DX299" s="96"/>
      <c r="DY299" s="96"/>
      <c r="DZ299" s="96"/>
      <c r="EA299" s="96"/>
      <c r="EB299" s="96"/>
      <c r="EC299" s="96"/>
      <c r="ED299" s="96"/>
      <c r="EE299" s="96"/>
      <c r="EF299" s="96"/>
      <c r="EG299" s="96"/>
      <c r="EH299" s="96"/>
    </row>
    <row r="300" spans="2:138" ht="15" customHeight="1">
      <c r="B300" s="85" t="s">
        <v>434</v>
      </c>
      <c r="C300" s="106" t="s">
        <v>152</v>
      </c>
      <c r="H300" s="243"/>
      <c r="I300" s="243"/>
      <c r="J300" s="243"/>
      <c r="K300" s="243"/>
      <c r="L300" s="243"/>
      <c r="M300" s="243"/>
      <c r="N300" s="243"/>
      <c r="O300" s="243"/>
      <c r="P300" s="243"/>
      <c r="Q300" s="243"/>
      <c r="R300" s="243"/>
      <c r="S300" s="243"/>
      <c r="T300" s="243"/>
      <c r="U300" s="132"/>
      <c r="V300" s="132"/>
      <c r="W300" s="132"/>
      <c r="X300" s="132"/>
      <c r="Y300" s="132"/>
      <c r="Z300" s="132"/>
      <c r="AA300" s="132"/>
      <c r="AB300" s="132"/>
      <c r="AC300" s="132"/>
      <c r="AD300" s="132"/>
      <c r="AE300" s="132"/>
      <c r="AF300" s="93"/>
      <c r="AG300" s="93"/>
      <c r="AH300" s="183"/>
      <c r="AI300" s="183"/>
      <c r="AJ300" s="183"/>
      <c r="AK300" s="183"/>
      <c r="AL300" s="183"/>
      <c r="AM300" s="183"/>
      <c r="AN300" s="183"/>
      <c r="AO300" s="183"/>
      <c r="AP300" s="183"/>
      <c r="AQ300" s="183"/>
      <c r="AR300" s="183"/>
      <c r="AS300" s="183"/>
      <c r="AT300" s="183"/>
      <c r="AU300" s="183"/>
      <c r="AV300" s="183"/>
      <c r="AW300" s="183"/>
      <c r="AX300" s="183"/>
      <c r="AY300" s="183"/>
      <c r="AZ300" s="132"/>
      <c r="BA300" s="132"/>
      <c r="BB300" s="132"/>
      <c r="BC300" s="132"/>
      <c r="BD300" s="132"/>
      <c r="BE300" s="132"/>
      <c r="BF300" s="132"/>
      <c r="BG300" s="132"/>
      <c r="BH300" s="132"/>
      <c r="BI300" s="132"/>
      <c r="BJ300" s="132"/>
      <c r="BK300" s="132"/>
      <c r="BL300" s="132"/>
      <c r="BM300" s="132"/>
      <c r="BN300" s="132"/>
      <c r="BO300" s="132"/>
      <c r="BP300" s="132"/>
      <c r="BQ300" s="132"/>
      <c r="BR300" s="132"/>
      <c r="BS300" s="132"/>
      <c r="BT300" s="132"/>
      <c r="BU300" s="132"/>
      <c r="BV300" s="132"/>
      <c r="BW300" s="132"/>
      <c r="BX300" s="132"/>
      <c r="BY300" s="132"/>
      <c r="BZ300" s="132"/>
      <c r="CA300" s="132"/>
      <c r="CB300" s="132"/>
      <c r="CC300" s="132"/>
      <c r="CD300" s="132"/>
      <c r="CE300" s="132"/>
      <c r="CF300" s="96"/>
      <c r="CG300" s="96"/>
      <c r="CH300" s="96"/>
      <c r="CI300" s="183"/>
      <c r="CJ300" s="183"/>
      <c r="CK300" s="183"/>
      <c r="CL300" s="183"/>
      <c r="CM300" s="183"/>
      <c r="CN300" s="183"/>
      <c r="CO300" s="183"/>
      <c r="CP300" s="183"/>
      <c r="CQ300" s="183"/>
      <c r="CR300" s="183"/>
      <c r="CS300" s="183"/>
      <c r="CT300" s="183"/>
      <c r="CU300" s="183"/>
      <c r="CV300" s="183"/>
      <c r="CW300" s="183"/>
      <c r="CX300" s="96"/>
      <c r="CY300" s="96"/>
      <c r="CZ300" s="96"/>
      <c r="DA300" s="96"/>
      <c r="DB300" s="96"/>
      <c r="DC300" s="96"/>
      <c r="DD300" s="96"/>
      <c r="DE300" s="96"/>
      <c r="DF300" s="96"/>
      <c r="DG300" s="96"/>
      <c r="DH300" s="96"/>
      <c r="DI300" s="96"/>
      <c r="DJ300" s="96"/>
      <c r="DK300" s="96"/>
      <c r="DL300" s="96"/>
      <c r="DM300" s="96"/>
      <c r="DN300" s="96"/>
      <c r="DO300" s="96"/>
      <c r="DP300" s="96"/>
      <c r="DQ300" s="96"/>
      <c r="DR300" s="96"/>
      <c r="DS300" s="96"/>
      <c r="DT300" s="96"/>
      <c r="DU300" s="96"/>
      <c r="DV300" s="96"/>
      <c r="DW300" s="96"/>
      <c r="DX300" s="96"/>
      <c r="DY300" s="96"/>
      <c r="DZ300" s="96"/>
      <c r="EA300" s="96"/>
      <c r="EB300" s="96"/>
      <c r="EC300" s="96"/>
      <c r="ED300" s="96"/>
      <c r="EE300" s="96"/>
      <c r="EF300" s="96"/>
      <c r="EG300" s="96"/>
      <c r="EH300" s="96"/>
    </row>
    <row r="301" spans="2:138" ht="15" customHeight="1">
      <c r="B301" s="85" t="s">
        <v>435</v>
      </c>
      <c r="C301" s="106" t="s">
        <v>153</v>
      </c>
      <c r="H301" s="243"/>
      <c r="I301" s="243"/>
      <c r="J301" s="243"/>
      <c r="K301" s="243"/>
      <c r="L301" s="243"/>
      <c r="M301" s="243"/>
      <c r="N301" s="243"/>
      <c r="O301" s="243"/>
      <c r="P301" s="243"/>
      <c r="Q301" s="243"/>
      <c r="R301" s="243"/>
      <c r="S301" s="243"/>
      <c r="T301" s="243"/>
      <c r="U301" s="132"/>
      <c r="V301" s="132"/>
      <c r="W301" s="132"/>
      <c r="X301" s="132"/>
      <c r="Y301" s="132"/>
      <c r="Z301" s="132"/>
      <c r="AA301" s="132"/>
      <c r="AB301" s="132"/>
      <c r="AC301" s="132"/>
      <c r="AD301" s="132"/>
      <c r="AE301" s="132"/>
      <c r="AF301" s="93"/>
      <c r="AG301" s="93"/>
      <c r="AH301" s="183"/>
      <c r="AI301" s="183"/>
      <c r="AJ301" s="183"/>
      <c r="AK301" s="183"/>
      <c r="AL301" s="183"/>
      <c r="AM301" s="183"/>
      <c r="AN301" s="183"/>
      <c r="AO301" s="183"/>
      <c r="AP301" s="183"/>
      <c r="AQ301" s="183"/>
      <c r="AR301" s="183"/>
      <c r="AS301" s="183"/>
      <c r="AT301" s="183"/>
      <c r="AU301" s="183"/>
      <c r="AV301" s="183"/>
      <c r="AW301" s="183"/>
      <c r="AX301" s="183"/>
      <c r="AY301" s="183"/>
      <c r="AZ301" s="132"/>
      <c r="BA301" s="132"/>
      <c r="BB301" s="132"/>
      <c r="BC301" s="132"/>
      <c r="BD301" s="132"/>
      <c r="BE301" s="132"/>
      <c r="BF301" s="132"/>
      <c r="BG301" s="132"/>
      <c r="BH301" s="132"/>
      <c r="BI301" s="132"/>
      <c r="BJ301" s="132"/>
      <c r="BK301" s="132"/>
      <c r="BL301" s="132"/>
      <c r="BM301" s="132"/>
      <c r="BN301" s="132"/>
      <c r="BO301" s="132"/>
      <c r="BP301" s="132"/>
      <c r="BQ301" s="132"/>
      <c r="BR301" s="132"/>
      <c r="BS301" s="132"/>
      <c r="BT301" s="132"/>
      <c r="BU301" s="132"/>
      <c r="BV301" s="132"/>
      <c r="BW301" s="132"/>
      <c r="BX301" s="132"/>
      <c r="BY301" s="132"/>
      <c r="BZ301" s="132"/>
      <c r="CA301" s="132"/>
      <c r="CB301" s="132"/>
      <c r="CC301" s="132"/>
      <c r="CD301" s="132"/>
      <c r="CE301" s="132"/>
      <c r="CF301" s="96"/>
      <c r="CG301" s="96"/>
      <c r="CH301" s="96"/>
      <c r="CI301" s="183"/>
      <c r="CJ301" s="183"/>
      <c r="CK301" s="183"/>
      <c r="CL301" s="183"/>
      <c r="CM301" s="183"/>
      <c r="CN301" s="183"/>
      <c r="CO301" s="183"/>
      <c r="CP301" s="183"/>
      <c r="CQ301" s="183"/>
      <c r="CR301" s="183"/>
      <c r="CS301" s="183"/>
      <c r="CT301" s="183"/>
      <c r="CU301" s="183"/>
      <c r="CV301" s="183"/>
      <c r="CW301" s="183"/>
      <c r="CX301" s="96"/>
      <c r="CY301" s="96"/>
      <c r="CZ301" s="96"/>
      <c r="DA301" s="96"/>
      <c r="DB301" s="96"/>
      <c r="DC301" s="96"/>
      <c r="DD301" s="96"/>
      <c r="DE301" s="96"/>
      <c r="DF301" s="96"/>
      <c r="DG301" s="96"/>
      <c r="DH301" s="96"/>
      <c r="DI301" s="96"/>
      <c r="DJ301" s="96"/>
      <c r="DK301" s="96"/>
      <c r="DL301" s="96"/>
      <c r="DM301" s="96"/>
      <c r="DN301" s="96"/>
      <c r="DO301" s="96"/>
      <c r="DP301" s="96"/>
      <c r="DQ301" s="96"/>
      <c r="DR301" s="96"/>
      <c r="DS301" s="96"/>
      <c r="DT301" s="96"/>
      <c r="DU301" s="96"/>
      <c r="DV301" s="96"/>
      <c r="DW301" s="96"/>
      <c r="DX301" s="96"/>
      <c r="DY301" s="96"/>
      <c r="DZ301" s="96"/>
      <c r="EA301" s="96"/>
      <c r="EB301" s="96"/>
      <c r="EC301" s="96"/>
      <c r="ED301" s="96"/>
      <c r="EE301" s="96"/>
      <c r="EF301" s="96"/>
      <c r="EG301" s="96"/>
      <c r="EH301" s="96"/>
    </row>
    <row r="302" spans="2:138" s="264" customFormat="1" ht="15" customHeight="1">
      <c r="B302" s="256" t="s">
        <v>436</v>
      </c>
      <c r="C302" s="254"/>
      <c r="D302" s="263"/>
      <c r="E302" s="263"/>
      <c r="F302" s="263"/>
      <c r="H302" s="265"/>
      <c r="I302" s="265"/>
      <c r="J302" s="265"/>
      <c r="K302" s="265"/>
      <c r="L302" s="265"/>
      <c r="M302" s="265"/>
      <c r="N302" s="265"/>
      <c r="O302" s="265"/>
      <c r="P302" s="265"/>
      <c r="Q302" s="265"/>
      <c r="R302" s="265"/>
      <c r="S302" s="265"/>
      <c r="T302" s="265"/>
      <c r="AF302" s="266"/>
      <c r="AG302" s="266"/>
      <c r="AH302" s="267"/>
      <c r="AI302" s="267"/>
      <c r="AJ302" s="267"/>
      <c r="AK302" s="267"/>
      <c r="AL302" s="267"/>
      <c r="AM302" s="267"/>
      <c r="AN302" s="267"/>
      <c r="AO302" s="267"/>
      <c r="AP302" s="267"/>
      <c r="AQ302" s="267"/>
      <c r="AR302" s="267"/>
      <c r="AS302" s="267"/>
      <c r="AT302" s="267"/>
      <c r="AU302" s="267"/>
      <c r="AV302" s="267"/>
      <c r="AW302" s="267"/>
      <c r="AX302" s="267"/>
      <c r="AY302" s="267"/>
      <c r="CF302" s="266"/>
      <c r="CG302" s="266"/>
      <c r="CH302" s="266"/>
      <c r="CI302" s="267"/>
      <c r="CJ302" s="267"/>
      <c r="CK302" s="267"/>
      <c r="CL302" s="267"/>
      <c r="CM302" s="267"/>
      <c r="CN302" s="267"/>
      <c r="CO302" s="267"/>
      <c r="CP302" s="267"/>
      <c r="CQ302" s="267"/>
      <c r="CR302" s="267"/>
      <c r="CS302" s="267"/>
      <c r="CT302" s="267"/>
      <c r="CU302" s="267"/>
      <c r="CV302" s="267"/>
      <c r="CW302" s="267"/>
      <c r="CX302" s="266"/>
      <c r="CY302" s="266"/>
      <c r="CZ302" s="266"/>
      <c r="DA302" s="266"/>
      <c r="DB302" s="266"/>
      <c r="DC302" s="266"/>
      <c r="DD302" s="266"/>
      <c r="DE302" s="266"/>
      <c r="DF302" s="266"/>
      <c r="DG302" s="266"/>
      <c r="DH302" s="266"/>
      <c r="DI302" s="266"/>
      <c r="DJ302" s="266"/>
      <c r="DK302" s="266"/>
      <c r="DL302" s="266"/>
      <c r="DM302" s="266"/>
      <c r="DN302" s="266"/>
      <c r="DO302" s="266"/>
      <c r="DP302" s="266"/>
      <c r="DQ302" s="266"/>
      <c r="DR302" s="266"/>
      <c r="DS302" s="266"/>
      <c r="DT302" s="266"/>
      <c r="DU302" s="266"/>
      <c r="DV302" s="266"/>
      <c r="DW302" s="266"/>
      <c r="DX302" s="266"/>
      <c r="DY302" s="266"/>
      <c r="DZ302" s="266"/>
      <c r="EA302" s="266"/>
      <c r="EB302" s="266"/>
      <c r="EC302" s="266"/>
      <c r="ED302" s="266"/>
      <c r="EE302" s="266"/>
      <c r="EF302" s="266"/>
      <c r="EG302" s="266"/>
      <c r="EH302" s="266"/>
    </row>
    <row r="303" spans="2:138" ht="15" customHeight="1">
      <c r="B303" s="105" t="s">
        <v>437</v>
      </c>
      <c r="C303" s="106" t="s">
        <v>174</v>
      </c>
      <c r="H303" s="243"/>
      <c r="I303" s="243"/>
      <c r="J303" s="243"/>
      <c r="K303" s="243"/>
      <c r="L303" s="243"/>
      <c r="M303" s="243"/>
      <c r="N303" s="243"/>
      <c r="O303" s="243"/>
      <c r="P303" s="243"/>
      <c r="Q303" s="243"/>
      <c r="R303" s="243"/>
      <c r="S303" s="243"/>
      <c r="T303" s="243"/>
      <c r="U303" s="132"/>
      <c r="V303" s="132"/>
      <c r="W303" s="132"/>
      <c r="X303" s="132"/>
      <c r="Y303" s="132"/>
      <c r="Z303" s="132"/>
      <c r="AA303" s="132"/>
      <c r="AB303" s="132"/>
      <c r="AC303" s="132"/>
      <c r="AD303" s="132"/>
      <c r="AE303" s="132"/>
      <c r="AF303" s="93"/>
      <c r="AG303" s="93"/>
      <c r="AH303" s="183"/>
      <c r="AI303" s="183"/>
      <c r="AJ303" s="183"/>
      <c r="AK303" s="183"/>
      <c r="AL303" s="183"/>
      <c r="AM303" s="183"/>
      <c r="AN303" s="183"/>
      <c r="AO303" s="183"/>
      <c r="AP303" s="183"/>
      <c r="AQ303" s="183"/>
      <c r="AR303" s="183"/>
      <c r="AS303" s="183"/>
      <c r="AT303" s="183"/>
      <c r="AU303" s="183"/>
      <c r="AV303" s="183"/>
      <c r="AW303" s="183"/>
      <c r="AX303" s="183"/>
      <c r="AY303" s="183"/>
      <c r="AZ303" s="132"/>
      <c r="BA303" s="132"/>
      <c r="BB303" s="132"/>
      <c r="BC303" s="132"/>
      <c r="BD303" s="132"/>
      <c r="BE303" s="132"/>
      <c r="BF303" s="132"/>
      <c r="BG303" s="132"/>
      <c r="BH303" s="132"/>
      <c r="BI303" s="132"/>
      <c r="BJ303" s="132"/>
      <c r="BK303" s="132"/>
      <c r="BL303" s="132"/>
      <c r="BM303" s="132"/>
      <c r="BN303" s="132"/>
      <c r="BO303" s="132"/>
      <c r="BP303" s="132"/>
      <c r="BQ303" s="132"/>
      <c r="BR303" s="132"/>
      <c r="BS303" s="132"/>
      <c r="BT303" s="132"/>
      <c r="BU303" s="132"/>
      <c r="BV303" s="132"/>
      <c r="BW303" s="132"/>
      <c r="BX303" s="132"/>
      <c r="BY303" s="132"/>
      <c r="BZ303" s="132"/>
      <c r="CA303" s="132"/>
      <c r="CB303" s="132"/>
      <c r="CC303" s="132"/>
      <c r="CD303" s="132"/>
      <c r="CE303" s="132"/>
      <c r="CF303" s="96"/>
      <c r="CG303" s="96"/>
      <c r="CH303" s="96"/>
      <c r="CI303" s="183"/>
      <c r="CJ303" s="183"/>
      <c r="CK303" s="183"/>
      <c r="CL303" s="183"/>
      <c r="CM303" s="183"/>
      <c r="CN303" s="183"/>
      <c r="CO303" s="183"/>
      <c r="CP303" s="183"/>
      <c r="CQ303" s="183"/>
      <c r="CR303" s="183"/>
      <c r="CS303" s="183"/>
      <c r="CT303" s="183"/>
      <c r="CU303" s="183"/>
      <c r="CV303" s="183"/>
      <c r="CW303" s="183"/>
      <c r="CX303" s="96"/>
      <c r="CY303" s="96"/>
      <c r="CZ303" s="96"/>
      <c r="DA303" s="96"/>
      <c r="DB303" s="96"/>
      <c r="DC303" s="96"/>
      <c r="DD303" s="96"/>
      <c r="DE303" s="96"/>
      <c r="DF303" s="96"/>
      <c r="DG303" s="96"/>
      <c r="DH303" s="96"/>
      <c r="DI303" s="96"/>
      <c r="DJ303" s="96"/>
      <c r="DK303" s="96"/>
      <c r="DL303" s="96"/>
      <c r="DM303" s="96"/>
      <c r="DN303" s="96"/>
      <c r="DO303" s="96"/>
      <c r="DP303" s="96"/>
      <c r="DQ303" s="96"/>
      <c r="DR303" s="96"/>
      <c r="DS303" s="96"/>
      <c r="DT303" s="96"/>
      <c r="DU303" s="96"/>
      <c r="DV303" s="96"/>
      <c r="DW303" s="96"/>
      <c r="DX303" s="96"/>
      <c r="DY303" s="96"/>
      <c r="DZ303" s="96"/>
      <c r="EA303" s="96"/>
      <c r="EB303" s="96"/>
      <c r="EC303" s="96"/>
      <c r="ED303" s="96"/>
      <c r="EE303" s="96"/>
      <c r="EF303" s="96"/>
      <c r="EG303" s="96"/>
      <c r="EH303" s="96"/>
    </row>
    <row r="304" spans="2:138" ht="15" customHeight="1">
      <c r="B304" s="104" t="s">
        <v>438</v>
      </c>
      <c r="C304" s="106" t="s">
        <v>181</v>
      </c>
      <c r="H304" s="243"/>
      <c r="I304" s="243"/>
      <c r="J304" s="243"/>
      <c r="K304" s="243"/>
      <c r="L304" s="243"/>
      <c r="M304" s="243"/>
      <c r="N304" s="243"/>
      <c r="O304" s="243"/>
      <c r="P304" s="243"/>
      <c r="Q304" s="243"/>
      <c r="R304" s="243"/>
      <c r="S304" s="243"/>
      <c r="T304" s="243"/>
      <c r="U304" s="132"/>
      <c r="V304" s="132"/>
      <c r="W304" s="132"/>
      <c r="X304" s="132"/>
      <c r="Y304" s="132"/>
      <c r="Z304" s="132"/>
      <c r="AA304" s="132"/>
      <c r="AB304" s="132"/>
      <c r="AC304" s="132"/>
      <c r="AD304" s="132"/>
      <c r="AE304" s="132"/>
      <c r="AF304" s="93"/>
      <c r="AG304" s="93"/>
      <c r="AH304" s="183"/>
      <c r="AI304" s="183"/>
      <c r="AJ304" s="183"/>
      <c r="AK304" s="183"/>
      <c r="AL304" s="183"/>
      <c r="AM304" s="183"/>
      <c r="AN304" s="183"/>
      <c r="AO304" s="183"/>
      <c r="AP304" s="183"/>
      <c r="AQ304" s="183"/>
      <c r="AR304" s="183"/>
      <c r="AS304" s="183"/>
      <c r="AT304" s="183"/>
      <c r="AU304" s="183"/>
      <c r="AV304" s="183"/>
      <c r="AW304" s="183"/>
      <c r="AX304" s="183"/>
      <c r="AY304" s="183"/>
      <c r="AZ304" s="132"/>
      <c r="BA304" s="132"/>
      <c r="BB304" s="132"/>
      <c r="BC304" s="132"/>
      <c r="BD304" s="132"/>
      <c r="BE304" s="132"/>
      <c r="BF304" s="132"/>
      <c r="BG304" s="132"/>
      <c r="BH304" s="132"/>
      <c r="BI304" s="132"/>
      <c r="BJ304" s="132"/>
      <c r="BK304" s="132"/>
      <c r="BL304" s="132"/>
      <c r="BM304" s="132"/>
      <c r="BN304" s="132"/>
      <c r="BO304" s="132"/>
      <c r="BP304" s="132"/>
      <c r="BQ304" s="132"/>
      <c r="BR304" s="132"/>
      <c r="BS304" s="132"/>
      <c r="BT304" s="132"/>
      <c r="BU304" s="132"/>
      <c r="BV304" s="132"/>
      <c r="BW304" s="132"/>
      <c r="BX304" s="132"/>
      <c r="BY304" s="132"/>
      <c r="BZ304" s="132"/>
      <c r="CA304" s="132"/>
      <c r="CB304" s="132"/>
      <c r="CC304" s="132"/>
      <c r="CD304" s="132"/>
      <c r="CE304" s="132"/>
      <c r="CF304" s="96"/>
      <c r="CG304" s="96"/>
      <c r="CH304" s="96"/>
      <c r="CI304" s="183"/>
      <c r="CJ304" s="183"/>
      <c r="CK304" s="183"/>
      <c r="CL304" s="183"/>
      <c r="CM304" s="183"/>
      <c r="CN304" s="183"/>
      <c r="CO304" s="183"/>
      <c r="CP304" s="183"/>
      <c r="CQ304" s="183"/>
      <c r="CR304" s="183"/>
      <c r="CS304" s="183"/>
      <c r="CT304" s="183"/>
      <c r="CU304" s="183"/>
      <c r="CV304" s="183"/>
      <c r="CW304" s="183"/>
      <c r="CX304" s="96"/>
      <c r="CY304" s="96"/>
      <c r="CZ304" s="96"/>
      <c r="DA304" s="96"/>
      <c r="DB304" s="96"/>
      <c r="DC304" s="96"/>
      <c r="DD304" s="96"/>
      <c r="DE304" s="96"/>
      <c r="DF304" s="96"/>
      <c r="DG304" s="96"/>
      <c r="DH304" s="96"/>
      <c r="DI304" s="96"/>
      <c r="DJ304" s="96"/>
      <c r="DK304" s="96"/>
      <c r="DL304" s="96"/>
      <c r="DM304" s="96"/>
      <c r="DN304" s="96"/>
      <c r="DO304" s="96"/>
      <c r="DP304" s="96"/>
      <c r="DQ304" s="96"/>
      <c r="DR304" s="96"/>
      <c r="DS304" s="96"/>
      <c r="DT304" s="96"/>
      <c r="DU304" s="96"/>
      <c r="DV304" s="96"/>
      <c r="DW304" s="96"/>
      <c r="DX304" s="96"/>
      <c r="DY304" s="96"/>
      <c r="DZ304" s="96"/>
      <c r="EA304" s="96"/>
      <c r="EB304" s="96"/>
      <c r="EC304" s="96"/>
      <c r="ED304" s="96"/>
      <c r="EE304" s="96"/>
      <c r="EF304" s="96"/>
      <c r="EG304" s="96"/>
      <c r="EH304" s="96"/>
    </row>
    <row r="305" spans="2:138" ht="15" customHeight="1">
      <c r="B305" s="104" t="s">
        <v>439</v>
      </c>
      <c r="C305" s="106" t="s">
        <v>183</v>
      </c>
      <c r="H305" s="243"/>
      <c r="I305" s="243"/>
      <c r="J305" s="243"/>
      <c r="K305" s="243"/>
      <c r="L305" s="243"/>
      <c r="M305" s="243"/>
      <c r="N305" s="243"/>
      <c r="O305" s="243"/>
      <c r="P305" s="243"/>
      <c r="Q305" s="243"/>
      <c r="R305" s="243"/>
      <c r="S305" s="243"/>
      <c r="T305" s="243"/>
      <c r="U305" s="132"/>
      <c r="V305" s="132"/>
      <c r="W305" s="132"/>
      <c r="X305" s="132"/>
      <c r="Y305" s="132"/>
      <c r="Z305" s="132"/>
      <c r="AA305" s="132"/>
      <c r="AB305" s="132"/>
      <c r="AC305" s="132"/>
      <c r="AD305" s="132"/>
      <c r="AE305" s="132"/>
      <c r="AF305" s="93"/>
      <c r="AG305" s="93"/>
      <c r="AH305" s="183"/>
      <c r="AI305" s="183"/>
      <c r="AJ305" s="183"/>
      <c r="AK305" s="183"/>
      <c r="AL305" s="183"/>
      <c r="AM305" s="183"/>
      <c r="AN305" s="183"/>
      <c r="AO305" s="183"/>
      <c r="AP305" s="183"/>
      <c r="AQ305" s="183"/>
      <c r="AR305" s="183"/>
      <c r="AS305" s="183"/>
      <c r="AT305" s="183"/>
      <c r="AU305" s="183"/>
      <c r="AV305" s="183"/>
      <c r="AW305" s="183"/>
      <c r="AX305" s="183"/>
      <c r="AY305" s="183"/>
      <c r="AZ305" s="132"/>
      <c r="BA305" s="132"/>
      <c r="BB305" s="132"/>
      <c r="BC305" s="132"/>
      <c r="BD305" s="132"/>
      <c r="BE305" s="132"/>
      <c r="BF305" s="132"/>
      <c r="BG305" s="132"/>
      <c r="BH305" s="132"/>
      <c r="BI305" s="132"/>
      <c r="BJ305" s="132"/>
      <c r="BK305" s="132"/>
      <c r="BL305" s="132"/>
      <c r="BM305" s="132"/>
      <c r="BN305" s="132"/>
      <c r="BO305" s="132"/>
      <c r="BP305" s="132"/>
      <c r="BQ305" s="132"/>
      <c r="BR305" s="132"/>
      <c r="BS305" s="132"/>
      <c r="BT305" s="132"/>
      <c r="BU305" s="132"/>
      <c r="BV305" s="132"/>
      <c r="BW305" s="132"/>
      <c r="BX305" s="132"/>
      <c r="BY305" s="132"/>
      <c r="BZ305" s="132"/>
      <c r="CA305" s="132"/>
      <c r="CB305" s="132"/>
      <c r="CC305" s="132"/>
      <c r="CD305" s="132"/>
      <c r="CE305" s="132"/>
      <c r="CF305" s="96"/>
      <c r="CG305" s="96"/>
      <c r="CH305" s="96"/>
      <c r="CI305" s="183"/>
      <c r="CJ305" s="183"/>
      <c r="CK305" s="183"/>
      <c r="CL305" s="183"/>
      <c r="CM305" s="183"/>
      <c r="CN305" s="183"/>
      <c r="CO305" s="183"/>
      <c r="CP305" s="183"/>
      <c r="CQ305" s="183"/>
      <c r="CR305" s="183"/>
      <c r="CS305" s="183"/>
      <c r="CT305" s="183"/>
      <c r="CU305" s="183"/>
      <c r="CV305" s="183"/>
      <c r="CW305" s="183"/>
      <c r="CX305" s="96"/>
      <c r="CY305" s="96"/>
      <c r="CZ305" s="96"/>
      <c r="DA305" s="96"/>
      <c r="DB305" s="96"/>
      <c r="DC305" s="96"/>
      <c r="DD305" s="96"/>
      <c r="DE305" s="96"/>
      <c r="DF305" s="96"/>
      <c r="DG305" s="96"/>
      <c r="DH305" s="96"/>
      <c r="DI305" s="96"/>
      <c r="DJ305" s="96"/>
      <c r="DK305" s="96"/>
      <c r="DL305" s="96"/>
      <c r="DM305" s="96"/>
      <c r="DN305" s="96"/>
      <c r="DO305" s="96"/>
      <c r="DP305" s="96"/>
      <c r="DQ305" s="96"/>
      <c r="DR305" s="96"/>
      <c r="DS305" s="96"/>
      <c r="DT305" s="96"/>
      <c r="DU305" s="96"/>
      <c r="DV305" s="96"/>
      <c r="DW305" s="96"/>
      <c r="DX305" s="96"/>
      <c r="DY305" s="96"/>
      <c r="DZ305" s="96"/>
      <c r="EA305" s="96"/>
      <c r="EB305" s="96"/>
      <c r="EC305" s="96"/>
      <c r="ED305" s="96"/>
      <c r="EE305" s="96"/>
      <c r="EF305" s="96"/>
      <c r="EG305" s="96"/>
      <c r="EH305" s="96"/>
    </row>
    <row r="306" spans="2:138" ht="15" customHeight="1">
      <c r="B306" s="104" t="s">
        <v>440</v>
      </c>
      <c r="C306" s="106" t="s">
        <v>181</v>
      </c>
      <c r="H306" s="243"/>
      <c r="I306" s="243"/>
      <c r="J306" s="243"/>
      <c r="K306" s="243"/>
      <c r="L306" s="243"/>
      <c r="M306" s="243"/>
      <c r="N306" s="243"/>
      <c r="O306" s="243"/>
      <c r="P306" s="243"/>
      <c r="Q306" s="243"/>
      <c r="R306" s="243"/>
      <c r="S306" s="243"/>
      <c r="T306" s="243"/>
      <c r="U306" s="132"/>
      <c r="V306" s="132"/>
      <c r="W306" s="132"/>
      <c r="X306" s="132"/>
      <c r="Y306" s="132"/>
      <c r="Z306" s="132"/>
      <c r="AA306" s="132"/>
      <c r="AB306" s="132"/>
      <c r="AC306" s="132"/>
      <c r="AD306" s="132"/>
      <c r="AE306" s="132"/>
      <c r="AF306" s="93"/>
      <c r="AG306" s="93"/>
      <c r="AH306" s="183"/>
      <c r="AI306" s="183"/>
      <c r="AJ306" s="183"/>
      <c r="AK306" s="183"/>
      <c r="AL306" s="183"/>
      <c r="AM306" s="183"/>
      <c r="AN306" s="183"/>
      <c r="AO306" s="183"/>
      <c r="AP306" s="183"/>
      <c r="AQ306" s="183"/>
      <c r="AR306" s="183"/>
      <c r="AS306" s="183"/>
      <c r="AT306" s="183"/>
      <c r="AU306" s="183"/>
      <c r="AV306" s="183"/>
      <c r="AW306" s="183"/>
      <c r="AX306" s="183"/>
      <c r="AY306" s="183"/>
      <c r="AZ306" s="132"/>
      <c r="BA306" s="132"/>
      <c r="BB306" s="132"/>
      <c r="BC306" s="132"/>
      <c r="BD306" s="132"/>
      <c r="BE306" s="132"/>
      <c r="BF306" s="132"/>
      <c r="BG306" s="132"/>
      <c r="BH306" s="132"/>
      <c r="BI306" s="132"/>
      <c r="BJ306" s="132"/>
      <c r="BK306" s="132"/>
      <c r="BL306" s="132"/>
      <c r="BM306" s="132"/>
      <c r="BN306" s="132"/>
      <c r="BO306" s="132"/>
      <c r="BP306" s="132"/>
      <c r="BQ306" s="132"/>
      <c r="BR306" s="132"/>
      <c r="BS306" s="132"/>
      <c r="BT306" s="132"/>
      <c r="BU306" s="132"/>
      <c r="BV306" s="132"/>
      <c r="BW306" s="132"/>
      <c r="BX306" s="132"/>
      <c r="BY306" s="132"/>
      <c r="BZ306" s="132"/>
      <c r="CA306" s="132"/>
      <c r="CB306" s="132"/>
      <c r="CC306" s="132"/>
      <c r="CD306" s="132"/>
      <c r="CE306" s="132"/>
      <c r="CF306" s="96"/>
      <c r="CG306" s="96"/>
      <c r="CH306" s="96"/>
      <c r="CI306" s="183"/>
      <c r="CJ306" s="183"/>
      <c r="CK306" s="183"/>
      <c r="CL306" s="183"/>
      <c r="CM306" s="183"/>
      <c r="CN306" s="183"/>
      <c r="CO306" s="183"/>
      <c r="CP306" s="183"/>
      <c r="CQ306" s="183"/>
      <c r="CR306" s="183"/>
      <c r="CS306" s="183"/>
      <c r="CT306" s="183"/>
      <c r="CU306" s="183"/>
      <c r="CV306" s="183"/>
      <c r="CW306" s="183"/>
      <c r="CX306" s="96"/>
      <c r="CY306" s="96"/>
      <c r="CZ306" s="96"/>
      <c r="DA306" s="96"/>
      <c r="DB306" s="96"/>
      <c r="DC306" s="96"/>
      <c r="DD306" s="96"/>
      <c r="DE306" s="96"/>
      <c r="DF306" s="96"/>
      <c r="DG306" s="96"/>
      <c r="DH306" s="96"/>
      <c r="DI306" s="96"/>
      <c r="DJ306" s="96"/>
      <c r="DK306" s="96"/>
      <c r="DL306" s="96"/>
      <c r="DM306" s="96"/>
      <c r="DN306" s="96"/>
      <c r="DO306" s="96"/>
      <c r="DP306" s="96"/>
      <c r="DQ306" s="96"/>
      <c r="DR306" s="96"/>
      <c r="DS306" s="96"/>
      <c r="DT306" s="96"/>
      <c r="DU306" s="96"/>
      <c r="DV306" s="96"/>
      <c r="DW306" s="96"/>
      <c r="DX306" s="96"/>
      <c r="DY306" s="96"/>
      <c r="DZ306" s="96"/>
      <c r="EA306" s="96"/>
      <c r="EB306" s="96"/>
      <c r="EC306" s="96"/>
      <c r="ED306" s="96"/>
      <c r="EE306" s="96"/>
      <c r="EF306" s="96"/>
      <c r="EG306" s="96"/>
      <c r="EH306" s="96"/>
    </row>
    <row r="307" spans="2:138" ht="15" customHeight="1">
      <c r="B307" s="104" t="s">
        <v>441</v>
      </c>
      <c r="C307" s="106" t="s">
        <v>181</v>
      </c>
      <c r="H307" s="243"/>
      <c r="I307" s="243"/>
      <c r="J307" s="243"/>
      <c r="K307" s="243"/>
      <c r="L307" s="243"/>
      <c r="M307" s="243"/>
      <c r="N307" s="243"/>
      <c r="O307" s="243"/>
      <c r="P307" s="243"/>
      <c r="Q307" s="243"/>
      <c r="R307" s="243"/>
      <c r="S307" s="243"/>
      <c r="T307" s="243"/>
      <c r="U307" s="132"/>
      <c r="V307" s="132"/>
      <c r="W307" s="132"/>
      <c r="X307" s="132"/>
      <c r="Y307" s="132"/>
      <c r="Z307" s="132"/>
      <c r="AA307" s="132"/>
      <c r="AB307" s="132"/>
      <c r="AC307" s="132"/>
      <c r="AD307" s="132"/>
      <c r="AE307" s="132"/>
      <c r="AF307" s="93"/>
      <c r="AG307" s="93"/>
      <c r="AH307" s="183"/>
      <c r="AI307" s="183"/>
      <c r="AJ307" s="183"/>
      <c r="AK307" s="183"/>
      <c r="AL307" s="183"/>
      <c r="AM307" s="183"/>
      <c r="AN307" s="183"/>
      <c r="AO307" s="183"/>
      <c r="AP307" s="183"/>
      <c r="AQ307" s="183"/>
      <c r="AR307" s="183"/>
      <c r="AS307" s="183"/>
      <c r="AT307" s="183"/>
      <c r="AU307" s="183"/>
      <c r="AV307" s="183"/>
      <c r="AW307" s="183"/>
      <c r="AX307" s="183"/>
      <c r="AY307" s="183"/>
      <c r="AZ307" s="132"/>
      <c r="BA307" s="132"/>
      <c r="BB307" s="132"/>
      <c r="BC307" s="132"/>
      <c r="BD307" s="132"/>
      <c r="BE307" s="132"/>
      <c r="BF307" s="132"/>
      <c r="BG307" s="132"/>
      <c r="BH307" s="132"/>
      <c r="BI307" s="132"/>
      <c r="BJ307" s="132"/>
      <c r="BK307" s="132"/>
      <c r="BL307" s="132"/>
      <c r="BM307" s="132"/>
      <c r="BN307" s="132"/>
      <c r="BO307" s="132"/>
      <c r="BP307" s="132"/>
      <c r="BQ307" s="132"/>
      <c r="BR307" s="132"/>
      <c r="BS307" s="132"/>
      <c r="BT307" s="132"/>
      <c r="BU307" s="132"/>
      <c r="BV307" s="132"/>
      <c r="BW307" s="132"/>
      <c r="BX307" s="132"/>
      <c r="BY307" s="132"/>
      <c r="BZ307" s="132"/>
      <c r="CA307" s="132"/>
      <c r="CB307" s="132"/>
      <c r="CC307" s="132"/>
      <c r="CD307" s="132"/>
      <c r="CE307" s="132"/>
      <c r="CF307" s="96"/>
      <c r="CG307" s="96"/>
      <c r="CH307" s="96"/>
      <c r="CI307" s="183"/>
      <c r="CJ307" s="183"/>
      <c r="CK307" s="183"/>
      <c r="CL307" s="183"/>
      <c r="CM307" s="183"/>
      <c r="CN307" s="183"/>
      <c r="CO307" s="183"/>
      <c r="CP307" s="183"/>
      <c r="CQ307" s="183"/>
      <c r="CR307" s="183"/>
      <c r="CS307" s="183"/>
      <c r="CT307" s="183"/>
      <c r="CU307" s="183"/>
      <c r="CV307" s="183"/>
      <c r="CW307" s="183"/>
      <c r="CX307" s="96"/>
      <c r="CY307" s="96"/>
      <c r="CZ307" s="96"/>
      <c r="DA307" s="96"/>
      <c r="DB307" s="96"/>
      <c r="DC307" s="96"/>
      <c r="DD307" s="96"/>
      <c r="DE307" s="96"/>
      <c r="DF307" s="96"/>
      <c r="DG307" s="96"/>
      <c r="DH307" s="96"/>
      <c r="DI307" s="96"/>
      <c r="DJ307" s="96"/>
      <c r="DK307" s="96"/>
      <c r="DL307" s="96"/>
      <c r="DM307" s="96"/>
      <c r="DN307" s="96"/>
      <c r="DO307" s="96"/>
      <c r="DP307" s="96"/>
      <c r="DQ307" s="96"/>
      <c r="DR307" s="96"/>
      <c r="DS307" s="96"/>
      <c r="DT307" s="96"/>
      <c r="DU307" s="96"/>
      <c r="DV307" s="96"/>
      <c r="DW307" s="96"/>
      <c r="DX307" s="96"/>
      <c r="DY307" s="96"/>
      <c r="DZ307" s="96"/>
      <c r="EA307" s="96"/>
      <c r="EB307" s="96"/>
      <c r="EC307" s="96"/>
      <c r="ED307" s="96"/>
      <c r="EE307" s="96"/>
      <c r="EF307" s="96"/>
      <c r="EG307" s="96"/>
      <c r="EH307" s="96"/>
    </row>
    <row r="308" spans="2:138" ht="15" customHeight="1">
      <c r="B308" s="104" t="s">
        <v>442</v>
      </c>
      <c r="C308" s="106" t="s">
        <v>181</v>
      </c>
      <c r="H308" s="243"/>
      <c r="I308" s="243"/>
      <c r="J308" s="243"/>
      <c r="K308" s="243"/>
      <c r="L308" s="243"/>
      <c r="M308" s="243"/>
      <c r="N308" s="243"/>
      <c r="O308" s="243"/>
      <c r="P308" s="243"/>
      <c r="Q308" s="243"/>
      <c r="R308" s="243"/>
      <c r="S308" s="243"/>
      <c r="T308" s="243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93"/>
      <c r="AG308" s="93"/>
      <c r="AH308" s="183"/>
      <c r="AI308" s="183"/>
      <c r="AJ308" s="183"/>
      <c r="AK308" s="183"/>
      <c r="AL308" s="183"/>
      <c r="AM308" s="183"/>
      <c r="AN308" s="183"/>
      <c r="AO308" s="183"/>
      <c r="AP308" s="183"/>
      <c r="AQ308" s="183"/>
      <c r="AR308" s="183"/>
      <c r="AS308" s="183"/>
      <c r="AT308" s="183"/>
      <c r="AU308" s="183"/>
      <c r="AV308" s="183"/>
      <c r="AW308" s="183"/>
      <c r="AX308" s="183"/>
      <c r="AY308" s="183"/>
      <c r="AZ308" s="132"/>
      <c r="BA308" s="132"/>
      <c r="BB308" s="132"/>
      <c r="BC308" s="132"/>
      <c r="BD308" s="132"/>
      <c r="BE308" s="132"/>
      <c r="BF308" s="132"/>
      <c r="BG308" s="132"/>
      <c r="BH308" s="132"/>
      <c r="BI308" s="132"/>
      <c r="BJ308" s="132"/>
      <c r="BK308" s="132"/>
      <c r="BL308" s="132"/>
      <c r="BM308" s="132"/>
      <c r="BN308" s="132"/>
      <c r="BO308" s="132"/>
      <c r="BP308" s="132"/>
      <c r="BQ308" s="132"/>
      <c r="BR308" s="132"/>
      <c r="BS308" s="132"/>
      <c r="BT308" s="132"/>
      <c r="BU308" s="132"/>
      <c r="BV308" s="132"/>
      <c r="BW308" s="132"/>
      <c r="BX308" s="132"/>
      <c r="BY308" s="132"/>
      <c r="BZ308" s="132"/>
      <c r="CA308" s="132"/>
      <c r="CB308" s="132"/>
      <c r="CC308" s="132"/>
      <c r="CD308" s="132"/>
      <c r="CE308" s="132"/>
      <c r="CF308" s="96"/>
      <c r="CG308" s="96"/>
      <c r="CH308" s="96"/>
      <c r="CI308" s="183"/>
      <c r="CJ308" s="183"/>
      <c r="CK308" s="183"/>
      <c r="CL308" s="183"/>
      <c r="CM308" s="183"/>
      <c r="CN308" s="183"/>
      <c r="CO308" s="183"/>
      <c r="CP308" s="183"/>
      <c r="CQ308" s="183"/>
      <c r="CR308" s="183"/>
      <c r="CS308" s="183"/>
      <c r="CT308" s="183"/>
      <c r="CU308" s="183"/>
      <c r="CV308" s="183"/>
      <c r="CW308" s="183"/>
      <c r="CX308" s="96"/>
      <c r="CY308" s="96"/>
      <c r="CZ308" s="96"/>
      <c r="DA308" s="96"/>
      <c r="DB308" s="96"/>
      <c r="DC308" s="96"/>
      <c r="DD308" s="96"/>
      <c r="DE308" s="96"/>
      <c r="DF308" s="96"/>
      <c r="DG308" s="96"/>
      <c r="DH308" s="96"/>
      <c r="DI308" s="96"/>
      <c r="DJ308" s="96"/>
      <c r="DK308" s="96"/>
      <c r="DL308" s="96"/>
      <c r="DM308" s="96"/>
      <c r="DN308" s="96"/>
      <c r="DO308" s="96"/>
      <c r="DP308" s="96"/>
      <c r="DQ308" s="96"/>
      <c r="DR308" s="96"/>
      <c r="DS308" s="96"/>
      <c r="DT308" s="96"/>
      <c r="DU308" s="96"/>
      <c r="DV308" s="96"/>
      <c r="DW308" s="96"/>
      <c r="DX308" s="96"/>
      <c r="DY308" s="96"/>
      <c r="DZ308" s="96"/>
      <c r="EA308" s="96"/>
      <c r="EB308" s="96"/>
      <c r="EC308" s="96"/>
      <c r="ED308" s="96"/>
      <c r="EE308" s="96"/>
      <c r="EF308" s="96"/>
      <c r="EG308" s="96"/>
      <c r="EH308" s="96"/>
    </row>
    <row r="309" spans="2:138" ht="15" customHeight="1">
      <c r="B309" s="104" t="s">
        <v>443</v>
      </c>
      <c r="C309" s="106" t="s">
        <v>183</v>
      </c>
      <c r="H309" s="243"/>
      <c r="I309" s="243"/>
      <c r="J309" s="243"/>
      <c r="K309" s="243"/>
      <c r="L309" s="243"/>
      <c r="M309" s="243"/>
      <c r="N309" s="243"/>
      <c r="O309" s="243"/>
      <c r="P309" s="243"/>
      <c r="Q309" s="243"/>
      <c r="R309" s="243"/>
      <c r="S309" s="243"/>
      <c r="T309" s="243"/>
      <c r="U309" s="132"/>
      <c r="V309" s="132"/>
      <c r="W309" s="132"/>
      <c r="X309" s="132"/>
      <c r="Y309" s="132"/>
      <c r="Z309" s="132"/>
      <c r="AA309" s="132"/>
      <c r="AB309" s="132"/>
      <c r="AC309" s="132"/>
      <c r="AD309" s="132"/>
      <c r="AE309" s="132"/>
      <c r="AF309" s="93"/>
      <c r="AG309" s="93"/>
      <c r="AH309" s="183"/>
      <c r="AI309" s="183"/>
      <c r="AJ309" s="183"/>
      <c r="AK309" s="183"/>
      <c r="AL309" s="183"/>
      <c r="AM309" s="183"/>
      <c r="AN309" s="183"/>
      <c r="AO309" s="183"/>
      <c r="AP309" s="183"/>
      <c r="AQ309" s="183"/>
      <c r="AR309" s="183"/>
      <c r="AS309" s="183"/>
      <c r="AT309" s="183"/>
      <c r="AU309" s="183"/>
      <c r="AV309" s="183"/>
      <c r="AW309" s="183"/>
      <c r="AX309" s="183"/>
      <c r="AY309" s="183"/>
      <c r="AZ309" s="132"/>
      <c r="BA309" s="132"/>
      <c r="BB309" s="132"/>
      <c r="BC309" s="132"/>
      <c r="BD309" s="132"/>
      <c r="BE309" s="132"/>
      <c r="BF309" s="132"/>
      <c r="BG309" s="132"/>
      <c r="BH309" s="132"/>
      <c r="BI309" s="132"/>
      <c r="BJ309" s="132"/>
      <c r="BK309" s="132"/>
      <c r="BL309" s="132"/>
      <c r="BM309" s="132"/>
      <c r="BN309" s="132"/>
      <c r="BO309" s="132"/>
      <c r="BP309" s="132"/>
      <c r="BQ309" s="132"/>
      <c r="BR309" s="132"/>
      <c r="BS309" s="132"/>
      <c r="BT309" s="132"/>
      <c r="BU309" s="132"/>
      <c r="BV309" s="132"/>
      <c r="BW309" s="132"/>
      <c r="BX309" s="132"/>
      <c r="BY309" s="132"/>
      <c r="BZ309" s="132"/>
      <c r="CA309" s="132"/>
      <c r="CB309" s="132"/>
      <c r="CC309" s="132"/>
      <c r="CD309" s="132"/>
      <c r="CE309" s="132"/>
      <c r="CF309" s="96"/>
      <c r="CG309" s="96"/>
      <c r="CH309" s="96"/>
      <c r="CI309" s="183"/>
      <c r="CJ309" s="183"/>
      <c r="CK309" s="183"/>
      <c r="CL309" s="183"/>
      <c r="CM309" s="183"/>
      <c r="CN309" s="183"/>
      <c r="CO309" s="183"/>
      <c r="CP309" s="183"/>
      <c r="CQ309" s="183"/>
      <c r="CR309" s="183"/>
      <c r="CS309" s="183"/>
      <c r="CT309" s="183"/>
      <c r="CU309" s="183"/>
      <c r="CV309" s="183"/>
      <c r="CW309" s="183"/>
      <c r="CX309" s="96"/>
      <c r="CY309" s="96"/>
      <c r="CZ309" s="96"/>
      <c r="DA309" s="96"/>
      <c r="DB309" s="96"/>
      <c r="DC309" s="96"/>
      <c r="DD309" s="96"/>
      <c r="DE309" s="96"/>
      <c r="DF309" s="96"/>
      <c r="DG309" s="96"/>
      <c r="DH309" s="96"/>
      <c r="DI309" s="96"/>
      <c r="DJ309" s="96"/>
      <c r="DK309" s="96"/>
      <c r="DL309" s="96"/>
      <c r="DM309" s="96"/>
      <c r="DN309" s="96"/>
      <c r="DO309" s="96"/>
      <c r="DP309" s="96"/>
      <c r="DQ309" s="96"/>
      <c r="DR309" s="96"/>
      <c r="DS309" s="96"/>
      <c r="DT309" s="96"/>
      <c r="DU309" s="96"/>
      <c r="DV309" s="96"/>
      <c r="DW309" s="96"/>
      <c r="DX309" s="96"/>
      <c r="DY309" s="96"/>
      <c r="DZ309" s="96"/>
      <c r="EA309" s="96"/>
      <c r="EB309" s="96"/>
      <c r="EC309" s="96"/>
      <c r="ED309" s="96"/>
      <c r="EE309" s="96"/>
      <c r="EF309" s="96"/>
      <c r="EG309" s="96"/>
      <c r="EH309" s="96"/>
    </row>
    <row r="310" spans="2:138" ht="15" customHeight="1">
      <c r="B310" s="104" t="s">
        <v>444</v>
      </c>
      <c r="C310" s="106" t="s">
        <v>183</v>
      </c>
      <c r="H310" s="243"/>
      <c r="I310" s="243"/>
      <c r="J310" s="243"/>
      <c r="K310" s="243"/>
      <c r="L310" s="243"/>
      <c r="M310" s="243"/>
      <c r="N310" s="243"/>
      <c r="O310" s="243"/>
      <c r="P310" s="243"/>
      <c r="Q310" s="243"/>
      <c r="R310" s="243"/>
      <c r="S310" s="243"/>
      <c r="T310" s="243"/>
      <c r="U310" s="132"/>
      <c r="V310" s="132"/>
      <c r="W310" s="132"/>
      <c r="X310" s="132"/>
      <c r="Y310" s="132"/>
      <c r="Z310" s="132"/>
      <c r="AA310" s="132"/>
      <c r="AB310" s="132"/>
      <c r="AC310" s="132"/>
      <c r="AD310" s="132"/>
      <c r="AE310" s="132"/>
      <c r="AF310" s="93"/>
      <c r="AG310" s="93"/>
      <c r="AH310" s="183"/>
      <c r="AI310" s="183"/>
      <c r="AJ310" s="183"/>
      <c r="AK310" s="183"/>
      <c r="AL310" s="183"/>
      <c r="AM310" s="183"/>
      <c r="AN310" s="183"/>
      <c r="AO310" s="183"/>
      <c r="AP310" s="183"/>
      <c r="AQ310" s="183"/>
      <c r="AR310" s="183"/>
      <c r="AS310" s="183"/>
      <c r="AT310" s="183"/>
      <c r="AU310" s="183"/>
      <c r="AV310" s="183"/>
      <c r="AW310" s="183"/>
      <c r="AX310" s="183"/>
      <c r="AY310" s="183"/>
      <c r="AZ310" s="132"/>
      <c r="BA310" s="132"/>
      <c r="BB310" s="132"/>
      <c r="BC310" s="132"/>
      <c r="BD310" s="132"/>
      <c r="BE310" s="132"/>
      <c r="BF310" s="132"/>
      <c r="BG310" s="132"/>
      <c r="BH310" s="132"/>
      <c r="BI310" s="132"/>
      <c r="BJ310" s="132"/>
      <c r="BK310" s="132"/>
      <c r="BL310" s="132"/>
      <c r="BM310" s="132"/>
      <c r="BN310" s="132"/>
      <c r="BO310" s="132"/>
      <c r="BP310" s="132"/>
      <c r="BQ310" s="132"/>
      <c r="BR310" s="132"/>
      <c r="BS310" s="132"/>
      <c r="BT310" s="132"/>
      <c r="BU310" s="132"/>
      <c r="BV310" s="132"/>
      <c r="BW310" s="132"/>
      <c r="BX310" s="132"/>
      <c r="BY310" s="132"/>
      <c r="BZ310" s="132"/>
      <c r="CA310" s="132"/>
      <c r="CB310" s="132"/>
      <c r="CC310" s="132"/>
      <c r="CD310" s="132"/>
      <c r="CE310" s="132"/>
      <c r="CF310" s="96"/>
      <c r="CG310" s="96"/>
      <c r="CH310" s="96"/>
      <c r="CI310" s="183"/>
      <c r="CJ310" s="183"/>
      <c r="CK310" s="183"/>
      <c r="CL310" s="183"/>
      <c r="CM310" s="183"/>
      <c r="CN310" s="183"/>
      <c r="CO310" s="183"/>
      <c r="CP310" s="183"/>
      <c r="CQ310" s="183"/>
      <c r="CR310" s="183"/>
      <c r="CS310" s="183"/>
      <c r="CT310" s="183"/>
      <c r="CU310" s="183"/>
      <c r="CV310" s="183"/>
      <c r="CW310" s="183"/>
      <c r="CX310" s="96"/>
      <c r="CY310" s="96"/>
      <c r="CZ310" s="96"/>
      <c r="DA310" s="96"/>
      <c r="DB310" s="96"/>
      <c r="DC310" s="96"/>
      <c r="DD310" s="96"/>
      <c r="DE310" s="96"/>
      <c r="DF310" s="96"/>
      <c r="DG310" s="96"/>
      <c r="DH310" s="96"/>
      <c r="DI310" s="96"/>
      <c r="DJ310" s="96"/>
      <c r="DK310" s="96"/>
      <c r="DL310" s="96"/>
      <c r="DM310" s="96"/>
      <c r="DN310" s="96"/>
      <c r="DO310" s="96"/>
      <c r="DP310" s="96"/>
      <c r="DQ310" s="96"/>
      <c r="DR310" s="96"/>
      <c r="DS310" s="96"/>
      <c r="DT310" s="96"/>
      <c r="DU310" s="96"/>
      <c r="DV310" s="96"/>
      <c r="DW310" s="96"/>
      <c r="DX310" s="96"/>
      <c r="DY310" s="96"/>
      <c r="DZ310" s="96"/>
      <c r="EA310" s="96"/>
      <c r="EB310" s="96"/>
      <c r="EC310" s="96"/>
      <c r="ED310" s="96"/>
      <c r="EE310" s="96"/>
      <c r="EF310" s="96"/>
      <c r="EG310" s="96"/>
      <c r="EH310" s="96"/>
    </row>
    <row r="311" spans="2:138" ht="15" customHeight="1">
      <c r="B311" s="104" t="s">
        <v>445</v>
      </c>
      <c r="C311" s="106" t="s">
        <v>264</v>
      </c>
      <c r="H311" s="243"/>
      <c r="I311" s="243"/>
      <c r="J311" s="243"/>
      <c r="K311" s="243"/>
      <c r="L311" s="243"/>
      <c r="M311" s="243"/>
      <c r="N311" s="243"/>
      <c r="O311" s="243"/>
      <c r="P311" s="243"/>
      <c r="Q311" s="243"/>
      <c r="R311" s="243"/>
      <c r="S311" s="243"/>
      <c r="T311" s="243"/>
      <c r="U311" s="132"/>
      <c r="V311" s="132"/>
      <c r="W311" s="132"/>
      <c r="X311" s="132"/>
      <c r="Y311" s="132"/>
      <c r="Z311" s="132"/>
      <c r="AA311" s="132"/>
      <c r="AB311" s="132"/>
      <c r="AC311" s="132"/>
      <c r="AD311" s="132"/>
      <c r="AE311" s="132"/>
      <c r="AF311" s="93"/>
      <c r="AG311" s="93"/>
      <c r="AH311" s="183"/>
      <c r="AI311" s="183"/>
      <c r="AJ311" s="183"/>
      <c r="AK311" s="183"/>
      <c r="AL311" s="183"/>
      <c r="AM311" s="183"/>
      <c r="AN311" s="183"/>
      <c r="AO311" s="183"/>
      <c r="AP311" s="183"/>
      <c r="AQ311" s="183"/>
      <c r="AR311" s="183"/>
      <c r="AS311" s="183"/>
      <c r="AT311" s="183"/>
      <c r="AU311" s="183"/>
      <c r="AV311" s="183"/>
      <c r="AW311" s="183"/>
      <c r="AX311" s="183"/>
      <c r="AY311" s="183"/>
      <c r="AZ311" s="132"/>
      <c r="BA311" s="132"/>
      <c r="BB311" s="132"/>
      <c r="BC311" s="132"/>
      <c r="BD311" s="132"/>
      <c r="BE311" s="132"/>
      <c r="BF311" s="132"/>
      <c r="BG311" s="132"/>
      <c r="BH311" s="132"/>
      <c r="BI311" s="132"/>
      <c r="BJ311" s="132"/>
      <c r="BK311" s="132"/>
      <c r="BL311" s="132"/>
      <c r="BM311" s="132"/>
      <c r="BN311" s="132"/>
      <c r="BO311" s="132"/>
      <c r="BP311" s="132"/>
      <c r="BQ311" s="132"/>
      <c r="BR311" s="132"/>
      <c r="BS311" s="132"/>
      <c r="BT311" s="132"/>
      <c r="BU311" s="132"/>
      <c r="BV311" s="132"/>
      <c r="BW311" s="132"/>
      <c r="BX311" s="132"/>
      <c r="BY311" s="132"/>
      <c r="BZ311" s="132"/>
      <c r="CA311" s="132"/>
      <c r="CB311" s="132"/>
      <c r="CC311" s="132"/>
      <c r="CD311" s="132"/>
      <c r="CE311" s="132"/>
      <c r="CF311" s="96"/>
      <c r="CG311" s="96"/>
      <c r="CH311" s="96"/>
      <c r="CI311" s="183"/>
      <c r="CJ311" s="183"/>
      <c r="CK311" s="183"/>
      <c r="CL311" s="183"/>
      <c r="CM311" s="183"/>
      <c r="CN311" s="183"/>
      <c r="CO311" s="183"/>
      <c r="CP311" s="183"/>
      <c r="CQ311" s="183"/>
      <c r="CR311" s="183"/>
      <c r="CS311" s="183"/>
      <c r="CT311" s="183"/>
      <c r="CU311" s="183"/>
      <c r="CV311" s="183"/>
      <c r="CW311" s="183"/>
      <c r="CX311" s="96"/>
      <c r="CY311" s="96"/>
      <c r="CZ311" s="96"/>
      <c r="DA311" s="96"/>
      <c r="DB311" s="96"/>
      <c r="DC311" s="96"/>
      <c r="DD311" s="96"/>
      <c r="DE311" s="96"/>
      <c r="DF311" s="96"/>
      <c r="DG311" s="96"/>
      <c r="DH311" s="96"/>
      <c r="DI311" s="96"/>
      <c r="DJ311" s="96"/>
      <c r="DK311" s="96"/>
      <c r="DL311" s="96"/>
      <c r="DM311" s="96"/>
      <c r="DN311" s="96"/>
      <c r="DO311" s="96"/>
      <c r="DP311" s="96"/>
      <c r="DQ311" s="96"/>
      <c r="DR311" s="96"/>
      <c r="DS311" s="96"/>
      <c r="DT311" s="96"/>
      <c r="DU311" s="96"/>
      <c r="DV311" s="96"/>
      <c r="DW311" s="96"/>
      <c r="DX311" s="96"/>
      <c r="DY311" s="96"/>
      <c r="DZ311" s="96"/>
      <c r="EA311" s="96"/>
      <c r="EB311" s="96"/>
      <c r="EC311" s="96"/>
      <c r="ED311" s="96"/>
      <c r="EE311" s="96"/>
      <c r="EF311" s="96"/>
      <c r="EG311" s="96"/>
      <c r="EH311" s="96"/>
    </row>
    <row r="312" spans="2:138" ht="15" customHeight="1">
      <c r="B312" s="104" t="s">
        <v>446</v>
      </c>
      <c r="C312" s="106" t="s">
        <v>264</v>
      </c>
      <c r="H312" s="243"/>
      <c r="I312" s="243"/>
      <c r="J312" s="243"/>
      <c r="K312" s="243"/>
      <c r="L312" s="243"/>
      <c r="M312" s="243"/>
      <c r="N312" s="243"/>
      <c r="O312" s="243"/>
      <c r="P312" s="243"/>
      <c r="Q312" s="243"/>
      <c r="R312" s="243"/>
      <c r="S312" s="243"/>
      <c r="T312" s="243"/>
      <c r="U312" s="132"/>
      <c r="V312" s="132"/>
      <c r="W312" s="132"/>
      <c r="X312" s="132"/>
      <c r="Y312" s="132"/>
      <c r="Z312" s="132"/>
      <c r="AA312" s="132"/>
      <c r="AB312" s="132"/>
      <c r="AC312" s="132"/>
      <c r="AD312" s="132"/>
      <c r="AE312" s="132"/>
      <c r="AF312" s="93"/>
      <c r="AG312" s="93"/>
      <c r="AH312" s="183"/>
      <c r="AI312" s="183"/>
      <c r="AJ312" s="183"/>
      <c r="AK312" s="183"/>
      <c r="AL312" s="183"/>
      <c r="AM312" s="183"/>
      <c r="AN312" s="183"/>
      <c r="AO312" s="183"/>
      <c r="AP312" s="183"/>
      <c r="AQ312" s="183"/>
      <c r="AR312" s="183"/>
      <c r="AS312" s="183"/>
      <c r="AT312" s="183"/>
      <c r="AU312" s="183"/>
      <c r="AV312" s="183"/>
      <c r="AW312" s="183"/>
      <c r="AX312" s="183"/>
      <c r="AY312" s="183"/>
      <c r="AZ312" s="132"/>
      <c r="BA312" s="132"/>
      <c r="BB312" s="132"/>
      <c r="BC312" s="132"/>
      <c r="BD312" s="132"/>
      <c r="BE312" s="132"/>
      <c r="BF312" s="132"/>
      <c r="BG312" s="132"/>
      <c r="BH312" s="132"/>
      <c r="BI312" s="132"/>
      <c r="BJ312" s="132"/>
      <c r="BK312" s="132"/>
      <c r="BL312" s="132"/>
      <c r="BM312" s="132"/>
      <c r="BN312" s="132"/>
      <c r="BO312" s="132"/>
      <c r="BP312" s="132"/>
      <c r="BQ312" s="132"/>
      <c r="BR312" s="132"/>
      <c r="BS312" s="132"/>
      <c r="BT312" s="132"/>
      <c r="BU312" s="132"/>
      <c r="BV312" s="132"/>
      <c r="BW312" s="132"/>
      <c r="BX312" s="132"/>
      <c r="BY312" s="132"/>
      <c r="BZ312" s="132"/>
      <c r="CA312" s="132"/>
      <c r="CB312" s="132"/>
      <c r="CC312" s="132"/>
      <c r="CD312" s="132"/>
      <c r="CE312" s="132"/>
      <c r="CF312" s="96"/>
      <c r="CG312" s="96"/>
      <c r="CH312" s="96"/>
      <c r="CI312" s="183"/>
      <c r="CJ312" s="183"/>
      <c r="CK312" s="183"/>
      <c r="CL312" s="183"/>
      <c r="CM312" s="183"/>
      <c r="CN312" s="183"/>
      <c r="CO312" s="183"/>
      <c r="CP312" s="183"/>
      <c r="CQ312" s="183"/>
      <c r="CR312" s="183"/>
      <c r="CS312" s="183"/>
      <c r="CT312" s="183"/>
      <c r="CU312" s="183"/>
      <c r="CV312" s="183"/>
      <c r="CW312" s="183"/>
      <c r="CX312" s="96"/>
      <c r="CY312" s="96"/>
      <c r="CZ312" s="96"/>
      <c r="DA312" s="96"/>
      <c r="DB312" s="96"/>
      <c r="DC312" s="96"/>
      <c r="DD312" s="96"/>
      <c r="DE312" s="96"/>
      <c r="DF312" s="96"/>
      <c r="DG312" s="96"/>
      <c r="DH312" s="96"/>
      <c r="DI312" s="96"/>
      <c r="DJ312" s="96"/>
      <c r="DK312" s="96"/>
      <c r="DL312" s="96"/>
      <c r="DM312" s="96"/>
      <c r="DN312" s="96"/>
      <c r="DO312" s="96"/>
      <c r="DP312" s="96"/>
      <c r="DQ312" s="96"/>
      <c r="DR312" s="96"/>
      <c r="DS312" s="96"/>
      <c r="DT312" s="96"/>
      <c r="DU312" s="96"/>
      <c r="DV312" s="96"/>
      <c r="DW312" s="96"/>
      <c r="DX312" s="96"/>
      <c r="DY312" s="96"/>
      <c r="DZ312" s="96"/>
      <c r="EA312" s="96"/>
      <c r="EB312" s="96"/>
      <c r="EC312" s="96"/>
      <c r="ED312" s="96"/>
      <c r="EE312" s="96"/>
      <c r="EF312" s="96"/>
      <c r="EG312" s="96"/>
      <c r="EH312" s="96"/>
    </row>
    <row r="313" spans="2:138" ht="15" customHeight="1">
      <c r="B313" s="104" t="s">
        <v>445</v>
      </c>
      <c r="C313" s="106" t="s">
        <v>266</v>
      </c>
      <c r="H313" s="243"/>
      <c r="I313" s="243"/>
      <c r="J313" s="243"/>
      <c r="K313" s="243"/>
      <c r="L313" s="243"/>
      <c r="M313" s="243"/>
      <c r="N313" s="243"/>
      <c r="O313" s="243"/>
      <c r="P313" s="243"/>
      <c r="Q313" s="243"/>
      <c r="R313" s="243"/>
      <c r="S313" s="243"/>
      <c r="T313" s="243"/>
      <c r="U313" s="132"/>
      <c r="V313" s="132"/>
      <c r="W313" s="132"/>
      <c r="X313" s="132"/>
      <c r="Y313" s="132"/>
      <c r="Z313" s="132"/>
      <c r="AA313" s="132"/>
      <c r="AB313" s="132"/>
      <c r="AC313" s="132"/>
      <c r="AD313" s="132"/>
      <c r="AE313" s="132"/>
      <c r="AF313" s="93"/>
      <c r="AG313" s="93"/>
      <c r="AH313" s="183"/>
      <c r="AI313" s="183"/>
      <c r="AJ313" s="183"/>
      <c r="AK313" s="183"/>
      <c r="AL313" s="183"/>
      <c r="AM313" s="183"/>
      <c r="AN313" s="183"/>
      <c r="AO313" s="183"/>
      <c r="AP313" s="183"/>
      <c r="AQ313" s="183"/>
      <c r="AR313" s="183"/>
      <c r="AS313" s="183"/>
      <c r="AT313" s="183"/>
      <c r="AU313" s="183"/>
      <c r="AV313" s="183"/>
      <c r="AW313" s="183"/>
      <c r="AX313" s="183"/>
      <c r="AY313" s="183"/>
      <c r="AZ313" s="132"/>
      <c r="BA313" s="132"/>
      <c r="BB313" s="132"/>
      <c r="BC313" s="132"/>
      <c r="BD313" s="132"/>
      <c r="BE313" s="132"/>
      <c r="BF313" s="132"/>
      <c r="BG313" s="132"/>
      <c r="BH313" s="132"/>
      <c r="BI313" s="132"/>
      <c r="BJ313" s="132"/>
      <c r="BK313" s="132"/>
      <c r="BL313" s="132"/>
      <c r="BM313" s="132"/>
      <c r="BN313" s="132"/>
      <c r="BO313" s="132"/>
      <c r="BP313" s="132"/>
      <c r="BQ313" s="132"/>
      <c r="BR313" s="132"/>
      <c r="BS313" s="132"/>
      <c r="BT313" s="132"/>
      <c r="BU313" s="132"/>
      <c r="BV313" s="132"/>
      <c r="BW313" s="132"/>
      <c r="BX313" s="132"/>
      <c r="BY313" s="132"/>
      <c r="BZ313" s="132"/>
      <c r="CA313" s="132"/>
      <c r="CB313" s="132"/>
      <c r="CC313" s="132"/>
      <c r="CD313" s="132"/>
      <c r="CE313" s="132"/>
      <c r="CF313" s="96"/>
      <c r="CG313" s="96"/>
      <c r="CH313" s="96"/>
      <c r="CI313" s="183"/>
      <c r="CJ313" s="183"/>
      <c r="CK313" s="183"/>
      <c r="CL313" s="183"/>
      <c r="CM313" s="183"/>
      <c r="CN313" s="183"/>
      <c r="CO313" s="183"/>
      <c r="CP313" s="183"/>
      <c r="CQ313" s="183"/>
      <c r="CR313" s="183"/>
      <c r="CS313" s="183"/>
      <c r="CT313" s="183"/>
      <c r="CU313" s="183"/>
      <c r="CV313" s="183"/>
      <c r="CW313" s="183"/>
      <c r="CX313" s="96"/>
      <c r="CY313" s="96"/>
      <c r="CZ313" s="96"/>
      <c r="DA313" s="96"/>
      <c r="DB313" s="96"/>
      <c r="DC313" s="96"/>
      <c r="DD313" s="96"/>
      <c r="DE313" s="96"/>
      <c r="DF313" s="96"/>
      <c r="DG313" s="96"/>
      <c r="DH313" s="96"/>
      <c r="DI313" s="96"/>
      <c r="DJ313" s="96"/>
      <c r="DK313" s="96"/>
      <c r="DL313" s="96"/>
      <c r="DM313" s="96"/>
      <c r="DN313" s="96"/>
      <c r="DO313" s="96"/>
      <c r="DP313" s="96"/>
      <c r="DQ313" s="96"/>
      <c r="DR313" s="96"/>
      <c r="DS313" s="96"/>
      <c r="DT313" s="96"/>
      <c r="DU313" s="96"/>
      <c r="DV313" s="96"/>
      <c r="DW313" s="96"/>
      <c r="DX313" s="96"/>
      <c r="DY313" s="96"/>
      <c r="DZ313" s="96"/>
      <c r="EA313" s="96"/>
      <c r="EB313" s="96"/>
      <c r="EC313" s="96"/>
      <c r="ED313" s="96"/>
      <c r="EE313" s="96"/>
      <c r="EF313" s="96"/>
      <c r="EG313" s="96"/>
      <c r="EH313" s="96"/>
    </row>
    <row r="314" spans="2:138" ht="15" customHeight="1">
      <c r="B314" s="104" t="s">
        <v>446</v>
      </c>
      <c r="C314" s="106" t="s">
        <v>266</v>
      </c>
      <c r="H314" s="243"/>
      <c r="I314" s="243"/>
      <c r="J314" s="243"/>
      <c r="K314" s="243"/>
      <c r="L314" s="243"/>
      <c r="M314" s="243"/>
      <c r="N314" s="243"/>
      <c r="O314" s="243"/>
      <c r="P314" s="243"/>
      <c r="Q314" s="243"/>
      <c r="R314" s="243"/>
      <c r="S314" s="243"/>
      <c r="T314" s="243"/>
      <c r="U314" s="132"/>
      <c r="V314" s="132"/>
      <c r="W314" s="132"/>
      <c r="X314" s="132"/>
      <c r="Y314" s="132"/>
      <c r="Z314" s="132"/>
      <c r="AA314" s="132"/>
      <c r="AB314" s="132"/>
      <c r="AC314" s="132"/>
      <c r="AD314" s="132"/>
      <c r="AE314" s="132"/>
      <c r="AF314" s="93"/>
      <c r="AG314" s="93"/>
      <c r="AH314" s="183"/>
      <c r="AI314" s="183"/>
      <c r="AJ314" s="183"/>
      <c r="AK314" s="183"/>
      <c r="AL314" s="183"/>
      <c r="AM314" s="183"/>
      <c r="AN314" s="183"/>
      <c r="AO314" s="183"/>
      <c r="AP314" s="183"/>
      <c r="AQ314" s="183"/>
      <c r="AR314" s="183"/>
      <c r="AS314" s="183"/>
      <c r="AT314" s="183"/>
      <c r="AU314" s="183"/>
      <c r="AV314" s="183"/>
      <c r="AW314" s="183"/>
      <c r="AX314" s="183"/>
      <c r="AY314" s="183"/>
      <c r="AZ314" s="132"/>
      <c r="BA314" s="132"/>
      <c r="BB314" s="132"/>
      <c r="BC314" s="132"/>
      <c r="BD314" s="132"/>
      <c r="BE314" s="132"/>
      <c r="BF314" s="132"/>
      <c r="BG314" s="132"/>
      <c r="BH314" s="132"/>
      <c r="BI314" s="132"/>
      <c r="BJ314" s="132"/>
      <c r="BK314" s="132"/>
      <c r="BL314" s="132"/>
      <c r="BM314" s="132"/>
      <c r="BN314" s="132"/>
      <c r="BO314" s="132"/>
      <c r="BP314" s="132"/>
      <c r="BQ314" s="132"/>
      <c r="BR314" s="132"/>
      <c r="BS314" s="132"/>
      <c r="BT314" s="132"/>
      <c r="BU314" s="132"/>
      <c r="BV314" s="132"/>
      <c r="BW314" s="132"/>
      <c r="BX314" s="132"/>
      <c r="BY314" s="132"/>
      <c r="BZ314" s="132"/>
      <c r="CA314" s="132"/>
      <c r="CB314" s="132"/>
      <c r="CC314" s="132"/>
      <c r="CD314" s="132"/>
      <c r="CE314" s="132"/>
      <c r="CF314" s="96"/>
      <c r="CG314" s="96"/>
      <c r="CH314" s="96"/>
      <c r="CI314" s="183"/>
      <c r="CJ314" s="183"/>
      <c r="CK314" s="183"/>
      <c r="CL314" s="183"/>
      <c r="CM314" s="183"/>
      <c r="CN314" s="183"/>
      <c r="CO314" s="183"/>
      <c r="CP314" s="183"/>
      <c r="CQ314" s="183"/>
      <c r="CR314" s="183"/>
      <c r="CS314" s="183"/>
      <c r="CT314" s="183"/>
      <c r="CU314" s="183"/>
      <c r="CV314" s="183"/>
      <c r="CW314" s="183"/>
      <c r="CX314" s="96"/>
      <c r="CY314" s="96"/>
      <c r="CZ314" s="96"/>
      <c r="DA314" s="96"/>
      <c r="DB314" s="96"/>
      <c r="DC314" s="96"/>
      <c r="DD314" s="96"/>
      <c r="DE314" s="96"/>
      <c r="DF314" s="96"/>
      <c r="DG314" s="96"/>
      <c r="DH314" s="96"/>
      <c r="DI314" s="96"/>
      <c r="DJ314" s="96"/>
      <c r="DK314" s="96"/>
      <c r="DL314" s="96"/>
      <c r="DM314" s="96"/>
      <c r="DN314" s="96"/>
      <c r="DO314" s="96"/>
      <c r="DP314" s="96"/>
      <c r="DQ314" s="96"/>
      <c r="DR314" s="96"/>
      <c r="DS314" s="96"/>
      <c r="DT314" s="96"/>
      <c r="DU314" s="96"/>
      <c r="DV314" s="96"/>
      <c r="DW314" s="96"/>
      <c r="DX314" s="96"/>
      <c r="DY314" s="96"/>
      <c r="DZ314" s="96"/>
      <c r="EA314" s="96"/>
      <c r="EB314" s="96"/>
      <c r="EC314" s="96"/>
      <c r="ED314" s="96"/>
      <c r="EE314" s="96"/>
      <c r="EF314" s="96"/>
      <c r="EG314" s="96"/>
      <c r="EH314" s="96"/>
    </row>
    <row r="315" spans="2:138" ht="15" customHeight="1">
      <c r="B315" s="84" t="s">
        <v>447</v>
      </c>
      <c r="C315" s="106" t="s">
        <v>181</v>
      </c>
      <c r="H315" s="243"/>
      <c r="I315" s="243"/>
      <c r="J315" s="243"/>
      <c r="K315" s="243"/>
      <c r="L315" s="243"/>
      <c r="M315" s="243"/>
      <c r="N315" s="243"/>
      <c r="O315" s="243"/>
      <c r="P315" s="243"/>
      <c r="Q315" s="243"/>
      <c r="R315" s="243"/>
      <c r="S315" s="243"/>
      <c r="T315" s="243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93"/>
      <c r="AG315" s="93"/>
      <c r="AH315" s="183"/>
      <c r="AI315" s="183"/>
      <c r="AJ315" s="183"/>
      <c r="AK315" s="183"/>
      <c r="AL315" s="183"/>
      <c r="AM315" s="183"/>
      <c r="AN315" s="183"/>
      <c r="AO315" s="183"/>
      <c r="AP315" s="183"/>
      <c r="AQ315" s="183"/>
      <c r="AR315" s="183"/>
      <c r="AS315" s="183"/>
      <c r="AT315" s="183"/>
      <c r="AU315" s="183"/>
      <c r="AV315" s="183"/>
      <c r="AW315" s="183"/>
      <c r="AX315" s="183"/>
      <c r="AY315" s="183"/>
      <c r="AZ315" s="132"/>
      <c r="BA315" s="132"/>
      <c r="BB315" s="132"/>
      <c r="BC315" s="132"/>
      <c r="BD315" s="132"/>
      <c r="BE315" s="132"/>
      <c r="BF315" s="132"/>
      <c r="BG315" s="132"/>
      <c r="BH315" s="132"/>
      <c r="BI315" s="132"/>
      <c r="BJ315" s="132"/>
      <c r="BK315" s="132"/>
      <c r="BL315" s="132"/>
      <c r="BM315" s="132"/>
      <c r="BN315" s="132"/>
      <c r="BO315" s="132"/>
      <c r="BP315" s="132"/>
      <c r="BQ315" s="132"/>
      <c r="BR315" s="132"/>
      <c r="BS315" s="132"/>
      <c r="BT315" s="132"/>
      <c r="BU315" s="132"/>
      <c r="BV315" s="132"/>
      <c r="BW315" s="132"/>
      <c r="BX315" s="132"/>
      <c r="BY315" s="132"/>
      <c r="BZ315" s="132"/>
      <c r="CA315" s="132"/>
      <c r="CB315" s="132"/>
      <c r="CC315" s="132"/>
      <c r="CD315" s="132"/>
      <c r="CE315" s="132"/>
      <c r="CF315" s="96"/>
      <c r="CG315" s="96"/>
      <c r="CH315" s="96"/>
      <c r="CI315" s="183"/>
      <c r="CJ315" s="183"/>
      <c r="CK315" s="183"/>
      <c r="CL315" s="183"/>
      <c r="CM315" s="183"/>
      <c r="CN315" s="183"/>
      <c r="CO315" s="183"/>
      <c r="CP315" s="183"/>
      <c r="CQ315" s="183"/>
      <c r="CR315" s="183"/>
      <c r="CS315" s="183"/>
      <c r="CT315" s="183"/>
      <c r="CU315" s="183"/>
      <c r="CV315" s="183"/>
      <c r="CW315" s="183"/>
      <c r="CX315" s="96"/>
      <c r="CY315" s="96"/>
      <c r="CZ315" s="96"/>
      <c r="DA315" s="96"/>
      <c r="DB315" s="96"/>
      <c r="DC315" s="96"/>
      <c r="DD315" s="96"/>
      <c r="DE315" s="96"/>
      <c r="DF315" s="96"/>
      <c r="DG315" s="96"/>
      <c r="DH315" s="96"/>
      <c r="DI315" s="96"/>
      <c r="DJ315" s="96"/>
      <c r="DK315" s="96"/>
      <c r="DL315" s="96"/>
      <c r="DM315" s="96"/>
      <c r="DN315" s="96"/>
      <c r="DO315" s="96"/>
      <c r="DP315" s="96"/>
      <c r="DQ315" s="96"/>
      <c r="DR315" s="96"/>
      <c r="DS315" s="96"/>
      <c r="DT315" s="96"/>
      <c r="DU315" s="96"/>
      <c r="DV315" s="96"/>
      <c r="DW315" s="96"/>
      <c r="DX315" s="96"/>
      <c r="DY315" s="96"/>
      <c r="DZ315" s="96"/>
      <c r="EA315" s="96"/>
      <c r="EB315" s="96"/>
      <c r="EC315" s="96"/>
      <c r="ED315" s="96"/>
      <c r="EE315" s="96"/>
      <c r="EF315" s="96"/>
      <c r="EG315" s="96"/>
      <c r="EH315" s="96"/>
    </row>
    <row r="316" spans="2:138" ht="15" customHeight="1">
      <c r="B316" s="85" t="s">
        <v>448</v>
      </c>
      <c r="C316" s="106" t="s">
        <v>181</v>
      </c>
      <c r="H316" s="243"/>
      <c r="I316" s="243"/>
      <c r="J316" s="243"/>
      <c r="K316" s="243"/>
      <c r="L316" s="243"/>
      <c r="M316" s="243"/>
      <c r="N316" s="243"/>
      <c r="O316" s="243"/>
      <c r="P316" s="243"/>
      <c r="Q316" s="243"/>
      <c r="R316" s="243"/>
      <c r="S316" s="243"/>
      <c r="T316" s="243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93"/>
      <c r="AG316" s="93"/>
      <c r="AH316" s="183"/>
      <c r="AI316" s="183"/>
      <c r="AJ316" s="183"/>
      <c r="AK316" s="183"/>
      <c r="AL316" s="183"/>
      <c r="AM316" s="183"/>
      <c r="AN316" s="183"/>
      <c r="AO316" s="183"/>
      <c r="AP316" s="183"/>
      <c r="AQ316" s="183"/>
      <c r="AR316" s="183"/>
      <c r="AS316" s="183"/>
      <c r="AT316" s="183"/>
      <c r="AU316" s="183"/>
      <c r="AV316" s="183"/>
      <c r="AW316" s="183"/>
      <c r="AX316" s="183"/>
      <c r="AY316" s="183"/>
      <c r="AZ316" s="132"/>
      <c r="BA316" s="132"/>
      <c r="BB316" s="132"/>
      <c r="BC316" s="132"/>
      <c r="BD316" s="132"/>
      <c r="BE316" s="132"/>
      <c r="BF316" s="132"/>
      <c r="BG316" s="132"/>
      <c r="BH316" s="132"/>
      <c r="BI316" s="132"/>
      <c r="BJ316" s="132"/>
      <c r="BK316" s="132"/>
      <c r="BL316" s="132"/>
      <c r="BM316" s="132"/>
      <c r="BN316" s="132"/>
      <c r="BO316" s="132"/>
      <c r="BP316" s="132"/>
      <c r="BQ316" s="132"/>
      <c r="BR316" s="132"/>
      <c r="BS316" s="132"/>
      <c r="BT316" s="132"/>
      <c r="BU316" s="132"/>
      <c r="BV316" s="132"/>
      <c r="BW316" s="132"/>
      <c r="BX316" s="132"/>
      <c r="BY316" s="132"/>
      <c r="BZ316" s="132"/>
      <c r="CA316" s="132"/>
      <c r="CB316" s="132"/>
      <c r="CC316" s="132"/>
      <c r="CD316" s="132"/>
      <c r="CE316" s="132"/>
      <c r="CF316" s="96"/>
      <c r="CG316" s="96"/>
      <c r="CH316" s="96"/>
      <c r="CI316" s="183"/>
      <c r="CJ316" s="183"/>
      <c r="CK316" s="183"/>
      <c r="CL316" s="183"/>
      <c r="CM316" s="183"/>
      <c r="CN316" s="183"/>
      <c r="CO316" s="183"/>
      <c r="CP316" s="183"/>
      <c r="CQ316" s="183"/>
      <c r="CR316" s="183"/>
      <c r="CS316" s="183"/>
      <c r="CT316" s="183"/>
      <c r="CU316" s="183"/>
      <c r="CV316" s="183"/>
      <c r="CW316" s="183"/>
      <c r="CX316" s="96"/>
      <c r="CY316" s="96"/>
      <c r="CZ316" s="96"/>
      <c r="DA316" s="96"/>
      <c r="DB316" s="96"/>
      <c r="DC316" s="96"/>
      <c r="DD316" s="96"/>
      <c r="DE316" s="96"/>
      <c r="DF316" s="96"/>
      <c r="DG316" s="96"/>
      <c r="DH316" s="96"/>
      <c r="DI316" s="96"/>
      <c r="DJ316" s="96"/>
      <c r="DK316" s="96"/>
      <c r="DL316" s="96"/>
      <c r="DM316" s="96"/>
      <c r="DN316" s="96"/>
      <c r="DO316" s="96"/>
      <c r="DP316" s="96"/>
      <c r="DQ316" s="96"/>
      <c r="DR316" s="96"/>
      <c r="DS316" s="96"/>
      <c r="DT316" s="96"/>
      <c r="DU316" s="96"/>
      <c r="DV316" s="96"/>
      <c r="DW316" s="96"/>
      <c r="DX316" s="96"/>
      <c r="DY316" s="96"/>
      <c r="DZ316" s="96"/>
      <c r="EA316" s="96"/>
      <c r="EB316" s="96"/>
      <c r="EC316" s="96"/>
      <c r="ED316" s="96"/>
      <c r="EE316" s="96"/>
      <c r="EF316" s="96"/>
      <c r="EG316" s="96"/>
      <c r="EH316" s="96"/>
    </row>
    <row r="317" spans="2:138" ht="15" customHeight="1">
      <c r="B317" s="85" t="s">
        <v>449</v>
      </c>
      <c r="C317" s="106" t="s">
        <v>152</v>
      </c>
      <c r="H317" s="243"/>
      <c r="I317" s="243"/>
      <c r="J317" s="243"/>
      <c r="K317" s="243"/>
      <c r="L317" s="243"/>
      <c r="M317" s="243"/>
      <c r="N317" s="243"/>
      <c r="O317" s="243"/>
      <c r="P317" s="243"/>
      <c r="Q317" s="243"/>
      <c r="R317" s="243"/>
      <c r="S317" s="243"/>
      <c r="T317" s="243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93"/>
      <c r="AG317" s="93"/>
      <c r="AH317" s="183"/>
      <c r="AI317" s="183"/>
      <c r="AJ317" s="183"/>
      <c r="AK317" s="183"/>
      <c r="AL317" s="183"/>
      <c r="AM317" s="183"/>
      <c r="AN317" s="183"/>
      <c r="AO317" s="183"/>
      <c r="AP317" s="183"/>
      <c r="AQ317" s="183"/>
      <c r="AR317" s="183"/>
      <c r="AS317" s="183"/>
      <c r="AT317" s="183"/>
      <c r="AU317" s="183"/>
      <c r="AV317" s="183"/>
      <c r="AW317" s="183"/>
      <c r="AX317" s="183"/>
      <c r="AY317" s="183"/>
      <c r="AZ317" s="132"/>
      <c r="BA317" s="132"/>
      <c r="BB317" s="132"/>
      <c r="BC317" s="132"/>
      <c r="BD317" s="132"/>
      <c r="BE317" s="132"/>
      <c r="BF317" s="132"/>
      <c r="BG317" s="132"/>
      <c r="BH317" s="132"/>
      <c r="BI317" s="132"/>
      <c r="BJ317" s="132"/>
      <c r="BK317" s="132"/>
      <c r="BL317" s="132"/>
      <c r="BM317" s="132"/>
      <c r="BN317" s="132"/>
      <c r="BO317" s="132"/>
      <c r="BP317" s="132"/>
      <c r="BQ317" s="132"/>
      <c r="BR317" s="132"/>
      <c r="BS317" s="132"/>
      <c r="BT317" s="132"/>
      <c r="BU317" s="132"/>
      <c r="BV317" s="132"/>
      <c r="BW317" s="132"/>
      <c r="BX317" s="132"/>
      <c r="BY317" s="132"/>
      <c r="BZ317" s="132"/>
      <c r="CA317" s="132"/>
      <c r="CB317" s="132"/>
      <c r="CC317" s="132"/>
      <c r="CD317" s="132"/>
      <c r="CE317" s="132"/>
      <c r="CF317" s="96"/>
      <c r="CG317" s="96"/>
      <c r="CH317" s="96"/>
      <c r="CI317" s="183"/>
      <c r="CJ317" s="183"/>
      <c r="CK317" s="183"/>
      <c r="CL317" s="183"/>
      <c r="CM317" s="183"/>
      <c r="CN317" s="183"/>
      <c r="CO317" s="183"/>
      <c r="CP317" s="183"/>
      <c r="CQ317" s="183"/>
      <c r="CR317" s="183"/>
      <c r="CS317" s="183"/>
      <c r="CT317" s="183"/>
      <c r="CU317" s="183"/>
      <c r="CV317" s="183"/>
      <c r="CW317" s="183"/>
      <c r="CX317" s="96"/>
      <c r="CY317" s="96"/>
      <c r="CZ317" s="96"/>
      <c r="DA317" s="96"/>
      <c r="DB317" s="96"/>
      <c r="DC317" s="96"/>
      <c r="DD317" s="96"/>
      <c r="DE317" s="96"/>
      <c r="DF317" s="96"/>
      <c r="DG317" s="96"/>
      <c r="DH317" s="96"/>
      <c r="DI317" s="96"/>
      <c r="DJ317" s="96"/>
      <c r="DK317" s="96"/>
      <c r="DL317" s="96"/>
      <c r="DM317" s="96"/>
      <c r="DN317" s="96"/>
      <c r="DO317" s="96"/>
      <c r="DP317" s="96"/>
      <c r="DQ317" s="96"/>
      <c r="DR317" s="96"/>
      <c r="DS317" s="96"/>
      <c r="DT317" s="96"/>
      <c r="DU317" s="96"/>
      <c r="DV317" s="96"/>
      <c r="DW317" s="96"/>
      <c r="DX317" s="96"/>
      <c r="DY317" s="96"/>
      <c r="DZ317" s="96"/>
      <c r="EA317" s="96"/>
      <c r="EB317" s="96"/>
      <c r="EC317" s="96"/>
      <c r="ED317" s="96"/>
      <c r="EE317" s="96"/>
      <c r="EF317" s="96"/>
      <c r="EG317" s="96"/>
      <c r="EH317" s="96"/>
    </row>
    <row r="318" spans="2:138" ht="15" customHeight="1">
      <c r="B318" s="85" t="s">
        <v>450</v>
      </c>
      <c r="C318" s="106" t="s">
        <v>153</v>
      </c>
      <c r="H318" s="243"/>
      <c r="I318" s="243"/>
      <c r="J318" s="243"/>
      <c r="K318" s="243"/>
      <c r="L318" s="243"/>
      <c r="M318" s="243"/>
      <c r="N318" s="243"/>
      <c r="O318" s="243"/>
      <c r="P318" s="243"/>
      <c r="Q318" s="243"/>
      <c r="R318" s="243"/>
      <c r="S318" s="243"/>
      <c r="T318" s="243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93"/>
      <c r="AG318" s="93"/>
      <c r="AH318" s="183"/>
      <c r="AI318" s="183"/>
      <c r="AJ318" s="183"/>
      <c r="AK318" s="183"/>
      <c r="AL318" s="183"/>
      <c r="AM318" s="183"/>
      <c r="AN318" s="183"/>
      <c r="AO318" s="183"/>
      <c r="AP318" s="183"/>
      <c r="AQ318" s="183"/>
      <c r="AR318" s="183"/>
      <c r="AS318" s="183"/>
      <c r="AT318" s="183"/>
      <c r="AU318" s="183"/>
      <c r="AV318" s="183"/>
      <c r="AW318" s="183"/>
      <c r="AX318" s="183"/>
      <c r="AY318" s="183"/>
      <c r="AZ318" s="132"/>
      <c r="BA318" s="132"/>
      <c r="BB318" s="132"/>
      <c r="BC318" s="132"/>
      <c r="BD318" s="132"/>
      <c r="BE318" s="132"/>
      <c r="BF318" s="132"/>
      <c r="BG318" s="132"/>
      <c r="BH318" s="132"/>
      <c r="BI318" s="132"/>
      <c r="BJ318" s="132"/>
      <c r="BK318" s="132"/>
      <c r="BL318" s="132"/>
      <c r="BM318" s="132"/>
      <c r="BN318" s="132"/>
      <c r="BO318" s="132"/>
      <c r="BP318" s="132"/>
      <c r="BQ318" s="132"/>
      <c r="BR318" s="132"/>
      <c r="BS318" s="132"/>
      <c r="BT318" s="132"/>
      <c r="BU318" s="132"/>
      <c r="BV318" s="132"/>
      <c r="BW318" s="132"/>
      <c r="BX318" s="132"/>
      <c r="BY318" s="132"/>
      <c r="BZ318" s="132"/>
      <c r="CA318" s="132"/>
      <c r="CB318" s="132"/>
      <c r="CC318" s="132"/>
      <c r="CD318" s="132"/>
      <c r="CE318" s="132"/>
      <c r="CF318" s="96"/>
      <c r="CG318" s="96"/>
      <c r="CH318" s="96"/>
      <c r="CI318" s="183"/>
      <c r="CJ318" s="183"/>
      <c r="CK318" s="183"/>
      <c r="CL318" s="183"/>
      <c r="CM318" s="183"/>
      <c r="CN318" s="183"/>
      <c r="CO318" s="183"/>
      <c r="CP318" s="183"/>
      <c r="CQ318" s="183"/>
      <c r="CR318" s="183"/>
      <c r="CS318" s="183"/>
      <c r="CT318" s="183"/>
      <c r="CU318" s="183"/>
      <c r="CV318" s="183"/>
      <c r="CW318" s="183"/>
      <c r="CX318" s="96"/>
      <c r="CY318" s="96"/>
      <c r="CZ318" s="96"/>
      <c r="DA318" s="96"/>
      <c r="DB318" s="96"/>
      <c r="DC318" s="96"/>
      <c r="DD318" s="96"/>
      <c r="DE318" s="96"/>
      <c r="DF318" s="96"/>
      <c r="DG318" s="96"/>
      <c r="DH318" s="96"/>
      <c r="DI318" s="96"/>
      <c r="DJ318" s="96"/>
      <c r="DK318" s="96"/>
      <c r="DL318" s="96"/>
      <c r="DM318" s="96"/>
      <c r="DN318" s="96"/>
      <c r="DO318" s="96"/>
      <c r="DP318" s="96"/>
      <c r="DQ318" s="96"/>
      <c r="DR318" s="96"/>
      <c r="DS318" s="96"/>
      <c r="DT318" s="96"/>
      <c r="DU318" s="96"/>
      <c r="DV318" s="96"/>
      <c r="DW318" s="96"/>
      <c r="DX318" s="96"/>
      <c r="DY318" s="96"/>
      <c r="DZ318" s="96"/>
      <c r="EA318" s="96"/>
      <c r="EB318" s="96"/>
      <c r="EC318" s="96"/>
      <c r="ED318" s="96"/>
      <c r="EE318" s="96"/>
      <c r="EF318" s="96"/>
      <c r="EG318" s="96"/>
      <c r="EH318" s="96"/>
    </row>
    <row r="319" spans="2:138" s="264" customFormat="1">
      <c r="B319" s="257" t="s">
        <v>451</v>
      </c>
      <c r="C319" s="253"/>
      <c r="D319" s="263"/>
      <c r="E319" s="263"/>
      <c r="F319" s="263"/>
      <c r="H319" s="268"/>
      <c r="I319" s="268"/>
      <c r="J319" s="268"/>
      <c r="K319" s="268"/>
      <c r="L319" s="268"/>
      <c r="M319" s="268"/>
      <c r="N319" s="268"/>
      <c r="O319" s="268"/>
      <c r="P319" s="268"/>
      <c r="Q319" s="268"/>
      <c r="R319" s="268"/>
      <c r="S319" s="268"/>
      <c r="T319" s="268"/>
      <c r="U319" s="269"/>
      <c r="V319" s="269"/>
      <c r="W319" s="269"/>
      <c r="X319" s="269"/>
      <c r="Y319" s="269"/>
      <c r="Z319" s="269"/>
      <c r="AA319" s="269"/>
      <c r="AB319" s="269"/>
      <c r="AC319" s="269"/>
      <c r="AD319" s="269"/>
      <c r="AE319" s="269"/>
      <c r="AF319" s="269"/>
      <c r="AG319" s="269"/>
      <c r="AH319" s="268"/>
      <c r="AI319" s="268"/>
      <c r="AJ319" s="268"/>
      <c r="AK319" s="268"/>
      <c r="AL319" s="268"/>
      <c r="AM319" s="268"/>
      <c r="AN319" s="268"/>
      <c r="AO319" s="268"/>
      <c r="AP319" s="268"/>
      <c r="AQ319" s="268"/>
      <c r="AR319" s="268"/>
      <c r="AS319" s="268"/>
      <c r="AT319" s="268"/>
      <c r="AU319" s="268"/>
      <c r="AV319" s="268"/>
      <c r="AW319" s="268"/>
      <c r="AX319" s="268"/>
      <c r="AY319" s="268"/>
      <c r="AZ319" s="269"/>
      <c r="BA319" s="269"/>
      <c r="BB319" s="269"/>
      <c r="BC319" s="269"/>
      <c r="BD319" s="269"/>
      <c r="BE319" s="269"/>
      <c r="BF319" s="269"/>
      <c r="BG319" s="269"/>
      <c r="BH319" s="269"/>
      <c r="BI319" s="269"/>
      <c r="BJ319" s="269"/>
      <c r="BK319" s="269"/>
      <c r="BL319" s="269"/>
      <c r="BM319" s="269"/>
      <c r="BN319" s="269"/>
      <c r="BO319" s="269"/>
      <c r="BP319" s="269"/>
      <c r="BQ319" s="269"/>
      <c r="BR319" s="269"/>
      <c r="BS319" s="269"/>
      <c r="BT319" s="269"/>
      <c r="BU319" s="269"/>
      <c r="BV319" s="269"/>
      <c r="BW319" s="269"/>
      <c r="BX319" s="269"/>
      <c r="BY319" s="269"/>
      <c r="BZ319" s="269"/>
      <c r="CA319" s="269"/>
      <c r="CB319" s="269"/>
      <c r="CC319" s="269"/>
      <c r="CD319" s="269"/>
      <c r="CE319" s="269"/>
      <c r="CF319" s="269"/>
      <c r="CG319" s="269"/>
      <c r="CH319" s="269"/>
      <c r="CI319" s="268"/>
      <c r="CJ319" s="268"/>
      <c r="CK319" s="268"/>
      <c r="CL319" s="268"/>
      <c r="CM319" s="268"/>
      <c r="CN319" s="268"/>
      <c r="CO319" s="268"/>
      <c r="CP319" s="268"/>
      <c r="CQ319" s="268"/>
      <c r="CR319" s="268"/>
      <c r="CS319" s="268"/>
      <c r="CT319" s="268"/>
      <c r="CU319" s="268"/>
      <c r="CV319" s="268"/>
      <c r="CW319" s="268"/>
      <c r="CX319" s="269"/>
      <c r="CY319" s="269"/>
      <c r="CZ319" s="269"/>
      <c r="DA319" s="269"/>
      <c r="DB319" s="269"/>
      <c r="DC319" s="269"/>
      <c r="DD319" s="269"/>
      <c r="DE319" s="269"/>
      <c r="DF319" s="269"/>
      <c r="DG319" s="269"/>
      <c r="DH319" s="269"/>
      <c r="DI319" s="269"/>
      <c r="DJ319" s="269"/>
      <c r="DK319" s="269"/>
      <c r="DL319" s="269"/>
      <c r="DM319" s="269"/>
      <c r="DN319" s="269"/>
      <c r="DO319" s="269"/>
      <c r="DP319" s="269"/>
      <c r="DQ319" s="269"/>
      <c r="DR319" s="269"/>
      <c r="DS319" s="269"/>
      <c r="DT319" s="269"/>
      <c r="DU319" s="269"/>
      <c r="DV319" s="269"/>
      <c r="DW319" s="269"/>
      <c r="DX319" s="269"/>
      <c r="DY319" s="269"/>
      <c r="DZ319" s="269"/>
      <c r="EA319" s="269"/>
      <c r="EB319" s="269"/>
      <c r="EC319" s="269"/>
      <c r="ED319" s="269"/>
      <c r="EE319" s="269"/>
      <c r="EF319" s="269"/>
      <c r="EG319" s="269"/>
      <c r="EH319" s="269"/>
    </row>
    <row r="320" spans="2:138" s="264" customFormat="1">
      <c r="B320" s="252" t="s">
        <v>452</v>
      </c>
      <c r="C320" s="254"/>
      <c r="D320" s="263"/>
      <c r="E320" s="263"/>
      <c r="F320" s="263"/>
      <c r="H320" s="268"/>
      <c r="I320" s="268"/>
      <c r="J320" s="268"/>
      <c r="K320" s="268"/>
      <c r="L320" s="268"/>
      <c r="M320" s="268"/>
      <c r="N320" s="268"/>
      <c r="O320" s="268"/>
      <c r="P320" s="268"/>
      <c r="Q320" s="268"/>
      <c r="R320" s="268"/>
      <c r="S320" s="268"/>
      <c r="T320" s="268"/>
      <c r="U320" s="269"/>
      <c r="V320" s="269"/>
      <c r="W320" s="269"/>
      <c r="X320" s="269"/>
      <c r="Y320" s="269"/>
      <c r="Z320" s="269"/>
      <c r="AA320" s="269"/>
      <c r="AB320" s="269"/>
      <c r="AC320" s="269"/>
      <c r="AD320" s="269"/>
      <c r="AE320" s="269"/>
      <c r="AF320" s="269"/>
      <c r="AG320" s="269"/>
      <c r="AH320" s="268"/>
      <c r="AI320" s="268"/>
      <c r="AJ320" s="268"/>
      <c r="AK320" s="268"/>
      <c r="AL320" s="268"/>
      <c r="AM320" s="268"/>
      <c r="AN320" s="268"/>
      <c r="AO320" s="268"/>
      <c r="AP320" s="268"/>
      <c r="AQ320" s="268"/>
      <c r="AR320" s="268"/>
      <c r="AS320" s="268"/>
      <c r="AT320" s="268"/>
      <c r="AU320" s="268"/>
      <c r="AV320" s="268"/>
      <c r="AW320" s="268"/>
      <c r="AX320" s="268"/>
      <c r="AY320" s="268"/>
      <c r="AZ320" s="269"/>
      <c r="BA320" s="269"/>
      <c r="BB320" s="269"/>
      <c r="BC320" s="269"/>
      <c r="BD320" s="269"/>
      <c r="BE320" s="269"/>
      <c r="BF320" s="269"/>
      <c r="BG320" s="269"/>
      <c r="BH320" s="269"/>
      <c r="BI320" s="269"/>
      <c r="BJ320" s="269"/>
      <c r="BK320" s="269"/>
      <c r="BL320" s="269"/>
      <c r="BM320" s="269"/>
      <c r="BN320" s="269"/>
      <c r="BO320" s="269"/>
      <c r="BP320" s="269"/>
      <c r="BQ320" s="269"/>
      <c r="BR320" s="269"/>
      <c r="BS320" s="269"/>
      <c r="BT320" s="269"/>
      <c r="BU320" s="269"/>
      <c r="BV320" s="269"/>
      <c r="BW320" s="269"/>
      <c r="BX320" s="269"/>
      <c r="BY320" s="269"/>
      <c r="BZ320" s="269"/>
      <c r="CA320" s="269"/>
      <c r="CB320" s="269"/>
      <c r="CC320" s="269"/>
      <c r="CD320" s="269"/>
      <c r="CE320" s="269"/>
      <c r="CF320" s="269"/>
      <c r="CG320" s="269"/>
      <c r="CH320" s="269"/>
      <c r="CI320" s="268"/>
      <c r="CJ320" s="268"/>
      <c r="CK320" s="268"/>
      <c r="CL320" s="268"/>
      <c r="CM320" s="268"/>
      <c r="CN320" s="268"/>
      <c r="CO320" s="268"/>
      <c r="CP320" s="268"/>
      <c r="CQ320" s="268"/>
      <c r="CR320" s="268"/>
      <c r="CS320" s="268"/>
      <c r="CT320" s="268"/>
      <c r="CU320" s="268"/>
      <c r="CV320" s="268"/>
      <c r="CW320" s="268"/>
      <c r="CX320" s="269"/>
      <c r="CY320" s="269"/>
      <c r="CZ320" s="269"/>
      <c r="DA320" s="269"/>
      <c r="DB320" s="269"/>
      <c r="DC320" s="269"/>
      <c r="DD320" s="269"/>
      <c r="DE320" s="269"/>
      <c r="DF320" s="269"/>
      <c r="DG320" s="269"/>
      <c r="DH320" s="269"/>
      <c r="DI320" s="269"/>
      <c r="DJ320" s="269"/>
      <c r="DK320" s="269"/>
      <c r="DL320" s="269"/>
      <c r="DM320" s="269"/>
      <c r="DN320" s="269"/>
      <c r="DO320" s="269"/>
      <c r="DP320" s="269"/>
      <c r="DQ320" s="269"/>
      <c r="DR320" s="269"/>
      <c r="DS320" s="269"/>
      <c r="DT320" s="269"/>
      <c r="DU320" s="269"/>
      <c r="DV320" s="269"/>
      <c r="DW320" s="269"/>
      <c r="DX320" s="269"/>
      <c r="DY320" s="269"/>
      <c r="DZ320" s="269"/>
      <c r="EA320" s="269"/>
      <c r="EB320" s="269"/>
      <c r="EC320" s="269"/>
      <c r="ED320" s="269"/>
      <c r="EE320" s="269"/>
      <c r="EF320" s="269"/>
      <c r="EG320" s="269"/>
      <c r="EH320" s="269"/>
    </row>
    <row r="321" spans="2:138">
      <c r="B321" s="105" t="s">
        <v>453</v>
      </c>
      <c r="C321" s="106" t="s">
        <v>174</v>
      </c>
      <c r="H321" s="195"/>
      <c r="I321" s="195"/>
      <c r="J321" s="195"/>
      <c r="K321" s="195"/>
      <c r="L321" s="195"/>
      <c r="M321" s="195"/>
      <c r="N321" s="195"/>
      <c r="O321" s="195"/>
      <c r="P321" s="195"/>
      <c r="Q321" s="195"/>
      <c r="R321" s="195"/>
      <c r="S321" s="195"/>
      <c r="T321" s="195"/>
      <c r="U321" s="139"/>
      <c r="V321" s="139"/>
      <c r="W321" s="139"/>
      <c r="X321" s="139"/>
      <c r="Y321" s="139"/>
      <c r="Z321" s="139"/>
      <c r="AA321" s="139"/>
      <c r="AB321" s="139"/>
      <c r="AC321" s="139"/>
      <c r="AD321" s="139"/>
      <c r="AE321" s="139"/>
      <c r="AF321" s="94"/>
      <c r="AG321" s="94"/>
      <c r="AH321" s="242"/>
      <c r="AI321" s="242"/>
      <c r="AJ321" s="242"/>
      <c r="AK321" s="242"/>
      <c r="AL321" s="242"/>
      <c r="AM321" s="242"/>
      <c r="AN321" s="242"/>
      <c r="AO321" s="242"/>
      <c r="AP321" s="242"/>
      <c r="AQ321" s="242"/>
      <c r="AR321" s="242"/>
      <c r="AS321" s="242"/>
      <c r="AT321" s="242"/>
      <c r="AU321" s="242"/>
      <c r="AV321" s="242"/>
      <c r="AW321" s="242"/>
      <c r="AX321" s="242"/>
      <c r="AY321" s="242"/>
      <c r="AZ321" s="139"/>
      <c r="BA321" s="139"/>
      <c r="BB321" s="139"/>
      <c r="BC321" s="139"/>
      <c r="BD321" s="139"/>
      <c r="BE321" s="139"/>
      <c r="BF321" s="139"/>
      <c r="BG321" s="139"/>
      <c r="BH321" s="139"/>
      <c r="BI321" s="139"/>
      <c r="BJ321" s="139"/>
      <c r="BK321" s="139"/>
      <c r="BL321" s="139"/>
      <c r="BM321" s="139"/>
      <c r="BN321" s="139"/>
      <c r="BO321" s="139"/>
      <c r="BP321" s="139"/>
      <c r="BQ321" s="139"/>
      <c r="BR321" s="139"/>
      <c r="BS321" s="139"/>
      <c r="BT321" s="139"/>
      <c r="BU321" s="139"/>
      <c r="BV321" s="139"/>
      <c r="BW321" s="139"/>
      <c r="BX321" s="139"/>
      <c r="BY321" s="139"/>
      <c r="BZ321" s="139"/>
      <c r="CA321" s="139"/>
      <c r="CB321" s="139"/>
      <c r="CC321" s="139"/>
      <c r="CD321" s="139"/>
      <c r="CE321" s="139"/>
      <c r="CF321" s="95"/>
      <c r="CG321" s="95"/>
      <c r="CH321" s="95"/>
      <c r="CI321" s="242"/>
      <c r="CJ321" s="242"/>
      <c r="CK321" s="242"/>
      <c r="CL321" s="242"/>
      <c r="CM321" s="242"/>
      <c r="CN321" s="242"/>
      <c r="CO321" s="242"/>
      <c r="CP321" s="242"/>
      <c r="CQ321" s="242"/>
      <c r="CR321" s="242"/>
      <c r="CS321" s="242"/>
      <c r="CT321" s="242"/>
      <c r="CU321" s="242"/>
      <c r="CV321" s="242"/>
      <c r="CW321" s="242"/>
      <c r="CX321" s="95"/>
      <c r="CY321" s="95"/>
      <c r="CZ321" s="95"/>
      <c r="DA321" s="95"/>
      <c r="DB321" s="95"/>
      <c r="DC321" s="95"/>
      <c r="DD321" s="95"/>
      <c r="DE321" s="95"/>
      <c r="DF321" s="95"/>
      <c r="DG321" s="95"/>
      <c r="DH321" s="95"/>
      <c r="DI321" s="95"/>
      <c r="DJ321" s="95"/>
      <c r="DK321" s="95"/>
      <c r="DL321" s="95"/>
      <c r="DM321" s="95"/>
      <c r="DN321" s="95"/>
      <c r="DO321" s="95"/>
      <c r="DP321" s="95"/>
      <c r="DQ321" s="95"/>
      <c r="DR321" s="95"/>
      <c r="DS321" s="95"/>
      <c r="DT321" s="95"/>
      <c r="DU321" s="95"/>
      <c r="DV321" s="95"/>
      <c r="DW321" s="95"/>
      <c r="DX321" s="95"/>
      <c r="DY321" s="95"/>
      <c r="DZ321" s="95"/>
      <c r="EA321" s="95"/>
      <c r="EB321" s="95"/>
      <c r="EC321" s="95"/>
      <c r="ED321" s="95"/>
      <c r="EE321" s="95"/>
      <c r="EF321" s="95"/>
      <c r="EG321" s="95"/>
      <c r="EH321" s="95"/>
    </row>
    <row r="322" spans="2:138">
      <c r="B322" s="105" t="s">
        <v>454</v>
      </c>
      <c r="C322" s="106" t="s">
        <v>153</v>
      </c>
      <c r="H322" s="183"/>
      <c r="I322" s="183"/>
      <c r="J322" s="183"/>
      <c r="K322" s="183"/>
      <c r="L322" s="183"/>
      <c r="M322" s="183"/>
      <c r="N322" s="183"/>
      <c r="O322" s="183"/>
      <c r="P322" s="183"/>
      <c r="Q322" s="183"/>
      <c r="R322" s="183"/>
      <c r="S322" s="183"/>
      <c r="T322" s="183"/>
      <c r="U322" s="96"/>
      <c r="V322" s="96"/>
      <c r="W322" s="96"/>
      <c r="X322" s="96"/>
      <c r="Y322" s="96"/>
      <c r="Z322" s="96"/>
      <c r="AA322" s="96"/>
      <c r="AB322" s="96"/>
      <c r="AC322" s="96"/>
      <c r="AD322" s="96"/>
      <c r="AE322" s="96"/>
      <c r="AF322" s="93"/>
      <c r="AG322" s="93"/>
      <c r="AH322" s="183"/>
      <c r="AI322" s="183"/>
      <c r="AJ322" s="183"/>
      <c r="AK322" s="183"/>
      <c r="AL322" s="183"/>
      <c r="AM322" s="183"/>
      <c r="AN322" s="183"/>
      <c r="AO322" s="183"/>
      <c r="AP322" s="183"/>
      <c r="AQ322" s="183"/>
      <c r="AR322" s="183"/>
      <c r="AS322" s="183"/>
      <c r="AT322" s="183"/>
      <c r="AU322" s="183"/>
      <c r="AV322" s="183"/>
      <c r="AW322" s="183"/>
      <c r="AX322" s="183"/>
      <c r="AY322" s="183"/>
      <c r="AZ322" s="139"/>
      <c r="BA322" s="139"/>
      <c r="BB322" s="139"/>
      <c r="BC322" s="139"/>
      <c r="BD322" s="139"/>
      <c r="BE322" s="139"/>
      <c r="BF322" s="139"/>
      <c r="BG322" s="139"/>
      <c r="BH322" s="139"/>
      <c r="BI322" s="139"/>
      <c r="BJ322" s="139"/>
      <c r="BK322" s="139"/>
      <c r="BL322" s="139"/>
      <c r="BM322" s="139"/>
      <c r="BN322" s="139"/>
      <c r="BO322" s="139"/>
      <c r="BP322" s="139"/>
      <c r="BQ322" s="139"/>
      <c r="BR322" s="139"/>
      <c r="BS322" s="139"/>
      <c r="BT322" s="139"/>
      <c r="BU322" s="139"/>
      <c r="BV322" s="139"/>
      <c r="BW322" s="139"/>
      <c r="BX322" s="139"/>
      <c r="BY322" s="139"/>
      <c r="BZ322" s="139"/>
      <c r="CA322" s="139"/>
      <c r="CB322" s="139"/>
      <c r="CC322" s="139"/>
      <c r="CD322" s="139"/>
      <c r="CE322" s="139"/>
      <c r="CF322" s="95"/>
      <c r="CG322" s="95"/>
      <c r="CH322" s="95"/>
      <c r="CI322" s="183"/>
      <c r="CJ322" s="183"/>
      <c r="CK322" s="183"/>
      <c r="CL322" s="183"/>
      <c r="CM322" s="183"/>
      <c r="CN322" s="183"/>
      <c r="CO322" s="183"/>
      <c r="CP322" s="183"/>
      <c r="CQ322" s="183"/>
      <c r="CR322" s="183"/>
      <c r="CS322" s="183"/>
      <c r="CT322" s="183"/>
      <c r="CU322" s="183"/>
      <c r="CV322" s="183"/>
      <c r="CW322" s="183"/>
      <c r="CX322" s="96"/>
      <c r="CY322" s="96"/>
      <c r="CZ322" s="96"/>
      <c r="DA322" s="96"/>
      <c r="DB322" s="96"/>
      <c r="DC322" s="96"/>
      <c r="DD322" s="96"/>
      <c r="DE322" s="96"/>
      <c r="DF322" s="96"/>
      <c r="DG322" s="96"/>
      <c r="DH322" s="96"/>
      <c r="DI322" s="96"/>
      <c r="DJ322" s="96"/>
      <c r="DK322" s="96"/>
      <c r="DL322" s="96"/>
      <c r="DM322" s="96"/>
      <c r="DN322" s="96"/>
      <c r="DO322" s="96"/>
      <c r="DP322" s="96"/>
      <c r="DQ322" s="96"/>
      <c r="DR322" s="96"/>
      <c r="DS322" s="96"/>
      <c r="DT322" s="96"/>
      <c r="DU322" s="96"/>
      <c r="DV322" s="96"/>
      <c r="DW322" s="96"/>
      <c r="DX322" s="96"/>
      <c r="DY322" s="96"/>
      <c r="DZ322" s="96"/>
      <c r="EA322" s="96"/>
      <c r="EB322" s="96"/>
      <c r="EC322" s="96"/>
      <c r="ED322" s="96"/>
      <c r="EE322" s="96"/>
      <c r="EF322" s="96"/>
      <c r="EG322" s="96"/>
      <c r="EH322" s="96"/>
    </row>
    <row r="323" spans="2:138">
      <c r="B323" s="105" t="s">
        <v>455</v>
      </c>
      <c r="C323" s="106" t="s">
        <v>181</v>
      </c>
      <c r="H323" s="183"/>
      <c r="I323" s="183"/>
      <c r="J323" s="183"/>
      <c r="K323" s="183"/>
      <c r="L323" s="183"/>
      <c r="M323" s="183"/>
      <c r="N323" s="183"/>
      <c r="O323" s="183"/>
      <c r="P323" s="183"/>
      <c r="Q323" s="183"/>
      <c r="R323" s="183"/>
      <c r="S323" s="183"/>
      <c r="T323" s="183"/>
      <c r="U323" s="96"/>
      <c r="V323" s="96"/>
      <c r="W323" s="96"/>
      <c r="X323" s="96"/>
      <c r="Y323" s="96"/>
      <c r="Z323" s="96"/>
      <c r="AA323" s="96"/>
      <c r="AB323" s="96"/>
      <c r="AC323" s="96"/>
      <c r="AD323" s="96"/>
      <c r="AE323" s="96"/>
      <c r="AF323" s="94"/>
      <c r="AG323" s="94"/>
      <c r="AH323" s="183"/>
      <c r="AI323" s="183"/>
      <c r="AJ323" s="183"/>
      <c r="AK323" s="183"/>
      <c r="AL323" s="183"/>
      <c r="AM323" s="183"/>
      <c r="AN323" s="183"/>
      <c r="AO323" s="183"/>
      <c r="AP323" s="183"/>
      <c r="AQ323" s="183"/>
      <c r="AR323" s="183"/>
      <c r="AS323" s="183"/>
      <c r="AT323" s="183"/>
      <c r="AU323" s="183"/>
      <c r="AV323" s="183"/>
      <c r="AW323" s="183"/>
      <c r="AX323" s="183"/>
      <c r="AY323" s="183"/>
      <c r="AZ323" s="139"/>
      <c r="BA323" s="139"/>
      <c r="BB323" s="139"/>
      <c r="BC323" s="139"/>
      <c r="BD323" s="139"/>
      <c r="BE323" s="139"/>
      <c r="BF323" s="139"/>
      <c r="BG323" s="139"/>
      <c r="BH323" s="139"/>
      <c r="BI323" s="139"/>
      <c r="BJ323" s="139"/>
      <c r="BK323" s="139"/>
      <c r="BL323" s="139"/>
      <c r="BM323" s="139"/>
      <c r="BN323" s="139"/>
      <c r="BO323" s="139"/>
      <c r="BP323" s="139"/>
      <c r="BQ323" s="139"/>
      <c r="BR323" s="139"/>
      <c r="BS323" s="139"/>
      <c r="BT323" s="139"/>
      <c r="BU323" s="139"/>
      <c r="BV323" s="139"/>
      <c r="BW323" s="139"/>
      <c r="BX323" s="139"/>
      <c r="BY323" s="139"/>
      <c r="BZ323" s="139"/>
      <c r="CA323" s="139"/>
      <c r="CB323" s="139"/>
      <c r="CC323" s="139"/>
      <c r="CD323" s="139"/>
      <c r="CE323" s="139"/>
      <c r="CF323" s="95"/>
      <c r="CG323" s="95"/>
      <c r="CH323" s="95"/>
      <c r="CI323" s="183"/>
      <c r="CJ323" s="183"/>
      <c r="CK323" s="183"/>
      <c r="CL323" s="183"/>
      <c r="CM323" s="183"/>
      <c r="CN323" s="183"/>
      <c r="CO323" s="183"/>
      <c r="CP323" s="183"/>
      <c r="CQ323" s="183"/>
      <c r="CR323" s="183"/>
      <c r="CS323" s="183"/>
      <c r="CT323" s="183"/>
      <c r="CU323" s="183"/>
      <c r="CV323" s="183"/>
      <c r="CW323" s="183"/>
      <c r="CX323" s="96"/>
      <c r="CY323" s="96"/>
      <c r="CZ323" s="96"/>
      <c r="DA323" s="96"/>
      <c r="DB323" s="96"/>
      <c r="DC323" s="96"/>
      <c r="DD323" s="96"/>
      <c r="DE323" s="96"/>
      <c r="DF323" s="96"/>
      <c r="DG323" s="96"/>
      <c r="DH323" s="96"/>
      <c r="DI323" s="96"/>
      <c r="DJ323" s="96"/>
      <c r="DK323" s="96"/>
      <c r="DL323" s="96"/>
      <c r="DM323" s="96"/>
      <c r="DN323" s="96"/>
      <c r="DO323" s="96"/>
      <c r="DP323" s="96"/>
      <c r="DQ323" s="96"/>
      <c r="DR323" s="96"/>
      <c r="DS323" s="96"/>
      <c r="DT323" s="96"/>
      <c r="DU323" s="96"/>
      <c r="DV323" s="96"/>
      <c r="DW323" s="96"/>
      <c r="DX323" s="96"/>
      <c r="DY323" s="96"/>
      <c r="DZ323" s="96"/>
      <c r="EA323" s="96"/>
      <c r="EB323" s="96"/>
      <c r="EC323" s="96"/>
      <c r="ED323" s="96"/>
      <c r="EE323" s="96"/>
      <c r="EF323" s="96"/>
      <c r="EG323" s="96"/>
      <c r="EH323" s="96"/>
    </row>
    <row r="324" spans="2:138">
      <c r="B324" s="105" t="s">
        <v>456</v>
      </c>
      <c r="C324" s="106" t="s">
        <v>181</v>
      </c>
      <c r="H324" s="183"/>
      <c r="I324" s="183"/>
      <c r="J324" s="183"/>
      <c r="K324" s="183"/>
      <c r="L324" s="183"/>
      <c r="M324" s="183"/>
      <c r="N324" s="183"/>
      <c r="O324" s="183"/>
      <c r="P324" s="183"/>
      <c r="Q324" s="183"/>
      <c r="R324" s="183"/>
      <c r="S324" s="183"/>
      <c r="T324" s="183"/>
      <c r="U324" s="96"/>
      <c r="V324" s="96"/>
      <c r="W324" s="96"/>
      <c r="X324" s="96"/>
      <c r="Y324" s="96"/>
      <c r="Z324" s="96"/>
      <c r="AA324" s="96"/>
      <c r="AB324" s="96"/>
      <c r="AC324" s="96"/>
      <c r="AD324" s="96"/>
      <c r="AE324" s="96"/>
      <c r="AF324" s="94"/>
      <c r="AG324" s="94"/>
      <c r="AH324" s="183"/>
      <c r="AI324" s="183"/>
      <c r="AJ324" s="183"/>
      <c r="AK324" s="183"/>
      <c r="AL324" s="183"/>
      <c r="AM324" s="183"/>
      <c r="AN324" s="183"/>
      <c r="AO324" s="183"/>
      <c r="AP324" s="183"/>
      <c r="AQ324" s="183"/>
      <c r="AR324" s="183"/>
      <c r="AS324" s="183"/>
      <c r="AT324" s="183"/>
      <c r="AU324" s="183"/>
      <c r="AV324" s="183"/>
      <c r="AW324" s="183"/>
      <c r="AX324" s="183"/>
      <c r="AY324" s="183"/>
      <c r="AZ324" s="139"/>
      <c r="BA324" s="139"/>
      <c r="BB324" s="139"/>
      <c r="BC324" s="139"/>
      <c r="BD324" s="139"/>
      <c r="BE324" s="139"/>
      <c r="BF324" s="139"/>
      <c r="BG324" s="139"/>
      <c r="BH324" s="139"/>
      <c r="BI324" s="139"/>
      <c r="BJ324" s="139"/>
      <c r="BK324" s="139"/>
      <c r="BL324" s="139"/>
      <c r="BM324" s="139"/>
      <c r="BN324" s="139"/>
      <c r="BO324" s="139"/>
      <c r="BP324" s="139"/>
      <c r="BQ324" s="139"/>
      <c r="BR324" s="139"/>
      <c r="BS324" s="139"/>
      <c r="BT324" s="139"/>
      <c r="BU324" s="139"/>
      <c r="BV324" s="139"/>
      <c r="BW324" s="139"/>
      <c r="BX324" s="139"/>
      <c r="BY324" s="139"/>
      <c r="BZ324" s="139"/>
      <c r="CA324" s="139"/>
      <c r="CB324" s="139"/>
      <c r="CC324" s="139"/>
      <c r="CD324" s="139"/>
      <c r="CE324" s="139"/>
      <c r="CF324" s="95"/>
      <c r="CG324" s="95"/>
      <c r="CH324" s="95"/>
      <c r="CI324" s="183"/>
      <c r="CJ324" s="183"/>
      <c r="CK324" s="183"/>
      <c r="CL324" s="183"/>
      <c r="CM324" s="183"/>
      <c r="CN324" s="183"/>
      <c r="CO324" s="183"/>
      <c r="CP324" s="183"/>
      <c r="CQ324" s="183"/>
      <c r="CR324" s="183"/>
      <c r="CS324" s="183"/>
      <c r="CT324" s="183"/>
      <c r="CU324" s="183"/>
      <c r="CV324" s="183"/>
      <c r="CW324" s="183"/>
      <c r="CX324" s="96"/>
      <c r="CY324" s="96"/>
      <c r="CZ324" s="96"/>
      <c r="DA324" s="96"/>
      <c r="DB324" s="96"/>
      <c r="DC324" s="96"/>
      <c r="DD324" s="96"/>
      <c r="DE324" s="96"/>
      <c r="DF324" s="96"/>
      <c r="DG324" s="96"/>
      <c r="DH324" s="96"/>
      <c r="DI324" s="96"/>
      <c r="DJ324" s="96"/>
      <c r="DK324" s="96"/>
      <c r="DL324" s="96"/>
      <c r="DM324" s="96"/>
      <c r="DN324" s="96"/>
      <c r="DO324" s="96"/>
      <c r="DP324" s="96"/>
      <c r="DQ324" s="96"/>
      <c r="DR324" s="96"/>
      <c r="DS324" s="96"/>
      <c r="DT324" s="96"/>
      <c r="DU324" s="96"/>
      <c r="DV324" s="96"/>
      <c r="DW324" s="96"/>
      <c r="DX324" s="96"/>
      <c r="DY324" s="96"/>
      <c r="DZ324" s="96"/>
      <c r="EA324" s="96"/>
      <c r="EB324" s="96"/>
      <c r="EC324" s="96"/>
      <c r="ED324" s="96"/>
      <c r="EE324" s="96"/>
      <c r="EF324" s="96"/>
      <c r="EG324" s="96"/>
      <c r="EH324" s="96"/>
    </row>
    <row r="325" spans="2:138">
      <c r="B325" s="104" t="s">
        <v>457</v>
      </c>
      <c r="C325" s="106" t="s">
        <v>181</v>
      </c>
      <c r="H325" s="183"/>
      <c r="I325" s="183"/>
      <c r="J325" s="183"/>
      <c r="K325" s="183"/>
      <c r="L325" s="183"/>
      <c r="M325" s="183"/>
      <c r="N325" s="183"/>
      <c r="O325" s="183"/>
      <c r="P325" s="183"/>
      <c r="Q325" s="183"/>
      <c r="R325" s="183"/>
      <c r="S325" s="183"/>
      <c r="T325" s="183"/>
      <c r="U325" s="96"/>
      <c r="V325" s="96"/>
      <c r="W325" s="96"/>
      <c r="X325" s="96"/>
      <c r="Y325" s="96"/>
      <c r="Z325" s="96"/>
      <c r="AA325" s="96"/>
      <c r="AB325" s="96"/>
      <c r="AC325" s="96"/>
      <c r="AD325" s="96"/>
      <c r="AE325" s="96"/>
      <c r="AF325" s="94"/>
      <c r="AG325" s="94"/>
      <c r="AH325" s="183"/>
      <c r="AI325" s="183"/>
      <c r="AJ325" s="183"/>
      <c r="AK325" s="183"/>
      <c r="AL325" s="183"/>
      <c r="AM325" s="183"/>
      <c r="AN325" s="183"/>
      <c r="AO325" s="183"/>
      <c r="AP325" s="183"/>
      <c r="AQ325" s="183"/>
      <c r="AR325" s="183"/>
      <c r="AS325" s="183"/>
      <c r="AT325" s="183"/>
      <c r="AU325" s="183"/>
      <c r="AV325" s="183"/>
      <c r="AW325" s="183"/>
      <c r="AX325" s="183"/>
      <c r="AY325" s="183"/>
      <c r="AZ325" s="139"/>
      <c r="BA325" s="139"/>
      <c r="BB325" s="139"/>
      <c r="BC325" s="139"/>
      <c r="BD325" s="139"/>
      <c r="BE325" s="139"/>
      <c r="BF325" s="139"/>
      <c r="BG325" s="139"/>
      <c r="BH325" s="139"/>
      <c r="BI325" s="139"/>
      <c r="BJ325" s="139"/>
      <c r="BK325" s="139"/>
      <c r="BL325" s="139"/>
      <c r="BM325" s="139"/>
      <c r="BN325" s="139"/>
      <c r="BO325" s="139"/>
      <c r="BP325" s="139"/>
      <c r="BQ325" s="139"/>
      <c r="BR325" s="139"/>
      <c r="BS325" s="139"/>
      <c r="BT325" s="139"/>
      <c r="BU325" s="139"/>
      <c r="BV325" s="139"/>
      <c r="BW325" s="139"/>
      <c r="BX325" s="139"/>
      <c r="BY325" s="139"/>
      <c r="BZ325" s="139"/>
      <c r="CA325" s="139"/>
      <c r="CB325" s="139"/>
      <c r="CC325" s="139"/>
      <c r="CD325" s="139"/>
      <c r="CE325" s="139"/>
      <c r="CF325" s="95"/>
      <c r="CG325" s="95"/>
      <c r="CH325" s="95"/>
      <c r="CI325" s="183"/>
      <c r="CJ325" s="183"/>
      <c r="CK325" s="183"/>
      <c r="CL325" s="183"/>
      <c r="CM325" s="183"/>
      <c r="CN325" s="183"/>
      <c r="CO325" s="183"/>
      <c r="CP325" s="183"/>
      <c r="CQ325" s="183"/>
      <c r="CR325" s="183"/>
      <c r="CS325" s="183"/>
      <c r="CT325" s="183"/>
      <c r="CU325" s="183"/>
      <c r="CV325" s="183"/>
      <c r="CW325" s="183"/>
      <c r="CX325" s="96"/>
      <c r="CY325" s="96"/>
      <c r="CZ325" s="96"/>
      <c r="DA325" s="96"/>
      <c r="DB325" s="96"/>
      <c r="DC325" s="96"/>
      <c r="DD325" s="96"/>
      <c r="DE325" s="96"/>
      <c r="DF325" s="96"/>
      <c r="DG325" s="96"/>
      <c r="DH325" s="96"/>
      <c r="DI325" s="96"/>
      <c r="DJ325" s="96"/>
      <c r="DK325" s="96"/>
      <c r="DL325" s="96"/>
      <c r="DM325" s="96"/>
      <c r="DN325" s="96"/>
      <c r="DO325" s="96"/>
      <c r="DP325" s="96"/>
      <c r="DQ325" s="96"/>
      <c r="DR325" s="96"/>
      <c r="DS325" s="96"/>
      <c r="DT325" s="96"/>
      <c r="DU325" s="96"/>
      <c r="DV325" s="96"/>
      <c r="DW325" s="96"/>
      <c r="DX325" s="96"/>
      <c r="DY325" s="96"/>
      <c r="DZ325" s="96"/>
      <c r="EA325" s="96"/>
      <c r="EB325" s="96"/>
      <c r="EC325" s="96"/>
      <c r="ED325" s="96"/>
      <c r="EE325" s="96"/>
      <c r="EF325" s="96"/>
      <c r="EG325" s="96"/>
      <c r="EH325" s="96"/>
    </row>
    <row r="326" spans="2:138">
      <c r="B326" s="104" t="s">
        <v>458</v>
      </c>
      <c r="C326" s="106" t="s">
        <v>183</v>
      </c>
      <c r="H326" s="153"/>
      <c r="I326" s="153"/>
      <c r="J326" s="153"/>
      <c r="K326" s="153"/>
      <c r="L326" s="153"/>
      <c r="M326" s="153"/>
      <c r="N326" s="153"/>
      <c r="O326" s="153"/>
      <c r="P326" s="153"/>
      <c r="Q326" s="153"/>
      <c r="R326" s="153"/>
      <c r="S326" s="153"/>
      <c r="T326" s="153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  <c r="AE326" s="134"/>
      <c r="AF326" s="198"/>
      <c r="AG326" s="198"/>
      <c r="AH326" s="150"/>
      <c r="AI326" s="150"/>
      <c r="AJ326" s="150"/>
      <c r="AK326" s="150"/>
      <c r="AL326" s="150"/>
      <c r="AM326" s="150"/>
      <c r="AN326" s="150"/>
      <c r="AO326" s="150"/>
      <c r="AP326" s="150"/>
      <c r="AQ326" s="150"/>
      <c r="AR326" s="150"/>
      <c r="AS326" s="150"/>
      <c r="AT326" s="150"/>
      <c r="AU326" s="150"/>
      <c r="AV326" s="150"/>
      <c r="AW326" s="150"/>
      <c r="AX326" s="150"/>
      <c r="AY326" s="150"/>
      <c r="AZ326" s="139"/>
      <c r="BA326" s="139"/>
      <c r="BB326" s="139"/>
      <c r="BC326" s="139"/>
      <c r="BD326" s="139"/>
      <c r="BE326" s="139"/>
      <c r="BF326" s="139"/>
      <c r="BG326" s="139"/>
      <c r="BH326" s="139"/>
      <c r="BI326" s="139"/>
      <c r="BJ326" s="139"/>
      <c r="BK326" s="139"/>
      <c r="BL326" s="139"/>
      <c r="BM326" s="139"/>
      <c r="BN326" s="139"/>
      <c r="BO326" s="139"/>
      <c r="BP326" s="139"/>
      <c r="BQ326" s="139"/>
      <c r="BR326" s="139"/>
      <c r="BS326" s="139"/>
      <c r="BT326" s="139"/>
      <c r="BU326" s="139"/>
      <c r="BV326" s="139"/>
      <c r="BW326" s="139"/>
      <c r="BX326" s="139"/>
      <c r="BY326" s="139"/>
      <c r="BZ326" s="139"/>
      <c r="CA326" s="139"/>
      <c r="CB326" s="139"/>
      <c r="CC326" s="139"/>
      <c r="CD326" s="139"/>
      <c r="CE326" s="139"/>
      <c r="CF326" s="95"/>
      <c r="CG326" s="95"/>
      <c r="CH326" s="95"/>
      <c r="CI326" s="150"/>
      <c r="CJ326" s="150"/>
      <c r="CK326" s="150"/>
      <c r="CL326" s="150"/>
      <c r="CM326" s="150"/>
      <c r="CN326" s="150"/>
      <c r="CO326" s="150"/>
      <c r="CP326" s="150"/>
      <c r="CQ326" s="150"/>
      <c r="CR326" s="150"/>
      <c r="CS326" s="150"/>
      <c r="CT326" s="150"/>
      <c r="CU326" s="150"/>
      <c r="CV326" s="150"/>
      <c r="CW326" s="150"/>
      <c r="CX326" s="129"/>
      <c r="CY326" s="129"/>
      <c r="CZ326" s="129"/>
      <c r="DA326" s="129"/>
      <c r="DB326" s="129"/>
      <c r="DC326" s="129"/>
      <c r="DD326" s="129"/>
      <c r="DE326" s="129"/>
      <c r="DF326" s="129"/>
      <c r="DG326" s="129"/>
      <c r="DH326" s="129"/>
      <c r="DI326" s="129"/>
      <c r="DJ326" s="129"/>
      <c r="DK326" s="129"/>
      <c r="DL326" s="129"/>
      <c r="DM326" s="129"/>
      <c r="DN326" s="129"/>
      <c r="DO326" s="129"/>
      <c r="DP326" s="129"/>
      <c r="DQ326" s="129"/>
      <c r="DR326" s="129"/>
      <c r="DS326" s="129"/>
      <c r="DT326" s="129"/>
      <c r="DU326" s="129"/>
      <c r="DV326" s="129"/>
      <c r="DW326" s="129"/>
      <c r="DX326" s="129"/>
      <c r="DY326" s="129"/>
      <c r="DZ326" s="129"/>
      <c r="EA326" s="129"/>
      <c r="EB326" s="129"/>
      <c r="EC326" s="129"/>
      <c r="ED326" s="129"/>
      <c r="EE326" s="129"/>
      <c r="EF326" s="129"/>
      <c r="EG326" s="129"/>
      <c r="EH326" s="129"/>
    </row>
    <row r="327" spans="2:138">
      <c r="B327" s="104" t="s">
        <v>459</v>
      </c>
      <c r="C327" s="106" t="s">
        <v>181</v>
      </c>
      <c r="H327" s="183"/>
      <c r="I327" s="183"/>
      <c r="J327" s="183"/>
      <c r="K327" s="183"/>
      <c r="L327" s="183"/>
      <c r="M327" s="183"/>
      <c r="N327" s="183"/>
      <c r="O327" s="183"/>
      <c r="P327" s="183"/>
      <c r="Q327" s="183"/>
      <c r="R327" s="183"/>
      <c r="S327" s="183"/>
      <c r="T327" s="183"/>
      <c r="U327" s="96"/>
      <c r="V327" s="96"/>
      <c r="W327" s="96"/>
      <c r="X327" s="96"/>
      <c r="Y327" s="96"/>
      <c r="Z327" s="96"/>
      <c r="AA327" s="96"/>
      <c r="AB327" s="96"/>
      <c r="AC327" s="96"/>
      <c r="AD327" s="96"/>
      <c r="AE327" s="96"/>
      <c r="AF327" s="245"/>
      <c r="AG327" s="245"/>
      <c r="AH327" s="156"/>
      <c r="AI327" s="156"/>
      <c r="AJ327" s="156"/>
      <c r="AK327" s="156"/>
      <c r="AL327" s="156"/>
      <c r="AM327" s="156"/>
      <c r="AN327" s="156"/>
      <c r="AO327" s="156"/>
      <c r="AP327" s="156"/>
      <c r="AQ327" s="156"/>
      <c r="AR327" s="156"/>
      <c r="AS327" s="156"/>
      <c r="AT327" s="156"/>
      <c r="AU327" s="156"/>
      <c r="AV327" s="156"/>
      <c r="AW327" s="156"/>
      <c r="AX327" s="156"/>
      <c r="AY327" s="156"/>
      <c r="AZ327" s="139"/>
      <c r="BA327" s="139"/>
      <c r="BB327" s="139"/>
      <c r="BC327" s="139"/>
      <c r="BD327" s="139"/>
      <c r="BE327" s="139"/>
      <c r="BF327" s="139"/>
      <c r="BG327" s="139"/>
      <c r="BH327" s="139"/>
      <c r="BI327" s="139"/>
      <c r="BJ327" s="139"/>
      <c r="BK327" s="139"/>
      <c r="BL327" s="139"/>
      <c r="BM327" s="139"/>
      <c r="BN327" s="139"/>
      <c r="BO327" s="139"/>
      <c r="BP327" s="139"/>
      <c r="BQ327" s="139"/>
      <c r="BR327" s="139"/>
      <c r="BS327" s="139"/>
      <c r="BT327" s="139"/>
      <c r="BU327" s="139"/>
      <c r="BV327" s="139"/>
      <c r="BW327" s="139"/>
      <c r="BX327" s="139"/>
      <c r="BY327" s="139"/>
      <c r="BZ327" s="139"/>
      <c r="CA327" s="139"/>
      <c r="CB327" s="139"/>
      <c r="CC327" s="139"/>
      <c r="CD327" s="139"/>
      <c r="CE327" s="139"/>
      <c r="CF327" s="95"/>
      <c r="CG327" s="95"/>
      <c r="CH327" s="95"/>
      <c r="CI327" s="156"/>
      <c r="CJ327" s="156"/>
      <c r="CK327" s="156"/>
      <c r="CL327" s="156"/>
      <c r="CM327" s="156"/>
      <c r="CN327" s="156"/>
      <c r="CO327" s="156"/>
      <c r="CP327" s="156"/>
      <c r="CQ327" s="156"/>
      <c r="CR327" s="156"/>
      <c r="CS327" s="156"/>
      <c r="CT327" s="156"/>
      <c r="CU327" s="156"/>
      <c r="CV327" s="156"/>
      <c r="CW327" s="156"/>
      <c r="CX327" s="125"/>
      <c r="CY327" s="125"/>
      <c r="CZ327" s="125"/>
      <c r="DA327" s="125"/>
      <c r="DB327" s="125"/>
      <c r="DC327" s="125"/>
      <c r="DD327" s="125"/>
      <c r="DE327" s="125"/>
      <c r="DF327" s="125"/>
      <c r="DG327" s="125"/>
      <c r="DH327" s="125"/>
      <c r="DI327" s="125"/>
      <c r="DJ327" s="125"/>
      <c r="DK327" s="125"/>
      <c r="DL327" s="125"/>
      <c r="DM327" s="125"/>
      <c r="DN327" s="125"/>
      <c r="DO327" s="125"/>
      <c r="DP327" s="125"/>
      <c r="DQ327" s="125"/>
      <c r="DR327" s="125"/>
      <c r="DS327" s="125"/>
      <c r="DT327" s="125"/>
      <c r="DU327" s="125"/>
      <c r="DV327" s="125"/>
      <c r="DW327" s="125"/>
      <c r="DX327" s="125"/>
      <c r="DY327" s="125"/>
      <c r="DZ327" s="125"/>
      <c r="EA327" s="125"/>
      <c r="EB327" s="125"/>
      <c r="EC327" s="125"/>
      <c r="ED327" s="125"/>
      <c r="EE327" s="125"/>
      <c r="EF327" s="125"/>
      <c r="EG327" s="125"/>
      <c r="EH327" s="125"/>
    </row>
    <row r="328" spans="2:138">
      <c r="B328" s="104" t="s">
        <v>460</v>
      </c>
      <c r="C328" s="106" t="s">
        <v>183</v>
      </c>
      <c r="H328" s="153"/>
      <c r="I328" s="153"/>
      <c r="J328" s="153"/>
      <c r="K328" s="153"/>
      <c r="L328" s="153"/>
      <c r="M328" s="153"/>
      <c r="N328" s="153"/>
      <c r="O328" s="153"/>
      <c r="P328" s="153"/>
      <c r="Q328" s="153"/>
      <c r="R328" s="153"/>
      <c r="S328" s="153"/>
      <c r="T328" s="153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  <c r="AE328" s="134"/>
      <c r="AF328" s="198"/>
      <c r="AG328" s="198"/>
      <c r="AH328" s="150"/>
      <c r="AI328" s="150"/>
      <c r="AJ328" s="150"/>
      <c r="AK328" s="150"/>
      <c r="AL328" s="150"/>
      <c r="AM328" s="150"/>
      <c r="AN328" s="150"/>
      <c r="AO328" s="150"/>
      <c r="AP328" s="150"/>
      <c r="AQ328" s="150"/>
      <c r="AR328" s="150"/>
      <c r="AS328" s="150"/>
      <c r="AT328" s="150"/>
      <c r="AU328" s="150"/>
      <c r="AV328" s="150"/>
      <c r="AW328" s="150"/>
      <c r="AX328" s="150"/>
      <c r="AY328" s="150"/>
      <c r="AZ328" s="139"/>
      <c r="BA328" s="139"/>
      <c r="BB328" s="139"/>
      <c r="BC328" s="139"/>
      <c r="BD328" s="139"/>
      <c r="BE328" s="139"/>
      <c r="BF328" s="139"/>
      <c r="BG328" s="139"/>
      <c r="BH328" s="139"/>
      <c r="BI328" s="139"/>
      <c r="BJ328" s="139"/>
      <c r="BK328" s="139"/>
      <c r="BL328" s="139"/>
      <c r="BM328" s="139"/>
      <c r="BN328" s="139"/>
      <c r="BO328" s="139"/>
      <c r="BP328" s="139"/>
      <c r="BQ328" s="139"/>
      <c r="BR328" s="139"/>
      <c r="BS328" s="139"/>
      <c r="BT328" s="139"/>
      <c r="BU328" s="139"/>
      <c r="BV328" s="139"/>
      <c r="BW328" s="139"/>
      <c r="BX328" s="139"/>
      <c r="BY328" s="139"/>
      <c r="BZ328" s="139"/>
      <c r="CA328" s="139"/>
      <c r="CB328" s="139"/>
      <c r="CC328" s="139"/>
      <c r="CD328" s="139"/>
      <c r="CE328" s="139"/>
      <c r="CF328" s="95"/>
      <c r="CG328" s="95"/>
      <c r="CH328" s="95"/>
      <c r="CI328" s="150"/>
      <c r="CJ328" s="150"/>
      <c r="CK328" s="150"/>
      <c r="CL328" s="150"/>
      <c r="CM328" s="150"/>
      <c r="CN328" s="150"/>
      <c r="CO328" s="150"/>
      <c r="CP328" s="150"/>
      <c r="CQ328" s="150"/>
      <c r="CR328" s="150"/>
      <c r="CS328" s="150"/>
      <c r="CT328" s="150"/>
      <c r="CU328" s="150"/>
      <c r="CV328" s="150"/>
      <c r="CW328" s="150"/>
      <c r="CX328" s="129"/>
      <c r="CY328" s="129"/>
      <c r="CZ328" s="129"/>
      <c r="DA328" s="129"/>
      <c r="DB328" s="129"/>
      <c r="DC328" s="129"/>
      <c r="DD328" s="129"/>
      <c r="DE328" s="129"/>
      <c r="DF328" s="129"/>
      <c r="DG328" s="129"/>
      <c r="DH328" s="129"/>
      <c r="DI328" s="129"/>
      <c r="DJ328" s="129"/>
      <c r="DK328" s="129"/>
      <c r="DL328" s="129"/>
      <c r="DM328" s="129"/>
      <c r="DN328" s="129"/>
      <c r="DO328" s="129"/>
      <c r="DP328" s="129"/>
      <c r="DQ328" s="129"/>
      <c r="DR328" s="129"/>
      <c r="DS328" s="129"/>
      <c r="DT328" s="129"/>
      <c r="DU328" s="129"/>
      <c r="DV328" s="129"/>
      <c r="DW328" s="129"/>
      <c r="DX328" s="129"/>
      <c r="DY328" s="129"/>
      <c r="DZ328" s="129"/>
      <c r="EA328" s="129"/>
      <c r="EB328" s="129"/>
      <c r="EC328" s="129"/>
      <c r="ED328" s="129"/>
      <c r="EE328" s="129"/>
      <c r="EF328" s="129"/>
      <c r="EG328" s="129"/>
      <c r="EH328" s="129"/>
    </row>
    <row r="329" spans="2:138">
      <c r="B329" s="104" t="s">
        <v>461</v>
      </c>
      <c r="C329" s="106" t="s">
        <v>183</v>
      </c>
      <c r="H329" s="153"/>
      <c r="I329" s="153"/>
      <c r="J329" s="153"/>
      <c r="K329" s="153"/>
      <c r="L329" s="153"/>
      <c r="M329" s="153"/>
      <c r="N329" s="153"/>
      <c r="O329" s="153"/>
      <c r="P329" s="153"/>
      <c r="Q329" s="153"/>
      <c r="R329" s="153"/>
      <c r="S329" s="153"/>
      <c r="T329" s="153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  <c r="AE329" s="134"/>
      <c r="AF329" s="198"/>
      <c r="AG329" s="198"/>
      <c r="AH329" s="150"/>
      <c r="AI329" s="150"/>
      <c r="AJ329" s="150"/>
      <c r="AK329" s="150"/>
      <c r="AL329" s="150"/>
      <c r="AM329" s="150"/>
      <c r="AN329" s="150"/>
      <c r="AO329" s="150"/>
      <c r="AP329" s="150"/>
      <c r="AQ329" s="150"/>
      <c r="AR329" s="150"/>
      <c r="AS329" s="150"/>
      <c r="AT329" s="150"/>
      <c r="AU329" s="150"/>
      <c r="AV329" s="150"/>
      <c r="AW329" s="150"/>
      <c r="AX329" s="150"/>
      <c r="AY329" s="150"/>
      <c r="AZ329" s="139"/>
      <c r="BA329" s="139"/>
      <c r="BB329" s="139"/>
      <c r="BC329" s="139"/>
      <c r="BD329" s="139"/>
      <c r="BE329" s="139"/>
      <c r="BF329" s="139"/>
      <c r="BG329" s="139"/>
      <c r="BH329" s="139"/>
      <c r="BI329" s="139"/>
      <c r="BJ329" s="139"/>
      <c r="BK329" s="139"/>
      <c r="BL329" s="139"/>
      <c r="BM329" s="139"/>
      <c r="BN329" s="139"/>
      <c r="BO329" s="139"/>
      <c r="BP329" s="139"/>
      <c r="BQ329" s="139"/>
      <c r="BR329" s="139"/>
      <c r="BS329" s="139"/>
      <c r="BT329" s="139"/>
      <c r="BU329" s="139"/>
      <c r="BV329" s="139"/>
      <c r="BW329" s="139"/>
      <c r="BX329" s="139"/>
      <c r="BY329" s="139"/>
      <c r="BZ329" s="139"/>
      <c r="CA329" s="139"/>
      <c r="CB329" s="139"/>
      <c r="CC329" s="139"/>
      <c r="CD329" s="139"/>
      <c r="CE329" s="139"/>
      <c r="CF329" s="95"/>
      <c r="CG329" s="95"/>
      <c r="CH329" s="95"/>
      <c r="CI329" s="150"/>
      <c r="CJ329" s="150"/>
      <c r="CK329" s="150"/>
      <c r="CL329" s="150"/>
      <c r="CM329" s="150"/>
      <c r="CN329" s="150"/>
      <c r="CO329" s="150"/>
      <c r="CP329" s="150"/>
      <c r="CQ329" s="150"/>
      <c r="CR329" s="150"/>
      <c r="CS329" s="150"/>
      <c r="CT329" s="150"/>
      <c r="CU329" s="150"/>
      <c r="CV329" s="150"/>
      <c r="CW329" s="150"/>
      <c r="CX329" s="129"/>
      <c r="CY329" s="129"/>
      <c r="CZ329" s="129"/>
      <c r="DA329" s="129"/>
      <c r="DB329" s="129"/>
      <c r="DC329" s="129"/>
      <c r="DD329" s="129"/>
      <c r="DE329" s="129"/>
      <c r="DF329" s="129"/>
      <c r="DG329" s="129"/>
      <c r="DH329" s="129"/>
      <c r="DI329" s="129"/>
      <c r="DJ329" s="129"/>
      <c r="DK329" s="129"/>
      <c r="DL329" s="129"/>
      <c r="DM329" s="129"/>
      <c r="DN329" s="129"/>
      <c r="DO329" s="129"/>
      <c r="DP329" s="129"/>
      <c r="DQ329" s="129"/>
      <c r="DR329" s="129"/>
      <c r="DS329" s="129"/>
      <c r="DT329" s="129"/>
      <c r="DU329" s="129"/>
      <c r="DV329" s="129"/>
      <c r="DW329" s="129"/>
      <c r="DX329" s="129"/>
      <c r="DY329" s="129"/>
      <c r="DZ329" s="129"/>
      <c r="EA329" s="129"/>
      <c r="EB329" s="129"/>
      <c r="EC329" s="129"/>
      <c r="ED329" s="129"/>
      <c r="EE329" s="129"/>
      <c r="EF329" s="129"/>
      <c r="EG329" s="129"/>
      <c r="EH329" s="129"/>
    </row>
    <row r="330" spans="2:138">
      <c r="B330" s="104" t="s">
        <v>462</v>
      </c>
      <c r="C330" s="106" t="s">
        <v>264</v>
      </c>
      <c r="H330" s="204"/>
      <c r="I330" s="204"/>
      <c r="J330" s="204"/>
      <c r="K330" s="204"/>
      <c r="L330" s="204"/>
      <c r="M330" s="204"/>
      <c r="N330" s="204"/>
      <c r="O330" s="204"/>
      <c r="P330" s="204"/>
      <c r="Q330" s="204"/>
      <c r="R330" s="204"/>
      <c r="S330" s="204"/>
      <c r="T330" s="204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93"/>
      <c r="AG330" s="93"/>
      <c r="AH330" s="183"/>
      <c r="AI330" s="183"/>
      <c r="AJ330" s="183"/>
      <c r="AK330" s="183"/>
      <c r="AL330" s="183"/>
      <c r="AM330" s="183"/>
      <c r="AN330" s="183"/>
      <c r="AO330" s="183"/>
      <c r="AP330" s="183"/>
      <c r="AQ330" s="183"/>
      <c r="AR330" s="183"/>
      <c r="AS330" s="183"/>
      <c r="AT330" s="183"/>
      <c r="AU330" s="183"/>
      <c r="AV330" s="183"/>
      <c r="AW330" s="183"/>
      <c r="AX330" s="183"/>
      <c r="AY330" s="183"/>
      <c r="AZ330" s="139"/>
      <c r="BA330" s="139"/>
      <c r="BB330" s="139"/>
      <c r="BC330" s="139"/>
      <c r="BD330" s="139"/>
      <c r="BE330" s="139"/>
      <c r="BF330" s="139"/>
      <c r="BG330" s="139"/>
      <c r="BH330" s="139"/>
      <c r="BI330" s="139"/>
      <c r="BJ330" s="139"/>
      <c r="BK330" s="139"/>
      <c r="BL330" s="139"/>
      <c r="BM330" s="139"/>
      <c r="BN330" s="139"/>
      <c r="BO330" s="139"/>
      <c r="BP330" s="139"/>
      <c r="BQ330" s="139"/>
      <c r="BR330" s="139"/>
      <c r="BS330" s="139"/>
      <c r="BT330" s="139"/>
      <c r="BU330" s="139"/>
      <c r="BV330" s="139"/>
      <c r="BW330" s="139"/>
      <c r="BX330" s="139"/>
      <c r="BY330" s="139"/>
      <c r="BZ330" s="139"/>
      <c r="CA330" s="139"/>
      <c r="CB330" s="139"/>
      <c r="CC330" s="139"/>
      <c r="CD330" s="139"/>
      <c r="CE330" s="139"/>
      <c r="CF330" s="95"/>
      <c r="CG330" s="95"/>
      <c r="CH330" s="95"/>
      <c r="CI330" s="183"/>
      <c r="CJ330" s="183"/>
      <c r="CK330" s="183"/>
      <c r="CL330" s="183"/>
      <c r="CM330" s="183"/>
      <c r="CN330" s="183"/>
      <c r="CO330" s="183"/>
      <c r="CP330" s="183"/>
      <c r="CQ330" s="183"/>
      <c r="CR330" s="183"/>
      <c r="CS330" s="183"/>
      <c r="CT330" s="183"/>
      <c r="CU330" s="183"/>
      <c r="CV330" s="183"/>
      <c r="CW330" s="183"/>
      <c r="CX330" s="96"/>
      <c r="CY330" s="96"/>
      <c r="CZ330" s="96"/>
      <c r="DA330" s="96"/>
      <c r="DB330" s="96"/>
      <c r="DC330" s="96"/>
      <c r="DD330" s="96"/>
      <c r="DE330" s="96"/>
      <c r="DF330" s="96"/>
      <c r="DG330" s="96"/>
      <c r="DH330" s="96"/>
      <c r="DI330" s="96"/>
      <c r="DJ330" s="96"/>
      <c r="DK330" s="96"/>
      <c r="DL330" s="96"/>
      <c r="DM330" s="96"/>
      <c r="DN330" s="96"/>
      <c r="DO330" s="96"/>
      <c r="DP330" s="96"/>
      <c r="DQ330" s="96"/>
      <c r="DR330" s="96"/>
      <c r="DS330" s="96"/>
      <c r="DT330" s="96"/>
      <c r="DU330" s="96"/>
      <c r="DV330" s="96"/>
      <c r="DW330" s="96"/>
      <c r="DX330" s="96"/>
      <c r="DY330" s="96"/>
      <c r="DZ330" s="96"/>
      <c r="EA330" s="96"/>
      <c r="EB330" s="96"/>
      <c r="EC330" s="96"/>
      <c r="ED330" s="96"/>
      <c r="EE330" s="96"/>
      <c r="EF330" s="96"/>
      <c r="EG330" s="96"/>
      <c r="EH330" s="96"/>
    </row>
    <row r="331" spans="2:138" s="264" customFormat="1">
      <c r="B331" s="252" t="s">
        <v>463</v>
      </c>
      <c r="C331" s="254"/>
      <c r="D331" s="263"/>
      <c r="E331" s="263"/>
      <c r="F331" s="263"/>
      <c r="H331" s="268"/>
      <c r="I331" s="268"/>
      <c r="J331" s="268"/>
      <c r="K331" s="268"/>
      <c r="L331" s="268"/>
      <c r="M331" s="268"/>
      <c r="N331" s="268"/>
      <c r="O331" s="268"/>
      <c r="P331" s="268"/>
      <c r="Q331" s="268"/>
      <c r="R331" s="268"/>
      <c r="S331" s="268"/>
      <c r="T331" s="268"/>
      <c r="U331" s="269"/>
      <c r="V331" s="269"/>
      <c r="W331" s="269"/>
      <c r="X331" s="269"/>
      <c r="Y331" s="269"/>
      <c r="Z331" s="269"/>
      <c r="AA331" s="269"/>
      <c r="AB331" s="269"/>
      <c r="AC331" s="269"/>
      <c r="AD331" s="269"/>
      <c r="AE331" s="269"/>
      <c r="AF331" s="269"/>
      <c r="AG331" s="269"/>
      <c r="AH331" s="268"/>
      <c r="AI331" s="268"/>
      <c r="AJ331" s="268"/>
      <c r="AK331" s="268"/>
      <c r="AL331" s="268"/>
      <c r="AM331" s="268"/>
      <c r="AN331" s="268"/>
      <c r="AO331" s="268"/>
      <c r="AP331" s="268"/>
      <c r="AQ331" s="268"/>
      <c r="AR331" s="268"/>
      <c r="AS331" s="268"/>
      <c r="AT331" s="268"/>
      <c r="AU331" s="268"/>
      <c r="AV331" s="268"/>
      <c r="AW331" s="268"/>
      <c r="AX331" s="268"/>
      <c r="AY331" s="268"/>
      <c r="AZ331" s="269"/>
      <c r="BA331" s="269"/>
      <c r="BB331" s="269"/>
      <c r="BC331" s="269"/>
      <c r="BD331" s="269"/>
      <c r="BE331" s="269"/>
      <c r="BF331" s="269"/>
      <c r="BG331" s="269"/>
      <c r="BH331" s="269"/>
      <c r="BI331" s="269"/>
      <c r="BJ331" s="269"/>
      <c r="BK331" s="269"/>
      <c r="BL331" s="269"/>
      <c r="BM331" s="269"/>
      <c r="BN331" s="269"/>
      <c r="BO331" s="269"/>
      <c r="BP331" s="269"/>
      <c r="BQ331" s="269"/>
      <c r="BR331" s="269"/>
      <c r="BS331" s="269"/>
      <c r="BT331" s="269"/>
      <c r="BU331" s="269"/>
      <c r="BV331" s="269"/>
      <c r="BW331" s="269"/>
      <c r="BX331" s="269"/>
      <c r="BY331" s="269"/>
      <c r="BZ331" s="269"/>
      <c r="CA331" s="269"/>
      <c r="CB331" s="269"/>
      <c r="CC331" s="269"/>
      <c r="CD331" s="269"/>
      <c r="CE331" s="269"/>
      <c r="CF331" s="269"/>
      <c r="CG331" s="269"/>
      <c r="CH331" s="269"/>
      <c r="CI331" s="268"/>
      <c r="CJ331" s="268"/>
      <c r="CK331" s="268"/>
      <c r="CL331" s="268"/>
      <c r="CM331" s="268"/>
      <c r="CN331" s="268"/>
      <c r="CO331" s="268"/>
      <c r="CP331" s="268"/>
      <c r="CQ331" s="268"/>
      <c r="CR331" s="268"/>
      <c r="CS331" s="268"/>
      <c r="CT331" s="268"/>
      <c r="CU331" s="268"/>
      <c r="CV331" s="268"/>
      <c r="CW331" s="268"/>
      <c r="CX331" s="269"/>
      <c r="CY331" s="269"/>
      <c r="CZ331" s="269"/>
      <c r="DA331" s="269"/>
      <c r="DB331" s="269"/>
      <c r="DC331" s="269"/>
      <c r="DD331" s="269"/>
      <c r="DE331" s="269"/>
      <c r="DF331" s="269"/>
      <c r="DG331" s="269"/>
      <c r="DH331" s="269"/>
      <c r="DI331" s="269"/>
      <c r="DJ331" s="269"/>
      <c r="DK331" s="269"/>
      <c r="DL331" s="269"/>
      <c r="DM331" s="269"/>
      <c r="DN331" s="269"/>
      <c r="DO331" s="269"/>
      <c r="DP331" s="269"/>
      <c r="DQ331" s="269"/>
      <c r="DR331" s="269"/>
      <c r="DS331" s="269"/>
      <c r="DT331" s="269"/>
      <c r="DU331" s="269"/>
      <c r="DV331" s="269"/>
      <c r="DW331" s="269"/>
      <c r="DX331" s="269"/>
      <c r="DY331" s="269"/>
      <c r="DZ331" s="269"/>
      <c r="EA331" s="269"/>
      <c r="EB331" s="269"/>
      <c r="EC331" s="269"/>
      <c r="ED331" s="269"/>
      <c r="EE331" s="269"/>
      <c r="EF331" s="269"/>
      <c r="EG331" s="269"/>
      <c r="EH331" s="269"/>
    </row>
    <row r="332" spans="2:138">
      <c r="B332" s="105" t="s">
        <v>464</v>
      </c>
      <c r="C332" s="106" t="s">
        <v>174</v>
      </c>
      <c r="H332" s="139">
        <v>31</v>
      </c>
      <c r="I332" s="139">
        <v>31</v>
      </c>
      <c r="J332" s="139">
        <v>31</v>
      </c>
      <c r="K332" s="139">
        <v>31</v>
      </c>
      <c r="L332" s="139">
        <v>31</v>
      </c>
      <c r="M332" s="139">
        <v>31</v>
      </c>
      <c r="N332" s="139">
        <v>32</v>
      </c>
      <c r="O332" s="139">
        <v>34</v>
      </c>
      <c r="P332" s="139">
        <v>34</v>
      </c>
      <c r="Q332" s="139">
        <v>34</v>
      </c>
      <c r="R332" s="139">
        <v>34</v>
      </c>
      <c r="S332" s="139"/>
      <c r="T332" s="195">
        <v>34</v>
      </c>
      <c r="U332" s="139">
        <v>34</v>
      </c>
      <c r="V332" s="139">
        <v>34</v>
      </c>
      <c r="W332" s="139"/>
      <c r="X332" s="139"/>
      <c r="Y332" s="139"/>
      <c r="Z332" s="139"/>
      <c r="AA332" s="139"/>
      <c r="AB332" s="139"/>
      <c r="AC332" s="139"/>
      <c r="AD332" s="139"/>
      <c r="AE332" s="139"/>
      <c r="AF332" s="94"/>
      <c r="AG332" s="94"/>
      <c r="AH332" s="242"/>
      <c r="AI332" s="242"/>
      <c r="AJ332" s="242"/>
      <c r="AK332" s="242"/>
      <c r="AL332" s="242"/>
      <c r="AM332" s="242"/>
      <c r="AN332" s="242"/>
      <c r="AO332" s="242"/>
      <c r="AP332" s="242"/>
      <c r="AQ332" s="242"/>
      <c r="AR332" s="242"/>
      <c r="AS332" s="242"/>
      <c r="AT332" s="242"/>
      <c r="AU332" s="242"/>
      <c r="AV332" s="242"/>
      <c r="AW332" s="242"/>
      <c r="AX332" s="242"/>
      <c r="AY332" s="242"/>
      <c r="AZ332" s="139">
        <v>31</v>
      </c>
      <c r="BA332" s="139">
        <v>31</v>
      </c>
      <c r="BB332" s="139">
        <v>31</v>
      </c>
      <c r="BC332" s="139">
        <v>31</v>
      </c>
      <c r="BD332" s="139">
        <v>31</v>
      </c>
      <c r="BE332" s="139">
        <v>31</v>
      </c>
      <c r="BF332" s="139">
        <v>31</v>
      </c>
      <c r="BG332" s="139">
        <v>31</v>
      </c>
      <c r="BH332" s="139">
        <v>31</v>
      </c>
      <c r="BI332" s="139">
        <v>31</v>
      </c>
      <c r="BJ332" s="139">
        <v>31</v>
      </c>
      <c r="BK332" s="139">
        <v>32</v>
      </c>
      <c r="BL332" s="139">
        <v>32</v>
      </c>
      <c r="BM332" s="139">
        <v>32</v>
      </c>
      <c r="BN332" s="139">
        <v>32</v>
      </c>
      <c r="BO332" s="139">
        <v>32</v>
      </c>
      <c r="BP332" s="139">
        <v>32</v>
      </c>
      <c r="BQ332" s="139">
        <v>32</v>
      </c>
      <c r="BR332" s="139">
        <v>32</v>
      </c>
      <c r="BS332" s="139">
        <v>32</v>
      </c>
      <c r="BT332" s="139">
        <v>34</v>
      </c>
      <c r="BU332" s="139">
        <v>34</v>
      </c>
      <c r="BV332" s="139">
        <v>34</v>
      </c>
      <c r="BW332" s="139">
        <v>34</v>
      </c>
      <c r="BX332" s="139">
        <v>33</v>
      </c>
      <c r="BY332" s="139">
        <v>34</v>
      </c>
      <c r="BZ332" s="139">
        <v>34</v>
      </c>
      <c r="CA332" s="139">
        <v>34</v>
      </c>
      <c r="CB332" s="139">
        <v>34</v>
      </c>
      <c r="CC332" s="139">
        <v>34</v>
      </c>
      <c r="CD332" s="139">
        <v>34</v>
      </c>
      <c r="CE332" s="139">
        <v>34</v>
      </c>
      <c r="CF332" s="95">
        <v>34</v>
      </c>
      <c r="CG332" s="95">
        <v>34</v>
      </c>
      <c r="CH332" s="95">
        <v>34</v>
      </c>
      <c r="CI332" s="183">
        <v>34</v>
      </c>
      <c r="CJ332" s="183">
        <v>34</v>
      </c>
      <c r="CK332" s="183">
        <v>34</v>
      </c>
      <c r="CL332" s="183">
        <v>34</v>
      </c>
      <c r="CM332" s="183">
        <v>34</v>
      </c>
      <c r="CN332" s="183">
        <v>34</v>
      </c>
      <c r="CO332" s="183">
        <v>34</v>
      </c>
      <c r="CP332" s="183">
        <v>34</v>
      </c>
      <c r="CQ332" s="183">
        <v>34</v>
      </c>
      <c r="CR332" s="183">
        <v>34</v>
      </c>
      <c r="CS332" s="183">
        <v>34</v>
      </c>
      <c r="CT332" s="183">
        <v>34</v>
      </c>
      <c r="CU332" s="183">
        <v>34</v>
      </c>
      <c r="CV332" s="183">
        <v>34</v>
      </c>
      <c r="CW332" s="183">
        <v>34</v>
      </c>
      <c r="CX332" s="95">
        <v>34</v>
      </c>
      <c r="CY332" s="95"/>
      <c r="CZ332" s="95"/>
      <c r="DA332" s="95"/>
      <c r="DB332" s="95"/>
      <c r="DC332" s="95"/>
      <c r="DD332" s="95"/>
      <c r="DE332" s="95"/>
      <c r="DF332" s="95"/>
      <c r="DG332" s="95"/>
      <c r="DH332" s="95"/>
      <c r="DI332" s="95"/>
      <c r="DJ332" s="95"/>
      <c r="DK332" s="95"/>
      <c r="DL332" s="95"/>
      <c r="DM332" s="95"/>
      <c r="DN332" s="95"/>
      <c r="DO332" s="95"/>
      <c r="DP332" s="95"/>
      <c r="DQ332" s="95"/>
      <c r="DR332" s="95"/>
      <c r="DS332" s="95"/>
      <c r="DT332" s="95"/>
      <c r="DU332" s="95"/>
      <c r="DV332" s="95"/>
      <c r="DW332" s="95"/>
      <c r="DX332" s="95"/>
      <c r="DY332" s="95"/>
      <c r="DZ332" s="95"/>
      <c r="EA332" s="95"/>
      <c r="EB332" s="95"/>
      <c r="EC332" s="95"/>
      <c r="ED332" s="95"/>
      <c r="EE332" s="95"/>
      <c r="EF332" s="95"/>
      <c r="EG332" s="95"/>
      <c r="EH332" s="95"/>
    </row>
    <row r="333" spans="2:138">
      <c r="B333" s="105" t="s">
        <v>465</v>
      </c>
      <c r="C333" s="106" t="s">
        <v>153</v>
      </c>
      <c r="H333" s="96">
        <v>4901403.1169040734</v>
      </c>
      <c r="I333" s="96">
        <v>4381918.4043195872</v>
      </c>
      <c r="J333" s="96">
        <v>4653657.3910258794</v>
      </c>
      <c r="K333" s="96">
        <v>3891953.7868607151</v>
      </c>
      <c r="L333" s="96">
        <v>4002051.130479808</v>
      </c>
      <c r="M333" s="96">
        <v>3823373.7842310541</v>
      </c>
      <c r="N333" s="96">
        <v>4216690.5430963226</v>
      </c>
      <c r="O333" s="96">
        <v>3744739.59</v>
      </c>
      <c r="P333" s="96">
        <v>4002530.5845324756</v>
      </c>
      <c r="Q333" s="96">
        <f>+Q9</f>
        <v>3847318.8000001237</v>
      </c>
      <c r="R333" s="96">
        <v>3867046</v>
      </c>
      <c r="S333" s="139"/>
      <c r="T333" s="183">
        <v>4622634</v>
      </c>
      <c r="U333" s="96">
        <v>3986891.3412750126</v>
      </c>
      <c r="V333" s="96">
        <v>4217407.8641366176</v>
      </c>
      <c r="W333" s="96"/>
      <c r="X333" s="96"/>
      <c r="Y333" s="96"/>
      <c r="Z333" s="96"/>
      <c r="AA333" s="96"/>
      <c r="AB333" s="96"/>
      <c r="AC333" s="96"/>
      <c r="AD333" s="96"/>
      <c r="AE333" s="96"/>
      <c r="AF333" s="93"/>
      <c r="AG333" s="93"/>
      <c r="AH333" s="183"/>
      <c r="AI333" s="183"/>
      <c r="AJ333" s="183"/>
      <c r="AK333" s="183"/>
      <c r="AL333" s="183"/>
      <c r="AM333" s="183"/>
      <c r="AN333" s="183"/>
      <c r="AO333" s="183"/>
      <c r="AP333" s="183"/>
      <c r="AQ333" s="183"/>
      <c r="AR333" s="183"/>
      <c r="AS333" s="183"/>
      <c r="AT333" s="183"/>
      <c r="AU333" s="183"/>
      <c r="AV333" s="183"/>
      <c r="AW333" s="183"/>
      <c r="AX333" s="183"/>
      <c r="AY333" s="183"/>
      <c r="AZ333" s="139">
        <v>981151.6</v>
      </c>
      <c r="BA333" s="139">
        <v>983320.8</v>
      </c>
      <c r="BB333" s="139">
        <v>851747.6</v>
      </c>
      <c r="BC333" s="139">
        <v>881592.8</v>
      </c>
      <c r="BD333" s="139">
        <v>695686</v>
      </c>
      <c r="BE333" s="139">
        <f>+BE9</f>
        <v>617010.23999999813</v>
      </c>
      <c r="BF333" s="139">
        <f>+BF9</f>
        <v>780956.87999998988</v>
      </c>
      <c r="BG333" s="139">
        <f>+BG9</f>
        <v>819868</v>
      </c>
      <c r="BH333" s="139">
        <v>919294.23999999044</v>
      </c>
      <c r="BI333" s="139">
        <v>840880.15999999258</v>
      </c>
      <c r="BJ333" s="139">
        <v>893521.11999998207</v>
      </c>
      <c r="BK333" s="139">
        <v>839739.67999999539</v>
      </c>
      <c r="BL333" s="139">
        <v>841925</v>
      </c>
      <c r="BM333" s="139">
        <v>764360.08000000857</v>
      </c>
      <c r="BN333" s="139">
        <v>812444</v>
      </c>
      <c r="BO333" s="139">
        <v>758668</v>
      </c>
      <c r="BP333" s="139">
        <v>775262</v>
      </c>
      <c r="BQ333" s="139">
        <v>819560</v>
      </c>
      <c r="BR333" s="139">
        <f t="shared" ref="BR333:BZ333" si="186">+BR9</f>
        <v>821712.64000001492</v>
      </c>
      <c r="BS333" s="139">
        <f t="shared" si="186"/>
        <v>846261.1200000149</v>
      </c>
      <c r="BT333" s="139">
        <f t="shared" si="186"/>
        <v>893282.08000001102</v>
      </c>
      <c r="BU333" s="139">
        <f t="shared" si="186"/>
        <v>884962</v>
      </c>
      <c r="BV333" s="139">
        <f t="shared" si="186"/>
        <v>852924.56000000983</v>
      </c>
      <c r="BW333" s="139">
        <f t="shared" si="186"/>
        <v>903957.2000000258</v>
      </c>
      <c r="BX333" s="139">
        <f t="shared" si="186"/>
        <v>861033.52000000735</v>
      </c>
      <c r="BY333" s="139">
        <f t="shared" si="186"/>
        <v>850027.68000000692</v>
      </c>
      <c r="BZ333" s="139">
        <f t="shared" si="186"/>
        <v>888591.44000000693</v>
      </c>
      <c r="CA333" s="139">
        <v>846698.0000000099</v>
      </c>
      <c r="CB333" s="139">
        <v>796035.12000001001</v>
      </c>
      <c r="CC333" s="139">
        <v>749112.47999999963</v>
      </c>
      <c r="CD333" s="139">
        <v>746591.52000000631</v>
      </c>
      <c r="CE333" s="139">
        <v>962915.28000000399</v>
      </c>
      <c r="CF333" s="95">
        <v>932459.92000000586</v>
      </c>
      <c r="CG333" s="95">
        <v>918172.00000000081</v>
      </c>
      <c r="CH333" s="95">
        <v>945944.07999999984</v>
      </c>
      <c r="CI333" s="183">
        <v>970976.00000001374</v>
      </c>
      <c r="CJ333" s="183">
        <f>+CJ9</f>
        <v>995221.83999999869</v>
      </c>
      <c r="CK333" s="183">
        <f>+CK9</f>
        <v>933169.35999999661</v>
      </c>
      <c r="CL333" s="183">
        <v>856344.31999999867</v>
      </c>
      <c r="CM333" s="183">
        <v>878106.95999999391</v>
      </c>
      <c r="CN333" s="183">
        <v>896530.39999999315</v>
      </c>
      <c r="CO333" s="183">
        <v>814756.47999999451</v>
      </c>
      <c r="CP333" s="183">
        <v>851621.99999999488</v>
      </c>
      <c r="CQ333" s="183">
        <v>829689.15999999992</v>
      </c>
      <c r="CR333" s="183">
        <f t="shared" ref="CR333:CX333" si="187">+CR9</f>
        <v>832699.83999999985</v>
      </c>
      <c r="CS333" s="183">
        <f t="shared" si="187"/>
        <v>846701</v>
      </c>
      <c r="CT333" s="183">
        <f t="shared" si="187"/>
        <v>840041</v>
      </c>
      <c r="CU333" s="183">
        <f t="shared" si="187"/>
        <v>876870.90399999544</v>
      </c>
      <c r="CV333" s="183">
        <f t="shared" si="187"/>
        <v>963205.15999998851</v>
      </c>
      <c r="CW333" s="183">
        <f t="shared" si="187"/>
        <v>840811.7999999926</v>
      </c>
      <c r="CX333" s="96">
        <f t="shared" si="187"/>
        <v>919743.87999998883</v>
      </c>
      <c r="CY333" s="96"/>
      <c r="CZ333" s="96"/>
      <c r="DA333" s="96"/>
      <c r="DB333" s="96"/>
      <c r="DC333" s="96"/>
      <c r="DD333" s="96"/>
      <c r="DE333" s="96"/>
      <c r="DF333" s="96"/>
      <c r="DG333" s="96"/>
      <c r="DH333" s="96"/>
      <c r="DI333" s="96"/>
      <c r="DJ333" s="96"/>
      <c r="DK333" s="96"/>
      <c r="DL333" s="96"/>
      <c r="DM333" s="96"/>
      <c r="DN333" s="96"/>
      <c r="DO333" s="96"/>
      <c r="DP333" s="96"/>
      <c r="DQ333" s="96"/>
      <c r="DR333" s="96"/>
      <c r="DS333" s="96"/>
      <c r="DT333" s="96"/>
      <c r="DU333" s="96"/>
      <c r="DV333" s="96"/>
      <c r="DW333" s="96"/>
      <c r="DX333" s="96"/>
      <c r="DY333" s="96"/>
      <c r="DZ333" s="96"/>
      <c r="EA333" s="96"/>
      <c r="EB333" s="96"/>
      <c r="EC333" s="96"/>
      <c r="ED333" s="96"/>
      <c r="EE333" s="96"/>
      <c r="EF333" s="96"/>
      <c r="EG333" s="96"/>
      <c r="EH333" s="96"/>
    </row>
    <row r="334" spans="2:138">
      <c r="B334" s="105" t="s">
        <v>466</v>
      </c>
      <c r="C334" s="106" t="s">
        <v>181</v>
      </c>
      <c r="H334" s="139">
        <f t="shared" ref="H334:Q334" si="188">+H336*H337</f>
        <v>20651.96</v>
      </c>
      <c r="I334" s="139">
        <f t="shared" si="188"/>
        <v>18095.466056762656</v>
      </c>
      <c r="J334" s="139">
        <f t="shared" si="188"/>
        <v>19531.418010980866</v>
      </c>
      <c r="K334" s="139">
        <f t="shared" si="188"/>
        <v>18394.919279408339</v>
      </c>
      <c r="L334" s="139">
        <f t="shared" si="188"/>
        <v>20265.560000000001</v>
      </c>
      <c r="M334" s="139">
        <f t="shared" si="188"/>
        <v>20088</v>
      </c>
      <c r="N334" s="139">
        <f t="shared" si="188"/>
        <v>22379.52</v>
      </c>
      <c r="O334" s="139">
        <f t="shared" si="188"/>
        <v>23637.435882926915</v>
      </c>
      <c r="P334" s="139">
        <f t="shared" si="188"/>
        <v>22382.11</v>
      </c>
      <c r="Q334" s="139">
        <f t="shared" si="188"/>
        <v>23387.863280669146</v>
      </c>
      <c r="R334" s="139">
        <v>22851.660523763199</v>
      </c>
      <c r="S334" s="139"/>
      <c r="T334" s="183">
        <v>21310.7</v>
      </c>
      <c r="U334" s="96">
        <v>21353.800830779735</v>
      </c>
      <c r="V334" s="96">
        <v>22961.398095238095</v>
      </c>
      <c r="W334" s="96"/>
      <c r="X334" s="96"/>
      <c r="Y334" s="96"/>
      <c r="Z334" s="96"/>
      <c r="AA334" s="96"/>
      <c r="AB334" s="96"/>
      <c r="AC334" s="96"/>
      <c r="AD334" s="96"/>
      <c r="AE334" s="96"/>
      <c r="AF334" s="94"/>
      <c r="AG334" s="94"/>
      <c r="AH334" s="183"/>
      <c r="AI334" s="183"/>
      <c r="AJ334" s="183"/>
      <c r="AK334" s="183"/>
      <c r="AL334" s="183"/>
      <c r="AM334" s="183"/>
      <c r="AN334" s="183"/>
      <c r="AO334" s="183"/>
      <c r="AP334" s="183"/>
      <c r="AQ334" s="183"/>
      <c r="AR334" s="183"/>
      <c r="AS334" s="183"/>
      <c r="AT334" s="183"/>
      <c r="AU334" s="183"/>
      <c r="AV334" s="183"/>
      <c r="AW334" s="183"/>
      <c r="AX334" s="183"/>
      <c r="AY334" s="183"/>
      <c r="AZ334" s="139">
        <f t="shared" ref="AZ334:BG334" si="189">+AZ336-AZ335</f>
        <v>4367</v>
      </c>
      <c r="BA334" s="139">
        <f t="shared" si="189"/>
        <v>4250</v>
      </c>
      <c r="BB334" s="139">
        <f t="shared" si="189"/>
        <v>4360</v>
      </c>
      <c r="BC334" s="139">
        <f t="shared" si="189"/>
        <v>4502</v>
      </c>
      <c r="BD334" s="139">
        <f t="shared" si="189"/>
        <v>4510.3999999999996</v>
      </c>
      <c r="BE334" s="139">
        <f t="shared" si="189"/>
        <v>4418.45</v>
      </c>
      <c r="BF334" s="139">
        <f t="shared" si="189"/>
        <v>4368.6000000000004</v>
      </c>
      <c r="BG334" s="139">
        <f t="shared" si="189"/>
        <v>4350</v>
      </c>
      <c r="BH334" s="139">
        <v>4412.32</v>
      </c>
      <c r="BI334" s="139">
        <v>4509.7</v>
      </c>
      <c r="BJ334" s="139">
        <v>4665.5</v>
      </c>
      <c r="BK334" s="139">
        <v>4958.8</v>
      </c>
      <c r="BL334" s="139">
        <v>4529.7</v>
      </c>
      <c r="BM334" s="139">
        <v>4624.1333333333332</v>
      </c>
      <c r="BN334" s="139">
        <v>4744.8</v>
      </c>
      <c r="BO334" s="139">
        <v>4952.2666666666664</v>
      </c>
      <c r="BP334" s="139">
        <v>4650.9833333333336</v>
      </c>
      <c r="BQ334" s="139">
        <v>4725.5666666666666</v>
      </c>
      <c r="BR334" s="139">
        <f t="shared" ref="BR334:BX334" si="190">+BR336-BR335</f>
        <v>4586.1000000000004</v>
      </c>
      <c r="BS334" s="139">
        <f t="shared" si="190"/>
        <v>4507.8999999999996</v>
      </c>
      <c r="BT334" s="139">
        <f t="shared" si="190"/>
        <v>4873.6000000000004</v>
      </c>
      <c r="BU334" s="139">
        <f t="shared" si="190"/>
        <v>5035.1000000000004</v>
      </c>
      <c r="BV334" s="139">
        <f t="shared" si="190"/>
        <v>4925</v>
      </c>
      <c r="BW334" s="139">
        <f t="shared" si="190"/>
        <v>4936</v>
      </c>
      <c r="BX334" s="139">
        <f t="shared" si="190"/>
        <v>4926.3</v>
      </c>
      <c r="BY334" s="139">
        <f>+BY336-BY335</f>
        <v>5176.1333333333332</v>
      </c>
      <c r="BZ334" s="139">
        <f>+BZ336-BZ335</f>
        <v>5235.583333333333</v>
      </c>
      <c r="CA334" s="139">
        <v>5089.8</v>
      </c>
      <c r="CB334" s="139">
        <v>5134</v>
      </c>
      <c r="CC334" s="139">
        <v>4985.2</v>
      </c>
      <c r="CD334" s="139">
        <v>4724</v>
      </c>
      <c r="CE334" s="139">
        <v>4651</v>
      </c>
      <c r="CF334" s="95">
        <v>4529</v>
      </c>
      <c r="CG334" s="95">
        <v>4990</v>
      </c>
      <c r="CH334" s="95">
        <v>4522.45</v>
      </c>
      <c r="CI334" s="183">
        <v>4868</v>
      </c>
      <c r="CJ334" s="183">
        <f>+CJ336-CJ335</f>
        <v>5145.4333333333334</v>
      </c>
      <c r="CK334" s="183">
        <f>+CK336-CK335</f>
        <v>5035.1499999999996</v>
      </c>
      <c r="CL334" s="183">
        <v>4728.8</v>
      </c>
      <c r="CM334" s="183">
        <v>4914.2</v>
      </c>
      <c r="CN334" s="183">
        <v>5019.3</v>
      </c>
      <c r="CO334" s="183">
        <v>5005.3</v>
      </c>
      <c r="CP334" s="183">
        <v>5302.3833333333332</v>
      </c>
      <c r="CQ334" s="183">
        <v>5278.333333333333</v>
      </c>
      <c r="CR334" s="183">
        <f>+CR336-CR335</f>
        <v>5081.7666666666664</v>
      </c>
      <c r="CS334" s="183">
        <f t="shared" ref="CS334:CX334" si="191">+CS336-CS335</f>
        <v>4612.8833333333332</v>
      </c>
      <c r="CT334" s="183">
        <f t="shared" si="191"/>
        <v>4907.8</v>
      </c>
      <c r="CU334" s="183">
        <f t="shared" si="191"/>
        <v>4971.8999999999996</v>
      </c>
      <c r="CV334" s="183">
        <f t="shared" si="191"/>
        <v>5005.3</v>
      </c>
      <c r="CW334" s="183">
        <f t="shared" si="191"/>
        <v>4739.7</v>
      </c>
      <c r="CX334" s="96">
        <f t="shared" si="191"/>
        <v>4972.8999999999996</v>
      </c>
      <c r="CY334" s="96"/>
      <c r="CZ334" s="96"/>
      <c r="DA334" s="96"/>
      <c r="DB334" s="96"/>
      <c r="DC334" s="96"/>
      <c r="DD334" s="96"/>
      <c r="DE334" s="96"/>
      <c r="DF334" s="96"/>
      <c r="DG334" s="96"/>
      <c r="DH334" s="96"/>
      <c r="DI334" s="96"/>
      <c r="DJ334" s="96"/>
      <c r="DK334" s="96"/>
      <c r="DL334" s="96"/>
      <c r="DM334" s="96"/>
      <c r="DN334" s="96"/>
      <c r="DO334" s="96"/>
      <c r="DP334" s="96"/>
      <c r="DQ334" s="96"/>
      <c r="DR334" s="96"/>
      <c r="DS334" s="96"/>
      <c r="DT334" s="96"/>
      <c r="DU334" s="96"/>
      <c r="DV334" s="96"/>
      <c r="DW334" s="96"/>
      <c r="DX334" s="96"/>
      <c r="DY334" s="96"/>
      <c r="DZ334" s="96"/>
      <c r="EA334" s="96"/>
      <c r="EB334" s="96"/>
      <c r="EC334" s="96"/>
      <c r="ED334" s="96"/>
      <c r="EE334" s="96"/>
      <c r="EF334" s="96"/>
      <c r="EG334" s="96"/>
      <c r="EH334" s="96"/>
    </row>
    <row r="335" spans="2:138">
      <c r="B335" s="105" t="s">
        <v>467</v>
      </c>
      <c r="C335" s="106" t="s">
        <v>181</v>
      </c>
      <c r="H335" s="139">
        <f t="shared" ref="H335:Q335" si="192">+H336-H334</f>
        <v>2412.0400000000009</v>
      </c>
      <c r="I335" s="139">
        <f t="shared" si="192"/>
        <v>2736.5339432373439</v>
      </c>
      <c r="J335" s="139">
        <f t="shared" si="192"/>
        <v>3532.5819890191342</v>
      </c>
      <c r="K335" s="139">
        <f t="shared" si="192"/>
        <v>3925.0807205916608</v>
      </c>
      <c r="L335" s="139">
        <f t="shared" si="192"/>
        <v>2798.4399999999987</v>
      </c>
      <c r="M335" s="139">
        <f t="shared" si="192"/>
        <v>2232</v>
      </c>
      <c r="N335" s="139">
        <f t="shared" si="192"/>
        <v>1428.4799999999996</v>
      </c>
      <c r="O335" s="139">
        <f t="shared" si="192"/>
        <v>1658.5641170730851</v>
      </c>
      <c r="P335" s="139">
        <f t="shared" si="192"/>
        <v>2097.8899999999994</v>
      </c>
      <c r="Q335" s="139">
        <f t="shared" si="192"/>
        <v>1908.1367193308542</v>
      </c>
      <c r="R335" s="139">
        <v>1628.3394762368007</v>
      </c>
      <c r="S335" s="139"/>
      <c r="T335" s="183">
        <v>3985.3</v>
      </c>
      <c r="U335" s="96">
        <v>1494.1991692202646</v>
      </c>
      <c r="V335" s="96">
        <v>3661.9</v>
      </c>
      <c r="W335" s="96"/>
      <c r="X335" s="96"/>
      <c r="Y335" s="96"/>
      <c r="Z335" s="96"/>
      <c r="AA335" s="96"/>
      <c r="AB335" s="96"/>
      <c r="AC335" s="96"/>
      <c r="AD335" s="96"/>
      <c r="AE335" s="96"/>
      <c r="AF335" s="94"/>
      <c r="AG335" s="94"/>
      <c r="AH335" s="183"/>
      <c r="AI335" s="183"/>
      <c r="AJ335" s="183"/>
      <c r="AK335" s="183"/>
      <c r="AL335" s="183"/>
      <c r="AM335" s="183"/>
      <c r="AN335" s="183"/>
      <c r="AO335" s="183"/>
      <c r="AP335" s="183"/>
      <c r="AQ335" s="183"/>
      <c r="AR335" s="183"/>
      <c r="AS335" s="183"/>
      <c r="AT335" s="183"/>
      <c r="AU335" s="183"/>
      <c r="AV335" s="183"/>
      <c r="AW335" s="183"/>
      <c r="AX335" s="183"/>
      <c r="AY335" s="183"/>
      <c r="AZ335" s="139">
        <v>841</v>
      </c>
      <c r="BA335" s="139">
        <v>958</v>
      </c>
      <c r="BB335" s="139">
        <v>848</v>
      </c>
      <c r="BC335" s="139">
        <v>706</v>
      </c>
      <c r="BD335" s="139">
        <v>697.59999999999991</v>
      </c>
      <c r="BE335" s="139">
        <v>789.55</v>
      </c>
      <c r="BF335" s="139">
        <v>839.4</v>
      </c>
      <c r="BG335" s="139">
        <v>858</v>
      </c>
      <c r="BH335" s="139">
        <v>795.68</v>
      </c>
      <c r="BI335" s="139">
        <v>698.3</v>
      </c>
      <c r="BJ335" s="139">
        <v>542.5</v>
      </c>
      <c r="BK335" s="139">
        <v>417.2</v>
      </c>
      <c r="BL335" s="139">
        <v>846.3</v>
      </c>
      <c r="BM335" s="139">
        <v>751.86666666666702</v>
      </c>
      <c r="BN335" s="139">
        <v>631.20000000000016</v>
      </c>
      <c r="BO335" s="139">
        <v>423.73333333333335</v>
      </c>
      <c r="BP335" s="139">
        <v>725.01666666666665</v>
      </c>
      <c r="BQ335" s="139">
        <v>650.43333333333328</v>
      </c>
      <c r="BR335" s="139">
        <v>789.9</v>
      </c>
      <c r="BS335" s="139">
        <v>868.1</v>
      </c>
      <c r="BT335" s="139">
        <v>838.4</v>
      </c>
      <c r="BU335" s="139">
        <v>676.9</v>
      </c>
      <c r="BV335" s="139">
        <v>787</v>
      </c>
      <c r="BW335" s="139">
        <v>776</v>
      </c>
      <c r="BX335" s="139">
        <v>617.70000000000005</v>
      </c>
      <c r="BY335" s="139">
        <v>535.86666666666656</v>
      </c>
      <c r="BZ335" s="139">
        <v>476.41666666666669</v>
      </c>
      <c r="CA335" s="139">
        <v>622.20000000000005</v>
      </c>
      <c r="CB335" s="139">
        <v>578</v>
      </c>
      <c r="CC335" s="139">
        <v>726.8</v>
      </c>
      <c r="CD335" s="139">
        <v>988</v>
      </c>
      <c r="CE335" s="139">
        <v>1061</v>
      </c>
      <c r="CF335" s="95">
        <v>1183</v>
      </c>
      <c r="CG335" s="95">
        <v>722</v>
      </c>
      <c r="CH335" s="95">
        <v>1189.55</v>
      </c>
      <c r="CI335" s="183">
        <v>844</v>
      </c>
      <c r="CJ335" s="183">
        <v>566.56666666666661</v>
      </c>
      <c r="CK335" s="183">
        <v>676.84999999999991</v>
      </c>
      <c r="CL335" s="183">
        <v>983.2</v>
      </c>
      <c r="CM335" s="183">
        <v>797.8</v>
      </c>
      <c r="CN335" s="183">
        <v>692.7</v>
      </c>
      <c r="CO335" s="183">
        <v>706.7</v>
      </c>
      <c r="CP335" s="183">
        <v>409.61666666666662</v>
      </c>
      <c r="CQ335" s="183">
        <v>433.66666666666669</v>
      </c>
      <c r="CR335" s="183">
        <v>630.23333333333358</v>
      </c>
      <c r="CS335" s="183">
        <v>1099.1166666666666</v>
      </c>
      <c r="CT335" s="183">
        <v>804.2</v>
      </c>
      <c r="CU335" s="183">
        <v>740.1</v>
      </c>
      <c r="CV335" s="183">
        <v>706.7</v>
      </c>
      <c r="CW335" s="183">
        <v>972.3</v>
      </c>
      <c r="CX335" s="96">
        <v>739.1</v>
      </c>
      <c r="CY335" s="96"/>
      <c r="CZ335" s="96"/>
      <c r="DA335" s="96"/>
      <c r="DB335" s="96"/>
      <c r="DC335" s="96"/>
      <c r="DD335" s="96"/>
      <c r="DE335" s="96"/>
      <c r="DF335" s="96"/>
      <c r="DG335" s="96"/>
      <c r="DH335" s="96"/>
      <c r="DI335" s="96"/>
      <c r="DJ335" s="96"/>
      <c r="DK335" s="96"/>
      <c r="DL335" s="96"/>
      <c r="DM335" s="96"/>
      <c r="DN335" s="96"/>
      <c r="DO335" s="96"/>
      <c r="DP335" s="96"/>
      <c r="DQ335" s="96"/>
      <c r="DR335" s="96"/>
      <c r="DS335" s="96"/>
      <c r="DT335" s="96"/>
      <c r="DU335" s="96"/>
      <c r="DV335" s="96"/>
      <c r="DW335" s="96"/>
      <c r="DX335" s="96"/>
      <c r="DY335" s="96"/>
      <c r="DZ335" s="96"/>
      <c r="EA335" s="96"/>
      <c r="EB335" s="96"/>
      <c r="EC335" s="96"/>
      <c r="ED335" s="96"/>
      <c r="EE335" s="96"/>
      <c r="EF335" s="96"/>
      <c r="EG335" s="96"/>
      <c r="EH335" s="96"/>
    </row>
    <row r="336" spans="2:138">
      <c r="B336" s="104" t="s">
        <v>468</v>
      </c>
      <c r="C336" s="106" t="s">
        <v>181</v>
      </c>
      <c r="H336" s="139">
        <f t="shared" ref="H336:Q336" si="193">+H332*24*(H5-H4+1)</f>
        <v>23064</v>
      </c>
      <c r="I336" s="139">
        <f t="shared" si="193"/>
        <v>20832</v>
      </c>
      <c r="J336" s="139">
        <f t="shared" si="193"/>
        <v>23064</v>
      </c>
      <c r="K336" s="139">
        <f t="shared" si="193"/>
        <v>22320</v>
      </c>
      <c r="L336" s="139">
        <f t="shared" si="193"/>
        <v>23064</v>
      </c>
      <c r="M336" s="139">
        <f t="shared" si="193"/>
        <v>22320</v>
      </c>
      <c r="N336" s="139">
        <f t="shared" si="193"/>
        <v>23808</v>
      </c>
      <c r="O336" s="139">
        <f t="shared" si="193"/>
        <v>25296</v>
      </c>
      <c r="P336" s="139">
        <f t="shared" si="193"/>
        <v>24480</v>
      </c>
      <c r="Q336" s="139">
        <f t="shared" si="193"/>
        <v>25296</v>
      </c>
      <c r="R336" s="139">
        <v>24480</v>
      </c>
      <c r="S336" s="139"/>
      <c r="T336" s="183">
        <v>25296</v>
      </c>
      <c r="U336" s="96">
        <v>22848</v>
      </c>
      <c r="V336" s="96">
        <v>25296</v>
      </c>
      <c r="W336" s="96"/>
      <c r="X336" s="96"/>
      <c r="Y336" s="96"/>
      <c r="Z336" s="96"/>
      <c r="AA336" s="96"/>
      <c r="AB336" s="96"/>
      <c r="AC336" s="96"/>
      <c r="AD336" s="96"/>
      <c r="AE336" s="96"/>
      <c r="AF336" s="94"/>
      <c r="AG336" s="94"/>
      <c r="AH336" s="183"/>
      <c r="AI336" s="183"/>
      <c r="AJ336" s="183"/>
      <c r="AK336" s="183"/>
      <c r="AL336" s="183"/>
      <c r="AM336" s="183"/>
      <c r="AN336" s="183"/>
      <c r="AO336" s="183"/>
      <c r="AP336" s="183"/>
      <c r="AQ336" s="183"/>
      <c r="AR336" s="183"/>
      <c r="AS336" s="183"/>
      <c r="AT336" s="183"/>
      <c r="AU336" s="183"/>
      <c r="AV336" s="183"/>
      <c r="AW336" s="183"/>
      <c r="AX336" s="183"/>
      <c r="AY336" s="183"/>
      <c r="AZ336" s="139">
        <f>31*24*7</f>
        <v>5208</v>
      </c>
      <c r="BA336" s="139">
        <f>31*24*7</f>
        <v>5208</v>
      </c>
      <c r="BB336" s="139">
        <f>31*24*7</f>
        <v>5208</v>
      </c>
      <c r="BC336" s="139">
        <f>31*24*7</f>
        <v>5208</v>
      </c>
      <c r="BD336" s="139">
        <f>31*24*7</f>
        <v>5208</v>
      </c>
      <c r="BE336" s="139">
        <f>24*7*31</f>
        <v>5208</v>
      </c>
      <c r="BF336" s="139">
        <f t="shared" ref="BF336:BG336" si="194">24*7*31</f>
        <v>5208</v>
      </c>
      <c r="BG336" s="139">
        <f t="shared" si="194"/>
        <v>5208</v>
      </c>
      <c r="BH336" s="139">
        <v>5208</v>
      </c>
      <c r="BI336" s="139">
        <v>5208</v>
      </c>
      <c r="BJ336" s="139">
        <v>5208</v>
      </c>
      <c r="BK336" s="139">
        <v>5376</v>
      </c>
      <c r="BL336" s="139">
        <v>5376</v>
      </c>
      <c r="BM336" s="139">
        <v>5376</v>
      </c>
      <c r="BN336" s="139">
        <v>5376</v>
      </c>
      <c r="BO336" s="139">
        <v>5376</v>
      </c>
      <c r="BP336" s="139">
        <v>5376</v>
      </c>
      <c r="BQ336" s="139">
        <v>5376</v>
      </c>
      <c r="BR336" s="139">
        <f t="shared" ref="BR336:BZ336" si="195">7*24*BR332</f>
        <v>5376</v>
      </c>
      <c r="BS336" s="139">
        <f t="shared" si="195"/>
        <v>5376</v>
      </c>
      <c r="BT336" s="139">
        <f t="shared" si="195"/>
        <v>5712</v>
      </c>
      <c r="BU336" s="139">
        <f t="shared" si="195"/>
        <v>5712</v>
      </c>
      <c r="BV336" s="139">
        <f t="shared" si="195"/>
        <v>5712</v>
      </c>
      <c r="BW336" s="139">
        <f>7*24*BW332</f>
        <v>5712</v>
      </c>
      <c r="BX336" s="139">
        <f t="shared" si="195"/>
        <v>5544</v>
      </c>
      <c r="BY336" s="139">
        <f t="shared" si="195"/>
        <v>5712</v>
      </c>
      <c r="BZ336" s="139">
        <f t="shared" si="195"/>
        <v>5712</v>
      </c>
      <c r="CA336" s="139">
        <v>5712</v>
      </c>
      <c r="CB336" s="139">
        <v>5712</v>
      </c>
      <c r="CC336" s="139">
        <v>5712</v>
      </c>
      <c r="CD336" s="139">
        <v>5712</v>
      </c>
      <c r="CE336" s="139">
        <v>5712</v>
      </c>
      <c r="CF336" s="95">
        <v>5712</v>
      </c>
      <c r="CG336" s="95">
        <v>5712</v>
      </c>
      <c r="CH336" s="95">
        <v>5712</v>
      </c>
      <c r="CI336" s="183">
        <v>5712</v>
      </c>
      <c r="CJ336" s="183">
        <f>IF(CJ333&lt;&gt;0,7*24*CJ332,0)</f>
        <v>5712</v>
      </c>
      <c r="CK336" s="183">
        <f>IF(CK333&lt;&gt;0,7*24*CK332,0)</f>
        <v>5712</v>
      </c>
      <c r="CL336" s="183">
        <v>5712</v>
      </c>
      <c r="CM336" s="183">
        <v>5712</v>
      </c>
      <c r="CN336" s="183">
        <v>5712</v>
      </c>
      <c r="CO336" s="183">
        <v>5712</v>
      </c>
      <c r="CP336" s="183">
        <v>5712</v>
      </c>
      <c r="CQ336" s="183">
        <v>5712</v>
      </c>
      <c r="CR336" s="183">
        <f>IF(CR333&lt;&gt;0,7*24*CR332,0)</f>
        <v>5712</v>
      </c>
      <c r="CS336" s="183">
        <f t="shared" ref="CS336:CX336" si="196">IF(CS333&lt;&gt;0,7*24*CS332,0)</f>
        <v>5712</v>
      </c>
      <c r="CT336" s="183">
        <f t="shared" si="196"/>
        <v>5712</v>
      </c>
      <c r="CU336" s="183">
        <f t="shared" si="196"/>
        <v>5712</v>
      </c>
      <c r="CV336" s="183">
        <f t="shared" si="196"/>
        <v>5712</v>
      </c>
      <c r="CW336" s="183">
        <f t="shared" si="196"/>
        <v>5712</v>
      </c>
      <c r="CX336" s="96">
        <f t="shared" si="196"/>
        <v>5712</v>
      </c>
      <c r="CY336" s="96"/>
      <c r="CZ336" s="96"/>
      <c r="DA336" s="96"/>
      <c r="DB336" s="96"/>
      <c r="DC336" s="96"/>
      <c r="DD336" s="96"/>
      <c r="DE336" s="96"/>
      <c r="DF336" s="96"/>
      <c r="DG336" s="96"/>
      <c r="DH336" s="96"/>
      <c r="DI336" s="96"/>
      <c r="DJ336" s="96"/>
      <c r="DK336" s="96"/>
      <c r="DL336" s="96"/>
      <c r="DM336" s="96"/>
      <c r="DN336" s="96"/>
      <c r="DO336" s="96"/>
      <c r="DP336" s="96"/>
      <c r="DQ336" s="96"/>
      <c r="DR336" s="96"/>
      <c r="DS336" s="96"/>
      <c r="DT336" s="96"/>
      <c r="DU336" s="96"/>
      <c r="DV336" s="96"/>
      <c r="DW336" s="96"/>
      <c r="DX336" s="96"/>
      <c r="DY336" s="96"/>
      <c r="DZ336" s="96"/>
      <c r="EA336" s="96"/>
      <c r="EB336" s="96"/>
      <c r="EC336" s="96"/>
      <c r="ED336" s="96"/>
      <c r="EE336" s="96"/>
      <c r="EF336" s="96"/>
      <c r="EG336" s="96"/>
      <c r="EH336" s="96"/>
    </row>
    <row r="337" spans="2:138">
      <c r="B337" s="104" t="s">
        <v>469</v>
      </c>
      <c r="C337" s="106" t="s">
        <v>183</v>
      </c>
      <c r="H337" s="139">
        <v>0.89541970169961838</v>
      </c>
      <c r="I337" s="139">
        <v>0.86863796355427503</v>
      </c>
      <c r="J337" s="139">
        <v>0.84683567512057167</v>
      </c>
      <c r="K337" s="139">
        <v>0.82414512900574999</v>
      </c>
      <c r="L337" s="139">
        <v>0.87866631980575793</v>
      </c>
      <c r="M337" s="139">
        <v>0.9</v>
      </c>
      <c r="N337" s="139">
        <v>0.94</v>
      </c>
      <c r="O337" s="139">
        <v>0.93443373983740174</v>
      </c>
      <c r="P337" s="139">
        <v>0.91430187908496729</v>
      </c>
      <c r="Q337" s="139">
        <v>0.9245676502478315</v>
      </c>
      <c r="R337" s="139">
        <v>0.93348286453281037</v>
      </c>
      <c r="S337" s="139"/>
      <c r="T337" s="153">
        <v>0.89001033591730649</v>
      </c>
      <c r="U337" s="134">
        <v>0.93460262739757238</v>
      </c>
      <c r="V337" s="134">
        <v>0.90770865335381468</v>
      </c>
      <c r="W337" s="134"/>
      <c r="X337" s="134"/>
      <c r="Y337" s="134"/>
      <c r="Z337" s="134"/>
      <c r="AA337" s="134"/>
      <c r="AB337" s="134"/>
      <c r="AC337" s="134"/>
      <c r="AD337" s="134"/>
      <c r="AE337" s="134"/>
      <c r="AF337" s="198"/>
      <c r="AG337" s="198"/>
      <c r="AH337" s="150"/>
      <c r="AI337" s="150"/>
      <c r="AJ337" s="150"/>
      <c r="AK337" s="150"/>
      <c r="AL337" s="150"/>
      <c r="AM337" s="150"/>
      <c r="AN337" s="150"/>
      <c r="AO337" s="150"/>
      <c r="AP337" s="150"/>
      <c r="AQ337" s="150"/>
      <c r="AR337" s="150"/>
      <c r="AS337" s="150"/>
      <c r="AT337" s="150"/>
      <c r="AU337" s="150"/>
      <c r="AV337" s="150"/>
      <c r="AW337" s="150"/>
      <c r="AX337" s="150"/>
      <c r="AY337" s="150"/>
      <c r="AZ337" s="139">
        <v>0.84</v>
      </c>
      <c r="BA337" s="139">
        <v>0.82</v>
      </c>
      <c r="BB337" s="139">
        <v>0.83</v>
      </c>
      <c r="BC337" s="139">
        <v>0.86</v>
      </c>
      <c r="BD337" s="139">
        <v>0.86</v>
      </c>
      <c r="BE337" s="139">
        <f>+BE334/BE336</f>
        <v>0.84839669738863288</v>
      </c>
      <c r="BF337" s="139">
        <v>0.84</v>
      </c>
      <c r="BG337" s="139">
        <v>0.84</v>
      </c>
      <c r="BH337" s="139">
        <v>0.84721966205837163</v>
      </c>
      <c r="BI337" s="139">
        <v>0.8659178187403993</v>
      </c>
      <c r="BJ337" s="139">
        <v>0.9</v>
      </c>
      <c r="BK337" s="139">
        <v>0.92</v>
      </c>
      <c r="BL337" s="139">
        <v>0.84</v>
      </c>
      <c r="BM337" s="139">
        <v>0.86</v>
      </c>
      <c r="BN337" s="139">
        <v>0.88258928571428574</v>
      </c>
      <c r="BO337" s="139">
        <v>0.92118055555555556</v>
      </c>
      <c r="BP337" s="139">
        <v>0.86513826884920642</v>
      </c>
      <c r="BQ337" s="139">
        <v>0.87901165674603177</v>
      </c>
      <c r="BR337" s="139">
        <v>0.91525793650793652</v>
      </c>
      <c r="BS337" s="139">
        <v>0.90871315192743773</v>
      </c>
      <c r="BT337" s="139">
        <v>0.90398809523809531</v>
      </c>
      <c r="BU337" s="139">
        <v>0.92</v>
      </c>
      <c r="BV337" s="139">
        <v>0.9042483660130719</v>
      </c>
      <c r="BW337" s="139">
        <v>0.91020408163265276</v>
      </c>
      <c r="BX337" s="139">
        <v>0.93856575963718814</v>
      </c>
      <c r="BY337" s="139">
        <v>0.94383219954648545</v>
      </c>
      <c r="BZ337" s="139">
        <v>0.95710034013605438</v>
      </c>
      <c r="CA337" s="139">
        <v>0.92674319727891152</v>
      </c>
      <c r="CB337" s="139">
        <v>0.94014172335600921</v>
      </c>
      <c r="CC337" s="139">
        <v>0.92509637188208593</v>
      </c>
      <c r="CD337" s="139">
        <v>0.87224489795918358</v>
      </c>
      <c r="CE337" s="139">
        <v>0.81425070028011204</v>
      </c>
      <c r="CF337" s="95">
        <v>0.79286589635854343</v>
      </c>
      <c r="CG337" s="95">
        <v>0.8387138188608777</v>
      </c>
      <c r="CH337" s="95">
        <v>0.83</v>
      </c>
      <c r="CI337" s="150">
        <v>0.85224381419234352</v>
      </c>
      <c r="CJ337" s="150">
        <v>0.90443877551020413</v>
      </c>
      <c r="CK337" s="150">
        <v>0.89671768707482991</v>
      </c>
      <c r="CL337" s="150">
        <v>0.87554138321995467</v>
      </c>
      <c r="CM337" s="150">
        <v>0.90916099773242631</v>
      </c>
      <c r="CN337" s="150">
        <v>0.92740362811791377</v>
      </c>
      <c r="CO337" s="150">
        <v>0.92950963718820856</v>
      </c>
      <c r="CP337" s="150">
        <v>0.94777777777777783</v>
      </c>
      <c r="CQ337" s="150">
        <v>0.94746315192743757</v>
      </c>
      <c r="CR337" s="150">
        <v>0.90288832199546487</v>
      </c>
      <c r="CS337" s="150">
        <v>0.81307539682539676</v>
      </c>
      <c r="CT337" s="150">
        <v>0.90554705215419506</v>
      </c>
      <c r="CU337" s="150">
        <v>0.91873015873015873</v>
      </c>
      <c r="CV337" s="150">
        <v>0.92142290249433112</v>
      </c>
      <c r="CW337" s="150">
        <v>0.88882936507936505</v>
      </c>
      <c r="CX337" s="129">
        <f>+(COUNT(CO285:CO336)*24*WEEKDAY($AA$1,2)-SUM(CU337:CV337))/(COUNT(CO285:CO336)*24*WEEKDAY($AA$1,2))</f>
        <v>0.99744423185941045</v>
      </c>
      <c r="CY337" s="129"/>
      <c r="CZ337" s="129"/>
      <c r="DA337" s="129"/>
      <c r="DB337" s="129"/>
      <c r="DC337" s="129"/>
      <c r="DD337" s="129"/>
      <c r="DE337" s="129"/>
      <c r="DF337" s="129"/>
      <c r="DG337" s="129"/>
      <c r="DH337" s="129"/>
      <c r="DI337" s="129"/>
      <c r="DJ337" s="129"/>
      <c r="DK337" s="129"/>
      <c r="DL337" s="129"/>
      <c r="DM337" s="129"/>
      <c r="DN337" s="129"/>
      <c r="DO337" s="129"/>
      <c r="DP337" s="129"/>
      <c r="DQ337" s="129"/>
      <c r="DR337" s="129"/>
      <c r="DS337" s="129"/>
      <c r="DT337" s="129"/>
      <c r="DU337" s="129"/>
      <c r="DV337" s="129"/>
      <c r="DW337" s="129"/>
      <c r="DX337" s="129"/>
      <c r="DY337" s="129"/>
      <c r="DZ337" s="129"/>
      <c r="EA337" s="129"/>
      <c r="EB337" s="129"/>
      <c r="EC337" s="129"/>
      <c r="ED337" s="129"/>
      <c r="EE337" s="129"/>
      <c r="EF337" s="129"/>
      <c r="EG337" s="129"/>
      <c r="EH337" s="129"/>
    </row>
    <row r="338" spans="2:138">
      <c r="B338" s="104" t="s">
        <v>470</v>
      </c>
      <c r="C338" s="106" t="s">
        <v>181</v>
      </c>
      <c r="H338" s="139">
        <v>15726</v>
      </c>
      <c r="I338" s="139">
        <v>14611</v>
      </c>
      <c r="J338" s="139">
        <v>16227</v>
      </c>
      <c r="K338" s="139">
        <v>14553</v>
      </c>
      <c r="L338" s="139">
        <v>15558</v>
      </c>
      <c r="M338" s="139">
        <v>15093</v>
      </c>
      <c r="N338" s="139">
        <v>16240</v>
      </c>
      <c r="O338" s="139">
        <v>16164</v>
      </c>
      <c r="P338" s="139">
        <v>16161</v>
      </c>
      <c r="Q338" s="139">
        <v>16913</v>
      </c>
      <c r="R338" s="139">
        <v>14794</v>
      </c>
      <c r="S338" s="139"/>
      <c r="T338" s="183">
        <v>17406</v>
      </c>
      <c r="U338" s="96">
        <v>16082</v>
      </c>
      <c r="V338" s="96">
        <v>16814</v>
      </c>
      <c r="W338" s="96"/>
      <c r="X338" s="96"/>
      <c r="Y338" s="96"/>
      <c r="Z338" s="96"/>
      <c r="AA338" s="96"/>
      <c r="AB338" s="96"/>
      <c r="AC338" s="96"/>
      <c r="AD338" s="96"/>
      <c r="AE338" s="96"/>
      <c r="AF338" s="245"/>
      <c r="AG338" s="245"/>
      <c r="AH338" s="156"/>
      <c r="AI338" s="156"/>
      <c r="AJ338" s="156"/>
      <c r="AK338" s="156"/>
      <c r="AL338" s="156"/>
      <c r="AM338" s="156"/>
      <c r="AN338" s="156"/>
      <c r="AO338" s="156"/>
      <c r="AP338" s="156"/>
      <c r="AQ338" s="156"/>
      <c r="AR338" s="156"/>
      <c r="AS338" s="156"/>
      <c r="AT338" s="156"/>
      <c r="AU338" s="156"/>
      <c r="AV338" s="156"/>
      <c r="AW338" s="156"/>
      <c r="AX338" s="156"/>
      <c r="AY338" s="156"/>
      <c r="AZ338" s="139">
        <v>3599.5</v>
      </c>
      <c r="BA338" s="139">
        <v>3458.4</v>
      </c>
      <c r="BB338" s="139">
        <v>3417.8</v>
      </c>
      <c r="BC338" s="139">
        <v>3461.7000000000007</v>
      </c>
      <c r="BD338" s="139">
        <v>2997</v>
      </c>
      <c r="BE338" s="139">
        <v>3236.98</v>
      </c>
      <c r="BF338" s="139">
        <v>3481.9199999999801</v>
      </c>
      <c r="BG338" s="139">
        <v>3328.100000000004</v>
      </c>
      <c r="BH338" s="139">
        <v>3669.58</v>
      </c>
      <c r="BI338" s="139">
        <v>3562.1000000000004</v>
      </c>
      <c r="BJ338" s="139">
        <v>3752.8900000000122</v>
      </c>
      <c r="BK338" s="139">
        <v>3667.9</v>
      </c>
      <c r="BL338" s="139">
        <v>3595.1000000000058</v>
      </c>
      <c r="BM338" s="139">
        <v>3424.4399999999901</v>
      </c>
      <c r="BN338" s="139">
        <v>3687.9999999999927</v>
      </c>
      <c r="BO338" s="139">
        <v>3490.699999999968</v>
      </c>
      <c r="BP338" s="139">
        <v>3749.4346999999907</v>
      </c>
      <c r="BQ338" s="139">
        <v>3623.4999999999964</v>
      </c>
      <c r="BR338" s="139">
        <v>3690.1000000000058</v>
      </c>
      <c r="BS338" s="139">
        <v>3767.0000000000036</v>
      </c>
      <c r="BT338" s="139">
        <v>3911.1000000000058</v>
      </c>
      <c r="BU338" s="139">
        <v>3844</v>
      </c>
      <c r="BV338" s="139">
        <v>3890.6000000000204</v>
      </c>
      <c r="BW338" s="139">
        <v>3905.3500000000081</v>
      </c>
      <c r="BX338" s="139">
        <v>3803.2499999999891</v>
      </c>
      <c r="BY338" s="139">
        <v>3515.8000000000116</v>
      </c>
      <c r="BZ338" s="139">
        <v>3696.4999999999836</v>
      </c>
      <c r="CA338" s="139">
        <v>3580.6000000000017</v>
      </c>
      <c r="CB338" s="139">
        <v>3231.8666666666672</v>
      </c>
      <c r="CC338" s="139">
        <v>3148.5400000000068</v>
      </c>
      <c r="CD338" s="139">
        <v>3080.0999999999958</v>
      </c>
      <c r="CE338" s="139">
        <v>3603.2999999999947</v>
      </c>
      <c r="CF338" s="95">
        <v>3611.8799999999947</v>
      </c>
      <c r="CG338" s="95">
        <v>3733.7200000000166</v>
      </c>
      <c r="CH338" s="95">
        <v>3680.1700000000142</v>
      </c>
      <c r="CI338" s="183">
        <v>3857.3300000000131</v>
      </c>
      <c r="CJ338" s="183">
        <v>4008.2899999999909</v>
      </c>
      <c r="CK338" s="183">
        <v>3898.690000000011</v>
      </c>
      <c r="CL338" s="183">
        <v>3903.8000000000284</v>
      </c>
      <c r="CM338" s="183">
        <v>4160.2000000000089</v>
      </c>
      <c r="CN338" s="183">
        <v>4053.340000000002</v>
      </c>
      <c r="CO338" s="183">
        <v>3835.5</v>
      </c>
      <c r="CP338" s="183">
        <v>3968.0599999999786</v>
      </c>
      <c r="CQ338" s="183">
        <v>3859.3900000000071</v>
      </c>
      <c r="CR338" s="183">
        <v>3963.4499999999698</v>
      </c>
      <c r="CS338" s="183">
        <v>3661.1800000000094</v>
      </c>
      <c r="CT338" s="183">
        <v>3627.799999999992</v>
      </c>
      <c r="CU338" s="183">
        <v>3878.9000000000046</v>
      </c>
      <c r="CV338" s="183">
        <v>4038.7000000000166</v>
      </c>
      <c r="CW338" s="183">
        <v>3681.699999999983</v>
      </c>
      <c r="CX338" s="125">
        <v>3944.3000000000061</v>
      </c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</row>
    <row r="339" spans="2:138">
      <c r="B339" s="104" t="s">
        <v>471</v>
      </c>
      <c r="C339" s="106" t="s">
        <v>183</v>
      </c>
      <c r="H339" s="139">
        <v>0.75760203491733136</v>
      </c>
      <c r="I339" s="139">
        <v>0.80617573317795788</v>
      </c>
      <c r="J339" s="139">
        <v>0.77314724817326264</v>
      </c>
      <c r="K339" s="139">
        <v>0.74092741935483875</v>
      </c>
      <c r="L339" s="139">
        <v>0.76654290038785355</v>
      </c>
      <c r="M339" s="139">
        <v>0.79597086977612186</v>
      </c>
      <c r="N339" s="139">
        <v>0.99402709359605912</v>
      </c>
      <c r="O339" s="139">
        <f t="shared" ref="O339:Q339" si="197">+O338/O334</f>
        <v>0.68383051698408193</v>
      </c>
      <c r="P339" s="139">
        <f t="shared" si="197"/>
        <v>0.72204988716434682</v>
      </c>
      <c r="Q339" s="139">
        <f t="shared" si="197"/>
        <v>0.72315285056327328</v>
      </c>
      <c r="R339" s="139">
        <v>0.64739277850797217</v>
      </c>
      <c r="S339" s="139"/>
      <c r="T339" s="153">
        <v>0.81677279488707544</v>
      </c>
      <c r="U339" s="134">
        <v>0.75312119502487485</v>
      </c>
      <c r="V339" s="134">
        <v>0.73227248315889837</v>
      </c>
      <c r="W339" s="134"/>
      <c r="X339" s="134"/>
      <c r="Y339" s="134"/>
      <c r="Z339" s="134"/>
      <c r="AA339" s="134"/>
      <c r="AB339" s="134"/>
      <c r="AC339" s="134"/>
      <c r="AD339" s="134"/>
      <c r="AE339" s="134"/>
      <c r="AF339" s="198"/>
      <c r="AG339" s="198"/>
      <c r="AH339" s="150"/>
      <c r="AI339" s="150"/>
      <c r="AJ339" s="150"/>
      <c r="AK339" s="150"/>
      <c r="AL339" s="150"/>
      <c r="AM339" s="150"/>
      <c r="AN339" s="150"/>
      <c r="AO339" s="150"/>
      <c r="AP339" s="150"/>
      <c r="AQ339" s="150"/>
      <c r="AR339" s="150"/>
      <c r="AS339" s="150"/>
      <c r="AT339" s="150"/>
      <c r="AU339" s="150"/>
      <c r="AV339" s="150"/>
      <c r="AW339" s="150"/>
      <c r="AX339" s="150"/>
      <c r="AY339" s="150"/>
      <c r="AZ339" s="139">
        <f t="shared" ref="AZ339:BE339" si="198">+AZ338/AZ334</f>
        <v>0.8242500572475383</v>
      </c>
      <c r="BA339" s="139">
        <f t="shared" si="198"/>
        <v>0.8137411764705883</v>
      </c>
      <c r="BB339" s="139">
        <f t="shared" si="198"/>
        <v>0.78389908256880736</v>
      </c>
      <c r="BC339" s="139">
        <f t="shared" si="198"/>
        <v>0.76892492225677489</v>
      </c>
      <c r="BD339" s="139">
        <f t="shared" si="198"/>
        <v>0.66446434905995044</v>
      </c>
      <c r="BE339" s="139">
        <f t="shared" si="198"/>
        <v>0.73260532539691525</v>
      </c>
      <c r="BF339" s="139">
        <f>+BF338/BF334</f>
        <v>0.79703337453646017</v>
      </c>
      <c r="BG339" s="139">
        <f>+BG338/BG334</f>
        <v>0.76508045977011585</v>
      </c>
      <c r="BH339" s="139">
        <v>0.83166678754034162</v>
      </c>
      <c r="BI339" s="139">
        <v>0.7898751579927713</v>
      </c>
      <c r="BJ339" s="139">
        <v>0.80439181223877654</v>
      </c>
      <c r="BK339" s="139">
        <v>0.73967492135194002</v>
      </c>
      <c r="BL339" s="139">
        <v>0.79367287016800359</v>
      </c>
      <c r="BM339" s="139">
        <v>0.74055823073152238</v>
      </c>
      <c r="BN339" s="139">
        <v>0.77727196088349193</v>
      </c>
      <c r="BO339" s="139">
        <v>0.70486915082655111</v>
      </c>
      <c r="BP339" s="139">
        <v>0.80615956482320739</v>
      </c>
      <c r="BQ339" s="139">
        <v>0.76678634661098766</v>
      </c>
      <c r="BR339" s="139">
        <f t="shared" ref="BR339:BZ339" si="199">+BR338/BR334</f>
        <v>0.80462702514118867</v>
      </c>
      <c r="BS339" s="139">
        <f t="shared" si="199"/>
        <v>0.83564409148384033</v>
      </c>
      <c r="BT339" s="139">
        <f t="shared" si="199"/>
        <v>0.80250738673670496</v>
      </c>
      <c r="BU339" s="139">
        <f t="shared" si="199"/>
        <v>0.76344064666044364</v>
      </c>
      <c r="BV339" s="139">
        <f t="shared" si="199"/>
        <v>0.78996954314721224</v>
      </c>
      <c r="BW339" s="139">
        <f t="shared" si="199"/>
        <v>0.7911973257698558</v>
      </c>
      <c r="BX339" s="139">
        <f t="shared" si="199"/>
        <v>0.77202971804396581</v>
      </c>
      <c r="BY339" s="139">
        <f t="shared" si="199"/>
        <v>0.67923288941552473</v>
      </c>
      <c r="BZ339" s="139">
        <f t="shared" si="199"/>
        <v>0.70603402995527087</v>
      </c>
      <c r="CA339" s="139">
        <v>0.70348540217690314</v>
      </c>
      <c r="CB339" s="139">
        <v>0.62950266199194926</v>
      </c>
      <c r="CC339" s="139">
        <v>0.63157746930915648</v>
      </c>
      <c r="CD339" s="139">
        <v>0.65201100762065956</v>
      </c>
      <c r="CE339" s="139">
        <v>0.77473661578155117</v>
      </c>
      <c r="CF339" s="95">
        <v>0.79750055199823244</v>
      </c>
      <c r="CG339" s="95">
        <v>0.74824048096192719</v>
      </c>
      <c r="CH339" s="95">
        <v>0.8137558181958926</v>
      </c>
      <c r="CI339" s="150">
        <v>0.79238496302383177</v>
      </c>
      <c r="CJ339" s="150">
        <f>+IFERROR(CJ338/CJ334,"-")</f>
        <v>0.77899950117579808</v>
      </c>
      <c r="CK339" s="150">
        <f t="shared" ref="CK339" si="200">+IFERROR(CK338/CK334,"-")</f>
        <v>0.77429470820134683</v>
      </c>
      <c r="CL339" s="150">
        <v>0.82553713415666308</v>
      </c>
      <c r="CM339" s="150">
        <v>0.84656709128647778</v>
      </c>
      <c r="CN339" s="150">
        <v>0.80755085370470026</v>
      </c>
      <c r="CO339" s="150">
        <v>0.76628773500089897</v>
      </c>
      <c r="CP339" s="150">
        <v>0.74835404205026901</v>
      </c>
      <c r="CQ339" s="150">
        <v>0.73117587622355684</v>
      </c>
      <c r="CR339" s="150">
        <f>+IFERROR(CR338/CR334,"-")</f>
        <v>0.77993545551743226</v>
      </c>
      <c r="CS339" s="150">
        <f t="shared" ref="CS339:CX339" si="201">+IFERROR(CS338/CS334,"-")</f>
        <v>0.79368580027676316</v>
      </c>
      <c r="CT339" s="150">
        <f t="shared" si="201"/>
        <v>0.73919067606666777</v>
      </c>
      <c r="CU339" s="150">
        <f t="shared" si="201"/>
        <v>0.78016452462841268</v>
      </c>
      <c r="CV339" s="150">
        <f t="shared" si="201"/>
        <v>0.80688470221565467</v>
      </c>
      <c r="CW339" s="150">
        <f t="shared" si="201"/>
        <v>0.77677912104141256</v>
      </c>
      <c r="CX339" s="129">
        <f t="shared" si="201"/>
        <v>0.79315892135373856</v>
      </c>
      <c r="CY339" s="129"/>
      <c r="CZ339" s="129"/>
      <c r="DA339" s="129"/>
      <c r="DB339" s="129"/>
      <c r="DC339" s="129"/>
      <c r="DD339" s="129"/>
      <c r="DE339" s="129"/>
      <c r="DF339" s="129"/>
      <c r="DG339" s="129"/>
      <c r="DH339" s="129"/>
      <c r="DI339" s="129"/>
      <c r="DJ339" s="129"/>
      <c r="DK339" s="129"/>
      <c r="DL339" s="129"/>
      <c r="DM339" s="129"/>
      <c r="DN339" s="129"/>
      <c r="DO339" s="129"/>
      <c r="DP339" s="129"/>
      <c r="DQ339" s="129"/>
      <c r="DR339" s="129"/>
      <c r="DS339" s="129"/>
      <c r="DT339" s="129"/>
      <c r="DU339" s="129"/>
      <c r="DV339" s="129"/>
      <c r="DW339" s="129"/>
      <c r="DX339" s="129"/>
      <c r="DY339" s="129"/>
      <c r="DZ339" s="129"/>
      <c r="EA339" s="129"/>
      <c r="EB339" s="129"/>
      <c r="EC339" s="129"/>
      <c r="ED339" s="129"/>
      <c r="EE339" s="129"/>
      <c r="EF339" s="129"/>
      <c r="EG339" s="129"/>
      <c r="EH339" s="129"/>
    </row>
    <row r="340" spans="2:138">
      <c r="B340" s="104" t="s">
        <v>472</v>
      </c>
      <c r="C340" s="106" t="s">
        <v>183</v>
      </c>
      <c r="H340" s="139">
        <v>0.68184183142559829</v>
      </c>
      <c r="I340" s="139">
        <v>0.70137288786482332</v>
      </c>
      <c r="J340" s="139">
        <v>0.70356399583766904</v>
      </c>
      <c r="K340" s="139">
        <v>0.65201612903225803</v>
      </c>
      <c r="L340" s="139">
        <v>0.6745577523413111</v>
      </c>
      <c r="M340" s="139">
        <v>0.67341845878136208</v>
      </c>
      <c r="N340" s="139">
        <v>0.67804939516129037</v>
      </c>
      <c r="O340" s="139">
        <f t="shared" ref="O340:Q340" si="202">+O338/O336</f>
        <v>0.63899430740037955</v>
      </c>
      <c r="P340" s="139">
        <f t="shared" si="202"/>
        <v>0.66017156862745097</v>
      </c>
      <c r="Q340" s="139">
        <f t="shared" si="202"/>
        <v>0.66860373181530675</v>
      </c>
      <c r="R340" s="139">
        <v>0.60433006535947709</v>
      </c>
      <c r="S340" s="139"/>
      <c r="T340" s="153">
        <v>0.68809297912713474</v>
      </c>
      <c r="U340" s="134">
        <v>0.70386904761904767</v>
      </c>
      <c r="V340" s="134">
        <v>0.66469006957621757</v>
      </c>
      <c r="W340" s="134"/>
      <c r="X340" s="134"/>
      <c r="Y340" s="134"/>
      <c r="Z340" s="134"/>
      <c r="AA340" s="134"/>
      <c r="AB340" s="134"/>
      <c r="AC340" s="134"/>
      <c r="AD340" s="134"/>
      <c r="AE340" s="134"/>
      <c r="AF340" s="198"/>
      <c r="AG340" s="198"/>
      <c r="AH340" s="150"/>
      <c r="AI340" s="150"/>
      <c r="AJ340" s="150"/>
      <c r="AK340" s="150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39">
        <f t="shared" ref="AZ340:BE340" si="203">+AZ338/AZ336</f>
        <v>0.69114823348694321</v>
      </c>
      <c r="BA340" s="139">
        <f t="shared" si="203"/>
        <v>0.66405529953917053</v>
      </c>
      <c r="BB340" s="139">
        <f t="shared" si="203"/>
        <v>0.65625960061443933</v>
      </c>
      <c r="BC340" s="139">
        <f t="shared" si="203"/>
        <v>0.66468894009216606</v>
      </c>
      <c r="BD340" s="139">
        <f t="shared" si="203"/>
        <v>0.57546082949308752</v>
      </c>
      <c r="BE340" s="139">
        <f t="shared" si="203"/>
        <v>0.62153993855606759</v>
      </c>
      <c r="BF340" s="139">
        <f>+BF338/BF336</f>
        <v>0.66857142857142471</v>
      </c>
      <c r="BG340" s="139">
        <f>+BG338/BG336</f>
        <v>0.63903609831029262</v>
      </c>
      <c r="BH340" s="139">
        <v>0.7046044546850998</v>
      </c>
      <c r="BI340" s="139">
        <v>0.68396697388632877</v>
      </c>
      <c r="BJ340" s="139">
        <v>0.72060099846390402</v>
      </c>
      <c r="BK340" s="139">
        <v>0.68227306547619049</v>
      </c>
      <c r="BL340" s="139">
        <v>0.66873139880952492</v>
      </c>
      <c r="BM340" s="139">
        <v>0.63698660714285527</v>
      </c>
      <c r="BN340" s="139">
        <v>0.68601190476190343</v>
      </c>
      <c r="BO340" s="139">
        <v>0.649311755952375</v>
      </c>
      <c r="BP340" s="139">
        <v>0.69743949032737917</v>
      </c>
      <c r="BQ340" s="139">
        <v>0.6740141369047612</v>
      </c>
      <c r="BR340" s="139">
        <f t="shared" ref="BR340:BZ340" si="204">+BR338/BR336</f>
        <v>0.68640252976190586</v>
      </c>
      <c r="BS340" s="139">
        <f t="shared" si="204"/>
        <v>0.7007068452380959</v>
      </c>
      <c r="BT340" s="139">
        <f t="shared" si="204"/>
        <v>0.68471638655462286</v>
      </c>
      <c r="BU340" s="139">
        <f t="shared" si="204"/>
        <v>0.67296918767507008</v>
      </c>
      <c r="BV340" s="139">
        <f t="shared" si="204"/>
        <v>0.68112745098039573</v>
      </c>
      <c r="BW340" s="139">
        <f t="shared" si="204"/>
        <v>0.68370973389355882</v>
      </c>
      <c r="BX340" s="139">
        <f t="shared" si="204"/>
        <v>0.68601190476190277</v>
      </c>
      <c r="BY340" s="139">
        <f t="shared" si="204"/>
        <v>0.61551120448179475</v>
      </c>
      <c r="BZ340" s="139">
        <f t="shared" si="204"/>
        <v>0.64714635854341451</v>
      </c>
      <c r="CA340" s="139">
        <v>0.62685574229691909</v>
      </c>
      <c r="CB340" s="139">
        <v>0.56580298786181149</v>
      </c>
      <c r="CC340" s="139">
        <v>0.551214985994399</v>
      </c>
      <c r="CD340" s="139">
        <v>0.53923319327731023</v>
      </c>
      <c r="CE340" s="139">
        <v>0.6308298319327722</v>
      </c>
      <c r="CF340" s="95">
        <v>0.63233193277310829</v>
      </c>
      <c r="CG340" s="95">
        <v>0.65366246498599734</v>
      </c>
      <c r="CH340" s="95">
        <v>0.64428746498599687</v>
      </c>
      <c r="CI340" s="150">
        <v>0.67530287114846166</v>
      </c>
      <c r="CJ340" s="150">
        <f>+IFERROR(CJ338/CJ336,"-")</f>
        <v>0.70173144257702924</v>
      </c>
      <c r="CK340" s="150">
        <f t="shared" ref="CK340" si="205">+IFERROR(CK338/CK336,"-")</f>
        <v>0.68254376750700474</v>
      </c>
      <c r="CL340" s="150">
        <v>0.68343837535014507</v>
      </c>
      <c r="CM340" s="150">
        <v>0.72832633053221441</v>
      </c>
      <c r="CN340" s="150">
        <v>0.70961834733893592</v>
      </c>
      <c r="CO340" s="150">
        <v>0.67148109243697474</v>
      </c>
      <c r="CP340" s="150">
        <v>0.69468837535013628</v>
      </c>
      <c r="CQ340" s="150">
        <v>0.67566351540616376</v>
      </c>
      <c r="CR340" s="150">
        <f>+IFERROR(CR338/CR336,"-")</f>
        <v>0.69388130252100311</v>
      </c>
      <c r="CS340" s="150">
        <f t="shared" ref="CS340:CX340" si="206">+IFERROR(CS338/CS336,"-")</f>
        <v>0.6409628851540633</v>
      </c>
      <c r="CT340" s="150">
        <f t="shared" si="206"/>
        <v>0.63511904761904625</v>
      </c>
      <c r="CU340" s="150">
        <f t="shared" si="206"/>
        <v>0.67907913165266187</v>
      </c>
      <c r="CV340" s="150">
        <f t="shared" si="206"/>
        <v>0.70705532212885447</v>
      </c>
      <c r="CW340" s="150">
        <f t="shared" si="206"/>
        <v>0.64455532212884858</v>
      </c>
      <c r="CX340" s="129">
        <f t="shared" si="206"/>
        <v>0.69052871148459494</v>
      </c>
      <c r="CY340" s="129"/>
      <c r="CZ340" s="129"/>
      <c r="DA340" s="129"/>
      <c r="DB340" s="129"/>
      <c r="DC340" s="129"/>
      <c r="DD340" s="129"/>
      <c r="DE340" s="129"/>
      <c r="DF340" s="129"/>
      <c r="DG340" s="129"/>
      <c r="DH340" s="129"/>
      <c r="DI340" s="129"/>
      <c r="DJ340" s="129"/>
      <c r="DK340" s="129"/>
      <c r="DL340" s="129"/>
      <c r="DM340" s="129"/>
      <c r="DN340" s="129"/>
      <c r="DO340" s="129"/>
      <c r="DP340" s="129"/>
      <c r="DQ340" s="129"/>
      <c r="DR340" s="129"/>
      <c r="DS340" s="129"/>
      <c r="DT340" s="129"/>
      <c r="DU340" s="129"/>
      <c r="DV340" s="129"/>
      <c r="DW340" s="129"/>
      <c r="DX340" s="129"/>
      <c r="DY340" s="129"/>
      <c r="DZ340" s="129"/>
      <c r="EA340" s="129"/>
      <c r="EB340" s="129"/>
      <c r="EC340" s="129"/>
      <c r="ED340" s="129"/>
      <c r="EE340" s="129"/>
      <c r="EF340" s="129"/>
      <c r="EG340" s="129"/>
      <c r="EH340" s="129"/>
    </row>
    <row r="341" spans="2:138">
      <c r="B341" s="104" t="s">
        <v>473</v>
      </c>
      <c r="C341" s="106" t="s">
        <v>264</v>
      </c>
      <c r="H341" s="139">
        <f t="shared" ref="H341:Q341" si="207">+H333/H338</f>
        <v>311.6751314322824</v>
      </c>
      <c r="I341" s="139">
        <f t="shared" si="207"/>
        <v>299.90544140165542</v>
      </c>
      <c r="J341" s="139">
        <f t="shared" si="207"/>
        <v>286.78482720317243</v>
      </c>
      <c r="K341" s="139">
        <f t="shared" si="207"/>
        <v>267.43309193023538</v>
      </c>
      <c r="L341" s="139">
        <f t="shared" si="207"/>
        <v>257.23429299908781</v>
      </c>
      <c r="M341" s="139">
        <f t="shared" si="207"/>
        <v>253.32099544365295</v>
      </c>
      <c r="N341" s="139">
        <f t="shared" si="207"/>
        <v>259.64843245667009</v>
      </c>
      <c r="O341" s="139">
        <f t="shared" si="207"/>
        <v>231.67159057164068</v>
      </c>
      <c r="P341" s="139">
        <f t="shared" si="207"/>
        <v>247.66602218504272</v>
      </c>
      <c r="Q341" s="139">
        <f t="shared" si="207"/>
        <v>227.47701767871601</v>
      </c>
      <c r="R341" s="139">
        <v>261.39286197106935</v>
      </c>
      <c r="S341" s="139"/>
      <c r="T341" s="204">
        <v>265.57704239917268</v>
      </c>
      <c r="U341" s="131">
        <v>247.91016921247436</v>
      </c>
      <c r="V341" s="131">
        <v>250.82715975595443</v>
      </c>
      <c r="W341" s="131"/>
      <c r="X341" s="131"/>
      <c r="Y341" s="131"/>
      <c r="Z341" s="131"/>
      <c r="AA341" s="131"/>
      <c r="AB341" s="131"/>
      <c r="AC341" s="131"/>
      <c r="AD341" s="131"/>
      <c r="AE341" s="131"/>
      <c r="AF341" s="93"/>
      <c r="AG341" s="93"/>
      <c r="AH341" s="183"/>
      <c r="AI341" s="183"/>
      <c r="AJ341" s="183"/>
      <c r="AK341" s="183"/>
      <c r="AL341" s="183"/>
      <c r="AM341" s="183"/>
      <c r="AN341" s="183"/>
      <c r="AO341" s="183"/>
      <c r="AP341" s="183"/>
      <c r="AQ341" s="183"/>
      <c r="AR341" s="183"/>
      <c r="AS341" s="183"/>
      <c r="AT341" s="183"/>
      <c r="AU341" s="183"/>
      <c r="AV341" s="183"/>
      <c r="AW341" s="183"/>
      <c r="AX341" s="183"/>
      <c r="AY341" s="183"/>
      <c r="AZ341" s="139">
        <f t="shared" ref="AZ341:BD341" si="208">(+AZ333/AZ338)</f>
        <v>272.57996944020005</v>
      </c>
      <c r="BA341" s="139">
        <f t="shared" si="208"/>
        <v>284.32824427480915</v>
      </c>
      <c r="BB341" s="139">
        <f t="shared" si="208"/>
        <v>249.20931593422668</v>
      </c>
      <c r="BC341" s="139">
        <f t="shared" si="208"/>
        <v>254.6704798220527</v>
      </c>
      <c r="BD341" s="139">
        <f t="shared" si="208"/>
        <v>232.12746079412747</v>
      </c>
      <c r="BE341" s="139">
        <f>(+BE333/BE338)</f>
        <v>190.61292933536757</v>
      </c>
      <c r="BF341" s="139">
        <f t="shared" ref="BF341:BZ341" si="209">(+BF333/BF338)</f>
        <v>224.28915081334273</v>
      </c>
      <c r="BG341" s="139">
        <f t="shared" si="209"/>
        <v>246.34716504912683</v>
      </c>
      <c r="BH341" s="139">
        <f t="shared" si="209"/>
        <v>250.5175633178703</v>
      </c>
      <c r="BI341" s="139">
        <f t="shared" si="209"/>
        <v>236.06304146430267</v>
      </c>
      <c r="BJ341" s="139">
        <f t="shared" si="209"/>
        <v>238.0888115558887</v>
      </c>
      <c r="BK341" s="139">
        <f t="shared" si="209"/>
        <v>228.9429046593406</v>
      </c>
      <c r="BL341" s="139">
        <f t="shared" si="209"/>
        <v>234.18680982448294</v>
      </c>
      <c r="BM341" s="139">
        <f t="shared" si="209"/>
        <v>223.20732148906413</v>
      </c>
      <c r="BN341" s="139">
        <f t="shared" si="209"/>
        <v>220.29392624728894</v>
      </c>
      <c r="BO341" s="139">
        <f t="shared" si="209"/>
        <v>217.33978858108887</v>
      </c>
      <c r="BP341" s="139">
        <f t="shared" si="209"/>
        <v>206.76770287531662</v>
      </c>
      <c r="BQ341" s="139">
        <f t="shared" si="209"/>
        <v>226.17910859666091</v>
      </c>
      <c r="BR341" s="139">
        <f t="shared" si="209"/>
        <v>222.68031760657263</v>
      </c>
      <c r="BS341" s="139">
        <f t="shared" si="209"/>
        <v>224.65121316698011</v>
      </c>
      <c r="BT341" s="139">
        <f t="shared" si="209"/>
        <v>228.39663521771615</v>
      </c>
      <c r="BU341" s="139">
        <f t="shared" si="209"/>
        <v>230.21904266389177</v>
      </c>
      <c r="BV341" s="139">
        <f t="shared" si="209"/>
        <v>219.22699840641684</v>
      </c>
      <c r="BW341" s="139">
        <f t="shared" si="209"/>
        <v>231.4663730523574</v>
      </c>
      <c r="BX341" s="139">
        <f t="shared" si="209"/>
        <v>226.39414185236569</v>
      </c>
      <c r="BY341" s="139">
        <f t="shared" si="209"/>
        <v>241.77361624665912</v>
      </c>
      <c r="BZ341" s="139">
        <f t="shared" si="209"/>
        <v>240.38724198566504</v>
      </c>
      <c r="CA341" s="139">
        <v>236.46818968888161</v>
      </c>
      <c r="CB341" s="139">
        <v>246.30815627707719</v>
      </c>
      <c r="CC341" s="139">
        <v>237.92376148945164</v>
      </c>
      <c r="CD341" s="139">
        <v>242.39197428655152</v>
      </c>
      <c r="CE341" s="139">
        <v>267.23150445425176</v>
      </c>
      <c r="CF341" s="95">
        <v>258.16470093137292</v>
      </c>
      <c r="CG341" s="95">
        <v>245.91345896317793</v>
      </c>
      <c r="CH341" s="95">
        <v>257.0381476942631</v>
      </c>
      <c r="CI341" s="183">
        <v>251.72230532518878</v>
      </c>
      <c r="CJ341" s="100">
        <f>IFERROR(CJ333/CJ338,0)</f>
        <v>248.29087715709215</v>
      </c>
      <c r="CK341" s="100">
        <f t="shared" ref="CK341" si="210">IFERROR(CK333/CK338,0)</f>
        <v>239.35459346600882</v>
      </c>
      <c r="CL341" s="100">
        <v>219.36172959680118</v>
      </c>
      <c r="CM341" s="100">
        <v>211.07325609345514</v>
      </c>
      <c r="CN341" s="100">
        <v>221.18312305407213</v>
      </c>
      <c r="CO341" s="100">
        <v>212.42510233346226</v>
      </c>
      <c r="CP341" s="100">
        <v>214.61923458818654</v>
      </c>
      <c r="CQ341" s="100">
        <v>214.97935165919961</v>
      </c>
      <c r="CR341" s="100">
        <f>IFERROR(CR333/CR338,0)</f>
        <v>210.09470032421405</v>
      </c>
      <c r="CS341" s="100">
        <f t="shared" ref="CS341:CX341" si="211">IFERROR(CS333/CS338,0)</f>
        <v>231.26451034912182</v>
      </c>
      <c r="CT341" s="100">
        <f t="shared" si="211"/>
        <v>231.55659077126685</v>
      </c>
      <c r="CU341" s="100">
        <f t="shared" si="211"/>
        <v>226.06174534017231</v>
      </c>
      <c r="CV341" s="100">
        <f t="shared" si="211"/>
        <v>238.49386188624669</v>
      </c>
      <c r="CW341" s="100">
        <f t="shared" si="211"/>
        <v>228.37596762365115</v>
      </c>
      <c r="CX341" s="96">
        <f t="shared" si="211"/>
        <v>233.18304388611094</v>
      </c>
      <c r="CY341" s="96"/>
      <c r="CZ341" s="96"/>
      <c r="DA341" s="96"/>
      <c r="DB341" s="96"/>
      <c r="DC341" s="96"/>
      <c r="DD341" s="96"/>
      <c r="DE341" s="96"/>
      <c r="DF341" s="96"/>
      <c r="DG341" s="96"/>
      <c r="DH341" s="96"/>
      <c r="DI341" s="96"/>
      <c r="DJ341" s="96"/>
      <c r="DK341" s="96"/>
      <c r="DL341" s="96"/>
      <c r="DM341" s="96"/>
      <c r="DN341" s="96"/>
      <c r="DO341" s="96"/>
      <c r="DP341" s="96"/>
      <c r="DQ341" s="96"/>
      <c r="DR341" s="96"/>
      <c r="DS341" s="96"/>
      <c r="DT341" s="96"/>
      <c r="DU341" s="96"/>
      <c r="DV341" s="96"/>
      <c r="DW341" s="96"/>
      <c r="DX341" s="96"/>
      <c r="DY341" s="96"/>
      <c r="DZ341" s="96"/>
      <c r="EA341" s="96"/>
      <c r="EB341" s="96"/>
      <c r="EC341" s="96"/>
      <c r="ED341" s="96"/>
      <c r="EE341" s="96"/>
      <c r="EF341" s="96"/>
      <c r="EG341" s="96"/>
      <c r="EH341" s="96"/>
    </row>
    <row r="342" spans="2:138" s="264" customFormat="1" ht="15" customHeight="1">
      <c r="B342" s="256" t="s">
        <v>474</v>
      </c>
      <c r="C342" s="253"/>
      <c r="D342" s="263"/>
      <c r="E342" s="263"/>
      <c r="F342" s="263"/>
      <c r="T342" s="265"/>
      <c r="AF342" s="266"/>
      <c r="AG342" s="266"/>
      <c r="AH342" s="267"/>
      <c r="AI342" s="267"/>
      <c r="AJ342" s="267"/>
      <c r="AK342" s="267"/>
      <c r="AL342" s="267"/>
      <c r="AM342" s="267"/>
      <c r="AN342" s="267"/>
      <c r="AO342" s="267"/>
      <c r="AP342" s="267"/>
      <c r="AQ342" s="267"/>
      <c r="AR342" s="267"/>
      <c r="AS342" s="267"/>
      <c r="AT342" s="267"/>
      <c r="AU342" s="267"/>
      <c r="AV342" s="267"/>
      <c r="AW342" s="267"/>
      <c r="AX342" s="267"/>
      <c r="AY342" s="267"/>
      <c r="CF342" s="266"/>
      <c r="CG342" s="266"/>
      <c r="CH342" s="266"/>
      <c r="CI342" s="267"/>
      <c r="CJ342" s="267"/>
      <c r="CK342" s="267"/>
      <c r="CL342" s="267"/>
      <c r="CM342" s="267"/>
      <c r="CN342" s="267"/>
      <c r="CO342" s="267"/>
      <c r="CP342" s="267"/>
      <c r="CQ342" s="267"/>
      <c r="CR342" s="267"/>
      <c r="CS342" s="267"/>
      <c r="CT342" s="267"/>
      <c r="CU342" s="267"/>
      <c r="CV342" s="267"/>
      <c r="CW342" s="267"/>
      <c r="CX342" s="266"/>
      <c r="CY342" s="266"/>
      <c r="CZ342" s="266"/>
      <c r="DA342" s="266"/>
      <c r="DB342" s="266"/>
      <c r="DC342" s="266"/>
      <c r="DD342" s="266"/>
      <c r="DE342" s="266"/>
      <c r="DF342" s="266"/>
      <c r="DG342" s="266"/>
      <c r="DH342" s="266"/>
      <c r="DI342" s="266"/>
      <c r="DJ342" s="266"/>
      <c r="DK342" s="266"/>
      <c r="DL342" s="266"/>
      <c r="DM342" s="266"/>
      <c r="DN342" s="266"/>
      <c r="DO342" s="266"/>
      <c r="DP342" s="266"/>
      <c r="DQ342" s="266"/>
      <c r="DR342" s="266"/>
      <c r="DS342" s="266"/>
      <c r="DT342" s="266"/>
      <c r="DU342" s="266"/>
      <c r="DV342" s="266"/>
      <c r="DW342" s="266"/>
      <c r="DX342" s="266"/>
      <c r="DY342" s="266"/>
      <c r="DZ342" s="266"/>
      <c r="EA342" s="266"/>
      <c r="EB342" s="266"/>
      <c r="EC342" s="266"/>
      <c r="ED342" s="266"/>
      <c r="EE342" s="266"/>
      <c r="EF342" s="266"/>
      <c r="EG342" s="266"/>
      <c r="EH342" s="266"/>
    </row>
    <row r="343" spans="2:138" ht="15" customHeight="1">
      <c r="B343" s="105" t="s">
        <v>475</v>
      </c>
      <c r="C343" s="106" t="s">
        <v>174</v>
      </c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243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93"/>
      <c r="AG343" s="93"/>
      <c r="AH343" s="183"/>
      <c r="AI343" s="183"/>
      <c r="AJ343" s="183"/>
      <c r="AK343" s="183"/>
      <c r="AL343" s="183"/>
      <c r="AM343" s="183"/>
      <c r="AN343" s="183"/>
      <c r="AO343" s="183"/>
      <c r="AP343" s="183"/>
      <c r="AQ343" s="183"/>
      <c r="AR343" s="183"/>
      <c r="AS343" s="183"/>
      <c r="AT343" s="183"/>
      <c r="AU343" s="183"/>
      <c r="AV343" s="183"/>
      <c r="AW343" s="183"/>
      <c r="AX343" s="183"/>
      <c r="AY343" s="183"/>
      <c r="AZ343" s="132"/>
      <c r="BA343" s="132"/>
      <c r="BB343" s="132"/>
      <c r="BC343" s="132"/>
      <c r="BD343" s="132"/>
      <c r="BE343" s="132"/>
      <c r="BF343" s="132"/>
      <c r="BG343" s="132"/>
      <c r="BH343" s="132"/>
      <c r="BI343" s="132"/>
      <c r="BJ343" s="132"/>
      <c r="BK343" s="132"/>
      <c r="BL343" s="132"/>
      <c r="BM343" s="132"/>
      <c r="BN343" s="132"/>
      <c r="BO343" s="132"/>
      <c r="BP343" s="132"/>
      <c r="BQ343" s="132"/>
      <c r="BR343" s="132"/>
      <c r="BS343" s="132"/>
      <c r="BT343" s="132"/>
      <c r="BU343" s="132"/>
      <c r="BV343" s="132"/>
      <c r="BW343" s="132"/>
      <c r="BX343" s="132"/>
      <c r="BY343" s="132"/>
      <c r="BZ343" s="132"/>
      <c r="CA343" s="132"/>
      <c r="CB343" s="132"/>
      <c r="CC343" s="132"/>
      <c r="CD343" s="132"/>
      <c r="CE343" s="132"/>
      <c r="CF343" s="96"/>
      <c r="CG343" s="96"/>
      <c r="CH343" s="96"/>
      <c r="CI343" s="183"/>
      <c r="CJ343" s="183"/>
      <c r="CK343" s="183"/>
      <c r="CL343" s="183"/>
      <c r="CM343" s="183"/>
      <c r="CN343" s="183"/>
      <c r="CO343" s="183"/>
      <c r="CP343" s="183"/>
      <c r="CQ343" s="183"/>
      <c r="CR343" s="183"/>
      <c r="CS343" s="183"/>
      <c r="CT343" s="183"/>
      <c r="CU343" s="183"/>
      <c r="CV343" s="183"/>
      <c r="CW343" s="183"/>
      <c r="CX343" s="96"/>
      <c r="CY343" s="96"/>
      <c r="CZ343" s="96"/>
      <c r="DA343" s="96"/>
      <c r="DB343" s="96"/>
      <c r="DC343" s="96"/>
      <c r="DD343" s="96"/>
      <c r="DE343" s="96"/>
      <c r="DF343" s="96"/>
      <c r="DG343" s="96"/>
      <c r="DH343" s="96"/>
      <c r="DI343" s="96"/>
      <c r="DJ343" s="96"/>
      <c r="DK343" s="96"/>
      <c r="DL343" s="96"/>
      <c r="DM343" s="96"/>
      <c r="DN343" s="96"/>
      <c r="DO343" s="96"/>
      <c r="DP343" s="96"/>
      <c r="DQ343" s="96"/>
      <c r="DR343" s="96"/>
      <c r="DS343" s="96"/>
      <c r="DT343" s="96"/>
      <c r="DU343" s="96"/>
      <c r="DV343" s="96"/>
      <c r="DW343" s="96"/>
      <c r="DX343" s="96"/>
      <c r="DY343" s="96"/>
      <c r="DZ343" s="96"/>
      <c r="EA343" s="96"/>
      <c r="EB343" s="96"/>
      <c r="EC343" s="96"/>
      <c r="ED343" s="96"/>
      <c r="EE343" s="96"/>
      <c r="EF343" s="96"/>
      <c r="EG343" s="96"/>
      <c r="EH343" s="96"/>
    </row>
    <row r="344" spans="2:138" ht="15" customHeight="1">
      <c r="B344" s="105" t="s">
        <v>476</v>
      </c>
      <c r="C344" s="106" t="s">
        <v>153</v>
      </c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243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93"/>
      <c r="AG344" s="93"/>
      <c r="AH344" s="183"/>
      <c r="AI344" s="183"/>
      <c r="AJ344" s="183"/>
      <c r="AK344" s="183"/>
      <c r="AL344" s="183"/>
      <c r="AM344" s="183"/>
      <c r="AN344" s="183"/>
      <c r="AO344" s="183"/>
      <c r="AP344" s="183"/>
      <c r="AQ344" s="183"/>
      <c r="AR344" s="183"/>
      <c r="AS344" s="183"/>
      <c r="AT344" s="183"/>
      <c r="AU344" s="183"/>
      <c r="AV344" s="183"/>
      <c r="AW344" s="183"/>
      <c r="AX344" s="183"/>
      <c r="AY344" s="183"/>
      <c r="AZ344" s="132"/>
      <c r="BA344" s="132"/>
      <c r="BB344" s="132"/>
      <c r="BC344" s="132"/>
      <c r="BD344" s="132"/>
      <c r="BE344" s="132"/>
      <c r="BF344" s="132"/>
      <c r="BG344" s="132"/>
      <c r="BH344" s="132"/>
      <c r="BI344" s="132"/>
      <c r="BJ344" s="132"/>
      <c r="BK344" s="132"/>
      <c r="BL344" s="132"/>
      <c r="BM344" s="132"/>
      <c r="BN344" s="132"/>
      <c r="BO344" s="132"/>
      <c r="BP344" s="132"/>
      <c r="BQ344" s="132"/>
      <c r="BR344" s="132"/>
      <c r="BS344" s="132"/>
      <c r="BT344" s="132"/>
      <c r="BU344" s="132"/>
      <c r="BV344" s="132"/>
      <c r="BW344" s="132"/>
      <c r="BX344" s="132"/>
      <c r="BY344" s="132"/>
      <c r="BZ344" s="132"/>
      <c r="CA344" s="132"/>
      <c r="CB344" s="132"/>
      <c r="CC344" s="132"/>
      <c r="CD344" s="132"/>
      <c r="CE344" s="132"/>
      <c r="CF344" s="96"/>
      <c r="CG344" s="96"/>
      <c r="CH344" s="96"/>
      <c r="CI344" s="183"/>
      <c r="CJ344" s="183"/>
      <c r="CK344" s="183"/>
      <c r="CL344" s="183"/>
      <c r="CM344" s="183"/>
      <c r="CN344" s="183"/>
      <c r="CO344" s="183"/>
      <c r="CP344" s="183"/>
      <c r="CQ344" s="183"/>
      <c r="CR344" s="183"/>
      <c r="CS344" s="183"/>
      <c r="CT344" s="183"/>
      <c r="CU344" s="183"/>
      <c r="CV344" s="183"/>
      <c r="CW344" s="183"/>
      <c r="CX344" s="96"/>
      <c r="CY344" s="96"/>
      <c r="CZ344" s="96"/>
      <c r="DA344" s="96"/>
      <c r="DB344" s="96"/>
      <c r="DC344" s="96"/>
      <c r="DD344" s="96"/>
      <c r="DE344" s="96"/>
      <c r="DF344" s="96"/>
      <c r="DG344" s="96"/>
      <c r="DH344" s="96"/>
      <c r="DI344" s="96"/>
      <c r="DJ344" s="96"/>
      <c r="DK344" s="96"/>
      <c r="DL344" s="96"/>
      <c r="DM344" s="96"/>
      <c r="DN344" s="96"/>
      <c r="DO344" s="96"/>
      <c r="DP344" s="96"/>
      <c r="DQ344" s="96"/>
      <c r="DR344" s="96"/>
      <c r="DS344" s="96"/>
      <c r="DT344" s="96"/>
      <c r="DU344" s="96"/>
      <c r="DV344" s="96"/>
      <c r="DW344" s="96"/>
      <c r="DX344" s="96"/>
      <c r="DY344" s="96"/>
      <c r="DZ344" s="96"/>
      <c r="EA344" s="96"/>
      <c r="EB344" s="96"/>
      <c r="EC344" s="96"/>
      <c r="ED344" s="96"/>
      <c r="EE344" s="96"/>
      <c r="EF344" s="96"/>
      <c r="EG344" s="96"/>
      <c r="EH344" s="96"/>
    </row>
    <row r="345" spans="2:138" ht="15" customHeight="1">
      <c r="B345" s="105" t="s">
        <v>477</v>
      </c>
      <c r="C345" s="106" t="s">
        <v>181</v>
      </c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243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93"/>
      <c r="AG345" s="93"/>
      <c r="AH345" s="183"/>
      <c r="AI345" s="183"/>
      <c r="AJ345" s="183"/>
      <c r="AK345" s="183"/>
      <c r="AL345" s="183"/>
      <c r="AM345" s="183"/>
      <c r="AN345" s="183"/>
      <c r="AO345" s="183"/>
      <c r="AP345" s="183"/>
      <c r="AQ345" s="183"/>
      <c r="AR345" s="183"/>
      <c r="AS345" s="183"/>
      <c r="AT345" s="183"/>
      <c r="AU345" s="183"/>
      <c r="AV345" s="183"/>
      <c r="AW345" s="183"/>
      <c r="AX345" s="183"/>
      <c r="AY345" s="183"/>
      <c r="AZ345" s="132"/>
      <c r="BA345" s="132"/>
      <c r="BB345" s="132"/>
      <c r="BC345" s="132"/>
      <c r="BD345" s="132"/>
      <c r="BE345" s="132"/>
      <c r="BF345" s="132"/>
      <c r="BG345" s="132"/>
      <c r="BH345" s="132"/>
      <c r="BI345" s="132"/>
      <c r="BJ345" s="132"/>
      <c r="BK345" s="132"/>
      <c r="BL345" s="132"/>
      <c r="BM345" s="132"/>
      <c r="BN345" s="132"/>
      <c r="BO345" s="132"/>
      <c r="BP345" s="132"/>
      <c r="BQ345" s="132"/>
      <c r="BR345" s="132"/>
      <c r="BS345" s="132"/>
      <c r="BT345" s="132"/>
      <c r="BU345" s="132"/>
      <c r="BV345" s="132"/>
      <c r="BW345" s="132"/>
      <c r="BX345" s="132"/>
      <c r="BY345" s="132"/>
      <c r="BZ345" s="132"/>
      <c r="CA345" s="132"/>
      <c r="CB345" s="132"/>
      <c r="CC345" s="132"/>
      <c r="CD345" s="132"/>
      <c r="CE345" s="132"/>
      <c r="CF345" s="96"/>
      <c r="CG345" s="96"/>
      <c r="CH345" s="96"/>
      <c r="CI345" s="183"/>
      <c r="CJ345" s="183"/>
      <c r="CK345" s="183"/>
      <c r="CL345" s="183"/>
      <c r="CM345" s="183"/>
      <c r="CN345" s="183"/>
      <c r="CO345" s="183"/>
      <c r="CP345" s="183"/>
      <c r="CQ345" s="183"/>
      <c r="CR345" s="183"/>
      <c r="CS345" s="183"/>
      <c r="CT345" s="183"/>
      <c r="CU345" s="183"/>
      <c r="CV345" s="183"/>
      <c r="CW345" s="183"/>
      <c r="CX345" s="96"/>
      <c r="CY345" s="96"/>
      <c r="CZ345" s="96"/>
      <c r="DA345" s="96"/>
      <c r="DB345" s="96"/>
      <c r="DC345" s="96"/>
      <c r="DD345" s="96"/>
      <c r="DE345" s="96"/>
      <c r="DF345" s="96"/>
      <c r="DG345" s="96"/>
      <c r="DH345" s="96"/>
      <c r="DI345" s="96"/>
      <c r="DJ345" s="96"/>
      <c r="DK345" s="96"/>
      <c r="DL345" s="96"/>
      <c r="DM345" s="96"/>
      <c r="DN345" s="96"/>
      <c r="DO345" s="96"/>
      <c r="DP345" s="96"/>
      <c r="DQ345" s="96"/>
      <c r="DR345" s="96"/>
      <c r="DS345" s="96"/>
      <c r="DT345" s="96"/>
      <c r="DU345" s="96"/>
      <c r="DV345" s="96"/>
      <c r="DW345" s="96"/>
      <c r="DX345" s="96"/>
      <c r="DY345" s="96"/>
      <c r="DZ345" s="96"/>
      <c r="EA345" s="96"/>
      <c r="EB345" s="96"/>
      <c r="EC345" s="96"/>
      <c r="ED345" s="96"/>
      <c r="EE345" s="96"/>
      <c r="EF345" s="96"/>
      <c r="EG345" s="96"/>
      <c r="EH345" s="96"/>
    </row>
    <row r="346" spans="2:138" ht="15" customHeight="1">
      <c r="B346" s="105" t="s">
        <v>478</v>
      </c>
      <c r="C346" s="106" t="s">
        <v>181</v>
      </c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243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93"/>
      <c r="AG346" s="93"/>
      <c r="AH346" s="183"/>
      <c r="AI346" s="183"/>
      <c r="AJ346" s="183"/>
      <c r="AK346" s="183"/>
      <c r="AL346" s="183"/>
      <c r="AM346" s="183"/>
      <c r="AN346" s="183"/>
      <c r="AO346" s="183"/>
      <c r="AP346" s="183"/>
      <c r="AQ346" s="183"/>
      <c r="AR346" s="183"/>
      <c r="AS346" s="183"/>
      <c r="AT346" s="183"/>
      <c r="AU346" s="183"/>
      <c r="AV346" s="183"/>
      <c r="AW346" s="183"/>
      <c r="AX346" s="183"/>
      <c r="AY346" s="183"/>
      <c r="AZ346" s="132"/>
      <c r="BA346" s="132"/>
      <c r="BB346" s="132"/>
      <c r="BC346" s="132"/>
      <c r="BD346" s="132"/>
      <c r="BE346" s="132"/>
      <c r="BF346" s="132"/>
      <c r="BG346" s="132"/>
      <c r="BH346" s="132"/>
      <c r="BI346" s="132"/>
      <c r="BJ346" s="132"/>
      <c r="BK346" s="132"/>
      <c r="BL346" s="132"/>
      <c r="BM346" s="132"/>
      <c r="BN346" s="132"/>
      <c r="BO346" s="132"/>
      <c r="BP346" s="132"/>
      <c r="BQ346" s="132"/>
      <c r="BR346" s="132"/>
      <c r="BS346" s="132"/>
      <c r="BT346" s="132"/>
      <c r="BU346" s="132"/>
      <c r="BV346" s="132"/>
      <c r="BW346" s="132"/>
      <c r="BX346" s="132"/>
      <c r="BY346" s="132"/>
      <c r="BZ346" s="132"/>
      <c r="CA346" s="132"/>
      <c r="CB346" s="132"/>
      <c r="CC346" s="132"/>
      <c r="CD346" s="132"/>
      <c r="CE346" s="132"/>
      <c r="CF346" s="96"/>
      <c r="CG346" s="96"/>
      <c r="CH346" s="96"/>
      <c r="CI346" s="183"/>
      <c r="CJ346" s="183"/>
      <c r="CK346" s="183"/>
      <c r="CL346" s="183"/>
      <c r="CM346" s="183"/>
      <c r="CN346" s="183"/>
      <c r="CO346" s="183"/>
      <c r="CP346" s="183"/>
      <c r="CQ346" s="183"/>
      <c r="CR346" s="183"/>
      <c r="CS346" s="183"/>
      <c r="CT346" s="183"/>
      <c r="CU346" s="183"/>
      <c r="CV346" s="183"/>
      <c r="CW346" s="183"/>
      <c r="CX346" s="96"/>
      <c r="CY346" s="96"/>
      <c r="CZ346" s="96"/>
      <c r="DA346" s="96"/>
      <c r="DB346" s="96"/>
      <c r="DC346" s="96"/>
      <c r="DD346" s="96"/>
      <c r="DE346" s="96"/>
      <c r="DF346" s="96"/>
      <c r="DG346" s="96"/>
      <c r="DH346" s="96"/>
      <c r="DI346" s="96"/>
      <c r="DJ346" s="96"/>
      <c r="DK346" s="96"/>
      <c r="DL346" s="96"/>
      <c r="DM346" s="96"/>
      <c r="DN346" s="96"/>
      <c r="DO346" s="96"/>
      <c r="DP346" s="96"/>
      <c r="DQ346" s="96"/>
      <c r="DR346" s="96"/>
      <c r="DS346" s="96"/>
      <c r="DT346" s="96"/>
      <c r="DU346" s="96"/>
      <c r="DV346" s="96"/>
      <c r="DW346" s="96"/>
      <c r="DX346" s="96"/>
      <c r="DY346" s="96"/>
      <c r="DZ346" s="96"/>
      <c r="EA346" s="96"/>
      <c r="EB346" s="96"/>
      <c r="EC346" s="96"/>
      <c r="ED346" s="96"/>
      <c r="EE346" s="96"/>
      <c r="EF346" s="96"/>
      <c r="EG346" s="96"/>
      <c r="EH346" s="96"/>
    </row>
    <row r="347" spans="2:138" ht="15" customHeight="1">
      <c r="B347" s="104" t="s">
        <v>479</v>
      </c>
      <c r="C347" s="106" t="s">
        <v>181</v>
      </c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243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93"/>
      <c r="AG347" s="93"/>
      <c r="AH347" s="183"/>
      <c r="AI347" s="183"/>
      <c r="AJ347" s="183"/>
      <c r="AK347" s="183"/>
      <c r="AL347" s="183"/>
      <c r="AM347" s="183"/>
      <c r="AN347" s="183"/>
      <c r="AO347" s="183"/>
      <c r="AP347" s="183"/>
      <c r="AQ347" s="183"/>
      <c r="AR347" s="183"/>
      <c r="AS347" s="183"/>
      <c r="AT347" s="183"/>
      <c r="AU347" s="183"/>
      <c r="AV347" s="183"/>
      <c r="AW347" s="183"/>
      <c r="AX347" s="183"/>
      <c r="AY347" s="183"/>
      <c r="AZ347" s="132"/>
      <c r="BA347" s="132"/>
      <c r="BB347" s="132"/>
      <c r="BC347" s="132"/>
      <c r="BD347" s="132"/>
      <c r="BE347" s="132"/>
      <c r="BF347" s="132"/>
      <c r="BG347" s="132"/>
      <c r="BH347" s="132"/>
      <c r="BI347" s="132"/>
      <c r="BJ347" s="132"/>
      <c r="BK347" s="132"/>
      <c r="BL347" s="132"/>
      <c r="BM347" s="132"/>
      <c r="BN347" s="132"/>
      <c r="BO347" s="132"/>
      <c r="BP347" s="132"/>
      <c r="BQ347" s="132"/>
      <c r="BR347" s="132"/>
      <c r="BS347" s="132"/>
      <c r="BT347" s="132"/>
      <c r="BU347" s="132"/>
      <c r="BV347" s="132"/>
      <c r="BW347" s="132"/>
      <c r="BX347" s="132"/>
      <c r="BY347" s="132"/>
      <c r="BZ347" s="132"/>
      <c r="CA347" s="132"/>
      <c r="CB347" s="132"/>
      <c r="CC347" s="132"/>
      <c r="CD347" s="132"/>
      <c r="CE347" s="132"/>
      <c r="CF347" s="96"/>
      <c r="CG347" s="96"/>
      <c r="CH347" s="96"/>
      <c r="CI347" s="183"/>
      <c r="CJ347" s="183"/>
      <c r="CK347" s="183"/>
      <c r="CL347" s="183"/>
      <c r="CM347" s="183"/>
      <c r="CN347" s="183"/>
      <c r="CO347" s="183"/>
      <c r="CP347" s="183"/>
      <c r="CQ347" s="183"/>
      <c r="CR347" s="183"/>
      <c r="CS347" s="183"/>
      <c r="CT347" s="183"/>
      <c r="CU347" s="183"/>
      <c r="CV347" s="183"/>
      <c r="CW347" s="183"/>
      <c r="CX347" s="96"/>
      <c r="CY347" s="96"/>
      <c r="CZ347" s="96"/>
      <c r="DA347" s="96"/>
      <c r="DB347" s="96"/>
      <c r="DC347" s="96"/>
      <c r="DD347" s="96"/>
      <c r="DE347" s="96"/>
      <c r="DF347" s="96"/>
      <c r="DG347" s="96"/>
      <c r="DH347" s="96"/>
      <c r="DI347" s="96"/>
      <c r="DJ347" s="96"/>
      <c r="DK347" s="96"/>
      <c r="DL347" s="96"/>
      <c r="DM347" s="96"/>
      <c r="DN347" s="96"/>
      <c r="DO347" s="96"/>
      <c r="DP347" s="96"/>
      <c r="DQ347" s="96"/>
      <c r="DR347" s="96"/>
      <c r="DS347" s="96"/>
      <c r="DT347" s="96"/>
      <c r="DU347" s="96"/>
      <c r="DV347" s="96"/>
      <c r="DW347" s="96"/>
      <c r="DX347" s="96"/>
      <c r="DY347" s="96"/>
      <c r="DZ347" s="96"/>
      <c r="EA347" s="96"/>
      <c r="EB347" s="96"/>
      <c r="EC347" s="96"/>
      <c r="ED347" s="96"/>
      <c r="EE347" s="96"/>
      <c r="EF347" s="96"/>
      <c r="EG347" s="96"/>
      <c r="EH347" s="96"/>
    </row>
    <row r="348" spans="2:138" ht="15" customHeight="1">
      <c r="B348" s="104" t="s">
        <v>480</v>
      </c>
      <c r="C348" s="106" t="s">
        <v>183</v>
      </c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243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93"/>
      <c r="AG348" s="93"/>
      <c r="AH348" s="183"/>
      <c r="AI348" s="183"/>
      <c r="AJ348" s="183"/>
      <c r="AK348" s="183"/>
      <c r="AL348" s="183"/>
      <c r="AM348" s="183"/>
      <c r="AN348" s="183"/>
      <c r="AO348" s="183"/>
      <c r="AP348" s="183"/>
      <c r="AQ348" s="183"/>
      <c r="AR348" s="183"/>
      <c r="AS348" s="183"/>
      <c r="AT348" s="183"/>
      <c r="AU348" s="183"/>
      <c r="AV348" s="183"/>
      <c r="AW348" s="183"/>
      <c r="AX348" s="183"/>
      <c r="AY348" s="183"/>
      <c r="AZ348" s="132"/>
      <c r="BA348" s="132"/>
      <c r="BB348" s="132"/>
      <c r="BC348" s="132"/>
      <c r="BD348" s="132"/>
      <c r="BE348" s="132"/>
      <c r="BF348" s="132"/>
      <c r="BG348" s="132"/>
      <c r="BH348" s="132"/>
      <c r="BI348" s="132"/>
      <c r="BJ348" s="132"/>
      <c r="BK348" s="132"/>
      <c r="BL348" s="132"/>
      <c r="BM348" s="132"/>
      <c r="BN348" s="132"/>
      <c r="BO348" s="132"/>
      <c r="BP348" s="132"/>
      <c r="BQ348" s="132"/>
      <c r="BR348" s="132"/>
      <c r="BS348" s="132"/>
      <c r="BT348" s="132"/>
      <c r="BU348" s="132"/>
      <c r="BV348" s="132"/>
      <c r="BW348" s="132"/>
      <c r="BX348" s="132"/>
      <c r="BY348" s="132"/>
      <c r="BZ348" s="132"/>
      <c r="CA348" s="132"/>
      <c r="CB348" s="132"/>
      <c r="CC348" s="132"/>
      <c r="CD348" s="132"/>
      <c r="CE348" s="132"/>
      <c r="CF348" s="96"/>
      <c r="CG348" s="96"/>
      <c r="CH348" s="96"/>
      <c r="CI348" s="183"/>
      <c r="CJ348" s="183"/>
      <c r="CK348" s="183"/>
      <c r="CL348" s="183"/>
      <c r="CM348" s="183"/>
      <c r="CN348" s="183"/>
      <c r="CO348" s="183"/>
      <c r="CP348" s="183"/>
      <c r="CQ348" s="183"/>
      <c r="CR348" s="183"/>
      <c r="CS348" s="183"/>
      <c r="CT348" s="183"/>
      <c r="CU348" s="183"/>
      <c r="CV348" s="183"/>
      <c r="CW348" s="183"/>
      <c r="CX348" s="96"/>
      <c r="CY348" s="96"/>
      <c r="CZ348" s="96"/>
      <c r="DA348" s="96"/>
      <c r="DB348" s="96"/>
      <c r="DC348" s="96"/>
      <c r="DD348" s="96"/>
      <c r="DE348" s="96"/>
      <c r="DF348" s="96"/>
      <c r="DG348" s="96"/>
      <c r="DH348" s="96"/>
      <c r="DI348" s="96"/>
      <c r="DJ348" s="96"/>
      <c r="DK348" s="96"/>
      <c r="DL348" s="96"/>
      <c r="DM348" s="96"/>
      <c r="DN348" s="96"/>
      <c r="DO348" s="96"/>
      <c r="DP348" s="96"/>
      <c r="DQ348" s="96"/>
      <c r="DR348" s="96"/>
      <c r="DS348" s="96"/>
      <c r="DT348" s="96"/>
      <c r="DU348" s="96"/>
      <c r="DV348" s="96"/>
      <c r="DW348" s="96"/>
      <c r="DX348" s="96"/>
      <c r="DY348" s="96"/>
      <c r="DZ348" s="96"/>
      <c r="EA348" s="96"/>
      <c r="EB348" s="96"/>
      <c r="EC348" s="96"/>
      <c r="ED348" s="96"/>
      <c r="EE348" s="96"/>
      <c r="EF348" s="96"/>
      <c r="EG348" s="96"/>
      <c r="EH348" s="96"/>
    </row>
    <row r="349" spans="2:138" ht="15" customHeight="1">
      <c r="B349" s="104" t="s">
        <v>481</v>
      </c>
      <c r="C349" s="106" t="s">
        <v>181</v>
      </c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243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93"/>
      <c r="AG349" s="93"/>
      <c r="AH349" s="183"/>
      <c r="AI349" s="183"/>
      <c r="AJ349" s="183"/>
      <c r="AK349" s="183"/>
      <c r="AL349" s="183"/>
      <c r="AM349" s="183"/>
      <c r="AN349" s="183"/>
      <c r="AO349" s="183"/>
      <c r="AP349" s="183"/>
      <c r="AQ349" s="183"/>
      <c r="AR349" s="183"/>
      <c r="AS349" s="183"/>
      <c r="AT349" s="183"/>
      <c r="AU349" s="183"/>
      <c r="AV349" s="183"/>
      <c r="AW349" s="183"/>
      <c r="AX349" s="183"/>
      <c r="AY349" s="183"/>
      <c r="AZ349" s="132"/>
      <c r="BA349" s="132"/>
      <c r="BB349" s="132"/>
      <c r="BC349" s="132"/>
      <c r="BD349" s="132"/>
      <c r="BE349" s="132"/>
      <c r="BF349" s="132"/>
      <c r="BG349" s="132"/>
      <c r="BH349" s="132"/>
      <c r="BI349" s="132"/>
      <c r="BJ349" s="132"/>
      <c r="BK349" s="132"/>
      <c r="BL349" s="132"/>
      <c r="BM349" s="132"/>
      <c r="BN349" s="132"/>
      <c r="BO349" s="132"/>
      <c r="BP349" s="132"/>
      <c r="BQ349" s="132"/>
      <c r="BR349" s="132"/>
      <c r="BS349" s="132"/>
      <c r="BT349" s="132"/>
      <c r="BU349" s="132"/>
      <c r="BV349" s="132"/>
      <c r="BW349" s="132"/>
      <c r="BX349" s="132"/>
      <c r="BY349" s="132"/>
      <c r="BZ349" s="132"/>
      <c r="CA349" s="132"/>
      <c r="CB349" s="132"/>
      <c r="CC349" s="132"/>
      <c r="CD349" s="132"/>
      <c r="CE349" s="132"/>
      <c r="CF349" s="96"/>
      <c r="CG349" s="96"/>
      <c r="CH349" s="96"/>
      <c r="CI349" s="183"/>
      <c r="CJ349" s="183"/>
      <c r="CK349" s="183"/>
      <c r="CL349" s="183"/>
      <c r="CM349" s="183"/>
      <c r="CN349" s="183"/>
      <c r="CO349" s="183"/>
      <c r="CP349" s="183"/>
      <c r="CQ349" s="183"/>
      <c r="CR349" s="183"/>
      <c r="CS349" s="183"/>
      <c r="CT349" s="183"/>
      <c r="CU349" s="183"/>
      <c r="CV349" s="183"/>
      <c r="CW349" s="183"/>
      <c r="CX349" s="96"/>
      <c r="CY349" s="96"/>
      <c r="CZ349" s="96"/>
      <c r="DA349" s="96"/>
      <c r="DB349" s="96"/>
      <c r="DC349" s="96"/>
      <c r="DD349" s="96"/>
      <c r="DE349" s="96"/>
      <c r="DF349" s="96"/>
      <c r="DG349" s="96"/>
      <c r="DH349" s="96"/>
      <c r="DI349" s="96"/>
      <c r="DJ349" s="96"/>
      <c r="DK349" s="96"/>
      <c r="DL349" s="96"/>
      <c r="DM349" s="96"/>
      <c r="DN349" s="96"/>
      <c r="DO349" s="96"/>
      <c r="DP349" s="96"/>
      <c r="DQ349" s="96"/>
      <c r="DR349" s="96"/>
      <c r="DS349" s="96"/>
      <c r="DT349" s="96"/>
      <c r="DU349" s="96"/>
      <c r="DV349" s="96"/>
      <c r="DW349" s="96"/>
      <c r="DX349" s="96"/>
      <c r="DY349" s="96"/>
      <c r="DZ349" s="96"/>
      <c r="EA349" s="96"/>
      <c r="EB349" s="96"/>
      <c r="EC349" s="96"/>
      <c r="ED349" s="96"/>
      <c r="EE349" s="96"/>
      <c r="EF349" s="96"/>
      <c r="EG349" s="96"/>
      <c r="EH349" s="96"/>
    </row>
    <row r="350" spans="2:138" ht="15" customHeight="1">
      <c r="B350" s="104" t="s">
        <v>482</v>
      </c>
      <c r="C350" s="106" t="s">
        <v>183</v>
      </c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243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93"/>
      <c r="AG350" s="93"/>
      <c r="AH350" s="183"/>
      <c r="AI350" s="183"/>
      <c r="AJ350" s="183"/>
      <c r="AK350" s="183"/>
      <c r="AL350" s="183"/>
      <c r="AM350" s="183"/>
      <c r="AN350" s="183"/>
      <c r="AO350" s="183"/>
      <c r="AP350" s="183"/>
      <c r="AQ350" s="183"/>
      <c r="AR350" s="183"/>
      <c r="AS350" s="183"/>
      <c r="AT350" s="183"/>
      <c r="AU350" s="183"/>
      <c r="AV350" s="183"/>
      <c r="AW350" s="183"/>
      <c r="AX350" s="183"/>
      <c r="AY350" s="183"/>
      <c r="AZ350" s="132"/>
      <c r="BA350" s="132"/>
      <c r="BB350" s="132"/>
      <c r="BC350" s="132"/>
      <c r="BD350" s="132"/>
      <c r="BE350" s="132"/>
      <c r="BF350" s="132"/>
      <c r="BG350" s="132"/>
      <c r="BH350" s="132"/>
      <c r="BI350" s="132"/>
      <c r="BJ350" s="132"/>
      <c r="BK350" s="132"/>
      <c r="BL350" s="132"/>
      <c r="BM350" s="132"/>
      <c r="BN350" s="132"/>
      <c r="BO350" s="132"/>
      <c r="BP350" s="132"/>
      <c r="BQ350" s="132"/>
      <c r="BR350" s="132"/>
      <c r="BS350" s="132"/>
      <c r="BT350" s="132"/>
      <c r="BU350" s="132"/>
      <c r="BV350" s="132"/>
      <c r="BW350" s="132"/>
      <c r="BX350" s="132"/>
      <c r="BY350" s="132"/>
      <c r="BZ350" s="132"/>
      <c r="CA350" s="132"/>
      <c r="CB350" s="132"/>
      <c r="CC350" s="132"/>
      <c r="CD350" s="132"/>
      <c r="CE350" s="132"/>
      <c r="CF350" s="96"/>
      <c r="CG350" s="96"/>
      <c r="CH350" s="96"/>
      <c r="CI350" s="183"/>
      <c r="CJ350" s="183"/>
      <c r="CK350" s="183"/>
      <c r="CL350" s="183"/>
      <c r="CM350" s="183"/>
      <c r="CN350" s="183"/>
      <c r="CO350" s="183"/>
      <c r="CP350" s="183"/>
      <c r="CQ350" s="183"/>
      <c r="CR350" s="183"/>
      <c r="CS350" s="183"/>
      <c r="CT350" s="183"/>
      <c r="CU350" s="183"/>
      <c r="CV350" s="183"/>
      <c r="CW350" s="183"/>
      <c r="CX350" s="96"/>
      <c r="CY350" s="96"/>
      <c r="CZ350" s="96"/>
      <c r="DA350" s="96"/>
      <c r="DB350" s="96"/>
      <c r="DC350" s="96"/>
      <c r="DD350" s="96"/>
      <c r="DE350" s="96"/>
      <c r="DF350" s="96"/>
      <c r="DG350" s="96"/>
      <c r="DH350" s="96"/>
      <c r="DI350" s="96"/>
      <c r="DJ350" s="96"/>
      <c r="DK350" s="96"/>
      <c r="DL350" s="96"/>
      <c r="DM350" s="96"/>
      <c r="DN350" s="96"/>
      <c r="DO350" s="96"/>
      <c r="DP350" s="96"/>
      <c r="DQ350" s="96"/>
      <c r="DR350" s="96"/>
      <c r="DS350" s="96"/>
      <c r="DT350" s="96"/>
      <c r="DU350" s="96"/>
      <c r="DV350" s="96"/>
      <c r="DW350" s="96"/>
      <c r="DX350" s="96"/>
      <c r="DY350" s="96"/>
      <c r="DZ350" s="96"/>
      <c r="EA350" s="96"/>
      <c r="EB350" s="96"/>
      <c r="EC350" s="96"/>
      <c r="ED350" s="96"/>
      <c r="EE350" s="96"/>
      <c r="EF350" s="96"/>
      <c r="EG350" s="96"/>
      <c r="EH350" s="96"/>
    </row>
    <row r="351" spans="2:138" ht="15" customHeight="1">
      <c r="B351" s="104" t="s">
        <v>483</v>
      </c>
      <c r="C351" s="106" t="s">
        <v>183</v>
      </c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243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93"/>
      <c r="AG351" s="93"/>
      <c r="AH351" s="183"/>
      <c r="AI351" s="183"/>
      <c r="AJ351" s="183"/>
      <c r="AK351" s="183"/>
      <c r="AL351" s="183"/>
      <c r="AM351" s="183"/>
      <c r="AN351" s="183"/>
      <c r="AO351" s="183"/>
      <c r="AP351" s="183"/>
      <c r="AQ351" s="183"/>
      <c r="AR351" s="183"/>
      <c r="AS351" s="183"/>
      <c r="AT351" s="183"/>
      <c r="AU351" s="183"/>
      <c r="AV351" s="183"/>
      <c r="AW351" s="183"/>
      <c r="AX351" s="183"/>
      <c r="AY351" s="183"/>
      <c r="AZ351" s="132"/>
      <c r="BA351" s="132"/>
      <c r="BB351" s="132"/>
      <c r="BC351" s="132"/>
      <c r="BD351" s="132"/>
      <c r="BE351" s="132"/>
      <c r="BF351" s="132"/>
      <c r="BG351" s="132"/>
      <c r="BH351" s="132"/>
      <c r="BI351" s="132"/>
      <c r="BJ351" s="132"/>
      <c r="BK351" s="132"/>
      <c r="BL351" s="132"/>
      <c r="BM351" s="132"/>
      <c r="BN351" s="132"/>
      <c r="BO351" s="132"/>
      <c r="BP351" s="132"/>
      <c r="BQ351" s="132"/>
      <c r="BR351" s="132"/>
      <c r="BS351" s="132"/>
      <c r="BT351" s="132"/>
      <c r="BU351" s="132"/>
      <c r="BV351" s="132"/>
      <c r="BW351" s="132"/>
      <c r="BX351" s="132"/>
      <c r="BY351" s="132"/>
      <c r="BZ351" s="132"/>
      <c r="CA351" s="132"/>
      <c r="CB351" s="132"/>
      <c r="CC351" s="132"/>
      <c r="CD351" s="132"/>
      <c r="CE351" s="132"/>
      <c r="CF351" s="96"/>
      <c r="CG351" s="96"/>
      <c r="CH351" s="96"/>
      <c r="CI351" s="183"/>
      <c r="CJ351" s="183"/>
      <c r="CK351" s="183"/>
      <c r="CL351" s="183"/>
      <c r="CM351" s="183"/>
      <c r="CN351" s="183"/>
      <c r="CO351" s="183"/>
      <c r="CP351" s="183"/>
      <c r="CQ351" s="183"/>
      <c r="CR351" s="183"/>
      <c r="CS351" s="183"/>
      <c r="CT351" s="183"/>
      <c r="CU351" s="183"/>
      <c r="CV351" s="183"/>
      <c r="CW351" s="183"/>
      <c r="CX351" s="96"/>
      <c r="CY351" s="96"/>
      <c r="CZ351" s="96"/>
      <c r="DA351" s="96"/>
      <c r="DB351" s="96"/>
      <c r="DC351" s="96"/>
      <c r="DD351" s="96"/>
      <c r="DE351" s="96"/>
      <c r="DF351" s="96"/>
      <c r="DG351" s="96"/>
      <c r="DH351" s="96"/>
      <c r="DI351" s="96"/>
      <c r="DJ351" s="96"/>
      <c r="DK351" s="96"/>
      <c r="DL351" s="96"/>
      <c r="DM351" s="96"/>
      <c r="DN351" s="96"/>
      <c r="DO351" s="96"/>
      <c r="DP351" s="96"/>
      <c r="DQ351" s="96"/>
      <c r="DR351" s="96"/>
      <c r="DS351" s="96"/>
      <c r="DT351" s="96"/>
      <c r="DU351" s="96"/>
      <c r="DV351" s="96"/>
      <c r="DW351" s="96"/>
      <c r="DX351" s="96"/>
      <c r="DY351" s="96"/>
      <c r="DZ351" s="96"/>
      <c r="EA351" s="96"/>
      <c r="EB351" s="96"/>
      <c r="EC351" s="96"/>
      <c r="ED351" s="96"/>
      <c r="EE351" s="96"/>
      <c r="EF351" s="96"/>
      <c r="EG351" s="96"/>
      <c r="EH351" s="96"/>
    </row>
    <row r="352" spans="2:138" ht="15" customHeight="1">
      <c r="B352" s="104" t="s">
        <v>484</v>
      </c>
      <c r="C352" s="106" t="s">
        <v>264</v>
      </c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243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93"/>
      <c r="AG352" s="93"/>
      <c r="AH352" s="183"/>
      <c r="AI352" s="183"/>
      <c r="AJ352" s="183"/>
      <c r="AK352" s="183"/>
      <c r="AL352" s="183"/>
      <c r="AM352" s="183"/>
      <c r="AN352" s="183"/>
      <c r="AO352" s="183"/>
      <c r="AP352" s="183"/>
      <c r="AQ352" s="183"/>
      <c r="AR352" s="183"/>
      <c r="AS352" s="183"/>
      <c r="AT352" s="183"/>
      <c r="AU352" s="183"/>
      <c r="AV352" s="183"/>
      <c r="AW352" s="183"/>
      <c r="AX352" s="183"/>
      <c r="AY352" s="183"/>
      <c r="AZ352" s="132"/>
      <c r="BA352" s="132"/>
      <c r="BB352" s="132"/>
      <c r="BC352" s="132"/>
      <c r="BD352" s="132"/>
      <c r="BE352" s="132"/>
      <c r="BF352" s="132"/>
      <c r="BG352" s="132"/>
      <c r="BH352" s="132"/>
      <c r="BI352" s="132"/>
      <c r="BJ352" s="132"/>
      <c r="BK352" s="132"/>
      <c r="BL352" s="132"/>
      <c r="BM352" s="132"/>
      <c r="BN352" s="132"/>
      <c r="BO352" s="132"/>
      <c r="BP352" s="132"/>
      <c r="BQ352" s="132"/>
      <c r="BR352" s="132"/>
      <c r="BS352" s="132"/>
      <c r="BT352" s="132"/>
      <c r="BU352" s="132"/>
      <c r="BV352" s="132"/>
      <c r="BW352" s="132"/>
      <c r="BX352" s="132"/>
      <c r="BY352" s="132"/>
      <c r="BZ352" s="132"/>
      <c r="CA352" s="132"/>
      <c r="CB352" s="132"/>
      <c r="CC352" s="132"/>
      <c r="CD352" s="132"/>
      <c r="CE352" s="132"/>
      <c r="CF352" s="96"/>
      <c r="CG352" s="96"/>
      <c r="CH352" s="96"/>
      <c r="CI352" s="183"/>
      <c r="CJ352" s="183"/>
      <c r="CK352" s="183"/>
      <c r="CL352" s="183"/>
      <c r="CM352" s="183"/>
      <c r="CN352" s="183"/>
      <c r="CO352" s="183"/>
      <c r="CP352" s="183"/>
      <c r="CQ352" s="183"/>
      <c r="CR352" s="183"/>
      <c r="CS352" s="183"/>
      <c r="CT352" s="183"/>
      <c r="CU352" s="183"/>
      <c r="CV352" s="183"/>
      <c r="CW352" s="183"/>
      <c r="CX352" s="96"/>
      <c r="CY352" s="96"/>
      <c r="CZ352" s="96"/>
      <c r="DA352" s="96"/>
      <c r="DB352" s="96"/>
      <c r="DC352" s="96"/>
      <c r="DD352" s="96"/>
      <c r="DE352" s="96"/>
      <c r="DF352" s="96"/>
      <c r="DG352" s="96"/>
      <c r="DH352" s="96"/>
      <c r="DI352" s="96"/>
      <c r="DJ352" s="96"/>
      <c r="DK352" s="96"/>
      <c r="DL352" s="96"/>
      <c r="DM352" s="96"/>
      <c r="DN352" s="96"/>
      <c r="DO352" s="96"/>
      <c r="DP352" s="96"/>
      <c r="DQ352" s="96"/>
      <c r="DR352" s="96"/>
      <c r="DS352" s="96"/>
      <c r="DT352" s="96"/>
      <c r="DU352" s="96"/>
      <c r="DV352" s="96"/>
      <c r="DW352" s="96"/>
      <c r="DX352" s="96"/>
      <c r="DY352" s="96"/>
      <c r="DZ352" s="96"/>
      <c r="EA352" s="96"/>
      <c r="EB352" s="96"/>
      <c r="EC352" s="96"/>
      <c r="ED352" s="96"/>
      <c r="EE352" s="96"/>
      <c r="EF352" s="96"/>
      <c r="EG352" s="96"/>
      <c r="EH352" s="96"/>
    </row>
    <row r="353" spans="2:138" s="264" customFormat="1" ht="15" customHeight="1">
      <c r="B353" s="256" t="s">
        <v>485</v>
      </c>
      <c r="C353" s="253"/>
      <c r="D353" s="263"/>
      <c r="E353" s="263"/>
      <c r="F353" s="263"/>
      <c r="T353" s="265"/>
      <c r="AF353" s="266"/>
      <c r="AG353" s="266"/>
      <c r="AH353" s="267"/>
      <c r="AI353" s="267"/>
      <c r="AJ353" s="267"/>
      <c r="AK353" s="267"/>
      <c r="AL353" s="267"/>
      <c r="AM353" s="267"/>
      <c r="AN353" s="267"/>
      <c r="AO353" s="267"/>
      <c r="AP353" s="267"/>
      <c r="AQ353" s="267"/>
      <c r="AR353" s="267"/>
      <c r="AS353" s="267"/>
      <c r="AT353" s="267"/>
      <c r="AU353" s="267"/>
      <c r="AV353" s="267"/>
      <c r="AW353" s="267"/>
      <c r="AX353" s="267"/>
      <c r="AY353" s="267"/>
      <c r="CF353" s="266"/>
      <c r="CG353" s="266"/>
      <c r="CH353" s="266"/>
      <c r="CI353" s="267"/>
      <c r="CJ353" s="267"/>
      <c r="CK353" s="267"/>
      <c r="CL353" s="267"/>
      <c r="CM353" s="267"/>
      <c r="CN353" s="267"/>
      <c r="CO353" s="267"/>
      <c r="CP353" s="267"/>
      <c r="CQ353" s="267"/>
      <c r="CR353" s="267"/>
      <c r="CS353" s="267"/>
      <c r="CT353" s="267"/>
      <c r="CU353" s="267"/>
      <c r="CV353" s="267"/>
      <c r="CW353" s="267"/>
      <c r="CX353" s="266"/>
      <c r="CY353" s="266"/>
      <c r="CZ353" s="266"/>
      <c r="DA353" s="266"/>
      <c r="DB353" s="266"/>
      <c r="DC353" s="266"/>
      <c r="DD353" s="266"/>
      <c r="DE353" s="266"/>
      <c r="DF353" s="266"/>
      <c r="DG353" s="266"/>
      <c r="DH353" s="266"/>
      <c r="DI353" s="266"/>
      <c r="DJ353" s="266"/>
      <c r="DK353" s="266"/>
      <c r="DL353" s="266"/>
      <c r="DM353" s="266"/>
      <c r="DN353" s="266"/>
      <c r="DO353" s="266"/>
      <c r="DP353" s="266"/>
      <c r="DQ353" s="266"/>
      <c r="DR353" s="266"/>
      <c r="DS353" s="266"/>
      <c r="DT353" s="266"/>
      <c r="DU353" s="266"/>
      <c r="DV353" s="266"/>
      <c r="DW353" s="266"/>
      <c r="DX353" s="266"/>
      <c r="DY353" s="266"/>
      <c r="DZ353" s="266"/>
      <c r="EA353" s="266"/>
      <c r="EB353" s="266"/>
      <c r="EC353" s="266"/>
      <c r="ED353" s="266"/>
      <c r="EE353" s="266"/>
      <c r="EF353" s="266"/>
      <c r="EG353" s="266"/>
      <c r="EH353" s="266"/>
    </row>
    <row r="354" spans="2:138" ht="15" customHeight="1">
      <c r="B354" s="105" t="s">
        <v>486</v>
      </c>
      <c r="C354" s="106" t="s">
        <v>174</v>
      </c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243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93"/>
      <c r="AG354" s="93"/>
      <c r="AH354" s="183"/>
      <c r="AI354" s="183"/>
      <c r="AJ354" s="183"/>
      <c r="AK354" s="183"/>
      <c r="AL354" s="183"/>
      <c r="AM354" s="183"/>
      <c r="AN354" s="183"/>
      <c r="AO354" s="183"/>
      <c r="AP354" s="183"/>
      <c r="AQ354" s="183"/>
      <c r="AR354" s="183"/>
      <c r="AS354" s="183"/>
      <c r="AT354" s="183"/>
      <c r="AU354" s="183"/>
      <c r="AV354" s="183"/>
      <c r="AW354" s="183"/>
      <c r="AX354" s="183"/>
      <c r="AY354" s="183"/>
      <c r="AZ354" s="132"/>
      <c r="BA354" s="132"/>
      <c r="BB354" s="132"/>
      <c r="BC354" s="132"/>
      <c r="BD354" s="132"/>
      <c r="BE354" s="132"/>
      <c r="BF354" s="132"/>
      <c r="BG354" s="132"/>
      <c r="BH354" s="132"/>
      <c r="BI354" s="132"/>
      <c r="BJ354" s="132"/>
      <c r="BK354" s="132"/>
      <c r="BL354" s="132"/>
      <c r="BM354" s="132"/>
      <c r="BN354" s="132"/>
      <c r="BO354" s="132"/>
      <c r="BP354" s="132"/>
      <c r="BQ354" s="132"/>
      <c r="BR354" s="132"/>
      <c r="BS354" s="132"/>
      <c r="BT354" s="132"/>
      <c r="BU354" s="132"/>
      <c r="BV354" s="132"/>
      <c r="BW354" s="132"/>
      <c r="BX354" s="132"/>
      <c r="BY354" s="132"/>
      <c r="BZ354" s="132"/>
      <c r="CA354" s="132"/>
      <c r="CB354" s="132"/>
      <c r="CC354" s="132"/>
      <c r="CD354" s="132"/>
      <c r="CE354" s="132"/>
      <c r="CF354" s="96"/>
      <c r="CG354" s="96"/>
      <c r="CH354" s="96"/>
      <c r="CI354" s="183"/>
      <c r="CJ354" s="183"/>
      <c r="CK354" s="183"/>
      <c r="CL354" s="183"/>
      <c r="CM354" s="183"/>
      <c r="CN354" s="183"/>
      <c r="CO354" s="183"/>
      <c r="CP354" s="183"/>
      <c r="CQ354" s="183"/>
      <c r="CR354" s="183"/>
      <c r="CS354" s="183"/>
      <c r="CT354" s="183"/>
      <c r="CU354" s="183"/>
      <c r="CV354" s="183"/>
      <c r="CW354" s="183"/>
      <c r="CX354" s="96"/>
      <c r="CY354" s="96"/>
      <c r="CZ354" s="96"/>
      <c r="DA354" s="96"/>
      <c r="DB354" s="96"/>
      <c r="DC354" s="96"/>
      <c r="DD354" s="96"/>
      <c r="DE354" s="96"/>
      <c r="DF354" s="96"/>
      <c r="DG354" s="96"/>
      <c r="DH354" s="96"/>
      <c r="DI354" s="96"/>
      <c r="DJ354" s="96"/>
      <c r="DK354" s="96"/>
      <c r="DL354" s="96"/>
      <c r="DM354" s="96"/>
      <c r="DN354" s="96"/>
      <c r="DO354" s="96"/>
      <c r="DP354" s="96"/>
      <c r="DQ354" s="96"/>
      <c r="DR354" s="96"/>
      <c r="DS354" s="96"/>
      <c r="DT354" s="96"/>
      <c r="DU354" s="96"/>
      <c r="DV354" s="96"/>
      <c r="DW354" s="96"/>
      <c r="DX354" s="96"/>
      <c r="DY354" s="96"/>
      <c r="DZ354" s="96"/>
      <c r="EA354" s="96"/>
      <c r="EB354" s="96"/>
      <c r="EC354" s="96"/>
      <c r="ED354" s="96"/>
      <c r="EE354" s="96"/>
      <c r="EF354" s="96"/>
      <c r="EG354" s="96"/>
      <c r="EH354" s="96"/>
    </row>
    <row r="355" spans="2:138" ht="15" customHeight="1">
      <c r="B355" s="105" t="s">
        <v>487</v>
      </c>
      <c r="C355" s="106" t="s">
        <v>153</v>
      </c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243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93"/>
      <c r="AG355" s="93"/>
      <c r="AH355" s="183"/>
      <c r="AI355" s="183"/>
      <c r="AJ355" s="183"/>
      <c r="AK355" s="183"/>
      <c r="AL355" s="183"/>
      <c r="AM355" s="183"/>
      <c r="AN355" s="183"/>
      <c r="AO355" s="183"/>
      <c r="AP355" s="183"/>
      <c r="AQ355" s="183"/>
      <c r="AR355" s="183"/>
      <c r="AS355" s="183"/>
      <c r="AT355" s="183"/>
      <c r="AU355" s="183"/>
      <c r="AV355" s="183"/>
      <c r="AW355" s="183"/>
      <c r="AX355" s="183"/>
      <c r="AY355" s="183"/>
      <c r="AZ355" s="132"/>
      <c r="BA355" s="132"/>
      <c r="BB355" s="132"/>
      <c r="BC355" s="132"/>
      <c r="BD355" s="132"/>
      <c r="BE355" s="132"/>
      <c r="BF355" s="132"/>
      <c r="BG355" s="132"/>
      <c r="BH355" s="132"/>
      <c r="BI355" s="132"/>
      <c r="BJ355" s="132"/>
      <c r="BK355" s="132"/>
      <c r="BL355" s="132"/>
      <c r="BM355" s="132"/>
      <c r="BN355" s="132"/>
      <c r="BO355" s="132"/>
      <c r="BP355" s="132"/>
      <c r="BQ355" s="132"/>
      <c r="BR355" s="132"/>
      <c r="BS355" s="132"/>
      <c r="BT355" s="132"/>
      <c r="BU355" s="132"/>
      <c r="BV355" s="132"/>
      <c r="BW355" s="132"/>
      <c r="BX355" s="132"/>
      <c r="BY355" s="132"/>
      <c r="BZ355" s="132"/>
      <c r="CA355" s="132"/>
      <c r="CB355" s="132"/>
      <c r="CC355" s="132"/>
      <c r="CD355" s="132"/>
      <c r="CE355" s="132"/>
      <c r="CF355" s="96"/>
      <c r="CG355" s="96"/>
      <c r="CH355" s="96"/>
      <c r="CI355" s="183"/>
      <c r="CJ355" s="183"/>
      <c r="CK355" s="183"/>
      <c r="CL355" s="183"/>
      <c r="CM355" s="183"/>
      <c r="CN355" s="183"/>
      <c r="CO355" s="183"/>
      <c r="CP355" s="183"/>
      <c r="CQ355" s="183"/>
      <c r="CR355" s="183"/>
      <c r="CS355" s="183"/>
      <c r="CT355" s="183"/>
      <c r="CU355" s="183"/>
      <c r="CV355" s="183"/>
      <c r="CW355" s="183"/>
      <c r="CX355" s="96"/>
      <c r="CY355" s="96"/>
      <c r="CZ355" s="96"/>
      <c r="DA355" s="96"/>
      <c r="DB355" s="96"/>
      <c r="DC355" s="96"/>
      <c r="DD355" s="96"/>
      <c r="DE355" s="96"/>
      <c r="DF355" s="96"/>
      <c r="DG355" s="96"/>
      <c r="DH355" s="96"/>
      <c r="DI355" s="96"/>
      <c r="DJ355" s="96"/>
      <c r="DK355" s="96"/>
      <c r="DL355" s="96"/>
      <c r="DM355" s="96"/>
      <c r="DN355" s="96"/>
      <c r="DO355" s="96"/>
      <c r="DP355" s="96"/>
      <c r="DQ355" s="96"/>
      <c r="DR355" s="96"/>
      <c r="DS355" s="96"/>
      <c r="DT355" s="96"/>
      <c r="DU355" s="96"/>
      <c r="DV355" s="96"/>
      <c r="DW355" s="96"/>
      <c r="DX355" s="96"/>
      <c r="DY355" s="96"/>
      <c r="DZ355" s="96"/>
      <c r="EA355" s="96"/>
      <c r="EB355" s="96"/>
      <c r="EC355" s="96"/>
      <c r="ED355" s="96"/>
      <c r="EE355" s="96"/>
      <c r="EF355" s="96"/>
      <c r="EG355" s="96"/>
      <c r="EH355" s="96"/>
    </row>
    <row r="356" spans="2:138" ht="15" customHeight="1">
      <c r="B356" s="105" t="s">
        <v>488</v>
      </c>
      <c r="C356" s="106" t="s">
        <v>181</v>
      </c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243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93"/>
      <c r="AG356" s="93"/>
      <c r="AH356" s="183"/>
      <c r="AI356" s="183"/>
      <c r="AJ356" s="183"/>
      <c r="AK356" s="183"/>
      <c r="AL356" s="183"/>
      <c r="AM356" s="183"/>
      <c r="AN356" s="183"/>
      <c r="AO356" s="183"/>
      <c r="AP356" s="183"/>
      <c r="AQ356" s="183"/>
      <c r="AR356" s="183"/>
      <c r="AS356" s="183"/>
      <c r="AT356" s="183"/>
      <c r="AU356" s="183"/>
      <c r="AV356" s="183"/>
      <c r="AW356" s="183"/>
      <c r="AX356" s="183"/>
      <c r="AY356" s="183"/>
      <c r="AZ356" s="132"/>
      <c r="BA356" s="132"/>
      <c r="BB356" s="132"/>
      <c r="BC356" s="132"/>
      <c r="BD356" s="132"/>
      <c r="BE356" s="132"/>
      <c r="BF356" s="132"/>
      <c r="BG356" s="132"/>
      <c r="BH356" s="132"/>
      <c r="BI356" s="132"/>
      <c r="BJ356" s="132"/>
      <c r="BK356" s="132"/>
      <c r="BL356" s="132"/>
      <c r="BM356" s="132"/>
      <c r="BN356" s="132"/>
      <c r="BO356" s="132"/>
      <c r="BP356" s="132"/>
      <c r="BQ356" s="132"/>
      <c r="BR356" s="132"/>
      <c r="BS356" s="132"/>
      <c r="BT356" s="132"/>
      <c r="BU356" s="132"/>
      <c r="BV356" s="132"/>
      <c r="BW356" s="132"/>
      <c r="BX356" s="132"/>
      <c r="BY356" s="132"/>
      <c r="BZ356" s="132"/>
      <c r="CA356" s="132"/>
      <c r="CB356" s="132"/>
      <c r="CC356" s="132"/>
      <c r="CD356" s="132"/>
      <c r="CE356" s="132"/>
      <c r="CF356" s="96"/>
      <c r="CG356" s="96"/>
      <c r="CH356" s="96"/>
      <c r="CI356" s="183"/>
      <c r="CJ356" s="183"/>
      <c r="CK356" s="183"/>
      <c r="CL356" s="183"/>
      <c r="CM356" s="183"/>
      <c r="CN356" s="183"/>
      <c r="CO356" s="183"/>
      <c r="CP356" s="183"/>
      <c r="CQ356" s="183"/>
      <c r="CR356" s="183"/>
      <c r="CS356" s="183"/>
      <c r="CT356" s="183"/>
      <c r="CU356" s="183"/>
      <c r="CV356" s="183"/>
      <c r="CW356" s="183"/>
      <c r="CX356" s="96"/>
      <c r="CY356" s="96"/>
      <c r="CZ356" s="96"/>
      <c r="DA356" s="96"/>
      <c r="DB356" s="96"/>
      <c r="DC356" s="96"/>
      <c r="DD356" s="96"/>
      <c r="DE356" s="96"/>
      <c r="DF356" s="96"/>
      <c r="DG356" s="96"/>
      <c r="DH356" s="96"/>
      <c r="DI356" s="96"/>
      <c r="DJ356" s="96"/>
      <c r="DK356" s="96"/>
      <c r="DL356" s="96"/>
      <c r="DM356" s="96"/>
      <c r="DN356" s="96"/>
      <c r="DO356" s="96"/>
      <c r="DP356" s="96"/>
      <c r="DQ356" s="96"/>
      <c r="DR356" s="96"/>
      <c r="DS356" s="96"/>
      <c r="DT356" s="96"/>
      <c r="DU356" s="96"/>
      <c r="DV356" s="96"/>
      <c r="DW356" s="96"/>
      <c r="DX356" s="96"/>
      <c r="DY356" s="96"/>
      <c r="DZ356" s="96"/>
      <c r="EA356" s="96"/>
      <c r="EB356" s="96"/>
      <c r="EC356" s="96"/>
      <c r="ED356" s="96"/>
      <c r="EE356" s="96"/>
      <c r="EF356" s="96"/>
      <c r="EG356" s="96"/>
      <c r="EH356" s="96"/>
    </row>
    <row r="357" spans="2:138" ht="15" customHeight="1">
      <c r="B357" s="105" t="s">
        <v>489</v>
      </c>
      <c r="C357" s="106" t="s">
        <v>181</v>
      </c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243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93"/>
      <c r="AG357" s="93"/>
      <c r="AH357" s="183"/>
      <c r="AI357" s="183"/>
      <c r="AJ357" s="183"/>
      <c r="AK357" s="183"/>
      <c r="AL357" s="183"/>
      <c r="AM357" s="183"/>
      <c r="AN357" s="183"/>
      <c r="AO357" s="183"/>
      <c r="AP357" s="183"/>
      <c r="AQ357" s="183"/>
      <c r="AR357" s="183"/>
      <c r="AS357" s="183"/>
      <c r="AT357" s="183"/>
      <c r="AU357" s="183"/>
      <c r="AV357" s="183"/>
      <c r="AW357" s="183"/>
      <c r="AX357" s="183"/>
      <c r="AY357" s="183"/>
      <c r="AZ357" s="132"/>
      <c r="BA357" s="132"/>
      <c r="BB357" s="132"/>
      <c r="BC357" s="132"/>
      <c r="BD357" s="132"/>
      <c r="BE357" s="132"/>
      <c r="BF357" s="132"/>
      <c r="BG357" s="132"/>
      <c r="BH357" s="132"/>
      <c r="BI357" s="132"/>
      <c r="BJ357" s="132"/>
      <c r="BK357" s="132"/>
      <c r="BL357" s="132"/>
      <c r="BM357" s="132"/>
      <c r="BN357" s="132"/>
      <c r="BO357" s="132"/>
      <c r="BP357" s="132"/>
      <c r="BQ357" s="132"/>
      <c r="BR357" s="132"/>
      <c r="BS357" s="132"/>
      <c r="BT357" s="132"/>
      <c r="BU357" s="132"/>
      <c r="BV357" s="132"/>
      <c r="BW357" s="132"/>
      <c r="BX357" s="132"/>
      <c r="BY357" s="132"/>
      <c r="BZ357" s="132"/>
      <c r="CA357" s="132"/>
      <c r="CB357" s="132"/>
      <c r="CC357" s="132"/>
      <c r="CD357" s="132"/>
      <c r="CE357" s="132"/>
      <c r="CF357" s="96"/>
      <c r="CG357" s="96"/>
      <c r="CH357" s="96"/>
      <c r="CI357" s="183"/>
      <c r="CJ357" s="183"/>
      <c r="CK357" s="183"/>
      <c r="CL357" s="183"/>
      <c r="CM357" s="183"/>
      <c r="CN357" s="183"/>
      <c r="CO357" s="183"/>
      <c r="CP357" s="183"/>
      <c r="CQ357" s="183"/>
      <c r="CR357" s="183"/>
      <c r="CS357" s="183"/>
      <c r="CT357" s="183"/>
      <c r="CU357" s="183"/>
      <c r="CV357" s="183"/>
      <c r="CW357" s="183"/>
      <c r="CX357" s="96"/>
      <c r="CY357" s="96"/>
      <c r="CZ357" s="96"/>
      <c r="DA357" s="96"/>
      <c r="DB357" s="96"/>
      <c r="DC357" s="96"/>
      <c r="DD357" s="96"/>
      <c r="DE357" s="96"/>
      <c r="DF357" s="96"/>
      <c r="DG357" s="96"/>
      <c r="DH357" s="96"/>
      <c r="DI357" s="96"/>
      <c r="DJ357" s="96"/>
      <c r="DK357" s="96"/>
      <c r="DL357" s="96"/>
      <c r="DM357" s="96"/>
      <c r="DN357" s="96"/>
      <c r="DO357" s="96"/>
      <c r="DP357" s="96"/>
      <c r="DQ357" s="96"/>
      <c r="DR357" s="96"/>
      <c r="DS357" s="96"/>
      <c r="DT357" s="96"/>
      <c r="DU357" s="96"/>
      <c r="DV357" s="96"/>
      <c r="DW357" s="96"/>
      <c r="DX357" s="96"/>
      <c r="DY357" s="96"/>
      <c r="DZ357" s="96"/>
      <c r="EA357" s="96"/>
      <c r="EB357" s="96"/>
      <c r="EC357" s="96"/>
      <c r="ED357" s="96"/>
      <c r="EE357" s="96"/>
      <c r="EF357" s="96"/>
      <c r="EG357" s="96"/>
      <c r="EH357" s="96"/>
    </row>
    <row r="358" spans="2:138" ht="15" customHeight="1">
      <c r="B358" s="104" t="s">
        <v>490</v>
      </c>
      <c r="C358" s="106" t="s">
        <v>181</v>
      </c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243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93"/>
      <c r="AG358" s="93"/>
      <c r="AH358" s="183"/>
      <c r="AI358" s="183"/>
      <c r="AJ358" s="183"/>
      <c r="AK358" s="183"/>
      <c r="AL358" s="183"/>
      <c r="AM358" s="183"/>
      <c r="AN358" s="183"/>
      <c r="AO358" s="183"/>
      <c r="AP358" s="183"/>
      <c r="AQ358" s="183"/>
      <c r="AR358" s="183"/>
      <c r="AS358" s="183"/>
      <c r="AT358" s="183"/>
      <c r="AU358" s="183"/>
      <c r="AV358" s="183"/>
      <c r="AW358" s="183"/>
      <c r="AX358" s="183"/>
      <c r="AY358" s="183"/>
      <c r="AZ358" s="132"/>
      <c r="BA358" s="132"/>
      <c r="BB358" s="132"/>
      <c r="BC358" s="132"/>
      <c r="BD358" s="132"/>
      <c r="BE358" s="132"/>
      <c r="BF358" s="132"/>
      <c r="BG358" s="132"/>
      <c r="BH358" s="132"/>
      <c r="BI358" s="132"/>
      <c r="BJ358" s="132"/>
      <c r="BK358" s="132"/>
      <c r="BL358" s="132"/>
      <c r="BM358" s="132"/>
      <c r="BN358" s="132"/>
      <c r="BO358" s="132"/>
      <c r="BP358" s="132"/>
      <c r="BQ358" s="132"/>
      <c r="BR358" s="132"/>
      <c r="BS358" s="132"/>
      <c r="BT358" s="132"/>
      <c r="BU358" s="132"/>
      <c r="BV358" s="132"/>
      <c r="BW358" s="132"/>
      <c r="BX358" s="132"/>
      <c r="BY358" s="132"/>
      <c r="BZ358" s="132"/>
      <c r="CA358" s="132"/>
      <c r="CB358" s="132"/>
      <c r="CC358" s="132"/>
      <c r="CD358" s="132"/>
      <c r="CE358" s="132"/>
      <c r="CF358" s="96"/>
      <c r="CG358" s="96"/>
      <c r="CH358" s="96"/>
      <c r="CI358" s="183"/>
      <c r="CJ358" s="183"/>
      <c r="CK358" s="183"/>
      <c r="CL358" s="183"/>
      <c r="CM358" s="183"/>
      <c r="CN358" s="183"/>
      <c r="CO358" s="183"/>
      <c r="CP358" s="183"/>
      <c r="CQ358" s="183"/>
      <c r="CR358" s="183"/>
      <c r="CS358" s="183"/>
      <c r="CT358" s="183"/>
      <c r="CU358" s="183"/>
      <c r="CV358" s="183"/>
      <c r="CW358" s="183"/>
      <c r="CX358" s="96"/>
      <c r="CY358" s="96"/>
      <c r="CZ358" s="96"/>
      <c r="DA358" s="96"/>
      <c r="DB358" s="96"/>
      <c r="DC358" s="96"/>
      <c r="DD358" s="96"/>
      <c r="DE358" s="96"/>
      <c r="DF358" s="96"/>
      <c r="DG358" s="96"/>
      <c r="DH358" s="96"/>
      <c r="DI358" s="96"/>
      <c r="DJ358" s="96"/>
      <c r="DK358" s="96"/>
      <c r="DL358" s="96"/>
      <c r="DM358" s="96"/>
      <c r="DN358" s="96"/>
      <c r="DO358" s="96"/>
      <c r="DP358" s="96"/>
      <c r="DQ358" s="96"/>
      <c r="DR358" s="96"/>
      <c r="DS358" s="96"/>
      <c r="DT358" s="96"/>
      <c r="DU358" s="96"/>
      <c r="DV358" s="96"/>
      <c r="DW358" s="96"/>
      <c r="DX358" s="96"/>
      <c r="DY358" s="96"/>
      <c r="DZ358" s="96"/>
      <c r="EA358" s="96"/>
      <c r="EB358" s="96"/>
      <c r="EC358" s="96"/>
      <c r="ED358" s="96"/>
      <c r="EE358" s="96"/>
      <c r="EF358" s="96"/>
      <c r="EG358" s="96"/>
      <c r="EH358" s="96"/>
    </row>
    <row r="359" spans="2:138" ht="15" customHeight="1">
      <c r="B359" s="104" t="s">
        <v>491</v>
      </c>
      <c r="C359" s="106" t="s">
        <v>183</v>
      </c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243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93"/>
      <c r="AG359" s="93"/>
      <c r="AH359" s="183"/>
      <c r="AI359" s="183"/>
      <c r="AJ359" s="183"/>
      <c r="AK359" s="183"/>
      <c r="AL359" s="183"/>
      <c r="AM359" s="183"/>
      <c r="AN359" s="183"/>
      <c r="AO359" s="183"/>
      <c r="AP359" s="183"/>
      <c r="AQ359" s="183"/>
      <c r="AR359" s="183"/>
      <c r="AS359" s="183"/>
      <c r="AT359" s="183"/>
      <c r="AU359" s="183"/>
      <c r="AV359" s="183"/>
      <c r="AW359" s="183"/>
      <c r="AX359" s="183"/>
      <c r="AY359" s="183"/>
      <c r="AZ359" s="132"/>
      <c r="BA359" s="132"/>
      <c r="BB359" s="132"/>
      <c r="BC359" s="132"/>
      <c r="BD359" s="132"/>
      <c r="BE359" s="132"/>
      <c r="BF359" s="132"/>
      <c r="BG359" s="132"/>
      <c r="BH359" s="132"/>
      <c r="BI359" s="132"/>
      <c r="BJ359" s="132"/>
      <c r="BK359" s="132"/>
      <c r="BL359" s="132"/>
      <c r="BM359" s="132"/>
      <c r="BN359" s="132"/>
      <c r="BO359" s="132"/>
      <c r="BP359" s="132"/>
      <c r="BQ359" s="132"/>
      <c r="BR359" s="132"/>
      <c r="BS359" s="132"/>
      <c r="BT359" s="132"/>
      <c r="BU359" s="132"/>
      <c r="BV359" s="132"/>
      <c r="BW359" s="132"/>
      <c r="BX359" s="132"/>
      <c r="BY359" s="132"/>
      <c r="BZ359" s="132"/>
      <c r="CA359" s="132"/>
      <c r="CB359" s="132"/>
      <c r="CC359" s="132"/>
      <c r="CD359" s="132"/>
      <c r="CE359" s="132"/>
      <c r="CF359" s="96"/>
      <c r="CG359" s="96"/>
      <c r="CH359" s="96"/>
      <c r="CI359" s="183"/>
      <c r="CJ359" s="183"/>
      <c r="CK359" s="183"/>
      <c r="CL359" s="183"/>
      <c r="CM359" s="183"/>
      <c r="CN359" s="183"/>
      <c r="CO359" s="183"/>
      <c r="CP359" s="183"/>
      <c r="CQ359" s="183"/>
      <c r="CR359" s="183"/>
      <c r="CS359" s="183"/>
      <c r="CT359" s="183"/>
      <c r="CU359" s="183"/>
      <c r="CV359" s="183"/>
      <c r="CW359" s="183"/>
      <c r="CX359" s="96"/>
      <c r="CY359" s="96"/>
      <c r="CZ359" s="96"/>
      <c r="DA359" s="96"/>
      <c r="DB359" s="96"/>
      <c r="DC359" s="96"/>
      <c r="DD359" s="96"/>
      <c r="DE359" s="96"/>
      <c r="DF359" s="96"/>
      <c r="DG359" s="96"/>
      <c r="DH359" s="96"/>
      <c r="DI359" s="96"/>
      <c r="DJ359" s="96"/>
      <c r="DK359" s="96"/>
      <c r="DL359" s="96"/>
      <c r="DM359" s="96"/>
      <c r="DN359" s="96"/>
      <c r="DO359" s="96"/>
      <c r="DP359" s="96"/>
      <c r="DQ359" s="96"/>
      <c r="DR359" s="96"/>
      <c r="DS359" s="96"/>
      <c r="DT359" s="96"/>
      <c r="DU359" s="96"/>
      <c r="DV359" s="96"/>
      <c r="DW359" s="96"/>
      <c r="DX359" s="96"/>
      <c r="DY359" s="96"/>
      <c r="DZ359" s="96"/>
      <c r="EA359" s="96"/>
      <c r="EB359" s="96"/>
      <c r="EC359" s="96"/>
      <c r="ED359" s="96"/>
      <c r="EE359" s="96"/>
      <c r="EF359" s="96"/>
      <c r="EG359" s="96"/>
      <c r="EH359" s="96"/>
    </row>
    <row r="360" spans="2:138" ht="15" customHeight="1">
      <c r="B360" s="104" t="s">
        <v>492</v>
      </c>
      <c r="C360" s="106" t="s">
        <v>181</v>
      </c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243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93"/>
      <c r="AG360" s="93"/>
      <c r="AH360" s="183"/>
      <c r="AI360" s="183"/>
      <c r="AJ360" s="183"/>
      <c r="AK360" s="183"/>
      <c r="AL360" s="183"/>
      <c r="AM360" s="183"/>
      <c r="AN360" s="183"/>
      <c r="AO360" s="183"/>
      <c r="AP360" s="183"/>
      <c r="AQ360" s="183"/>
      <c r="AR360" s="183"/>
      <c r="AS360" s="183"/>
      <c r="AT360" s="183"/>
      <c r="AU360" s="183"/>
      <c r="AV360" s="183"/>
      <c r="AW360" s="183"/>
      <c r="AX360" s="183"/>
      <c r="AY360" s="183"/>
      <c r="AZ360" s="132"/>
      <c r="BA360" s="132"/>
      <c r="BB360" s="132"/>
      <c r="BC360" s="132"/>
      <c r="BD360" s="132"/>
      <c r="BE360" s="132"/>
      <c r="BF360" s="132"/>
      <c r="BG360" s="132"/>
      <c r="BH360" s="132"/>
      <c r="BI360" s="132"/>
      <c r="BJ360" s="132"/>
      <c r="BK360" s="132"/>
      <c r="BL360" s="132"/>
      <c r="BM360" s="132"/>
      <c r="BN360" s="132"/>
      <c r="BO360" s="132"/>
      <c r="BP360" s="132"/>
      <c r="BQ360" s="132"/>
      <c r="BR360" s="132"/>
      <c r="BS360" s="132"/>
      <c r="BT360" s="132"/>
      <c r="BU360" s="132"/>
      <c r="BV360" s="132"/>
      <c r="BW360" s="132"/>
      <c r="BX360" s="132"/>
      <c r="BY360" s="132"/>
      <c r="BZ360" s="132"/>
      <c r="CA360" s="132"/>
      <c r="CB360" s="132"/>
      <c r="CC360" s="132"/>
      <c r="CD360" s="132"/>
      <c r="CE360" s="132"/>
      <c r="CF360" s="96"/>
      <c r="CG360" s="96"/>
      <c r="CH360" s="96"/>
      <c r="CI360" s="183"/>
      <c r="CJ360" s="183"/>
      <c r="CK360" s="183"/>
      <c r="CL360" s="183"/>
      <c r="CM360" s="183"/>
      <c r="CN360" s="183"/>
      <c r="CO360" s="183"/>
      <c r="CP360" s="183"/>
      <c r="CQ360" s="183"/>
      <c r="CR360" s="183"/>
      <c r="CS360" s="183"/>
      <c r="CT360" s="183"/>
      <c r="CU360" s="183"/>
      <c r="CV360" s="183"/>
      <c r="CW360" s="183"/>
      <c r="CX360" s="96"/>
      <c r="CY360" s="96"/>
      <c r="CZ360" s="96"/>
      <c r="DA360" s="96"/>
      <c r="DB360" s="96"/>
      <c r="DC360" s="96"/>
      <c r="DD360" s="96"/>
      <c r="DE360" s="96"/>
      <c r="DF360" s="96"/>
      <c r="DG360" s="96"/>
      <c r="DH360" s="96"/>
      <c r="DI360" s="96"/>
      <c r="DJ360" s="96"/>
      <c r="DK360" s="96"/>
      <c r="DL360" s="96"/>
      <c r="DM360" s="96"/>
      <c r="DN360" s="96"/>
      <c r="DO360" s="96"/>
      <c r="DP360" s="96"/>
      <c r="DQ360" s="96"/>
      <c r="DR360" s="96"/>
      <c r="DS360" s="96"/>
      <c r="DT360" s="96"/>
      <c r="DU360" s="96"/>
      <c r="DV360" s="96"/>
      <c r="DW360" s="96"/>
      <c r="DX360" s="96"/>
      <c r="DY360" s="96"/>
      <c r="DZ360" s="96"/>
      <c r="EA360" s="96"/>
      <c r="EB360" s="96"/>
      <c r="EC360" s="96"/>
      <c r="ED360" s="96"/>
      <c r="EE360" s="96"/>
      <c r="EF360" s="96"/>
      <c r="EG360" s="96"/>
      <c r="EH360" s="96"/>
    </row>
    <row r="361" spans="2:138" ht="15" customHeight="1">
      <c r="B361" s="104" t="s">
        <v>493</v>
      </c>
      <c r="C361" s="106" t="s">
        <v>183</v>
      </c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243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93"/>
      <c r="AG361" s="93"/>
      <c r="AH361" s="183"/>
      <c r="AI361" s="183"/>
      <c r="AJ361" s="183"/>
      <c r="AK361" s="183"/>
      <c r="AL361" s="183"/>
      <c r="AM361" s="183"/>
      <c r="AN361" s="183"/>
      <c r="AO361" s="183"/>
      <c r="AP361" s="183"/>
      <c r="AQ361" s="183"/>
      <c r="AR361" s="183"/>
      <c r="AS361" s="183"/>
      <c r="AT361" s="183"/>
      <c r="AU361" s="183"/>
      <c r="AV361" s="183"/>
      <c r="AW361" s="183"/>
      <c r="AX361" s="183"/>
      <c r="AY361" s="183"/>
      <c r="AZ361" s="132"/>
      <c r="BA361" s="132"/>
      <c r="BB361" s="132"/>
      <c r="BC361" s="132"/>
      <c r="BD361" s="132"/>
      <c r="BE361" s="132"/>
      <c r="BF361" s="132"/>
      <c r="BG361" s="132"/>
      <c r="BH361" s="132"/>
      <c r="BI361" s="132"/>
      <c r="BJ361" s="132"/>
      <c r="BK361" s="132"/>
      <c r="BL361" s="132"/>
      <c r="BM361" s="132"/>
      <c r="BN361" s="132"/>
      <c r="BO361" s="132"/>
      <c r="BP361" s="132"/>
      <c r="BQ361" s="132"/>
      <c r="BR361" s="132"/>
      <c r="BS361" s="132"/>
      <c r="BT361" s="132"/>
      <c r="BU361" s="132"/>
      <c r="BV361" s="132"/>
      <c r="BW361" s="132"/>
      <c r="BX361" s="132"/>
      <c r="BY361" s="132"/>
      <c r="BZ361" s="132"/>
      <c r="CA361" s="132"/>
      <c r="CB361" s="132"/>
      <c r="CC361" s="132"/>
      <c r="CD361" s="132"/>
      <c r="CE361" s="132"/>
      <c r="CF361" s="96"/>
      <c r="CG361" s="96"/>
      <c r="CH361" s="96"/>
      <c r="CI361" s="183"/>
      <c r="CJ361" s="183"/>
      <c r="CK361" s="183"/>
      <c r="CL361" s="183"/>
      <c r="CM361" s="183"/>
      <c r="CN361" s="183"/>
      <c r="CO361" s="183"/>
      <c r="CP361" s="183"/>
      <c r="CQ361" s="183"/>
      <c r="CR361" s="183"/>
      <c r="CS361" s="183"/>
      <c r="CT361" s="183"/>
      <c r="CU361" s="183"/>
      <c r="CV361" s="183"/>
      <c r="CW361" s="183"/>
      <c r="CX361" s="96"/>
      <c r="CY361" s="96"/>
      <c r="CZ361" s="96"/>
      <c r="DA361" s="96"/>
      <c r="DB361" s="96"/>
      <c r="DC361" s="96"/>
      <c r="DD361" s="96"/>
      <c r="DE361" s="96"/>
      <c r="DF361" s="96"/>
      <c r="DG361" s="96"/>
      <c r="DH361" s="96"/>
      <c r="DI361" s="96"/>
      <c r="DJ361" s="96"/>
      <c r="DK361" s="96"/>
      <c r="DL361" s="96"/>
      <c r="DM361" s="96"/>
      <c r="DN361" s="96"/>
      <c r="DO361" s="96"/>
      <c r="DP361" s="96"/>
      <c r="DQ361" s="96"/>
      <c r="DR361" s="96"/>
      <c r="DS361" s="96"/>
      <c r="DT361" s="96"/>
      <c r="DU361" s="96"/>
      <c r="DV361" s="96"/>
      <c r="DW361" s="96"/>
      <c r="DX361" s="96"/>
      <c r="DY361" s="96"/>
      <c r="DZ361" s="96"/>
      <c r="EA361" s="96"/>
      <c r="EB361" s="96"/>
      <c r="EC361" s="96"/>
      <c r="ED361" s="96"/>
      <c r="EE361" s="96"/>
      <c r="EF361" s="96"/>
      <c r="EG361" s="96"/>
      <c r="EH361" s="96"/>
    </row>
    <row r="362" spans="2:138" ht="15" customHeight="1">
      <c r="B362" s="104" t="s">
        <v>494</v>
      </c>
      <c r="C362" s="106" t="s">
        <v>183</v>
      </c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243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93"/>
      <c r="AG362" s="93"/>
      <c r="AH362" s="183"/>
      <c r="AI362" s="183"/>
      <c r="AJ362" s="183"/>
      <c r="AK362" s="183"/>
      <c r="AL362" s="183"/>
      <c r="AM362" s="183"/>
      <c r="AN362" s="183"/>
      <c r="AO362" s="183"/>
      <c r="AP362" s="183"/>
      <c r="AQ362" s="183"/>
      <c r="AR362" s="183"/>
      <c r="AS362" s="183"/>
      <c r="AT362" s="183"/>
      <c r="AU362" s="183"/>
      <c r="AV362" s="183"/>
      <c r="AW362" s="183"/>
      <c r="AX362" s="183"/>
      <c r="AY362" s="183"/>
      <c r="AZ362" s="132"/>
      <c r="BA362" s="132"/>
      <c r="BB362" s="132"/>
      <c r="BC362" s="132"/>
      <c r="BD362" s="132"/>
      <c r="BE362" s="132"/>
      <c r="BF362" s="132"/>
      <c r="BG362" s="132"/>
      <c r="BH362" s="132"/>
      <c r="BI362" s="132"/>
      <c r="BJ362" s="132"/>
      <c r="BK362" s="132"/>
      <c r="BL362" s="132"/>
      <c r="BM362" s="132"/>
      <c r="BN362" s="132"/>
      <c r="BO362" s="132"/>
      <c r="BP362" s="132"/>
      <c r="BQ362" s="132"/>
      <c r="BR362" s="132"/>
      <c r="BS362" s="132"/>
      <c r="BT362" s="132"/>
      <c r="BU362" s="132"/>
      <c r="BV362" s="132"/>
      <c r="BW362" s="132"/>
      <c r="BX362" s="132"/>
      <c r="BY362" s="132"/>
      <c r="BZ362" s="132"/>
      <c r="CA362" s="132"/>
      <c r="CB362" s="132"/>
      <c r="CC362" s="132"/>
      <c r="CD362" s="132"/>
      <c r="CE362" s="132"/>
      <c r="CF362" s="96"/>
      <c r="CG362" s="96"/>
      <c r="CH362" s="96"/>
      <c r="CI362" s="183"/>
      <c r="CJ362" s="183"/>
      <c r="CK362" s="183"/>
      <c r="CL362" s="183"/>
      <c r="CM362" s="183"/>
      <c r="CN362" s="183"/>
      <c r="CO362" s="183"/>
      <c r="CP362" s="183"/>
      <c r="CQ362" s="183"/>
      <c r="CR362" s="183"/>
      <c r="CS362" s="183"/>
      <c r="CT362" s="183"/>
      <c r="CU362" s="183"/>
      <c r="CV362" s="183"/>
      <c r="CW362" s="183"/>
      <c r="CX362" s="96"/>
      <c r="CY362" s="96"/>
      <c r="CZ362" s="96"/>
      <c r="DA362" s="96"/>
      <c r="DB362" s="96"/>
      <c r="DC362" s="96"/>
      <c r="DD362" s="96"/>
      <c r="DE362" s="96"/>
      <c r="DF362" s="96"/>
      <c r="DG362" s="96"/>
      <c r="DH362" s="96"/>
      <c r="DI362" s="96"/>
      <c r="DJ362" s="96"/>
      <c r="DK362" s="96"/>
      <c r="DL362" s="96"/>
      <c r="DM362" s="96"/>
      <c r="DN362" s="96"/>
      <c r="DO362" s="96"/>
      <c r="DP362" s="96"/>
      <c r="DQ362" s="96"/>
      <c r="DR362" s="96"/>
      <c r="DS362" s="96"/>
      <c r="DT362" s="96"/>
      <c r="DU362" s="96"/>
      <c r="DV362" s="96"/>
      <c r="DW362" s="96"/>
      <c r="DX362" s="96"/>
      <c r="DY362" s="96"/>
      <c r="DZ362" s="96"/>
      <c r="EA362" s="96"/>
      <c r="EB362" s="96"/>
      <c r="EC362" s="96"/>
      <c r="ED362" s="96"/>
      <c r="EE362" s="96"/>
      <c r="EF362" s="96"/>
      <c r="EG362" s="96"/>
      <c r="EH362" s="96"/>
    </row>
    <row r="363" spans="2:138" ht="15" customHeight="1">
      <c r="B363" s="104" t="s">
        <v>495</v>
      </c>
      <c r="C363" s="106" t="s">
        <v>264</v>
      </c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243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93"/>
      <c r="AG363" s="93"/>
      <c r="AH363" s="183"/>
      <c r="AI363" s="183"/>
      <c r="AJ363" s="183"/>
      <c r="AK363" s="183"/>
      <c r="AL363" s="183"/>
      <c r="AM363" s="183"/>
      <c r="AN363" s="183"/>
      <c r="AO363" s="183"/>
      <c r="AP363" s="183"/>
      <c r="AQ363" s="183"/>
      <c r="AR363" s="183"/>
      <c r="AS363" s="183"/>
      <c r="AT363" s="183"/>
      <c r="AU363" s="183"/>
      <c r="AV363" s="183"/>
      <c r="AW363" s="183"/>
      <c r="AX363" s="183"/>
      <c r="AY363" s="183"/>
      <c r="AZ363" s="132"/>
      <c r="BA363" s="132"/>
      <c r="BB363" s="132"/>
      <c r="BC363" s="132"/>
      <c r="BD363" s="132"/>
      <c r="BE363" s="132"/>
      <c r="BF363" s="132"/>
      <c r="BG363" s="132"/>
      <c r="BH363" s="132"/>
      <c r="BI363" s="132"/>
      <c r="BJ363" s="132"/>
      <c r="BK363" s="132"/>
      <c r="BL363" s="132"/>
      <c r="BM363" s="132"/>
      <c r="BN363" s="132"/>
      <c r="BO363" s="132"/>
      <c r="BP363" s="132"/>
      <c r="BQ363" s="132"/>
      <c r="BR363" s="132"/>
      <c r="BS363" s="132"/>
      <c r="BT363" s="132"/>
      <c r="BU363" s="132"/>
      <c r="BV363" s="132"/>
      <c r="BW363" s="132"/>
      <c r="BX363" s="132"/>
      <c r="BY363" s="132"/>
      <c r="BZ363" s="132"/>
      <c r="CA363" s="132"/>
      <c r="CB363" s="132"/>
      <c r="CC363" s="132"/>
      <c r="CD363" s="132"/>
      <c r="CE363" s="132"/>
      <c r="CF363" s="96"/>
      <c r="CG363" s="96"/>
      <c r="CH363" s="96"/>
      <c r="CI363" s="183"/>
      <c r="CJ363" s="183"/>
      <c r="CK363" s="183"/>
      <c r="CL363" s="183"/>
      <c r="CM363" s="183"/>
      <c r="CN363" s="183"/>
      <c r="CO363" s="183"/>
      <c r="CP363" s="183"/>
      <c r="CQ363" s="183"/>
      <c r="CR363" s="183"/>
      <c r="CS363" s="183"/>
      <c r="CT363" s="183"/>
      <c r="CU363" s="183"/>
      <c r="CV363" s="183"/>
      <c r="CW363" s="183"/>
      <c r="CX363" s="96"/>
      <c r="CY363" s="96"/>
      <c r="CZ363" s="96"/>
      <c r="DA363" s="96"/>
      <c r="DB363" s="96"/>
      <c r="DC363" s="96"/>
      <c r="DD363" s="96"/>
      <c r="DE363" s="96"/>
      <c r="DF363" s="96"/>
      <c r="DG363" s="96"/>
      <c r="DH363" s="96"/>
      <c r="DI363" s="96"/>
      <c r="DJ363" s="96"/>
      <c r="DK363" s="96"/>
      <c r="DL363" s="96"/>
      <c r="DM363" s="96"/>
      <c r="DN363" s="96"/>
      <c r="DO363" s="96"/>
      <c r="DP363" s="96"/>
      <c r="DQ363" s="96"/>
      <c r="DR363" s="96"/>
      <c r="DS363" s="96"/>
      <c r="DT363" s="96"/>
      <c r="DU363" s="96"/>
      <c r="DV363" s="96"/>
      <c r="DW363" s="96"/>
      <c r="DX363" s="96"/>
      <c r="DY363" s="96"/>
      <c r="DZ363" s="96"/>
      <c r="EA363" s="96"/>
      <c r="EB363" s="96"/>
      <c r="EC363" s="96"/>
      <c r="ED363" s="96"/>
      <c r="EE363" s="96"/>
      <c r="EF363" s="96"/>
      <c r="EG363" s="96"/>
      <c r="EH363" s="96"/>
    </row>
    <row r="364" spans="2:138" s="264" customFormat="1" ht="15" customHeight="1">
      <c r="B364" s="256" t="s">
        <v>496</v>
      </c>
      <c r="C364" s="253"/>
      <c r="D364" s="263"/>
      <c r="E364" s="263"/>
      <c r="F364" s="263"/>
      <c r="T364" s="265"/>
      <c r="AF364" s="266"/>
      <c r="AG364" s="266"/>
      <c r="AH364" s="267"/>
      <c r="AI364" s="267"/>
      <c r="AJ364" s="267"/>
      <c r="AK364" s="267"/>
      <c r="AL364" s="267"/>
      <c r="AM364" s="267"/>
      <c r="AN364" s="267"/>
      <c r="AO364" s="267"/>
      <c r="AP364" s="267"/>
      <c r="AQ364" s="267"/>
      <c r="AR364" s="267"/>
      <c r="AS364" s="267"/>
      <c r="AT364" s="267"/>
      <c r="AU364" s="267"/>
      <c r="AV364" s="267"/>
      <c r="AW364" s="267"/>
      <c r="AX364" s="267"/>
      <c r="AY364" s="267"/>
      <c r="CF364" s="266"/>
      <c r="CG364" s="266"/>
      <c r="CH364" s="266"/>
      <c r="CI364" s="267"/>
      <c r="CJ364" s="267"/>
      <c r="CK364" s="267"/>
      <c r="CL364" s="267"/>
      <c r="CM364" s="267"/>
      <c r="CN364" s="267"/>
      <c r="CO364" s="267"/>
      <c r="CP364" s="267"/>
      <c r="CQ364" s="267"/>
      <c r="CR364" s="267"/>
      <c r="CS364" s="267"/>
      <c r="CT364" s="267"/>
      <c r="CU364" s="267"/>
      <c r="CV364" s="267"/>
      <c r="CW364" s="267"/>
      <c r="CX364" s="266"/>
      <c r="CY364" s="266"/>
      <c r="CZ364" s="266"/>
      <c r="DA364" s="266"/>
      <c r="DB364" s="266"/>
      <c r="DC364" s="266"/>
      <c r="DD364" s="266"/>
      <c r="DE364" s="266"/>
      <c r="DF364" s="266"/>
      <c r="DG364" s="266"/>
      <c r="DH364" s="266"/>
      <c r="DI364" s="266"/>
      <c r="DJ364" s="266"/>
      <c r="DK364" s="266"/>
      <c r="DL364" s="266"/>
      <c r="DM364" s="266"/>
      <c r="DN364" s="266"/>
      <c r="DO364" s="266"/>
      <c r="DP364" s="266"/>
      <c r="DQ364" s="266"/>
      <c r="DR364" s="266"/>
      <c r="DS364" s="266"/>
      <c r="DT364" s="266"/>
      <c r="DU364" s="266"/>
      <c r="DV364" s="266"/>
      <c r="DW364" s="266"/>
      <c r="DX364" s="266"/>
      <c r="DY364" s="266"/>
      <c r="DZ364" s="266"/>
      <c r="EA364" s="266"/>
      <c r="EB364" s="266"/>
      <c r="EC364" s="266"/>
      <c r="ED364" s="266"/>
      <c r="EE364" s="266"/>
      <c r="EF364" s="266"/>
      <c r="EG364" s="266"/>
      <c r="EH364" s="266"/>
    </row>
    <row r="365" spans="2:138" ht="15" customHeight="1">
      <c r="B365" s="105" t="s">
        <v>497</v>
      </c>
      <c r="C365" s="106" t="s">
        <v>174</v>
      </c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243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93"/>
      <c r="AG365" s="93"/>
      <c r="AH365" s="183"/>
      <c r="AI365" s="183"/>
      <c r="AJ365" s="183"/>
      <c r="AK365" s="183"/>
      <c r="AL365" s="183"/>
      <c r="AM365" s="183"/>
      <c r="AN365" s="183"/>
      <c r="AO365" s="183"/>
      <c r="AP365" s="183"/>
      <c r="AQ365" s="183"/>
      <c r="AR365" s="183"/>
      <c r="AS365" s="183"/>
      <c r="AT365" s="183"/>
      <c r="AU365" s="183"/>
      <c r="AV365" s="183"/>
      <c r="AW365" s="183"/>
      <c r="AX365" s="183"/>
      <c r="AY365" s="183"/>
      <c r="AZ365" s="132"/>
      <c r="BA365" s="132"/>
      <c r="BB365" s="132"/>
      <c r="BC365" s="132"/>
      <c r="BD365" s="132"/>
      <c r="BE365" s="132"/>
      <c r="BF365" s="132"/>
      <c r="BG365" s="132"/>
      <c r="BH365" s="132"/>
      <c r="BI365" s="132"/>
      <c r="BJ365" s="132"/>
      <c r="BK365" s="132"/>
      <c r="BL365" s="132"/>
      <c r="BM365" s="132"/>
      <c r="BN365" s="132"/>
      <c r="BO365" s="132"/>
      <c r="BP365" s="132"/>
      <c r="BQ365" s="132"/>
      <c r="BR365" s="132"/>
      <c r="BS365" s="132"/>
      <c r="BT365" s="132"/>
      <c r="BU365" s="132"/>
      <c r="BV365" s="132"/>
      <c r="BW365" s="132"/>
      <c r="BX365" s="132"/>
      <c r="BY365" s="132"/>
      <c r="BZ365" s="132"/>
      <c r="CA365" s="132"/>
      <c r="CB365" s="132"/>
      <c r="CC365" s="132"/>
      <c r="CD365" s="132"/>
      <c r="CE365" s="132"/>
      <c r="CF365" s="96"/>
      <c r="CG365" s="96"/>
      <c r="CH365" s="96"/>
      <c r="CI365" s="183"/>
      <c r="CJ365" s="183"/>
      <c r="CK365" s="183"/>
      <c r="CL365" s="183"/>
      <c r="CM365" s="183"/>
      <c r="CN365" s="183"/>
      <c r="CO365" s="183"/>
      <c r="CP365" s="183"/>
      <c r="CQ365" s="183"/>
      <c r="CR365" s="183"/>
      <c r="CS365" s="183"/>
      <c r="CT365" s="183"/>
      <c r="CU365" s="183"/>
      <c r="CV365" s="183"/>
      <c r="CW365" s="183"/>
      <c r="CX365" s="96"/>
      <c r="CY365" s="96"/>
      <c r="CZ365" s="96"/>
      <c r="DA365" s="96"/>
      <c r="DB365" s="96"/>
      <c r="DC365" s="96"/>
      <c r="DD365" s="96"/>
      <c r="DE365" s="96"/>
      <c r="DF365" s="96"/>
      <c r="DG365" s="96"/>
      <c r="DH365" s="96"/>
      <c r="DI365" s="96"/>
      <c r="DJ365" s="96"/>
      <c r="DK365" s="96"/>
      <c r="DL365" s="96"/>
      <c r="DM365" s="96"/>
      <c r="DN365" s="96"/>
      <c r="DO365" s="96"/>
      <c r="DP365" s="96"/>
      <c r="DQ365" s="96"/>
      <c r="DR365" s="96"/>
      <c r="DS365" s="96"/>
      <c r="DT365" s="96"/>
      <c r="DU365" s="96"/>
      <c r="DV365" s="96"/>
      <c r="DW365" s="96"/>
      <c r="DX365" s="96"/>
      <c r="DY365" s="96"/>
      <c r="DZ365" s="96"/>
      <c r="EA365" s="96"/>
      <c r="EB365" s="96"/>
      <c r="EC365" s="96"/>
      <c r="ED365" s="96"/>
      <c r="EE365" s="96"/>
      <c r="EF365" s="96"/>
      <c r="EG365" s="96"/>
      <c r="EH365" s="96"/>
    </row>
    <row r="366" spans="2:138" ht="15" customHeight="1">
      <c r="B366" s="105" t="s">
        <v>498</v>
      </c>
      <c r="C366" s="106" t="s">
        <v>153</v>
      </c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243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93"/>
      <c r="AG366" s="93"/>
      <c r="AH366" s="183"/>
      <c r="AI366" s="183"/>
      <c r="AJ366" s="183"/>
      <c r="AK366" s="183"/>
      <c r="AL366" s="183"/>
      <c r="AM366" s="183"/>
      <c r="AN366" s="183"/>
      <c r="AO366" s="183"/>
      <c r="AP366" s="183"/>
      <c r="AQ366" s="183"/>
      <c r="AR366" s="183"/>
      <c r="AS366" s="183"/>
      <c r="AT366" s="183"/>
      <c r="AU366" s="183"/>
      <c r="AV366" s="183"/>
      <c r="AW366" s="183"/>
      <c r="AX366" s="183"/>
      <c r="AY366" s="183"/>
      <c r="AZ366" s="132"/>
      <c r="BA366" s="132"/>
      <c r="BB366" s="132"/>
      <c r="BC366" s="132"/>
      <c r="BD366" s="132"/>
      <c r="BE366" s="132"/>
      <c r="BF366" s="132"/>
      <c r="BG366" s="132"/>
      <c r="BH366" s="132"/>
      <c r="BI366" s="132"/>
      <c r="BJ366" s="132"/>
      <c r="BK366" s="132"/>
      <c r="BL366" s="132"/>
      <c r="BM366" s="132"/>
      <c r="BN366" s="132"/>
      <c r="BO366" s="132"/>
      <c r="BP366" s="132"/>
      <c r="BQ366" s="132"/>
      <c r="BR366" s="132"/>
      <c r="BS366" s="132"/>
      <c r="BT366" s="132"/>
      <c r="BU366" s="132"/>
      <c r="BV366" s="132"/>
      <c r="BW366" s="132"/>
      <c r="BX366" s="132"/>
      <c r="BY366" s="132"/>
      <c r="BZ366" s="132"/>
      <c r="CA366" s="132"/>
      <c r="CB366" s="132"/>
      <c r="CC366" s="132"/>
      <c r="CD366" s="132"/>
      <c r="CE366" s="132"/>
      <c r="CF366" s="96"/>
      <c r="CG366" s="96"/>
      <c r="CH366" s="96"/>
      <c r="CI366" s="183"/>
      <c r="CJ366" s="183"/>
      <c r="CK366" s="183"/>
      <c r="CL366" s="183"/>
      <c r="CM366" s="183"/>
      <c r="CN366" s="183"/>
      <c r="CO366" s="183"/>
      <c r="CP366" s="183"/>
      <c r="CQ366" s="183"/>
      <c r="CR366" s="183"/>
      <c r="CS366" s="183"/>
      <c r="CT366" s="183"/>
      <c r="CU366" s="183"/>
      <c r="CV366" s="183"/>
      <c r="CW366" s="183"/>
      <c r="CX366" s="96"/>
      <c r="CY366" s="96"/>
      <c r="CZ366" s="96"/>
      <c r="DA366" s="96"/>
      <c r="DB366" s="96"/>
      <c r="DC366" s="96"/>
      <c r="DD366" s="96"/>
      <c r="DE366" s="96"/>
      <c r="DF366" s="96"/>
      <c r="DG366" s="96"/>
      <c r="DH366" s="96"/>
      <c r="DI366" s="96"/>
      <c r="DJ366" s="96"/>
      <c r="DK366" s="96"/>
      <c r="DL366" s="96"/>
      <c r="DM366" s="96"/>
      <c r="DN366" s="96"/>
      <c r="DO366" s="96"/>
      <c r="DP366" s="96"/>
      <c r="DQ366" s="96"/>
      <c r="DR366" s="96"/>
      <c r="DS366" s="96"/>
      <c r="DT366" s="96"/>
      <c r="DU366" s="96"/>
      <c r="DV366" s="96"/>
      <c r="DW366" s="96"/>
      <c r="DX366" s="96"/>
      <c r="DY366" s="96"/>
      <c r="DZ366" s="96"/>
      <c r="EA366" s="96"/>
      <c r="EB366" s="96"/>
      <c r="EC366" s="96"/>
      <c r="ED366" s="96"/>
      <c r="EE366" s="96"/>
      <c r="EF366" s="96"/>
      <c r="EG366" s="96"/>
      <c r="EH366" s="96"/>
    </row>
    <row r="367" spans="2:138" ht="15" customHeight="1">
      <c r="B367" s="105" t="s">
        <v>499</v>
      </c>
      <c r="C367" s="106" t="s">
        <v>181</v>
      </c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243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93"/>
      <c r="AG367" s="93"/>
      <c r="AH367" s="183"/>
      <c r="AI367" s="183"/>
      <c r="AJ367" s="183"/>
      <c r="AK367" s="183"/>
      <c r="AL367" s="183"/>
      <c r="AM367" s="183"/>
      <c r="AN367" s="183"/>
      <c r="AO367" s="183"/>
      <c r="AP367" s="183"/>
      <c r="AQ367" s="183"/>
      <c r="AR367" s="183"/>
      <c r="AS367" s="183"/>
      <c r="AT367" s="183"/>
      <c r="AU367" s="183"/>
      <c r="AV367" s="183"/>
      <c r="AW367" s="183"/>
      <c r="AX367" s="183"/>
      <c r="AY367" s="183"/>
      <c r="AZ367" s="132"/>
      <c r="BA367" s="132"/>
      <c r="BB367" s="132"/>
      <c r="BC367" s="132"/>
      <c r="BD367" s="132"/>
      <c r="BE367" s="132"/>
      <c r="BF367" s="132"/>
      <c r="BG367" s="132"/>
      <c r="BH367" s="132"/>
      <c r="BI367" s="132"/>
      <c r="BJ367" s="132"/>
      <c r="BK367" s="132"/>
      <c r="BL367" s="132"/>
      <c r="BM367" s="132"/>
      <c r="BN367" s="132"/>
      <c r="BO367" s="132"/>
      <c r="BP367" s="132"/>
      <c r="BQ367" s="132"/>
      <c r="BR367" s="132"/>
      <c r="BS367" s="132"/>
      <c r="BT367" s="132"/>
      <c r="BU367" s="132"/>
      <c r="BV367" s="132"/>
      <c r="BW367" s="132"/>
      <c r="BX367" s="132"/>
      <c r="BY367" s="132"/>
      <c r="BZ367" s="132"/>
      <c r="CA367" s="132"/>
      <c r="CB367" s="132"/>
      <c r="CC367" s="132"/>
      <c r="CD367" s="132"/>
      <c r="CE367" s="132"/>
      <c r="CF367" s="96"/>
      <c r="CG367" s="96"/>
      <c r="CH367" s="96"/>
      <c r="CI367" s="183"/>
      <c r="CJ367" s="183"/>
      <c r="CK367" s="183"/>
      <c r="CL367" s="183"/>
      <c r="CM367" s="183"/>
      <c r="CN367" s="183"/>
      <c r="CO367" s="183"/>
      <c r="CP367" s="183"/>
      <c r="CQ367" s="183"/>
      <c r="CR367" s="183"/>
      <c r="CS367" s="183"/>
      <c r="CT367" s="183"/>
      <c r="CU367" s="183"/>
      <c r="CV367" s="183"/>
      <c r="CW367" s="183"/>
      <c r="CX367" s="96"/>
      <c r="CY367" s="96"/>
      <c r="CZ367" s="96"/>
      <c r="DA367" s="96"/>
      <c r="DB367" s="96"/>
      <c r="DC367" s="96"/>
      <c r="DD367" s="96"/>
      <c r="DE367" s="96"/>
      <c r="DF367" s="96"/>
      <c r="DG367" s="96"/>
      <c r="DH367" s="96"/>
      <c r="DI367" s="96"/>
      <c r="DJ367" s="96"/>
      <c r="DK367" s="96"/>
      <c r="DL367" s="96"/>
      <c r="DM367" s="96"/>
      <c r="DN367" s="96"/>
      <c r="DO367" s="96"/>
      <c r="DP367" s="96"/>
      <c r="DQ367" s="96"/>
      <c r="DR367" s="96"/>
      <c r="DS367" s="96"/>
      <c r="DT367" s="96"/>
      <c r="DU367" s="96"/>
      <c r="DV367" s="96"/>
      <c r="DW367" s="96"/>
      <c r="DX367" s="96"/>
      <c r="DY367" s="96"/>
      <c r="DZ367" s="96"/>
      <c r="EA367" s="96"/>
      <c r="EB367" s="96"/>
      <c r="EC367" s="96"/>
      <c r="ED367" s="96"/>
      <c r="EE367" s="96"/>
      <c r="EF367" s="96"/>
      <c r="EG367" s="96"/>
      <c r="EH367" s="96"/>
    </row>
    <row r="368" spans="2:138" ht="15" customHeight="1">
      <c r="B368" s="105" t="s">
        <v>500</v>
      </c>
      <c r="C368" s="106" t="s">
        <v>181</v>
      </c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243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93"/>
      <c r="AG368" s="93"/>
      <c r="AH368" s="183"/>
      <c r="AI368" s="183"/>
      <c r="AJ368" s="183"/>
      <c r="AK368" s="183"/>
      <c r="AL368" s="183"/>
      <c r="AM368" s="183"/>
      <c r="AN368" s="183"/>
      <c r="AO368" s="183"/>
      <c r="AP368" s="183"/>
      <c r="AQ368" s="183"/>
      <c r="AR368" s="183"/>
      <c r="AS368" s="183"/>
      <c r="AT368" s="183"/>
      <c r="AU368" s="183"/>
      <c r="AV368" s="183"/>
      <c r="AW368" s="183"/>
      <c r="AX368" s="183"/>
      <c r="AY368" s="183"/>
      <c r="AZ368" s="132"/>
      <c r="BA368" s="132"/>
      <c r="BB368" s="132"/>
      <c r="BC368" s="132"/>
      <c r="BD368" s="132"/>
      <c r="BE368" s="132"/>
      <c r="BF368" s="132"/>
      <c r="BG368" s="132"/>
      <c r="BH368" s="132"/>
      <c r="BI368" s="132"/>
      <c r="BJ368" s="132"/>
      <c r="BK368" s="132"/>
      <c r="BL368" s="132"/>
      <c r="BM368" s="132"/>
      <c r="BN368" s="132"/>
      <c r="BO368" s="132"/>
      <c r="BP368" s="132"/>
      <c r="BQ368" s="132"/>
      <c r="BR368" s="132"/>
      <c r="BS368" s="132"/>
      <c r="BT368" s="132"/>
      <c r="BU368" s="132"/>
      <c r="BV368" s="132"/>
      <c r="BW368" s="132"/>
      <c r="BX368" s="132"/>
      <c r="BY368" s="132"/>
      <c r="BZ368" s="132"/>
      <c r="CA368" s="132"/>
      <c r="CB368" s="132"/>
      <c r="CC368" s="132"/>
      <c r="CD368" s="132"/>
      <c r="CE368" s="132"/>
      <c r="CF368" s="96"/>
      <c r="CG368" s="96"/>
      <c r="CH368" s="96"/>
      <c r="CI368" s="183"/>
      <c r="CJ368" s="183"/>
      <c r="CK368" s="183"/>
      <c r="CL368" s="183"/>
      <c r="CM368" s="183"/>
      <c r="CN368" s="183"/>
      <c r="CO368" s="183"/>
      <c r="CP368" s="183"/>
      <c r="CQ368" s="183"/>
      <c r="CR368" s="183"/>
      <c r="CS368" s="183"/>
      <c r="CT368" s="183"/>
      <c r="CU368" s="183"/>
      <c r="CV368" s="183"/>
      <c r="CW368" s="183"/>
      <c r="CX368" s="96"/>
      <c r="CY368" s="96"/>
      <c r="CZ368" s="96"/>
      <c r="DA368" s="96"/>
      <c r="DB368" s="96"/>
      <c r="DC368" s="96"/>
      <c r="DD368" s="96"/>
      <c r="DE368" s="96"/>
      <c r="DF368" s="96"/>
      <c r="DG368" s="96"/>
      <c r="DH368" s="96"/>
      <c r="DI368" s="96"/>
      <c r="DJ368" s="96"/>
      <c r="DK368" s="96"/>
      <c r="DL368" s="96"/>
      <c r="DM368" s="96"/>
      <c r="DN368" s="96"/>
      <c r="DO368" s="96"/>
      <c r="DP368" s="96"/>
      <c r="DQ368" s="96"/>
      <c r="DR368" s="96"/>
      <c r="DS368" s="96"/>
      <c r="DT368" s="96"/>
      <c r="DU368" s="96"/>
      <c r="DV368" s="96"/>
      <c r="DW368" s="96"/>
      <c r="DX368" s="96"/>
      <c r="DY368" s="96"/>
      <c r="DZ368" s="96"/>
      <c r="EA368" s="96"/>
      <c r="EB368" s="96"/>
      <c r="EC368" s="96"/>
      <c r="ED368" s="96"/>
      <c r="EE368" s="96"/>
      <c r="EF368" s="96"/>
      <c r="EG368" s="96"/>
      <c r="EH368" s="96"/>
    </row>
    <row r="369" spans="2:138" ht="15" customHeight="1">
      <c r="B369" s="104" t="s">
        <v>501</v>
      </c>
      <c r="C369" s="106" t="s">
        <v>181</v>
      </c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243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93"/>
      <c r="AG369" s="93"/>
      <c r="AH369" s="183"/>
      <c r="AI369" s="183"/>
      <c r="AJ369" s="183"/>
      <c r="AK369" s="183"/>
      <c r="AL369" s="183"/>
      <c r="AM369" s="183"/>
      <c r="AN369" s="183"/>
      <c r="AO369" s="183"/>
      <c r="AP369" s="183"/>
      <c r="AQ369" s="183"/>
      <c r="AR369" s="183"/>
      <c r="AS369" s="183"/>
      <c r="AT369" s="183"/>
      <c r="AU369" s="183"/>
      <c r="AV369" s="183"/>
      <c r="AW369" s="183"/>
      <c r="AX369" s="183"/>
      <c r="AY369" s="183"/>
      <c r="AZ369" s="132"/>
      <c r="BA369" s="132"/>
      <c r="BB369" s="132"/>
      <c r="BC369" s="132"/>
      <c r="BD369" s="132"/>
      <c r="BE369" s="132"/>
      <c r="BF369" s="132"/>
      <c r="BG369" s="132"/>
      <c r="BH369" s="132"/>
      <c r="BI369" s="132"/>
      <c r="BJ369" s="132"/>
      <c r="BK369" s="132"/>
      <c r="BL369" s="132"/>
      <c r="BM369" s="132"/>
      <c r="BN369" s="132"/>
      <c r="BO369" s="132"/>
      <c r="BP369" s="132"/>
      <c r="BQ369" s="132"/>
      <c r="BR369" s="132"/>
      <c r="BS369" s="132"/>
      <c r="BT369" s="132"/>
      <c r="BU369" s="132"/>
      <c r="BV369" s="132"/>
      <c r="BW369" s="132"/>
      <c r="BX369" s="132"/>
      <c r="BY369" s="132"/>
      <c r="BZ369" s="132"/>
      <c r="CA369" s="132"/>
      <c r="CB369" s="132"/>
      <c r="CC369" s="132"/>
      <c r="CD369" s="132"/>
      <c r="CE369" s="132"/>
      <c r="CF369" s="96"/>
      <c r="CG369" s="96"/>
      <c r="CH369" s="96"/>
      <c r="CI369" s="183"/>
      <c r="CJ369" s="183"/>
      <c r="CK369" s="183"/>
      <c r="CL369" s="183"/>
      <c r="CM369" s="183"/>
      <c r="CN369" s="183"/>
      <c r="CO369" s="183"/>
      <c r="CP369" s="183"/>
      <c r="CQ369" s="183"/>
      <c r="CR369" s="183"/>
      <c r="CS369" s="183"/>
      <c r="CT369" s="183"/>
      <c r="CU369" s="183"/>
      <c r="CV369" s="183"/>
      <c r="CW369" s="183"/>
      <c r="CX369" s="96"/>
      <c r="CY369" s="96"/>
      <c r="CZ369" s="96"/>
      <c r="DA369" s="96"/>
      <c r="DB369" s="96"/>
      <c r="DC369" s="96"/>
      <c r="DD369" s="96"/>
      <c r="DE369" s="96"/>
      <c r="DF369" s="96"/>
      <c r="DG369" s="96"/>
      <c r="DH369" s="96"/>
      <c r="DI369" s="96"/>
      <c r="DJ369" s="96"/>
      <c r="DK369" s="96"/>
      <c r="DL369" s="96"/>
      <c r="DM369" s="96"/>
      <c r="DN369" s="96"/>
      <c r="DO369" s="96"/>
      <c r="DP369" s="96"/>
      <c r="DQ369" s="96"/>
      <c r="DR369" s="96"/>
      <c r="DS369" s="96"/>
      <c r="DT369" s="96"/>
      <c r="DU369" s="96"/>
      <c r="DV369" s="96"/>
      <c r="DW369" s="96"/>
      <c r="DX369" s="96"/>
      <c r="DY369" s="96"/>
      <c r="DZ369" s="96"/>
      <c r="EA369" s="96"/>
      <c r="EB369" s="96"/>
      <c r="EC369" s="96"/>
      <c r="ED369" s="96"/>
      <c r="EE369" s="96"/>
      <c r="EF369" s="96"/>
      <c r="EG369" s="96"/>
      <c r="EH369" s="96"/>
    </row>
    <row r="370" spans="2:138" ht="15" customHeight="1">
      <c r="B370" s="104" t="s">
        <v>502</v>
      </c>
      <c r="C370" s="106" t="s">
        <v>183</v>
      </c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243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93"/>
      <c r="AG370" s="93"/>
      <c r="AH370" s="183"/>
      <c r="AI370" s="183"/>
      <c r="AJ370" s="183"/>
      <c r="AK370" s="183"/>
      <c r="AL370" s="183"/>
      <c r="AM370" s="183"/>
      <c r="AN370" s="183"/>
      <c r="AO370" s="183"/>
      <c r="AP370" s="183"/>
      <c r="AQ370" s="183"/>
      <c r="AR370" s="183"/>
      <c r="AS370" s="183"/>
      <c r="AT370" s="183"/>
      <c r="AU370" s="183"/>
      <c r="AV370" s="183"/>
      <c r="AW370" s="183"/>
      <c r="AX370" s="183"/>
      <c r="AY370" s="183"/>
      <c r="AZ370" s="132"/>
      <c r="BA370" s="132"/>
      <c r="BB370" s="132"/>
      <c r="BC370" s="132"/>
      <c r="BD370" s="132"/>
      <c r="BE370" s="132"/>
      <c r="BF370" s="132"/>
      <c r="BG370" s="132"/>
      <c r="BH370" s="132"/>
      <c r="BI370" s="132"/>
      <c r="BJ370" s="132"/>
      <c r="BK370" s="132"/>
      <c r="BL370" s="132"/>
      <c r="BM370" s="132"/>
      <c r="BN370" s="132"/>
      <c r="BO370" s="132"/>
      <c r="BP370" s="132"/>
      <c r="BQ370" s="132"/>
      <c r="BR370" s="132"/>
      <c r="BS370" s="132"/>
      <c r="BT370" s="132"/>
      <c r="BU370" s="132"/>
      <c r="BV370" s="132"/>
      <c r="BW370" s="132"/>
      <c r="BX370" s="132"/>
      <c r="BY370" s="132"/>
      <c r="BZ370" s="132"/>
      <c r="CA370" s="132"/>
      <c r="CB370" s="132"/>
      <c r="CC370" s="132"/>
      <c r="CD370" s="132"/>
      <c r="CE370" s="132"/>
      <c r="CF370" s="96"/>
      <c r="CG370" s="96"/>
      <c r="CH370" s="96"/>
      <c r="CI370" s="183"/>
      <c r="CJ370" s="183"/>
      <c r="CK370" s="183"/>
      <c r="CL370" s="183"/>
      <c r="CM370" s="183"/>
      <c r="CN370" s="183"/>
      <c r="CO370" s="183"/>
      <c r="CP370" s="183"/>
      <c r="CQ370" s="183"/>
      <c r="CR370" s="183"/>
      <c r="CS370" s="183"/>
      <c r="CT370" s="183"/>
      <c r="CU370" s="183"/>
      <c r="CV370" s="183"/>
      <c r="CW370" s="183"/>
      <c r="CX370" s="96"/>
      <c r="CY370" s="96"/>
      <c r="CZ370" s="96"/>
      <c r="DA370" s="96"/>
      <c r="DB370" s="96"/>
      <c r="DC370" s="96"/>
      <c r="DD370" s="96"/>
      <c r="DE370" s="96"/>
      <c r="DF370" s="96"/>
      <c r="DG370" s="96"/>
      <c r="DH370" s="96"/>
      <c r="DI370" s="96"/>
      <c r="DJ370" s="96"/>
      <c r="DK370" s="96"/>
      <c r="DL370" s="96"/>
      <c r="DM370" s="96"/>
      <c r="DN370" s="96"/>
      <c r="DO370" s="96"/>
      <c r="DP370" s="96"/>
      <c r="DQ370" s="96"/>
      <c r="DR370" s="96"/>
      <c r="DS370" s="96"/>
      <c r="DT370" s="96"/>
      <c r="DU370" s="96"/>
      <c r="DV370" s="96"/>
      <c r="DW370" s="96"/>
      <c r="DX370" s="96"/>
      <c r="DY370" s="96"/>
      <c r="DZ370" s="96"/>
      <c r="EA370" s="96"/>
      <c r="EB370" s="96"/>
      <c r="EC370" s="96"/>
      <c r="ED370" s="96"/>
      <c r="EE370" s="96"/>
      <c r="EF370" s="96"/>
      <c r="EG370" s="96"/>
      <c r="EH370" s="96"/>
    </row>
    <row r="371" spans="2:138" ht="15" customHeight="1">
      <c r="B371" s="104" t="s">
        <v>503</v>
      </c>
      <c r="C371" s="106" t="s">
        <v>181</v>
      </c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243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93"/>
      <c r="AG371" s="93"/>
      <c r="AH371" s="183"/>
      <c r="AI371" s="183"/>
      <c r="AJ371" s="183"/>
      <c r="AK371" s="183"/>
      <c r="AL371" s="183"/>
      <c r="AM371" s="183"/>
      <c r="AN371" s="183"/>
      <c r="AO371" s="183"/>
      <c r="AP371" s="183"/>
      <c r="AQ371" s="183"/>
      <c r="AR371" s="183"/>
      <c r="AS371" s="183"/>
      <c r="AT371" s="183"/>
      <c r="AU371" s="183"/>
      <c r="AV371" s="183"/>
      <c r="AW371" s="183"/>
      <c r="AX371" s="183"/>
      <c r="AY371" s="183"/>
      <c r="AZ371" s="132"/>
      <c r="BA371" s="132"/>
      <c r="BB371" s="132"/>
      <c r="BC371" s="132"/>
      <c r="BD371" s="132"/>
      <c r="BE371" s="132"/>
      <c r="BF371" s="132"/>
      <c r="BG371" s="132"/>
      <c r="BH371" s="132"/>
      <c r="BI371" s="132"/>
      <c r="BJ371" s="132"/>
      <c r="BK371" s="132"/>
      <c r="BL371" s="132"/>
      <c r="BM371" s="132"/>
      <c r="BN371" s="132"/>
      <c r="BO371" s="132"/>
      <c r="BP371" s="132"/>
      <c r="BQ371" s="132"/>
      <c r="BR371" s="132"/>
      <c r="BS371" s="132"/>
      <c r="BT371" s="132"/>
      <c r="BU371" s="132"/>
      <c r="BV371" s="132"/>
      <c r="BW371" s="132"/>
      <c r="BX371" s="132"/>
      <c r="BY371" s="132"/>
      <c r="BZ371" s="132"/>
      <c r="CA371" s="132"/>
      <c r="CB371" s="132"/>
      <c r="CC371" s="132"/>
      <c r="CD371" s="132"/>
      <c r="CE371" s="132"/>
      <c r="CF371" s="96"/>
      <c r="CG371" s="96"/>
      <c r="CH371" s="96"/>
      <c r="CI371" s="183"/>
      <c r="CJ371" s="183"/>
      <c r="CK371" s="183"/>
      <c r="CL371" s="183"/>
      <c r="CM371" s="183"/>
      <c r="CN371" s="183"/>
      <c r="CO371" s="183"/>
      <c r="CP371" s="183"/>
      <c r="CQ371" s="183"/>
      <c r="CR371" s="183"/>
      <c r="CS371" s="183"/>
      <c r="CT371" s="183"/>
      <c r="CU371" s="183"/>
      <c r="CV371" s="183"/>
      <c r="CW371" s="183"/>
      <c r="CX371" s="96"/>
      <c r="CY371" s="96"/>
      <c r="CZ371" s="96"/>
      <c r="DA371" s="96"/>
      <c r="DB371" s="96"/>
      <c r="DC371" s="96"/>
      <c r="DD371" s="96"/>
      <c r="DE371" s="96"/>
      <c r="DF371" s="96"/>
      <c r="DG371" s="96"/>
      <c r="DH371" s="96"/>
      <c r="DI371" s="96"/>
      <c r="DJ371" s="96"/>
      <c r="DK371" s="96"/>
      <c r="DL371" s="96"/>
      <c r="DM371" s="96"/>
      <c r="DN371" s="96"/>
      <c r="DO371" s="96"/>
      <c r="DP371" s="96"/>
      <c r="DQ371" s="96"/>
      <c r="DR371" s="96"/>
      <c r="DS371" s="96"/>
      <c r="DT371" s="96"/>
      <c r="DU371" s="96"/>
      <c r="DV371" s="96"/>
      <c r="DW371" s="96"/>
      <c r="DX371" s="96"/>
      <c r="DY371" s="96"/>
      <c r="DZ371" s="96"/>
      <c r="EA371" s="96"/>
      <c r="EB371" s="96"/>
      <c r="EC371" s="96"/>
      <c r="ED371" s="96"/>
      <c r="EE371" s="96"/>
      <c r="EF371" s="96"/>
      <c r="EG371" s="96"/>
      <c r="EH371" s="96"/>
    </row>
    <row r="372" spans="2:138" ht="15" customHeight="1">
      <c r="B372" s="104" t="s">
        <v>504</v>
      </c>
      <c r="C372" s="106" t="s">
        <v>183</v>
      </c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243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93"/>
      <c r="AG372" s="93"/>
      <c r="AH372" s="183"/>
      <c r="AI372" s="183"/>
      <c r="AJ372" s="183"/>
      <c r="AK372" s="183"/>
      <c r="AL372" s="183"/>
      <c r="AM372" s="183"/>
      <c r="AN372" s="183"/>
      <c r="AO372" s="183"/>
      <c r="AP372" s="183"/>
      <c r="AQ372" s="183"/>
      <c r="AR372" s="183"/>
      <c r="AS372" s="183"/>
      <c r="AT372" s="183"/>
      <c r="AU372" s="183"/>
      <c r="AV372" s="183"/>
      <c r="AW372" s="183"/>
      <c r="AX372" s="183"/>
      <c r="AY372" s="183"/>
      <c r="AZ372" s="132"/>
      <c r="BA372" s="132"/>
      <c r="BB372" s="132"/>
      <c r="BC372" s="132"/>
      <c r="BD372" s="132"/>
      <c r="BE372" s="132"/>
      <c r="BF372" s="132"/>
      <c r="BG372" s="132"/>
      <c r="BH372" s="132"/>
      <c r="BI372" s="132"/>
      <c r="BJ372" s="132"/>
      <c r="BK372" s="132"/>
      <c r="BL372" s="132"/>
      <c r="BM372" s="132"/>
      <c r="BN372" s="132"/>
      <c r="BO372" s="132"/>
      <c r="BP372" s="132"/>
      <c r="BQ372" s="132"/>
      <c r="BR372" s="132"/>
      <c r="BS372" s="132"/>
      <c r="BT372" s="132"/>
      <c r="BU372" s="132"/>
      <c r="BV372" s="132"/>
      <c r="BW372" s="132"/>
      <c r="BX372" s="132"/>
      <c r="BY372" s="132"/>
      <c r="BZ372" s="132"/>
      <c r="CA372" s="132"/>
      <c r="CB372" s="132"/>
      <c r="CC372" s="132"/>
      <c r="CD372" s="132"/>
      <c r="CE372" s="132"/>
      <c r="CF372" s="96"/>
      <c r="CG372" s="96"/>
      <c r="CH372" s="96"/>
      <c r="CI372" s="183"/>
      <c r="CJ372" s="183"/>
      <c r="CK372" s="183"/>
      <c r="CL372" s="183"/>
      <c r="CM372" s="183"/>
      <c r="CN372" s="183"/>
      <c r="CO372" s="183"/>
      <c r="CP372" s="183"/>
      <c r="CQ372" s="183"/>
      <c r="CR372" s="183"/>
      <c r="CS372" s="183"/>
      <c r="CT372" s="183"/>
      <c r="CU372" s="183"/>
      <c r="CV372" s="183"/>
      <c r="CW372" s="183"/>
      <c r="CX372" s="96"/>
      <c r="CY372" s="96"/>
      <c r="CZ372" s="96"/>
      <c r="DA372" s="96"/>
      <c r="DB372" s="96"/>
      <c r="DC372" s="96"/>
      <c r="DD372" s="96"/>
      <c r="DE372" s="96"/>
      <c r="DF372" s="96"/>
      <c r="DG372" s="96"/>
      <c r="DH372" s="96"/>
      <c r="DI372" s="96"/>
      <c r="DJ372" s="96"/>
      <c r="DK372" s="96"/>
      <c r="DL372" s="96"/>
      <c r="DM372" s="96"/>
      <c r="DN372" s="96"/>
      <c r="DO372" s="96"/>
      <c r="DP372" s="96"/>
      <c r="DQ372" s="96"/>
      <c r="DR372" s="96"/>
      <c r="DS372" s="96"/>
      <c r="DT372" s="96"/>
      <c r="DU372" s="96"/>
      <c r="DV372" s="96"/>
      <c r="DW372" s="96"/>
      <c r="DX372" s="96"/>
      <c r="DY372" s="96"/>
      <c r="DZ372" s="96"/>
      <c r="EA372" s="96"/>
      <c r="EB372" s="96"/>
      <c r="EC372" s="96"/>
      <c r="ED372" s="96"/>
      <c r="EE372" s="96"/>
      <c r="EF372" s="96"/>
      <c r="EG372" s="96"/>
      <c r="EH372" s="96"/>
    </row>
    <row r="373" spans="2:138" ht="15" customHeight="1">
      <c r="B373" s="104" t="s">
        <v>505</v>
      </c>
      <c r="C373" s="106" t="s">
        <v>183</v>
      </c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243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93"/>
      <c r="AG373" s="93"/>
      <c r="AH373" s="183"/>
      <c r="AI373" s="183"/>
      <c r="AJ373" s="183"/>
      <c r="AK373" s="183"/>
      <c r="AL373" s="183"/>
      <c r="AM373" s="183"/>
      <c r="AN373" s="183"/>
      <c r="AO373" s="183"/>
      <c r="AP373" s="183"/>
      <c r="AQ373" s="183"/>
      <c r="AR373" s="183"/>
      <c r="AS373" s="183"/>
      <c r="AT373" s="183"/>
      <c r="AU373" s="183"/>
      <c r="AV373" s="183"/>
      <c r="AW373" s="183"/>
      <c r="AX373" s="183"/>
      <c r="AY373" s="183"/>
      <c r="AZ373" s="132"/>
      <c r="BA373" s="132"/>
      <c r="BB373" s="132"/>
      <c r="BC373" s="132"/>
      <c r="BD373" s="132"/>
      <c r="BE373" s="132"/>
      <c r="BF373" s="132"/>
      <c r="BG373" s="132"/>
      <c r="BH373" s="132"/>
      <c r="BI373" s="132"/>
      <c r="BJ373" s="132"/>
      <c r="BK373" s="132"/>
      <c r="BL373" s="132"/>
      <c r="BM373" s="132"/>
      <c r="BN373" s="132"/>
      <c r="BO373" s="132"/>
      <c r="BP373" s="132"/>
      <c r="BQ373" s="132"/>
      <c r="BR373" s="132"/>
      <c r="BS373" s="132"/>
      <c r="BT373" s="132"/>
      <c r="BU373" s="132"/>
      <c r="BV373" s="132"/>
      <c r="BW373" s="132"/>
      <c r="BX373" s="132"/>
      <c r="BY373" s="132"/>
      <c r="BZ373" s="132"/>
      <c r="CA373" s="132"/>
      <c r="CB373" s="132"/>
      <c r="CC373" s="132"/>
      <c r="CD373" s="132"/>
      <c r="CE373" s="132"/>
      <c r="CF373" s="96"/>
      <c r="CG373" s="96"/>
      <c r="CH373" s="96"/>
      <c r="CI373" s="183"/>
      <c r="CJ373" s="183"/>
      <c r="CK373" s="183"/>
      <c r="CL373" s="183"/>
      <c r="CM373" s="183"/>
      <c r="CN373" s="183"/>
      <c r="CO373" s="183"/>
      <c r="CP373" s="183"/>
      <c r="CQ373" s="183"/>
      <c r="CR373" s="183"/>
      <c r="CS373" s="183"/>
      <c r="CT373" s="183"/>
      <c r="CU373" s="183"/>
      <c r="CV373" s="183"/>
      <c r="CW373" s="183"/>
      <c r="CX373" s="96"/>
      <c r="CY373" s="96"/>
      <c r="CZ373" s="96"/>
      <c r="DA373" s="96"/>
      <c r="DB373" s="96"/>
      <c r="DC373" s="96"/>
      <c r="DD373" s="96"/>
      <c r="DE373" s="96"/>
      <c r="DF373" s="96"/>
      <c r="DG373" s="96"/>
      <c r="DH373" s="96"/>
      <c r="DI373" s="96"/>
      <c r="DJ373" s="96"/>
      <c r="DK373" s="96"/>
      <c r="DL373" s="96"/>
      <c r="DM373" s="96"/>
      <c r="DN373" s="96"/>
      <c r="DO373" s="96"/>
      <c r="DP373" s="96"/>
      <c r="DQ373" s="96"/>
      <c r="DR373" s="96"/>
      <c r="DS373" s="96"/>
      <c r="DT373" s="96"/>
      <c r="DU373" s="96"/>
      <c r="DV373" s="96"/>
      <c r="DW373" s="96"/>
      <c r="DX373" s="96"/>
      <c r="DY373" s="96"/>
      <c r="DZ373" s="96"/>
      <c r="EA373" s="96"/>
      <c r="EB373" s="96"/>
      <c r="EC373" s="96"/>
      <c r="ED373" s="96"/>
      <c r="EE373" s="96"/>
      <c r="EF373" s="96"/>
      <c r="EG373" s="96"/>
      <c r="EH373" s="96"/>
    </row>
    <row r="374" spans="2:138" ht="15" customHeight="1">
      <c r="B374" s="104" t="s">
        <v>506</v>
      </c>
      <c r="C374" s="106" t="s">
        <v>264</v>
      </c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243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93"/>
      <c r="AG374" s="93"/>
      <c r="AH374" s="183"/>
      <c r="AI374" s="183"/>
      <c r="AJ374" s="183"/>
      <c r="AK374" s="183"/>
      <c r="AL374" s="183"/>
      <c r="AM374" s="183"/>
      <c r="AN374" s="183"/>
      <c r="AO374" s="183"/>
      <c r="AP374" s="183"/>
      <c r="AQ374" s="183"/>
      <c r="AR374" s="183"/>
      <c r="AS374" s="183"/>
      <c r="AT374" s="183"/>
      <c r="AU374" s="183"/>
      <c r="AV374" s="183"/>
      <c r="AW374" s="183"/>
      <c r="AX374" s="183"/>
      <c r="AY374" s="183"/>
      <c r="AZ374" s="132"/>
      <c r="BA374" s="132"/>
      <c r="BB374" s="132"/>
      <c r="BC374" s="132"/>
      <c r="BD374" s="132"/>
      <c r="BE374" s="132"/>
      <c r="BF374" s="132"/>
      <c r="BG374" s="132"/>
      <c r="BH374" s="132"/>
      <c r="BI374" s="132"/>
      <c r="BJ374" s="132"/>
      <c r="BK374" s="132"/>
      <c r="BL374" s="132"/>
      <c r="BM374" s="132"/>
      <c r="BN374" s="132"/>
      <c r="BO374" s="132"/>
      <c r="BP374" s="132"/>
      <c r="BQ374" s="132"/>
      <c r="BR374" s="132"/>
      <c r="BS374" s="132"/>
      <c r="BT374" s="132"/>
      <c r="BU374" s="132"/>
      <c r="BV374" s="132"/>
      <c r="BW374" s="132"/>
      <c r="BX374" s="132"/>
      <c r="BY374" s="132"/>
      <c r="BZ374" s="132"/>
      <c r="CA374" s="132"/>
      <c r="CB374" s="132"/>
      <c r="CC374" s="132"/>
      <c r="CD374" s="132"/>
      <c r="CE374" s="132"/>
      <c r="CF374" s="96"/>
      <c r="CG374" s="96"/>
      <c r="CH374" s="96"/>
      <c r="CI374" s="183"/>
      <c r="CJ374" s="183"/>
      <c r="CK374" s="183"/>
      <c r="CL374" s="183"/>
      <c r="CM374" s="183"/>
      <c r="CN374" s="183"/>
      <c r="CO374" s="183"/>
      <c r="CP374" s="183"/>
      <c r="CQ374" s="183"/>
      <c r="CR374" s="183"/>
      <c r="CS374" s="183"/>
      <c r="CT374" s="183"/>
      <c r="CU374" s="183"/>
      <c r="CV374" s="183"/>
      <c r="CW374" s="183"/>
      <c r="CX374" s="96"/>
      <c r="CY374" s="96"/>
      <c r="CZ374" s="96"/>
      <c r="DA374" s="96"/>
      <c r="DB374" s="96"/>
      <c r="DC374" s="96"/>
      <c r="DD374" s="96"/>
      <c r="DE374" s="96"/>
      <c r="DF374" s="96"/>
      <c r="DG374" s="96"/>
      <c r="DH374" s="96"/>
      <c r="DI374" s="96"/>
      <c r="DJ374" s="96"/>
      <c r="DK374" s="96"/>
      <c r="DL374" s="96"/>
      <c r="DM374" s="96"/>
      <c r="DN374" s="96"/>
      <c r="DO374" s="96"/>
      <c r="DP374" s="96"/>
      <c r="DQ374" s="96"/>
      <c r="DR374" s="96"/>
      <c r="DS374" s="96"/>
      <c r="DT374" s="96"/>
      <c r="DU374" s="96"/>
      <c r="DV374" s="96"/>
      <c r="DW374" s="96"/>
      <c r="DX374" s="96"/>
      <c r="DY374" s="96"/>
      <c r="DZ374" s="96"/>
      <c r="EA374" s="96"/>
      <c r="EB374" s="96"/>
      <c r="EC374" s="96"/>
      <c r="ED374" s="96"/>
      <c r="EE374" s="96"/>
      <c r="EF374" s="96"/>
      <c r="EG374" s="96"/>
      <c r="EH374" s="96"/>
    </row>
    <row r="375" spans="2:138" s="264" customFormat="1" ht="15" customHeight="1">
      <c r="B375" s="256" t="s">
        <v>507</v>
      </c>
      <c r="C375" s="253"/>
      <c r="D375" s="263"/>
      <c r="E375" s="263"/>
      <c r="F375" s="263"/>
      <c r="T375" s="265"/>
      <c r="AF375" s="266"/>
      <c r="AG375" s="266"/>
      <c r="AH375" s="267"/>
      <c r="AI375" s="267"/>
      <c r="AJ375" s="267"/>
      <c r="AK375" s="267"/>
      <c r="AL375" s="267"/>
      <c r="AM375" s="267"/>
      <c r="AN375" s="267"/>
      <c r="AO375" s="267"/>
      <c r="AP375" s="267"/>
      <c r="AQ375" s="267"/>
      <c r="AR375" s="267"/>
      <c r="AS375" s="267"/>
      <c r="AT375" s="267"/>
      <c r="AU375" s="267"/>
      <c r="AV375" s="267"/>
      <c r="AW375" s="267"/>
      <c r="AX375" s="267"/>
      <c r="AY375" s="267"/>
      <c r="CF375" s="266"/>
      <c r="CG375" s="266"/>
      <c r="CH375" s="266"/>
      <c r="CI375" s="267"/>
      <c r="CJ375" s="267"/>
      <c r="CK375" s="267"/>
      <c r="CL375" s="267"/>
      <c r="CM375" s="267"/>
      <c r="CN375" s="267"/>
      <c r="CO375" s="267"/>
      <c r="CP375" s="267"/>
      <c r="CQ375" s="267"/>
      <c r="CR375" s="267"/>
      <c r="CS375" s="267"/>
      <c r="CT375" s="267"/>
      <c r="CU375" s="267"/>
      <c r="CV375" s="267"/>
      <c r="CW375" s="267"/>
      <c r="CX375" s="266"/>
      <c r="CY375" s="266"/>
      <c r="CZ375" s="266"/>
      <c r="DA375" s="266"/>
      <c r="DB375" s="266"/>
      <c r="DC375" s="266"/>
      <c r="DD375" s="266"/>
      <c r="DE375" s="266"/>
      <c r="DF375" s="266"/>
      <c r="DG375" s="266"/>
      <c r="DH375" s="266"/>
      <c r="DI375" s="266"/>
      <c r="DJ375" s="266"/>
      <c r="DK375" s="266"/>
      <c r="DL375" s="266"/>
      <c r="DM375" s="266"/>
      <c r="DN375" s="266"/>
      <c r="DO375" s="266"/>
      <c r="DP375" s="266"/>
      <c r="DQ375" s="266"/>
      <c r="DR375" s="266"/>
      <c r="DS375" s="266"/>
      <c r="DT375" s="266"/>
      <c r="DU375" s="266"/>
      <c r="DV375" s="266"/>
      <c r="DW375" s="266"/>
      <c r="DX375" s="266"/>
      <c r="DY375" s="266"/>
      <c r="DZ375" s="266"/>
      <c r="EA375" s="266"/>
      <c r="EB375" s="266"/>
      <c r="EC375" s="266"/>
      <c r="ED375" s="266"/>
      <c r="EE375" s="266"/>
      <c r="EF375" s="266"/>
      <c r="EG375" s="266"/>
      <c r="EH375" s="266"/>
    </row>
    <row r="376" spans="2:138" ht="15" customHeight="1">
      <c r="B376" s="105" t="s">
        <v>508</v>
      </c>
      <c r="C376" s="106" t="s">
        <v>174</v>
      </c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243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93"/>
      <c r="AG376" s="93"/>
      <c r="AH376" s="183"/>
      <c r="AI376" s="183"/>
      <c r="AJ376" s="183"/>
      <c r="AK376" s="183"/>
      <c r="AL376" s="183"/>
      <c r="AM376" s="183"/>
      <c r="AN376" s="183"/>
      <c r="AO376" s="183"/>
      <c r="AP376" s="183"/>
      <c r="AQ376" s="183"/>
      <c r="AR376" s="183"/>
      <c r="AS376" s="183"/>
      <c r="AT376" s="183"/>
      <c r="AU376" s="183"/>
      <c r="AV376" s="183"/>
      <c r="AW376" s="183"/>
      <c r="AX376" s="183"/>
      <c r="AY376" s="183"/>
      <c r="AZ376" s="132"/>
      <c r="BA376" s="132"/>
      <c r="BB376" s="132"/>
      <c r="BC376" s="132"/>
      <c r="BD376" s="132"/>
      <c r="BE376" s="132"/>
      <c r="BF376" s="132"/>
      <c r="BG376" s="132"/>
      <c r="BH376" s="132"/>
      <c r="BI376" s="132"/>
      <c r="BJ376" s="132"/>
      <c r="BK376" s="132"/>
      <c r="BL376" s="132"/>
      <c r="BM376" s="132"/>
      <c r="BN376" s="132"/>
      <c r="BO376" s="132"/>
      <c r="BP376" s="132"/>
      <c r="BQ376" s="132"/>
      <c r="BR376" s="132"/>
      <c r="BS376" s="132"/>
      <c r="BT376" s="132"/>
      <c r="BU376" s="132"/>
      <c r="BV376" s="132"/>
      <c r="BW376" s="132"/>
      <c r="BX376" s="132"/>
      <c r="BY376" s="132"/>
      <c r="BZ376" s="132"/>
      <c r="CA376" s="132"/>
      <c r="CB376" s="132"/>
      <c r="CC376" s="132"/>
      <c r="CD376" s="132"/>
      <c r="CE376" s="132"/>
      <c r="CF376" s="96"/>
      <c r="CG376" s="96"/>
      <c r="CH376" s="96"/>
      <c r="CI376" s="183"/>
      <c r="CJ376" s="183"/>
      <c r="CK376" s="183"/>
      <c r="CL376" s="183"/>
      <c r="CM376" s="183"/>
      <c r="CN376" s="183"/>
      <c r="CO376" s="183"/>
      <c r="CP376" s="183"/>
      <c r="CQ376" s="183"/>
      <c r="CR376" s="183"/>
      <c r="CS376" s="183"/>
      <c r="CT376" s="183"/>
      <c r="CU376" s="183"/>
      <c r="CV376" s="183"/>
      <c r="CW376" s="183"/>
      <c r="CX376" s="96"/>
      <c r="CY376" s="96"/>
      <c r="CZ376" s="96"/>
      <c r="DA376" s="96"/>
      <c r="DB376" s="96"/>
      <c r="DC376" s="96"/>
      <c r="DD376" s="96"/>
      <c r="DE376" s="96"/>
      <c r="DF376" s="96"/>
      <c r="DG376" s="96"/>
      <c r="DH376" s="96"/>
      <c r="DI376" s="96"/>
      <c r="DJ376" s="96"/>
      <c r="DK376" s="96"/>
      <c r="DL376" s="96"/>
      <c r="DM376" s="96"/>
      <c r="DN376" s="96"/>
      <c r="DO376" s="96"/>
      <c r="DP376" s="96"/>
      <c r="DQ376" s="96"/>
      <c r="DR376" s="96"/>
      <c r="DS376" s="96"/>
      <c r="DT376" s="96"/>
      <c r="DU376" s="96"/>
      <c r="DV376" s="96"/>
      <c r="DW376" s="96"/>
      <c r="DX376" s="96"/>
      <c r="DY376" s="96"/>
      <c r="DZ376" s="96"/>
      <c r="EA376" s="96"/>
      <c r="EB376" s="96"/>
      <c r="EC376" s="96"/>
      <c r="ED376" s="96"/>
      <c r="EE376" s="96"/>
      <c r="EF376" s="96"/>
      <c r="EG376" s="96"/>
      <c r="EH376" s="96"/>
    </row>
    <row r="377" spans="2:138" ht="15" customHeight="1">
      <c r="B377" s="105" t="s">
        <v>509</v>
      </c>
      <c r="C377" s="106" t="s">
        <v>153</v>
      </c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243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93"/>
      <c r="AG377" s="93"/>
      <c r="AH377" s="183"/>
      <c r="AI377" s="183"/>
      <c r="AJ377" s="183"/>
      <c r="AK377" s="183"/>
      <c r="AL377" s="183"/>
      <c r="AM377" s="183"/>
      <c r="AN377" s="183"/>
      <c r="AO377" s="183"/>
      <c r="AP377" s="183"/>
      <c r="AQ377" s="183"/>
      <c r="AR377" s="183"/>
      <c r="AS377" s="183"/>
      <c r="AT377" s="183"/>
      <c r="AU377" s="183"/>
      <c r="AV377" s="183"/>
      <c r="AW377" s="183"/>
      <c r="AX377" s="183"/>
      <c r="AY377" s="183"/>
      <c r="AZ377" s="132"/>
      <c r="BA377" s="132"/>
      <c r="BB377" s="132"/>
      <c r="BC377" s="132"/>
      <c r="BD377" s="132"/>
      <c r="BE377" s="132"/>
      <c r="BF377" s="132"/>
      <c r="BG377" s="132"/>
      <c r="BH377" s="132"/>
      <c r="BI377" s="132"/>
      <c r="BJ377" s="132"/>
      <c r="BK377" s="132"/>
      <c r="BL377" s="132"/>
      <c r="BM377" s="132"/>
      <c r="BN377" s="132"/>
      <c r="BO377" s="132"/>
      <c r="BP377" s="132"/>
      <c r="BQ377" s="132"/>
      <c r="BR377" s="132"/>
      <c r="BS377" s="132"/>
      <c r="BT377" s="132"/>
      <c r="BU377" s="132"/>
      <c r="BV377" s="132"/>
      <c r="BW377" s="132"/>
      <c r="BX377" s="132"/>
      <c r="BY377" s="132"/>
      <c r="BZ377" s="132"/>
      <c r="CA377" s="132"/>
      <c r="CB377" s="132"/>
      <c r="CC377" s="132"/>
      <c r="CD377" s="132"/>
      <c r="CE377" s="132"/>
      <c r="CF377" s="96"/>
      <c r="CG377" s="96"/>
      <c r="CH377" s="96"/>
      <c r="CI377" s="183"/>
      <c r="CJ377" s="183"/>
      <c r="CK377" s="183"/>
      <c r="CL377" s="183"/>
      <c r="CM377" s="183"/>
      <c r="CN377" s="183"/>
      <c r="CO377" s="183"/>
      <c r="CP377" s="183"/>
      <c r="CQ377" s="183"/>
      <c r="CR377" s="183"/>
      <c r="CS377" s="183"/>
      <c r="CT377" s="183"/>
      <c r="CU377" s="183"/>
      <c r="CV377" s="183"/>
      <c r="CW377" s="183"/>
      <c r="CX377" s="96"/>
      <c r="CY377" s="96"/>
      <c r="CZ377" s="96"/>
      <c r="DA377" s="96"/>
      <c r="DB377" s="96"/>
      <c r="DC377" s="96"/>
      <c r="DD377" s="96"/>
      <c r="DE377" s="96"/>
      <c r="DF377" s="96"/>
      <c r="DG377" s="96"/>
      <c r="DH377" s="96"/>
      <c r="DI377" s="96"/>
      <c r="DJ377" s="96"/>
      <c r="DK377" s="96"/>
      <c r="DL377" s="96"/>
      <c r="DM377" s="96"/>
      <c r="DN377" s="96"/>
      <c r="DO377" s="96"/>
      <c r="DP377" s="96"/>
      <c r="DQ377" s="96"/>
      <c r="DR377" s="96"/>
      <c r="DS377" s="96"/>
      <c r="DT377" s="96"/>
      <c r="DU377" s="96"/>
      <c r="DV377" s="96"/>
      <c r="DW377" s="96"/>
      <c r="DX377" s="96"/>
      <c r="DY377" s="96"/>
      <c r="DZ377" s="96"/>
      <c r="EA377" s="96"/>
      <c r="EB377" s="96"/>
      <c r="EC377" s="96"/>
      <c r="ED377" s="96"/>
      <c r="EE377" s="96"/>
      <c r="EF377" s="96"/>
      <c r="EG377" s="96"/>
      <c r="EH377" s="96"/>
    </row>
    <row r="378" spans="2:138" ht="15" customHeight="1">
      <c r="B378" s="105" t="s">
        <v>510</v>
      </c>
      <c r="C378" s="106" t="s">
        <v>181</v>
      </c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243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93"/>
      <c r="AG378" s="93"/>
      <c r="AH378" s="183"/>
      <c r="AI378" s="183"/>
      <c r="AJ378" s="183"/>
      <c r="AK378" s="183"/>
      <c r="AL378" s="183"/>
      <c r="AM378" s="183"/>
      <c r="AN378" s="183"/>
      <c r="AO378" s="183"/>
      <c r="AP378" s="183"/>
      <c r="AQ378" s="183"/>
      <c r="AR378" s="183"/>
      <c r="AS378" s="183"/>
      <c r="AT378" s="183"/>
      <c r="AU378" s="183"/>
      <c r="AV378" s="183"/>
      <c r="AW378" s="183"/>
      <c r="AX378" s="183"/>
      <c r="AY378" s="183"/>
      <c r="AZ378" s="132"/>
      <c r="BA378" s="132"/>
      <c r="BB378" s="132"/>
      <c r="BC378" s="132"/>
      <c r="BD378" s="132"/>
      <c r="BE378" s="132"/>
      <c r="BF378" s="132"/>
      <c r="BG378" s="132"/>
      <c r="BH378" s="132"/>
      <c r="BI378" s="132"/>
      <c r="BJ378" s="132"/>
      <c r="BK378" s="132"/>
      <c r="BL378" s="132"/>
      <c r="BM378" s="132"/>
      <c r="BN378" s="132"/>
      <c r="BO378" s="132"/>
      <c r="BP378" s="132"/>
      <c r="BQ378" s="132"/>
      <c r="BR378" s="132"/>
      <c r="BS378" s="132"/>
      <c r="BT378" s="132"/>
      <c r="BU378" s="132"/>
      <c r="BV378" s="132"/>
      <c r="BW378" s="132"/>
      <c r="BX378" s="132"/>
      <c r="BY378" s="132"/>
      <c r="BZ378" s="132"/>
      <c r="CA378" s="132"/>
      <c r="CB378" s="132"/>
      <c r="CC378" s="132"/>
      <c r="CD378" s="132"/>
      <c r="CE378" s="132"/>
      <c r="CF378" s="96"/>
      <c r="CG378" s="96"/>
      <c r="CH378" s="96"/>
      <c r="CI378" s="183"/>
      <c r="CJ378" s="183"/>
      <c r="CK378" s="183"/>
      <c r="CL378" s="183"/>
      <c r="CM378" s="183"/>
      <c r="CN378" s="183"/>
      <c r="CO378" s="183"/>
      <c r="CP378" s="183"/>
      <c r="CQ378" s="183"/>
      <c r="CR378" s="183"/>
      <c r="CS378" s="183"/>
      <c r="CT378" s="183"/>
      <c r="CU378" s="183"/>
      <c r="CV378" s="183"/>
      <c r="CW378" s="183"/>
      <c r="CX378" s="96"/>
      <c r="CY378" s="96"/>
      <c r="CZ378" s="96"/>
      <c r="DA378" s="96"/>
      <c r="DB378" s="96"/>
      <c r="DC378" s="96"/>
      <c r="DD378" s="96"/>
      <c r="DE378" s="96"/>
      <c r="DF378" s="96"/>
      <c r="DG378" s="96"/>
      <c r="DH378" s="96"/>
      <c r="DI378" s="96"/>
      <c r="DJ378" s="96"/>
      <c r="DK378" s="96"/>
      <c r="DL378" s="96"/>
      <c r="DM378" s="96"/>
      <c r="DN378" s="96"/>
      <c r="DO378" s="96"/>
      <c r="DP378" s="96"/>
      <c r="DQ378" s="96"/>
      <c r="DR378" s="96"/>
      <c r="DS378" s="96"/>
      <c r="DT378" s="96"/>
      <c r="DU378" s="96"/>
      <c r="DV378" s="96"/>
      <c r="DW378" s="96"/>
      <c r="DX378" s="96"/>
      <c r="DY378" s="96"/>
      <c r="DZ378" s="96"/>
      <c r="EA378" s="96"/>
      <c r="EB378" s="96"/>
      <c r="EC378" s="96"/>
      <c r="ED378" s="96"/>
      <c r="EE378" s="96"/>
      <c r="EF378" s="96"/>
      <c r="EG378" s="96"/>
      <c r="EH378" s="96"/>
    </row>
    <row r="379" spans="2:138" ht="15" customHeight="1">
      <c r="B379" s="105" t="s">
        <v>511</v>
      </c>
      <c r="C379" s="106" t="s">
        <v>181</v>
      </c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243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93"/>
      <c r="AG379" s="93"/>
      <c r="AH379" s="183"/>
      <c r="AI379" s="183"/>
      <c r="AJ379" s="183"/>
      <c r="AK379" s="183"/>
      <c r="AL379" s="183"/>
      <c r="AM379" s="183"/>
      <c r="AN379" s="183"/>
      <c r="AO379" s="183"/>
      <c r="AP379" s="183"/>
      <c r="AQ379" s="183"/>
      <c r="AR379" s="183"/>
      <c r="AS379" s="183"/>
      <c r="AT379" s="183"/>
      <c r="AU379" s="183"/>
      <c r="AV379" s="183"/>
      <c r="AW379" s="183"/>
      <c r="AX379" s="183"/>
      <c r="AY379" s="183"/>
      <c r="AZ379" s="132"/>
      <c r="BA379" s="132"/>
      <c r="BB379" s="132"/>
      <c r="BC379" s="132"/>
      <c r="BD379" s="132"/>
      <c r="BE379" s="132"/>
      <c r="BF379" s="132"/>
      <c r="BG379" s="132"/>
      <c r="BH379" s="132"/>
      <c r="BI379" s="132"/>
      <c r="BJ379" s="132"/>
      <c r="BK379" s="132"/>
      <c r="BL379" s="132"/>
      <c r="BM379" s="132"/>
      <c r="BN379" s="132"/>
      <c r="BO379" s="132"/>
      <c r="BP379" s="132"/>
      <c r="BQ379" s="132"/>
      <c r="BR379" s="132"/>
      <c r="BS379" s="132"/>
      <c r="BT379" s="132"/>
      <c r="BU379" s="132"/>
      <c r="BV379" s="132"/>
      <c r="BW379" s="132"/>
      <c r="BX379" s="132"/>
      <c r="BY379" s="132"/>
      <c r="BZ379" s="132"/>
      <c r="CA379" s="132"/>
      <c r="CB379" s="132"/>
      <c r="CC379" s="132"/>
      <c r="CD379" s="132"/>
      <c r="CE379" s="132"/>
      <c r="CF379" s="96"/>
      <c r="CG379" s="96"/>
      <c r="CH379" s="96"/>
      <c r="CI379" s="183"/>
      <c r="CJ379" s="183"/>
      <c r="CK379" s="183"/>
      <c r="CL379" s="183"/>
      <c r="CM379" s="183"/>
      <c r="CN379" s="183"/>
      <c r="CO379" s="183"/>
      <c r="CP379" s="183"/>
      <c r="CQ379" s="183"/>
      <c r="CR379" s="183"/>
      <c r="CS379" s="183"/>
      <c r="CT379" s="183"/>
      <c r="CU379" s="183"/>
      <c r="CV379" s="183"/>
      <c r="CW379" s="183"/>
      <c r="CX379" s="96"/>
      <c r="CY379" s="96"/>
      <c r="CZ379" s="96"/>
      <c r="DA379" s="96"/>
      <c r="DB379" s="96"/>
      <c r="DC379" s="96"/>
      <c r="DD379" s="96"/>
      <c r="DE379" s="96"/>
      <c r="DF379" s="96"/>
      <c r="DG379" s="96"/>
      <c r="DH379" s="96"/>
      <c r="DI379" s="96"/>
      <c r="DJ379" s="96"/>
      <c r="DK379" s="96"/>
      <c r="DL379" s="96"/>
      <c r="DM379" s="96"/>
      <c r="DN379" s="96"/>
      <c r="DO379" s="96"/>
      <c r="DP379" s="96"/>
      <c r="DQ379" s="96"/>
      <c r="DR379" s="96"/>
      <c r="DS379" s="96"/>
      <c r="DT379" s="96"/>
      <c r="DU379" s="96"/>
      <c r="DV379" s="96"/>
      <c r="DW379" s="96"/>
      <c r="DX379" s="96"/>
      <c r="DY379" s="96"/>
      <c r="DZ379" s="96"/>
      <c r="EA379" s="96"/>
      <c r="EB379" s="96"/>
      <c r="EC379" s="96"/>
      <c r="ED379" s="96"/>
      <c r="EE379" s="96"/>
      <c r="EF379" s="96"/>
      <c r="EG379" s="96"/>
      <c r="EH379" s="96"/>
    </row>
    <row r="380" spans="2:138" ht="15" customHeight="1">
      <c r="B380" s="104" t="s">
        <v>512</v>
      </c>
      <c r="C380" s="106" t="s">
        <v>181</v>
      </c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243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93"/>
      <c r="AG380" s="93"/>
      <c r="AH380" s="183"/>
      <c r="AI380" s="183"/>
      <c r="AJ380" s="183"/>
      <c r="AK380" s="183"/>
      <c r="AL380" s="183"/>
      <c r="AM380" s="183"/>
      <c r="AN380" s="183"/>
      <c r="AO380" s="183"/>
      <c r="AP380" s="183"/>
      <c r="AQ380" s="183"/>
      <c r="AR380" s="183"/>
      <c r="AS380" s="183"/>
      <c r="AT380" s="183"/>
      <c r="AU380" s="183"/>
      <c r="AV380" s="183"/>
      <c r="AW380" s="183"/>
      <c r="AX380" s="183"/>
      <c r="AY380" s="183"/>
      <c r="AZ380" s="132"/>
      <c r="BA380" s="132"/>
      <c r="BB380" s="132"/>
      <c r="BC380" s="132"/>
      <c r="BD380" s="132"/>
      <c r="BE380" s="132"/>
      <c r="BF380" s="132"/>
      <c r="BG380" s="132"/>
      <c r="BH380" s="132"/>
      <c r="BI380" s="132"/>
      <c r="BJ380" s="132"/>
      <c r="BK380" s="132"/>
      <c r="BL380" s="132"/>
      <c r="BM380" s="132"/>
      <c r="BN380" s="132"/>
      <c r="BO380" s="132"/>
      <c r="BP380" s="132"/>
      <c r="BQ380" s="132"/>
      <c r="BR380" s="132"/>
      <c r="BS380" s="132"/>
      <c r="BT380" s="132"/>
      <c r="BU380" s="132"/>
      <c r="BV380" s="132"/>
      <c r="BW380" s="132"/>
      <c r="BX380" s="132"/>
      <c r="BY380" s="132"/>
      <c r="BZ380" s="132"/>
      <c r="CA380" s="132"/>
      <c r="CB380" s="132"/>
      <c r="CC380" s="132"/>
      <c r="CD380" s="132"/>
      <c r="CE380" s="132"/>
      <c r="CF380" s="96"/>
      <c r="CG380" s="96"/>
      <c r="CH380" s="96"/>
      <c r="CI380" s="183"/>
      <c r="CJ380" s="183"/>
      <c r="CK380" s="183"/>
      <c r="CL380" s="183"/>
      <c r="CM380" s="183"/>
      <c r="CN380" s="183"/>
      <c r="CO380" s="183"/>
      <c r="CP380" s="183"/>
      <c r="CQ380" s="183"/>
      <c r="CR380" s="183"/>
      <c r="CS380" s="183"/>
      <c r="CT380" s="183"/>
      <c r="CU380" s="183"/>
      <c r="CV380" s="183"/>
      <c r="CW380" s="183"/>
      <c r="CX380" s="96"/>
      <c r="CY380" s="96"/>
      <c r="CZ380" s="96"/>
      <c r="DA380" s="96"/>
      <c r="DB380" s="96"/>
      <c r="DC380" s="96"/>
      <c r="DD380" s="96"/>
      <c r="DE380" s="96"/>
      <c r="DF380" s="96"/>
      <c r="DG380" s="96"/>
      <c r="DH380" s="96"/>
      <c r="DI380" s="96"/>
      <c r="DJ380" s="96"/>
      <c r="DK380" s="96"/>
      <c r="DL380" s="96"/>
      <c r="DM380" s="96"/>
      <c r="DN380" s="96"/>
      <c r="DO380" s="96"/>
      <c r="DP380" s="96"/>
      <c r="DQ380" s="96"/>
      <c r="DR380" s="96"/>
      <c r="DS380" s="96"/>
      <c r="DT380" s="96"/>
      <c r="DU380" s="96"/>
      <c r="DV380" s="96"/>
      <c r="DW380" s="96"/>
      <c r="DX380" s="96"/>
      <c r="DY380" s="96"/>
      <c r="DZ380" s="96"/>
      <c r="EA380" s="96"/>
      <c r="EB380" s="96"/>
      <c r="EC380" s="96"/>
      <c r="ED380" s="96"/>
      <c r="EE380" s="96"/>
      <c r="EF380" s="96"/>
      <c r="EG380" s="96"/>
      <c r="EH380" s="96"/>
    </row>
    <row r="381" spans="2:138" ht="15" customHeight="1">
      <c r="B381" s="104" t="s">
        <v>513</v>
      </c>
      <c r="C381" s="106" t="s">
        <v>183</v>
      </c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243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93"/>
      <c r="AG381" s="93"/>
      <c r="AH381" s="183"/>
      <c r="AI381" s="183"/>
      <c r="AJ381" s="183"/>
      <c r="AK381" s="183"/>
      <c r="AL381" s="183"/>
      <c r="AM381" s="183"/>
      <c r="AN381" s="183"/>
      <c r="AO381" s="183"/>
      <c r="AP381" s="183"/>
      <c r="AQ381" s="183"/>
      <c r="AR381" s="183"/>
      <c r="AS381" s="183"/>
      <c r="AT381" s="183"/>
      <c r="AU381" s="183"/>
      <c r="AV381" s="183"/>
      <c r="AW381" s="183"/>
      <c r="AX381" s="183"/>
      <c r="AY381" s="183"/>
      <c r="AZ381" s="132"/>
      <c r="BA381" s="132"/>
      <c r="BB381" s="132"/>
      <c r="BC381" s="132"/>
      <c r="BD381" s="132"/>
      <c r="BE381" s="132"/>
      <c r="BF381" s="132"/>
      <c r="BG381" s="132"/>
      <c r="BH381" s="132"/>
      <c r="BI381" s="132"/>
      <c r="BJ381" s="132"/>
      <c r="BK381" s="132"/>
      <c r="BL381" s="132"/>
      <c r="BM381" s="132"/>
      <c r="BN381" s="132"/>
      <c r="BO381" s="132"/>
      <c r="BP381" s="132"/>
      <c r="BQ381" s="132"/>
      <c r="BR381" s="132"/>
      <c r="BS381" s="132"/>
      <c r="BT381" s="132"/>
      <c r="BU381" s="132"/>
      <c r="BV381" s="132"/>
      <c r="BW381" s="132"/>
      <c r="BX381" s="132"/>
      <c r="BY381" s="132"/>
      <c r="BZ381" s="132"/>
      <c r="CA381" s="132"/>
      <c r="CB381" s="132"/>
      <c r="CC381" s="132"/>
      <c r="CD381" s="132"/>
      <c r="CE381" s="132"/>
      <c r="CF381" s="96"/>
      <c r="CG381" s="96"/>
      <c r="CH381" s="96"/>
      <c r="CI381" s="183"/>
      <c r="CJ381" s="183"/>
      <c r="CK381" s="183"/>
      <c r="CL381" s="183"/>
      <c r="CM381" s="183"/>
      <c r="CN381" s="183"/>
      <c r="CO381" s="183"/>
      <c r="CP381" s="183"/>
      <c r="CQ381" s="183"/>
      <c r="CR381" s="183"/>
      <c r="CS381" s="183"/>
      <c r="CT381" s="183"/>
      <c r="CU381" s="183"/>
      <c r="CV381" s="183"/>
      <c r="CW381" s="183"/>
      <c r="CX381" s="96"/>
      <c r="CY381" s="96"/>
      <c r="CZ381" s="96"/>
      <c r="DA381" s="96"/>
      <c r="DB381" s="96"/>
      <c r="DC381" s="96"/>
      <c r="DD381" s="96"/>
      <c r="DE381" s="96"/>
      <c r="DF381" s="96"/>
      <c r="DG381" s="96"/>
      <c r="DH381" s="96"/>
      <c r="DI381" s="96"/>
      <c r="DJ381" s="96"/>
      <c r="DK381" s="96"/>
      <c r="DL381" s="96"/>
      <c r="DM381" s="96"/>
      <c r="DN381" s="96"/>
      <c r="DO381" s="96"/>
      <c r="DP381" s="96"/>
      <c r="DQ381" s="96"/>
      <c r="DR381" s="96"/>
      <c r="DS381" s="96"/>
      <c r="DT381" s="96"/>
      <c r="DU381" s="96"/>
      <c r="DV381" s="96"/>
      <c r="DW381" s="96"/>
      <c r="DX381" s="96"/>
      <c r="DY381" s="96"/>
      <c r="DZ381" s="96"/>
      <c r="EA381" s="96"/>
      <c r="EB381" s="96"/>
      <c r="EC381" s="96"/>
      <c r="ED381" s="96"/>
      <c r="EE381" s="96"/>
      <c r="EF381" s="96"/>
      <c r="EG381" s="96"/>
      <c r="EH381" s="96"/>
    </row>
    <row r="382" spans="2:138" ht="15" customHeight="1">
      <c r="B382" s="104" t="s">
        <v>514</v>
      </c>
      <c r="C382" s="106" t="s">
        <v>181</v>
      </c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243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93"/>
      <c r="AG382" s="93"/>
      <c r="AH382" s="183"/>
      <c r="AI382" s="183"/>
      <c r="AJ382" s="183"/>
      <c r="AK382" s="183"/>
      <c r="AL382" s="183"/>
      <c r="AM382" s="183"/>
      <c r="AN382" s="183"/>
      <c r="AO382" s="183"/>
      <c r="AP382" s="183"/>
      <c r="AQ382" s="183"/>
      <c r="AR382" s="183"/>
      <c r="AS382" s="183"/>
      <c r="AT382" s="183"/>
      <c r="AU382" s="183"/>
      <c r="AV382" s="183"/>
      <c r="AW382" s="183"/>
      <c r="AX382" s="183"/>
      <c r="AY382" s="183"/>
      <c r="AZ382" s="132"/>
      <c r="BA382" s="132"/>
      <c r="BB382" s="132"/>
      <c r="BC382" s="132"/>
      <c r="BD382" s="132"/>
      <c r="BE382" s="132"/>
      <c r="BF382" s="132"/>
      <c r="BG382" s="132"/>
      <c r="BH382" s="132"/>
      <c r="BI382" s="132"/>
      <c r="BJ382" s="132"/>
      <c r="BK382" s="132"/>
      <c r="BL382" s="132"/>
      <c r="BM382" s="132"/>
      <c r="BN382" s="132"/>
      <c r="BO382" s="132"/>
      <c r="BP382" s="132"/>
      <c r="BQ382" s="132"/>
      <c r="BR382" s="132"/>
      <c r="BS382" s="132"/>
      <c r="BT382" s="132"/>
      <c r="BU382" s="132"/>
      <c r="BV382" s="132"/>
      <c r="BW382" s="132"/>
      <c r="BX382" s="132"/>
      <c r="BY382" s="132"/>
      <c r="BZ382" s="132"/>
      <c r="CA382" s="132"/>
      <c r="CB382" s="132"/>
      <c r="CC382" s="132"/>
      <c r="CD382" s="132"/>
      <c r="CE382" s="132"/>
      <c r="CF382" s="96"/>
      <c r="CG382" s="96"/>
      <c r="CH382" s="96"/>
      <c r="CI382" s="183"/>
      <c r="CJ382" s="183"/>
      <c r="CK382" s="183"/>
      <c r="CL382" s="183"/>
      <c r="CM382" s="183"/>
      <c r="CN382" s="183"/>
      <c r="CO382" s="183"/>
      <c r="CP382" s="183"/>
      <c r="CQ382" s="183"/>
      <c r="CR382" s="183"/>
      <c r="CS382" s="183"/>
      <c r="CT382" s="183"/>
      <c r="CU382" s="183"/>
      <c r="CV382" s="183"/>
      <c r="CW382" s="183"/>
      <c r="CX382" s="96"/>
      <c r="CY382" s="96"/>
      <c r="CZ382" s="96"/>
      <c r="DA382" s="96"/>
      <c r="DB382" s="96"/>
      <c r="DC382" s="96"/>
      <c r="DD382" s="96"/>
      <c r="DE382" s="96"/>
      <c r="DF382" s="96"/>
      <c r="DG382" s="96"/>
      <c r="DH382" s="96"/>
      <c r="DI382" s="96"/>
      <c r="DJ382" s="96"/>
      <c r="DK382" s="96"/>
      <c r="DL382" s="96"/>
      <c r="DM382" s="96"/>
      <c r="DN382" s="96"/>
      <c r="DO382" s="96"/>
      <c r="DP382" s="96"/>
      <c r="DQ382" s="96"/>
      <c r="DR382" s="96"/>
      <c r="DS382" s="96"/>
      <c r="DT382" s="96"/>
      <c r="DU382" s="96"/>
      <c r="DV382" s="96"/>
      <c r="DW382" s="96"/>
      <c r="DX382" s="96"/>
      <c r="DY382" s="96"/>
      <c r="DZ382" s="96"/>
      <c r="EA382" s="96"/>
      <c r="EB382" s="96"/>
      <c r="EC382" s="96"/>
      <c r="ED382" s="96"/>
      <c r="EE382" s="96"/>
      <c r="EF382" s="96"/>
      <c r="EG382" s="96"/>
      <c r="EH382" s="96"/>
    </row>
    <row r="383" spans="2:138" ht="15" customHeight="1">
      <c r="B383" s="104" t="s">
        <v>515</v>
      </c>
      <c r="C383" s="106" t="s">
        <v>183</v>
      </c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243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93"/>
      <c r="AG383" s="93"/>
      <c r="AH383" s="183"/>
      <c r="AI383" s="183"/>
      <c r="AJ383" s="183"/>
      <c r="AK383" s="183"/>
      <c r="AL383" s="183"/>
      <c r="AM383" s="183"/>
      <c r="AN383" s="183"/>
      <c r="AO383" s="183"/>
      <c r="AP383" s="183"/>
      <c r="AQ383" s="183"/>
      <c r="AR383" s="183"/>
      <c r="AS383" s="183"/>
      <c r="AT383" s="183"/>
      <c r="AU383" s="183"/>
      <c r="AV383" s="183"/>
      <c r="AW383" s="183"/>
      <c r="AX383" s="183"/>
      <c r="AY383" s="183"/>
      <c r="AZ383" s="132"/>
      <c r="BA383" s="132"/>
      <c r="BB383" s="132"/>
      <c r="BC383" s="132"/>
      <c r="BD383" s="132"/>
      <c r="BE383" s="132"/>
      <c r="BF383" s="132"/>
      <c r="BG383" s="132"/>
      <c r="BH383" s="132"/>
      <c r="BI383" s="132"/>
      <c r="BJ383" s="132"/>
      <c r="BK383" s="132"/>
      <c r="BL383" s="132"/>
      <c r="BM383" s="132"/>
      <c r="BN383" s="132"/>
      <c r="BO383" s="132"/>
      <c r="BP383" s="132"/>
      <c r="BQ383" s="132"/>
      <c r="BR383" s="132"/>
      <c r="BS383" s="132"/>
      <c r="BT383" s="132"/>
      <c r="BU383" s="132"/>
      <c r="BV383" s="132"/>
      <c r="BW383" s="132"/>
      <c r="BX383" s="132"/>
      <c r="BY383" s="132"/>
      <c r="BZ383" s="132"/>
      <c r="CA383" s="132"/>
      <c r="CB383" s="132"/>
      <c r="CC383" s="132"/>
      <c r="CD383" s="132"/>
      <c r="CE383" s="132"/>
      <c r="CF383" s="96"/>
      <c r="CG383" s="96"/>
      <c r="CH383" s="96"/>
      <c r="CI383" s="183"/>
      <c r="CJ383" s="183"/>
      <c r="CK383" s="183"/>
      <c r="CL383" s="183"/>
      <c r="CM383" s="183"/>
      <c r="CN383" s="183"/>
      <c r="CO383" s="183"/>
      <c r="CP383" s="183"/>
      <c r="CQ383" s="183"/>
      <c r="CR383" s="183"/>
      <c r="CS383" s="183"/>
      <c r="CT383" s="183"/>
      <c r="CU383" s="183"/>
      <c r="CV383" s="183"/>
      <c r="CW383" s="183"/>
      <c r="CX383" s="96"/>
      <c r="CY383" s="96"/>
      <c r="CZ383" s="96"/>
      <c r="DA383" s="96"/>
      <c r="DB383" s="96"/>
      <c r="DC383" s="96"/>
      <c r="DD383" s="96"/>
      <c r="DE383" s="96"/>
      <c r="DF383" s="96"/>
      <c r="DG383" s="96"/>
      <c r="DH383" s="96"/>
      <c r="DI383" s="96"/>
      <c r="DJ383" s="96"/>
      <c r="DK383" s="96"/>
      <c r="DL383" s="96"/>
      <c r="DM383" s="96"/>
      <c r="DN383" s="96"/>
      <c r="DO383" s="96"/>
      <c r="DP383" s="96"/>
      <c r="DQ383" s="96"/>
      <c r="DR383" s="96"/>
      <c r="DS383" s="96"/>
      <c r="DT383" s="96"/>
      <c r="DU383" s="96"/>
      <c r="DV383" s="96"/>
      <c r="DW383" s="96"/>
      <c r="DX383" s="96"/>
      <c r="DY383" s="96"/>
      <c r="DZ383" s="96"/>
      <c r="EA383" s="96"/>
      <c r="EB383" s="96"/>
      <c r="EC383" s="96"/>
      <c r="ED383" s="96"/>
      <c r="EE383" s="96"/>
      <c r="EF383" s="96"/>
      <c r="EG383" s="96"/>
      <c r="EH383" s="96"/>
    </row>
    <row r="384" spans="2:138" ht="15" customHeight="1">
      <c r="B384" s="104" t="s">
        <v>516</v>
      </c>
      <c r="C384" s="106" t="s">
        <v>183</v>
      </c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243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93"/>
      <c r="AG384" s="93"/>
      <c r="AH384" s="183"/>
      <c r="AI384" s="183"/>
      <c r="AJ384" s="183"/>
      <c r="AK384" s="183"/>
      <c r="AL384" s="183"/>
      <c r="AM384" s="183"/>
      <c r="AN384" s="183"/>
      <c r="AO384" s="183"/>
      <c r="AP384" s="183"/>
      <c r="AQ384" s="183"/>
      <c r="AR384" s="183"/>
      <c r="AS384" s="183"/>
      <c r="AT384" s="183"/>
      <c r="AU384" s="183"/>
      <c r="AV384" s="183"/>
      <c r="AW384" s="183"/>
      <c r="AX384" s="183"/>
      <c r="AY384" s="183"/>
      <c r="AZ384" s="132"/>
      <c r="BA384" s="132"/>
      <c r="BB384" s="132"/>
      <c r="BC384" s="132"/>
      <c r="BD384" s="132"/>
      <c r="BE384" s="132"/>
      <c r="BF384" s="132"/>
      <c r="BG384" s="132"/>
      <c r="BH384" s="132"/>
      <c r="BI384" s="132"/>
      <c r="BJ384" s="132"/>
      <c r="BK384" s="132"/>
      <c r="BL384" s="132"/>
      <c r="BM384" s="132"/>
      <c r="BN384" s="132"/>
      <c r="BO384" s="132"/>
      <c r="BP384" s="132"/>
      <c r="BQ384" s="132"/>
      <c r="BR384" s="132"/>
      <c r="BS384" s="132"/>
      <c r="BT384" s="132"/>
      <c r="BU384" s="132"/>
      <c r="BV384" s="132"/>
      <c r="BW384" s="132"/>
      <c r="BX384" s="132"/>
      <c r="BY384" s="132"/>
      <c r="BZ384" s="132"/>
      <c r="CA384" s="132"/>
      <c r="CB384" s="132"/>
      <c r="CC384" s="132"/>
      <c r="CD384" s="132"/>
      <c r="CE384" s="132"/>
      <c r="CF384" s="96"/>
      <c r="CG384" s="96"/>
      <c r="CH384" s="96"/>
      <c r="CI384" s="183"/>
      <c r="CJ384" s="183"/>
      <c r="CK384" s="183"/>
      <c r="CL384" s="183"/>
      <c r="CM384" s="183"/>
      <c r="CN384" s="183"/>
      <c r="CO384" s="183"/>
      <c r="CP384" s="183"/>
      <c r="CQ384" s="183"/>
      <c r="CR384" s="183"/>
      <c r="CS384" s="183"/>
      <c r="CT384" s="183"/>
      <c r="CU384" s="183"/>
      <c r="CV384" s="183"/>
      <c r="CW384" s="183"/>
      <c r="CX384" s="96"/>
      <c r="CY384" s="96"/>
      <c r="CZ384" s="96"/>
      <c r="DA384" s="96"/>
      <c r="DB384" s="96"/>
      <c r="DC384" s="96"/>
      <c r="DD384" s="96"/>
      <c r="DE384" s="96"/>
      <c r="DF384" s="96"/>
      <c r="DG384" s="96"/>
      <c r="DH384" s="96"/>
      <c r="DI384" s="96"/>
      <c r="DJ384" s="96"/>
      <c r="DK384" s="96"/>
      <c r="DL384" s="96"/>
      <c r="DM384" s="96"/>
      <c r="DN384" s="96"/>
      <c r="DO384" s="96"/>
      <c r="DP384" s="96"/>
      <c r="DQ384" s="96"/>
      <c r="DR384" s="96"/>
      <c r="DS384" s="96"/>
      <c r="DT384" s="96"/>
      <c r="DU384" s="96"/>
      <c r="DV384" s="96"/>
      <c r="DW384" s="96"/>
      <c r="DX384" s="96"/>
      <c r="DY384" s="96"/>
      <c r="DZ384" s="96"/>
      <c r="EA384" s="96"/>
      <c r="EB384" s="96"/>
      <c r="EC384" s="96"/>
      <c r="ED384" s="96"/>
      <c r="EE384" s="96"/>
      <c r="EF384" s="96"/>
      <c r="EG384" s="96"/>
      <c r="EH384" s="96"/>
    </row>
    <row r="385" spans="2:138" ht="15" customHeight="1">
      <c r="B385" s="104" t="s">
        <v>517</v>
      </c>
      <c r="C385" s="106" t="s">
        <v>264</v>
      </c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243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93"/>
      <c r="AG385" s="93"/>
      <c r="AH385" s="183"/>
      <c r="AI385" s="183"/>
      <c r="AJ385" s="183"/>
      <c r="AK385" s="183"/>
      <c r="AL385" s="183"/>
      <c r="AM385" s="183"/>
      <c r="AN385" s="183"/>
      <c r="AO385" s="183"/>
      <c r="AP385" s="183"/>
      <c r="AQ385" s="183"/>
      <c r="AR385" s="183"/>
      <c r="AS385" s="183"/>
      <c r="AT385" s="183"/>
      <c r="AU385" s="183"/>
      <c r="AV385" s="183"/>
      <c r="AW385" s="183"/>
      <c r="AX385" s="183"/>
      <c r="AY385" s="183"/>
      <c r="AZ385" s="132"/>
      <c r="BA385" s="132"/>
      <c r="BB385" s="132"/>
      <c r="BC385" s="132"/>
      <c r="BD385" s="132"/>
      <c r="BE385" s="132"/>
      <c r="BF385" s="132"/>
      <c r="BG385" s="132"/>
      <c r="BH385" s="132"/>
      <c r="BI385" s="132"/>
      <c r="BJ385" s="132"/>
      <c r="BK385" s="132"/>
      <c r="BL385" s="132"/>
      <c r="BM385" s="132"/>
      <c r="BN385" s="132"/>
      <c r="BO385" s="132"/>
      <c r="BP385" s="132"/>
      <c r="BQ385" s="132"/>
      <c r="BR385" s="132"/>
      <c r="BS385" s="132"/>
      <c r="BT385" s="132"/>
      <c r="BU385" s="132"/>
      <c r="BV385" s="132"/>
      <c r="BW385" s="132"/>
      <c r="BX385" s="132"/>
      <c r="BY385" s="132"/>
      <c r="BZ385" s="132"/>
      <c r="CA385" s="132"/>
      <c r="CB385" s="132"/>
      <c r="CC385" s="132"/>
      <c r="CD385" s="132"/>
      <c r="CE385" s="132"/>
      <c r="CF385" s="96"/>
      <c r="CG385" s="96"/>
      <c r="CH385" s="96"/>
      <c r="CI385" s="183"/>
      <c r="CJ385" s="183"/>
      <c r="CK385" s="183"/>
      <c r="CL385" s="183"/>
      <c r="CM385" s="183"/>
      <c r="CN385" s="183"/>
      <c r="CO385" s="183"/>
      <c r="CP385" s="183"/>
      <c r="CQ385" s="183"/>
      <c r="CR385" s="183"/>
      <c r="CS385" s="183"/>
      <c r="CT385" s="183"/>
      <c r="CU385" s="183"/>
      <c r="CV385" s="183"/>
      <c r="CW385" s="183"/>
      <c r="CX385" s="96"/>
      <c r="CY385" s="96"/>
      <c r="CZ385" s="96"/>
      <c r="DA385" s="96"/>
      <c r="DB385" s="96"/>
      <c r="DC385" s="96"/>
      <c r="DD385" s="96"/>
      <c r="DE385" s="96"/>
      <c r="DF385" s="96"/>
      <c r="DG385" s="96"/>
      <c r="DH385" s="96"/>
      <c r="DI385" s="96"/>
      <c r="DJ385" s="96"/>
      <c r="DK385" s="96"/>
      <c r="DL385" s="96"/>
      <c r="DM385" s="96"/>
      <c r="DN385" s="96"/>
      <c r="DO385" s="96"/>
      <c r="DP385" s="96"/>
      <c r="DQ385" s="96"/>
      <c r="DR385" s="96"/>
      <c r="DS385" s="96"/>
      <c r="DT385" s="96"/>
      <c r="DU385" s="96"/>
      <c r="DV385" s="96"/>
      <c r="DW385" s="96"/>
      <c r="DX385" s="96"/>
      <c r="DY385" s="96"/>
      <c r="DZ385" s="96"/>
      <c r="EA385" s="96"/>
      <c r="EB385" s="96"/>
      <c r="EC385" s="96"/>
      <c r="ED385" s="96"/>
      <c r="EE385" s="96"/>
      <c r="EF385" s="96"/>
      <c r="EG385" s="96"/>
      <c r="EH385" s="96"/>
    </row>
    <row r="386" spans="2:138" s="264" customFormat="1" ht="15" customHeight="1">
      <c r="B386" s="256" t="s">
        <v>518</v>
      </c>
      <c r="C386" s="253"/>
      <c r="D386" s="263"/>
      <c r="E386" s="263"/>
      <c r="F386" s="263"/>
      <c r="T386" s="265"/>
      <c r="AF386" s="266"/>
      <c r="AG386" s="266"/>
      <c r="AH386" s="267"/>
      <c r="AI386" s="267"/>
      <c r="AJ386" s="267"/>
      <c r="AK386" s="267"/>
      <c r="AL386" s="267"/>
      <c r="AM386" s="267"/>
      <c r="AN386" s="267"/>
      <c r="AO386" s="267"/>
      <c r="AP386" s="267"/>
      <c r="AQ386" s="267"/>
      <c r="AR386" s="267"/>
      <c r="AS386" s="267"/>
      <c r="AT386" s="267"/>
      <c r="AU386" s="267"/>
      <c r="AV386" s="267"/>
      <c r="AW386" s="267"/>
      <c r="AX386" s="267"/>
      <c r="AY386" s="267"/>
      <c r="CF386" s="266"/>
      <c r="CG386" s="266"/>
      <c r="CH386" s="266"/>
      <c r="CI386" s="267"/>
      <c r="CJ386" s="267"/>
      <c r="CK386" s="267"/>
      <c r="CL386" s="267"/>
      <c r="CM386" s="267"/>
      <c r="CN386" s="267"/>
      <c r="CO386" s="267"/>
      <c r="CP386" s="267"/>
      <c r="CQ386" s="267"/>
      <c r="CR386" s="267"/>
      <c r="CS386" s="267"/>
      <c r="CT386" s="267"/>
      <c r="CU386" s="267"/>
      <c r="CV386" s="267"/>
      <c r="CW386" s="267"/>
      <c r="CX386" s="266"/>
      <c r="CY386" s="266"/>
      <c r="CZ386" s="266"/>
      <c r="DA386" s="266"/>
      <c r="DB386" s="266"/>
      <c r="DC386" s="266"/>
      <c r="DD386" s="266"/>
      <c r="DE386" s="266"/>
      <c r="DF386" s="266"/>
      <c r="DG386" s="266"/>
      <c r="DH386" s="266"/>
      <c r="DI386" s="266"/>
      <c r="DJ386" s="266"/>
      <c r="DK386" s="266"/>
      <c r="DL386" s="266"/>
      <c r="DM386" s="266"/>
      <c r="DN386" s="266"/>
      <c r="DO386" s="266"/>
      <c r="DP386" s="266"/>
      <c r="DQ386" s="266"/>
      <c r="DR386" s="266"/>
      <c r="DS386" s="266"/>
      <c r="DT386" s="266"/>
      <c r="DU386" s="266"/>
      <c r="DV386" s="266"/>
      <c r="DW386" s="266"/>
      <c r="DX386" s="266"/>
      <c r="DY386" s="266"/>
      <c r="DZ386" s="266"/>
      <c r="EA386" s="266"/>
      <c r="EB386" s="266"/>
      <c r="EC386" s="266"/>
      <c r="ED386" s="266"/>
      <c r="EE386" s="266"/>
      <c r="EF386" s="266"/>
      <c r="EG386" s="266"/>
      <c r="EH386" s="266"/>
    </row>
    <row r="387" spans="2:138" ht="15" customHeight="1">
      <c r="B387" s="105" t="s">
        <v>519</v>
      </c>
      <c r="C387" s="106" t="s">
        <v>174</v>
      </c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243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93"/>
      <c r="AG387" s="93"/>
      <c r="AH387" s="183"/>
      <c r="AI387" s="183"/>
      <c r="AJ387" s="183"/>
      <c r="AK387" s="183"/>
      <c r="AL387" s="183"/>
      <c r="AM387" s="183"/>
      <c r="AN387" s="183"/>
      <c r="AO387" s="183"/>
      <c r="AP387" s="183"/>
      <c r="AQ387" s="183"/>
      <c r="AR387" s="183"/>
      <c r="AS387" s="183"/>
      <c r="AT387" s="183"/>
      <c r="AU387" s="183"/>
      <c r="AV387" s="183"/>
      <c r="AW387" s="183"/>
      <c r="AX387" s="183"/>
      <c r="AY387" s="183"/>
      <c r="AZ387" s="132"/>
      <c r="BA387" s="132"/>
      <c r="BB387" s="132"/>
      <c r="BC387" s="132"/>
      <c r="BD387" s="132"/>
      <c r="BE387" s="132"/>
      <c r="BF387" s="132"/>
      <c r="BG387" s="132"/>
      <c r="BH387" s="132"/>
      <c r="BI387" s="132"/>
      <c r="BJ387" s="132"/>
      <c r="BK387" s="132"/>
      <c r="BL387" s="132"/>
      <c r="BM387" s="132"/>
      <c r="BN387" s="132"/>
      <c r="BO387" s="132"/>
      <c r="BP387" s="132"/>
      <c r="BQ387" s="132"/>
      <c r="BR387" s="132"/>
      <c r="BS387" s="132"/>
      <c r="BT387" s="132"/>
      <c r="BU387" s="132"/>
      <c r="BV387" s="132"/>
      <c r="BW387" s="132"/>
      <c r="BX387" s="132"/>
      <c r="BY387" s="132"/>
      <c r="BZ387" s="132"/>
      <c r="CA387" s="132"/>
      <c r="CB387" s="132"/>
      <c r="CC387" s="132"/>
      <c r="CD387" s="132"/>
      <c r="CE387" s="132"/>
      <c r="CF387" s="96"/>
      <c r="CG387" s="96"/>
      <c r="CH387" s="96"/>
      <c r="CI387" s="183"/>
      <c r="CJ387" s="183"/>
      <c r="CK387" s="183"/>
      <c r="CL387" s="183"/>
      <c r="CM387" s="183"/>
      <c r="CN387" s="183"/>
      <c r="CO387" s="183"/>
      <c r="CP387" s="183"/>
      <c r="CQ387" s="183"/>
      <c r="CR387" s="183"/>
      <c r="CS387" s="183"/>
      <c r="CT387" s="183"/>
      <c r="CU387" s="183"/>
      <c r="CV387" s="183"/>
      <c r="CW387" s="183"/>
      <c r="CX387" s="96"/>
      <c r="CY387" s="96"/>
      <c r="CZ387" s="96"/>
      <c r="DA387" s="96"/>
      <c r="DB387" s="96"/>
      <c r="DC387" s="96"/>
      <c r="DD387" s="96"/>
      <c r="DE387" s="96"/>
      <c r="DF387" s="96"/>
      <c r="DG387" s="96"/>
      <c r="DH387" s="96"/>
      <c r="DI387" s="96"/>
      <c r="DJ387" s="96"/>
      <c r="DK387" s="96"/>
      <c r="DL387" s="96"/>
      <c r="DM387" s="96"/>
      <c r="DN387" s="96"/>
      <c r="DO387" s="96"/>
      <c r="DP387" s="96"/>
      <c r="DQ387" s="96"/>
      <c r="DR387" s="96"/>
      <c r="DS387" s="96"/>
      <c r="DT387" s="96"/>
      <c r="DU387" s="96"/>
      <c r="DV387" s="96"/>
      <c r="DW387" s="96"/>
      <c r="DX387" s="96"/>
      <c r="DY387" s="96"/>
      <c r="DZ387" s="96"/>
      <c r="EA387" s="96"/>
      <c r="EB387" s="96"/>
      <c r="EC387" s="96"/>
      <c r="ED387" s="96"/>
      <c r="EE387" s="96"/>
      <c r="EF387" s="96"/>
      <c r="EG387" s="96"/>
      <c r="EH387" s="96"/>
    </row>
    <row r="388" spans="2:138" ht="15" customHeight="1">
      <c r="B388" s="105" t="s">
        <v>520</v>
      </c>
      <c r="C388" s="106" t="s">
        <v>153</v>
      </c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243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93"/>
      <c r="AG388" s="93"/>
      <c r="AH388" s="183"/>
      <c r="AI388" s="183"/>
      <c r="AJ388" s="183"/>
      <c r="AK388" s="183"/>
      <c r="AL388" s="183"/>
      <c r="AM388" s="183"/>
      <c r="AN388" s="183"/>
      <c r="AO388" s="183"/>
      <c r="AP388" s="183"/>
      <c r="AQ388" s="183"/>
      <c r="AR388" s="183"/>
      <c r="AS388" s="183"/>
      <c r="AT388" s="183"/>
      <c r="AU388" s="183"/>
      <c r="AV388" s="183"/>
      <c r="AW388" s="183"/>
      <c r="AX388" s="183"/>
      <c r="AY388" s="183"/>
      <c r="AZ388" s="132"/>
      <c r="BA388" s="132"/>
      <c r="BB388" s="132"/>
      <c r="BC388" s="132"/>
      <c r="BD388" s="132"/>
      <c r="BE388" s="132"/>
      <c r="BF388" s="132"/>
      <c r="BG388" s="132"/>
      <c r="BH388" s="132"/>
      <c r="BI388" s="132"/>
      <c r="BJ388" s="132"/>
      <c r="BK388" s="132"/>
      <c r="BL388" s="132"/>
      <c r="BM388" s="132"/>
      <c r="BN388" s="132"/>
      <c r="BO388" s="132"/>
      <c r="BP388" s="132"/>
      <c r="BQ388" s="132"/>
      <c r="BR388" s="132"/>
      <c r="BS388" s="132"/>
      <c r="BT388" s="132"/>
      <c r="BU388" s="132"/>
      <c r="BV388" s="132"/>
      <c r="BW388" s="132"/>
      <c r="BX388" s="132"/>
      <c r="BY388" s="132"/>
      <c r="BZ388" s="132"/>
      <c r="CA388" s="132"/>
      <c r="CB388" s="132"/>
      <c r="CC388" s="132"/>
      <c r="CD388" s="132"/>
      <c r="CE388" s="132"/>
      <c r="CF388" s="96"/>
      <c r="CG388" s="96"/>
      <c r="CH388" s="96"/>
      <c r="CI388" s="183"/>
      <c r="CJ388" s="183"/>
      <c r="CK388" s="183"/>
      <c r="CL388" s="183"/>
      <c r="CM388" s="183"/>
      <c r="CN388" s="183"/>
      <c r="CO388" s="183"/>
      <c r="CP388" s="183"/>
      <c r="CQ388" s="183"/>
      <c r="CR388" s="183"/>
      <c r="CS388" s="183"/>
      <c r="CT388" s="183"/>
      <c r="CU388" s="183"/>
      <c r="CV388" s="183"/>
      <c r="CW388" s="183"/>
      <c r="CX388" s="96"/>
      <c r="CY388" s="96"/>
      <c r="CZ388" s="96"/>
      <c r="DA388" s="96"/>
      <c r="DB388" s="96"/>
      <c r="DC388" s="96"/>
      <c r="DD388" s="96"/>
      <c r="DE388" s="96"/>
      <c r="DF388" s="96"/>
      <c r="DG388" s="96"/>
      <c r="DH388" s="96"/>
      <c r="DI388" s="96"/>
      <c r="DJ388" s="96"/>
      <c r="DK388" s="96"/>
      <c r="DL388" s="96"/>
      <c r="DM388" s="96"/>
      <c r="DN388" s="96"/>
      <c r="DO388" s="96"/>
      <c r="DP388" s="96"/>
      <c r="DQ388" s="96"/>
      <c r="DR388" s="96"/>
      <c r="DS388" s="96"/>
      <c r="DT388" s="96"/>
      <c r="DU388" s="96"/>
      <c r="DV388" s="96"/>
      <c r="DW388" s="96"/>
      <c r="DX388" s="96"/>
      <c r="DY388" s="96"/>
      <c r="DZ388" s="96"/>
      <c r="EA388" s="96"/>
      <c r="EB388" s="96"/>
      <c r="EC388" s="96"/>
      <c r="ED388" s="96"/>
      <c r="EE388" s="96"/>
      <c r="EF388" s="96"/>
      <c r="EG388" s="96"/>
      <c r="EH388" s="96"/>
    </row>
    <row r="389" spans="2:138" ht="15" customHeight="1">
      <c r="B389" s="105" t="s">
        <v>521</v>
      </c>
      <c r="C389" s="106" t="s">
        <v>181</v>
      </c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243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93"/>
      <c r="AG389" s="93"/>
      <c r="AH389" s="183"/>
      <c r="AI389" s="183"/>
      <c r="AJ389" s="183"/>
      <c r="AK389" s="183"/>
      <c r="AL389" s="183"/>
      <c r="AM389" s="183"/>
      <c r="AN389" s="183"/>
      <c r="AO389" s="183"/>
      <c r="AP389" s="183"/>
      <c r="AQ389" s="183"/>
      <c r="AR389" s="183"/>
      <c r="AS389" s="183"/>
      <c r="AT389" s="183"/>
      <c r="AU389" s="183"/>
      <c r="AV389" s="183"/>
      <c r="AW389" s="183"/>
      <c r="AX389" s="183"/>
      <c r="AY389" s="183"/>
      <c r="AZ389" s="132"/>
      <c r="BA389" s="132"/>
      <c r="BB389" s="132"/>
      <c r="BC389" s="132"/>
      <c r="BD389" s="132"/>
      <c r="BE389" s="132"/>
      <c r="BF389" s="132"/>
      <c r="BG389" s="132"/>
      <c r="BH389" s="132"/>
      <c r="BI389" s="132"/>
      <c r="BJ389" s="132"/>
      <c r="BK389" s="132"/>
      <c r="BL389" s="132"/>
      <c r="BM389" s="132"/>
      <c r="BN389" s="132"/>
      <c r="BO389" s="132"/>
      <c r="BP389" s="132"/>
      <c r="BQ389" s="132"/>
      <c r="BR389" s="132"/>
      <c r="BS389" s="132"/>
      <c r="BT389" s="132"/>
      <c r="BU389" s="132"/>
      <c r="BV389" s="132"/>
      <c r="BW389" s="132"/>
      <c r="BX389" s="132"/>
      <c r="BY389" s="132"/>
      <c r="BZ389" s="132"/>
      <c r="CA389" s="132"/>
      <c r="CB389" s="132"/>
      <c r="CC389" s="132"/>
      <c r="CD389" s="132"/>
      <c r="CE389" s="132"/>
      <c r="CF389" s="96"/>
      <c r="CG389" s="96"/>
      <c r="CH389" s="96"/>
      <c r="CI389" s="183"/>
      <c r="CJ389" s="183"/>
      <c r="CK389" s="183"/>
      <c r="CL389" s="183"/>
      <c r="CM389" s="183"/>
      <c r="CN389" s="183"/>
      <c r="CO389" s="183"/>
      <c r="CP389" s="183"/>
      <c r="CQ389" s="183"/>
      <c r="CR389" s="183"/>
      <c r="CS389" s="183"/>
      <c r="CT389" s="183"/>
      <c r="CU389" s="183"/>
      <c r="CV389" s="183"/>
      <c r="CW389" s="183"/>
      <c r="CX389" s="96"/>
      <c r="CY389" s="96"/>
      <c r="CZ389" s="96"/>
      <c r="DA389" s="96"/>
      <c r="DB389" s="96"/>
      <c r="DC389" s="96"/>
      <c r="DD389" s="96"/>
      <c r="DE389" s="96"/>
      <c r="DF389" s="96"/>
      <c r="DG389" s="96"/>
      <c r="DH389" s="96"/>
      <c r="DI389" s="96"/>
      <c r="DJ389" s="96"/>
      <c r="DK389" s="96"/>
      <c r="DL389" s="96"/>
      <c r="DM389" s="96"/>
      <c r="DN389" s="96"/>
      <c r="DO389" s="96"/>
      <c r="DP389" s="96"/>
      <c r="DQ389" s="96"/>
      <c r="DR389" s="96"/>
      <c r="DS389" s="96"/>
      <c r="DT389" s="96"/>
      <c r="DU389" s="96"/>
      <c r="DV389" s="96"/>
      <c r="DW389" s="96"/>
      <c r="DX389" s="96"/>
      <c r="DY389" s="96"/>
      <c r="DZ389" s="96"/>
      <c r="EA389" s="96"/>
      <c r="EB389" s="96"/>
      <c r="EC389" s="96"/>
      <c r="ED389" s="96"/>
      <c r="EE389" s="96"/>
      <c r="EF389" s="96"/>
      <c r="EG389" s="96"/>
      <c r="EH389" s="96"/>
    </row>
    <row r="390" spans="2:138" ht="15" customHeight="1">
      <c r="B390" s="105" t="s">
        <v>522</v>
      </c>
      <c r="C390" s="106" t="s">
        <v>181</v>
      </c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243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93"/>
      <c r="AG390" s="93"/>
      <c r="AH390" s="183"/>
      <c r="AI390" s="183"/>
      <c r="AJ390" s="183"/>
      <c r="AK390" s="183"/>
      <c r="AL390" s="183"/>
      <c r="AM390" s="183"/>
      <c r="AN390" s="183"/>
      <c r="AO390" s="183"/>
      <c r="AP390" s="183"/>
      <c r="AQ390" s="183"/>
      <c r="AR390" s="183"/>
      <c r="AS390" s="183"/>
      <c r="AT390" s="183"/>
      <c r="AU390" s="183"/>
      <c r="AV390" s="183"/>
      <c r="AW390" s="183"/>
      <c r="AX390" s="183"/>
      <c r="AY390" s="183"/>
      <c r="AZ390" s="132"/>
      <c r="BA390" s="132"/>
      <c r="BB390" s="132"/>
      <c r="BC390" s="132"/>
      <c r="BD390" s="132"/>
      <c r="BE390" s="132"/>
      <c r="BF390" s="132"/>
      <c r="BG390" s="132"/>
      <c r="BH390" s="132"/>
      <c r="BI390" s="132"/>
      <c r="BJ390" s="132"/>
      <c r="BK390" s="132"/>
      <c r="BL390" s="132"/>
      <c r="BM390" s="132"/>
      <c r="BN390" s="132"/>
      <c r="BO390" s="132"/>
      <c r="BP390" s="132"/>
      <c r="BQ390" s="132"/>
      <c r="BR390" s="132"/>
      <c r="BS390" s="132"/>
      <c r="BT390" s="132"/>
      <c r="BU390" s="132"/>
      <c r="BV390" s="132"/>
      <c r="BW390" s="132"/>
      <c r="BX390" s="132"/>
      <c r="BY390" s="132"/>
      <c r="BZ390" s="132"/>
      <c r="CA390" s="132"/>
      <c r="CB390" s="132"/>
      <c r="CC390" s="132"/>
      <c r="CD390" s="132"/>
      <c r="CE390" s="132"/>
      <c r="CF390" s="96"/>
      <c r="CG390" s="96"/>
      <c r="CH390" s="96"/>
      <c r="CI390" s="183"/>
      <c r="CJ390" s="183"/>
      <c r="CK390" s="183"/>
      <c r="CL390" s="183"/>
      <c r="CM390" s="183"/>
      <c r="CN390" s="183"/>
      <c r="CO390" s="183"/>
      <c r="CP390" s="183"/>
      <c r="CQ390" s="183"/>
      <c r="CR390" s="183"/>
      <c r="CS390" s="183"/>
      <c r="CT390" s="183"/>
      <c r="CU390" s="183"/>
      <c r="CV390" s="183"/>
      <c r="CW390" s="183"/>
      <c r="CX390" s="96"/>
      <c r="CY390" s="96"/>
      <c r="CZ390" s="96"/>
      <c r="DA390" s="96"/>
      <c r="DB390" s="96"/>
      <c r="DC390" s="96"/>
      <c r="DD390" s="96"/>
      <c r="DE390" s="96"/>
      <c r="DF390" s="96"/>
      <c r="DG390" s="96"/>
      <c r="DH390" s="96"/>
      <c r="DI390" s="96"/>
      <c r="DJ390" s="96"/>
      <c r="DK390" s="96"/>
      <c r="DL390" s="96"/>
      <c r="DM390" s="96"/>
      <c r="DN390" s="96"/>
      <c r="DO390" s="96"/>
      <c r="DP390" s="96"/>
      <c r="DQ390" s="96"/>
      <c r="DR390" s="96"/>
      <c r="DS390" s="96"/>
      <c r="DT390" s="96"/>
      <c r="DU390" s="96"/>
      <c r="DV390" s="96"/>
      <c r="DW390" s="96"/>
      <c r="DX390" s="96"/>
      <c r="DY390" s="96"/>
      <c r="DZ390" s="96"/>
      <c r="EA390" s="96"/>
      <c r="EB390" s="96"/>
      <c r="EC390" s="96"/>
      <c r="ED390" s="96"/>
      <c r="EE390" s="96"/>
      <c r="EF390" s="96"/>
      <c r="EG390" s="96"/>
      <c r="EH390" s="96"/>
    </row>
    <row r="391" spans="2:138" ht="15" customHeight="1">
      <c r="B391" s="104" t="s">
        <v>523</v>
      </c>
      <c r="C391" s="106" t="s">
        <v>181</v>
      </c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243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93"/>
      <c r="AG391" s="93"/>
      <c r="AH391" s="183"/>
      <c r="AI391" s="183"/>
      <c r="AJ391" s="183"/>
      <c r="AK391" s="183"/>
      <c r="AL391" s="183"/>
      <c r="AM391" s="183"/>
      <c r="AN391" s="183"/>
      <c r="AO391" s="183"/>
      <c r="AP391" s="183"/>
      <c r="AQ391" s="183"/>
      <c r="AR391" s="183"/>
      <c r="AS391" s="183"/>
      <c r="AT391" s="183"/>
      <c r="AU391" s="183"/>
      <c r="AV391" s="183"/>
      <c r="AW391" s="183"/>
      <c r="AX391" s="183"/>
      <c r="AY391" s="183"/>
      <c r="AZ391" s="132"/>
      <c r="BA391" s="132"/>
      <c r="BB391" s="132"/>
      <c r="BC391" s="132"/>
      <c r="BD391" s="132"/>
      <c r="BE391" s="132"/>
      <c r="BF391" s="132"/>
      <c r="BG391" s="132"/>
      <c r="BH391" s="132"/>
      <c r="BI391" s="132"/>
      <c r="BJ391" s="132"/>
      <c r="BK391" s="132"/>
      <c r="BL391" s="132"/>
      <c r="BM391" s="132"/>
      <c r="BN391" s="132"/>
      <c r="BO391" s="132"/>
      <c r="BP391" s="132"/>
      <c r="BQ391" s="132"/>
      <c r="BR391" s="132"/>
      <c r="BS391" s="132"/>
      <c r="BT391" s="132"/>
      <c r="BU391" s="132"/>
      <c r="BV391" s="132"/>
      <c r="BW391" s="132"/>
      <c r="BX391" s="132"/>
      <c r="BY391" s="132"/>
      <c r="BZ391" s="132"/>
      <c r="CA391" s="132"/>
      <c r="CB391" s="132"/>
      <c r="CC391" s="132"/>
      <c r="CD391" s="132"/>
      <c r="CE391" s="132"/>
      <c r="CF391" s="96"/>
      <c r="CG391" s="96"/>
      <c r="CH391" s="96"/>
      <c r="CI391" s="183"/>
      <c r="CJ391" s="183"/>
      <c r="CK391" s="183"/>
      <c r="CL391" s="183"/>
      <c r="CM391" s="183"/>
      <c r="CN391" s="183"/>
      <c r="CO391" s="183"/>
      <c r="CP391" s="183"/>
      <c r="CQ391" s="183"/>
      <c r="CR391" s="183"/>
      <c r="CS391" s="183"/>
      <c r="CT391" s="183"/>
      <c r="CU391" s="183"/>
      <c r="CV391" s="183"/>
      <c r="CW391" s="183"/>
      <c r="CX391" s="96"/>
      <c r="CY391" s="96"/>
      <c r="CZ391" s="96"/>
      <c r="DA391" s="96"/>
      <c r="DB391" s="96"/>
      <c r="DC391" s="96"/>
      <c r="DD391" s="96"/>
      <c r="DE391" s="96"/>
      <c r="DF391" s="96"/>
      <c r="DG391" s="96"/>
      <c r="DH391" s="96"/>
      <c r="DI391" s="96"/>
      <c r="DJ391" s="96"/>
      <c r="DK391" s="96"/>
      <c r="DL391" s="96"/>
      <c r="DM391" s="96"/>
      <c r="DN391" s="96"/>
      <c r="DO391" s="96"/>
      <c r="DP391" s="96"/>
      <c r="DQ391" s="96"/>
      <c r="DR391" s="96"/>
      <c r="DS391" s="96"/>
      <c r="DT391" s="96"/>
      <c r="DU391" s="96"/>
      <c r="DV391" s="96"/>
      <c r="DW391" s="96"/>
      <c r="DX391" s="96"/>
      <c r="DY391" s="96"/>
      <c r="DZ391" s="96"/>
      <c r="EA391" s="96"/>
      <c r="EB391" s="96"/>
      <c r="EC391" s="96"/>
      <c r="ED391" s="96"/>
      <c r="EE391" s="96"/>
      <c r="EF391" s="96"/>
      <c r="EG391" s="96"/>
      <c r="EH391" s="96"/>
    </row>
    <row r="392" spans="2:138" ht="15" customHeight="1">
      <c r="B392" s="104" t="s">
        <v>524</v>
      </c>
      <c r="C392" s="106" t="s">
        <v>183</v>
      </c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243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93"/>
      <c r="AG392" s="93"/>
      <c r="AH392" s="183"/>
      <c r="AI392" s="183"/>
      <c r="AJ392" s="183"/>
      <c r="AK392" s="183"/>
      <c r="AL392" s="183"/>
      <c r="AM392" s="183"/>
      <c r="AN392" s="183"/>
      <c r="AO392" s="183"/>
      <c r="AP392" s="183"/>
      <c r="AQ392" s="183"/>
      <c r="AR392" s="183"/>
      <c r="AS392" s="183"/>
      <c r="AT392" s="183"/>
      <c r="AU392" s="183"/>
      <c r="AV392" s="183"/>
      <c r="AW392" s="183"/>
      <c r="AX392" s="183"/>
      <c r="AY392" s="183"/>
      <c r="AZ392" s="132"/>
      <c r="BA392" s="132"/>
      <c r="BB392" s="132"/>
      <c r="BC392" s="132"/>
      <c r="BD392" s="132"/>
      <c r="BE392" s="132"/>
      <c r="BF392" s="132"/>
      <c r="BG392" s="132"/>
      <c r="BH392" s="132"/>
      <c r="BI392" s="132"/>
      <c r="BJ392" s="132"/>
      <c r="BK392" s="132"/>
      <c r="BL392" s="132"/>
      <c r="BM392" s="132"/>
      <c r="BN392" s="132"/>
      <c r="BO392" s="132"/>
      <c r="BP392" s="132"/>
      <c r="BQ392" s="132"/>
      <c r="BR392" s="132"/>
      <c r="BS392" s="132"/>
      <c r="BT392" s="132"/>
      <c r="BU392" s="132"/>
      <c r="BV392" s="132"/>
      <c r="BW392" s="132"/>
      <c r="BX392" s="132"/>
      <c r="BY392" s="132"/>
      <c r="BZ392" s="132"/>
      <c r="CA392" s="132"/>
      <c r="CB392" s="132"/>
      <c r="CC392" s="132"/>
      <c r="CD392" s="132"/>
      <c r="CE392" s="132"/>
      <c r="CF392" s="96"/>
      <c r="CG392" s="96"/>
      <c r="CH392" s="96"/>
      <c r="CI392" s="183"/>
      <c r="CJ392" s="183"/>
      <c r="CK392" s="183"/>
      <c r="CL392" s="183"/>
      <c r="CM392" s="183"/>
      <c r="CN392" s="183"/>
      <c r="CO392" s="183"/>
      <c r="CP392" s="183"/>
      <c r="CQ392" s="183"/>
      <c r="CR392" s="183"/>
      <c r="CS392" s="183"/>
      <c r="CT392" s="183"/>
      <c r="CU392" s="183"/>
      <c r="CV392" s="183"/>
      <c r="CW392" s="183"/>
      <c r="CX392" s="96"/>
      <c r="CY392" s="96"/>
      <c r="CZ392" s="96"/>
      <c r="DA392" s="96"/>
      <c r="DB392" s="96"/>
      <c r="DC392" s="96"/>
      <c r="DD392" s="96"/>
      <c r="DE392" s="96"/>
      <c r="DF392" s="96"/>
      <c r="DG392" s="96"/>
      <c r="DH392" s="96"/>
      <c r="DI392" s="96"/>
      <c r="DJ392" s="96"/>
      <c r="DK392" s="96"/>
      <c r="DL392" s="96"/>
      <c r="DM392" s="96"/>
      <c r="DN392" s="96"/>
      <c r="DO392" s="96"/>
      <c r="DP392" s="96"/>
      <c r="DQ392" s="96"/>
      <c r="DR392" s="96"/>
      <c r="DS392" s="96"/>
      <c r="DT392" s="96"/>
      <c r="DU392" s="96"/>
      <c r="DV392" s="96"/>
      <c r="DW392" s="96"/>
      <c r="DX392" s="96"/>
      <c r="DY392" s="96"/>
      <c r="DZ392" s="96"/>
      <c r="EA392" s="96"/>
      <c r="EB392" s="96"/>
      <c r="EC392" s="96"/>
      <c r="ED392" s="96"/>
      <c r="EE392" s="96"/>
      <c r="EF392" s="96"/>
      <c r="EG392" s="96"/>
      <c r="EH392" s="96"/>
    </row>
    <row r="393" spans="2:138" ht="15" customHeight="1">
      <c r="B393" s="104" t="s">
        <v>525</v>
      </c>
      <c r="C393" s="106" t="s">
        <v>181</v>
      </c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243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93"/>
      <c r="AG393" s="93"/>
      <c r="AH393" s="183"/>
      <c r="AI393" s="183"/>
      <c r="AJ393" s="183"/>
      <c r="AK393" s="183"/>
      <c r="AL393" s="183"/>
      <c r="AM393" s="183"/>
      <c r="AN393" s="183"/>
      <c r="AO393" s="183"/>
      <c r="AP393" s="183"/>
      <c r="AQ393" s="183"/>
      <c r="AR393" s="183"/>
      <c r="AS393" s="183"/>
      <c r="AT393" s="183"/>
      <c r="AU393" s="183"/>
      <c r="AV393" s="183"/>
      <c r="AW393" s="183"/>
      <c r="AX393" s="183"/>
      <c r="AY393" s="183"/>
      <c r="AZ393" s="132"/>
      <c r="BA393" s="132"/>
      <c r="BB393" s="132"/>
      <c r="BC393" s="132"/>
      <c r="BD393" s="132"/>
      <c r="BE393" s="132"/>
      <c r="BF393" s="132"/>
      <c r="BG393" s="132"/>
      <c r="BH393" s="132"/>
      <c r="BI393" s="132"/>
      <c r="BJ393" s="132"/>
      <c r="BK393" s="132"/>
      <c r="BL393" s="132"/>
      <c r="BM393" s="132"/>
      <c r="BN393" s="132"/>
      <c r="BO393" s="132"/>
      <c r="BP393" s="132"/>
      <c r="BQ393" s="132"/>
      <c r="BR393" s="132"/>
      <c r="BS393" s="132"/>
      <c r="BT393" s="132"/>
      <c r="BU393" s="132"/>
      <c r="BV393" s="132"/>
      <c r="BW393" s="132"/>
      <c r="BX393" s="132"/>
      <c r="BY393" s="132"/>
      <c r="BZ393" s="132"/>
      <c r="CA393" s="132"/>
      <c r="CB393" s="132"/>
      <c r="CC393" s="132"/>
      <c r="CD393" s="132"/>
      <c r="CE393" s="132"/>
      <c r="CF393" s="96"/>
      <c r="CG393" s="96"/>
      <c r="CH393" s="96"/>
      <c r="CI393" s="183"/>
      <c r="CJ393" s="183"/>
      <c r="CK393" s="183"/>
      <c r="CL393" s="183"/>
      <c r="CM393" s="183"/>
      <c r="CN393" s="183"/>
      <c r="CO393" s="183"/>
      <c r="CP393" s="183"/>
      <c r="CQ393" s="183"/>
      <c r="CR393" s="183"/>
      <c r="CS393" s="183"/>
      <c r="CT393" s="183"/>
      <c r="CU393" s="183"/>
      <c r="CV393" s="183"/>
      <c r="CW393" s="183"/>
      <c r="CX393" s="96"/>
      <c r="CY393" s="96"/>
      <c r="CZ393" s="96"/>
      <c r="DA393" s="96"/>
      <c r="DB393" s="96"/>
      <c r="DC393" s="96"/>
      <c r="DD393" s="96"/>
      <c r="DE393" s="96"/>
      <c r="DF393" s="96"/>
      <c r="DG393" s="96"/>
      <c r="DH393" s="96"/>
      <c r="DI393" s="96"/>
      <c r="DJ393" s="96"/>
      <c r="DK393" s="96"/>
      <c r="DL393" s="96"/>
      <c r="DM393" s="96"/>
      <c r="DN393" s="96"/>
      <c r="DO393" s="96"/>
      <c r="DP393" s="96"/>
      <c r="DQ393" s="96"/>
      <c r="DR393" s="96"/>
      <c r="DS393" s="96"/>
      <c r="DT393" s="96"/>
      <c r="DU393" s="96"/>
      <c r="DV393" s="96"/>
      <c r="DW393" s="96"/>
      <c r="DX393" s="96"/>
      <c r="DY393" s="96"/>
      <c r="DZ393" s="96"/>
      <c r="EA393" s="96"/>
      <c r="EB393" s="96"/>
      <c r="EC393" s="96"/>
      <c r="ED393" s="96"/>
      <c r="EE393" s="96"/>
      <c r="EF393" s="96"/>
      <c r="EG393" s="96"/>
      <c r="EH393" s="96"/>
    </row>
    <row r="394" spans="2:138" ht="15" customHeight="1">
      <c r="B394" s="104" t="s">
        <v>526</v>
      </c>
      <c r="C394" s="106" t="s">
        <v>183</v>
      </c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243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93"/>
      <c r="AG394" s="93"/>
      <c r="AH394" s="183"/>
      <c r="AI394" s="183"/>
      <c r="AJ394" s="183"/>
      <c r="AK394" s="183"/>
      <c r="AL394" s="183"/>
      <c r="AM394" s="183"/>
      <c r="AN394" s="183"/>
      <c r="AO394" s="183"/>
      <c r="AP394" s="183"/>
      <c r="AQ394" s="183"/>
      <c r="AR394" s="183"/>
      <c r="AS394" s="183"/>
      <c r="AT394" s="183"/>
      <c r="AU394" s="183"/>
      <c r="AV394" s="183"/>
      <c r="AW394" s="183"/>
      <c r="AX394" s="183"/>
      <c r="AY394" s="183"/>
      <c r="AZ394" s="132"/>
      <c r="BA394" s="132"/>
      <c r="BB394" s="132"/>
      <c r="BC394" s="132"/>
      <c r="BD394" s="132"/>
      <c r="BE394" s="132"/>
      <c r="BF394" s="132"/>
      <c r="BG394" s="132"/>
      <c r="BH394" s="132"/>
      <c r="BI394" s="132"/>
      <c r="BJ394" s="132"/>
      <c r="BK394" s="132"/>
      <c r="BL394" s="132"/>
      <c r="BM394" s="132"/>
      <c r="BN394" s="132"/>
      <c r="BO394" s="132"/>
      <c r="BP394" s="132"/>
      <c r="BQ394" s="132"/>
      <c r="BR394" s="132"/>
      <c r="BS394" s="132"/>
      <c r="BT394" s="132"/>
      <c r="BU394" s="132"/>
      <c r="BV394" s="132"/>
      <c r="BW394" s="132"/>
      <c r="BX394" s="132"/>
      <c r="BY394" s="132"/>
      <c r="BZ394" s="132"/>
      <c r="CA394" s="132"/>
      <c r="CB394" s="132"/>
      <c r="CC394" s="132"/>
      <c r="CD394" s="132"/>
      <c r="CE394" s="132"/>
      <c r="CF394" s="96"/>
      <c r="CG394" s="96"/>
      <c r="CH394" s="96"/>
      <c r="CI394" s="183"/>
      <c r="CJ394" s="183"/>
      <c r="CK394" s="183"/>
      <c r="CL394" s="183"/>
      <c r="CM394" s="183"/>
      <c r="CN394" s="183"/>
      <c r="CO394" s="183"/>
      <c r="CP394" s="183"/>
      <c r="CQ394" s="183"/>
      <c r="CR394" s="183"/>
      <c r="CS394" s="183"/>
      <c r="CT394" s="183"/>
      <c r="CU394" s="183"/>
      <c r="CV394" s="183"/>
      <c r="CW394" s="183"/>
      <c r="CX394" s="96"/>
      <c r="CY394" s="96"/>
      <c r="CZ394" s="96"/>
      <c r="DA394" s="96"/>
      <c r="DB394" s="96"/>
      <c r="DC394" s="96"/>
      <c r="DD394" s="96"/>
      <c r="DE394" s="96"/>
      <c r="DF394" s="96"/>
      <c r="DG394" s="96"/>
      <c r="DH394" s="96"/>
      <c r="DI394" s="96"/>
      <c r="DJ394" s="96"/>
      <c r="DK394" s="96"/>
      <c r="DL394" s="96"/>
      <c r="DM394" s="96"/>
      <c r="DN394" s="96"/>
      <c r="DO394" s="96"/>
      <c r="DP394" s="96"/>
      <c r="DQ394" s="96"/>
      <c r="DR394" s="96"/>
      <c r="DS394" s="96"/>
      <c r="DT394" s="96"/>
      <c r="DU394" s="96"/>
      <c r="DV394" s="96"/>
      <c r="DW394" s="96"/>
      <c r="DX394" s="96"/>
      <c r="DY394" s="96"/>
      <c r="DZ394" s="96"/>
      <c r="EA394" s="96"/>
      <c r="EB394" s="96"/>
      <c r="EC394" s="96"/>
      <c r="ED394" s="96"/>
      <c r="EE394" s="96"/>
      <c r="EF394" s="96"/>
      <c r="EG394" s="96"/>
      <c r="EH394" s="96"/>
    </row>
    <row r="395" spans="2:138" ht="15" customHeight="1">
      <c r="B395" s="104" t="s">
        <v>527</v>
      </c>
      <c r="C395" s="106" t="s">
        <v>183</v>
      </c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243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93"/>
      <c r="AG395" s="93"/>
      <c r="AH395" s="183"/>
      <c r="AI395" s="183"/>
      <c r="AJ395" s="183"/>
      <c r="AK395" s="183"/>
      <c r="AL395" s="183"/>
      <c r="AM395" s="183"/>
      <c r="AN395" s="183"/>
      <c r="AO395" s="183"/>
      <c r="AP395" s="183"/>
      <c r="AQ395" s="183"/>
      <c r="AR395" s="183"/>
      <c r="AS395" s="183"/>
      <c r="AT395" s="183"/>
      <c r="AU395" s="183"/>
      <c r="AV395" s="183"/>
      <c r="AW395" s="183"/>
      <c r="AX395" s="183"/>
      <c r="AY395" s="183"/>
      <c r="AZ395" s="132"/>
      <c r="BA395" s="132"/>
      <c r="BB395" s="132"/>
      <c r="BC395" s="132"/>
      <c r="BD395" s="132"/>
      <c r="BE395" s="132"/>
      <c r="BF395" s="132"/>
      <c r="BG395" s="132"/>
      <c r="BH395" s="132"/>
      <c r="BI395" s="132"/>
      <c r="BJ395" s="132"/>
      <c r="BK395" s="132"/>
      <c r="BL395" s="132"/>
      <c r="BM395" s="132"/>
      <c r="BN395" s="132"/>
      <c r="BO395" s="132"/>
      <c r="BP395" s="132"/>
      <c r="BQ395" s="132"/>
      <c r="BR395" s="132"/>
      <c r="BS395" s="132"/>
      <c r="BT395" s="132"/>
      <c r="BU395" s="132"/>
      <c r="BV395" s="132"/>
      <c r="BW395" s="132"/>
      <c r="BX395" s="132"/>
      <c r="BY395" s="132"/>
      <c r="BZ395" s="132"/>
      <c r="CA395" s="132"/>
      <c r="CB395" s="132"/>
      <c r="CC395" s="132"/>
      <c r="CD395" s="132"/>
      <c r="CE395" s="132"/>
      <c r="CF395" s="96"/>
      <c r="CG395" s="96"/>
      <c r="CH395" s="96"/>
      <c r="CI395" s="183"/>
      <c r="CJ395" s="183"/>
      <c r="CK395" s="183"/>
      <c r="CL395" s="183"/>
      <c r="CM395" s="183"/>
      <c r="CN395" s="183"/>
      <c r="CO395" s="183"/>
      <c r="CP395" s="183"/>
      <c r="CQ395" s="183"/>
      <c r="CR395" s="183"/>
      <c r="CS395" s="183"/>
      <c r="CT395" s="183"/>
      <c r="CU395" s="183"/>
      <c r="CV395" s="183"/>
      <c r="CW395" s="183"/>
      <c r="CX395" s="96"/>
      <c r="CY395" s="96"/>
      <c r="CZ395" s="96"/>
      <c r="DA395" s="96"/>
      <c r="DB395" s="96"/>
      <c r="DC395" s="96"/>
      <c r="DD395" s="96"/>
      <c r="DE395" s="96"/>
      <c r="DF395" s="96"/>
      <c r="DG395" s="96"/>
      <c r="DH395" s="96"/>
      <c r="DI395" s="96"/>
      <c r="DJ395" s="96"/>
      <c r="DK395" s="96"/>
      <c r="DL395" s="96"/>
      <c r="DM395" s="96"/>
      <c r="DN395" s="96"/>
      <c r="DO395" s="96"/>
      <c r="DP395" s="96"/>
      <c r="DQ395" s="96"/>
      <c r="DR395" s="96"/>
      <c r="DS395" s="96"/>
      <c r="DT395" s="96"/>
      <c r="DU395" s="96"/>
      <c r="DV395" s="96"/>
      <c r="DW395" s="96"/>
      <c r="DX395" s="96"/>
      <c r="DY395" s="96"/>
      <c r="DZ395" s="96"/>
      <c r="EA395" s="96"/>
      <c r="EB395" s="96"/>
      <c r="EC395" s="96"/>
      <c r="ED395" s="96"/>
      <c r="EE395" s="96"/>
      <c r="EF395" s="96"/>
      <c r="EG395" s="96"/>
      <c r="EH395" s="96"/>
    </row>
    <row r="396" spans="2:138" ht="15" customHeight="1">
      <c r="B396" s="104" t="s">
        <v>528</v>
      </c>
      <c r="C396" s="106" t="s">
        <v>264</v>
      </c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243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93"/>
      <c r="AG396" s="93"/>
      <c r="AH396" s="183"/>
      <c r="AI396" s="183"/>
      <c r="AJ396" s="183"/>
      <c r="AK396" s="183"/>
      <c r="AL396" s="183"/>
      <c r="AM396" s="183"/>
      <c r="AN396" s="183"/>
      <c r="AO396" s="183"/>
      <c r="AP396" s="183"/>
      <c r="AQ396" s="183"/>
      <c r="AR396" s="183"/>
      <c r="AS396" s="183"/>
      <c r="AT396" s="183"/>
      <c r="AU396" s="183"/>
      <c r="AV396" s="183"/>
      <c r="AW396" s="183"/>
      <c r="AX396" s="183"/>
      <c r="AY396" s="183"/>
      <c r="AZ396" s="132"/>
      <c r="BA396" s="132"/>
      <c r="BB396" s="132"/>
      <c r="BC396" s="132"/>
      <c r="BD396" s="132"/>
      <c r="BE396" s="132"/>
      <c r="BF396" s="132"/>
      <c r="BG396" s="132"/>
      <c r="BH396" s="132"/>
      <c r="BI396" s="132"/>
      <c r="BJ396" s="132"/>
      <c r="BK396" s="132"/>
      <c r="BL396" s="132"/>
      <c r="BM396" s="132"/>
      <c r="BN396" s="132"/>
      <c r="BO396" s="132"/>
      <c r="BP396" s="132"/>
      <c r="BQ396" s="132"/>
      <c r="BR396" s="132"/>
      <c r="BS396" s="132"/>
      <c r="BT396" s="132"/>
      <c r="BU396" s="132"/>
      <c r="BV396" s="132"/>
      <c r="BW396" s="132"/>
      <c r="BX396" s="132"/>
      <c r="BY396" s="132"/>
      <c r="BZ396" s="132"/>
      <c r="CA396" s="132"/>
      <c r="CB396" s="132"/>
      <c r="CC396" s="132"/>
      <c r="CD396" s="132"/>
      <c r="CE396" s="132"/>
      <c r="CF396" s="96"/>
      <c r="CG396" s="96"/>
      <c r="CH396" s="96"/>
      <c r="CI396" s="183"/>
      <c r="CJ396" s="183"/>
      <c r="CK396" s="183"/>
      <c r="CL396" s="183"/>
      <c r="CM396" s="183"/>
      <c r="CN396" s="183"/>
      <c r="CO396" s="183"/>
      <c r="CP396" s="183"/>
      <c r="CQ396" s="183"/>
      <c r="CR396" s="183"/>
      <c r="CS396" s="183"/>
      <c r="CT396" s="183"/>
      <c r="CU396" s="183"/>
      <c r="CV396" s="183"/>
      <c r="CW396" s="183"/>
      <c r="CX396" s="96"/>
      <c r="CY396" s="96"/>
      <c r="CZ396" s="96"/>
      <c r="DA396" s="96"/>
      <c r="DB396" s="96"/>
      <c r="DC396" s="96"/>
      <c r="DD396" s="96"/>
      <c r="DE396" s="96"/>
      <c r="DF396" s="96"/>
      <c r="DG396" s="96"/>
      <c r="DH396" s="96"/>
      <c r="DI396" s="96"/>
      <c r="DJ396" s="96"/>
      <c r="DK396" s="96"/>
      <c r="DL396" s="96"/>
      <c r="DM396" s="96"/>
      <c r="DN396" s="96"/>
      <c r="DO396" s="96"/>
      <c r="DP396" s="96"/>
      <c r="DQ396" s="96"/>
      <c r="DR396" s="96"/>
      <c r="DS396" s="96"/>
      <c r="DT396" s="96"/>
      <c r="DU396" s="96"/>
      <c r="DV396" s="96"/>
      <c r="DW396" s="96"/>
      <c r="DX396" s="96"/>
      <c r="DY396" s="96"/>
      <c r="DZ396" s="96"/>
      <c r="EA396" s="96"/>
      <c r="EB396" s="96"/>
      <c r="EC396" s="96"/>
      <c r="ED396" s="96"/>
      <c r="EE396" s="96"/>
      <c r="EF396" s="96"/>
      <c r="EG396" s="96"/>
      <c r="EH396" s="96"/>
    </row>
    <row r="397" spans="2:138" s="264" customFormat="1" ht="15" customHeight="1">
      <c r="B397" s="256" t="s">
        <v>529</v>
      </c>
      <c r="C397" s="253"/>
      <c r="D397" s="263"/>
      <c r="E397" s="263"/>
      <c r="F397" s="263"/>
      <c r="T397" s="265"/>
      <c r="AF397" s="269"/>
      <c r="AG397" s="269"/>
      <c r="AH397" s="268"/>
      <c r="AI397" s="268"/>
      <c r="AJ397" s="268"/>
      <c r="AK397" s="268"/>
      <c r="AL397" s="268"/>
      <c r="AM397" s="268"/>
      <c r="AN397" s="268"/>
      <c r="AO397" s="268"/>
      <c r="AP397" s="268"/>
      <c r="AQ397" s="268"/>
      <c r="AR397" s="268"/>
      <c r="AS397" s="268"/>
      <c r="AT397" s="268"/>
      <c r="AU397" s="268"/>
      <c r="AV397" s="268"/>
      <c r="AW397" s="268"/>
      <c r="AX397" s="268"/>
      <c r="AY397" s="268"/>
      <c r="CF397" s="269"/>
      <c r="CG397" s="269"/>
      <c r="CH397" s="269"/>
      <c r="CI397" s="268"/>
      <c r="CJ397" s="268"/>
      <c r="CK397" s="268"/>
      <c r="CL397" s="268"/>
      <c r="CM397" s="268"/>
      <c r="CN397" s="268"/>
      <c r="CO397" s="268"/>
      <c r="CP397" s="268"/>
      <c r="CQ397" s="268"/>
      <c r="CR397" s="268"/>
      <c r="CS397" s="268"/>
      <c r="CT397" s="268"/>
      <c r="CU397" s="268"/>
      <c r="CV397" s="268"/>
      <c r="CW397" s="268"/>
      <c r="CX397" s="269"/>
      <c r="CY397" s="269"/>
      <c r="CZ397" s="269"/>
      <c r="DA397" s="269"/>
      <c r="DB397" s="269"/>
      <c r="DC397" s="269"/>
      <c r="DD397" s="269"/>
      <c r="DE397" s="269"/>
      <c r="DF397" s="269"/>
      <c r="DG397" s="269"/>
      <c r="DH397" s="269"/>
      <c r="DI397" s="269"/>
      <c r="DJ397" s="269"/>
      <c r="DK397" s="269"/>
      <c r="DL397" s="269"/>
      <c r="DM397" s="269"/>
      <c r="DN397" s="269"/>
      <c r="DO397" s="269"/>
      <c r="DP397" s="269"/>
      <c r="DQ397" s="269"/>
      <c r="DR397" s="269"/>
      <c r="DS397" s="269"/>
      <c r="DT397" s="269"/>
      <c r="DU397" s="269"/>
      <c r="DV397" s="269"/>
      <c r="DW397" s="269"/>
      <c r="DX397" s="269"/>
      <c r="DY397" s="269"/>
      <c r="DZ397" s="269"/>
      <c r="EA397" s="269"/>
      <c r="EB397" s="269"/>
      <c r="EC397" s="269"/>
      <c r="ED397" s="269"/>
      <c r="EE397" s="269"/>
      <c r="EF397" s="269"/>
      <c r="EG397" s="269"/>
      <c r="EH397" s="269"/>
    </row>
    <row r="398" spans="2:138" ht="15" customHeight="1">
      <c r="B398" s="105" t="s">
        <v>530</v>
      </c>
      <c r="C398" s="106" t="s">
        <v>174</v>
      </c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243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94"/>
      <c r="AG398" s="94"/>
      <c r="AH398" s="242"/>
      <c r="AI398" s="242"/>
      <c r="AJ398" s="242"/>
      <c r="AK398" s="242"/>
      <c r="AL398" s="242"/>
      <c r="AM398" s="242"/>
      <c r="AN398" s="242"/>
      <c r="AO398" s="242"/>
      <c r="AP398" s="242"/>
      <c r="AQ398" s="242"/>
      <c r="AR398" s="242"/>
      <c r="AS398" s="242"/>
      <c r="AT398" s="242"/>
      <c r="AU398" s="242"/>
      <c r="AV398" s="242"/>
      <c r="AW398" s="242"/>
      <c r="AX398" s="242"/>
      <c r="AY398" s="242"/>
      <c r="AZ398" s="132"/>
      <c r="BA398" s="132"/>
      <c r="BB398" s="132"/>
      <c r="BC398" s="132"/>
      <c r="BD398" s="132"/>
      <c r="BE398" s="132"/>
      <c r="BF398" s="132"/>
      <c r="BG398" s="132"/>
      <c r="BH398" s="132"/>
      <c r="BI398" s="132"/>
      <c r="BJ398" s="132"/>
      <c r="BK398" s="132"/>
      <c r="BL398" s="132"/>
      <c r="BM398" s="132"/>
      <c r="BN398" s="132"/>
      <c r="BO398" s="132"/>
      <c r="BP398" s="132"/>
      <c r="BQ398" s="132"/>
      <c r="BR398" s="132"/>
      <c r="BS398" s="132"/>
      <c r="BT398" s="132"/>
      <c r="BU398" s="132"/>
      <c r="BV398" s="132"/>
      <c r="BW398" s="132"/>
      <c r="BX398" s="132"/>
      <c r="BY398" s="132"/>
      <c r="BZ398" s="132"/>
      <c r="CA398" s="132"/>
      <c r="CB398" s="132"/>
      <c r="CC398" s="132"/>
      <c r="CD398" s="132"/>
      <c r="CE398" s="132"/>
      <c r="CF398" s="95"/>
      <c r="CG398" s="95"/>
      <c r="CH398" s="95"/>
      <c r="CI398" s="242"/>
      <c r="CJ398" s="242"/>
      <c r="CK398" s="242"/>
      <c r="CL398" s="242"/>
      <c r="CM398" s="242"/>
      <c r="CN398" s="242"/>
      <c r="CO398" s="242"/>
      <c r="CP398" s="242"/>
      <c r="CQ398" s="242"/>
      <c r="CR398" s="242"/>
      <c r="CS398" s="242"/>
      <c r="CT398" s="242"/>
      <c r="CU398" s="242"/>
      <c r="CV398" s="242"/>
      <c r="CW398" s="242"/>
      <c r="CX398" s="95"/>
      <c r="CY398" s="95"/>
      <c r="CZ398" s="95"/>
      <c r="DA398" s="95"/>
      <c r="DB398" s="95"/>
      <c r="DC398" s="95"/>
      <c r="DD398" s="95"/>
      <c r="DE398" s="95"/>
      <c r="DF398" s="95"/>
      <c r="DG398" s="95"/>
      <c r="DH398" s="95"/>
      <c r="DI398" s="95"/>
      <c r="DJ398" s="95"/>
      <c r="DK398" s="95"/>
      <c r="DL398" s="95"/>
      <c r="DM398" s="95"/>
      <c r="DN398" s="95"/>
      <c r="DO398" s="95"/>
      <c r="DP398" s="95"/>
      <c r="DQ398" s="95"/>
      <c r="DR398" s="95"/>
      <c r="DS398" s="95"/>
      <c r="DT398" s="95"/>
      <c r="DU398" s="95"/>
      <c r="DV398" s="95"/>
      <c r="DW398" s="95"/>
      <c r="DX398" s="95"/>
      <c r="DY398" s="95"/>
      <c r="DZ398" s="95"/>
      <c r="EA398" s="95"/>
      <c r="EB398" s="95"/>
      <c r="EC398" s="95"/>
      <c r="ED398" s="95"/>
      <c r="EE398" s="95"/>
      <c r="EF398" s="95"/>
      <c r="EG398" s="95"/>
      <c r="EH398" s="95"/>
    </row>
    <row r="399" spans="2:138" ht="15" customHeight="1">
      <c r="B399" s="105" t="s">
        <v>531</v>
      </c>
      <c r="C399" s="106" t="s">
        <v>153</v>
      </c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243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93"/>
      <c r="AG399" s="93"/>
      <c r="AH399" s="183"/>
      <c r="AI399" s="183"/>
      <c r="AJ399" s="183"/>
      <c r="AK399" s="183"/>
      <c r="AL399" s="183"/>
      <c r="AM399" s="183"/>
      <c r="AN399" s="183"/>
      <c r="AO399" s="183"/>
      <c r="AP399" s="183"/>
      <c r="AQ399" s="183"/>
      <c r="AR399" s="183"/>
      <c r="AS399" s="183"/>
      <c r="AT399" s="183"/>
      <c r="AU399" s="183"/>
      <c r="AV399" s="183"/>
      <c r="AW399" s="183"/>
      <c r="AX399" s="183"/>
      <c r="AY399" s="183"/>
      <c r="AZ399" s="132"/>
      <c r="BA399" s="132"/>
      <c r="BB399" s="132"/>
      <c r="BC399" s="132"/>
      <c r="BD399" s="132"/>
      <c r="BE399" s="132"/>
      <c r="BF399" s="132"/>
      <c r="BG399" s="132"/>
      <c r="BH399" s="132"/>
      <c r="BI399" s="132"/>
      <c r="BJ399" s="132"/>
      <c r="BK399" s="132"/>
      <c r="BL399" s="132"/>
      <c r="BM399" s="132"/>
      <c r="BN399" s="132"/>
      <c r="BO399" s="132"/>
      <c r="BP399" s="132"/>
      <c r="BQ399" s="132"/>
      <c r="BR399" s="132"/>
      <c r="BS399" s="132"/>
      <c r="BT399" s="132"/>
      <c r="BU399" s="132"/>
      <c r="BV399" s="132"/>
      <c r="BW399" s="132"/>
      <c r="BX399" s="132"/>
      <c r="BY399" s="132"/>
      <c r="BZ399" s="132"/>
      <c r="CA399" s="132"/>
      <c r="CB399" s="132"/>
      <c r="CC399" s="132"/>
      <c r="CD399" s="132"/>
      <c r="CE399" s="132"/>
      <c r="CF399" s="96"/>
      <c r="CG399" s="96"/>
      <c r="CH399" s="96"/>
      <c r="CI399" s="183"/>
      <c r="CJ399" s="183"/>
      <c r="CK399" s="183"/>
      <c r="CL399" s="183"/>
      <c r="CM399" s="183"/>
      <c r="CN399" s="183"/>
      <c r="CO399" s="183"/>
      <c r="CP399" s="183"/>
      <c r="CQ399" s="183"/>
      <c r="CR399" s="183"/>
      <c r="CS399" s="183"/>
      <c r="CT399" s="183"/>
      <c r="CU399" s="183"/>
      <c r="CV399" s="183"/>
      <c r="CW399" s="183"/>
      <c r="CX399" s="96"/>
      <c r="CY399" s="96"/>
      <c r="CZ399" s="96"/>
      <c r="DA399" s="96"/>
      <c r="DB399" s="96"/>
      <c r="DC399" s="96"/>
      <c r="DD399" s="96"/>
      <c r="DE399" s="96"/>
      <c r="DF399" s="96"/>
      <c r="DG399" s="96"/>
      <c r="DH399" s="96"/>
      <c r="DI399" s="96"/>
      <c r="DJ399" s="96"/>
      <c r="DK399" s="96"/>
      <c r="DL399" s="96"/>
      <c r="DM399" s="96"/>
      <c r="DN399" s="96"/>
      <c r="DO399" s="96"/>
      <c r="DP399" s="96"/>
      <c r="DQ399" s="96"/>
      <c r="DR399" s="96"/>
      <c r="DS399" s="96"/>
      <c r="DT399" s="96"/>
      <c r="DU399" s="96"/>
      <c r="DV399" s="96"/>
      <c r="DW399" s="96"/>
      <c r="DX399" s="96"/>
      <c r="DY399" s="96"/>
      <c r="DZ399" s="96"/>
      <c r="EA399" s="96"/>
      <c r="EB399" s="96"/>
      <c r="EC399" s="96"/>
      <c r="ED399" s="96"/>
      <c r="EE399" s="96"/>
      <c r="EF399" s="96"/>
      <c r="EG399" s="96"/>
      <c r="EH399" s="96"/>
    </row>
    <row r="400" spans="2:138" ht="15" customHeight="1">
      <c r="B400" s="105" t="s">
        <v>532</v>
      </c>
      <c r="C400" s="106" t="s">
        <v>181</v>
      </c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243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94"/>
      <c r="AG400" s="94"/>
      <c r="AH400" s="242"/>
      <c r="AI400" s="242"/>
      <c r="AJ400" s="242"/>
      <c r="AK400" s="242"/>
      <c r="AL400" s="242"/>
      <c r="AM400" s="242"/>
      <c r="AN400" s="242"/>
      <c r="AO400" s="242"/>
      <c r="AP400" s="242"/>
      <c r="AQ400" s="242"/>
      <c r="AR400" s="242"/>
      <c r="AS400" s="242"/>
      <c r="AT400" s="242"/>
      <c r="AU400" s="242"/>
      <c r="AV400" s="242"/>
      <c r="AW400" s="242"/>
      <c r="AX400" s="242"/>
      <c r="AY400" s="242"/>
      <c r="AZ400" s="132"/>
      <c r="BA400" s="132"/>
      <c r="BB400" s="132"/>
      <c r="BC400" s="132"/>
      <c r="BD400" s="132"/>
      <c r="BE400" s="132"/>
      <c r="BF400" s="132"/>
      <c r="BG400" s="132"/>
      <c r="BH400" s="132"/>
      <c r="BI400" s="132"/>
      <c r="BJ400" s="132"/>
      <c r="BK400" s="132"/>
      <c r="BL400" s="132"/>
      <c r="BM400" s="132"/>
      <c r="BN400" s="132"/>
      <c r="BO400" s="132"/>
      <c r="BP400" s="132"/>
      <c r="BQ400" s="132"/>
      <c r="BR400" s="132"/>
      <c r="BS400" s="132"/>
      <c r="BT400" s="132"/>
      <c r="BU400" s="132"/>
      <c r="BV400" s="132"/>
      <c r="BW400" s="132"/>
      <c r="BX400" s="132"/>
      <c r="BY400" s="132"/>
      <c r="BZ400" s="132"/>
      <c r="CA400" s="132"/>
      <c r="CB400" s="132"/>
      <c r="CC400" s="132"/>
      <c r="CD400" s="132"/>
      <c r="CE400" s="132"/>
      <c r="CF400" s="95"/>
      <c r="CG400" s="95"/>
      <c r="CH400" s="95"/>
      <c r="CI400" s="242"/>
      <c r="CJ400" s="242"/>
      <c r="CK400" s="242"/>
      <c r="CL400" s="242"/>
      <c r="CM400" s="242"/>
      <c r="CN400" s="242"/>
      <c r="CO400" s="242"/>
      <c r="CP400" s="242"/>
      <c r="CQ400" s="242"/>
      <c r="CR400" s="242"/>
      <c r="CS400" s="242"/>
      <c r="CT400" s="242"/>
      <c r="CU400" s="242"/>
      <c r="CV400" s="242"/>
      <c r="CW400" s="242"/>
      <c r="CX400" s="95"/>
      <c r="CY400" s="95"/>
      <c r="CZ400" s="95"/>
      <c r="DA400" s="95"/>
      <c r="DB400" s="95"/>
      <c r="DC400" s="95"/>
      <c r="DD400" s="95"/>
      <c r="DE400" s="95"/>
      <c r="DF400" s="95"/>
      <c r="DG400" s="95"/>
      <c r="DH400" s="95"/>
      <c r="DI400" s="95"/>
      <c r="DJ400" s="95"/>
      <c r="DK400" s="95"/>
      <c r="DL400" s="95"/>
      <c r="DM400" s="95"/>
      <c r="DN400" s="95"/>
      <c r="DO400" s="95"/>
      <c r="DP400" s="95"/>
      <c r="DQ400" s="95"/>
      <c r="DR400" s="95"/>
      <c r="DS400" s="95"/>
      <c r="DT400" s="95"/>
      <c r="DU400" s="95"/>
      <c r="DV400" s="95"/>
      <c r="DW400" s="95"/>
      <c r="DX400" s="95"/>
      <c r="DY400" s="95"/>
      <c r="DZ400" s="95"/>
      <c r="EA400" s="95"/>
      <c r="EB400" s="95"/>
      <c r="EC400" s="95"/>
      <c r="ED400" s="95"/>
      <c r="EE400" s="95"/>
      <c r="EF400" s="95"/>
      <c r="EG400" s="95"/>
      <c r="EH400" s="95"/>
    </row>
    <row r="401" spans="2:138" ht="15" customHeight="1">
      <c r="B401" s="105" t="s">
        <v>533</v>
      </c>
      <c r="C401" s="106" t="s">
        <v>181</v>
      </c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243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94"/>
      <c r="AG401" s="94"/>
      <c r="AH401" s="242"/>
      <c r="AI401" s="242"/>
      <c r="AJ401" s="242"/>
      <c r="AK401" s="242"/>
      <c r="AL401" s="242"/>
      <c r="AM401" s="242"/>
      <c r="AN401" s="242"/>
      <c r="AO401" s="242"/>
      <c r="AP401" s="242"/>
      <c r="AQ401" s="242"/>
      <c r="AR401" s="242"/>
      <c r="AS401" s="242"/>
      <c r="AT401" s="242"/>
      <c r="AU401" s="242"/>
      <c r="AV401" s="242"/>
      <c r="AW401" s="242"/>
      <c r="AX401" s="242"/>
      <c r="AY401" s="242"/>
      <c r="AZ401" s="132"/>
      <c r="BA401" s="132"/>
      <c r="BB401" s="132"/>
      <c r="BC401" s="132"/>
      <c r="BD401" s="132"/>
      <c r="BE401" s="132"/>
      <c r="BF401" s="132"/>
      <c r="BG401" s="132"/>
      <c r="BH401" s="132"/>
      <c r="BI401" s="132"/>
      <c r="BJ401" s="132"/>
      <c r="BK401" s="132"/>
      <c r="BL401" s="132"/>
      <c r="BM401" s="132"/>
      <c r="BN401" s="132"/>
      <c r="BO401" s="132"/>
      <c r="BP401" s="132"/>
      <c r="BQ401" s="132"/>
      <c r="BR401" s="132"/>
      <c r="BS401" s="132"/>
      <c r="BT401" s="132"/>
      <c r="BU401" s="132"/>
      <c r="BV401" s="132"/>
      <c r="BW401" s="132"/>
      <c r="BX401" s="132"/>
      <c r="BY401" s="132"/>
      <c r="BZ401" s="132"/>
      <c r="CA401" s="132"/>
      <c r="CB401" s="132"/>
      <c r="CC401" s="132"/>
      <c r="CD401" s="132"/>
      <c r="CE401" s="132"/>
      <c r="CF401" s="95"/>
      <c r="CG401" s="95"/>
      <c r="CH401" s="95"/>
      <c r="CI401" s="242"/>
      <c r="CJ401" s="242"/>
      <c r="CK401" s="242"/>
      <c r="CL401" s="242"/>
      <c r="CM401" s="242"/>
      <c r="CN401" s="242"/>
      <c r="CO401" s="242"/>
      <c r="CP401" s="242"/>
      <c r="CQ401" s="242"/>
      <c r="CR401" s="242"/>
      <c r="CS401" s="242"/>
      <c r="CT401" s="242"/>
      <c r="CU401" s="242"/>
      <c r="CV401" s="242"/>
      <c r="CW401" s="242"/>
      <c r="CX401" s="95"/>
      <c r="CY401" s="95"/>
      <c r="CZ401" s="95"/>
      <c r="DA401" s="95"/>
      <c r="DB401" s="95"/>
      <c r="DC401" s="95"/>
      <c r="DD401" s="95"/>
      <c r="DE401" s="95"/>
      <c r="DF401" s="95"/>
      <c r="DG401" s="95"/>
      <c r="DH401" s="95"/>
      <c r="DI401" s="95"/>
      <c r="DJ401" s="95"/>
      <c r="DK401" s="95"/>
      <c r="DL401" s="95"/>
      <c r="DM401" s="95"/>
      <c r="DN401" s="95"/>
      <c r="DO401" s="95"/>
      <c r="DP401" s="95"/>
      <c r="DQ401" s="95"/>
      <c r="DR401" s="95"/>
      <c r="DS401" s="95"/>
      <c r="DT401" s="95"/>
      <c r="DU401" s="95"/>
      <c r="DV401" s="95"/>
      <c r="DW401" s="95"/>
      <c r="DX401" s="95"/>
      <c r="DY401" s="95"/>
      <c r="DZ401" s="95"/>
      <c r="EA401" s="95"/>
      <c r="EB401" s="95"/>
      <c r="EC401" s="95"/>
      <c r="ED401" s="95"/>
      <c r="EE401" s="95"/>
      <c r="EF401" s="95"/>
      <c r="EG401" s="95"/>
      <c r="EH401" s="95"/>
    </row>
    <row r="402" spans="2:138" ht="15" customHeight="1">
      <c r="B402" s="104" t="s">
        <v>534</v>
      </c>
      <c r="C402" s="106" t="s">
        <v>181</v>
      </c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243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94"/>
      <c r="AG402" s="94"/>
      <c r="AH402" s="242"/>
      <c r="AI402" s="242"/>
      <c r="AJ402" s="242"/>
      <c r="AK402" s="242"/>
      <c r="AL402" s="242"/>
      <c r="AM402" s="242"/>
      <c r="AN402" s="242"/>
      <c r="AO402" s="242"/>
      <c r="AP402" s="242"/>
      <c r="AQ402" s="242"/>
      <c r="AR402" s="242"/>
      <c r="AS402" s="242"/>
      <c r="AT402" s="242"/>
      <c r="AU402" s="242"/>
      <c r="AV402" s="242"/>
      <c r="AW402" s="242"/>
      <c r="AX402" s="242"/>
      <c r="AY402" s="242"/>
      <c r="AZ402" s="132"/>
      <c r="BA402" s="132"/>
      <c r="BB402" s="132"/>
      <c r="BC402" s="132"/>
      <c r="BD402" s="132"/>
      <c r="BE402" s="132"/>
      <c r="BF402" s="132"/>
      <c r="BG402" s="132"/>
      <c r="BH402" s="132"/>
      <c r="BI402" s="132"/>
      <c r="BJ402" s="132"/>
      <c r="BK402" s="132"/>
      <c r="BL402" s="132"/>
      <c r="BM402" s="132"/>
      <c r="BN402" s="132"/>
      <c r="BO402" s="132"/>
      <c r="BP402" s="132"/>
      <c r="BQ402" s="132"/>
      <c r="BR402" s="132"/>
      <c r="BS402" s="132"/>
      <c r="BT402" s="132"/>
      <c r="BU402" s="132"/>
      <c r="BV402" s="132"/>
      <c r="BW402" s="132"/>
      <c r="BX402" s="132"/>
      <c r="BY402" s="132"/>
      <c r="BZ402" s="132"/>
      <c r="CA402" s="132"/>
      <c r="CB402" s="132"/>
      <c r="CC402" s="132"/>
      <c r="CD402" s="132"/>
      <c r="CE402" s="132"/>
      <c r="CF402" s="95"/>
      <c r="CG402" s="95"/>
      <c r="CH402" s="95"/>
      <c r="CI402" s="242"/>
      <c r="CJ402" s="242"/>
      <c r="CK402" s="242"/>
      <c r="CL402" s="242"/>
      <c r="CM402" s="242"/>
      <c r="CN402" s="242"/>
      <c r="CO402" s="242"/>
      <c r="CP402" s="242"/>
      <c r="CQ402" s="242"/>
      <c r="CR402" s="242"/>
      <c r="CS402" s="242"/>
      <c r="CT402" s="242"/>
      <c r="CU402" s="242"/>
      <c r="CV402" s="242"/>
      <c r="CW402" s="242"/>
      <c r="CX402" s="95"/>
      <c r="CY402" s="95"/>
      <c r="CZ402" s="95"/>
      <c r="DA402" s="95"/>
      <c r="DB402" s="95"/>
      <c r="DC402" s="95"/>
      <c r="DD402" s="95"/>
      <c r="DE402" s="95"/>
      <c r="DF402" s="95"/>
      <c r="DG402" s="95"/>
      <c r="DH402" s="95"/>
      <c r="DI402" s="95"/>
      <c r="DJ402" s="95"/>
      <c r="DK402" s="95"/>
      <c r="DL402" s="95"/>
      <c r="DM402" s="95"/>
      <c r="DN402" s="95"/>
      <c r="DO402" s="95"/>
      <c r="DP402" s="95"/>
      <c r="DQ402" s="95"/>
      <c r="DR402" s="95"/>
      <c r="DS402" s="95"/>
      <c r="DT402" s="95"/>
      <c r="DU402" s="95"/>
      <c r="DV402" s="95"/>
      <c r="DW402" s="95"/>
      <c r="DX402" s="95"/>
      <c r="DY402" s="95"/>
      <c r="DZ402" s="95"/>
      <c r="EA402" s="95"/>
      <c r="EB402" s="95"/>
      <c r="EC402" s="95"/>
      <c r="ED402" s="95"/>
      <c r="EE402" s="95"/>
      <c r="EF402" s="95"/>
      <c r="EG402" s="95"/>
      <c r="EH402" s="95"/>
    </row>
    <row r="403" spans="2:138" ht="15" customHeight="1">
      <c r="B403" s="104" t="s">
        <v>535</v>
      </c>
      <c r="C403" s="106" t="s">
        <v>183</v>
      </c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243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98"/>
      <c r="AG403" s="198"/>
      <c r="AH403" s="150"/>
      <c r="AI403" s="150"/>
      <c r="AJ403" s="150"/>
      <c r="AK403" s="150"/>
      <c r="AL403" s="150"/>
      <c r="AM403" s="150"/>
      <c r="AN403" s="150"/>
      <c r="AO403" s="150"/>
      <c r="AP403" s="150"/>
      <c r="AQ403" s="150"/>
      <c r="AR403" s="150"/>
      <c r="AS403" s="150"/>
      <c r="AT403" s="150"/>
      <c r="AU403" s="150"/>
      <c r="AV403" s="150"/>
      <c r="AW403" s="150"/>
      <c r="AX403" s="150"/>
      <c r="AY403" s="150"/>
      <c r="AZ403" s="132"/>
      <c r="BA403" s="132"/>
      <c r="BB403" s="132"/>
      <c r="BC403" s="132"/>
      <c r="BD403" s="132"/>
      <c r="BE403" s="132"/>
      <c r="BF403" s="132"/>
      <c r="BG403" s="132"/>
      <c r="BH403" s="132"/>
      <c r="BI403" s="132"/>
      <c r="BJ403" s="132"/>
      <c r="BK403" s="132"/>
      <c r="BL403" s="132"/>
      <c r="BM403" s="132"/>
      <c r="BN403" s="132"/>
      <c r="BO403" s="132"/>
      <c r="BP403" s="132"/>
      <c r="BQ403" s="132"/>
      <c r="BR403" s="132"/>
      <c r="BS403" s="132"/>
      <c r="BT403" s="132"/>
      <c r="BU403" s="132"/>
      <c r="BV403" s="132"/>
      <c r="BW403" s="132"/>
      <c r="BX403" s="132"/>
      <c r="BY403" s="132"/>
      <c r="BZ403" s="132"/>
      <c r="CA403" s="132"/>
      <c r="CB403" s="132"/>
      <c r="CC403" s="132"/>
      <c r="CD403" s="132"/>
      <c r="CE403" s="132"/>
      <c r="CF403" s="129"/>
      <c r="CG403" s="129"/>
      <c r="CH403" s="129"/>
      <c r="CI403" s="150"/>
      <c r="CJ403" s="150"/>
      <c r="CK403" s="150"/>
      <c r="CL403" s="150"/>
      <c r="CM403" s="150"/>
      <c r="CN403" s="150"/>
      <c r="CO403" s="150"/>
      <c r="CP403" s="150"/>
      <c r="CQ403" s="150"/>
      <c r="CR403" s="150"/>
      <c r="CS403" s="150"/>
      <c r="CT403" s="150"/>
      <c r="CU403" s="150"/>
      <c r="CV403" s="150"/>
      <c r="CW403" s="150"/>
      <c r="CX403" s="129"/>
      <c r="CY403" s="129"/>
      <c r="CZ403" s="129"/>
      <c r="DA403" s="129"/>
      <c r="DB403" s="129"/>
      <c r="DC403" s="129"/>
      <c r="DD403" s="129"/>
      <c r="DE403" s="129"/>
      <c r="DF403" s="129"/>
      <c r="DG403" s="129"/>
      <c r="DH403" s="129"/>
      <c r="DI403" s="129"/>
      <c r="DJ403" s="129"/>
      <c r="DK403" s="129"/>
      <c r="DL403" s="129"/>
      <c r="DM403" s="129"/>
      <c r="DN403" s="129"/>
      <c r="DO403" s="129"/>
      <c r="DP403" s="129"/>
      <c r="DQ403" s="129"/>
      <c r="DR403" s="129"/>
      <c r="DS403" s="129"/>
      <c r="DT403" s="129"/>
      <c r="DU403" s="129"/>
      <c r="DV403" s="129"/>
      <c r="DW403" s="129"/>
      <c r="DX403" s="129"/>
      <c r="DY403" s="129"/>
      <c r="DZ403" s="129"/>
      <c r="EA403" s="129"/>
      <c r="EB403" s="129"/>
      <c r="EC403" s="129"/>
      <c r="ED403" s="129"/>
      <c r="EE403" s="129"/>
      <c r="EF403" s="129"/>
      <c r="EG403" s="129"/>
      <c r="EH403" s="129"/>
    </row>
    <row r="404" spans="2:138" ht="15" customHeight="1">
      <c r="B404" s="104" t="s">
        <v>536</v>
      </c>
      <c r="C404" s="106" t="s">
        <v>181</v>
      </c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243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245"/>
      <c r="AG404" s="245"/>
      <c r="AH404" s="154"/>
      <c r="AI404" s="154"/>
      <c r="AJ404" s="154"/>
      <c r="AK404" s="154"/>
      <c r="AL404" s="154"/>
      <c r="AM404" s="154"/>
      <c r="AN404" s="154"/>
      <c r="AO404" s="154"/>
      <c r="AP404" s="154"/>
      <c r="AQ404" s="154"/>
      <c r="AR404" s="154"/>
      <c r="AS404" s="154"/>
      <c r="AT404" s="154"/>
      <c r="AU404" s="154"/>
      <c r="AV404" s="154"/>
      <c r="AW404" s="154"/>
      <c r="AX404" s="154"/>
      <c r="AY404" s="154"/>
      <c r="AZ404" s="132"/>
      <c r="BA404" s="132"/>
      <c r="BB404" s="132"/>
      <c r="BC404" s="132"/>
      <c r="BD404" s="132"/>
      <c r="BE404" s="132"/>
      <c r="BF404" s="132"/>
      <c r="BG404" s="132"/>
      <c r="BH404" s="132"/>
      <c r="BI404" s="132"/>
      <c r="BJ404" s="132"/>
      <c r="BK404" s="132"/>
      <c r="BL404" s="132"/>
      <c r="BM404" s="132"/>
      <c r="BN404" s="132"/>
      <c r="BO404" s="132"/>
      <c r="BP404" s="132"/>
      <c r="BQ404" s="132"/>
      <c r="BR404" s="132"/>
      <c r="BS404" s="132"/>
      <c r="BT404" s="132"/>
      <c r="BU404" s="132"/>
      <c r="BV404" s="132"/>
      <c r="BW404" s="132"/>
      <c r="BX404" s="132"/>
      <c r="BY404" s="132"/>
      <c r="BZ404" s="132"/>
      <c r="CA404" s="132"/>
      <c r="CB404" s="132"/>
      <c r="CC404" s="132"/>
      <c r="CD404" s="132"/>
      <c r="CE404" s="132"/>
      <c r="CF404" s="97"/>
      <c r="CG404" s="97"/>
      <c r="CH404" s="97"/>
      <c r="CI404" s="154"/>
      <c r="CJ404" s="154"/>
      <c r="CK404" s="154"/>
      <c r="CL404" s="154"/>
      <c r="CM404" s="154"/>
      <c r="CN404" s="154"/>
      <c r="CO404" s="154"/>
      <c r="CP404" s="154"/>
      <c r="CQ404" s="154"/>
      <c r="CR404" s="154"/>
      <c r="CS404" s="154"/>
      <c r="CT404" s="154"/>
      <c r="CU404" s="154"/>
      <c r="CV404" s="154"/>
      <c r="CW404" s="154"/>
      <c r="CX404" s="97"/>
      <c r="CY404" s="97"/>
      <c r="CZ404" s="97"/>
      <c r="DA404" s="97"/>
      <c r="DB404" s="97"/>
      <c r="DC404" s="97"/>
      <c r="DD404" s="97"/>
      <c r="DE404" s="97"/>
      <c r="DF404" s="97"/>
      <c r="DG404" s="97"/>
      <c r="DH404" s="97"/>
      <c r="DI404" s="97"/>
      <c r="DJ404" s="97"/>
      <c r="DK404" s="97"/>
      <c r="DL404" s="97"/>
      <c r="DM404" s="97"/>
      <c r="DN404" s="97"/>
      <c r="DO404" s="97"/>
      <c r="DP404" s="97"/>
      <c r="DQ404" s="97"/>
      <c r="DR404" s="97"/>
      <c r="DS404" s="97"/>
      <c r="DT404" s="97"/>
      <c r="DU404" s="97"/>
      <c r="DV404" s="97"/>
      <c r="DW404" s="97"/>
      <c r="DX404" s="97"/>
      <c r="DY404" s="97"/>
      <c r="DZ404" s="97"/>
      <c r="EA404" s="97"/>
      <c r="EB404" s="97"/>
      <c r="EC404" s="97"/>
      <c r="ED404" s="97"/>
      <c r="EE404" s="97"/>
      <c r="EF404" s="97"/>
      <c r="EG404" s="97"/>
      <c r="EH404" s="97"/>
    </row>
    <row r="405" spans="2:138" ht="15" customHeight="1">
      <c r="B405" s="104" t="s">
        <v>537</v>
      </c>
      <c r="C405" s="106" t="s">
        <v>183</v>
      </c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243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98"/>
      <c r="AG405" s="198"/>
      <c r="AH405" s="150"/>
      <c r="AI405" s="150"/>
      <c r="AJ405" s="150"/>
      <c r="AK405" s="150"/>
      <c r="AL405" s="150"/>
      <c r="AM405" s="150"/>
      <c r="AN405" s="150"/>
      <c r="AO405" s="150"/>
      <c r="AP405" s="150"/>
      <c r="AQ405" s="150"/>
      <c r="AR405" s="150"/>
      <c r="AS405" s="150"/>
      <c r="AT405" s="150"/>
      <c r="AU405" s="150"/>
      <c r="AV405" s="150"/>
      <c r="AW405" s="150"/>
      <c r="AX405" s="150"/>
      <c r="AY405" s="150"/>
      <c r="AZ405" s="132"/>
      <c r="BA405" s="132"/>
      <c r="BB405" s="132"/>
      <c r="BC405" s="132"/>
      <c r="BD405" s="132"/>
      <c r="BE405" s="132"/>
      <c r="BF405" s="132"/>
      <c r="BG405" s="132"/>
      <c r="BH405" s="132"/>
      <c r="BI405" s="132"/>
      <c r="BJ405" s="132"/>
      <c r="BK405" s="132"/>
      <c r="BL405" s="132"/>
      <c r="BM405" s="132"/>
      <c r="BN405" s="132"/>
      <c r="BO405" s="132"/>
      <c r="BP405" s="132"/>
      <c r="BQ405" s="132"/>
      <c r="BR405" s="132"/>
      <c r="BS405" s="132"/>
      <c r="BT405" s="132"/>
      <c r="BU405" s="132"/>
      <c r="BV405" s="132"/>
      <c r="BW405" s="132"/>
      <c r="BX405" s="132"/>
      <c r="BY405" s="132"/>
      <c r="BZ405" s="132"/>
      <c r="CA405" s="132"/>
      <c r="CB405" s="132"/>
      <c r="CC405" s="132"/>
      <c r="CD405" s="132"/>
      <c r="CE405" s="132"/>
      <c r="CF405" s="129"/>
      <c r="CG405" s="129"/>
      <c r="CH405" s="129"/>
      <c r="CI405" s="150"/>
      <c r="CJ405" s="150"/>
      <c r="CK405" s="150"/>
      <c r="CL405" s="150"/>
      <c r="CM405" s="150"/>
      <c r="CN405" s="150"/>
      <c r="CO405" s="150"/>
      <c r="CP405" s="150"/>
      <c r="CQ405" s="150"/>
      <c r="CR405" s="150"/>
      <c r="CS405" s="150"/>
      <c r="CT405" s="150"/>
      <c r="CU405" s="150"/>
      <c r="CV405" s="150"/>
      <c r="CW405" s="150"/>
      <c r="CX405" s="129"/>
      <c r="CY405" s="129"/>
      <c r="CZ405" s="129"/>
      <c r="DA405" s="129"/>
      <c r="DB405" s="129"/>
      <c r="DC405" s="129"/>
      <c r="DD405" s="129"/>
      <c r="DE405" s="129"/>
      <c r="DF405" s="129"/>
      <c r="DG405" s="129"/>
      <c r="DH405" s="129"/>
      <c r="DI405" s="129"/>
      <c r="DJ405" s="129"/>
      <c r="DK405" s="129"/>
      <c r="DL405" s="129"/>
      <c r="DM405" s="129"/>
      <c r="DN405" s="129"/>
      <c r="DO405" s="129"/>
      <c r="DP405" s="129"/>
      <c r="DQ405" s="129"/>
      <c r="DR405" s="129"/>
      <c r="DS405" s="129"/>
      <c r="DT405" s="129"/>
      <c r="DU405" s="129"/>
      <c r="DV405" s="129"/>
      <c r="DW405" s="129"/>
      <c r="DX405" s="129"/>
      <c r="DY405" s="129"/>
      <c r="DZ405" s="129"/>
      <c r="EA405" s="129"/>
      <c r="EB405" s="129"/>
      <c r="EC405" s="129"/>
      <c r="ED405" s="129"/>
      <c r="EE405" s="129"/>
      <c r="EF405" s="129"/>
      <c r="EG405" s="129"/>
      <c r="EH405" s="129"/>
    </row>
    <row r="406" spans="2:138" ht="15" customHeight="1">
      <c r="B406" s="104" t="s">
        <v>538</v>
      </c>
      <c r="C406" s="106" t="s">
        <v>183</v>
      </c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243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98"/>
      <c r="AG406" s="198"/>
      <c r="AH406" s="150"/>
      <c r="AI406" s="150"/>
      <c r="AJ406" s="150"/>
      <c r="AK406" s="150"/>
      <c r="AL406" s="150"/>
      <c r="AM406" s="150"/>
      <c r="AN406" s="150"/>
      <c r="AO406" s="150"/>
      <c r="AP406" s="150"/>
      <c r="AQ406" s="150"/>
      <c r="AR406" s="150"/>
      <c r="AS406" s="150"/>
      <c r="AT406" s="150"/>
      <c r="AU406" s="150"/>
      <c r="AV406" s="150"/>
      <c r="AW406" s="150"/>
      <c r="AX406" s="150"/>
      <c r="AY406" s="150"/>
      <c r="AZ406" s="132"/>
      <c r="BA406" s="132"/>
      <c r="BB406" s="132"/>
      <c r="BC406" s="132"/>
      <c r="BD406" s="132"/>
      <c r="BE406" s="132"/>
      <c r="BF406" s="132"/>
      <c r="BG406" s="132"/>
      <c r="BH406" s="132"/>
      <c r="BI406" s="132"/>
      <c r="BJ406" s="132"/>
      <c r="BK406" s="132"/>
      <c r="BL406" s="132"/>
      <c r="BM406" s="132"/>
      <c r="BN406" s="132"/>
      <c r="BO406" s="132"/>
      <c r="BP406" s="132"/>
      <c r="BQ406" s="132"/>
      <c r="BR406" s="132"/>
      <c r="BS406" s="132"/>
      <c r="BT406" s="132"/>
      <c r="BU406" s="132"/>
      <c r="BV406" s="132"/>
      <c r="BW406" s="132"/>
      <c r="BX406" s="132"/>
      <c r="BY406" s="132"/>
      <c r="BZ406" s="132"/>
      <c r="CA406" s="132"/>
      <c r="CB406" s="132"/>
      <c r="CC406" s="132"/>
      <c r="CD406" s="132"/>
      <c r="CE406" s="132"/>
      <c r="CF406" s="129"/>
      <c r="CG406" s="129"/>
      <c r="CH406" s="129"/>
      <c r="CI406" s="150"/>
      <c r="CJ406" s="150"/>
      <c r="CK406" s="150"/>
      <c r="CL406" s="150"/>
      <c r="CM406" s="150"/>
      <c r="CN406" s="150"/>
      <c r="CO406" s="150"/>
      <c r="CP406" s="150"/>
      <c r="CQ406" s="150"/>
      <c r="CR406" s="150"/>
      <c r="CS406" s="150"/>
      <c r="CT406" s="150"/>
      <c r="CU406" s="150"/>
      <c r="CV406" s="150"/>
      <c r="CW406" s="150"/>
      <c r="CX406" s="129"/>
      <c r="CY406" s="129"/>
      <c r="CZ406" s="129"/>
      <c r="DA406" s="129"/>
      <c r="DB406" s="129"/>
      <c r="DC406" s="129"/>
      <c r="DD406" s="129"/>
      <c r="DE406" s="129"/>
      <c r="DF406" s="129"/>
      <c r="DG406" s="129"/>
      <c r="DH406" s="129"/>
      <c r="DI406" s="129"/>
      <c r="DJ406" s="129"/>
      <c r="DK406" s="129"/>
      <c r="DL406" s="129"/>
      <c r="DM406" s="129"/>
      <c r="DN406" s="129"/>
      <c r="DO406" s="129"/>
      <c r="DP406" s="129"/>
      <c r="DQ406" s="129"/>
      <c r="DR406" s="129"/>
      <c r="DS406" s="129"/>
      <c r="DT406" s="129"/>
      <c r="DU406" s="129"/>
      <c r="DV406" s="129"/>
      <c r="DW406" s="129"/>
      <c r="DX406" s="129"/>
      <c r="DY406" s="129"/>
      <c r="DZ406" s="129"/>
      <c r="EA406" s="129"/>
      <c r="EB406" s="129"/>
      <c r="EC406" s="129"/>
      <c r="ED406" s="129"/>
      <c r="EE406" s="129"/>
      <c r="EF406" s="129"/>
      <c r="EG406" s="129"/>
      <c r="EH406" s="129"/>
    </row>
    <row r="407" spans="2:138" ht="15" customHeight="1">
      <c r="B407" s="104" t="s">
        <v>539</v>
      </c>
      <c r="C407" s="106" t="s">
        <v>264</v>
      </c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243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93"/>
      <c r="AG407" s="93"/>
      <c r="AH407" s="183"/>
      <c r="AI407" s="183"/>
      <c r="AJ407" s="183"/>
      <c r="AK407" s="183"/>
      <c r="AL407" s="183"/>
      <c r="AM407" s="183"/>
      <c r="AN407" s="183"/>
      <c r="AO407" s="183"/>
      <c r="AP407" s="183"/>
      <c r="AQ407" s="183"/>
      <c r="AR407" s="183"/>
      <c r="AS407" s="183"/>
      <c r="AT407" s="183"/>
      <c r="AU407" s="183"/>
      <c r="AV407" s="183"/>
      <c r="AW407" s="183"/>
      <c r="AX407" s="183"/>
      <c r="AY407" s="183"/>
      <c r="AZ407" s="132"/>
      <c r="BA407" s="132"/>
      <c r="BB407" s="132"/>
      <c r="BC407" s="132"/>
      <c r="BD407" s="132"/>
      <c r="BE407" s="132"/>
      <c r="BF407" s="132"/>
      <c r="BG407" s="132"/>
      <c r="BH407" s="132"/>
      <c r="BI407" s="132"/>
      <c r="BJ407" s="132"/>
      <c r="BK407" s="132"/>
      <c r="BL407" s="132"/>
      <c r="BM407" s="132"/>
      <c r="BN407" s="132"/>
      <c r="BO407" s="132"/>
      <c r="BP407" s="132"/>
      <c r="BQ407" s="132"/>
      <c r="BR407" s="132"/>
      <c r="BS407" s="132"/>
      <c r="BT407" s="132"/>
      <c r="BU407" s="132"/>
      <c r="BV407" s="132"/>
      <c r="BW407" s="132"/>
      <c r="BX407" s="132"/>
      <c r="BY407" s="132"/>
      <c r="BZ407" s="132"/>
      <c r="CA407" s="132"/>
      <c r="CB407" s="132"/>
      <c r="CC407" s="132"/>
      <c r="CD407" s="132"/>
      <c r="CE407" s="132"/>
      <c r="CF407" s="96"/>
      <c r="CG407" s="96"/>
      <c r="CH407" s="96"/>
      <c r="CI407" s="183"/>
      <c r="CJ407" s="183"/>
      <c r="CK407" s="183"/>
      <c r="CL407" s="183"/>
      <c r="CM407" s="183"/>
      <c r="CN407" s="183"/>
      <c r="CO407" s="183"/>
      <c r="CP407" s="183"/>
      <c r="CQ407" s="183"/>
      <c r="CR407" s="183"/>
      <c r="CS407" s="183"/>
      <c r="CT407" s="183"/>
      <c r="CU407" s="183"/>
      <c r="CV407" s="183"/>
      <c r="CW407" s="183"/>
      <c r="CX407" s="96"/>
      <c r="CY407" s="96"/>
      <c r="CZ407" s="96"/>
      <c r="DA407" s="96"/>
      <c r="DB407" s="96"/>
      <c r="DC407" s="96"/>
      <c r="DD407" s="96"/>
      <c r="DE407" s="96"/>
      <c r="DF407" s="96"/>
      <c r="DG407" s="96"/>
      <c r="DH407" s="96"/>
      <c r="DI407" s="96"/>
      <c r="DJ407" s="96"/>
      <c r="DK407" s="96"/>
      <c r="DL407" s="96"/>
      <c r="DM407" s="96"/>
      <c r="DN407" s="96"/>
      <c r="DO407" s="96"/>
      <c r="DP407" s="96"/>
      <c r="DQ407" s="96"/>
      <c r="DR407" s="96"/>
      <c r="DS407" s="96"/>
      <c r="DT407" s="96"/>
      <c r="DU407" s="96"/>
      <c r="DV407" s="96"/>
      <c r="DW407" s="96"/>
      <c r="DX407" s="96"/>
      <c r="DY407" s="96"/>
      <c r="DZ407" s="96"/>
      <c r="EA407" s="96"/>
      <c r="EB407" s="96"/>
      <c r="EC407" s="96"/>
      <c r="ED407" s="96"/>
      <c r="EE407" s="96"/>
      <c r="EF407" s="96"/>
      <c r="EG407" s="96"/>
      <c r="EH407" s="96"/>
    </row>
    <row r="408" spans="2:138" s="264" customFormat="1" ht="15" customHeight="1">
      <c r="B408" s="256" t="s">
        <v>540</v>
      </c>
      <c r="C408" s="253"/>
      <c r="D408" s="263"/>
      <c r="E408" s="263"/>
      <c r="F408" s="263"/>
      <c r="T408" s="265"/>
      <c r="AF408" s="266"/>
      <c r="AG408" s="266"/>
      <c r="AH408" s="267"/>
      <c r="AI408" s="267"/>
      <c r="AJ408" s="267"/>
      <c r="AK408" s="267"/>
      <c r="AL408" s="267"/>
      <c r="AM408" s="267"/>
      <c r="AN408" s="267"/>
      <c r="AO408" s="267"/>
      <c r="AP408" s="267"/>
      <c r="AQ408" s="267"/>
      <c r="AR408" s="267"/>
      <c r="AS408" s="267"/>
      <c r="AT408" s="267"/>
      <c r="AU408" s="267"/>
      <c r="AV408" s="267"/>
      <c r="AW408" s="267"/>
      <c r="AX408" s="267"/>
      <c r="AY408" s="267"/>
      <c r="CF408" s="266"/>
      <c r="CG408" s="266"/>
      <c r="CH408" s="266"/>
      <c r="CI408" s="267"/>
      <c r="CJ408" s="267"/>
      <c r="CK408" s="267"/>
      <c r="CL408" s="267"/>
      <c r="CM408" s="267"/>
      <c r="CN408" s="267"/>
      <c r="CO408" s="267"/>
      <c r="CP408" s="267"/>
      <c r="CQ408" s="267"/>
      <c r="CR408" s="267"/>
      <c r="CS408" s="267"/>
      <c r="CT408" s="267"/>
      <c r="CU408" s="267"/>
      <c r="CV408" s="267"/>
      <c r="CW408" s="267"/>
      <c r="CX408" s="266"/>
      <c r="CY408" s="266"/>
      <c r="CZ408" s="266"/>
      <c r="DA408" s="266"/>
      <c r="DB408" s="266"/>
      <c r="DC408" s="266"/>
      <c r="DD408" s="266"/>
      <c r="DE408" s="266"/>
      <c r="DF408" s="266"/>
      <c r="DG408" s="266"/>
      <c r="DH408" s="266"/>
      <c r="DI408" s="266"/>
      <c r="DJ408" s="266"/>
      <c r="DK408" s="266"/>
      <c r="DL408" s="266"/>
      <c r="DM408" s="266"/>
      <c r="DN408" s="266"/>
      <c r="DO408" s="266"/>
      <c r="DP408" s="266"/>
      <c r="DQ408" s="266"/>
      <c r="DR408" s="266"/>
      <c r="DS408" s="266"/>
      <c r="DT408" s="266"/>
      <c r="DU408" s="266"/>
      <c r="DV408" s="266"/>
      <c r="DW408" s="266"/>
      <c r="DX408" s="266"/>
      <c r="DY408" s="266"/>
      <c r="DZ408" s="266"/>
      <c r="EA408" s="266"/>
      <c r="EB408" s="266"/>
      <c r="EC408" s="266"/>
      <c r="ED408" s="266"/>
      <c r="EE408" s="266"/>
      <c r="EF408" s="266"/>
      <c r="EG408" s="266"/>
      <c r="EH408" s="266"/>
    </row>
    <row r="409" spans="2:138" ht="15" customHeight="1">
      <c r="B409" s="105" t="s">
        <v>541</v>
      </c>
      <c r="C409" s="106" t="s">
        <v>174</v>
      </c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243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93"/>
      <c r="AG409" s="93"/>
      <c r="AH409" s="183"/>
      <c r="AI409" s="183"/>
      <c r="AJ409" s="183"/>
      <c r="AK409" s="183"/>
      <c r="AL409" s="183"/>
      <c r="AM409" s="183"/>
      <c r="AN409" s="183"/>
      <c r="AO409" s="183"/>
      <c r="AP409" s="183"/>
      <c r="AQ409" s="183"/>
      <c r="AR409" s="183"/>
      <c r="AS409" s="183"/>
      <c r="AT409" s="183"/>
      <c r="AU409" s="183"/>
      <c r="AV409" s="183"/>
      <c r="AW409" s="183"/>
      <c r="AX409" s="183"/>
      <c r="AY409" s="183"/>
      <c r="AZ409" s="132"/>
      <c r="BA409" s="132"/>
      <c r="BB409" s="132"/>
      <c r="BC409" s="132"/>
      <c r="BD409" s="132"/>
      <c r="BE409" s="132"/>
      <c r="BF409" s="132"/>
      <c r="BG409" s="132"/>
      <c r="BH409" s="132"/>
      <c r="BI409" s="132"/>
      <c r="BJ409" s="132"/>
      <c r="BK409" s="132"/>
      <c r="BL409" s="132"/>
      <c r="BM409" s="132"/>
      <c r="BN409" s="132"/>
      <c r="BO409" s="132"/>
      <c r="BP409" s="132"/>
      <c r="BQ409" s="132"/>
      <c r="BR409" s="132"/>
      <c r="BS409" s="132"/>
      <c r="BT409" s="132"/>
      <c r="BU409" s="132"/>
      <c r="BV409" s="132"/>
      <c r="BW409" s="132"/>
      <c r="BX409" s="132"/>
      <c r="BY409" s="132"/>
      <c r="BZ409" s="132"/>
      <c r="CA409" s="132"/>
      <c r="CB409" s="132"/>
      <c r="CC409" s="132"/>
      <c r="CD409" s="132"/>
      <c r="CE409" s="132"/>
      <c r="CF409" s="96"/>
      <c r="CG409" s="96"/>
      <c r="CH409" s="96"/>
      <c r="CI409" s="183"/>
      <c r="CJ409" s="183"/>
      <c r="CK409" s="183"/>
      <c r="CL409" s="183"/>
      <c r="CM409" s="183"/>
      <c r="CN409" s="183"/>
      <c r="CO409" s="183"/>
      <c r="CP409" s="183"/>
      <c r="CQ409" s="183"/>
      <c r="CR409" s="183"/>
      <c r="CS409" s="183"/>
      <c r="CT409" s="183"/>
      <c r="CU409" s="183"/>
      <c r="CV409" s="183"/>
      <c r="CW409" s="183"/>
      <c r="CX409" s="96"/>
      <c r="CY409" s="96"/>
      <c r="CZ409" s="96"/>
      <c r="DA409" s="96"/>
      <c r="DB409" s="96"/>
      <c r="DC409" s="96"/>
      <c r="DD409" s="96"/>
      <c r="DE409" s="96"/>
      <c r="DF409" s="96"/>
      <c r="DG409" s="96"/>
      <c r="DH409" s="96"/>
      <c r="DI409" s="96"/>
      <c r="DJ409" s="96"/>
      <c r="DK409" s="96"/>
      <c r="DL409" s="96"/>
      <c r="DM409" s="96"/>
      <c r="DN409" s="96"/>
      <c r="DO409" s="96"/>
      <c r="DP409" s="96"/>
      <c r="DQ409" s="96"/>
      <c r="DR409" s="96"/>
      <c r="DS409" s="96"/>
      <c r="DT409" s="96"/>
      <c r="DU409" s="96"/>
      <c r="DV409" s="96"/>
      <c r="DW409" s="96"/>
      <c r="DX409" s="96"/>
      <c r="DY409" s="96"/>
      <c r="DZ409" s="96"/>
      <c r="EA409" s="96"/>
      <c r="EB409" s="96"/>
      <c r="EC409" s="96"/>
      <c r="ED409" s="96"/>
      <c r="EE409" s="96"/>
      <c r="EF409" s="96"/>
      <c r="EG409" s="96"/>
      <c r="EH409" s="96"/>
    </row>
    <row r="410" spans="2:138" ht="15" customHeight="1">
      <c r="B410" s="105" t="s">
        <v>542</v>
      </c>
      <c r="C410" s="106" t="s">
        <v>153</v>
      </c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243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93"/>
      <c r="AG410" s="93"/>
      <c r="AH410" s="183"/>
      <c r="AI410" s="183"/>
      <c r="AJ410" s="183"/>
      <c r="AK410" s="183"/>
      <c r="AL410" s="183"/>
      <c r="AM410" s="183"/>
      <c r="AN410" s="183"/>
      <c r="AO410" s="183"/>
      <c r="AP410" s="183"/>
      <c r="AQ410" s="183"/>
      <c r="AR410" s="183"/>
      <c r="AS410" s="183"/>
      <c r="AT410" s="183"/>
      <c r="AU410" s="183"/>
      <c r="AV410" s="183"/>
      <c r="AW410" s="183"/>
      <c r="AX410" s="183"/>
      <c r="AY410" s="183"/>
      <c r="AZ410" s="132"/>
      <c r="BA410" s="132"/>
      <c r="BB410" s="132"/>
      <c r="BC410" s="132"/>
      <c r="BD410" s="132"/>
      <c r="BE410" s="132"/>
      <c r="BF410" s="132"/>
      <c r="BG410" s="132"/>
      <c r="BH410" s="132"/>
      <c r="BI410" s="132"/>
      <c r="BJ410" s="132"/>
      <c r="BK410" s="132"/>
      <c r="BL410" s="132"/>
      <c r="BM410" s="132"/>
      <c r="BN410" s="132"/>
      <c r="BO410" s="132"/>
      <c r="BP410" s="132"/>
      <c r="BQ410" s="132"/>
      <c r="BR410" s="132"/>
      <c r="BS410" s="132"/>
      <c r="BT410" s="132"/>
      <c r="BU410" s="132"/>
      <c r="BV410" s="132"/>
      <c r="BW410" s="132"/>
      <c r="BX410" s="132"/>
      <c r="BY410" s="132"/>
      <c r="BZ410" s="132"/>
      <c r="CA410" s="132"/>
      <c r="CB410" s="132"/>
      <c r="CC410" s="132"/>
      <c r="CD410" s="132"/>
      <c r="CE410" s="132"/>
      <c r="CF410" s="96"/>
      <c r="CG410" s="96"/>
      <c r="CH410" s="96"/>
      <c r="CI410" s="183"/>
      <c r="CJ410" s="183"/>
      <c r="CK410" s="183"/>
      <c r="CL410" s="183"/>
      <c r="CM410" s="183"/>
      <c r="CN410" s="183"/>
      <c r="CO410" s="183"/>
      <c r="CP410" s="183"/>
      <c r="CQ410" s="183"/>
      <c r="CR410" s="183"/>
      <c r="CS410" s="183"/>
      <c r="CT410" s="183"/>
      <c r="CU410" s="183"/>
      <c r="CV410" s="183"/>
      <c r="CW410" s="183"/>
      <c r="CX410" s="96"/>
      <c r="CY410" s="96"/>
      <c r="CZ410" s="96"/>
      <c r="DA410" s="96"/>
      <c r="DB410" s="96"/>
      <c r="DC410" s="96"/>
      <c r="DD410" s="96"/>
      <c r="DE410" s="96"/>
      <c r="DF410" s="96"/>
      <c r="DG410" s="96"/>
      <c r="DH410" s="96"/>
      <c r="DI410" s="96"/>
      <c r="DJ410" s="96"/>
      <c r="DK410" s="96"/>
      <c r="DL410" s="96"/>
      <c r="DM410" s="96"/>
      <c r="DN410" s="96"/>
      <c r="DO410" s="96"/>
      <c r="DP410" s="96"/>
      <c r="DQ410" s="96"/>
      <c r="DR410" s="96"/>
      <c r="DS410" s="96"/>
      <c r="DT410" s="96"/>
      <c r="DU410" s="96"/>
      <c r="DV410" s="96"/>
      <c r="DW410" s="96"/>
      <c r="DX410" s="96"/>
      <c r="DY410" s="96"/>
      <c r="DZ410" s="96"/>
      <c r="EA410" s="96"/>
      <c r="EB410" s="96"/>
      <c r="EC410" s="96"/>
      <c r="ED410" s="96"/>
      <c r="EE410" s="96"/>
      <c r="EF410" s="96"/>
      <c r="EG410" s="96"/>
      <c r="EH410" s="96"/>
    </row>
    <row r="411" spans="2:138" ht="15" customHeight="1">
      <c r="B411" s="105" t="s">
        <v>543</v>
      </c>
      <c r="C411" s="106" t="s">
        <v>181</v>
      </c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243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93"/>
      <c r="AG411" s="93"/>
      <c r="AH411" s="183"/>
      <c r="AI411" s="183"/>
      <c r="AJ411" s="183"/>
      <c r="AK411" s="183"/>
      <c r="AL411" s="183"/>
      <c r="AM411" s="183"/>
      <c r="AN411" s="183"/>
      <c r="AO411" s="183"/>
      <c r="AP411" s="183"/>
      <c r="AQ411" s="183"/>
      <c r="AR411" s="183"/>
      <c r="AS411" s="183"/>
      <c r="AT411" s="183"/>
      <c r="AU411" s="183"/>
      <c r="AV411" s="183"/>
      <c r="AW411" s="183"/>
      <c r="AX411" s="183"/>
      <c r="AY411" s="183"/>
      <c r="AZ411" s="132"/>
      <c r="BA411" s="132"/>
      <c r="BB411" s="132"/>
      <c r="BC411" s="132"/>
      <c r="BD411" s="132"/>
      <c r="BE411" s="132"/>
      <c r="BF411" s="132"/>
      <c r="BG411" s="132"/>
      <c r="BH411" s="132"/>
      <c r="BI411" s="132"/>
      <c r="BJ411" s="132"/>
      <c r="BK411" s="132"/>
      <c r="BL411" s="132"/>
      <c r="BM411" s="132"/>
      <c r="BN411" s="132"/>
      <c r="BO411" s="132"/>
      <c r="BP411" s="132"/>
      <c r="BQ411" s="132"/>
      <c r="BR411" s="132"/>
      <c r="BS411" s="132"/>
      <c r="BT411" s="132"/>
      <c r="BU411" s="132"/>
      <c r="BV411" s="132"/>
      <c r="BW411" s="132"/>
      <c r="BX411" s="132"/>
      <c r="BY411" s="132"/>
      <c r="BZ411" s="132"/>
      <c r="CA411" s="132"/>
      <c r="CB411" s="132"/>
      <c r="CC411" s="132"/>
      <c r="CD411" s="132"/>
      <c r="CE411" s="132"/>
      <c r="CF411" s="96"/>
      <c r="CG411" s="96"/>
      <c r="CH411" s="96"/>
      <c r="CI411" s="183"/>
      <c r="CJ411" s="183"/>
      <c r="CK411" s="183"/>
      <c r="CL411" s="183"/>
      <c r="CM411" s="183"/>
      <c r="CN411" s="183"/>
      <c r="CO411" s="183"/>
      <c r="CP411" s="183"/>
      <c r="CQ411" s="183"/>
      <c r="CR411" s="183"/>
      <c r="CS411" s="183"/>
      <c r="CT411" s="183"/>
      <c r="CU411" s="183"/>
      <c r="CV411" s="183"/>
      <c r="CW411" s="183"/>
      <c r="CX411" s="96"/>
      <c r="CY411" s="96"/>
      <c r="CZ411" s="96"/>
      <c r="DA411" s="96"/>
      <c r="DB411" s="96"/>
      <c r="DC411" s="96"/>
      <c r="DD411" s="96"/>
      <c r="DE411" s="96"/>
      <c r="DF411" s="96"/>
      <c r="DG411" s="96"/>
      <c r="DH411" s="96"/>
      <c r="DI411" s="96"/>
      <c r="DJ411" s="96"/>
      <c r="DK411" s="96"/>
      <c r="DL411" s="96"/>
      <c r="DM411" s="96"/>
      <c r="DN411" s="96"/>
      <c r="DO411" s="96"/>
      <c r="DP411" s="96"/>
      <c r="DQ411" s="96"/>
      <c r="DR411" s="96"/>
      <c r="DS411" s="96"/>
      <c r="DT411" s="96"/>
      <c r="DU411" s="96"/>
      <c r="DV411" s="96"/>
      <c r="DW411" s="96"/>
      <c r="DX411" s="96"/>
      <c r="DY411" s="96"/>
      <c r="DZ411" s="96"/>
      <c r="EA411" s="96"/>
      <c r="EB411" s="96"/>
      <c r="EC411" s="96"/>
      <c r="ED411" s="96"/>
      <c r="EE411" s="96"/>
      <c r="EF411" s="96"/>
      <c r="EG411" s="96"/>
      <c r="EH411" s="96"/>
    </row>
    <row r="412" spans="2:138" ht="15" customHeight="1">
      <c r="B412" s="105" t="s">
        <v>544</v>
      </c>
      <c r="C412" s="106" t="s">
        <v>181</v>
      </c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243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93"/>
      <c r="AG412" s="93"/>
      <c r="AH412" s="183"/>
      <c r="AI412" s="183"/>
      <c r="AJ412" s="183"/>
      <c r="AK412" s="183"/>
      <c r="AL412" s="183"/>
      <c r="AM412" s="183"/>
      <c r="AN412" s="183"/>
      <c r="AO412" s="183"/>
      <c r="AP412" s="183"/>
      <c r="AQ412" s="183"/>
      <c r="AR412" s="183"/>
      <c r="AS412" s="183"/>
      <c r="AT412" s="183"/>
      <c r="AU412" s="183"/>
      <c r="AV412" s="183"/>
      <c r="AW412" s="183"/>
      <c r="AX412" s="183"/>
      <c r="AY412" s="183"/>
      <c r="AZ412" s="132"/>
      <c r="BA412" s="132"/>
      <c r="BB412" s="132"/>
      <c r="BC412" s="132"/>
      <c r="BD412" s="132"/>
      <c r="BE412" s="132"/>
      <c r="BF412" s="132"/>
      <c r="BG412" s="132"/>
      <c r="BH412" s="132"/>
      <c r="BI412" s="132"/>
      <c r="BJ412" s="132"/>
      <c r="BK412" s="132"/>
      <c r="BL412" s="132"/>
      <c r="BM412" s="132"/>
      <c r="BN412" s="132"/>
      <c r="BO412" s="132"/>
      <c r="BP412" s="132"/>
      <c r="BQ412" s="132"/>
      <c r="BR412" s="132"/>
      <c r="BS412" s="132"/>
      <c r="BT412" s="132"/>
      <c r="BU412" s="132"/>
      <c r="BV412" s="132"/>
      <c r="BW412" s="132"/>
      <c r="BX412" s="132"/>
      <c r="BY412" s="132"/>
      <c r="BZ412" s="132"/>
      <c r="CA412" s="132"/>
      <c r="CB412" s="132"/>
      <c r="CC412" s="132"/>
      <c r="CD412" s="132"/>
      <c r="CE412" s="132"/>
      <c r="CF412" s="96"/>
      <c r="CG412" s="96"/>
      <c r="CH412" s="96"/>
      <c r="CI412" s="183"/>
      <c r="CJ412" s="183"/>
      <c r="CK412" s="183"/>
      <c r="CL412" s="183"/>
      <c r="CM412" s="183"/>
      <c r="CN412" s="183"/>
      <c r="CO412" s="183"/>
      <c r="CP412" s="183"/>
      <c r="CQ412" s="183"/>
      <c r="CR412" s="183"/>
      <c r="CS412" s="183"/>
      <c r="CT412" s="183"/>
      <c r="CU412" s="183"/>
      <c r="CV412" s="183"/>
      <c r="CW412" s="183"/>
      <c r="CX412" s="96"/>
      <c r="CY412" s="96"/>
      <c r="CZ412" s="96"/>
      <c r="DA412" s="96"/>
      <c r="DB412" s="96"/>
      <c r="DC412" s="96"/>
      <c r="DD412" s="96"/>
      <c r="DE412" s="96"/>
      <c r="DF412" s="96"/>
      <c r="DG412" s="96"/>
      <c r="DH412" s="96"/>
      <c r="DI412" s="96"/>
      <c r="DJ412" s="96"/>
      <c r="DK412" s="96"/>
      <c r="DL412" s="96"/>
      <c r="DM412" s="96"/>
      <c r="DN412" s="96"/>
      <c r="DO412" s="96"/>
      <c r="DP412" s="96"/>
      <c r="DQ412" s="96"/>
      <c r="DR412" s="96"/>
      <c r="DS412" s="96"/>
      <c r="DT412" s="96"/>
      <c r="DU412" s="96"/>
      <c r="DV412" s="96"/>
      <c r="DW412" s="96"/>
      <c r="DX412" s="96"/>
      <c r="DY412" s="96"/>
      <c r="DZ412" s="96"/>
      <c r="EA412" s="96"/>
      <c r="EB412" s="96"/>
      <c r="EC412" s="96"/>
      <c r="ED412" s="96"/>
      <c r="EE412" s="96"/>
      <c r="EF412" s="96"/>
      <c r="EG412" s="96"/>
      <c r="EH412" s="96"/>
    </row>
    <row r="413" spans="2:138" ht="15" customHeight="1">
      <c r="B413" s="104" t="s">
        <v>545</v>
      </c>
      <c r="C413" s="106" t="s">
        <v>181</v>
      </c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243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93"/>
      <c r="AG413" s="93"/>
      <c r="AH413" s="183"/>
      <c r="AI413" s="183"/>
      <c r="AJ413" s="183"/>
      <c r="AK413" s="183"/>
      <c r="AL413" s="183"/>
      <c r="AM413" s="183"/>
      <c r="AN413" s="183"/>
      <c r="AO413" s="183"/>
      <c r="AP413" s="183"/>
      <c r="AQ413" s="183"/>
      <c r="AR413" s="183"/>
      <c r="AS413" s="183"/>
      <c r="AT413" s="183"/>
      <c r="AU413" s="183"/>
      <c r="AV413" s="183"/>
      <c r="AW413" s="183"/>
      <c r="AX413" s="183"/>
      <c r="AY413" s="183"/>
      <c r="AZ413" s="132"/>
      <c r="BA413" s="132"/>
      <c r="BB413" s="132"/>
      <c r="BC413" s="132"/>
      <c r="BD413" s="132"/>
      <c r="BE413" s="132"/>
      <c r="BF413" s="132"/>
      <c r="BG413" s="132"/>
      <c r="BH413" s="132"/>
      <c r="BI413" s="132"/>
      <c r="BJ413" s="132"/>
      <c r="BK413" s="132"/>
      <c r="BL413" s="132"/>
      <c r="BM413" s="132"/>
      <c r="BN413" s="132"/>
      <c r="BO413" s="132"/>
      <c r="BP413" s="132"/>
      <c r="BQ413" s="132"/>
      <c r="BR413" s="132"/>
      <c r="BS413" s="132"/>
      <c r="BT413" s="132"/>
      <c r="BU413" s="132"/>
      <c r="BV413" s="132"/>
      <c r="BW413" s="132"/>
      <c r="BX413" s="132"/>
      <c r="BY413" s="132"/>
      <c r="BZ413" s="132"/>
      <c r="CA413" s="132"/>
      <c r="CB413" s="132"/>
      <c r="CC413" s="132"/>
      <c r="CD413" s="132"/>
      <c r="CE413" s="132"/>
      <c r="CF413" s="96"/>
      <c r="CG413" s="96"/>
      <c r="CH413" s="96"/>
      <c r="CI413" s="183"/>
      <c r="CJ413" s="183"/>
      <c r="CK413" s="183"/>
      <c r="CL413" s="183"/>
      <c r="CM413" s="183"/>
      <c r="CN413" s="183"/>
      <c r="CO413" s="183"/>
      <c r="CP413" s="183"/>
      <c r="CQ413" s="183"/>
      <c r="CR413" s="183"/>
      <c r="CS413" s="183"/>
      <c r="CT413" s="183"/>
      <c r="CU413" s="183"/>
      <c r="CV413" s="183"/>
      <c r="CW413" s="183"/>
      <c r="CX413" s="96"/>
      <c r="CY413" s="96"/>
      <c r="CZ413" s="96"/>
      <c r="DA413" s="96"/>
      <c r="DB413" s="96"/>
      <c r="DC413" s="96"/>
      <c r="DD413" s="96"/>
      <c r="DE413" s="96"/>
      <c r="DF413" s="96"/>
      <c r="DG413" s="96"/>
      <c r="DH413" s="96"/>
      <c r="DI413" s="96"/>
      <c r="DJ413" s="96"/>
      <c r="DK413" s="96"/>
      <c r="DL413" s="96"/>
      <c r="DM413" s="96"/>
      <c r="DN413" s="96"/>
      <c r="DO413" s="96"/>
      <c r="DP413" s="96"/>
      <c r="DQ413" s="96"/>
      <c r="DR413" s="96"/>
      <c r="DS413" s="96"/>
      <c r="DT413" s="96"/>
      <c r="DU413" s="96"/>
      <c r="DV413" s="96"/>
      <c r="DW413" s="96"/>
      <c r="DX413" s="96"/>
      <c r="DY413" s="96"/>
      <c r="DZ413" s="96"/>
      <c r="EA413" s="96"/>
      <c r="EB413" s="96"/>
      <c r="EC413" s="96"/>
      <c r="ED413" s="96"/>
      <c r="EE413" s="96"/>
      <c r="EF413" s="96"/>
      <c r="EG413" s="96"/>
      <c r="EH413" s="96"/>
    </row>
    <row r="414" spans="2:138" ht="15" customHeight="1">
      <c r="B414" s="104" t="s">
        <v>546</v>
      </c>
      <c r="C414" s="106" t="s">
        <v>183</v>
      </c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243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93"/>
      <c r="AG414" s="93"/>
      <c r="AH414" s="183"/>
      <c r="AI414" s="183"/>
      <c r="AJ414" s="183"/>
      <c r="AK414" s="183"/>
      <c r="AL414" s="183"/>
      <c r="AM414" s="183"/>
      <c r="AN414" s="183"/>
      <c r="AO414" s="183"/>
      <c r="AP414" s="183"/>
      <c r="AQ414" s="183"/>
      <c r="AR414" s="183"/>
      <c r="AS414" s="183"/>
      <c r="AT414" s="183"/>
      <c r="AU414" s="183"/>
      <c r="AV414" s="183"/>
      <c r="AW414" s="183"/>
      <c r="AX414" s="183"/>
      <c r="AY414" s="183"/>
      <c r="AZ414" s="132"/>
      <c r="BA414" s="132"/>
      <c r="BB414" s="132"/>
      <c r="BC414" s="132"/>
      <c r="BD414" s="132"/>
      <c r="BE414" s="132"/>
      <c r="BF414" s="132"/>
      <c r="BG414" s="132"/>
      <c r="BH414" s="132"/>
      <c r="BI414" s="132"/>
      <c r="BJ414" s="132"/>
      <c r="BK414" s="132"/>
      <c r="BL414" s="132"/>
      <c r="BM414" s="132"/>
      <c r="BN414" s="132"/>
      <c r="BO414" s="132"/>
      <c r="BP414" s="132"/>
      <c r="BQ414" s="132"/>
      <c r="BR414" s="132"/>
      <c r="BS414" s="132"/>
      <c r="BT414" s="132"/>
      <c r="BU414" s="132"/>
      <c r="BV414" s="132"/>
      <c r="BW414" s="132"/>
      <c r="BX414" s="132"/>
      <c r="BY414" s="132"/>
      <c r="BZ414" s="132"/>
      <c r="CA414" s="132"/>
      <c r="CB414" s="132"/>
      <c r="CC414" s="132"/>
      <c r="CD414" s="132"/>
      <c r="CE414" s="132"/>
      <c r="CF414" s="96"/>
      <c r="CG414" s="96"/>
      <c r="CH414" s="96"/>
      <c r="CI414" s="183"/>
      <c r="CJ414" s="183"/>
      <c r="CK414" s="183"/>
      <c r="CL414" s="183"/>
      <c r="CM414" s="183"/>
      <c r="CN414" s="183"/>
      <c r="CO414" s="183"/>
      <c r="CP414" s="183"/>
      <c r="CQ414" s="183"/>
      <c r="CR414" s="183"/>
      <c r="CS414" s="183"/>
      <c r="CT414" s="183"/>
      <c r="CU414" s="183"/>
      <c r="CV414" s="183"/>
      <c r="CW414" s="183"/>
      <c r="CX414" s="96"/>
      <c r="CY414" s="96"/>
      <c r="CZ414" s="96"/>
      <c r="DA414" s="96"/>
      <c r="DB414" s="96"/>
      <c r="DC414" s="96"/>
      <c r="DD414" s="96"/>
      <c r="DE414" s="96"/>
      <c r="DF414" s="96"/>
      <c r="DG414" s="96"/>
      <c r="DH414" s="96"/>
      <c r="DI414" s="96"/>
      <c r="DJ414" s="96"/>
      <c r="DK414" s="96"/>
      <c r="DL414" s="96"/>
      <c r="DM414" s="96"/>
      <c r="DN414" s="96"/>
      <c r="DO414" s="96"/>
      <c r="DP414" s="96"/>
      <c r="DQ414" s="96"/>
      <c r="DR414" s="96"/>
      <c r="DS414" s="96"/>
      <c r="DT414" s="96"/>
      <c r="DU414" s="96"/>
      <c r="DV414" s="96"/>
      <c r="DW414" s="96"/>
      <c r="DX414" s="96"/>
      <c r="DY414" s="96"/>
      <c r="DZ414" s="96"/>
      <c r="EA414" s="96"/>
      <c r="EB414" s="96"/>
      <c r="EC414" s="96"/>
      <c r="ED414" s="96"/>
      <c r="EE414" s="96"/>
      <c r="EF414" s="96"/>
      <c r="EG414" s="96"/>
      <c r="EH414" s="96"/>
    </row>
    <row r="415" spans="2:138" ht="15" customHeight="1">
      <c r="B415" s="104" t="s">
        <v>547</v>
      </c>
      <c r="C415" s="106" t="s">
        <v>181</v>
      </c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243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93"/>
      <c r="AG415" s="93"/>
      <c r="AH415" s="183"/>
      <c r="AI415" s="183"/>
      <c r="AJ415" s="183"/>
      <c r="AK415" s="183"/>
      <c r="AL415" s="183"/>
      <c r="AM415" s="183"/>
      <c r="AN415" s="183"/>
      <c r="AO415" s="183"/>
      <c r="AP415" s="183"/>
      <c r="AQ415" s="183"/>
      <c r="AR415" s="183"/>
      <c r="AS415" s="183"/>
      <c r="AT415" s="183"/>
      <c r="AU415" s="183"/>
      <c r="AV415" s="183"/>
      <c r="AW415" s="183"/>
      <c r="AX415" s="183"/>
      <c r="AY415" s="183"/>
      <c r="AZ415" s="132"/>
      <c r="BA415" s="132"/>
      <c r="BB415" s="132"/>
      <c r="BC415" s="132"/>
      <c r="BD415" s="132"/>
      <c r="BE415" s="132"/>
      <c r="BF415" s="132"/>
      <c r="BG415" s="132"/>
      <c r="BH415" s="132"/>
      <c r="BI415" s="132"/>
      <c r="BJ415" s="132"/>
      <c r="BK415" s="132"/>
      <c r="BL415" s="132"/>
      <c r="BM415" s="132"/>
      <c r="BN415" s="132"/>
      <c r="BO415" s="132"/>
      <c r="BP415" s="132"/>
      <c r="BQ415" s="132"/>
      <c r="BR415" s="132"/>
      <c r="BS415" s="132"/>
      <c r="BT415" s="132"/>
      <c r="BU415" s="132"/>
      <c r="BV415" s="132"/>
      <c r="BW415" s="132"/>
      <c r="BX415" s="132"/>
      <c r="BY415" s="132"/>
      <c r="BZ415" s="132"/>
      <c r="CA415" s="132"/>
      <c r="CB415" s="132"/>
      <c r="CC415" s="132"/>
      <c r="CD415" s="132"/>
      <c r="CE415" s="132"/>
      <c r="CF415" s="96"/>
      <c r="CG415" s="96"/>
      <c r="CH415" s="96"/>
      <c r="CI415" s="183"/>
      <c r="CJ415" s="183"/>
      <c r="CK415" s="183"/>
      <c r="CL415" s="183"/>
      <c r="CM415" s="183"/>
      <c r="CN415" s="183"/>
      <c r="CO415" s="183"/>
      <c r="CP415" s="183"/>
      <c r="CQ415" s="183"/>
      <c r="CR415" s="183"/>
      <c r="CS415" s="183"/>
      <c r="CT415" s="183"/>
      <c r="CU415" s="183"/>
      <c r="CV415" s="183"/>
      <c r="CW415" s="183"/>
      <c r="CX415" s="96"/>
      <c r="CY415" s="96"/>
      <c r="CZ415" s="96"/>
      <c r="DA415" s="96"/>
      <c r="DB415" s="96"/>
      <c r="DC415" s="96"/>
      <c r="DD415" s="96"/>
      <c r="DE415" s="96"/>
      <c r="DF415" s="96"/>
      <c r="DG415" s="96"/>
      <c r="DH415" s="96"/>
      <c r="DI415" s="96"/>
      <c r="DJ415" s="96"/>
      <c r="DK415" s="96"/>
      <c r="DL415" s="96"/>
      <c r="DM415" s="96"/>
      <c r="DN415" s="96"/>
      <c r="DO415" s="96"/>
      <c r="DP415" s="96"/>
      <c r="DQ415" s="96"/>
      <c r="DR415" s="96"/>
      <c r="DS415" s="96"/>
      <c r="DT415" s="96"/>
      <c r="DU415" s="96"/>
      <c r="DV415" s="96"/>
      <c r="DW415" s="96"/>
      <c r="DX415" s="96"/>
      <c r="DY415" s="96"/>
      <c r="DZ415" s="96"/>
      <c r="EA415" s="96"/>
      <c r="EB415" s="96"/>
      <c r="EC415" s="96"/>
      <c r="ED415" s="96"/>
      <c r="EE415" s="96"/>
      <c r="EF415" s="96"/>
      <c r="EG415" s="96"/>
      <c r="EH415" s="96"/>
    </row>
    <row r="416" spans="2:138" ht="15" customHeight="1">
      <c r="B416" s="104" t="s">
        <v>548</v>
      </c>
      <c r="C416" s="106" t="s">
        <v>183</v>
      </c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243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93"/>
      <c r="AG416" s="93"/>
      <c r="AH416" s="183"/>
      <c r="AI416" s="183"/>
      <c r="AJ416" s="183"/>
      <c r="AK416" s="183"/>
      <c r="AL416" s="183"/>
      <c r="AM416" s="183"/>
      <c r="AN416" s="183"/>
      <c r="AO416" s="183"/>
      <c r="AP416" s="183"/>
      <c r="AQ416" s="183"/>
      <c r="AR416" s="183"/>
      <c r="AS416" s="183"/>
      <c r="AT416" s="183"/>
      <c r="AU416" s="183"/>
      <c r="AV416" s="183"/>
      <c r="AW416" s="183"/>
      <c r="AX416" s="183"/>
      <c r="AY416" s="183"/>
      <c r="AZ416" s="132"/>
      <c r="BA416" s="132"/>
      <c r="BB416" s="132"/>
      <c r="BC416" s="132"/>
      <c r="BD416" s="132"/>
      <c r="BE416" s="132"/>
      <c r="BF416" s="132"/>
      <c r="BG416" s="132"/>
      <c r="BH416" s="132"/>
      <c r="BI416" s="132"/>
      <c r="BJ416" s="132"/>
      <c r="BK416" s="132"/>
      <c r="BL416" s="132"/>
      <c r="BM416" s="132"/>
      <c r="BN416" s="132"/>
      <c r="BO416" s="132"/>
      <c r="BP416" s="132"/>
      <c r="BQ416" s="132"/>
      <c r="BR416" s="132"/>
      <c r="BS416" s="132"/>
      <c r="BT416" s="132"/>
      <c r="BU416" s="132"/>
      <c r="BV416" s="132"/>
      <c r="BW416" s="132"/>
      <c r="BX416" s="132"/>
      <c r="BY416" s="132"/>
      <c r="BZ416" s="132"/>
      <c r="CA416" s="132"/>
      <c r="CB416" s="132"/>
      <c r="CC416" s="132"/>
      <c r="CD416" s="132"/>
      <c r="CE416" s="132"/>
      <c r="CF416" s="96"/>
      <c r="CG416" s="96"/>
      <c r="CH416" s="96"/>
      <c r="CI416" s="183"/>
      <c r="CJ416" s="183"/>
      <c r="CK416" s="183"/>
      <c r="CL416" s="183"/>
      <c r="CM416" s="183"/>
      <c r="CN416" s="183"/>
      <c r="CO416" s="183"/>
      <c r="CP416" s="183"/>
      <c r="CQ416" s="183"/>
      <c r="CR416" s="183"/>
      <c r="CS416" s="183"/>
      <c r="CT416" s="183"/>
      <c r="CU416" s="183"/>
      <c r="CV416" s="183"/>
      <c r="CW416" s="183"/>
      <c r="CX416" s="96"/>
      <c r="CY416" s="96"/>
      <c r="CZ416" s="96"/>
      <c r="DA416" s="96"/>
      <c r="DB416" s="96"/>
      <c r="DC416" s="96"/>
      <c r="DD416" s="96"/>
      <c r="DE416" s="96"/>
      <c r="DF416" s="96"/>
      <c r="DG416" s="96"/>
      <c r="DH416" s="96"/>
      <c r="DI416" s="96"/>
      <c r="DJ416" s="96"/>
      <c r="DK416" s="96"/>
      <c r="DL416" s="96"/>
      <c r="DM416" s="96"/>
      <c r="DN416" s="96"/>
      <c r="DO416" s="96"/>
      <c r="DP416" s="96"/>
      <c r="DQ416" s="96"/>
      <c r="DR416" s="96"/>
      <c r="DS416" s="96"/>
      <c r="DT416" s="96"/>
      <c r="DU416" s="96"/>
      <c r="DV416" s="96"/>
      <c r="DW416" s="96"/>
      <c r="DX416" s="96"/>
      <c r="DY416" s="96"/>
      <c r="DZ416" s="96"/>
      <c r="EA416" s="96"/>
      <c r="EB416" s="96"/>
      <c r="EC416" s="96"/>
      <c r="ED416" s="96"/>
      <c r="EE416" s="96"/>
      <c r="EF416" s="96"/>
      <c r="EG416" s="96"/>
      <c r="EH416" s="96"/>
    </row>
    <row r="417" spans="2:138" ht="15" customHeight="1">
      <c r="B417" s="104" t="s">
        <v>549</v>
      </c>
      <c r="C417" s="106" t="s">
        <v>183</v>
      </c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243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93"/>
      <c r="AG417" s="93"/>
      <c r="AH417" s="183"/>
      <c r="AI417" s="183"/>
      <c r="AJ417" s="183"/>
      <c r="AK417" s="183"/>
      <c r="AL417" s="183"/>
      <c r="AM417" s="183"/>
      <c r="AN417" s="183"/>
      <c r="AO417" s="183"/>
      <c r="AP417" s="183"/>
      <c r="AQ417" s="183"/>
      <c r="AR417" s="183"/>
      <c r="AS417" s="183"/>
      <c r="AT417" s="183"/>
      <c r="AU417" s="183"/>
      <c r="AV417" s="183"/>
      <c r="AW417" s="183"/>
      <c r="AX417" s="183"/>
      <c r="AY417" s="183"/>
      <c r="AZ417" s="132"/>
      <c r="BA417" s="132"/>
      <c r="BB417" s="132"/>
      <c r="BC417" s="132"/>
      <c r="BD417" s="132"/>
      <c r="BE417" s="132"/>
      <c r="BF417" s="132"/>
      <c r="BG417" s="132"/>
      <c r="BH417" s="132"/>
      <c r="BI417" s="132"/>
      <c r="BJ417" s="132"/>
      <c r="BK417" s="132"/>
      <c r="BL417" s="132"/>
      <c r="BM417" s="132"/>
      <c r="BN417" s="132"/>
      <c r="BO417" s="132"/>
      <c r="BP417" s="132"/>
      <c r="BQ417" s="132"/>
      <c r="BR417" s="132"/>
      <c r="BS417" s="132"/>
      <c r="BT417" s="132"/>
      <c r="BU417" s="132"/>
      <c r="BV417" s="132"/>
      <c r="BW417" s="132"/>
      <c r="BX417" s="132"/>
      <c r="BY417" s="132"/>
      <c r="BZ417" s="132"/>
      <c r="CA417" s="132"/>
      <c r="CB417" s="132"/>
      <c r="CC417" s="132"/>
      <c r="CD417" s="132"/>
      <c r="CE417" s="132"/>
      <c r="CF417" s="96"/>
      <c r="CG417" s="96"/>
      <c r="CH417" s="96"/>
      <c r="CI417" s="183"/>
      <c r="CJ417" s="183"/>
      <c r="CK417" s="183"/>
      <c r="CL417" s="183"/>
      <c r="CM417" s="183"/>
      <c r="CN417" s="183"/>
      <c r="CO417" s="183"/>
      <c r="CP417" s="183"/>
      <c r="CQ417" s="183"/>
      <c r="CR417" s="183"/>
      <c r="CS417" s="183"/>
      <c r="CT417" s="183"/>
      <c r="CU417" s="183"/>
      <c r="CV417" s="183"/>
      <c r="CW417" s="183"/>
      <c r="CX417" s="96"/>
      <c r="CY417" s="96"/>
      <c r="CZ417" s="96"/>
      <c r="DA417" s="96"/>
      <c r="DB417" s="96"/>
      <c r="DC417" s="96"/>
      <c r="DD417" s="96"/>
      <c r="DE417" s="96"/>
      <c r="DF417" s="96"/>
      <c r="DG417" s="96"/>
      <c r="DH417" s="96"/>
      <c r="DI417" s="96"/>
      <c r="DJ417" s="96"/>
      <c r="DK417" s="96"/>
      <c r="DL417" s="96"/>
      <c r="DM417" s="96"/>
      <c r="DN417" s="96"/>
      <c r="DO417" s="96"/>
      <c r="DP417" s="96"/>
      <c r="DQ417" s="96"/>
      <c r="DR417" s="96"/>
      <c r="DS417" s="96"/>
      <c r="DT417" s="96"/>
      <c r="DU417" s="96"/>
      <c r="DV417" s="96"/>
      <c r="DW417" s="96"/>
      <c r="DX417" s="96"/>
      <c r="DY417" s="96"/>
      <c r="DZ417" s="96"/>
      <c r="EA417" s="96"/>
      <c r="EB417" s="96"/>
      <c r="EC417" s="96"/>
      <c r="ED417" s="96"/>
      <c r="EE417" s="96"/>
      <c r="EF417" s="96"/>
      <c r="EG417" s="96"/>
      <c r="EH417" s="96"/>
    </row>
    <row r="418" spans="2:138" ht="15" customHeight="1">
      <c r="B418" s="104" t="s">
        <v>550</v>
      </c>
      <c r="C418" s="106" t="s">
        <v>264</v>
      </c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243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93"/>
      <c r="AG418" s="93"/>
      <c r="AH418" s="183"/>
      <c r="AI418" s="183"/>
      <c r="AJ418" s="183"/>
      <c r="AK418" s="183"/>
      <c r="AL418" s="183"/>
      <c r="AM418" s="183"/>
      <c r="AN418" s="183"/>
      <c r="AO418" s="183"/>
      <c r="AP418" s="183"/>
      <c r="AQ418" s="183"/>
      <c r="AR418" s="183"/>
      <c r="AS418" s="183"/>
      <c r="AT418" s="183"/>
      <c r="AU418" s="183"/>
      <c r="AV418" s="183"/>
      <c r="AW418" s="183"/>
      <c r="AX418" s="183"/>
      <c r="AY418" s="183"/>
      <c r="AZ418" s="132"/>
      <c r="BA418" s="132"/>
      <c r="BB418" s="132"/>
      <c r="BC418" s="132"/>
      <c r="BD418" s="132"/>
      <c r="BE418" s="132"/>
      <c r="BF418" s="132"/>
      <c r="BG418" s="132"/>
      <c r="BH418" s="132"/>
      <c r="BI418" s="132"/>
      <c r="BJ418" s="132"/>
      <c r="BK418" s="132"/>
      <c r="BL418" s="132"/>
      <c r="BM418" s="132"/>
      <c r="BN418" s="132"/>
      <c r="BO418" s="132"/>
      <c r="BP418" s="132"/>
      <c r="BQ418" s="132"/>
      <c r="BR418" s="132"/>
      <c r="BS418" s="132"/>
      <c r="BT418" s="132"/>
      <c r="BU418" s="132"/>
      <c r="BV418" s="132"/>
      <c r="BW418" s="132"/>
      <c r="BX418" s="132"/>
      <c r="BY418" s="132"/>
      <c r="BZ418" s="132"/>
      <c r="CA418" s="132"/>
      <c r="CB418" s="132"/>
      <c r="CC418" s="132"/>
      <c r="CD418" s="132"/>
      <c r="CE418" s="132"/>
      <c r="CF418" s="96"/>
      <c r="CG418" s="96"/>
      <c r="CH418" s="96"/>
      <c r="CI418" s="183"/>
      <c r="CJ418" s="183"/>
      <c r="CK418" s="183"/>
      <c r="CL418" s="183"/>
      <c r="CM418" s="183"/>
      <c r="CN418" s="183"/>
      <c r="CO418" s="183"/>
      <c r="CP418" s="183"/>
      <c r="CQ418" s="183"/>
      <c r="CR418" s="183"/>
      <c r="CS418" s="183"/>
      <c r="CT418" s="183"/>
      <c r="CU418" s="183"/>
      <c r="CV418" s="183"/>
      <c r="CW418" s="183"/>
      <c r="CX418" s="96"/>
      <c r="CY418" s="96"/>
      <c r="CZ418" s="96"/>
      <c r="DA418" s="96"/>
      <c r="DB418" s="96"/>
      <c r="DC418" s="96"/>
      <c r="DD418" s="96"/>
      <c r="DE418" s="96"/>
      <c r="DF418" s="96"/>
      <c r="DG418" s="96"/>
      <c r="DH418" s="96"/>
      <c r="DI418" s="96"/>
      <c r="DJ418" s="96"/>
      <c r="DK418" s="96"/>
      <c r="DL418" s="96"/>
      <c r="DM418" s="96"/>
      <c r="DN418" s="96"/>
      <c r="DO418" s="96"/>
      <c r="DP418" s="96"/>
      <c r="DQ418" s="96"/>
      <c r="DR418" s="96"/>
      <c r="DS418" s="96"/>
      <c r="DT418" s="96"/>
      <c r="DU418" s="96"/>
      <c r="DV418" s="96"/>
      <c r="DW418" s="96"/>
      <c r="DX418" s="96"/>
      <c r="DY418" s="96"/>
      <c r="DZ418" s="96"/>
      <c r="EA418" s="96"/>
      <c r="EB418" s="96"/>
      <c r="EC418" s="96"/>
      <c r="ED418" s="96"/>
      <c r="EE418" s="96"/>
      <c r="EF418" s="96"/>
      <c r="EG418" s="96"/>
      <c r="EH418" s="96"/>
    </row>
    <row r="419" spans="2:138" s="264" customFormat="1">
      <c r="B419" s="256" t="s">
        <v>551</v>
      </c>
      <c r="C419" s="253"/>
      <c r="D419" s="263"/>
      <c r="E419" s="263"/>
      <c r="F419" s="263"/>
      <c r="H419" s="269"/>
      <c r="I419" s="269"/>
      <c r="J419" s="269"/>
      <c r="K419" s="269"/>
      <c r="L419" s="269"/>
      <c r="M419" s="269"/>
      <c r="N419" s="269"/>
      <c r="O419" s="269"/>
      <c r="P419" s="269"/>
      <c r="Q419" s="269"/>
      <c r="R419" s="269"/>
      <c r="S419" s="269"/>
      <c r="T419" s="268"/>
      <c r="U419" s="269"/>
      <c r="V419" s="269"/>
      <c r="W419" s="269"/>
      <c r="X419" s="269"/>
      <c r="Y419" s="269"/>
      <c r="Z419" s="269"/>
      <c r="AA419" s="269"/>
      <c r="AB419" s="269"/>
      <c r="AC419" s="269"/>
      <c r="AD419" s="269"/>
      <c r="AE419" s="269"/>
      <c r="AF419" s="269"/>
      <c r="AG419" s="269"/>
      <c r="AH419" s="268"/>
      <c r="AI419" s="268"/>
      <c r="AJ419" s="268"/>
      <c r="AK419" s="268"/>
      <c r="AL419" s="268"/>
      <c r="AM419" s="268"/>
      <c r="AN419" s="268"/>
      <c r="AO419" s="268"/>
      <c r="AP419" s="268"/>
      <c r="AQ419" s="268"/>
      <c r="AR419" s="268"/>
      <c r="AS419" s="268"/>
      <c r="AT419" s="268"/>
      <c r="AU419" s="268"/>
      <c r="AV419" s="268"/>
      <c r="AW419" s="268"/>
      <c r="AX419" s="268"/>
      <c r="AY419" s="268"/>
      <c r="AZ419" s="269"/>
      <c r="BA419" s="269"/>
      <c r="BB419" s="269"/>
      <c r="BC419" s="269"/>
      <c r="BD419" s="269"/>
      <c r="BE419" s="269"/>
      <c r="BF419" s="269"/>
      <c r="BG419" s="269"/>
      <c r="BH419" s="269"/>
      <c r="BI419" s="269"/>
      <c r="BJ419" s="269"/>
      <c r="BK419" s="269"/>
      <c r="BL419" s="269"/>
      <c r="BM419" s="269"/>
      <c r="BN419" s="269"/>
      <c r="BO419" s="269"/>
      <c r="BP419" s="269"/>
      <c r="BQ419" s="269"/>
      <c r="BR419" s="269"/>
      <c r="BS419" s="269"/>
      <c r="BT419" s="269"/>
      <c r="BU419" s="269"/>
      <c r="BV419" s="269"/>
      <c r="BW419" s="269"/>
      <c r="BX419" s="269"/>
      <c r="BY419" s="269"/>
      <c r="BZ419" s="269"/>
      <c r="CA419" s="269"/>
      <c r="CB419" s="269"/>
      <c r="CC419" s="269"/>
      <c r="CD419" s="269"/>
      <c r="CE419" s="269"/>
      <c r="CF419" s="269"/>
      <c r="CG419" s="269"/>
      <c r="CH419" s="269"/>
      <c r="CI419" s="268"/>
      <c r="CJ419" s="268"/>
      <c r="CK419" s="268"/>
      <c r="CL419" s="268"/>
      <c r="CM419" s="268"/>
      <c r="CN419" s="268"/>
      <c r="CO419" s="268"/>
      <c r="CP419" s="268"/>
      <c r="CQ419" s="268"/>
      <c r="CR419" s="268"/>
      <c r="CS419" s="268"/>
      <c r="CT419" s="268"/>
      <c r="CU419" s="268"/>
      <c r="CV419" s="268"/>
      <c r="CW419" s="268"/>
      <c r="CX419" s="269"/>
      <c r="CY419" s="269"/>
      <c r="CZ419" s="269"/>
      <c r="DA419" s="269"/>
      <c r="DB419" s="269"/>
      <c r="DC419" s="269"/>
      <c r="DD419" s="269"/>
      <c r="DE419" s="269"/>
      <c r="DF419" s="269"/>
      <c r="DG419" s="269"/>
      <c r="DH419" s="269"/>
      <c r="DI419" s="269"/>
      <c r="DJ419" s="269"/>
      <c r="DK419" s="269"/>
      <c r="DL419" s="269"/>
      <c r="DM419" s="269"/>
      <c r="DN419" s="269"/>
      <c r="DO419" s="269"/>
      <c r="DP419" s="269"/>
      <c r="DQ419" s="269"/>
      <c r="DR419" s="269"/>
      <c r="DS419" s="269"/>
      <c r="DT419" s="269"/>
      <c r="DU419" s="269"/>
      <c r="DV419" s="269"/>
      <c r="DW419" s="269"/>
      <c r="DX419" s="269"/>
      <c r="DY419" s="269"/>
      <c r="DZ419" s="269"/>
      <c r="EA419" s="269"/>
      <c r="EB419" s="269"/>
      <c r="EC419" s="269"/>
      <c r="ED419" s="269"/>
      <c r="EE419" s="269"/>
      <c r="EF419" s="269"/>
      <c r="EG419" s="269"/>
      <c r="EH419" s="269"/>
    </row>
    <row r="420" spans="2:138">
      <c r="B420" s="105" t="s">
        <v>552</v>
      </c>
      <c r="C420" s="106" t="s">
        <v>174</v>
      </c>
      <c r="H420" s="136">
        <v>9</v>
      </c>
      <c r="I420" s="136">
        <v>9</v>
      </c>
      <c r="J420" s="136">
        <v>9</v>
      </c>
      <c r="K420" s="136">
        <v>9</v>
      </c>
      <c r="L420" s="136">
        <v>9</v>
      </c>
      <c r="M420" s="136">
        <v>9</v>
      </c>
      <c r="N420" s="136">
        <v>9</v>
      </c>
      <c r="O420" s="136">
        <v>9</v>
      </c>
      <c r="P420" s="136">
        <v>9</v>
      </c>
      <c r="Q420" s="136">
        <v>9</v>
      </c>
      <c r="R420" s="136">
        <v>9</v>
      </c>
      <c r="S420" s="136"/>
      <c r="T420" s="205">
        <v>9</v>
      </c>
      <c r="U420" s="205">
        <v>9</v>
      </c>
      <c r="V420" s="205">
        <v>9</v>
      </c>
      <c r="W420" s="136"/>
      <c r="X420" s="136"/>
      <c r="Y420" s="136"/>
      <c r="Z420" s="136"/>
      <c r="AA420" s="136"/>
      <c r="AB420" s="136"/>
      <c r="AC420" s="136"/>
      <c r="AD420" s="136"/>
      <c r="AE420" s="136"/>
      <c r="AF420" s="94"/>
      <c r="AG420" s="94"/>
      <c r="AH420" s="183"/>
      <c r="AI420" s="183"/>
      <c r="AJ420" s="183"/>
      <c r="AK420" s="183"/>
      <c r="AL420" s="183"/>
      <c r="AM420" s="183"/>
      <c r="AN420" s="183"/>
      <c r="AO420" s="183"/>
      <c r="AP420" s="183"/>
      <c r="AQ420" s="183"/>
      <c r="AR420" s="183"/>
      <c r="AS420" s="183"/>
      <c r="AT420" s="183"/>
      <c r="AU420" s="183"/>
      <c r="AV420" s="183"/>
      <c r="AW420" s="183"/>
      <c r="AX420" s="183"/>
      <c r="AY420" s="183"/>
      <c r="AZ420" s="136">
        <v>9</v>
      </c>
      <c r="BA420" s="136">
        <v>9</v>
      </c>
      <c r="BB420" s="136">
        <v>9</v>
      </c>
      <c r="BC420" s="136">
        <v>9</v>
      </c>
      <c r="BD420" s="136">
        <v>9</v>
      </c>
      <c r="BE420" s="136">
        <v>9</v>
      </c>
      <c r="BF420" s="136">
        <v>9</v>
      </c>
      <c r="BG420" s="136">
        <v>9</v>
      </c>
      <c r="BH420" s="136">
        <v>9</v>
      </c>
      <c r="BI420" s="136">
        <v>9</v>
      </c>
      <c r="BJ420" s="136">
        <v>9</v>
      </c>
      <c r="BK420" s="136">
        <v>9</v>
      </c>
      <c r="BL420" s="136">
        <v>9</v>
      </c>
      <c r="BM420" s="136">
        <v>9</v>
      </c>
      <c r="BN420" s="136">
        <v>9</v>
      </c>
      <c r="BO420" s="136">
        <v>9</v>
      </c>
      <c r="BP420" s="136">
        <v>9</v>
      </c>
      <c r="BQ420" s="136">
        <v>9</v>
      </c>
      <c r="BR420" s="136">
        <v>9</v>
      </c>
      <c r="BS420" s="136">
        <v>9</v>
      </c>
      <c r="BT420" s="136">
        <v>9</v>
      </c>
      <c r="BU420" s="136">
        <v>9</v>
      </c>
      <c r="BV420" s="136">
        <v>9</v>
      </c>
      <c r="BW420" s="136">
        <v>9</v>
      </c>
      <c r="BX420" s="136">
        <v>9</v>
      </c>
      <c r="BY420" s="136">
        <v>9</v>
      </c>
      <c r="BZ420" s="136">
        <v>9</v>
      </c>
      <c r="CA420" s="136">
        <v>9</v>
      </c>
      <c r="CB420" s="136">
        <v>9</v>
      </c>
      <c r="CC420" s="136">
        <v>9</v>
      </c>
      <c r="CD420" s="136">
        <v>9</v>
      </c>
      <c r="CE420" s="136">
        <v>9</v>
      </c>
      <c r="CF420" s="96">
        <v>9</v>
      </c>
      <c r="CG420" s="96">
        <v>9</v>
      </c>
      <c r="CH420" s="96">
        <v>9</v>
      </c>
      <c r="CI420" s="195">
        <v>9</v>
      </c>
      <c r="CJ420" s="195">
        <v>9</v>
      </c>
      <c r="CK420" s="195">
        <v>9</v>
      </c>
      <c r="CL420" s="195">
        <v>9</v>
      </c>
      <c r="CM420" s="195">
        <v>9</v>
      </c>
      <c r="CN420" s="195">
        <v>9</v>
      </c>
      <c r="CO420" s="195">
        <v>9</v>
      </c>
      <c r="CP420" s="195">
        <v>9</v>
      </c>
      <c r="CQ420" s="195">
        <v>9</v>
      </c>
      <c r="CR420" s="195">
        <v>9</v>
      </c>
      <c r="CS420" s="195">
        <v>9</v>
      </c>
      <c r="CT420" s="195">
        <v>9</v>
      </c>
      <c r="CU420" s="195">
        <v>9</v>
      </c>
      <c r="CV420" s="195">
        <v>9</v>
      </c>
      <c r="CW420" s="195">
        <v>9</v>
      </c>
      <c r="CX420" s="96">
        <v>9</v>
      </c>
      <c r="CY420" s="96"/>
      <c r="CZ420" s="96"/>
      <c r="DA420" s="96"/>
      <c r="DB420" s="96"/>
      <c r="DC420" s="96"/>
      <c r="DD420" s="96"/>
      <c r="DE420" s="96"/>
      <c r="DF420" s="96"/>
      <c r="DG420" s="96"/>
      <c r="DH420" s="96"/>
      <c r="DI420" s="96"/>
      <c r="DJ420" s="96"/>
      <c r="DK420" s="96"/>
      <c r="DL420" s="96"/>
      <c r="DM420" s="96"/>
      <c r="DN420" s="96"/>
      <c r="DO420" s="96"/>
      <c r="DP420" s="96"/>
      <c r="DQ420" s="96"/>
      <c r="DR420" s="96"/>
      <c r="DS420" s="96"/>
      <c r="DT420" s="96"/>
      <c r="DU420" s="96"/>
      <c r="DV420" s="96"/>
      <c r="DW420" s="96"/>
      <c r="DX420" s="96"/>
      <c r="DY420" s="96"/>
      <c r="DZ420" s="96"/>
      <c r="EA420" s="96"/>
      <c r="EB420" s="96"/>
      <c r="EC420" s="96"/>
      <c r="ED420" s="96"/>
      <c r="EE420" s="96"/>
      <c r="EF420" s="96"/>
      <c r="EG420" s="96"/>
      <c r="EH420" s="96"/>
    </row>
    <row r="421" spans="2:138">
      <c r="B421" s="105" t="s">
        <v>553</v>
      </c>
      <c r="C421" s="106" t="s">
        <v>153</v>
      </c>
      <c r="H421" s="96">
        <f t="shared" ref="H421:P421" si="212">+H9</f>
        <v>4901403.1169040734</v>
      </c>
      <c r="I421" s="96">
        <f t="shared" si="212"/>
        <v>4381918.4043195881</v>
      </c>
      <c r="J421" s="96">
        <f t="shared" si="212"/>
        <v>4653657.3910258804</v>
      </c>
      <c r="K421" s="96">
        <f t="shared" si="212"/>
        <v>3891953.7868607142</v>
      </c>
      <c r="L421" s="96">
        <f t="shared" si="212"/>
        <v>4002051.130479808</v>
      </c>
      <c r="M421" s="96">
        <f t="shared" si="212"/>
        <v>3823373.7842310537</v>
      </c>
      <c r="N421" s="96">
        <f t="shared" si="212"/>
        <v>4216690.5430963226</v>
      </c>
      <c r="O421" s="96">
        <f t="shared" si="212"/>
        <v>3746446.65</v>
      </c>
      <c r="P421" s="96">
        <f t="shared" si="212"/>
        <v>4002530.5845324751</v>
      </c>
      <c r="Q421" s="96">
        <f>+Q333</f>
        <v>3847318.8000001237</v>
      </c>
      <c r="R421" s="96">
        <v>3867046</v>
      </c>
      <c r="S421" s="96"/>
      <c r="T421" s="183">
        <v>4622634</v>
      </c>
      <c r="U421" s="183">
        <f>+U333</f>
        <v>3986891.3412750126</v>
      </c>
      <c r="V421" s="183">
        <f>+V333</f>
        <v>4217407.8641366176</v>
      </c>
      <c r="W421" s="96"/>
      <c r="X421" s="96"/>
      <c r="Y421" s="96"/>
      <c r="Z421" s="96"/>
      <c r="AA421" s="96"/>
      <c r="AB421" s="96"/>
      <c r="AC421" s="96"/>
      <c r="AD421" s="96"/>
      <c r="AE421" s="96"/>
      <c r="AF421" s="94"/>
      <c r="AG421" s="94"/>
      <c r="AH421" s="183"/>
      <c r="AI421" s="183"/>
      <c r="AJ421" s="183"/>
      <c r="AK421" s="183"/>
      <c r="AL421" s="183"/>
      <c r="AM421" s="183"/>
      <c r="AN421" s="183"/>
      <c r="AO421" s="183"/>
      <c r="AP421" s="183"/>
      <c r="AQ421" s="183"/>
      <c r="AR421" s="183"/>
      <c r="AS421" s="183"/>
      <c r="AT421" s="183"/>
      <c r="AU421" s="183"/>
      <c r="AV421" s="183"/>
      <c r="AW421" s="183"/>
      <c r="AX421" s="183"/>
      <c r="AY421" s="183"/>
      <c r="AZ421" s="96">
        <f t="shared" ref="AZ421:BZ421" si="213">+AZ9</f>
        <v>1031892.0999999999</v>
      </c>
      <c r="BA421" s="96">
        <f t="shared" si="213"/>
        <v>1077652.9338284845</v>
      </c>
      <c r="BB421" s="96">
        <f t="shared" si="213"/>
        <v>903057.00371900818</v>
      </c>
      <c r="BC421" s="96">
        <f t="shared" si="213"/>
        <v>822749.97338783252</v>
      </c>
      <c r="BD421" s="96">
        <f t="shared" si="213"/>
        <v>695686</v>
      </c>
      <c r="BE421" s="96">
        <f t="shared" si="213"/>
        <v>617010.23999999813</v>
      </c>
      <c r="BF421" s="96">
        <f t="shared" si="213"/>
        <v>780956.87999998988</v>
      </c>
      <c r="BG421" s="96">
        <f t="shared" si="213"/>
        <v>819868</v>
      </c>
      <c r="BH421" s="96">
        <f t="shared" si="213"/>
        <v>919294.23999999044</v>
      </c>
      <c r="BI421" s="96">
        <f t="shared" si="213"/>
        <v>840880.15999999258</v>
      </c>
      <c r="BJ421" s="96">
        <f t="shared" si="213"/>
        <v>893521.11999998207</v>
      </c>
      <c r="BK421" s="96">
        <f t="shared" si="213"/>
        <v>839739.67999999539</v>
      </c>
      <c r="BL421" s="96">
        <f t="shared" si="213"/>
        <v>841925</v>
      </c>
      <c r="BM421" s="96">
        <f t="shared" si="213"/>
        <v>764360.08000000857</v>
      </c>
      <c r="BN421" s="96">
        <f t="shared" si="213"/>
        <v>812444</v>
      </c>
      <c r="BO421" s="96">
        <f t="shared" si="213"/>
        <v>758868</v>
      </c>
      <c r="BP421" s="96">
        <f t="shared" si="213"/>
        <v>775262</v>
      </c>
      <c r="BQ421" s="96">
        <f t="shared" si="213"/>
        <v>819560</v>
      </c>
      <c r="BR421" s="96">
        <f t="shared" si="213"/>
        <v>821712.64000001492</v>
      </c>
      <c r="BS421" s="96">
        <f t="shared" si="213"/>
        <v>846261.1200000149</v>
      </c>
      <c r="BT421" s="96">
        <f t="shared" si="213"/>
        <v>893282.08000001102</v>
      </c>
      <c r="BU421" s="96">
        <f t="shared" si="213"/>
        <v>884962</v>
      </c>
      <c r="BV421" s="96">
        <f t="shared" si="213"/>
        <v>852924.56000000983</v>
      </c>
      <c r="BW421" s="96">
        <f t="shared" si="213"/>
        <v>903957.2000000258</v>
      </c>
      <c r="BX421" s="96">
        <f t="shared" si="213"/>
        <v>861033.52000000735</v>
      </c>
      <c r="BY421" s="96">
        <f t="shared" si="213"/>
        <v>850027.68000000692</v>
      </c>
      <c r="BZ421" s="96">
        <f t="shared" si="213"/>
        <v>888591.44000000693</v>
      </c>
      <c r="CA421" s="96">
        <v>846698.0000000099</v>
      </c>
      <c r="CB421" s="96">
        <v>796035.12000001001</v>
      </c>
      <c r="CC421" s="96">
        <v>749112.47999999963</v>
      </c>
      <c r="CD421" s="96">
        <v>746591.52000000631</v>
      </c>
      <c r="CE421" s="96">
        <v>962915.28000000399</v>
      </c>
      <c r="CF421" s="96">
        <v>932459.92000000586</v>
      </c>
      <c r="CG421" s="96">
        <v>918172.00000000081</v>
      </c>
      <c r="CH421" s="96">
        <v>945944.07999999984</v>
      </c>
      <c r="CI421" s="183">
        <v>970976.00000001374</v>
      </c>
      <c r="CJ421" s="183">
        <f>+CJ333</f>
        <v>995221.83999999869</v>
      </c>
      <c r="CK421" s="183">
        <f>+CK333</f>
        <v>933169.35999999661</v>
      </c>
      <c r="CL421" s="183">
        <v>856344.31999999867</v>
      </c>
      <c r="CM421" s="183">
        <v>878106.95999999391</v>
      </c>
      <c r="CN421" s="183">
        <v>896530.39999999315</v>
      </c>
      <c r="CO421" s="183">
        <v>814756.47999999451</v>
      </c>
      <c r="CP421" s="183">
        <v>851621.99999999488</v>
      </c>
      <c r="CQ421" s="183">
        <v>829689.15999999992</v>
      </c>
      <c r="CR421" s="183">
        <f t="shared" ref="CR421:CX421" si="214">+CR333</f>
        <v>832699.83999999985</v>
      </c>
      <c r="CS421" s="183">
        <f t="shared" si="214"/>
        <v>846701</v>
      </c>
      <c r="CT421" s="183">
        <f t="shared" si="214"/>
        <v>840041</v>
      </c>
      <c r="CU421" s="183">
        <f t="shared" si="214"/>
        <v>876870.90399999544</v>
      </c>
      <c r="CV421" s="183">
        <f t="shared" si="214"/>
        <v>963205.15999998851</v>
      </c>
      <c r="CW421" s="183">
        <f t="shared" si="214"/>
        <v>840811.7999999926</v>
      </c>
      <c r="CX421" s="96">
        <f t="shared" si="214"/>
        <v>919743.87999998883</v>
      </c>
      <c r="CY421" s="96"/>
      <c r="CZ421" s="96"/>
      <c r="DA421" s="96"/>
      <c r="DB421" s="96"/>
      <c r="DC421" s="96"/>
      <c r="DD421" s="96"/>
      <c r="DE421" s="96"/>
      <c r="DF421" s="96"/>
      <c r="DG421" s="96"/>
      <c r="DH421" s="96"/>
      <c r="DI421" s="96"/>
      <c r="DJ421" s="96"/>
      <c r="DK421" s="96"/>
      <c r="DL421" s="96"/>
      <c r="DM421" s="96"/>
      <c r="DN421" s="96"/>
      <c r="DO421" s="96"/>
      <c r="DP421" s="96"/>
      <c r="DQ421" s="96"/>
      <c r="DR421" s="96"/>
      <c r="DS421" s="96"/>
      <c r="DT421" s="96"/>
      <c r="DU421" s="96"/>
      <c r="DV421" s="96"/>
      <c r="DW421" s="96"/>
      <c r="DX421" s="96"/>
      <c r="DY421" s="96"/>
      <c r="DZ421" s="96"/>
      <c r="EA421" s="96"/>
      <c r="EB421" s="96"/>
      <c r="EC421" s="96"/>
      <c r="ED421" s="96"/>
      <c r="EE421" s="96"/>
      <c r="EF421" s="96"/>
      <c r="EG421" s="96"/>
      <c r="EH421" s="96"/>
    </row>
    <row r="422" spans="2:138">
      <c r="B422" s="104" t="s">
        <v>554</v>
      </c>
      <c r="C422" s="106" t="s">
        <v>181</v>
      </c>
      <c r="H422" s="96">
        <f>+H424-H423</f>
        <v>5072.6499999999996</v>
      </c>
      <c r="I422" s="96">
        <f t="shared" ref="I422:O422" si="215">+I424-I423</f>
        <v>4028.6201158557187</v>
      </c>
      <c r="J422" s="96">
        <f t="shared" si="215"/>
        <v>4683.5528720538259</v>
      </c>
      <c r="K422" s="96">
        <f t="shared" si="215"/>
        <v>4110.0556952506286</v>
      </c>
      <c r="L422" s="96">
        <f t="shared" si="215"/>
        <v>2879.2799999999997</v>
      </c>
      <c r="M422" s="96">
        <f t="shared" si="215"/>
        <v>4989.6000000000004</v>
      </c>
      <c r="N422" s="96">
        <f>+N424-N423</f>
        <v>5490.7199999999993</v>
      </c>
      <c r="O422" s="96">
        <f t="shared" si="215"/>
        <v>5332.9699999999993</v>
      </c>
      <c r="P422" s="96">
        <f>+P424-P423</f>
        <v>4938.04</v>
      </c>
      <c r="Q422" s="96">
        <f>+Q424-Q423</f>
        <v>5021.42</v>
      </c>
      <c r="R422" s="96">
        <v>5702.4</v>
      </c>
      <c r="S422" s="96"/>
      <c r="T422" s="183">
        <v>5218.2</v>
      </c>
      <c r="U422" s="183">
        <f>+U424-U423</f>
        <v>4586.1892857142821</v>
      </c>
      <c r="V422" s="183">
        <f t="shared" ref="V422" si="216">+V424-V423</f>
        <v>5173.8999999999996</v>
      </c>
      <c r="W422" s="96"/>
      <c r="X422" s="96"/>
      <c r="Y422" s="96"/>
      <c r="Z422" s="96"/>
      <c r="AA422" s="96"/>
      <c r="AB422" s="96"/>
      <c r="AC422" s="96"/>
      <c r="AD422" s="96"/>
      <c r="AE422" s="96"/>
      <c r="AF422" s="94"/>
      <c r="AG422" s="94"/>
      <c r="AH422" s="183"/>
      <c r="AI422" s="183"/>
      <c r="AJ422" s="183"/>
      <c r="AK422" s="183"/>
      <c r="AL422" s="183"/>
      <c r="AM422" s="183"/>
      <c r="AN422" s="183"/>
      <c r="AO422" s="183"/>
      <c r="AP422" s="183"/>
      <c r="AQ422" s="183"/>
      <c r="AR422" s="183"/>
      <c r="AS422" s="183"/>
      <c r="AT422" s="183"/>
      <c r="AU422" s="183"/>
      <c r="AV422" s="183"/>
      <c r="AW422" s="183"/>
      <c r="AX422" s="183"/>
      <c r="AY422" s="183"/>
      <c r="AZ422" s="96">
        <f t="shared" ref="AZ422:BG422" si="217">+AZ424-AZ423</f>
        <v>1148.68</v>
      </c>
      <c r="BA422" s="96">
        <f t="shared" si="217"/>
        <v>1058.48</v>
      </c>
      <c r="BB422" s="96">
        <f t="shared" si="217"/>
        <v>1247.5</v>
      </c>
      <c r="BC422" s="96">
        <f t="shared" si="217"/>
        <v>1133.23</v>
      </c>
      <c r="BD422" s="96">
        <f t="shared" si="217"/>
        <v>1265.4000000000001</v>
      </c>
      <c r="BE422" s="96">
        <f t="shared" si="217"/>
        <v>1140</v>
      </c>
      <c r="BF422" s="96">
        <f t="shared" si="217"/>
        <v>1133.23</v>
      </c>
      <c r="BG422" s="96">
        <f t="shared" si="217"/>
        <v>1183</v>
      </c>
      <c r="BH422" s="96">
        <v>1225.3</v>
      </c>
      <c r="BI422" s="96">
        <v>1283.3</v>
      </c>
      <c r="BJ422" s="96">
        <v>1199.9000000000001</v>
      </c>
      <c r="BK422" s="96">
        <v>1285.9000000000001</v>
      </c>
      <c r="BL422" s="96">
        <v>1241.9000000000001</v>
      </c>
      <c r="BM422" s="96">
        <v>1277.72</v>
      </c>
      <c r="BN422" s="96">
        <v>1176.7666666666667</v>
      </c>
      <c r="BO422" s="96">
        <v>1190.1833333333334</v>
      </c>
      <c r="BP422" s="96">
        <v>1042.0333333333333</v>
      </c>
      <c r="BQ422" s="96">
        <v>1159.4000000000001</v>
      </c>
      <c r="BR422" s="96">
        <f t="shared" ref="BR422:BZ422" si="218">+BR424-BR423</f>
        <v>1193.5</v>
      </c>
      <c r="BS422" s="96">
        <f t="shared" si="218"/>
        <v>1144.7</v>
      </c>
      <c r="BT422" s="96">
        <f t="shared" si="218"/>
        <v>1112.0999999999999</v>
      </c>
      <c r="BU422" s="96">
        <f t="shared" si="218"/>
        <v>956.27</v>
      </c>
      <c r="BV422" s="96">
        <f t="shared" si="218"/>
        <v>1058.7</v>
      </c>
      <c r="BW422" s="96">
        <f t="shared" si="218"/>
        <v>1118.7</v>
      </c>
      <c r="BX422" s="96">
        <f t="shared" si="218"/>
        <v>1037.3</v>
      </c>
      <c r="BY422" s="96">
        <f t="shared" si="218"/>
        <v>1196.2666666666667</v>
      </c>
      <c r="BZ422" s="96">
        <f t="shared" si="218"/>
        <v>1287.8</v>
      </c>
      <c r="CA422" s="96">
        <v>1248.4833333333333</v>
      </c>
      <c r="CB422" s="96">
        <v>1399.4</v>
      </c>
      <c r="CC422" s="96">
        <v>1370.8</v>
      </c>
      <c r="CD422" s="96">
        <v>1214.4000000000001</v>
      </c>
      <c r="CE422" s="96">
        <v>1303.0999999999999</v>
      </c>
      <c r="CF422" s="96">
        <v>1138.4000000000001</v>
      </c>
      <c r="CG422" s="96">
        <v>1121.9000000000001</v>
      </c>
      <c r="CH422" s="96">
        <v>1182.5</v>
      </c>
      <c r="CI422" s="183">
        <v>1253.7</v>
      </c>
      <c r="CJ422" s="183">
        <f>+CJ424-CJ423</f>
        <v>1311.6333333333334</v>
      </c>
      <c r="CK422" s="183">
        <f t="shared" ref="CK422" si="219">+CK424-CK423</f>
        <v>1402.3</v>
      </c>
      <c r="CL422" s="183">
        <v>1103.8</v>
      </c>
      <c r="CM422" s="183">
        <v>1091</v>
      </c>
      <c r="CN422" s="183">
        <v>1034.9000000000001</v>
      </c>
      <c r="CO422" s="183">
        <v>1031.9000000000001</v>
      </c>
      <c r="CP422" s="183">
        <v>1285.7833333333333</v>
      </c>
      <c r="CQ422" s="183">
        <v>1456.0666666666666</v>
      </c>
      <c r="CR422" s="183">
        <f>+CR424-CR423</f>
        <v>1437</v>
      </c>
      <c r="CS422" s="183">
        <f t="shared" ref="CS422:CX422" si="220">+CS424-CS423</f>
        <v>1333.5</v>
      </c>
      <c r="CT422" s="183">
        <f t="shared" si="220"/>
        <v>1166.5</v>
      </c>
      <c r="CU422" s="183">
        <f t="shared" si="220"/>
        <v>1171.3</v>
      </c>
      <c r="CV422" s="183">
        <f t="shared" si="220"/>
        <v>1275.5999999999999</v>
      </c>
      <c r="CW422" s="183">
        <f t="shared" si="220"/>
        <v>1109.3</v>
      </c>
      <c r="CX422" s="96">
        <f t="shared" si="220"/>
        <v>989.3</v>
      </c>
      <c r="CY422" s="96"/>
      <c r="CZ422" s="96"/>
      <c r="DA422" s="96"/>
      <c r="DB422" s="96"/>
      <c r="DC422" s="96"/>
      <c r="DD422" s="96"/>
      <c r="DE422" s="96"/>
      <c r="DF422" s="96"/>
      <c r="DG422" s="96"/>
      <c r="DH422" s="96"/>
      <c r="DI422" s="96"/>
      <c r="DJ422" s="96"/>
      <c r="DK422" s="96"/>
      <c r="DL422" s="96"/>
      <c r="DM422" s="96"/>
      <c r="DN422" s="96"/>
      <c r="DO422" s="96"/>
      <c r="DP422" s="96"/>
      <c r="DQ422" s="96"/>
      <c r="DR422" s="96"/>
      <c r="DS422" s="96"/>
      <c r="DT422" s="96"/>
      <c r="DU422" s="96"/>
      <c r="DV422" s="96"/>
      <c r="DW422" s="96"/>
      <c r="DX422" s="96"/>
      <c r="DY422" s="96"/>
      <c r="DZ422" s="96"/>
      <c r="EA422" s="96"/>
      <c r="EB422" s="96"/>
      <c r="EC422" s="96"/>
      <c r="ED422" s="96"/>
      <c r="EE422" s="96"/>
      <c r="EF422" s="96"/>
      <c r="EG422" s="96"/>
      <c r="EH422" s="96"/>
    </row>
    <row r="423" spans="2:138">
      <c r="B423" s="104" t="s">
        <v>555</v>
      </c>
      <c r="C423" s="106" t="s">
        <v>181</v>
      </c>
      <c r="H423" s="96">
        <f>+H424*(1-H425)</f>
        <v>1623.3500000000004</v>
      </c>
      <c r="I423" s="96">
        <f t="shared" ref="I423:Q423" si="221">+I424*(1-I425)</f>
        <v>2019.3798841442815</v>
      </c>
      <c r="J423" s="96">
        <f t="shared" si="221"/>
        <v>2012.4471279461736</v>
      </c>
      <c r="K423" s="96">
        <f t="shared" si="221"/>
        <v>2369.9443047493714</v>
      </c>
      <c r="L423" s="96">
        <f t="shared" si="221"/>
        <v>3816.7200000000003</v>
      </c>
      <c r="M423" s="96">
        <f t="shared" si="221"/>
        <v>1490.3999999999999</v>
      </c>
      <c r="N423" s="96">
        <f t="shared" si="221"/>
        <v>1205.2800000000004</v>
      </c>
      <c r="O423" s="96">
        <f t="shared" si="221"/>
        <v>1363.0300000000007</v>
      </c>
      <c r="P423" s="96">
        <f t="shared" si="221"/>
        <v>1541.9600000000003</v>
      </c>
      <c r="Q423" s="96">
        <f t="shared" si="221"/>
        <v>1674.5800000000004</v>
      </c>
      <c r="R423" s="96">
        <v>777.6</v>
      </c>
      <c r="S423" s="96"/>
      <c r="T423" s="183">
        <v>1477.8</v>
      </c>
      <c r="U423" s="183">
        <f>+U424*(1-U425)</f>
        <v>1893.8107142857177</v>
      </c>
      <c r="V423" s="183">
        <v>1522.1</v>
      </c>
      <c r="W423" s="96"/>
      <c r="X423" s="96"/>
      <c r="Y423" s="96"/>
      <c r="Z423" s="96"/>
      <c r="AA423" s="96"/>
      <c r="AB423" s="96"/>
      <c r="AC423" s="96"/>
      <c r="AD423" s="96"/>
      <c r="AE423" s="96"/>
      <c r="AF423" s="94"/>
      <c r="AG423" s="94"/>
      <c r="AH423" s="183"/>
      <c r="AI423" s="183"/>
      <c r="AJ423" s="183"/>
      <c r="AK423" s="183"/>
      <c r="AL423" s="183"/>
      <c r="AM423" s="183"/>
      <c r="AN423" s="183"/>
      <c r="AO423" s="183"/>
      <c r="AP423" s="183"/>
      <c r="AQ423" s="183"/>
      <c r="AR423" s="183"/>
      <c r="AS423" s="183"/>
      <c r="AT423" s="183"/>
      <c r="AU423" s="183"/>
      <c r="AV423" s="183"/>
      <c r="AW423" s="183"/>
      <c r="AX423" s="183"/>
      <c r="AY423" s="183"/>
      <c r="AZ423" s="96">
        <v>363.32</v>
      </c>
      <c r="BA423" s="96">
        <v>453.52</v>
      </c>
      <c r="BB423" s="96">
        <v>264.5</v>
      </c>
      <c r="BC423" s="96">
        <v>378.77</v>
      </c>
      <c r="BD423" s="96">
        <v>246.6</v>
      </c>
      <c r="BE423" s="96">
        <v>372</v>
      </c>
      <c r="BF423" s="96">
        <v>378.77</v>
      </c>
      <c r="BG423" s="96">
        <v>329</v>
      </c>
      <c r="BH423" s="96">
        <v>286.7</v>
      </c>
      <c r="BI423" s="96">
        <v>228.7</v>
      </c>
      <c r="BJ423" s="96">
        <v>312.10000000000002</v>
      </c>
      <c r="BK423" s="96">
        <v>226.1</v>
      </c>
      <c r="BL423" s="96">
        <v>270.10000000000002</v>
      </c>
      <c r="BM423" s="96">
        <v>234.28</v>
      </c>
      <c r="BN423" s="96">
        <v>335.23333333333335</v>
      </c>
      <c r="BO423" s="96">
        <v>321.81666666666672</v>
      </c>
      <c r="BP423" s="96">
        <v>469.9666666666667</v>
      </c>
      <c r="BQ423" s="96">
        <v>352.6</v>
      </c>
      <c r="BR423" s="96">
        <v>318.5</v>
      </c>
      <c r="BS423" s="96">
        <v>367.3</v>
      </c>
      <c r="BT423" s="96">
        <v>399.9</v>
      </c>
      <c r="BU423" s="96">
        <v>555.73</v>
      </c>
      <c r="BV423" s="96">
        <v>453.3</v>
      </c>
      <c r="BW423" s="96">
        <v>393.3</v>
      </c>
      <c r="BX423" s="96">
        <v>474.7</v>
      </c>
      <c r="BY423" s="96">
        <v>315.73333333333335</v>
      </c>
      <c r="BZ423" s="96">
        <v>224.2</v>
      </c>
      <c r="CA423" s="96">
        <v>263.51666666666665</v>
      </c>
      <c r="CB423" s="96">
        <v>112.6</v>
      </c>
      <c r="CC423" s="96">
        <v>141.19999999999999</v>
      </c>
      <c r="CD423" s="96">
        <v>297.60000000000002</v>
      </c>
      <c r="CE423" s="96">
        <v>208.9</v>
      </c>
      <c r="CF423" s="96">
        <v>373.6</v>
      </c>
      <c r="CG423" s="96">
        <v>390.1</v>
      </c>
      <c r="CH423" s="96">
        <v>329.5</v>
      </c>
      <c r="CI423" s="183">
        <v>258.3</v>
      </c>
      <c r="CJ423" s="183">
        <v>200.36666666666665</v>
      </c>
      <c r="CK423" s="183">
        <v>109.69999999999999</v>
      </c>
      <c r="CL423" s="183">
        <v>408.2</v>
      </c>
      <c r="CM423" s="183">
        <v>421</v>
      </c>
      <c r="CN423" s="183">
        <v>477.1</v>
      </c>
      <c r="CO423" s="183">
        <v>480.1</v>
      </c>
      <c r="CP423" s="183">
        <v>226.21666666666667</v>
      </c>
      <c r="CQ423" s="183">
        <v>55.933333333333351</v>
      </c>
      <c r="CR423" s="183">
        <v>75</v>
      </c>
      <c r="CS423" s="183">
        <v>178.5</v>
      </c>
      <c r="CT423" s="183">
        <v>345.5</v>
      </c>
      <c r="CU423" s="183">
        <v>340.7</v>
      </c>
      <c r="CV423" s="183">
        <v>236.4</v>
      </c>
      <c r="CW423" s="183">
        <v>402.7</v>
      </c>
      <c r="CX423" s="96">
        <v>522.70000000000005</v>
      </c>
      <c r="CY423" s="96"/>
      <c r="CZ423" s="96"/>
      <c r="DA423" s="96"/>
      <c r="DB423" s="96"/>
      <c r="DC423" s="96"/>
      <c r="DD423" s="96"/>
      <c r="DE423" s="96"/>
      <c r="DF423" s="96"/>
      <c r="DG423" s="96"/>
      <c r="DH423" s="96"/>
      <c r="DI423" s="96"/>
      <c r="DJ423" s="96"/>
      <c r="DK423" s="96"/>
      <c r="DL423" s="96"/>
      <c r="DM423" s="96"/>
      <c r="DN423" s="96"/>
      <c r="DO423" s="96"/>
      <c r="DP423" s="96"/>
      <c r="DQ423" s="96"/>
      <c r="DR423" s="96"/>
      <c r="DS423" s="96"/>
      <c r="DT423" s="96"/>
      <c r="DU423" s="96"/>
      <c r="DV423" s="96"/>
      <c r="DW423" s="96"/>
      <c r="DX423" s="96"/>
      <c r="DY423" s="96"/>
      <c r="DZ423" s="96"/>
      <c r="EA423" s="96"/>
      <c r="EB423" s="96"/>
      <c r="EC423" s="96"/>
      <c r="ED423" s="96"/>
      <c r="EE423" s="96"/>
      <c r="EF423" s="96"/>
      <c r="EG423" s="96"/>
      <c r="EH423" s="96"/>
    </row>
    <row r="424" spans="2:138">
      <c r="B424" s="84" t="s">
        <v>556</v>
      </c>
      <c r="C424" s="106" t="s">
        <v>181</v>
      </c>
      <c r="H424" s="96">
        <f>+H420*24*31</f>
        <v>6696</v>
      </c>
      <c r="I424" s="96">
        <f>+I420*28*24</f>
        <v>6048</v>
      </c>
      <c r="J424" s="96">
        <f>+J420*24*31</f>
        <v>6696</v>
      </c>
      <c r="K424" s="96">
        <f>+K420*30*24</f>
        <v>6480</v>
      </c>
      <c r="L424" s="96">
        <f>+L420*24*31</f>
        <v>6696</v>
      </c>
      <c r="M424" s="96">
        <f>+M420*30*24</f>
        <v>6480</v>
      </c>
      <c r="N424" s="96">
        <f>+N420*24*31</f>
        <v>6696</v>
      </c>
      <c r="O424" s="96">
        <f>+O420*24*31</f>
        <v>6696</v>
      </c>
      <c r="P424" s="96">
        <f>+P420*30*24</f>
        <v>6480</v>
      </c>
      <c r="Q424" s="96">
        <f>+Q420*31*24</f>
        <v>6696</v>
      </c>
      <c r="R424" s="96">
        <v>6480</v>
      </c>
      <c r="S424" s="96"/>
      <c r="T424" s="183">
        <v>6696</v>
      </c>
      <c r="U424" s="183">
        <f>+U420*30*24</f>
        <v>6480</v>
      </c>
      <c r="V424" s="183">
        <f>+V420*31*24</f>
        <v>6696</v>
      </c>
      <c r="W424" s="96"/>
      <c r="X424" s="96"/>
      <c r="Y424" s="96"/>
      <c r="Z424" s="96"/>
      <c r="AA424" s="96"/>
      <c r="AB424" s="96"/>
      <c r="AC424" s="96"/>
      <c r="AD424" s="96"/>
      <c r="AE424" s="96"/>
      <c r="AF424" s="94"/>
      <c r="AG424" s="94"/>
      <c r="AH424" s="183"/>
      <c r="AI424" s="183"/>
      <c r="AJ424" s="183"/>
      <c r="AK424" s="183"/>
      <c r="AL424" s="183"/>
      <c r="AM424" s="183"/>
      <c r="AN424" s="183"/>
      <c r="AO424" s="183"/>
      <c r="AP424" s="183"/>
      <c r="AQ424" s="183"/>
      <c r="AR424" s="183"/>
      <c r="AS424" s="183"/>
      <c r="AT424" s="183"/>
      <c r="AU424" s="183"/>
      <c r="AV424" s="183"/>
      <c r="AW424" s="183"/>
      <c r="AX424" s="183"/>
      <c r="AY424" s="183"/>
      <c r="AZ424" s="96">
        <f t="shared" ref="AZ424:BC424" si="222">AZ420*24*7</f>
        <v>1512</v>
      </c>
      <c r="BA424" s="96">
        <f t="shared" si="222"/>
        <v>1512</v>
      </c>
      <c r="BB424" s="96">
        <f t="shared" si="222"/>
        <v>1512</v>
      </c>
      <c r="BC424" s="96">
        <f t="shared" si="222"/>
        <v>1512</v>
      </c>
      <c r="BD424" s="96">
        <f>BD420*24*7</f>
        <v>1512</v>
      </c>
      <c r="BE424" s="96">
        <v>1512</v>
      </c>
      <c r="BF424" s="96">
        <f t="shared" ref="BF424:BG424" si="223">+BF420*24*7</f>
        <v>1512</v>
      </c>
      <c r="BG424" s="96">
        <f t="shared" si="223"/>
        <v>1512</v>
      </c>
      <c r="BH424" s="96">
        <v>1512</v>
      </c>
      <c r="BI424" s="96">
        <v>1512</v>
      </c>
      <c r="BJ424" s="96">
        <v>1512</v>
      </c>
      <c r="BK424" s="96">
        <v>1512</v>
      </c>
      <c r="BL424" s="96">
        <v>1512</v>
      </c>
      <c r="BM424" s="96">
        <v>1512</v>
      </c>
      <c r="BN424" s="96">
        <v>1512</v>
      </c>
      <c r="BO424" s="96">
        <v>1512</v>
      </c>
      <c r="BP424" s="96">
        <v>1512</v>
      </c>
      <c r="BQ424" s="96">
        <v>1512</v>
      </c>
      <c r="BR424" s="96">
        <f>+BR420*7*24</f>
        <v>1512</v>
      </c>
      <c r="BS424" s="96">
        <f>+BS420*7*24</f>
        <v>1512</v>
      </c>
      <c r="BT424" s="96">
        <f>+BT420*7*24</f>
        <v>1512</v>
      </c>
      <c r="BU424" s="96">
        <v>1512</v>
      </c>
      <c r="BV424" s="96">
        <f t="shared" ref="BV424:BZ424" si="224">+BV420*7*24</f>
        <v>1512</v>
      </c>
      <c r="BW424" s="96">
        <f t="shared" si="224"/>
        <v>1512</v>
      </c>
      <c r="BX424" s="96">
        <f t="shared" si="224"/>
        <v>1512</v>
      </c>
      <c r="BY424" s="96">
        <f t="shared" si="224"/>
        <v>1512</v>
      </c>
      <c r="BZ424" s="96">
        <f t="shared" si="224"/>
        <v>1512</v>
      </c>
      <c r="CA424" s="96">
        <v>1512</v>
      </c>
      <c r="CB424" s="96">
        <v>1512</v>
      </c>
      <c r="CC424" s="96">
        <v>1512</v>
      </c>
      <c r="CD424" s="96">
        <v>1512</v>
      </c>
      <c r="CE424" s="96">
        <v>1512</v>
      </c>
      <c r="CF424" s="96">
        <v>1512</v>
      </c>
      <c r="CG424" s="96">
        <v>1512</v>
      </c>
      <c r="CH424" s="96">
        <v>1512</v>
      </c>
      <c r="CI424" s="183">
        <v>1512</v>
      </c>
      <c r="CJ424" s="183">
        <f>+IF(CJ421&lt;&gt;0,CJ420*7*24,0)</f>
        <v>1512</v>
      </c>
      <c r="CK424" s="183">
        <f t="shared" ref="CK424" si="225">+IF(CK421&lt;&gt;0,CK420*7*24,0)</f>
        <v>1512</v>
      </c>
      <c r="CL424" s="183">
        <v>1512</v>
      </c>
      <c r="CM424" s="183">
        <v>1512</v>
      </c>
      <c r="CN424" s="183">
        <v>1512</v>
      </c>
      <c r="CO424" s="183">
        <v>1512</v>
      </c>
      <c r="CP424" s="183">
        <v>1512</v>
      </c>
      <c r="CQ424" s="183">
        <v>1512</v>
      </c>
      <c r="CR424" s="183">
        <f>+IF(CR421&lt;&gt;0,CR420*7*24,0)</f>
        <v>1512</v>
      </c>
      <c r="CS424" s="183">
        <f t="shared" ref="CS424:CX424" si="226">+IF(CS421&lt;&gt;0,CS420*7*24,0)</f>
        <v>1512</v>
      </c>
      <c r="CT424" s="183">
        <f t="shared" si="226"/>
        <v>1512</v>
      </c>
      <c r="CU424" s="183">
        <f t="shared" si="226"/>
        <v>1512</v>
      </c>
      <c r="CV424" s="183">
        <f t="shared" si="226"/>
        <v>1512</v>
      </c>
      <c r="CW424" s="183">
        <f t="shared" si="226"/>
        <v>1512</v>
      </c>
      <c r="CX424" s="96">
        <f t="shared" si="226"/>
        <v>1512</v>
      </c>
      <c r="CY424" s="96"/>
      <c r="CZ424" s="96"/>
      <c r="DA424" s="96"/>
      <c r="DB424" s="96"/>
      <c r="DC424" s="96"/>
      <c r="DD424" s="96"/>
      <c r="DE424" s="96"/>
      <c r="DF424" s="96"/>
      <c r="DG424" s="96"/>
      <c r="DH424" s="96"/>
      <c r="DI424" s="96"/>
      <c r="DJ424" s="96"/>
      <c r="DK424" s="96"/>
      <c r="DL424" s="96"/>
      <c r="DM424" s="96"/>
      <c r="DN424" s="96"/>
      <c r="DO424" s="96"/>
      <c r="DP424" s="96"/>
      <c r="DQ424" s="96"/>
      <c r="DR424" s="96"/>
      <c r="DS424" s="96"/>
      <c r="DT424" s="96"/>
      <c r="DU424" s="96"/>
      <c r="DV424" s="96"/>
      <c r="DW424" s="96"/>
      <c r="DX424" s="96"/>
      <c r="DY424" s="96"/>
      <c r="DZ424" s="96"/>
      <c r="EA424" s="96"/>
      <c r="EB424" s="96"/>
      <c r="EC424" s="96"/>
      <c r="ED424" s="96"/>
      <c r="EE424" s="96"/>
      <c r="EF424" s="96"/>
      <c r="EG424" s="96"/>
      <c r="EH424" s="96"/>
    </row>
    <row r="425" spans="2:138">
      <c r="B425" s="104" t="s">
        <v>557</v>
      </c>
      <c r="C425" s="106" t="s">
        <v>183</v>
      </c>
      <c r="H425" s="134">
        <v>0.75756421744324964</v>
      </c>
      <c r="I425" s="134">
        <v>0.66610782338884233</v>
      </c>
      <c r="J425" s="134">
        <v>0.69945532736765625</v>
      </c>
      <c r="K425" s="134">
        <v>0.63426785420534393</v>
      </c>
      <c r="L425" s="134">
        <v>0.43</v>
      </c>
      <c r="M425" s="134">
        <v>0.77</v>
      </c>
      <c r="N425" s="134">
        <v>0.82</v>
      </c>
      <c r="O425" s="134">
        <v>0.79644115890083622</v>
      </c>
      <c r="P425" s="134">
        <v>0.76204320987654317</v>
      </c>
      <c r="Q425" s="134">
        <v>0.7499133811230585</v>
      </c>
      <c r="R425" s="134">
        <v>0.88</v>
      </c>
      <c r="S425" s="134"/>
      <c r="T425" s="153">
        <v>0.76692254082038214</v>
      </c>
      <c r="U425" s="153">
        <v>0.70774526014109296</v>
      </c>
      <c r="V425" s="153">
        <v>0.77268767423337326</v>
      </c>
      <c r="W425" s="134"/>
      <c r="X425" s="134"/>
      <c r="Y425" s="134"/>
      <c r="Z425" s="134"/>
      <c r="AA425" s="134"/>
      <c r="AB425" s="134"/>
      <c r="AC425" s="134"/>
      <c r="AD425" s="134"/>
      <c r="AE425" s="134"/>
      <c r="AF425" s="198"/>
      <c r="AG425" s="198"/>
      <c r="AH425" s="150"/>
      <c r="AI425" s="150"/>
      <c r="AJ425" s="150"/>
      <c r="AK425" s="150"/>
      <c r="AL425" s="150"/>
      <c r="AM425" s="150"/>
      <c r="AN425" s="150"/>
      <c r="AO425" s="150"/>
      <c r="AP425" s="150"/>
      <c r="AQ425" s="150"/>
      <c r="AR425" s="150"/>
      <c r="AS425" s="150"/>
      <c r="AT425" s="150"/>
      <c r="AU425" s="150"/>
      <c r="AV425" s="150"/>
      <c r="AW425" s="150"/>
      <c r="AX425" s="150"/>
      <c r="AY425" s="150"/>
      <c r="AZ425" s="134">
        <v>0.64</v>
      </c>
      <c r="BA425" s="134">
        <v>0.55000000000000004</v>
      </c>
      <c r="BB425" s="134">
        <v>0.74</v>
      </c>
      <c r="BC425" s="134">
        <v>0.62</v>
      </c>
      <c r="BD425" s="134">
        <v>0.72</v>
      </c>
      <c r="BE425" s="134">
        <v>0.64159649122807028</v>
      </c>
      <c r="BF425" s="134">
        <v>0.62</v>
      </c>
      <c r="BG425" s="134">
        <v>0.78</v>
      </c>
      <c r="BH425" s="134">
        <v>0.81038359788359782</v>
      </c>
      <c r="BI425" s="134">
        <v>0.84874338624338619</v>
      </c>
      <c r="BJ425" s="134">
        <v>0.79</v>
      </c>
      <c r="BK425" s="134">
        <v>0.85</v>
      </c>
      <c r="BL425" s="134">
        <v>0.82</v>
      </c>
      <c r="BM425" s="134">
        <v>0.85</v>
      </c>
      <c r="BN425" s="134">
        <v>0.77828483245149915</v>
      </c>
      <c r="BO425" s="134">
        <v>0.78715828924162257</v>
      </c>
      <c r="BP425" s="134">
        <v>0.68917548500881831</v>
      </c>
      <c r="BQ425" s="134">
        <v>0.76679894179894181</v>
      </c>
      <c r="BR425" s="134">
        <v>0.79</v>
      </c>
      <c r="BS425" s="134">
        <v>0.76</v>
      </c>
      <c r="BT425" s="134">
        <v>0.74</v>
      </c>
      <c r="BU425" s="134">
        <v>0.7</v>
      </c>
      <c r="BV425" s="134">
        <v>0.7</v>
      </c>
      <c r="BW425" s="134">
        <v>0.74</v>
      </c>
      <c r="BX425" s="134">
        <v>0.69</v>
      </c>
      <c r="BY425" s="134">
        <v>0.79</v>
      </c>
      <c r="BZ425" s="134">
        <v>0.85</v>
      </c>
      <c r="CA425" s="134">
        <v>0.83</v>
      </c>
      <c r="CB425" s="134">
        <v>0.93</v>
      </c>
      <c r="CC425" s="134">
        <v>0.91</v>
      </c>
      <c r="CD425" s="134">
        <v>0.8</v>
      </c>
      <c r="CE425" s="134">
        <v>0.86183862433862424</v>
      </c>
      <c r="CF425" s="129">
        <v>0.75</v>
      </c>
      <c r="CG425" s="129">
        <v>0.74</v>
      </c>
      <c r="CH425" s="129">
        <v>0.79</v>
      </c>
      <c r="CI425" s="150">
        <v>0.83</v>
      </c>
      <c r="CJ425" s="150">
        <v>0.72020502645502649</v>
      </c>
      <c r="CK425" s="150">
        <v>0.8315586419753086</v>
      </c>
      <c r="CL425" s="150">
        <v>0.73724647266313936</v>
      </c>
      <c r="CM425" s="150">
        <v>0.72850529100529104</v>
      </c>
      <c r="CN425" s="150">
        <v>0.6924272486772487</v>
      </c>
      <c r="CO425" s="150">
        <v>0.69041005291005297</v>
      </c>
      <c r="CP425" s="150">
        <v>0.68423721340388</v>
      </c>
      <c r="CQ425" s="150">
        <v>0.80709876543209869</v>
      </c>
      <c r="CR425" s="150">
        <v>0.7693231922398589</v>
      </c>
      <c r="CS425" s="150">
        <v>0.76394400352733693</v>
      </c>
      <c r="CT425" s="150">
        <v>0.77147266313932983</v>
      </c>
      <c r="CU425" s="150">
        <v>0.77464726631393299</v>
      </c>
      <c r="CV425" s="150">
        <v>0.84362874779541441</v>
      </c>
      <c r="CW425" s="150">
        <v>0.73365299823633157</v>
      </c>
      <c r="CX425" s="129">
        <v>0.6543209876543209</v>
      </c>
      <c r="CY425" s="129"/>
      <c r="CZ425" s="129"/>
      <c r="DA425" s="129"/>
      <c r="DB425" s="129"/>
      <c r="DC425" s="129"/>
      <c r="DD425" s="129"/>
      <c r="DE425" s="129"/>
      <c r="DF425" s="129"/>
      <c r="DG425" s="129"/>
      <c r="DH425" s="129"/>
      <c r="DI425" s="129"/>
      <c r="DJ425" s="129"/>
      <c r="DK425" s="129"/>
      <c r="DL425" s="129"/>
      <c r="DM425" s="129"/>
      <c r="DN425" s="129"/>
      <c r="DO425" s="129"/>
      <c r="DP425" s="129"/>
      <c r="DQ425" s="129"/>
      <c r="DR425" s="129"/>
      <c r="DS425" s="129"/>
      <c r="DT425" s="129"/>
      <c r="DU425" s="129"/>
      <c r="DV425" s="129"/>
      <c r="DW425" s="129"/>
      <c r="DX425" s="129"/>
      <c r="DY425" s="129"/>
      <c r="DZ425" s="129"/>
      <c r="EA425" s="129"/>
      <c r="EB425" s="129"/>
      <c r="EC425" s="129"/>
      <c r="ED425" s="129"/>
      <c r="EE425" s="129"/>
      <c r="EF425" s="129"/>
      <c r="EG425" s="129"/>
      <c r="EH425" s="129"/>
    </row>
    <row r="426" spans="2:138">
      <c r="B426" s="104" t="s">
        <v>558</v>
      </c>
      <c r="C426" s="114" t="s">
        <v>181</v>
      </c>
      <c r="H426" s="138">
        <v>3218</v>
      </c>
      <c r="I426" s="138">
        <v>2668</v>
      </c>
      <c r="J426" s="138">
        <v>3094</v>
      </c>
      <c r="K426" s="138">
        <v>2799</v>
      </c>
      <c r="L426" s="138">
        <v>2998</v>
      </c>
      <c r="M426" s="138">
        <v>3149</v>
      </c>
      <c r="N426" s="138">
        <v>3408</v>
      </c>
      <c r="O426" s="138">
        <v>4146</v>
      </c>
      <c r="P426" s="138">
        <v>2874</v>
      </c>
      <c r="Q426" s="138">
        <v>3175</v>
      </c>
      <c r="R426" s="138">
        <v>2941</v>
      </c>
      <c r="S426" s="138"/>
      <c r="T426" s="138">
        <v>3084</v>
      </c>
      <c r="U426" s="138">
        <v>2475</v>
      </c>
      <c r="V426" s="138">
        <v>3127</v>
      </c>
      <c r="W426" s="138"/>
      <c r="X426" s="138"/>
      <c r="Y426" s="138"/>
      <c r="Z426" s="138"/>
      <c r="AA426" s="138"/>
      <c r="AB426" s="138"/>
      <c r="AC426" s="138"/>
      <c r="AD426" s="138"/>
      <c r="AE426" s="138"/>
      <c r="AF426" s="94"/>
      <c r="AG426" s="94"/>
      <c r="AH426" s="138"/>
      <c r="AI426" s="138"/>
      <c r="AJ426" s="138"/>
      <c r="AK426" s="138"/>
      <c r="AL426" s="138"/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>
        <v>765.6</v>
      </c>
      <c r="BA426" s="138">
        <v>619.20000000000005</v>
      </c>
      <c r="BB426" s="138">
        <v>669</v>
      </c>
      <c r="BC426" s="138">
        <v>602.70000000000005</v>
      </c>
      <c r="BD426" s="138">
        <v>699</v>
      </c>
      <c r="BE426" s="138">
        <v>776</v>
      </c>
      <c r="BF426" s="138">
        <v>669.23</v>
      </c>
      <c r="BG426" s="138">
        <v>694</v>
      </c>
      <c r="BH426" s="138">
        <v>760</v>
      </c>
      <c r="BI426" s="138">
        <v>745</v>
      </c>
      <c r="BJ426" s="138">
        <v>777.40000000000146</v>
      </c>
      <c r="BK426" s="138">
        <v>718.9</v>
      </c>
      <c r="BL426" s="138">
        <v>792</v>
      </c>
      <c r="BM426" s="138">
        <v>815.5</v>
      </c>
      <c r="BN426" s="138">
        <v>819.10000000000218</v>
      </c>
      <c r="BO426" s="138">
        <v>765.70000000000437</v>
      </c>
      <c r="BP426" s="138">
        <v>729.39999999999964</v>
      </c>
      <c r="BQ426" s="138">
        <v>654.00000000000364</v>
      </c>
      <c r="BR426" s="138">
        <v>753.6</v>
      </c>
      <c r="BS426" s="138">
        <v>629.20000000000005</v>
      </c>
      <c r="BT426" s="138">
        <v>683.3</v>
      </c>
      <c r="BU426" s="138">
        <v>595</v>
      </c>
      <c r="BV426" s="138">
        <v>698.6</v>
      </c>
      <c r="BW426" s="138">
        <v>715</v>
      </c>
      <c r="BX426" s="138">
        <v>708.59999999999854</v>
      </c>
      <c r="BY426" s="138">
        <v>745.5</v>
      </c>
      <c r="BZ426" s="138">
        <v>686</v>
      </c>
      <c r="CA426" s="138">
        <v>665</v>
      </c>
      <c r="CB426" s="138">
        <v>703.9</v>
      </c>
      <c r="CC426" s="138">
        <v>693.8</v>
      </c>
      <c r="CD426" s="138">
        <v>662.5</v>
      </c>
      <c r="CE426" s="138">
        <v>727</v>
      </c>
      <c r="CF426" s="138">
        <v>678</v>
      </c>
      <c r="CG426" s="138">
        <v>637.70000000000005</v>
      </c>
      <c r="CH426" s="138">
        <v>649</v>
      </c>
      <c r="CI426" s="183">
        <v>738</v>
      </c>
      <c r="CJ426" s="183">
        <v>680.29999999999927</v>
      </c>
      <c r="CK426" s="183">
        <v>706</v>
      </c>
      <c r="CL426" s="183">
        <v>627.29999999999927</v>
      </c>
      <c r="CM426" s="183">
        <v>605.5</v>
      </c>
      <c r="CN426" s="183">
        <v>607.5</v>
      </c>
      <c r="CO426" s="183">
        <v>599.79999999999927</v>
      </c>
      <c r="CP426" s="183">
        <v>609</v>
      </c>
      <c r="CQ426" s="183">
        <v>715</v>
      </c>
      <c r="CR426" s="183">
        <v>670</v>
      </c>
      <c r="CS426" s="183">
        <v>675.5</v>
      </c>
      <c r="CT426" s="183">
        <v>710.20000000000073</v>
      </c>
      <c r="CU426" s="183">
        <v>757</v>
      </c>
      <c r="CV426" s="183">
        <v>821</v>
      </c>
      <c r="CW426" s="183">
        <v>645.59999999999854</v>
      </c>
      <c r="CX426" s="138">
        <v>629.29999999999927</v>
      </c>
      <c r="CY426" s="138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/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 s="138"/>
      <c r="EB426" s="138"/>
      <c r="EC426" s="138"/>
      <c r="ED426" s="138"/>
      <c r="EE426" s="138"/>
      <c r="EF426" s="138"/>
      <c r="EG426" s="138"/>
      <c r="EH426" s="138"/>
    </row>
    <row r="427" spans="2:138">
      <c r="B427" s="104" t="s">
        <v>559</v>
      </c>
      <c r="C427" s="106" t="s">
        <v>183</v>
      </c>
      <c r="H427" s="134">
        <f>+H426/H422</f>
        <v>0.63438242338816997</v>
      </c>
      <c r="I427" s="134">
        <f t="shared" ref="I427:Q427" si="227">+I426/I422</f>
        <v>0.66226149978732618</v>
      </c>
      <c r="J427" s="134">
        <f t="shared" si="227"/>
        <v>0.66060960226615806</v>
      </c>
      <c r="K427" s="134">
        <f t="shared" si="227"/>
        <v>0.68101266930138737</v>
      </c>
      <c r="L427" s="134">
        <f t="shared" si="227"/>
        <v>1.0412325303548111</v>
      </c>
      <c r="M427" s="134">
        <f t="shared" si="227"/>
        <v>0.63111271444604777</v>
      </c>
      <c r="N427" s="134">
        <f t="shared" si="227"/>
        <v>0.62068362619110073</v>
      </c>
      <c r="O427" s="134">
        <f t="shared" si="227"/>
        <v>0.77742796227993038</v>
      </c>
      <c r="P427" s="134">
        <f t="shared" si="227"/>
        <v>0.58201229637670004</v>
      </c>
      <c r="Q427" s="134">
        <f t="shared" si="227"/>
        <v>0.63229126422406412</v>
      </c>
      <c r="R427" s="134">
        <v>0.51574775533108874</v>
      </c>
      <c r="S427" s="134"/>
      <c r="T427" s="153">
        <v>0.59100839369897673</v>
      </c>
      <c r="U427" s="153">
        <f>+IFERROR(U426/U422,"-")</f>
        <v>0.5396637264208618</v>
      </c>
      <c r="V427" s="153">
        <f>+IFERROR(V426/V422,"-")</f>
        <v>0.60437967490674349</v>
      </c>
      <c r="W427" s="134"/>
      <c r="X427" s="134"/>
      <c r="Y427" s="134"/>
      <c r="Z427" s="134"/>
      <c r="AA427" s="134"/>
      <c r="AB427" s="134"/>
      <c r="AC427" s="134"/>
      <c r="AD427" s="134"/>
      <c r="AE427" s="134"/>
      <c r="AF427" s="198"/>
      <c r="AG427" s="198"/>
      <c r="AH427" s="150"/>
      <c r="AI427" s="150"/>
      <c r="AJ427" s="150"/>
      <c r="AK427" s="150"/>
      <c r="AL427" s="150"/>
      <c r="AM427" s="150"/>
      <c r="AN427" s="150"/>
      <c r="AO427" s="150"/>
      <c r="AP427" s="150"/>
      <c r="AQ427" s="150"/>
      <c r="AR427" s="150"/>
      <c r="AS427" s="150"/>
      <c r="AT427" s="150"/>
      <c r="AU427" s="150"/>
      <c r="AV427" s="150"/>
      <c r="AW427" s="150"/>
      <c r="AX427" s="150"/>
      <c r="AY427" s="150"/>
      <c r="AZ427" s="134">
        <f>+AZ426/AZ422</f>
        <v>0.66650416129818568</v>
      </c>
      <c r="BA427" s="134">
        <f t="shared" ref="BA427:BZ427" si="228">+BA426/BA422</f>
        <v>0.58498979668959261</v>
      </c>
      <c r="BB427" s="134">
        <f t="shared" si="228"/>
        <v>0.53627254509018041</v>
      </c>
      <c r="BC427" s="134">
        <f t="shared" si="228"/>
        <v>0.53184260917907222</v>
      </c>
      <c r="BD427" s="134">
        <f t="shared" si="228"/>
        <v>0.55239449976292077</v>
      </c>
      <c r="BE427" s="134">
        <f t="shared" si="228"/>
        <v>0.68070175438596492</v>
      </c>
      <c r="BF427" s="134">
        <f t="shared" si="228"/>
        <v>0.59055090317058323</v>
      </c>
      <c r="BG427" s="134">
        <f t="shared" si="228"/>
        <v>0.58664412510566355</v>
      </c>
      <c r="BH427" s="134">
        <f t="shared" si="228"/>
        <v>0.62025626377213749</v>
      </c>
      <c r="BI427" s="134">
        <f t="shared" si="228"/>
        <v>0.58053455933920362</v>
      </c>
      <c r="BJ427" s="134">
        <f t="shared" si="228"/>
        <v>0.64788732394366311</v>
      </c>
      <c r="BK427" s="134">
        <f t="shared" si="228"/>
        <v>0.55906369080021767</v>
      </c>
      <c r="BL427" s="134">
        <f t="shared" si="228"/>
        <v>0.63773250664304693</v>
      </c>
      <c r="BM427" s="134">
        <f t="shared" si="228"/>
        <v>0.63824625113483391</v>
      </c>
      <c r="BN427" s="134">
        <f t="shared" si="228"/>
        <v>0.6960598249440576</v>
      </c>
      <c r="BO427" s="134">
        <f t="shared" si="228"/>
        <v>0.64334626318074606</v>
      </c>
      <c r="BP427" s="134">
        <f>+BP426/BP422</f>
        <v>0.69997760788202523</v>
      </c>
      <c r="BQ427" s="134">
        <f t="shared" si="228"/>
        <v>0.5640848714852541</v>
      </c>
      <c r="BR427" s="134">
        <f t="shared" si="228"/>
        <v>0.6314201927105153</v>
      </c>
      <c r="BS427" s="134">
        <f t="shared" si="228"/>
        <v>0.54966366733642003</v>
      </c>
      <c r="BT427" s="134">
        <f t="shared" si="228"/>
        <v>0.61442316338458769</v>
      </c>
      <c r="BU427" s="134">
        <f t="shared" si="228"/>
        <v>0.62220920869628871</v>
      </c>
      <c r="BV427" s="134">
        <f t="shared" si="228"/>
        <v>0.65986587324076695</v>
      </c>
      <c r="BW427" s="134">
        <f t="shared" si="228"/>
        <v>0.63913470993117005</v>
      </c>
      <c r="BX427" s="134">
        <f t="shared" si="228"/>
        <v>0.68311963752048455</v>
      </c>
      <c r="BY427" s="134">
        <f t="shared" si="228"/>
        <v>0.62318880962995993</v>
      </c>
      <c r="BZ427" s="134">
        <f t="shared" si="228"/>
        <v>0.53269141170989287</v>
      </c>
      <c r="CA427" s="134">
        <v>0.53264627748334648</v>
      </c>
      <c r="CB427" s="134">
        <v>0.5030012862655423</v>
      </c>
      <c r="CC427" s="134">
        <v>0.50612780857893203</v>
      </c>
      <c r="CD427" s="134">
        <v>0.5455368906455863</v>
      </c>
      <c r="CE427" s="134">
        <v>0.55790039137441494</v>
      </c>
      <c r="CF427" s="129">
        <v>0.59557273366127894</v>
      </c>
      <c r="CG427" s="129">
        <v>0.56841073179427759</v>
      </c>
      <c r="CH427" s="129">
        <v>0.5488372093023256</v>
      </c>
      <c r="CI427" s="150">
        <v>0.58865757358219672</v>
      </c>
      <c r="CJ427" s="150">
        <f>+IFERROR(CJ426/CJ422,"-")</f>
        <v>0.51866629393377151</v>
      </c>
      <c r="CK427" s="150">
        <f t="shared" ref="CK427" si="229">+IFERROR(CK426/CK422,"-")</f>
        <v>0.50345860372245599</v>
      </c>
      <c r="CL427" s="150">
        <v>0.56830947635441142</v>
      </c>
      <c r="CM427" s="150">
        <v>0.55499541704857924</v>
      </c>
      <c r="CN427" s="150">
        <v>0.58701323799400906</v>
      </c>
      <c r="CO427" s="150">
        <v>0.58125787382498229</v>
      </c>
      <c r="CP427" s="150">
        <v>0.47364123037836858</v>
      </c>
      <c r="CQ427" s="150">
        <v>0.49104894464539173</v>
      </c>
      <c r="CR427" s="150">
        <f>+IFERROR(CR426/CR422,"-")</f>
        <v>0.46624913013221991</v>
      </c>
      <c r="CS427" s="150">
        <f t="shared" ref="CS427:CX427" si="230">+IFERROR(CS426/CS422,"-")</f>
        <v>0.5065616797900262</v>
      </c>
      <c r="CT427" s="150">
        <f t="shared" si="230"/>
        <v>0.60882983283326253</v>
      </c>
      <c r="CU427" s="150">
        <f t="shared" si="230"/>
        <v>0.64629044651242207</v>
      </c>
      <c r="CV427" s="150">
        <f t="shared" si="230"/>
        <v>0.64361868924427723</v>
      </c>
      <c r="CW427" s="150">
        <f t="shared" si="230"/>
        <v>0.58198864148562024</v>
      </c>
      <c r="CX427" s="129">
        <f t="shared" si="230"/>
        <v>0.63610633781461567</v>
      </c>
      <c r="CY427" s="129"/>
      <c r="CZ427" s="129"/>
      <c r="DA427" s="129"/>
      <c r="DB427" s="129"/>
      <c r="DC427" s="129"/>
      <c r="DD427" s="129"/>
      <c r="DE427" s="129"/>
      <c r="DF427" s="129"/>
      <c r="DG427" s="129"/>
      <c r="DH427" s="129"/>
      <c r="DI427" s="129"/>
      <c r="DJ427" s="129"/>
      <c r="DK427" s="129"/>
      <c r="DL427" s="129"/>
      <c r="DM427" s="129"/>
      <c r="DN427" s="129"/>
      <c r="DO427" s="129"/>
      <c r="DP427" s="129"/>
      <c r="DQ427" s="129"/>
      <c r="DR427" s="129"/>
      <c r="DS427" s="129"/>
      <c r="DT427" s="129"/>
      <c r="DU427" s="129"/>
      <c r="DV427" s="129"/>
      <c r="DW427" s="129"/>
      <c r="DX427" s="129"/>
      <c r="DY427" s="129"/>
      <c r="DZ427" s="129"/>
      <c r="EA427" s="129"/>
      <c r="EB427" s="129"/>
      <c r="EC427" s="129"/>
      <c r="ED427" s="129"/>
      <c r="EE427" s="129"/>
      <c r="EF427" s="129"/>
      <c r="EG427" s="129"/>
      <c r="EH427" s="129"/>
    </row>
    <row r="428" spans="2:138" ht="15" thickBot="1">
      <c r="B428" s="104" t="s">
        <v>560</v>
      </c>
      <c r="C428" s="106" t="s">
        <v>183</v>
      </c>
      <c r="H428" s="134">
        <f>+H426/H424</f>
        <v>0.48058542413381122</v>
      </c>
      <c r="I428" s="134">
        <f t="shared" ref="I428:Q428" si="231">+I426/I424</f>
        <v>0.44113756613756616</v>
      </c>
      <c r="J428" s="134">
        <f t="shared" si="231"/>
        <v>0.46206690561529273</v>
      </c>
      <c r="K428" s="134">
        <f t="shared" si="231"/>
        <v>0.43194444444444446</v>
      </c>
      <c r="L428" s="134">
        <f t="shared" si="231"/>
        <v>0.44772998805256869</v>
      </c>
      <c r="M428" s="134">
        <f t="shared" si="231"/>
        <v>0.48595679012345677</v>
      </c>
      <c r="N428" s="134">
        <f t="shared" si="231"/>
        <v>0.50896057347670254</v>
      </c>
      <c r="O428" s="134">
        <f t="shared" si="231"/>
        <v>0.61917562724014341</v>
      </c>
      <c r="P428" s="134">
        <f t="shared" si="231"/>
        <v>0.44351851851851853</v>
      </c>
      <c r="Q428" s="134">
        <f t="shared" si="231"/>
        <v>0.47416367980884111</v>
      </c>
      <c r="R428" s="134">
        <v>0.453858024691358</v>
      </c>
      <c r="S428" s="134"/>
      <c r="T428" s="153">
        <v>0.46057347670250898</v>
      </c>
      <c r="U428" s="153">
        <f t="shared" ref="U428:V428" si="232">+IFERROR(U426/U424,"-")</f>
        <v>0.38194444444444442</v>
      </c>
      <c r="V428" s="153">
        <f t="shared" si="232"/>
        <v>0.46699522102747909</v>
      </c>
      <c r="W428" s="134"/>
      <c r="X428" s="134"/>
      <c r="Y428" s="134"/>
      <c r="Z428" s="134"/>
      <c r="AA428" s="134"/>
      <c r="AB428" s="134"/>
      <c r="AC428" s="134"/>
      <c r="AD428" s="134"/>
      <c r="AE428" s="134"/>
      <c r="AF428" s="198"/>
      <c r="AG428" s="198"/>
      <c r="AH428" s="150"/>
      <c r="AI428" s="150"/>
      <c r="AJ428" s="150"/>
      <c r="AK428" s="150"/>
      <c r="AL428" s="150"/>
      <c r="AM428" s="150"/>
      <c r="AN428" s="150"/>
      <c r="AO428" s="150"/>
      <c r="AP428" s="150"/>
      <c r="AQ428" s="150"/>
      <c r="AR428" s="150"/>
      <c r="AS428" s="150"/>
      <c r="AT428" s="150"/>
      <c r="AU428" s="150"/>
      <c r="AV428" s="150"/>
      <c r="AW428" s="150"/>
      <c r="AX428" s="150"/>
      <c r="AY428" s="150"/>
      <c r="AZ428" s="134">
        <f>+AZ426/AZ424</f>
        <v>0.50634920634920633</v>
      </c>
      <c r="BA428" s="134">
        <f t="shared" ref="BA428:BZ428" si="233">+BA426/BA424</f>
        <v>0.40952380952380957</v>
      </c>
      <c r="BB428" s="134">
        <f t="shared" si="233"/>
        <v>0.44246031746031744</v>
      </c>
      <c r="BC428" s="134">
        <f t="shared" si="233"/>
        <v>0.39861111111111114</v>
      </c>
      <c r="BD428" s="134">
        <f t="shared" si="233"/>
        <v>0.46230158730158732</v>
      </c>
      <c r="BE428" s="134">
        <f t="shared" si="233"/>
        <v>0.51322751322751325</v>
      </c>
      <c r="BF428" s="134">
        <f t="shared" si="233"/>
        <v>0.44261243386243387</v>
      </c>
      <c r="BG428" s="134">
        <f t="shared" si="233"/>
        <v>0.45899470899470901</v>
      </c>
      <c r="BH428" s="134">
        <f t="shared" si="233"/>
        <v>0.50264550264550267</v>
      </c>
      <c r="BI428" s="134">
        <f t="shared" si="233"/>
        <v>0.49272486772486773</v>
      </c>
      <c r="BJ428" s="134">
        <f t="shared" si="233"/>
        <v>0.51415343915344014</v>
      </c>
      <c r="BK428" s="134">
        <f t="shared" si="233"/>
        <v>0.47546296296296292</v>
      </c>
      <c r="BL428" s="134">
        <f t="shared" si="233"/>
        <v>0.52380952380952384</v>
      </c>
      <c r="BM428" s="134">
        <f t="shared" si="233"/>
        <v>0.53935185185185186</v>
      </c>
      <c r="BN428" s="134">
        <f t="shared" si="233"/>
        <v>0.54173280423280568</v>
      </c>
      <c r="BO428" s="134">
        <f t="shared" si="233"/>
        <v>0.50641534391534682</v>
      </c>
      <c r="BP428" s="134">
        <f t="shared" si="233"/>
        <v>0.48240740740740717</v>
      </c>
      <c r="BQ428" s="134">
        <f t="shared" si="233"/>
        <v>0.43253968253968494</v>
      </c>
      <c r="BR428" s="134">
        <f t="shared" si="233"/>
        <v>0.49841269841269842</v>
      </c>
      <c r="BS428" s="134">
        <f t="shared" si="233"/>
        <v>0.41613756613756619</v>
      </c>
      <c r="BT428" s="134">
        <f t="shared" si="233"/>
        <v>0.45191798941798939</v>
      </c>
      <c r="BU428" s="134">
        <f t="shared" si="233"/>
        <v>0.39351851851851855</v>
      </c>
      <c r="BV428" s="134">
        <f t="shared" si="233"/>
        <v>0.46203703703703708</v>
      </c>
      <c r="BW428" s="134">
        <f t="shared" si="233"/>
        <v>0.47288359788359791</v>
      </c>
      <c r="BX428" s="134">
        <f t="shared" si="233"/>
        <v>0.46865079365079271</v>
      </c>
      <c r="BY428" s="134">
        <f t="shared" si="233"/>
        <v>0.49305555555555558</v>
      </c>
      <c r="BZ428" s="134">
        <f t="shared" si="233"/>
        <v>0.45370370370370372</v>
      </c>
      <c r="CA428" s="134">
        <v>0.43981481481481483</v>
      </c>
      <c r="CB428" s="134">
        <v>0.46554232804232804</v>
      </c>
      <c r="CC428" s="134">
        <v>0.45886243386243381</v>
      </c>
      <c r="CD428" s="134">
        <v>0.43816137566137564</v>
      </c>
      <c r="CE428" s="134">
        <v>0.48082010582010581</v>
      </c>
      <c r="CF428" s="129">
        <v>0.44841269841269843</v>
      </c>
      <c r="CG428" s="129">
        <v>0.42175925925925928</v>
      </c>
      <c r="CH428" s="129">
        <v>0.42923280423280424</v>
      </c>
      <c r="CI428" s="150">
        <v>0.48809523809523808</v>
      </c>
      <c r="CJ428" s="150">
        <f>+IFERROR(CJ426/CJ424,"-")</f>
        <v>0.44993386243386196</v>
      </c>
      <c r="CK428" s="150">
        <f t="shared" ref="CK428" si="234">+IFERROR(CK426/CK424,"-")</f>
        <v>0.46693121693121692</v>
      </c>
      <c r="CL428" s="150">
        <v>0.41488095238095191</v>
      </c>
      <c r="CM428" s="150">
        <v>0.40046296296296297</v>
      </c>
      <c r="CN428" s="150">
        <v>0.4017857142857143</v>
      </c>
      <c r="CO428" s="150">
        <v>0.39669312169312121</v>
      </c>
      <c r="CP428" s="150">
        <v>0.40277777777777779</v>
      </c>
      <c r="CQ428" s="150">
        <v>0.47288359788359791</v>
      </c>
      <c r="CR428" s="150">
        <f>+IFERROR(CR426/CR424,"-")</f>
        <v>0.44312169312169314</v>
      </c>
      <c r="CS428" s="150">
        <f t="shared" ref="CS428:CX428" si="235">+IFERROR(CS426/CS424,"-")</f>
        <v>0.44675925925925924</v>
      </c>
      <c r="CT428" s="150">
        <f t="shared" si="235"/>
        <v>0.46970899470899519</v>
      </c>
      <c r="CU428" s="150">
        <f t="shared" si="235"/>
        <v>0.5006613756613757</v>
      </c>
      <c r="CV428" s="150">
        <f t="shared" si="235"/>
        <v>0.54298941798941802</v>
      </c>
      <c r="CW428" s="150">
        <f t="shared" si="235"/>
        <v>0.42698412698412602</v>
      </c>
      <c r="CX428" s="129">
        <f t="shared" si="235"/>
        <v>0.41620370370370324</v>
      </c>
      <c r="CY428" s="129"/>
      <c r="CZ428" s="129"/>
      <c r="DA428" s="129"/>
      <c r="DB428" s="129"/>
      <c r="DC428" s="129"/>
      <c r="DD428" s="129"/>
      <c r="DE428" s="129"/>
      <c r="DF428" s="129"/>
      <c r="DG428" s="129"/>
      <c r="DH428" s="129"/>
      <c r="DI428" s="129"/>
      <c r="DJ428" s="129"/>
      <c r="DK428" s="129"/>
      <c r="DL428" s="129"/>
      <c r="DM428" s="129"/>
      <c r="DN428" s="129"/>
      <c r="DO428" s="129"/>
      <c r="DP428" s="129"/>
      <c r="DQ428" s="129"/>
      <c r="DR428" s="129"/>
      <c r="DS428" s="129"/>
      <c r="DT428" s="129"/>
      <c r="DU428" s="129"/>
      <c r="DV428" s="129"/>
      <c r="DW428" s="129"/>
      <c r="DX428" s="129"/>
      <c r="DY428" s="129"/>
      <c r="DZ428" s="129"/>
      <c r="EA428" s="129"/>
      <c r="EB428" s="129"/>
      <c r="EC428" s="129"/>
      <c r="ED428" s="129"/>
      <c r="EE428" s="129"/>
      <c r="EF428" s="129"/>
      <c r="EG428" s="129"/>
      <c r="EH428" s="129"/>
    </row>
    <row r="429" spans="2:138" ht="15" customHeight="1" thickBot="1">
      <c r="B429" s="120" t="s">
        <v>561</v>
      </c>
      <c r="C429" s="109"/>
      <c r="H429" s="182"/>
      <c r="I429" s="182"/>
      <c r="J429" s="182"/>
      <c r="K429" s="182"/>
      <c r="L429" s="182"/>
      <c r="M429" s="182"/>
      <c r="N429" s="182"/>
      <c r="O429" s="182"/>
      <c r="P429" s="182"/>
      <c r="Q429" s="182"/>
      <c r="R429" s="182"/>
      <c r="S429" s="182"/>
      <c r="T429" s="182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  <c r="AG429" s="94"/>
      <c r="AH429" s="182"/>
      <c r="AI429" s="182"/>
      <c r="AJ429" s="182"/>
      <c r="AK429" s="182"/>
      <c r="AL429" s="182"/>
      <c r="AM429" s="182"/>
      <c r="AN429" s="182"/>
      <c r="AO429" s="182"/>
      <c r="AP429" s="182"/>
      <c r="AQ429" s="182"/>
      <c r="AR429" s="182"/>
      <c r="AS429" s="182"/>
      <c r="AT429" s="182"/>
      <c r="AU429" s="182"/>
      <c r="AV429" s="182"/>
      <c r="AW429" s="182"/>
      <c r="AX429" s="182"/>
      <c r="AY429" s="182"/>
      <c r="AZ429" s="94"/>
      <c r="BA429" s="94"/>
      <c r="BB429" s="94"/>
      <c r="BC429" s="94"/>
      <c r="BD429" s="94"/>
      <c r="BE429" s="94"/>
      <c r="BF429" s="94"/>
      <c r="BG429" s="94"/>
      <c r="BH429" s="94"/>
      <c r="BI429" s="94"/>
      <c r="BJ429" s="94"/>
      <c r="BK429" s="94"/>
      <c r="BL429" s="94"/>
      <c r="BM429" s="94"/>
      <c r="BN429" s="94"/>
      <c r="BO429" s="94"/>
      <c r="BP429" s="94"/>
      <c r="BQ429" s="94"/>
      <c r="BR429" s="94"/>
      <c r="BS429" s="94"/>
      <c r="BT429" s="94"/>
      <c r="BU429" s="94"/>
      <c r="BV429" s="94"/>
      <c r="BW429" s="94"/>
      <c r="BX429" s="94"/>
      <c r="BY429" s="94"/>
      <c r="BZ429" s="94"/>
      <c r="CA429" s="94"/>
      <c r="CB429" s="94"/>
      <c r="CC429" s="94"/>
      <c r="CD429" s="94"/>
      <c r="CE429" s="94"/>
      <c r="CF429" s="94"/>
      <c r="CG429" s="94"/>
      <c r="CH429" s="94"/>
      <c r="CI429" s="182"/>
      <c r="CJ429" s="182"/>
      <c r="CK429" s="182"/>
      <c r="CL429" s="182"/>
      <c r="CM429" s="182"/>
      <c r="CN429" s="182"/>
      <c r="CO429" s="182"/>
      <c r="CP429" s="182"/>
      <c r="CQ429" s="182"/>
      <c r="CR429" s="182"/>
      <c r="CS429" s="182"/>
      <c r="CT429" s="182"/>
      <c r="CU429" s="182"/>
      <c r="CV429" s="182"/>
      <c r="CW429" s="182"/>
      <c r="CX429" s="94"/>
      <c r="CY429" s="94"/>
      <c r="CZ429" s="94"/>
      <c r="DA429" s="94"/>
      <c r="DB429" s="94"/>
      <c r="DC429" s="94"/>
      <c r="DD429" s="94"/>
      <c r="DE429" s="94"/>
      <c r="DF429" s="94"/>
      <c r="DG429" s="94"/>
      <c r="DH429" s="94"/>
      <c r="DI429" s="94"/>
      <c r="DJ429" s="94"/>
      <c r="DK429" s="94"/>
      <c r="DL429" s="94"/>
      <c r="DM429" s="94"/>
      <c r="DN429" s="94"/>
      <c r="DO429" s="94"/>
      <c r="DP429" s="94"/>
      <c r="DQ429" s="94"/>
      <c r="DR429" s="94"/>
      <c r="DS429" s="94"/>
      <c r="DT429" s="94"/>
      <c r="DU429" s="94"/>
      <c r="DV429" s="94"/>
      <c r="DW429" s="94"/>
      <c r="DX429" s="94"/>
      <c r="DY429" s="94"/>
      <c r="DZ429" s="94"/>
      <c r="EA429" s="94"/>
      <c r="EB429" s="94"/>
      <c r="EC429" s="94"/>
      <c r="ED429" s="94"/>
      <c r="EE429" s="94"/>
      <c r="EF429" s="94"/>
      <c r="EG429" s="94"/>
      <c r="EH429" s="94"/>
    </row>
    <row r="430" spans="2:138" s="264" customFormat="1" ht="15" customHeight="1">
      <c r="B430" s="255" t="s">
        <v>562</v>
      </c>
      <c r="C430" s="258"/>
      <c r="D430" s="263"/>
      <c r="E430" s="263"/>
      <c r="F430" s="263"/>
      <c r="H430" s="268"/>
      <c r="I430" s="268"/>
      <c r="J430" s="268"/>
      <c r="K430" s="268"/>
      <c r="L430" s="268"/>
      <c r="M430" s="268"/>
      <c r="N430" s="268"/>
      <c r="O430" s="268"/>
      <c r="P430" s="268"/>
      <c r="Q430" s="268"/>
      <c r="R430" s="268"/>
      <c r="S430" s="268"/>
      <c r="T430" s="268"/>
      <c r="U430" s="269"/>
      <c r="V430" s="269"/>
      <c r="W430" s="269"/>
      <c r="X430" s="269"/>
      <c r="Y430" s="269"/>
      <c r="Z430" s="269"/>
      <c r="AA430" s="269"/>
      <c r="AB430" s="269"/>
      <c r="AC430" s="269"/>
      <c r="AD430" s="269"/>
      <c r="AE430" s="269"/>
      <c r="AF430" s="269"/>
      <c r="AG430" s="269"/>
      <c r="AH430" s="268"/>
      <c r="AI430" s="268"/>
      <c r="AJ430" s="268"/>
      <c r="AK430" s="268"/>
      <c r="AL430" s="268"/>
      <c r="AM430" s="268"/>
      <c r="AN430" s="268"/>
      <c r="AO430" s="268"/>
      <c r="AP430" s="268"/>
      <c r="AQ430" s="268"/>
      <c r="AR430" s="268"/>
      <c r="AS430" s="268"/>
      <c r="AT430" s="268"/>
      <c r="AU430" s="268"/>
      <c r="AV430" s="268"/>
      <c r="AW430" s="268"/>
      <c r="AX430" s="268"/>
      <c r="AY430" s="268"/>
      <c r="AZ430" s="269"/>
      <c r="BA430" s="269"/>
      <c r="BB430" s="269"/>
      <c r="BC430" s="269"/>
      <c r="BD430" s="269"/>
      <c r="BE430" s="269"/>
      <c r="BF430" s="269"/>
      <c r="BG430" s="269"/>
      <c r="BH430" s="269"/>
      <c r="BI430" s="269"/>
      <c r="BJ430" s="269"/>
      <c r="BK430" s="269"/>
      <c r="BL430" s="269"/>
      <c r="BM430" s="269"/>
      <c r="BN430" s="269"/>
      <c r="BO430" s="269"/>
      <c r="BP430" s="269"/>
      <c r="BQ430" s="269"/>
      <c r="BR430" s="269"/>
      <c r="BS430" s="269"/>
      <c r="BT430" s="269"/>
      <c r="BU430" s="269"/>
      <c r="BV430" s="269"/>
      <c r="BW430" s="269"/>
      <c r="BX430" s="269"/>
      <c r="BY430" s="269"/>
      <c r="BZ430" s="269"/>
      <c r="CA430" s="269"/>
      <c r="CB430" s="269"/>
      <c r="CC430" s="269"/>
      <c r="CD430" s="269"/>
      <c r="CE430" s="269"/>
      <c r="CF430" s="269"/>
      <c r="CG430" s="269"/>
      <c r="CH430" s="269"/>
      <c r="CI430" s="268"/>
      <c r="CJ430" s="268"/>
      <c r="CK430" s="268"/>
      <c r="CL430" s="268"/>
      <c r="CM430" s="268"/>
      <c r="CN430" s="268"/>
      <c r="CO430" s="268"/>
      <c r="CP430" s="268"/>
      <c r="CQ430" s="268"/>
      <c r="CR430" s="268"/>
      <c r="CS430" s="268"/>
      <c r="CT430" s="268"/>
      <c r="CU430" s="268"/>
      <c r="CV430" s="268"/>
      <c r="CW430" s="268"/>
      <c r="CX430" s="269"/>
      <c r="CY430" s="269"/>
      <c r="CZ430" s="269"/>
      <c r="DA430" s="269"/>
      <c r="DB430" s="269"/>
      <c r="DC430" s="269"/>
      <c r="DD430" s="269"/>
      <c r="DE430" s="269"/>
      <c r="DF430" s="269"/>
      <c r="DG430" s="269"/>
      <c r="DH430" s="269"/>
      <c r="DI430" s="269"/>
      <c r="DJ430" s="269"/>
      <c r="DK430" s="269"/>
      <c r="DL430" s="269"/>
      <c r="DM430" s="269"/>
      <c r="DN430" s="269"/>
      <c r="DO430" s="269"/>
      <c r="DP430" s="269"/>
      <c r="DQ430" s="269"/>
      <c r="DR430" s="269"/>
      <c r="DS430" s="269"/>
      <c r="DT430" s="269"/>
      <c r="DU430" s="269"/>
      <c r="DV430" s="269"/>
      <c r="DW430" s="269"/>
      <c r="DX430" s="269"/>
      <c r="DY430" s="269"/>
      <c r="DZ430" s="269"/>
      <c r="EA430" s="269"/>
      <c r="EB430" s="269"/>
      <c r="EC430" s="269"/>
      <c r="ED430" s="269"/>
      <c r="EE430" s="269"/>
      <c r="EF430" s="269"/>
      <c r="EG430" s="269"/>
      <c r="EH430" s="269"/>
    </row>
    <row r="431" spans="2:138" ht="15" customHeight="1">
      <c r="B431" s="104" t="s">
        <v>563</v>
      </c>
      <c r="C431" s="106" t="s">
        <v>190</v>
      </c>
      <c r="H431" s="183"/>
      <c r="I431" s="183"/>
      <c r="J431" s="183"/>
      <c r="K431" s="183"/>
      <c r="L431" s="183"/>
      <c r="M431" s="183"/>
      <c r="N431" s="183"/>
      <c r="O431" s="183"/>
      <c r="P431" s="183"/>
      <c r="Q431" s="183"/>
      <c r="R431" s="183"/>
      <c r="S431" s="183"/>
      <c r="T431" s="183"/>
      <c r="U431" s="96"/>
      <c r="V431" s="96"/>
      <c r="W431" s="96"/>
      <c r="X431" s="96"/>
      <c r="Y431" s="96"/>
      <c r="Z431" s="96"/>
      <c r="AA431" s="96"/>
      <c r="AB431" s="96"/>
      <c r="AC431" s="96"/>
      <c r="AD431" s="96"/>
      <c r="AE431" s="96"/>
      <c r="AF431" s="93"/>
      <c r="AG431" s="93"/>
      <c r="AH431" s="183"/>
      <c r="AI431" s="183"/>
      <c r="AJ431" s="183"/>
      <c r="AK431" s="183"/>
      <c r="AL431" s="183"/>
      <c r="AM431" s="183"/>
      <c r="AN431" s="183"/>
      <c r="AO431" s="183"/>
      <c r="AP431" s="183"/>
      <c r="AQ431" s="183"/>
      <c r="AR431" s="183"/>
      <c r="AS431" s="183"/>
      <c r="AT431" s="183"/>
      <c r="AU431" s="183"/>
      <c r="AV431" s="183"/>
      <c r="AW431" s="183"/>
      <c r="AX431" s="183"/>
      <c r="AY431" s="183"/>
      <c r="AZ431" s="96"/>
      <c r="BA431" s="96"/>
      <c r="BB431" s="96"/>
      <c r="BC431" s="96"/>
      <c r="BD431" s="96"/>
      <c r="BE431" s="96"/>
      <c r="BF431" s="96"/>
      <c r="BG431" s="96"/>
      <c r="BH431" s="96"/>
      <c r="BI431" s="96"/>
      <c r="BJ431" s="96"/>
      <c r="BK431" s="96"/>
      <c r="BL431" s="96"/>
      <c r="BM431" s="96"/>
      <c r="BN431" s="96"/>
      <c r="BO431" s="96"/>
      <c r="BP431" s="96"/>
      <c r="BQ431" s="96"/>
      <c r="BR431" s="96"/>
      <c r="BS431" s="96"/>
      <c r="BT431" s="96"/>
      <c r="BU431" s="96"/>
      <c r="BV431" s="96"/>
      <c r="BW431" s="96"/>
      <c r="BX431" s="96"/>
      <c r="BY431" s="96"/>
      <c r="BZ431" s="96"/>
      <c r="CA431" s="96"/>
      <c r="CB431" s="96"/>
      <c r="CC431" s="96"/>
      <c r="CD431" s="96"/>
      <c r="CE431" s="96"/>
      <c r="CF431" s="96"/>
      <c r="CG431" s="96"/>
      <c r="CH431" s="96"/>
      <c r="CI431" s="183"/>
      <c r="CJ431" s="183"/>
      <c r="CK431" s="183"/>
      <c r="CL431" s="183"/>
      <c r="CM431" s="183"/>
      <c r="CN431" s="183"/>
      <c r="CO431" s="183"/>
      <c r="CP431" s="183"/>
      <c r="CQ431" s="183"/>
      <c r="CR431" s="183"/>
      <c r="CS431" s="183"/>
      <c r="CT431" s="183"/>
      <c r="CU431" s="183"/>
      <c r="CV431" s="183"/>
      <c r="CW431" s="183"/>
      <c r="CX431" s="96"/>
      <c r="CY431" s="96"/>
      <c r="CZ431" s="96"/>
      <c r="DA431" s="96"/>
      <c r="DB431" s="96"/>
      <c r="DC431" s="96"/>
      <c r="DD431" s="96"/>
      <c r="DE431" s="96"/>
      <c r="DF431" s="96"/>
      <c r="DG431" s="96"/>
      <c r="DH431" s="96"/>
      <c r="DI431" s="96"/>
      <c r="DJ431" s="96"/>
      <c r="DK431" s="96"/>
      <c r="DL431" s="96"/>
      <c r="DM431" s="96"/>
      <c r="DN431" s="96"/>
      <c r="DO431" s="96"/>
      <c r="DP431" s="96"/>
      <c r="DQ431" s="96"/>
      <c r="DR431" s="96"/>
      <c r="DS431" s="96"/>
      <c r="DT431" s="96"/>
      <c r="DU431" s="96"/>
      <c r="DV431" s="96"/>
      <c r="DW431" s="96"/>
      <c r="DX431" s="96"/>
      <c r="DY431" s="96"/>
      <c r="DZ431" s="96"/>
      <c r="EA431" s="96"/>
      <c r="EB431" s="96"/>
      <c r="EC431" s="96"/>
      <c r="ED431" s="96"/>
      <c r="EE431" s="96"/>
      <c r="EF431" s="96"/>
      <c r="EG431" s="96"/>
      <c r="EH431" s="96"/>
    </row>
    <row r="432" spans="2:138" ht="15" customHeight="1">
      <c r="B432" s="104" t="s">
        <v>564</v>
      </c>
      <c r="C432" s="106" t="s">
        <v>190</v>
      </c>
      <c r="H432" s="183"/>
      <c r="I432" s="183"/>
      <c r="J432" s="183"/>
      <c r="K432" s="183"/>
      <c r="L432" s="183"/>
      <c r="M432" s="183"/>
      <c r="N432" s="183"/>
      <c r="O432" s="183"/>
      <c r="P432" s="183"/>
      <c r="Q432" s="183"/>
      <c r="R432" s="183"/>
      <c r="S432" s="183"/>
      <c r="T432" s="183"/>
      <c r="U432" s="96"/>
      <c r="V432" s="96"/>
      <c r="W432" s="96"/>
      <c r="X432" s="96"/>
      <c r="Y432" s="96"/>
      <c r="Z432" s="96"/>
      <c r="AA432" s="96"/>
      <c r="AB432" s="96"/>
      <c r="AC432" s="96"/>
      <c r="AD432" s="96"/>
      <c r="AE432" s="96"/>
      <c r="AF432" s="93"/>
      <c r="AG432" s="93"/>
      <c r="AH432" s="183"/>
      <c r="AI432" s="183"/>
      <c r="AJ432" s="183"/>
      <c r="AK432" s="183"/>
      <c r="AL432" s="183"/>
      <c r="AM432" s="183"/>
      <c r="AN432" s="183"/>
      <c r="AO432" s="183"/>
      <c r="AP432" s="183"/>
      <c r="AQ432" s="183"/>
      <c r="AR432" s="183"/>
      <c r="AS432" s="183"/>
      <c r="AT432" s="183"/>
      <c r="AU432" s="183"/>
      <c r="AV432" s="183"/>
      <c r="AW432" s="183"/>
      <c r="AX432" s="183"/>
      <c r="AY432" s="183"/>
      <c r="AZ432" s="96"/>
      <c r="BA432" s="96"/>
      <c r="BB432" s="96"/>
      <c r="BC432" s="96"/>
      <c r="BD432" s="96"/>
      <c r="BE432" s="96"/>
      <c r="BF432" s="96"/>
      <c r="BG432" s="96"/>
      <c r="BH432" s="96"/>
      <c r="BI432" s="96"/>
      <c r="BJ432" s="96"/>
      <c r="BK432" s="96"/>
      <c r="BL432" s="96"/>
      <c r="BM432" s="96"/>
      <c r="BN432" s="96"/>
      <c r="BO432" s="96"/>
      <c r="BP432" s="96"/>
      <c r="BQ432" s="96"/>
      <c r="BR432" s="96"/>
      <c r="BS432" s="96"/>
      <c r="BT432" s="96"/>
      <c r="BU432" s="96"/>
      <c r="BV432" s="96"/>
      <c r="BW432" s="96"/>
      <c r="BX432" s="96"/>
      <c r="BY432" s="96"/>
      <c r="BZ432" s="96"/>
      <c r="CA432" s="96"/>
      <c r="CB432" s="96"/>
      <c r="CC432" s="96"/>
      <c r="CD432" s="96"/>
      <c r="CE432" s="96"/>
      <c r="CF432" s="96"/>
      <c r="CG432" s="96"/>
      <c r="CH432" s="96"/>
      <c r="CI432" s="183"/>
      <c r="CJ432" s="183"/>
      <c r="CK432" s="183"/>
      <c r="CL432" s="183"/>
      <c r="CM432" s="183"/>
      <c r="CN432" s="183"/>
      <c r="CO432" s="183"/>
      <c r="CP432" s="183"/>
      <c r="CQ432" s="183"/>
      <c r="CR432" s="183"/>
      <c r="CS432" s="183"/>
      <c r="CT432" s="183"/>
      <c r="CU432" s="183"/>
      <c r="CV432" s="183"/>
      <c r="CW432" s="183"/>
      <c r="CX432" s="96"/>
      <c r="CY432" s="96"/>
      <c r="CZ432" s="96"/>
      <c r="DA432" s="96"/>
      <c r="DB432" s="96"/>
      <c r="DC432" s="96"/>
      <c r="DD432" s="96"/>
      <c r="DE432" s="96"/>
      <c r="DF432" s="96"/>
      <c r="DG432" s="96"/>
      <c r="DH432" s="96"/>
      <c r="DI432" s="96"/>
      <c r="DJ432" s="96"/>
      <c r="DK432" s="96"/>
      <c r="DL432" s="96"/>
      <c r="DM432" s="96"/>
      <c r="DN432" s="96"/>
      <c r="DO432" s="96"/>
      <c r="DP432" s="96"/>
      <c r="DQ432" s="96"/>
      <c r="DR432" s="96"/>
      <c r="DS432" s="96"/>
      <c r="DT432" s="96"/>
      <c r="DU432" s="96"/>
      <c r="DV432" s="96"/>
      <c r="DW432" s="96"/>
      <c r="DX432" s="96"/>
      <c r="DY432" s="96"/>
      <c r="DZ432" s="96"/>
      <c r="EA432" s="96"/>
      <c r="EB432" s="96"/>
      <c r="EC432" s="96"/>
      <c r="ED432" s="96"/>
      <c r="EE432" s="96"/>
      <c r="EF432" s="96"/>
      <c r="EG432" s="96"/>
      <c r="EH432" s="96"/>
    </row>
    <row r="433" spans="2:138" ht="15" customHeight="1">
      <c r="B433" s="104" t="s">
        <v>565</v>
      </c>
      <c r="C433" s="106" t="s">
        <v>190</v>
      </c>
      <c r="H433" s="183"/>
      <c r="I433" s="183"/>
      <c r="J433" s="183"/>
      <c r="K433" s="183"/>
      <c r="L433" s="183"/>
      <c r="M433" s="183"/>
      <c r="N433" s="183"/>
      <c r="O433" s="183"/>
      <c r="P433" s="183"/>
      <c r="Q433" s="183"/>
      <c r="R433" s="183"/>
      <c r="S433" s="183"/>
      <c r="T433" s="183"/>
      <c r="U433" s="96"/>
      <c r="V433" s="96"/>
      <c r="W433" s="96"/>
      <c r="X433" s="96"/>
      <c r="Y433" s="96"/>
      <c r="Z433" s="96"/>
      <c r="AA433" s="96"/>
      <c r="AB433" s="96"/>
      <c r="AC433" s="96"/>
      <c r="AD433" s="96"/>
      <c r="AE433" s="96"/>
      <c r="AF433" s="93"/>
      <c r="AG433" s="93"/>
      <c r="AH433" s="183"/>
      <c r="AI433" s="183"/>
      <c r="AJ433" s="183"/>
      <c r="AK433" s="183"/>
      <c r="AL433" s="183"/>
      <c r="AM433" s="183"/>
      <c r="AN433" s="183"/>
      <c r="AO433" s="183"/>
      <c r="AP433" s="183"/>
      <c r="AQ433" s="183"/>
      <c r="AR433" s="183"/>
      <c r="AS433" s="183"/>
      <c r="AT433" s="183"/>
      <c r="AU433" s="183"/>
      <c r="AV433" s="183"/>
      <c r="AW433" s="183"/>
      <c r="AX433" s="183"/>
      <c r="AY433" s="183"/>
      <c r="AZ433" s="96"/>
      <c r="BA433" s="96"/>
      <c r="BB433" s="96"/>
      <c r="BC433" s="96"/>
      <c r="BD433" s="96"/>
      <c r="BE433" s="96"/>
      <c r="BF433" s="96"/>
      <c r="BG433" s="96"/>
      <c r="BH433" s="96"/>
      <c r="BI433" s="96"/>
      <c r="BJ433" s="96"/>
      <c r="BK433" s="96"/>
      <c r="BL433" s="96"/>
      <c r="BM433" s="96"/>
      <c r="BN433" s="96"/>
      <c r="BO433" s="96"/>
      <c r="BP433" s="96"/>
      <c r="BQ433" s="96"/>
      <c r="BR433" s="96"/>
      <c r="BS433" s="96"/>
      <c r="BT433" s="96"/>
      <c r="BU433" s="96"/>
      <c r="BV433" s="96"/>
      <c r="BW433" s="96"/>
      <c r="BX433" s="96"/>
      <c r="BY433" s="96"/>
      <c r="BZ433" s="96"/>
      <c r="CA433" s="96"/>
      <c r="CB433" s="96"/>
      <c r="CC433" s="96"/>
      <c r="CD433" s="96"/>
      <c r="CE433" s="96"/>
      <c r="CF433" s="96"/>
      <c r="CG433" s="96"/>
      <c r="CH433" s="96"/>
      <c r="CI433" s="183"/>
      <c r="CJ433" s="183"/>
      <c r="CK433" s="183"/>
      <c r="CL433" s="183"/>
      <c r="CM433" s="183"/>
      <c r="CN433" s="183"/>
      <c r="CO433" s="183"/>
      <c r="CP433" s="183"/>
      <c r="CQ433" s="183"/>
      <c r="CR433" s="183"/>
      <c r="CS433" s="183"/>
      <c r="CT433" s="183"/>
      <c r="CU433" s="183"/>
      <c r="CV433" s="183"/>
      <c r="CW433" s="183"/>
      <c r="CX433" s="96"/>
      <c r="CY433" s="96"/>
      <c r="CZ433" s="96"/>
      <c r="DA433" s="96"/>
      <c r="DB433" s="96"/>
      <c r="DC433" s="96"/>
      <c r="DD433" s="96"/>
      <c r="DE433" s="96"/>
      <c r="DF433" s="96"/>
      <c r="DG433" s="96"/>
      <c r="DH433" s="96"/>
      <c r="DI433" s="96"/>
      <c r="DJ433" s="96"/>
      <c r="DK433" s="96"/>
      <c r="DL433" s="96"/>
      <c r="DM433" s="96"/>
      <c r="DN433" s="96"/>
      <c r="DO433" s="96"/>
      <c r="DP433" s="96"/>
      <c r="DQ433" s="96"/>
      <c r="DR433" s="96"/>
      <c r="DS433" s="96"/>
      <c r="DT433" s="96"/>
      <c r="DU433" s="96"/>
      <c r="DV433" s="96"/>
      <c r="DW433" s="96"/>
      <c r="DX433" s="96"/>
      <c r="DY433" s="96"/>
      <c r="DZ433" s="96"/>
      <c r="EA433" s="96"/>
      <c r="EB433" s="96"/>
      <c r="EC433" s="96"/>
      <c r="ED433" s="96"/>
      <c r="EE433" s="96"/>
      <c r="EF433" s="96"/>
      <c r="EG433" s="96"/>
      <c r="EH433" s="96"/>
    </row>
    <row r="434" spans="2:138" ht="15" customHeight="1">
      <c r="B434" s="104" t="s">
        <v>566</v>
      </c>
      <c r="C434" s="106" t="s">
        <v>153</v>
      </c>
      <c r="H434" s="183"/>
      <c r="I434" s="183"/>
      <c r="J434" s="183"/>
      <c r="K434" s="183"/>
      <c r="L434" s="183"/>
      <c r="M434" s="183"/>
      <c r="N434" s="183"/>
      <c r="O434" s="183"/>
      <c r="P434" s="183"/>
      <c r="Q434" s="183"/>
      <c r="R434" s="183"/>
      <c r="S434" s="183"/>
      <c r="T434" s="183"/>
      <c r="U434" s="96"/>
      <c r="V434" s="96"/>
      <c r="W434" s="96"/>
      <c r="X434" s="96"/>
      <c r="Y434" s="96"/>
      <c r="Z434" s="96"/>
      <c r="AA434" s="96"/>
      <c r="AB434" s="96"/>
      <c r="AC434" s="96"/>
      <c r="AD434" s="96"/>
      <c r="AE434" s="96"/>
      <c r="AF434" s="93"/>
      <c r="AG434" s="93"/>
      <c r="AH434" s="183"/>
      <c r="AI434" s="183"/>
      <c r="AJ434" s="183"/>
      <c r="AK434" s="183"/>
      <c r="AL434" s="183"/>
      <c r="AM434" s="183"/>
      <c r="AN434" s="183"/>
      <c r="AO434" s="183"/>
      <c r="AP434" s="183"/>
      <c r="AQ434" s="183"/>
      <c r="AR434" s="183"/>
      <c r="AS434" s="183"/>
      <c r="AT434" s="183"/>
      <c r="AU434" s="183"/>
      <c r="AV434" s="183"/>
      <c r="AW434" s="183"/>
      <c r="AX434" s="183"/>
      <c r="AY434" s="183"/>
      <c r="AZ434" s="96"/>
      <c r="BA434" s="96"/>
      <c r="BB434" s="96"/>
      <c r="BC434" s="96"/>
      <c r="BD434" s="96"/>
      <c r="BE434" s="96"/>
      <c r="BF434" s="96"/>
      <c r="BG434" s="96"/>
      <c r="BH434" s="96"/>
      <c r="BI434" s="96"/>
      <c r="BJ434" s="96"/>
      <c r="BK434" s="96"/>
      <c r="BL434" s="96"/>
      <c r="BM434" s="96"/>
      <c r="BN434" s="96"/>
      <c r="BO434" s="96"/>
      <c r="BP434" s="96"/>
      <c r="BQ434" s="96"/>
      <c r="BR434" s="96"/>
      <c r="BS434" s="96"/>
      <c r="BT434" s="96"/>
      <c r="BU434" s="96"/>
      <c r="BV434" s="96"/>
      <c r="BW434" s="96"/>
      <c r="BX434" s="96"/>
      <c r="BY434" s="96"/>
      <c r="BZ434" s="96"/>
      <c r="CA434" s="96"/>
      <c r="CB434" s="96"/>
      <c r="CC434" s="96"/>
      <c r="CD434" s="96"/>
      <c r="CE434" s="96"/>
      <c r="CF434" s="96"/>
      <c r="CG434" s="96"/>
      <c r="CH434" s="96"/>
      <c r="CI434" s="183"/>
      <c r="CJ434" s="183"/>
      <c r="CK434" s="183"/>
      <c r="CL434" s="183"/>
      <c r="CM434" s="183"/>
      <c r="CN434" s="183"/>
      <c r="CO434" s="183"/>
      <c r="CP434" s="183"/>
      <c r="CQ434" s="183"/>
      <c r="CR434" s="183"/>
      <c r="CS434" s="183"/>
      <c r="CT434" s="183"/>
      <c r="CU434" s="183"/>
      <c r="CV434" s="183"/>
      <c r="CW434" s="183"/>
      <c r="CX434" s="96"/>
      <c r="CY434" s="96"/>
      <c r="CZ434" s="96"/>
      <c r="DA434" s="96"/>
      <c r="DB434" s="96"/>
      <c r="DC434" s="96"/>
      <c r="DD434" s="96"/>
      <c r="DE434" s="96"/>
      <c r="DF434" s="96"/>
      <c r="DG434" s="96"/>
      <c r="DH434" s="96"/>
      <c r="DI434" s="96"/>
      <c r="DJ434" s="96"/>
      <c r="DK434" s="96"/>
      <c r="DL434" s="96"/>
      <c r="DM434" s="96"/>
      <c r="DN434" s="96"/>
      <c r="DO434" s="96"/>
      <c r="DP434" s="96"/>
      <c r="DQ434" s="96"/>
      <c r="DR434" s="96"/>
      <c r="DS434" s="96"/>
      <c r="DT434" s="96"/>
      <c r="DU434" s="96"/>
      <c r="DV434" s="96"/>
      <c r="DW434" s="96"/>
      <c r="DX434" s="96"/>
      <c r="DY434" s="96"/>
      <c r="DZ434" s="96"/>
      <c r="EA434" s="96"/>
      <c r="EB434" s="96"/>
      <c r="EC434" s="96"/>
      <c r="ED434" s="96"/>
      <c r="EE434" s="96"/>
      <c r="EF434" s="96"/>
      <c r="EG434" s="96"/>
      <c r="EH434" s="96"/>
    </row>
    <row r="435" spans="2:138" ht="15" customHeight="1">
      <c r="B435" s="104" t="s">
        <v>567</v>
      </c>
      <c r="C435" s="106" t="s">
        <v>153</v>
      </c>
      <c r="H435" s="183"/>
      <c r="I435" s="183"/>
      <c r="J435" s="183"/>
      <c r="K435" s="183"/>
      <c r="L435" s="183"/>
      <c r="M435" s="183"/>
      <c r="N435" s="183"/>
      <c r="O435" s="183"/>
      <c r="P435" s="183"/>
      <c r="Q435" s="183"/>
      <c r="R435" s="183"/>
      <c r="S435" s="183"/>
      <c r="T435" s="183"/>
      <c r="U435" s="96"/>
      <c r="V435" s="96"/>
      <c r="W435" s="96"/>
      <c r="X435" s="96"/>
      <c r="Y435" s="96"/>
      <c r="Z435" s="96"/>
      <c r="AA435" s="96"/>
      <c r="AB435" s="96"/>
      <c r="AC435" s="96"/>
      <c r="AD435" s="96"/>
      <c r="AE435" s="96"/>
      <c r="AF435" s="93"/>
      <c r="AG435" s="93"/>
      <c r="AH435" s="183"/>
      <c r="AI435" s="183"/>
      <c r="AJ435" s="183"/>
      <c r="AK435" s="183"/>
      <c r="AL435" s="183"/>
      <c r="AM435" s="183"/>
      <c r="AN435" s="183"/>
      <c r="AO435" s="183"/>
      <c r="AP435" s="183"/>
      <c r="AQ435" s="183"/>
      <c r="AR435" s="183"/>
      <c r="AS435" s="183"/>
      <c r="AT435" s="183"/>
      <c r="AU435" s="183"/>
      <c r="AV435" s="183"/>
      <c r="AW435" s="183"/>
      <c r="AX435" s="183"/>
      <c r="AY435" s="183"/>
      <c r="AZ435" s="96"/>
      <c r="BA435" s="96"/>
      <c r="BB435" s="96"/>
      <c r="BC435" s="96"/>
      <c r="BD435" s="96"/>
      <c r="BE435" s="96"/>
      <c r="BF435" s="96"/>
      <c r="BG435" s="96"/>
      <c r="BH435" s="96"/>
      <c r="BI435" s="96"/>
      <c r="BJ435" s="96"/>
      <c r="BK435" s="96"/>
      <c r="BL435" s="96"/>
      <c r="BM435" s="96"/>
      <c r="BN435" s="96"/>
      <c r="BO435" s="96"/>
      <c r="BP435" s="96"/>
      <c r="BQ435" s="96"/>
      <c r="BR435" s="96"/>
      <c r="BS435" s="96"/>
      <c r="BT435" s="96"/>
      <c r="BU435" s="96"/>
      <c r="BV435" s="96"/>
      <c r="BW435" s="96"/>
      <c r="BX435" s="96"/>
      <c r="BY435" s="96"/>
      <c r="BZ435" s="96"/>
      <c r="CA435" s="96"/>
      <c r="CB435" s="96"/>
      <c r="CC435" s="96"/>
      <c r="CD435" s="96"/>
      <c r="CE435" s="96"/>
      <c r="CF435" s="96"/>
      <c r="CG435" s="96"/>
      <c r="CH435" s="96"/>
      <c r="CI435" s="183"/>
      <c r="CJ435" s="183"/>
      <c r="CK435" s="183"/>
      <c r="CL435" s="183"/>
      <c r="CM435" s="183"/>
      <c r="CN435" s="183"/>
      <c r="CO435" s="183"/>
      <c r="CP435" s="183"/>
      <c r="CQ435" s="183"/>
      <c r="CR435" s="183"/>
      <c r="CS435" s="183"/>
      <c r="CT435" s="183"/>
      <c r="CU435" s="183"/>
      <c r="CV435" s="183"/>
      <c r="CW435" s="183"/>
      <c r="CX435" s="96"/>
      <c r="CY435" s="96"/>
      <c r="CZ435" s="96"/>
      <c r="DA435" s="96"/>
      <c r="DB435" s="96"/>
      <c r="DC435" s="96"/>
      <c r="DD435" s="96"/>
      <c r="DE435" s="96"/>
      <c r="DF435" s="96"/>
      <c r="DG435" s="96"/>
      <c r="DH435" s="96"/>
      <c r="DI435" s="96"/>
      <c r="DJ435" s="96"/>
      <c r="DK435" s="96"/>
      <c r="DL435" s="96"/>
      <c r="DM435" s="96"/>
      <c r="DN435" s="96"/>
      <c r="DO435" s="96"/>
      <c r="DP435" s="96"/>
      <c r="DQ435" s="96"/>
      <c r="DR435" s="96"/>
      <c r="DS435" s="96"/>
      <c r="DT435" s="96"/>
      <c r="DU435" s="96"/>
      <c r="DV435" s="96"/>
      <c r="DW435" s="96"/>
      <c r="DX435" s="96"/>
      <c r="DY435" s="96"/>
      <c r="DZ435" s="96"/>
      <c r="EA435" s="96"/>
      <c r="EB435" s="96"/>
      <c r="EC435" s="96"/>
      <c r="ED435" s="96"/>
      <c r="EE435" s="96"/>
      <c r="EF435" s="96"/>
      <c r="EG435" s="96"/>
      <c r="EH435" s="96"/>
    </row>
    <row r="436" spans="2:138" ht="15" customHeight="1">
      <c r="B436" s="104" t="s">
        <v>568</v>
      </c>
      <c r="C436" s="106" t="s">
        <v>153</v>
      </c>
      <c r="H436" s="183"/>
      <c r="I436" s="183"/>
      <c r="J436" s="183"/>
      <c r="K436" s="183"/>
      <c r="L436" s="183"/>
      <c r="M436" s="183"/>
      <c r="N436" s="183"/>
      <c r="O436" s="183"/>
      <c r="P436" s="183"/>
      <c r="Q436" s="183"/>
      <c r="R436" s="183"/>
      <c r="S436" s="183"/>
      <c r="T436" s="183"/>
      <c r="U436" s="96"/>
      <c r="V436" s="96"/>
      <c r="W436" s="96"/>
      <c r="X436" s="96"/>
      <c r="Y436" s="96"/>
      <c r="Z436" s="96"/>
      <c r="AA436" s="96"/>
      <c r="AB436" s="96"/>
      <c r="AC436" s="96"/>
      <c r="AD436" s="96"/>
      <c r="AE436" s="96"/>
      <c r="AF436" s="93"/>
      <c r="AG436" s="93"/>
      <c r="AH436" s="183"/>
      <c r="AI436" s="183"/>
      <c r="AJ436" s="183"/>
      <c r="AK436" s="183"/>
      <c r="AL436" s="183"/>
      <c r="AM436" s="183"/>
      <c r="AN436" s="183"/>
      <c r="AO436" s="183"/>
      <c r="AP436" s="183"/>
      <c r="AQ436" s="183"/>
      <c r="AR436" s="183"/>
      <c r="AS436" s="183"/>
      <c r="AT436" s="183"/>
      <c r="AU436" s="183"/>
      <c r="AV436" s="183"/>
      <c r="AW436" s="183"/>
      <c r="AX436" s="183"/>
      <c r="AY436" s="183"/>
      <c r="AZ436" s="96"/>
      <c r="BA436" s="96"/>
      <c r="BB436" s="96"/>
      <c r="BC436" s="96"/>
      <c r="BD436" s="96"/>
      <c r="BE436" s="96"/>
      <c r="BF436" s="96"/>
      <c r="BG436" s="96"/>
      <c r="BH436" s="96"/>
      <c r="BI436" s="96"/>
      <c r="BJ436" s="96"/>
      <c r="BK436" s="96"/>
      <c r="BL436" s="96"/>
      <c r="BM436" s="96"/>
      <c r="BN436" s="96"/>
      <c r="BO436" s="96"/>
      <c r="BP436" s="96"/>
      <c r="BQ436" s="96"/>
      <c r="BR436" s="96"/>
      <c r="BS436" s="96"/>
      <c r="BT436" s="96"/>
      <c r="BU436" s="96"/>
      <c r="BV436" s="96"/>
      <c r="BW436" s="96"/>
      <c r="BX436" s="96"/>
      <c r="BY436" s="96"/>
      <c r="BZ436" s="96"/>
      <c r="CA436" s="96"/>
      <c r="CB436" s="96"/>
      <c r="CC436" s="96"/>
      <c r="CD436" s="96"/>
      <c r="CE436" s="96"/>
      <c r="CF436" s="96"/>
      <c r="CG436" s="96"/>
      <c r="CH436" s="96"/>
      <c r="CI436" s="183"/>
      <c r="CJ436" s="183"/>
      <c r="CK436" s="183"/>
      <c r="CL436" s="183"/>
      <c r="CM436" s="183"/>
      <c r="CN436" s="183"/>
      <c r="CO436" s="183"/>
      <c r="CP436" s="183"/>
      <c r="CQ436" s="183"/>
      <c r="CR436" s="183"/>
      <c r="CS436" s="183"/>
      <c r="CT436" s="183"/>
      <c r="CU436" s="183"/>
      <c r="CV436" s="183"/>
      <c r="CW436" s="183"/>
      <c r="CX436" s="96"/>
      <c r="CY436" s="96"/>
      <c r="CZ436" s="96"/>
      <c r="DA436" s="96"/>
      <c r="DB436" s="96"/>
      <c r="DC436" s="96"/>
      <c r="DD436" s="96"/>
      <c r="DE436" s="96"/>
      <c r="DF436" s="96"/>
      <c r="DG436" s="96"/>
      <c r="DH436" s="96"/>
      <c r="DI436" s="96"/>
      <c r="DJ436" s="96"/>
      <c r="DK436" s="96"/>
      <c r="DL436" s="96"/>
      <c r="DM436" s="96"/>
      <c r="DN436" s="96"/>
      <c r="DO436" s="96"/>
      <c r="DP436" s="96"/>
      <c r="DQ436" s="96"/>
      <c r="DR436" s="96"/>
      <c r="DS436" s="96"/>
      <c r="DT436" s="96"/>
      <c r="DU436" s="96"/>
      <c r="DV436" s="96"/>
      <c r="DW436" s="96"/>
      <c r="DX436" s="96"/>
      <c r="DY436" s="96"/>
      <c r="DZ436" s="96"/>
      <c r="EA436" s="96"/>
      <c r="EB436" s="96"/>
      <c r="EC436" s="96"/>
      <c r="ED436" s="96"/>
      <c r="EE436" s="96"/>
      <c r="EF436" s="96"/>
      <c r="EG436" s="96"/>
      <c r="EH436" s="96"/>
    </row>
    <row r="437" spans="2:138" ht="15" customHeight="1">
      <c r="B437" s="104" t="s">
        <v>569</v>
      </c>
      <c r="C437" s="106" t="s">
        <v>156</v>
      </c>
      <c r="H437" s="154"/>
      <c r="I437" s="154"/>
      <c r="J437" s="154"/>
      <c r="K437" s="154"/>
      <c r="L437" s="154"/>
      <c r="M437" s="154"/>
      <c r="N437" s="154"/>
      <c r="O437" s="154"/>
      <c r="P437" s="154"/>
      <c r="Q437" s="154"/>
      <c r="R437" s="154"/>
      <c r="S437" s="154"/>
      <c r="T437" s="154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245"/>
      <c r="AG437" s="245"/>
      <c r="AH437" s="154"/>
      <c r="AI437" s="154"/>
      <c r="AJ437" s="154"/>
      <c r="AK437" s="154"/>
      <c r="AL437" s="154"/>
      <c r="AM437" s="154"/>
      <c r="AN437" s="154"/>
      <c r="AO437" s="154"/>
      <c r="AP437" s="154"/>
      <c r="AQ437" s="154"/>
      <c r="AR437" s="154"/>
      <c r="AS437" s="154"/>
      <c r="AT437" s="154"/>
      <c r="AU437" s="154"/>
      <c r="AV437" s="154"/>
      <c r="AW437" s="154"/>
      <c r="AX437" s="154"/>
      <c r="AY437" s="154"/>
      <c r="AZ437" s="97"/>
      <c r="BA437" s="97"/>
      <c r="BB437" s="97"/>
      <c r="BC437" s="97"/>
      <c r="BD437" s="97"/>
      <c r="BE437" s="97"/>
      <c r="BF437" s="97"/>
      <c r="BG437" s="97"/>
      <c r="BH437" s="97"/>
      <c r="BI437" s="97"/>
      <c r="BJ437" s="97"/>
      <c r="BK437" s="97"/>
      <c r="BL437" s="97"/>
      <c r="BM437" s="97"/>
      <c r="BN437" s="97"/>
      <c r="BO437" s="97"/>
      <c r="BP437" s="97"/>
      <c r="BQ437" s="97"/>
      <c r="BR437" s="97"/>
      <c r="BS437" s="97"/>
      <c r="BT437" s="97"/>
      <c r="BU437" s="97"/>
      <c r="BV437" s="97"/>
      <c r="BW437" s="97"/>
      <c r="BX437" s="97"/>
      <c r="BY437" s="97"/>
      <c r="BZ437" s="97"/>
      <c r="CA437" s="97"/>
      <c r="CB437" s="97"/>
      <c r="CC437" s="97"/>
      <c r="CD437" s="97"/>
      <c r="CE437" s="97"/>
      <c r="CF437" s="97"/>
      <c r="CG437" s="97"/>
      <c r="CH437" s="97"/>
      <c r="CI437" s="154"/>
      <c r="CJ437" s="154"/>
      <c r="CK437" s="154"/>
      <c r="CL437" s="154"/>
      <c r="CM437" s="154"/>
      <c r="CN437" s="154"/>
      <c r="CO437" s="154"/>
      <c r="CP437" s="154"/>
      <c r="CQ437" s="154"/>
      <c r="CR437" s="154"/>
      <c r="CS437" s="154"/>
      <c r="CT437" s="154"/>
      <c r="CU437" s="154"/>
      <c r="CV437" s="154"/>
      <c r="CW437" s="154"/>
      <c r="CX437" s="97"/>
      <c r="CY437" s="97"/>
      <c r="CZ437" s="97"/>
      <c r="DA437" s="97"/>
      <c r="DB437" s="97"/>
      <c r="DC437" s="97"/>
      <c r="DD437" s="97"/>
      <c r="DE437" s="97"/>
      <c r="DF437" s="97"/>
      <c r="DG437" s="97"/>
      <c r="DH437" s="97"/>
      <c r="DI437" s="97"/>
      <c r="DJ437" s="97"/>
      <c r="DK437" s="97"/>
      <c r="DL437" s="97"/>
      <c r="DM437" s="97"/>
      <c r="DN437" s="97"/>
      <c r="DO437" s="97"/>
      <c r="DP437" s="97"/>
      <c r="DQ437" s="97"/>
      <c r="DR437" s="97"/>
      <c r="DS437" s="97"/>
      <c r="DT437" s="97"/>
      <c r="DU437" s="97"/>
      <c r="DV437" s="97"/>
      <c r="DW437" s="97"/>
      <c r="DX437" s="97"/>
      <c r="DY437" s="97"/>
      <c r="DZ437" s="97"/>
      <c r="EA437" s="97"/>
      <c r="EB437" s="97"/>
      <c r="EC437" s="97"/>
      <c r="ED437" s="97"/>
      <c r="EE437" s="97"/>
      <c r="EF437" s="97"/>
      <c r="EG437" s="97"/>
      <c r="EH437" s="97"/>
    </row>
    <row r="438" spans="2:138" ht="15" customHeight="1">
      <c r="B438" s="104" t="s">
        <v>570</v>
      </c>
      <c r="C438" s="106" t="s">
        <v>158</v>
      </c>
      <c r="H438" s="242"/>
      <c r="I438" s="242"/>
      <c r="J438" s="242"/>
      <c r="K438" s="242"/>
      <c r="L438" s="242"/>
      <c r="M438" s="242"/>
      <c r="N438" s="242"/>
      <c r="O438" s="242"/>
      <c r="P438" s="242"/>
      <c r="Q438" s="242"/>
      <c r="R438" s="242"/>
      <c r="S438" s="242"/>
      <c r="T438" s="242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4"/>
      <c r="AG438" s="94"/>
      <c r="AH438" s="242"/>
      <c r="AI438" s="242"/>
      <c r="AJ438" s="242"/>
      <c r="AK438" s="242"/>
      <c r="AL438" s="242"/>
      <c r="AM438" s="242"/>
      <c r="AN438" s="242"/>
      <c r="AO438" s="242"/>
      <c r="AP438" s="242"/>
      <c r="AQ438" s="242"/>
      <c r="AR438" s="242"/>
      <c r="AS438" s="242"/>
      <c r="AT438" s="242"/>
      <c r="AU438" s="242"/>
      <c r="AV438" s="242"/>
      <c r="AW438" s="242"/>
      <c r="AX438" s="242"/>
      <c r="AY438" s="242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242"/>
      <c r="CJ438" s="242"/>
      <c r="CK438" s="242"/>
      <c r="CL438" s="242"/>
      <c r="CM438" s="242"/>
      <c r="CN438" s="242"/>
      <c r="CO438" s="242"/>
      <c r="CP438" s="242"/>
      <c r="CQ438" s="242"/>
      <c r="CR438" s="242"/>
      <c r="CS438" s="242"/>
      <c r="CT438" s="242"/>
      <c r="CU438" s="242"/>
      <c r="CV438" s="242"/>
      <c r="CW438" s="242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</row>
    <row r="439" spans="2:138" s="264" customFormat="1" ht="15" customHeight="1">
      <c r="B439" s="255" t="s">
        <v>571</v>
      </c>
      <c r="C439" s="254"/>
      <c r="D439" s="263"/>
      <c r="E439" s="263"/>
      <c r="F439" s="263"/>
      <c r="H439" s="268"/>
      <c r="I439" s="268"/>
      <c r="J439" s="268"/>
      <c r="K439" s="268"/>
      <c r="L439" s="268"/>
      <c r="M439" s="268"/>
      <c r="N439" s="268"/>
      <c r="O439" s="268"/>
      <c r="P439" s="268"/>
      <c r="Q439" s="268"/>
      <c r="R439" s="268"/>
      <c r="S439" s="268"/>
      <c r="T439" s="268"/>
      <c r="U439" s="269"/>
      <c r="V439" s="269"/>
      <c r="W439" s="269"/>
      <c r="X439" s="269"/>
      <c r="Y439" s="269"/>
      <c r="Z439" s="269"/>
      <c r="AA439" s="269"/>
      <c r="AB439" s="269"/>
      <c r="AC439" s="269"/>
      <c r="AD439" s="269"/>
      <c r="AE439" s="269"/>
      <c r="AF439" s="269"/>
      <c r="AG439" s="269"/>
      <c r="AH439" s="268"/>
      <c r="AI439" s="268"/>
      <c r="AJ439" s="268"/>
      <c r="AK439" s="268"/>
      <c r="AL439" s="268"/>
      <c r="AM439" s="268"/>
      <c r="AN439" s="268"/>
      <c r="AO439" s="268"/>
      <c r="AP439" s="268"/>
      <c r="AQ439" s="268"/>
      <c r="AR439" s="268"/>
      <c r="AS439" s="268"/>
      <c r="AT439" s="268"/>
      <c r="AU439" s="268"/>
      <c r="AV439" s="268"/>
      <c r="AW439" s="268"/>
      <c r="AX439" s="268"/>
      <c r="AY439" s="268"/>
      <c r="AZ439" s="269"/>
      <c r="BA439" s="269"/>
      <c r="BB439" s="269"/>
      <c r="BC439" s="269"/>
      <c r="BD439" s="269"/>
      <c r="BE439" s="269"/>
      <c r="BF439" s="269"/>
      <c r="BG439" s="269"/>
      <c r="BH439" s="269"/>
      <c r="BI439" s="269"/>
      <c r="BJ439" s="269"/>
      <c r="BK439" s="269"/>
      <c r="BL439" s="269"/>
      <c r="BM439" s="269"/>
      <c r="BN439" s="269"/>
      <c r="BO439" s="269"/>
      <c r="BP439" s="269"/>
      <c r="BQ439" s="269"/>
      <c r="BR439" s="269"/>
      <c r="BS439" s="269"/>
      <c r="BT439" s="269"/>
      <c r="BU439" s="269"/>
      <c r="BV439" s="269"/>
      <c r="BW439" s="269"/>
      <c r="BX439" s="269"/>
      <c r="BY439" s="269"/>
      <c r="BZ439" s="269"/>
      <c r="CA439" s="269"/>
      <c r="CB439" s="269"/>
      <c r="CC439" s="269"/>
      <c r="CD439" s="269"/>
      <c r="CE439" s="269"/>
      <c r="CF439" s="269"/>
      <c r="CG439" s="269"/>
      <c r="CH439" s="269"/>
      <c r="CI439" s="268"/>
      <c r="CJ439" s="268"/>
      <c r="CK439" s="268"/>
      <c r="CL439" s="268"/>
      <c r="CM439" s="268"/>
      <c r="CN439" s="268"/>
      <c r="CO439" s="268"/>
      <c r="CP439" s="268"/>
      <c r="CQ439" s="268"/>
      <c r="CR439" s="268"/>
      <c r="CS439" s="268"/>
      <c r="CT439" s="268"/>
      <c r="CU439" s="268"/>
      <c r="CV439" s="268"/>
      <c r="CW439" s="268"/>
      <c r="CX439" s="269"/>
      <c r="CY439" s="269"/>
      <c r="CZ439" s="269"/>
      <c r="DA439" s="269"/>
      <c r="DB439" s="269"/>
      <c r="DC439" s="269"/>
      <c r="DD439" s="269"/>
      <c r="DE439" s="269"/>
      <c r="DF439" s="269"/>
      <c r="DG439" s="269"/>
      <c r="DH439" s="269"/>
      <c r="DI439" s="269"/>
      <c r="DJ439" s="269"/>
      <c r="DK439" s="269"/>
      <c r="DL439" s="269"/>
      <c r="DM439" s="269"/>
      <c r="DN439" s="269"/>
      <c r="DO439" s="269"/>
      <c r="DP439" s="269"/>
      <c r="DQ439" s="269"/>
      <c r="DR439" s="269"/>
      <c r="DS439" s="269"/>
      <c r="DT439" s="269"/>
      <c r="DU439" s="269"/>
      <c r="DV439" s="269"/>
      <c r="DW439" s="269"/>
      <c r="DX439" s="269"/>
      <c r="DY439" s="269"/>
      <c r="DZ439" s="269"/>
      <c r="EA439" s="269"/>
      <c r="EB439" s="269"/>
      <c r="EC439" s="269"/>
      <c r="ED439" s="269"/>
      <c r="EE439" s="269"/>
      <c r="EF439" s="269"/>
      <c r="EG439" s="269"/>
      <c r="EH439" s="269"/>
    </row>
    <row r="440" spans="2:138" ht="15" customHeight="1">
      <c r="B440" s="104" t="s">
        <v>572</v>
      </c>
      <c r="C440" s="106" t="s">
        <v>190</v>
      </c>
      <c r="H440" s="242"/>
      <c r="I440" s="242"/>
      <c r="J440" s="242"/>
      <c r="K440" s="242"/>
      <c r="L440" s="242"/>
      <c r="M440" s="242"/>
      <c r="N440" s="242"/>
      <c r="O440" s="242"/>
      <c r="P440" s="242"/>
      <c r="Q440" s="242"/>
      <c r="R440" s="242"/>
      <c r="S440" s="242"/>
      <c r="T440" s="242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3"/>
      <c r="AG440" s="93"/>
      <c r="AH440" s="183"/>
      <c r="AI440" s="183"/>
      <c r="AJ440" s="183"/>
      <c r="AK440" s="183"/>
      <c r="AL440" s="183"/>
      <c r="AM440" s="183"/>
      <c r="AN440" s="183"/>
      <c r="AO440" s="183"/>
      <c r="AP440" s="183"/>
      <c r="AQ440" s="183"/>
      <c r="AR440" s="183"/>
      <c r="AS440" s="183"/>
      <c r="AT440" s="183"/>
      <c r="AU440" s="183"/>
      <c r="AV440" s="183"/>
      <c r="AW440" s="183"/>
      <c r="AX440" s="183"/>
      <c r="AY440" s="183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6"/>
      <c r="CG440" s="96"/>
      <c r="CH440" s="96"/>
      <c r="CI440" s="183"/>
      <c r="CJ440" s="183"/>
      <c r="CK440" s="183"/>
      <c r="CL440" s="183"/>
      <c r="CM440" s="183"/>
      <c r="CN440" s="183"/>
      <c r="CO440" s="183"/>
      <c r="CP440" s="183"/>
      <c r="CQ440" s="183"/>
      <c r="CR440" s="183"/>
      <c r="CS440" s="183"/>
      <c r="CT440" s="183"/>
      <c r="CU440" s="183"/>
      <c r="CV440" s="183"/>
      <c r="CW440" s="183"/>
      <c r="CX440" s="96"/>
      <c r="CY440" s="96"/>
      <c r="CZ440" s="96"/>
      <c r="DA440" s="96"/>
      <c r="DB440" s="96"/>
      <c r="DC440" s="96"/>
      <c r="DD440" s="96"/>
      <c r="DE440" s="96"/>
      <c r="DF440" s="96"/>
      <c r="DG440" s="96"/>
      <c r="DH440" s="96"/>
      <c r="DI440" s="96"/>
      <c r="DJ440" s="96"/>
      <c r="DK440" s="96"/>
      <c r="DL440" s="96"/>
      <c r="DM440" s="96"/>
      <c r="DN440" s="96"/>
      <c r="DO440" s="96"/>
      <c r="DP440" s="96"/>
      <c r="DQ440" s="96"/>
      <c r="DR440" s="96"/>
      <c r="DS440" s="96"/>
      <c r="DT440" s="96"/>
      <c r="DU440" s="96"/>
      <c r="DV440" s="96"/>
      <c r="DW440" s="96"/>
      <c r="DX440" s="96"/>
      <c r="DY440" s="96"/>
      <c r="DZ440" s="96"/>
      <c r="EA440" s="96"/>
      <c r="EB440" s="96"/>
      <c r="EC440" s="96"/>
      <c r="ED440" s="96"/>
      <c r="EE440" s="96"/>
      <c r="EF440" s="96"/>
      <c r="EG440" s="96"/>
      <c r="EH440" s="96"/>
    </row>
    <row r="441" spans="2:138" ht="15" customHeight="1">
      <c r="B441" s="104" t="s">
        <v>573</v>
      </c>
      <c r="C441" s="106" t="s">
        <v>153</v>
      </c>
      <c r="H441" s="242"/>
      <c r="I441" s="242"/>
      <c r="J441" s="242"/>
      <c r="K441" s="242"/>
      <c r="L441" s="242"/>
      <c r="M441" s="242"/>
      <c r="N441" s="242"/>
      <c r="O441" s="242"/>
      <c r="P441" s="242"/>
      <c r="Q441" s="242"/>
      <c r="R441" s="242"/>
      <c r="S441" s="242"/>
      <c r="T441" s="242"/>
      <c r="U441" s="95"/>
      <c r="V441" s="95"/>
      <c r="W441" s="95"/>
      <c r="X441" s="95"/>
      <c r="Y441" s="95"/>
      <c r="Z441" s="95"/>
      <c r="AA441" s="95"/>
      <c r="AB441" s="95"/>
      <c r="AC441" s="95"/>
      <c r="AD441" s="95"/>
      <c r="AE441" s="95"/>
      <c r="AF441" s="93"/>
      <c r="AG441" s="93"/>
      <c r="AH441" s="183"/>
      <c r="AI441" s="183"/>
      <c r="AJ441" s="183"/>
      <c r="AK441" s="183"/>
      <c r="AL441" s="183"/>
      <c r="AM441" s="183"/>
      <c r="AN441" s="183"/>
      <c r="AO441" s="183"/>
      <c r="AP441" s="183"/>
      <c r="AQ441" s="183"/>
      <c r="AR441" s="183"/>
      <c r="AS441" s="183"/>
      <c r="AT441" s="183"/>
      <c r="AU441" s="183"/>
      <c r="AV441" s="183"/>
      <c r="AW441" s="183"/>
      <c r="AX441" s="183"/>
      <c r="AY441" s="183"/>
      <c r="AZ441" s="95"/>
      <c r="BA441" s="95"/>
      <c r="BB441" s="95"/>
      <c r="BC441" s="95"/>
      <c r="BD441" s="95"/>
      <c r="BE441" s="95"/>
      <c r="BF441" s="95"/>
      <c r="BG441" s="95"/>
      <c r="BH441" s="95"/>
      <c r="BI441" s="95"/>
      <c r="BJ441" s="95"/>
      <c r="BK441" s="95"/>
      <c r="BL441" s="95"/>
      <c r="BM441" s="95"/>
      <c r="BN441" s="95"/>
      <c r="BO441" s="95"/>
      <c r="BP441" s="95"/>
      <c r="BQ441" s="95"/>
      <c r="BR441" s="95"/>
      <c r="BS441" s="95"/>
      <c r="BT441" s="95"/>
      <c r="BU441" s="95"/>
      <c r="BV441" s="95"/>
      <c r="BW441" s="95"/>
      <c r="BX441" s="95"/>
      <c r="BY441" s="95"/>
      <c r="BZ441" s="95"/>
      <c r="CA441" s="95"/>
      <c r="CB441" s="95"/>
      <c r="CC441" s="95"/>
      <c r="CD441" s="95"/>
      <c r="CE441" s="95"/>
      <c r="CF441" s="96"/>
      <c r="CG441" s="96"/>
      <c r="CH441" s="96"/>
      <c r="CI441" s="183"/>
      <c r="CJ441" s="183"/>
      <c r="CK441" s="183"/>
      <c r="CL441" s="183"/>
      <c r="CM441" s="183"/>
      <c r="CN441" s="183"/>
      <c r="CO441" s="183"/>
      <c r="CP441" s="183"/>
      <c r="CQ441" s="183"/>
      <c r="CR441" s="183"/>
      <c r="CS441" s="183"/>
      <c r="CT441" s="183"/>
      <c r="CU441" s="183"/>
      <c r="CV441" s="183"/>
      <c r="CW441" s="183"/>
      <c r="CX441" s="96"/>
      <c r="CY441" s="96"/>
      <c r="CZ441" s="96"/>
      <c r="DA441" s="96"/>
      <c r="DB441" s="96"/>
      <c r="DC441" s="96"/>
      <c r="DD441" s="96"/>
      <c r="DE441" s="96"/>
      <c r="DF441" s="96"/>
      <c r="DG441" s="96"/>
      <c r="DH441" s="96"/>
      <c r="DI441" s="96"/>
      <c r="DJ441" s="96"/>
      <c r="DK441" s="96"/>
      <c r="DL441" s="96"/>
      <c r="DM441" s="96"/>
      <c r="DN441" s="96"/>
      <c r="DO441" s="96"/>
      <c r="DP441" s="96"/>
      <c r="DQ441" s="96"/>
      <c r="DR441" s="96"/>
      <c r="DS441" s="96"/>
      <c r="DT441" s="96"/>
      <c r="DU441" s="96"/>
      <c r="DV441" s="96"/>
      <c r="DW441" s="96"/>
      <c r="DX441" s="96"/>
      <c r="DY441" s="96"/>
      <c r="DZ441" s="96"/>
      <c r="EA441" s="96"/>
      <c r="EB441" s="96"/>
      <c r="EC441" s="96"/>
      <c r="ED441" s="96"/>
      <c r="EE441" s="96"/>
      <c r="EF441" s="96"/>
      <c r="EG441" s="96"/>
      <c r="EH441" s="96"/>
    </row>
    <row r="442" spans="2:138" s="264" customFormat="1" ht="15" customHeight="1">
      <c r="B442" s="255" t="s">
        <v>574</v>
      </c>
      <c r="C442" s="254"/>
      <c r="D442" s="263"/>
      <c r="E442" s="263"/>
      <c r="F442" s="263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267"/>
      <c r="U442" s="266"/>
      <c r="V442" s="266"/>
      <c r="W442" s="266"/>
      <c r="X442" s="266"/>
      <c r="Y442" s="266"/>
      <c r="Z442" s="266"/>
      <c r="AA442" s="266"/>
      <c r="AB442" s="266"/>
      <c r="AC442" s="266"/>
      <c r="AD442" s="266"/>
      <c r="AE442" s="266"/>
      <c r="AF442" s="266"/>
      <c r="AG442" s="266"/>
      <c r="AH442" s="267"/>
      <c r="AI442" s="267"/>
      <c r="AJ442" s="267"/>
      <c r="AK442" s="267"/>
      <c r="AL442" s="267"/>
      <c r="AM442" s="267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6"/>
      <c r="BA442" s="266"/>
      <c r="BB442" s="266"/>
      <c r="BC442" s="266"/>
      <c r="BD442" s="266"/>
      <c r="BE442" s="266"/>
      <c r="BF442" s="266"/>
      <c r="BG442" s="266"/>
      <c r="BH442" s="266"/>
      <c r="BI442" s="266"/>
      <c r="BJ442" s="266"/>
      <c r="BK442" s="266"/>
      <c r="BL442" s="266"/>
      <c r="BM442" s="266"/>
      <c r="BN442" s="266"/>
      <c r="BO442" s="266"/>
      <c r="BP442" s="266"/>
      <c r="BQ442" s="266"/>
      <c r="BR442" s="266"/>
      <c r="BS442" s="266"/>
      <c r="BT442" s="266"/>
      <c r="BU442" s="266"/>
      <c r="BV442" s="266"/>
      <c r="BW442" s="266"/>
      <c r="BX442" s="266"/>
      <c r="BY442" s="266"/>
      <c r="BZ442" s="266"/>
      <c r="CA442" s="266"/>
      <c r="CB442" s="266"/>
      <c r="CC442" s="266"/>
      <c r="CD442" s="266"/>
      <c r="CE442" s="266"/>
      <c r="CF442" s="266"/>
      <c r="CG442" s="266"/>
      <c r="CH442" s="266"/>
      <c r="CI442" s="267"/>
      <c r="CJ442" s="267"/>
      <c r="CK442" s="267"/>
      <c r="CL442" s="267"/>
      <c r="CM442" s="267"/>
      <c r="CN442" s="267"/>
      <c r="CO442" s="267"/>
      <c r="CP442" s="267"/>
      <c r="CQ442" s="267"/>
      <c r="CR442" s="267"/>
      <c r="CS442" s="267"/>
      <c r="CT442" s="267"/>
      <c r="CU442" s="267"/>
      <c r="CV442" s="267"/>
      <c r="CW442" s="267"/>
      <c r="CX442" s="266"/>
      <c r="CY442" s="266"/>
      <c r="CZ442" s="266"/>
      <c r="DA442" s="266"/>
      <c r="DB442" s="266"/>
      <c r="DC442" s="266"/>
      <c r="DD442" s="266"/>
      <c r="DE442" s="266"/>
      <c r="DF442" s="266"/>
      <c r="DG442" s="266"/>
      <c r="DH442" s="266"/>
      <c r="DI442" s="266"/>
      <c r="DJ442" s="266"/>
      <c r="DK442" s="266"/>
      <c r="DL442" s="266"/>
      <c r="DM442" s="266"/>
      <c r="DN442" s="266"/>
      <c r="DO442" s="266"/>
      <c r="DP442" s="266"/>
      <c r="DQ442" s="266"/>
      <c r="DR442" s="266"/>
      <c r="DS442" s="266"/>
      <c r="DT442" s="266"/>
      <c r="DU442" s="266"/>
      <c r="DV442" s="266"/>
      <c r="DW442" s="266"/>
      <c r="DX442" s="266"/>
      <c r="DY442" s="266"/>
      <c r="DZ442" s="266"/>
      <c r="EA442" s="266"/>
      <c r="EB442" s="266"/>
      <c r="EC442" s="266"/>
      <c r="ED442" s="266"/>
      <c r="EE442" s="266"/>
      <c r="EF442" s="266"/>
      <c r="EG442" s="266"/>
      <c r="EH442" s="266"/>
    </row>
    <row r="443" spans="2:138" ht="15" customHeight="1">
      <c r="B443" s="104" t="s">
        <v>575</v>
      </c>
      <c r="C443" s="106" t="s">
        <v>190</v>
      </c>
      <c r="H443" s="242"/>
      <c r="I443" s="242"/>
      <c r="J443" s="242"/>
      <c r="K443" s="242"/>
      <c r="L443" s="242"/>
      <c r="M443" s="242"/>
      <c r="N443" s="242"/>
      <c r="O443" s="242"/>
      <c r="P443" s="242"/>
      <c r="Q443" s="242"/>
      <c r="R443" s="242"/>
      <c r="S443" s="242"/>
      <c r="T443" s="242"/>
      <c r="U443" s="95"/>
      <c r="V443" s="95"/>
      <c r="W443" s="95"/>
      <c r="X443" s="95"/>
      <c r="Y443" s="95"/>
      <c r="Z443" s="95"/>
      <c r="AA443" s="95"/>
      <c r="AB443" s="95"/>
      <c r="AC443" s="95"/>
      <c r="AD443" s="95"/>
      <c r="AE443" s="95"/>
      <c r="AF443" s="93"/>
      <c r="AG443" s="93"/>
      <c r="AH443" s="183"/>
      <c r="AI443" s="183"/>
      <c r="AJ443" s="183"/>
      <c r="AK443" s="183"/>
      <c r="AL443" s="183"/>
      <c r="AM443" s="183"/>
      <c r="AN443" s="183"/>
      <c r="AO443" s="183"/>
      <c r="AP443" s="183"/>
      <c r="AQ443" s="183"/>
      <c r="AR443" s="183"/>
      <c r="AS443" s="183"/>
      <c r="AT443" s="183"/>
      <c r="AU443" s="183"/>
      <c r="AV443" s="183"/>
      <c r="AW443" s="183"/>
      <c r="AX443" s="183"/>
      <c r="AY443" s="183"/>
      <c r="AZ443" s="95"/>
      <c r="BA443" s="95"/>
      <c r="BB443" s="95"/>
      <c r="BC443" s="95"/>
      <c r="BD443" s="95"/>
      <c r="BE443" s="95"/>
      <c r="BF443" s="95"/>
      <c r="BG443" s="95"/>
      <c r="BH443" s="95"/>
      <c r="BI443" s="95"/>
      <c r="BJ443" s="95"/>
      <c r="BK443" s="95"/>
      <c r="BL443" s="95"/>
      <c r="BM443" s="95"/>
      <c r="BN443" s="95"/>
      <c r="BO443" s="95"/>
      <c r="BP443" s="95"/>
      <c r="BQ443" s="95"/>
      <c r="BR443" s="95"/>
      <c r="BS443" s="95"/>
      <c r="BT443" s="95"/>
      <c r="BU443" s="95"/>
      <c r="BV443" s="95"/>
      <c r="BW443" s="95"/>
      <c r="BX443" s="95"/>
      <c r="BY443" s="95"/>
      <c r="BZ443" s="95"/>
      <c r="CA443" s="95"/>
      <c r="CB443" s="95"/>
      <c r="CC443" s="95"/>
      <c r="CD443" s="95"/>
      <c r="CE443" s="95"/>
      <c r="CF443" s="96"/>
      <c r="CG443" s="96"/>
      <c r="CH443" s="96"/>
      <c r="CI443" s="183"/>
      <c r="CJ443" s="183"/>
      <c r="CK443" s="183"/>
      <c r="CL443" s="183"/>
      <c r="CM443" s="183"/>
      <c r="CN443" s="183"/>
      <c r="CO443" s="183"/>
      <c r="CP443" s="183"/>
      <c r="CQ443" s="183"/>
      <c r="CR443" s="183"/>
      <c r="CS443" s="183"/>
      <c r="CT443" s="183"/>
      <c r="CU443" s="183"/>
      <c r="CV443" s="183"/>
      <c r="CW443" s="183"/>
      <c r="CX443" s="96"/>
      <c r="CY443" s="96"/>
      <c r="CZ443" s="96"/>
      <c r="DA443" s="96"/>
      <c r="DB443" s="96"/>
      <c r="DC443" s="96"/>
      <c r="DD443" s="96"/>
      <c r="DE443" s="96"/>
      <c r="DF443" s="96"/>
      <c r="DG443" s="96"/>
      <c r="DH443" s="96"/>
      <c r="DI443" s="96"/>
      <c r="DJ443" s="96"/>
      <c r="DK443" s="96"/>
      <c r="DL443" s="96"/>
      <c r="DM443" s="96"/>
      <c r="DN443" s="96"/>
      <c r="DO443" s="96"/>
      <c r="DP443" s="96"/>
      <c r="DQ443" s="96"/>
      <c r="DR443" s="96"/>
      <c r="DS443" s="96"/>
      <c r="DT443" s="96"/>
      <c r="DU443" s="96"/>
      <c r="DV443" s="96"/>
      <c r="DW443" s="96"/>
      <c r="DX443" s="96"/>
      <c r="DY443" s="96"/>
      <c r="DZ443" s="96"/>
      <c r="EA443" s="96"/>
      <c r="EB443" s="96"/>
      <c r="EC443" s="96"/>
      <c r="ED443" s="96"/>
      <c r="EE443" s="96"/>
      <c r="EF443" s="96"/>
      <c r="EG443" s="96"/>
      <c r="EH443" s="96"/>
    </row>
    <row r="444" spans="2:138" ht="15" customHeight="1">
      <c r="B444" s="104" t="s">
        <v>576</v>
      </c>
      <c r="C444" s="106" t="s">
        <v>174</v>
      </c>
      <c r="H444" s="242"/>
      <c r="I444" s="242"/>
      <c r="J444" s="242"/>
      <c r="K444" s="242"/>
      <c r="L444" s="242"/>
      <c r="M444" s="242"/>
      <c r="N444" s="242"/>
      <c r="O444" s="242"/>
      <c r="P444" s="242"/>
      <c r="Q444" s="242"/>
      <c r="R444" s="242"/>
      <c r="S444" s="242"/>
      <c r="T444" s="242"/>
      <c r="U444" s="95"/>
      <c r="V444" s="95"/>
      <c r="W444" s="95"/>
      <c r="X444" s="95"/>
      <c r="Y444" s="95"/>
      <c r="Z444" s="95"/>
      <c r="AA444" s="95"/>
      <c r="AB444" s="95"/>
      <c r="AC444" s="95"/>
      <c r="AD444" s="95"/>
      <c r="AE444" s="95"/>
      <c r="AF444" s="93"/>
      <c r="AG444" s="93"/>
      <c r="AH444" s="183"/>
      <c r="AI444" s="183"/>
      <c r="AJ444" s="183"/>
      <c r="AK444" s="183"/>
      <c r="AL444" s="183"/>
      <c r="AM444" s="183"/>
      <c r="AN444" s="183"/>
      <c r="AO444" s="183"/>
      <c r="AP444" s="183"/>
      <c r="AQ444" s="183"/>
      <c r="AR444" s="183"/>
      <c r="AS444" s="183"/>
      <c r="AT444" s="183"/>
      <c r="AU444" s="183"/>
      <c r="AV444" s="183"/>
      <c r="AW444" s="183"/>
      <c r="AX444" s="183"/>
      <c r="AY444" s="183"/>
      <c r="AZ444" s="95"/>
      <c r="BA444" s="95"/>
      <c r="BB444" s="95"/>
      <c r="BC444" s="95"/>
      <c r="BD444" s="95"/>
      <c r="BE444" s="95"/>
      <c r="BF444" s="95"/>
      <c r="BG444" s="95"/>
      <c r="BH444" s="95"/>
      <c r="BI444" s="95"/>
      <c r="BJ444" s="95"/>
      <c r="BK444" s="95"/>
      <c r="BL444" s="95"/>
      <c r="BM444" s="95"/>
      <c r="BN444" s="95"/>
      <c r="BO444" s="95"/>
      <c r="BP444" s="95"/>
      <c r="BQ444" s="95"/>
      <c r="BR444" s="95"/>
      <c r="BS444" s="95"/>
      <c r="BT444" s="95"/>
      <c r="BU444" s="95"/>
      <c r="BV444" s="95"/>
      <c r="BW444" s="95"/>
      <c r="BX444" s="95"/>
      <c r="BY444" s="95"/>
      <c r="BZ444" s="95"/>
      <c r="CA444" s="95"/>
      <c r="CB444" s="95"/>
      <c r="CC444" s="95"/>
      <c r="CD444" s="95"/>
      <c r="CE444" s="95"/>
      <c r="CF444" s="96"/>
      <c r="CG444" s="96"/>
      <c r="CH444" s="96"/>
      <c r="CI444" s="183"/>
      <c r="CJ444" s="183"/>
      <c r="CK444" s="183"/>
      <c r="CL444" s="183"/>
      <c r="CM444" s="183"/>
      <c r="CN444" s="183"/>
      <c r="CO444" s="183"/>
      <c r="CP444" s="183"/>
      <c r="CQ444" s="183"/>
      <c r="CR444" s="183"/>
      <c r="CS444" s="183"/>
      <c r="CT444" s="183"/>
      <c r="CU444" s="183"/>
      <c r="CV444" s="183"/>
      <c r="CW444" s="183"/>
      <c r="CX444" s="96"/>
      <c r="CY444" s="96"/>
      <c r="CZ444" s="96"/>
      <c r="DA444" s="96"/>
      <c r="DB444" s="96"/>
      <c r="DC444" s="96"/>
      <c r="DD444" s="96"/>
      <c r="DE444" s="96"/>
      <c r="DF444" s="96"/>
      <c r="DG444" s="96"/>
      <c r="DH444" s="96"/>
      <c r="DI444" s="96"/>
      <c r="DJ444" s="96"/>
      <c r="DK444" s="96"/>
      <c r="DL444" s="96"/>
      <c r="DM444" s="96"/>
      <c r="DN444" s="96"/>
      <c r="DO444" s="96"/>
      <c r="DP444" s="96"/>
      <c r="DQ444" s="96"/>
      <c r="DR444" s="96"/>
      <c r="DS444" s="96"/>
      <c r="DT444" s="96"/>
      <c r="DU444" s="96"/>
      <c r="DV444" s="96"/>
      <c r="DW444" s="96"/>
      <c r="DX444" s="96"/>
      <c r="DY444" s="96"/>
      <c r="DZ444" s="96"/>
      <c r="EA444" s="96"/>
      <c r="EB444" s="96"/>
      <c r="EC444" s="96"/>
      <c r="ED444" s="96"/>
      <c r="EE444" s="96"/>
      <c r="EF444" s="96"/>
      <c r="EG444" s="96"/>
      <c r="EH444" s="96"/>
    </row>
    <row r="445" spans="2:138" ht="15" customHeight="1">
      <c r="B445" s="104" t="s">
        <v>577</v>
      </c>
      <c r="C445" s="106" t="s">
        <v>190</v>
      </c>
      <c r="H445" s="242"/>
      <c r="I445" s="242"/>
      <c r="J445" s="242"/>
      <c r="K445" s="242"/>
      <c r="L445" s="242"/>
      <c r="M445" s="242"/>
      <c r="N445" s="242"/>
      <c r="O445" s="242"/>
      <c r="P445" s="242"/>
      <c r="Q445" s="242"/>
      <c r="R445" s="242"/>
      <c r="S445" s="242"/>
      <c r="T445" s="242"/>
      <c r="U445" s="95"/>
      <c r="V445" s="95"/>
      <c r="W445" s="95"/>
      <c r="X445" s="95"/>
      <c r="Y445" s="95"/>
      <c r="Z445" s="95"/>
      <c r="AA445" s="95"/>
      <c r="AB445" s="95"/>
      <c r="AC445" s="95"/>
      <c r="AD445" s="95"/>
      <c r="AE445" s="95"/>
      <c r="AF445" s="93"/>
      <c r="AG445" s="93"/>
      <c r="AH445" s="183"/>
      <c r="AI445" s="183"/>
      <c r="AJ445" s="183"/>
      <c r="AK445" s="183"/>
      <c r="AL445" s="183"/>
      <c r="AM445" s="183"/>
      <c r="AN445" s="183"/>
      <c r="AO445" s="183"/>
      <c r="AP445" s="183"/>
      <c r="AQ445" s="183"/>
      <c r="AR445" s="183"/>
      <c r="AS445" s="183"/>
      <c r="AT445" s="183"/>
      <c r="AU445" s="183"/>
      <c r="AV445" s="183"/>
      <c r="AW445" s="183"/>
      <c r="AX445" s="183"/>
      <c r="AY445" s="183"/>
      <c r="AZ445" s="95"/>
      <c r="BA445" s="95"/>
      <c r="BB445" s="95"/>
      <c r="BC445" s="95"/>
      <c r="BD445" s="95"/>
      <c r="BE445" s="95"/>
      <c r="BF445" s="95"/>
      <c r="BG445" s="95"/>
      <c r="BH445" s="95"/>
      <c r="BI445" s="95"/>
      <c r="BJ445" s="95"/>
      <c r="BK445" s="95"/>
      <c r="BL445" s="95"/>
      <c r="BM445" s="95"/>
      <c r="BN445" s="95"/>
      <c r="BO445" s="95"/>
      <c r="BP445" s="95"/>
      <c r="BQ445" s="95"/>
      <c r="BR445" s="95"/>
      <c r="BS445" s="95"/>
      <c r="BT445" s="95"/>
      <c r="BU445" s="95"/>
      <c r="BV445" s="95"/>
      <c r="BW445" s="95"/>
      <c r="BX445" s="95"/>
      <c r="BY445" s="95"/>
      <c r="BZ445" s="95"/>
      <c r="CA445" s="95"/>
      <c r="CB445" s="95"/>
      <c r="CC445" s="95"/>
      <c r="CD445" s="95"/>
      <c r="CE445" s="95"/>
      <c r="CF445" s="96"/>
      <c r="CG445" s="96"/>
      <c r="CH445" s="96"/>
      <c r="CI445" s="183"/>
      <c r="CJ445" s="183"/>
      <c r="CK445" s="183"/>
      <c r="CL445" s="183"/>
      <c r="CM445" s="183"/>
      <c r="CN445" s="183"/>
      <c r="CO445" s="183"/>
      <c r="CP445" s="183"/>
      <c r="CQ445" s="183"/>
      <c r="CR445" s="183"/>
      <c r="CS445" s="183"/>
      <c r="CT445" s="183"/>
      <c r="CU445" s="183"/>
      <c r="CV445" s="183"/>
      <c r="CW445" s="183"/>
      <c r="CX445" s="96"/>
      <c r="CY445" s="96"/>
      <c r="CZ445" s="96"/>
      <c r="DA445" s="96"/>
      <c r="DB445" s="96"/>
      <c r="DC445" s="96"/>
      <c r="DD445" s="96"/>
      <c r="DE445" s="96"/>
      <c r="DF445" s="96"/>
      <c r="DG445" s="96"/>
      <c r="DH445" s="96"/>
      <c r="DI445" s="96"/>
      <c r="DJ445" s="96"/>
      <c r="DK445" s="96"/>
      <c r="DL445" s="96"/>
      <c r="DM445" s="96"/>
      <c r="DN445" s="96"/>
      <c r="DO445" s="96"/>
      <c r="DP445" s="96"/>
      <c r="DQ445" s="96"/>
      <c r="DR445" s="96"/>
      <c r="DS445" s="96"/>
      <c r="DT445" s="96"/>
      <c r="DU445" s="96"/>
      <c r="DV445" s="96"/>
      <c r="DW445" s="96"/>
      <c r="DX445" s="96"/>
      <c r="DY445" s="96"/>
      <c r="DZ445" s="96"/>
      <c r="EA445" s="96"/>
      <c r="EB445" s="96"/>
      <c r="EC445" s="96"/>
      <c r="ED445" s="96"/>
      <c r="EE445" s="96"/>
      <c r="EF445" s="96"/>
      <c r="EG445" s="96"/>
      <c r="EH445" s="96"/>
    </row>
    <row r="446" spans="2:138" s="264" customFormat="1" ht="15" customHeight="1">
      <c r="B446" s="255" t="s">
        <v>578</v>
      </c>
      <c r="C446" s="254"/>
      <c r="D446" s="263"/>
      <c r="E446" s="263"/>
      <c r="F446" s="263"/>
      <c r="H446" s="267"/>
      <c r="I446" s="267"/>
      <c r="J446" s="267"/>
      <c r="K446" s="267"/>
      <c r="L446" s="267"/>
      <c r="M446" s="267"/>
      <c r="N446" s="267"/>
      <c r="O446" s="267"/>
      <c r="P446" s="267"/>
      <c r="Q446" s="267"/>
      <c r="R446" s="267"/>
      <c r="S446" s="267"/>
      <c r="T446" s="267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7"/>
      <c r="AI446" s="267"/>
      <c r="AJ446" s="267"/>
      <c r="AK446" s="267"/>
      <c r="AL446" s="267"/>
      <c r="AM446" s="267"/>
      <c r="AN446" s="267"/>
      <c r="AO446" s="267"/>
      <c r="AP446" s="267"/>
      <c r="AQ446" s="267"/>
      <c r="AR446" s="267"/>
      <c r="AS446" s="267"/>
      <c r="AT446" s="267"/>
      <c r="AU446" s="267"/>
      <c r="AV446" s="267"/>
      <c r="AW446" s="267"/>
      <c r="AX446" s="267"/>
      <c r="AY446" s="267"/>
      <c r="AZ446" s="266"/>
      <c r="BA446" s="266"/>
      <c r="BB446" s="266"/>
      <c r="BC446" s="26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266"/>
      <c r="BV446" s="266"/>
      <c r="BW446" s="266"/>
      <c r="BX446" s="266"/>
      <c r="BY446" s="266"/>
      <c r="BZ446" s="266"/>
      <c r="CA446" s="266"/>
      <c r="CB446" s="266"/>
      <c r="CC446" s="266"/>
      <c r="CD446" s="266"/>
      <c r="CE446" s="266"/>
      <c r="CF446" s="266"/>
      <c r="CG446" s="266"/>
      <c r="CH446" s="266"/>
      <c r="CI446" s="267"/>
      <c r="CJ446" s="267"/>
      <c r="CK446" s="267"/>
      <c r="CL446" s="267"/>
      <c r="CM446" s="267"/>
      <c r="CN446" s="267"/>
      <c r="CO446" s="267"/>
      <c r="CP446" s="267"/>
      <c r="CQ446" s="267"/>
      <c r="CR446" s="267"/>
      <c r="CS446" s="267"/>
      <c r="CT446" s="267"/>
      <c r="CU446" s="267"/>
      <c r="CV446" s="267"/>
      <c r="CW446" s="267"/>
      <c r="CX446" s="266"/>
      <c r="CY446" s="266"/>
      <c r="CZ446" s="266"/>
      <c r="DA446" s="266"/>
      <c r="DB446" s="266"/>
      <c r="DC446" s="266"/>
      <c r="DD446" s="266"/>
      <c r="DE446" s="266"/>
      <c r="DF446" s="266"/>
      <c r="DG446" s="266"/>
      <c r="DH446" s="266"/>
      <c r="DI446" s="266"/>
      <c r="DJ446" s="266"/>
      <c r="DK446" s="266"/>
      <c r="DL446" s="266"/>
      <c r="DM446" s="266"/>
      <c r="DN446" s="266"/>
      <c r="DO446" s="266"/>
      <c r="DP446" s="266"/>
      <c r="DQ446" s="266"/>
      <c r="DR446" s="266"/>
      <c r="DS446" s="266"/>
      <c r="DT446" s="266"/>
      <c r="DU446" s="266"/>
      <c r="DV446" s="266"/>
      <c r="DW446" s="266"/>
      <c r="DX446" s="266"/>
      <c r="DY446" s="266"/>
      <c r="DZ446" s="266"/>
      <c r="EA446" s="266"/>
      <c r="EB446" s="266"/>
      <c r="EC446" s="266"/>
      <c r="ED446" s="266"/>
      <c r="EE446" s="266"/>
      <c r="EF446" s="266"/>
      <c r="EG446" s="266"/>
      <c r="EH446" s="266"/>
    </row>
    <row r="447" spans="2:138" ht="15" customHeight="1">
      <c r="B447" s="104" t="s">
        <v>579</v>
      </c>
      <c r="C447" s="106" t="s">
        <v>190</v>
      </c>
      <c r="H447" s="242"/>
      <c r="I447" s="242"/>
      <c r="J447" s="242"/>
      <c r="K447" s="242"/>
      <c r="L447" s="242"/>
      <c r="M447" s="242"/>
      <c r="N447" s="242"/>
      <c r="O447" s="242"/>
      <c r="P447" s="242"/>
      <c r="Q447" s="242"/>
      <c r="R447" s="242"/>
      <c r="S447" s="242"/>
      <c r="T447" s="242"/>
      <c r="U447" s="95"/>
      <c r="V447" s="95"/>
      <c r="W447" s="95"/>
      <c r="X447" s="95"/>
      <c r="Y447" s="95"/>
      <c r="Z447" s="95"/>
      <c r="AA447" s="95"/>
      <c r="AB447" s="95"/>
      <c r="AC447" s="95"/>
      <c r="AD447" s="95"/>
      <c r="AE447" s="95"/>
      <c r="AF447" s="93"/>
      <c r="AG447" s="93"/>
      <c r="AH447" s="183"/>
      <c r="AI447" s="183"/>
      <c r="AJ447" s="183"/>
      <c r="AK447" s="183"/>
      <c r="AL447" s="183"/>
      <c r="AM447" s="183"/>
      <c r="AN447" s="183"/>
      <c r="AO447" s="183"/>
      <c r="AP447" s="183"/>
      <c r="AQ447" s="183"/>
      <c r="AR447" s="183"/>
      <c r="AS447" s="183"/>
      <c r="AT447" s="183"/>
      <c r="AU447" s="183"/>
      <c r="AV447" s="183"/>
      <c r="AW447" s="183"/>
      <c r="AX447" s="183"/>
      <c r="AY447" s="183"/>
      <c r="AZ447" s="95"/>
      <c r="BA447" s="95"/>
      <c r="BB447" s="95"/>
      <c r="BC447" s="95"/>
      <c r="BD447" s="95"/>
      <c r="BE447" s="95"/>
      <c r="BF447" s="95"/>
      <c r="BG447" s="95"/>
      <c r="BH447" s="95"/>
      <c r="BI447" s="95"/>
      <c r="BJ447" s="95"/>
      <c r="BK447" s="95"/>
      <c r="BL447" s="95"/>
      <c r="BM447" s="95"/>
      <c r="BN447" s="95"/>
      <c r="BO447" s="95"/>
      <c r="BP447" s="95"/>
      <c r="BQ447" s="95"/>
      <c r="BR447" s="95"/>
      <c r="BS447" s="95"/>
      <c r="BT447" s="95"/>
      <c r="BU447" s="95"/>
      <c r="BV447" s="95"/>
      <c r="BW447" s="95"/>
      <c r="BX447" s="95"/>
      <c r="BY447" s="95"/>
      <c r="BZ447" s="95"/>
      <c r="CA447" s="95"/>
      <c r="CB447" s="95"/>
      <c r="CC447" s="95"/>
      <c r="CD447" s="95"/>
      <c r="CE447" s="95"/>
      <c r="CF447" s="96"/>
      <c r="CG447" s="96"/>
      <c r="CH447" s="96"/>
      <c r="CI447" s="183"/>
      <c r="CJ447" s="183"/>
      <c r="CK447" s="183"/>
      <c r="CL447" s="183"/>
      <c r="CM447" s="183"/>
      <c r="CN447" s="183"/>
      <c r="CO447" s="183"/>
      <c r="CP447" s="183"/>
      <c r="CQ447" s="183"/>
      <c r="CR447" s="183"/>
      <c r="CS447" s="183"/>
      <c r="CT447" s="183"/>
      <c r="CU447" s="183"/>
      <c r="CV447" s="183"/>
      <c r="CW447" s="183"/>
      <c r="CX447" s="96"/>
      <c r="CY447" s="96"/>
      <c r="CZ447" s="96"/>
      <c r="DA447" s="96"/>
      <c r="DB447" s="96"/>
      <c r="DC447" s="96"/>
      <c r="DD447" s="96"/>
      <c r="DE447" s="96"/>
      <c r="DF447" s="96"/>
      <c r="DG447" s="96"/>
      <c r="DH447" s="96"/>
      <c r="DI447" s="96"/>
      <c r="DJ447" s="96"/>
      <c r="DK447" s="96"/>
      <c r="DL447" s="96"/>
      <c r="DM447" s="96"/>
      <c r="DN447" s="96"/>
      <c r="DO447" s="96"/>
      <c r="DP447" s="96"/>
      <c r="DQ447" s="96"/>
      <c r="DR447" s="96"/>
      <c r="DS447" s="96"/>
      <c r="DT447" s="96"/>
      <c r="DU447" s="96"/>
      <c r="DV447" s="96"/>
      <c r="DW447" s="96"/>
      <c r="DX447" s="96"/>
      <c r="DY447" s="96"/>
      <c r="DZ447" s="96"/>
      <c r="EA447" s="96"/>
      <c r="EB447" s="96"/>
      <c r="EC447" s="96"/>
      <c r="ED447" s="96"/>
      <c r="EE447" s="96"/>
      <c r="EF447" s="96"/>
      <c r="EG447" s="96"/>
      <c r="EH447" s="96"/>
    </row>
    <row r="448" spans="2:138" ht="15" customHeight="1">
      <c r="B448" s="104" t="s">
        <v>580</v>
      </c>
      <c r="C448" s="106" t="s">
        <v>176</v>
      </c>
      <c r="H448" s="242"/>
      <c r="I448" s="242"/>
      <c r="J448" s="242"/>
      <c r="K448" s="242"/>
      <c r="L448" s="242"/>
      <c r="M448" s="242"/>
      <c r="N448" s="242"/>
      <c r="O448" s="242"/>
      <c r="P448" s="242"/>
      <c r="Q448" s="242"/>
      <c r="R448" s="242"/>
      <c r="S448" s="242"/>
      <c r="T448" s="242"/>
      <c r="U448" s="95"/>
      <c r="V448" s="95"/>
      <c r="W448" s="95"/>
      <c r="X448" s="95"/>
      <c r="Y448" s="95"/>
      <c r="Z448" s="95"/>
      <c r="AA448" s="95"/>
      <c r="AB448" s="95"/>
      <c r="AC448" s="95"/>
      <c r="AD448" s="95"/>
      <c r="AE448" s="95"/>
      <c r="AF448" s="93"/>
      <c r="AG448" s="93"/>
      <c r="AH448" s="183"/>
      <c r="AI448" s="183"/>
      <c r="AJ448" s="183"/>
      <c r="AK448" s="183"/>
      <c r="AL448" s="183"/>
      <c r="AM448" s="183"/>
      <c r="AN448" s="183"/>
      <c r="AO448" s="183"/>
      <c r="AP448" s="183"/>
      <c r="AQ448" s="183"/>
      <c r="AR448" s="183"/>
      <c r="AS448" s="183"/>
      <c r="AT448" s="183"/>
      <c r="AU448" s="183"/>
      <c r="AV448" s="183"/>
      <c r="AW448" s="183"/>
      <c r="AX448" s="183"/>
      <c r="AY448" s="183"/>
      <c r="AZ448" s="95"/>
      <c r="BA448" s="95"/>
      <c r="BB448" s="95"/>
      <c r="BC448" s="95"/>
      <c r="BD448" s="95"/>
      <c r="BE448" s="95"/>
      <c r="BF448" s="95"/>
      <c r="BG448" s="95"/>
      <c r="BH448" s="95"/>
      <c r="BI448" s="95"/>
      <c r="BJ448" s="95"/>
      <c r="BK448" s="95"/>
      <c r="BL448" s="95"/>
      <c r="BM448" s="95"/>
      <c r="BN448" s="95"/>
      <c r="BO448" s="95"/>
      <c r="BP448" s="95"/>
      <c r="BQ448" s="95"/>
      <c r="BR448" s="95"/>
      <c r="BS448" s="95"/>
      <c r="BT448" s="95"/>
      <c r="BU448" s="95"/>
      <c r="BV448" s="95"/>
      <c r="BW448" s="95"/>
      <c r="BX448" s="95"/>
      <c r="BY448" s="95"/>
      <c r="BZ448" s="95"/>
      <c r="CA448" s="95"/>
      <c r="CB448" s="95"/>
      <c r="CC448" s="95"/>
      <c r="CD448" s="95"/>
      <c r="CE448" s="95"/>
      <c r="CF448" s="96"/>
      <c r="CG448" s="96"/>
      <c r="CH448" s="96"/>
      <c r="CI448" s="183"/>
      <c r="CJ448" s="183"/>
      <c r="CK448" s="183"/>
      <c r="CL448" s="183"/>
      <c r="CM448" s="183"/>
      <c r="CN448" s="183"/>
      <c r="CO448" s="183"/>
      <c r="CP448" s="183"/>
      <c r="CQ448" s="183"/>
      <c r="CR448" s="183"/>
      <c r="CS448" s="183"/>
      <c r="CT448" s="183"/>
      <c r="CU448" s="183"/>
      <c r="CV448" s="183"/>
      <c r="CW448" s="183"/>
      <c r="CX448" s="96"/>
      <c r="CY448" s="96"/>
      <c r="CZ448" s="96"/>
      <c r="DA448" s="96"/>
      <c r="DB448" s="96"/>
      <c r="DC448" s="96"/>
      <c r="DD448" s="96"/>
      <c r="DE448" s="96"/>
      <c r="DF448" s="96"/>
      <c r="DG448" s="96"/>
      <c r="DH448" s="96"/>
      <c r="DI448" s="96"/>
      <c r="DJ448" s="96"/>
      <c r="DK448" s="96"/>
      <c r="DL448" s="96"/>
      <c r="DM448" s="96"/>
      <c r="DN448" s="96"/>
      <c r="DO448" s="96"/>
      <c r="DP448" s="96"/>
      <c r="DQ448" s="96"/>
      <c r="DR448" s="96"/>
      <c r="DS448" s="96"/>
      <c r="DT448" s="96"/>
      <c r="DU448" s="96"/>
      <c r="DV448" s="96"/>
      <c r="DW448" s="96"/>
      <c r="DX448" s="96"/>
      <c r="DY448" s="96"/>
      <c r="DZ448" s="96"/>
      <c r="EA448" s="96"/>
      <c r="EB448" s="96"/>
      <c r="EC448" s="96"/>
      <c r="ED448" s="96"/>
      <c r="EE448" s="96"/>
      <c r="EF448" s="96"/>
      <c r="EG448" s="96"/>
      <c r="EH448" s="96"/>
    </row>
    <row r="449" spans="2:138" ht="15" customHeight="1">
      <c r="B449" s="104" t="s">
        <v>581</v>
      </c>
      <c r="C449" s="106" t="s">
        <v>152</v>
      </c>
      <c r="H449" s="242"/>
      <c r="I449" s="242"/>
      <c r="J449" s="242"/>
      <c r="K449" s="242"/>
      <c r="L449" s="242"/>
      <c r="M449" s="242"/>
      <c r="N449" s="242"/>
      <c r="O449" s="242"/>
      <c r="P449" s="242"/>
      <c r="Q449" s="242"/>
      <c r="R449" s="242"/>
      <c r="S449" s="242"/>
      <c r="T449" s="242"/>
      <c r="U449" s="95"/>
      <c r="V449" s="95"/>
      <c r="W449" s="95"/>
      <c r="X449" s="95"/>
      <c r="Y449" s="95"/>
      <c r="Z449" s="95"/>
      <c r="AA449" s="95"/>
      <c r="AB449" s="95"/>
      <c r="AC449" s="95"/>
      <c r="AD449" s="95"/>
      <c r="AE449" s="95"/>
      <c r="AF449" s="93"/>
      <c r="AG449" s="93"/>
      <c r="AH449" s="183"/>
      <c r="AI449" s="183"/>
      <c r="AJ449" s="183"/>
      <c r="AK449" s="183"/>
      <c r="AL449" s="183"/>
      <c r="AM449" s="183"/>
      <c r="AN449" s="183"/>
      <c r="AO449" s="183"/>
      <c r="AP449" s="183"/>
      <c r="AQ449" s="183"/>
      <c r="AR449" s="183"/>
      <c r="AS449" s="183"/>
      <c r="AT449" s="183"/>
      <c r="AU449" s="183"/>
      <c r="AV449" s="183"/>
      <c r="AW449" s="183"/>
      <c r="AX449" s="183"/>
      <c r="AY449" s="183"/>
      <c r="AZ449" s="95"/>
      <c r="BA449" s="95"/>
      <c r="BB449" s="95"/>
      <c r="BC449" s="95"/>
      <c r="BD449" s="95"/>
      <c r="BE449" s="95"/>
      <c r="BF449" s="95"/>
      <c r="BG449" s="95"/>
      <c r="BH449" s="95"/>
      <c r="BI449" s="95"/>
      <c r="BJ449" s="95"/>
      <c r="BK449" s="95"/>
      <c r="BL449" s="95"/>
      <c r="BM449" s="95"/>
      <c r="BN449" s="95"/>
      <c r="BO449" s="95"/>
      <c r="BP449" s="95"/>
      <c r="BQ449" s="95"/>
      <c r="BR449" s="95"/>
      <c r="BS449" s="95"/>
      <c r="BT449" s="95"/>
      <c r="BU449" s="95"/>
      <c r="BV449" s="95"/>
      <c r="BW449" s="95"/>
      <c r="BX449" s="95"/>
      <c r="BY449" s="95"/>
      <c r="BZ449" s="95"/>
      <c r="CA449" s="95"/>
      <c r="CB449" s="95"/>
      <c r="CC449" s="95"/>
      <c r="CD449" s="95"/>
      <c r="CE449" s="95"/>
      <c r="CF449" s="96"/>
      <c r="CG449" s="96"/>
      <c r="CH449" s="96"/>
      <c r="CI449" s="183"/>
      <c r="CJ449" s="183"/>
      <c r="CK449" s="183"/>
      <c r="CL449" s="183"/>
      <c r="CM449" s="183"/>
      <c r="CN449" s="183"/>
      <c r="CO449" s="183"/>
      <c r="CP449" s="183"/>
      <c r="CQ449" s="183"/>
      <c r="CR449" s="183"/>
      <c r="CS449" s="183"/>
      <c r="CT449" s="183"/>
      <c r="CU449" s="183"/>
      <c r="CV449" s="183"/>
      <c r="CW449" s="183"/>
      <c r="CX449" s="96"/>
      <c r="CY449" s="96"/>
      <c r="CZ449" s="96"/>
      <c r="DA449" s="96"/>
      <c r="DB449" s="96"/>
      <c r="DC449" s="96"/>
      <c r="DD449" s="96"/>
      <c r="DE449" s="96"/>
      <c r="DF449" s="96"/>
      <c r="DG449" s="96"/>
      <c r="DH449" s="96"/>
      <c r="DI449" s="96"/>
      <c r="DJ449" s="96"/>
      <c r="DK449" s="96"/>
      <c r="DL449" s="96"/>
      <c r="DM449" s="96"/>
      <c r="DN449" s="96"/>
      <c r="DO449" s="96"/>
      <c r="DP449" s="96"/>
      <c r="DQ449" s="96"/>
      <c r="DR449" s="96"/>
      <c r="DS449" s="96"/>
      <c r="DT449" s="96"/>
      <c r="DU449" s="96"/>
      <c r="DV449" s="96"/>
      <c r="DW449" s="96"/>
      <c r="DX449" s="96"/>
      <c r="DY449" s="96"/>
      <c r="DZ449" s="96"/>
      <c r="EA449" s="96"/>
      <c r="EB449" s="96"/>
      <c r="EC449" s="96"/>
      <c r="ED449" s="96"/>
      <c r="EE449" s="96"/>
      <c r="EF449" s="96"/>
      <c r="EG449" s="96"/>
      <c r="EH449" s="96"/>
    </row>
    <row r="450" spans="2:138" ht="15" customHeight="1">
      <c r="B450" s="104" t="s">
        <v>582</v>
      </c>
      <c r="C450" s="106" t="s">
        <v>179</v>
      </c>
      <c r="H450" s="188"/>
      <c r="I450" s="188"/>
      <c r="J450" s="188"/>
      <c r="K450" s="188"/>
      <c r="L450" s="188"/>
      <c r="M450" s="188"/>
      <c r="N450" s="188"/>
      <c r="O450" s="188"/>
      <c r="P450" s="188"/>
      <c r="Q450" s="188"/>
      <c r="R450" s="188"/>
      <c r="S450" s="188"/>
      <c r="T450" s="188"/>
      <c r="U450" s="126"/>
      <c r="V450" s="126"/>
      <c r="W450" s="126"/>
      <c r="X450" s="126"/>
      <c r="Y450" s="126"/>
      <c r="Z450" s="126"/>
      <c r="AA450" s="126"/>
      <c r="AB450" s="126"/>
      <c r="AC450" s="126"/>
      <c r="AD450" s="126"/>
      <c r="AE450" s="126"/>
      <c r="AF450" s="94"/>
      <c r="AG450" s="94"/>
      <c r="AH450" s="242"/>
      <c r="AI450" s="242"/>
      <c r="AJ450" s="242"/>
      <c r="AK450" s="242"/>
      <c r="AL450" s="242"/>
      <c r="AM450" s="242"/>
      <c r="AN450" s="242"/>
      <c r="AO450" s="242"/>
      <c r="AP450" s="242"/>
      <c r="AQ450" s="242"/>
      <c r="AR450" s="242"/>
      <c r="AS450" s="242"/>
      <c r="AT450" s="242"/>
      <c r="AU450" s="242"/>
      <c r="AV450" s="242"/>
      <c r="AW450" s="242"/>
      <c r="AX450" s="242"/>
      <c r="AY450" s="242"/>
      <c r="AZ450" s="126"/>
      <c r="BA450" s="126"/>
      <c r="BB450" s="126"/>
      <c r="BC450" s="126"/>
      <c r="BD450" s="126"/>
      <c r="BE450" s="126"/>
      <c r="BF450" s="126"/>
      <c r="BG450" s="126"/>
      <c r="BH450" s="126"/>
      <c r="BI450" s="126"/>
      <c r="BJ450" s="126"/>
      <c r="BK450" s="126"/>
      <c r="BL450" s="126"/>
      <c r="BM450" s="126"/>
      <c r="BN450" s="126"/>
      <c r="BO450" s="126"/>
      <c r="BP450" s="126"/>
      <c r="BQ450" s="126"/>
      <c r="BR450" s="126"/>
      <c r="BS450" s="126"/>
      <c r="BT450" s="126"/>
      <c r="BU450" s="126"/>
      <c r="BV450" s="126"/>
      <c r="BW450" s="126"/>
      <c r="BX450" s="126"/>
      <c r="BY450" s="126"/>
      <c r="BZ450" s="126"/>
      <c r="CA450" s="126"/>
      <c r="CB450" s="126"/>
      <c r="CC450" s="126"/>
      <c r="CD450" s="126"/>
      <c r="CE450" s="126"/>
      <c r="CF450" s="95"/>
      <c r="CG450" s="95"/>
      <c r="CH450" s="95"/>
      <c r="CI450" s="242"/>
      <c r="CJ450" s="242"/>
      <c r="CK450" s="242"/>
      <c r="CL450" s="242"/>
      <c r="CM450" s="242"/>
      <c r="CN450" s="242"/>
      <c r="CO450" s="242"/>
      <c r="CP450" s="242"/>
      <c r="CQ450" s="242"/>
      <c r="CR450" s="242"/>
      <c r="CS450" s="242"/>
      <c r="CT450" s="242"/>
      <c r="CU450" s="242"/>
      <c r="CV450" s="242"/>
      <c r="CW450" s="242"/>
      <c r="CX450" s="95"/>
      <c r="CY450" s="95"/>
      <c r="CZ450" s="95"/>
      <c r="DA450" s="95"/>
      <c r="DB450" s="95"/>
      <c r="DC450" s="95"/>
      <c r="DD450" s="95"/>
      <c r="DE450" s="95"/>
      <c r="DF450" s="95"/>
      <c r="DG450" s="95"/>
      <c r="DH450" s="95"/>
      <c r="DI450" s="95"/>
      <c r="DJ450" s="95"/>
      <c r="DK450" s="95"/>
      <c r="DL450" s="95"/>
      <c r="DM450" s="95"/>
      <c r="DN450" s="95"/>
      <c r="DO450" s="95"/>
      <c r="DP450" s="95"/>
      <c r="DQ450" s="95"/>
      <c r="DR450" s="95"/>
      <c r="DS450" s="95"/>
      <c r="DT450" s="95"/>
      <c r="DU450" s="95"/>
      <c r="DV450" s="95"/>
      <c r="DW450" s="95"/>
      <c r="DX450" s="95"/>
      <c r="DY450" s="95"/>
      <c r="DZ450" s="95"/>
      <c r="EA450" s="95"/>
      <c r="EB450" s="95"/>
      <c r="EC450" s="95"/>
      <c r="ED450" s="95"/>
      <c r="EE450" s="95"/>
      <c r="EF450" s="95"/>
      <c r="EG450" s="95"/>
      <c r="EH450" s="95"/>
    </row>
    <row r="451" spans="2:138" ht="15" customHeight="1">
      <c r="B451" s="104" t="s">
        <v>583</v>
      </c>
      <c r="C451" s="106" t="s">
        <v>153</v>
      </c>
      <c r="H451" s="242"/>
      <c r="I451" s="242"/>
      <c r="J451" s="242"/>
      <c r="K451" s="242"/>
      <c r="L451" s="242"/>
      <c r="M451" s="242"/>
      <c r="N451" s="242"/>
      <c r="O451" s="242"/>
      <c r="P451" s="242"/>
      <c r="Q451" s="242"/>
      <c r="R451" s="242"/>
      <c r="S451" s="242"/>
      <c r="T451" s="242"/>
      <c r="U451" s="95"/>
      <c r="V451" s="95"/>
      <c r="W451" s="95"/>
      <c r="X451" s="95"/>
      <c r="Y451" s="95"/>
      <c r="Z451" s="95"/>
      <c r="AA451" s="95"/>
      <c r="AB451" s="95"/>
      <c r="AC451" s="95"/>
      <c r="AD451" s="95"/>
      <c r="AE451" s="95"/>
      <c r="AF451" s="94"/>
      <c r="AG451" s="94"/>
      <c r="AH451" s="242"/>
      <c r="AI451" s="242"/>
      <c r="AJ451" s="242"/>
      <c r="AK451" s="242"/>
      <c r="AL451" s="242"/>
      <c r="AM451" s="242"/>
      <c r="AN451" s="242"/>
      <c r="AO451" s="242"/>
      <c r="AP451" s="242"/>
      <c r="AQ451" s="242"/>
      <c r="AR451" s="242"/>
      <c r="AS451" s="242"/>
      <c r="AT451" s="242"/>
      <c r="AU451" s="242"/>
      <c r="AV451" s="242"/>
      <c r="AW451" s="242"/>
      <c r="AX451" s="242"/>
      <c r="AY451" s="242"/>
      <c r="AZ451" s="95"/>
      <c r="BA451" s="95"/>
      <c r="BB451" s="95"/>
      <c r="BC451" s="95"/>
      <c r="BD451" s="95"/>
      <c r="BE451" s="95"/>
      <c r="BF451" s="95"/>
      <c r="BG451" s="95"/>
      <c r="BH451" s="95"/>
      <c r="BI451" s="95"/>
      <c r="BJ451" s="95"/>
      <c r="BK451" s="95"/>
      <c r="BL451" s="95"/>
      <c r="BM451" s="95"/>
      <c r="BN451" s="95"/>
      <c r="BO451" s="95"/>
      <c r="BP451" s="95"/>
      <c r="BQ451" s="95"/>
      <c r="BR451" s="95"/>
      <c r="BS451" s="95"/>
      <c r="BT451" s="95"/>
      <c r="BU451" s="95"/>
      <c r="BV451" s="95"/>
      <c r="BW451" s="95"/>
      <c r="BX451" s="95"/>
      <c r="BY451" s="95"/>
      <c r="BZ451" s="95"/>
      <c r="CA451" s="95"/>
      <c r="CB451" s="95"/>
      <c r="CC451" s="95"/>
      <c r="CD451" s="95"/>
      <c r="CE451" s="95"/>
      <c r="CF451" s="95"/>
      <c r="CG451" s="95"/>
      <c r="CH451" s="95"/>
      <c r="CI451" s="242"/>
      <c r="CJ451" s="242"/>
      <c r="CK451" s="242"/>
      <c r="CL451" s="242"/>
      <c r="CM451" s="242"/>
      <c r="CN451" s="242"/>
      <c r="CO451" s="242"/>
      <c r="CP451" s="242"/>
      <c r="CQ451" s="242"/>
      <c r="CR451" s="242"/>
      <c r="CS451" s="242"/>
      <c r="CT451" s="242"/>
      <c r="CU451" s="242"/>
      <c r="CV451" s="242"/>
      <c r="CW451" s="242"/>
      <c r="CX451" s="95"/>
      <c r="CY451" s="95"/>
      <c r="CZ451" s="95"/>
      <c r="DA451" s="95"/>
      <c r="DB451" s="95"/>
      <c r="DC451" s="95"/>
      <c r="DD451" s="95"/>
      <c r="DE451" s="95"/>
      <c r="DF451" s="95"/>
      <c r="DG451" s="95"/>
      <c r="DH451" s="95"/>
      <c r="DI451" s="95"/>
      <c r="DJ451" s="95"/>
      <c r="DK451" s="95"/>
      <c r="DL451" s="95"/>
      <c r="DM451" s="95"/>
      <c r="DN451" s="95"/>
      <c r="DO451" s="95"/>
      <c r="DP451" s="95"/>
      <c r="DQ451" s="95"/>
      <c r="DR451" s="95"/>
      <c r="DS451" s="95"/>
      <c r="DT451" s="95"/>
      <c r="DU451" s="95"/>
      <c r="DV451" s="95"/>
      <c r="DW451" s="95"/>
      <c r="DX451" s="95"/>
      <c r="DY451" s="95"/>
      <c r="DZ451" s="95"/>
      <c r="EA451" s="95"/>
      <c r="EB451" s="95"/>
      <c r="EC451" s="95"/>
      <c r="ED451" s="95"/>
      <c r="EE451" s="95"/>
      <c r="EF451" s="95"/>
      <c r="EG451" s="95"/>
      <c r="EH451" s="95"/>
    </row>
    <row r="452" spans="2:138" ht="15" customHeight="1">
      <c r="B452" s="104" t="s">
        <v>584</v>
      </c>
      <c r="C452" s="106" t="s">
        <v>153</v>
      </c>
      <c r="H452" s="242"/>
      <c r="I452" s="242"/>
      <c r="J452" s="242"/>
      <c r="K452" s="242"/>
      <c r="L452" s="242"/>
      <c r="M452" s="242"/>
      <c r="N452" s="242"/>
      <c r="O452" s="242"/>
      <c r="P452" s="242"/>
      <c r="Q452" s="242"/>
      <c r="R452" s="242"/>
      <c r="S452" s="242"/>
      <c r="T452" s="242"/>
      <c r="U452" s="95"/>
      <c r="V452" s="95"/>
      <c r="W452" s="95"/>
      <c r="X452" s="95"/>
      <c r="Y452" s="95"/>
      <c r="Z452" s="95"/>
      <c r="AA452" s="95"/>
      <c r="AB452" s="95"/>
      <c r="AC452" s="95"/>
      <c r="AD452" s="95"/>
      <c r="AE452" s="95"/>
      <c r="AF452" s="94"/>
      <c r="AG452" s="94"/>
      <c r="AH452" s="242"/>
      <c r="AI452" s="242"/>
      <c r="AJ452" s="242"/>
      <c r="AK452" s="242"/>
      <c r="AL452" s="242"/>
      <c r="AM452" s="242"/>
      <c r="AN452" s="242"/>
      <c r="AO452" s="242"/>
      <c r="AP452" s="242"/>
      <c r="AQ452" s="242"/>
      <c r="AR452" s="242"/>
      <c r="AS452" s="242"/>
      <c r="AT452" s="242"/>
      <c r="AU452" s="242"/>
      <c r="AV452" s="242"/>
      <c r="AW452" s="242"/>
      <c r="AX452" s="242"/>
      <c r="AY452" s="242"/>
      <c r="AZ452" s="95"/>
      <c r="BA452" s="95"/>
      <c r="BB452" s="95"/>
      <c r="BC452" s="95"/>
      <c r="BD452" s="95"/>
      <c r="BE452" s="95"/>
      <c r="BF452" s="95"/>
      <c r="BG452" s="95"/>
      <c r="BH452" s="95"/>
      <c r="BI452" s="95"/>
      <c r="BJ452" s="95"/>
      <c r="BK452" s="95"/>
      <c r="BL452" s="95"/>
      <c r="BM452" s="95"/>
      <c r="BN452" s="95"/>
      <c r="BO452" s="95"/>
      <c r="BP452" s="95"/>
      <c r="BQ452" s="95"/>
      <c r="BR452" s="95"/>
      <c r="BS452" s="95"/>
      <c r="BT452" s="95"/>
      <c r="BU452" s="95"/>
      <c r="BV452" s="95"/>
      <c r="BW452" s="95"/>
      <c r="BX452" s="95"/>
      <c r="BY452" s="95"/>
      <c r="BZ452" s="95"/>
      <c r="CA452" s="95"/>
      <c r="CB452" s="95"/>
      <c r="CC452" s="95"/>
      <c r="CD452" s="95"/>
      <c r="CE452" s="95"/>
      <c r="CF452" s="95"/>
      <c r="CG452" s="95"/>
      <c r="CH452" s="95"/>
      <c r="CI452" s="242"/>
      <c r="CJ452" s="242"/>
      <c r="CK452" s="242"/>
      <c r="CL452" s="242"/>
      <c r="CM452" s="242"/>
      <c r="CN452" s="242"/>
      <c r="CO452" s="242"/>
      <c r="CP452" s="242"/>
      <c r="CQ452" s="242"/>
      <c r="CR452" s="242"/>
      <c r="CS452" s="242"/>
      <c r="CT452" s="242"/>
      <c r="CU452" s="242"/>
      <c r="CV452" s="242"/>
      <c r="CW452" s="242"/>
      <c r="CX452" s="95"/>
      <c r="CY452" s="95"/>
      <c r="CZ452" s="95"/>
      <c r="DA452" s="95"/>
      <c r="DB452" s="95"/>
      <c r="DC452" s="95"/>
      <c r="DD452" s="95"/>
      <c r="DE452" s="95"/>
      <c r="DF452" s="95"/>
      <c r="DG452" s="95"/>
      <c r="DH452" s="95"/>
      <c r="DI452" s="95"/>
      <c r="DJ452" s="95"/>
      <c r="DK452" s="95"/>
      <c r="DL452" s="95"/>
      <c r="DM452" s="95"/>
      <c r="DN452" s="95"/>
      <c r="DO452" s="95"/>
      <c r="DP452" s="95"/>
      <c r="DQ452" s="95"/>
      <c r="DR452" s="95"/>
      <c r="DS452" s="95"/>
      <c r="DT452" s="95"/>
      <c r="DU452" s="95"/>
      <c r="DV452" s="95"/>
      <c r="DW452" s="95"/>
      <c r="DX452" s="95"/>
      <c r="DY452" s="95"/>
      <c r="DZ452" s="95"/>
      <c r="EA452" s="95"/>
      <c r="EB452" s="95"/>
      <c r="EC452" s="95"/>
      <c r="ED452" s="95"/>
      <c r="EE452" s="95"/>
      <c r="EF452" s="95"/>
      <c r="EG452" s="95"/>
      <c r="EH452" s="95"/>
    </row>
    <row r="453" spans="2:138" ht="15" customHeight="1">
      <c r="B453" s="104" t="s">
        <v>585</v>
      </c>
      <c r="C453" s="106" t="s">
        <v>153</v>
      </c>
      <c r="H453" s="242"/>
      <c r="I453" s="242"/>
      <c r="J453" s="242"/>
      <c r="K453" s="242"/>
      <c r="L453" s="242"/>
      <c r="M453" s="242"/>
      <c r="N453" s="242"/>
      <c r="O453" s="242"/>
      <c r="P453" s="242"/>
      <c r="Q453" s="242"/>
      <c r="R453" s="242"/>
      <c r="S453" s="242"/>
      <c r="T453" s="242"/>
      <c r="U453" s="95"/>
      <c r="V453" s="95"/>
      <c r="W453" s="95"/>
      <c r="X453" s="95"/>
      <c r="Y453" s="95"/>
      <c r="Z453" s="95"/>
      <c r="AA453" s="95"/>
      <c r="AB453" s="95"/>
      <c r="AC453" s="95"/>
      <c r="AD453" s="95"/>
      <c r="AE453" s="95"/>
      <c r="AF453" s="93"/>
      <c r="AG453" s="93"/>
      <c r="AH453" s="183"/>
      <c r="AI453" s="183"/>
      <c r="AJ453" s="183"/>
      <c r="AK453" s="183"/>
      <c r="AL453" s="183"/>
      <c r="AM453" s="183"/>
      <c r="AN453" s="183"/>
      <c r="AO453" s="183"/>
      <c r="AP453" s="183"/>
      <c r="AQ453" s="183"/>
      <c r="AR453" s="183"/>
      <c r="AS453" s="183"/>
      <c r="AT453" s="183"/>
      <c r="AU453" s="183"/>
      <c r="AV453" s="183"/>
      <c r="AW453" s="183"/>
      <c r="AX453" s="183"/>
      <c r="AY453" s="183"/>
      <c r="AZ453" s="95"/>
      <c r="BA453" s="95"/>
      <c r="BB453" s="95"/>
      <c r="BC453" s="95"/>
      <c r="BD453" s="95"/>
      <c r="BE453" s="95"/>
      <c r="BF453" s="95"/>
      <c r="BG453" s="95"/>
      <c r="BH453" s="95"/>
      <c r="BI453" s="95"/>
      <c r="BJ453" s="95"/>
      <c r="BK453" s="95"/>
      <c r="BL453" s="95"/>
      <c r="BM453" s="95"/>
      <c r="BN453" s="95"/>
      <c r="BO453" s="95"/>
      <c r="BP453" s="95"/>
      <c r="BQ453" s="95"/>
      <c r="BR453" s="95"/>
      <c r="BS453" s="95"/>
      <c r="BT453" s="95"/>
      <c r="BU453" s="95"/>
      <c r="BV453" s="95"/>
      <c r="BW453" s="95"/>
      <c r="BX453" s="95"/>
      <c r="BY453" s="95"/>
      <c r="BZ453" s="95"/>
      <c r="CA453" s="95"/>
      <c r="CB453" s="95"/>
      <c r="CC453" s="95"/>
      <c r="CD453" s="95"/>
      <c r="CE453" s="95"/>
      <c r="CF453" s="96"/>
      <c r="CG453" s="96"/>
      <c r="CH453" s="96"/>
      <c r="CI453" s="183"/>
      <c r="CJ453" s="183"/>
      <c r="CK453" s="183"/>
      <c r="CL453" s="183"/>
      <c r="CM453" s="183"/>
      <c r="CN453" s="183"/>
      <c r="CO453" s="183"/>
      <c r="CP453" s="183"/>
      <c r="CQ453" s="183"/>
      <c r="CR453" s="183"/>
      <c r="CS453" s="183"/>
      <c r="CT453" s="183"/>
      <c r="CU453" s="183"/>
      <c r="CV453" s="183"/>
      <c r="CW453" s="183"/>
      <c r="CX453" s="96"/>
      <c r="CY453" s="96"/>
      <c r="CZ453" s="96"/>
      <c r="DA453" s="96"/>
      <c r="DB453" s="96"/>
      <c r="DC453" s="96"/>
      <c r="DD453" s="96"/>
      <c r="DE453" s="96"/>
      <c r="DF453" s="96"/>
      <c r="DG453" s="96"/>
      <c r="DH453" s="96"/>
      <c r="DI453" s="96"/>
      <c r="DJ453" s="96"/>
      <c r="DK453" s="96"/>
      <c r="DL453" s="96"/>
      <c r="DM453" s="96"/>
      <c r="DN453" s="96"/>
      <c r="DO453" s="96"/>
      <c r="DP453" s="96"/>
      <c r="DQ453" s="96"/>
      <c r="DR453" s="96"/>
      <c r="DS453" s="96"/>
      <c r="DT453" s="96"/>
      <c r="DU453" s="96"/>
      <c r="DV453" s="96"/>
      <c r="DW453" s="96"/>
      <c r="DX453" s="96"/>
      <c r="DY453" s="96"/>
      <c r="DZ453" s="96"/>
      <c r="EA453" s="96"/>
      <c r="EB453" s="96"/>
      <c r="EC453" s="96"/>
      <c r="ED453" s="96"/>
      <c r="EE453" s="96"/>
      <c r="EF453" s="96"/>
      <c r="EG453" s="96"/>
      <c r="EH453" s="96"/>
    </row>
    <row r="454" spans="2:138" ht="15" customHeight="1">
      <c r="B454" s="104" t="s">
        <v>586</v>
      </c>
      <c r="C454" s="106" t="s">
        <v>156</v>
      </c>
      <c r="H454" s="154"/>
      <c r="I454" s="154"/>
      <c r="J454" s="154"/>
      <c r="K454" s="154"/>
      <c r="L454" s="154"/>
      <c r="M454" s="154"/>
      <c r="N454" s="154"/>
      <c r="O454" s="154"/>
      <c r="P454" s="154"/>
      <c r="Q454" s="154"/>
      <c r="R454" s="154"/>
      <c r="S454" s="154"/>
      <c r="T454" s="154"/>
      <c r="U454" s="97"/>
      <c r="V454" s="97"/>
      <c r="W454" s="97"/>
      <c r="X454" s="97"/>
      <c r="Y454" s="97"/>
      <c r="Z454" s="97"/>
      <c r="AA454" s="97"/>
      <c r="AB454" s="97"/>
      <c r="AC454" s="97"/>
      <c r="AD454" s="97"/>
      <c r="AE454" s="97"/>
      <c r="AF454" s="245"/>
      <c r="AG454" s="245"/>
      <c r="AH454" s="154"/>
      <c r="AI454" s="154"/>
      <c r="AJ454" s="154"/>
      <c r="AK454" s="154"/>
      <c r="AL454" s="154"/>
      <c r="AM454" s="154"/>
      <c r="AN454" s="154"/>
      <c r="AO454" s="154"/>
      <c r="AP454" s="154"/>
      <c r="AQ454" s="154"/>
      <c r="AR454" s="154"/>
      <c r="AS454" s="154"/>
      <c r="AT454" s="154"/>
      <c r="AU454" s="154"/>
      <c r="AV454" s="154"/>
      <c r="AW454" s="154"/>
      <c r="AX454" s="154"/>
      <c r="AY454" s="154"/>
      <c r="AZ454" s="97"/>
      <c r="BA454" s="97"/>
      <c r="BB454" s="97"/>
      <c r="BC454" s="97"/>
      <c r="BD454" s="97"/>
      <c r="BE454" s="97"/>
      <c r="BF454" s="97"/>
      <c r="BG454" s="97"/>
      <c r="BH454" s="97"/>
      <c r="BI454" s="97"/>
      <c r="BJ454" s="97"/>
      <c r="BK454" s="97"/>
      <c r="BL454" s="97"/>
      <c r="BM454" s="97"/>
      <c r="BN454" s="97"/>
      <c r="BO454" s="97"/>
      <c r="BP454" s="97"/>
      <c r="BQ454" s="97"/>
      <c r="BR454" s="97"/>
      <c r="BS454" s="97"/>
      <c r="BT454" s="97"/>
      <c r="BU454" s="97"/>
      <c r="BV454" s="97"/>
      <c r="BW454" s="97"/>
      <c r="BX454" s="97"/>
      <c r="BY454" s="97"/>
      <c r="BZ454" s="97"/>
      <c r="CA454" s="97"/>
      <c r="CB454" s="97"/>
      <c r="CC454" s="97"/>
      <c r="CD454" s="97"/>
      <c r="CE454" s="97"/>
      <c r="CF454" s="97"/>
      <c r="CG454" s="97"/>
      <c r="CH454" s="97"/>
      <c r="CI454" s="154"/>
      <c r="CJ454" s="154"/>
      <c r="CK454" s="154"/>
      <c r="CL454" s="154"/>
      <c r="CM454" s="154"/>
      <c r="CN454" s="154"/>
      <c r="CO454" s="154"/>
      <c r="CP454" s="154"/>
      <c r="CQ454" s="154"/>
      <c r="CR454" s="154"/>
      <c r="CS454" s="154"/>
      <c r="CT454" s="154"/>
      <c r="CU454" s="154"/>
      <c r="CV454" s="154"/>
      <c r="CW454" s="154"/>
      <c r="CX454" s="97"/>
      <c r="CY454" s="97"/>
      <c r="CZ454" s="97"/>
      <c r="DA454" s="97"/>
      <c r="DB454" s="97"/>
      <c r="DC454" s="97"/>
      <c r="DD454" s="97"/>
      <c r="DE454" s="97"/>
      <c r="DF454" s="97"/>
      <c r="DG454" s="97"/>
      <c r="DH454" s="97"/>
      <c r="DI454" s="97"/>
      <c r="DJ454" s="97"/>
      <c r="DK454" s="97"/>
      <c r="DL454" s="97"/>
      <c r="DM454" s="97"/>
      <c r="DN454" s="97"/>
      <c r="DO454" s="97"/>
      <c r="DP454" s="97"/>
      <c r="DQ454" s="97"/>
      <c r="DR454" s="97"/>
      <c r="DS454" s="97"/>
      <c r="DT454" s="97"/>
      <c r="DU454" s="97"/>
      <c r="DV454" s="97"/>
      <c r="DW454" s="97"/>
      <c r="DX454" s="97"/>
      <c r="DY454" s="97"/>
      <c r="DZ454" s="97"/>
      <c r="EA454" s="97"/>
      <c r="EB454" s="97"/>
      <c r="EC454" s="97"/>
      <c r="ED454" s="97"/>
      <c r="EE454" s="97"/>
      <c r="EF454" s="97"/>
      <c r="EG454" s="97"/>
      <c r="EH454" s="97"/>
    </row>
    <row r="455" spans="2:138" ht="15" customHeight="1">
      <c r="B455" s="104" t="s">
        <v>587</v>
      </c>
      <c r="C455" s="106" t="s">
        <v>158</v>
      </c>
      <c r="H455" s="242"/>
      <c r="I455" s="242"/>
      <c r="J455" s="242"/>
      <c r="K455" s="242"/>
      <c r="L455" s="242"/>
      <c r="M455" s="242"/>
      <c r="N455" s="242"/>
      <c r="O455" s="242"/>
      <c r="P455" s="242"/>
      <c r="Q455" s="242"/>
      <c r="R455" s="242"/>
      <c r="S455" s="242"/>
      <c r="T455" s="242"/>
      <c r="U455" s="95"/>
      <c r="V455" s="95"/>
      <c r="W455" s="95"/>
      <c r="X455" s="95"/>
      <c r="Y455" s="95"/>
      <c r="Z455" s="95"/>
      <c r="AA455" s="95"/>
      <c r="AB455" s="95"/>
      <c r="AC455" s="95"/>
      <c r="AD455" s="95"/>
      <c r="AE455" s="95"/>
      <c r="AF455" s="94"/>
      <c r="AG455" s="94"/>
      <c r="AH455" s="242"/>
      <c r="AI455" s="242"/>
      <c r="AJ455" s="242"/>
      <c r="AK455" s="242"/>
      <c r="AL455" s="242"/>
      <c r="AM455" s="242"/>
      <c r="AN455" s="242"/>
      <c r="AO455" s="242"/>
      <c r="AP455" s="242"/>
      <c r="AQ455" s="242"/>
      <c r="AR455" s="242"/>
      <c r="AS455" s="242"/>
      <c r="AT455" s="242"/>
      <c r="AU455" s="242"/>
      <c r="AV455" s="242"/>
      <c r="AW455" s="242"/>
      <c r="AX455" s="242"/>
      <c r="AY455" s="242"/>
      <c r="AZ455" s="95"/>
      <c r="BA455" s="95"/>
      <c r="BB455" s="95"/>
      <c r="BC455" s="95"/>
      <c r="BD455" s="95"/>
      <c r="BE455" s="95"/>
      <c r="BF455" s="95"/>
      <c r="BG455" s="95"/>
      <c r="BH455" s="95"/>
      <c r="BI455" s="95"/>
      <c r="BJ455" s="95"/>
      <c r="BK455" s="95"/>
      <c r="BL455" s="95"/>
      <c r="BM455" s="95"/>
      <c r="BN455" s="95"/>
      <c r="BO455" s="95"/>
      <c r="BP455" s="95"/>
      <c r="BQ455" s="95"/>
      <c r="BR455" s="95"/>
      <c r="BS455" s="95"/>
      <c r="BT455" s="95"/>
      <c r="BU455" s="95"/>
      <c r="BV455" s="95"/>
      <c r="BW455" s="95"/>
      <c r="BX455" s="95"/>
      <c r="BY455" s="95"/>
      <c r="BZ455" s="95"/>
      <c r="CA455" s="95"/>
      <c r="CB455" s="95"/>
      <c r="CC455" s="95"/>
      <c r="CD455" s="95"/>
      <c r="CE455" s="95"/>
      <c r="CF455" s="95"/>
      <c r="CG455" s="95"/>
      <c r="CH455" s="95"/>
      <c r="CI455" s="242"/>
      <c r="CJ455" s="242"/>
      <c r="CK455" s="242"/>
      <c r="CL455" s="242"/>
      <c r="CM455" s="242"/>
      <c r="CN455" s="242"/>
      <c r="CO455" s="242"/>
      <c r="CP455" s="242"/>
      <c r="CQ455" s="242"/>
      <c r="CR455" s="242"/>
      <c r="CS455" s="242"/>
      <c r="CT455" s="242"/>
      <c r="CU455" s="242"/>
      <c r="CV455" s="242"/>
      <c r="CW455" s="242"/>
      <c r="CX455" s="95"/>
      <c r="CY455" s="95"/>
      <c r="CZ455" s="95"/>
      <c r="DA455" s="95"/>
      <c r="DB455" s="95"/>
      <c r="DC455" s="95"/>
      <c r="DD455" s="95"/>
      <c r="DE455" s="95"/>
      <c r="DF455" s="95"/>
      <c r="DG455" s="95"/>
      <c r="DH455" s="95"/>
      <c r="DI455" s="95"/>
      <c r="DJ455" s="95"/>
      <c r="DK455" s="95"/>
      <c r="DL455" s="95"/>
      <c r="DM455" s="95"/>
      <c r="DN455" s="95"/>
      <c r="DO455" s="95"/>
      <c r="DP455" s="95"/>
      <c r="DQ455" s="95"/>
      <c r="DR455" s="95"/>
      <c r="DS455" s="95"/>
      <c r="DT455" s="95"/>
      <c r="DU455" s="95"/>
      <c r="DV455" s="95"/>
      <c r="DW455" s="95"/>
      <c r="DX455" s="95"/>
      <c r="DY455" s="95"/>
      <c r="DZ455" s="95"/>
      <c r="EA455" s="95"/>
      <c r="EB455" s="95"/>
      <c r="EC455" s="95"/>
      <c r="ED455" s="95"/>
      <c r="EE455" s="95"/>
      <c r="EF455" s="95"/>
      <c r="EG455" s="95"/>
      <c r="EH455" s="95"/>
    </row>
    <row r="456" spans="2:138" s="264" customFormat="1" ht="15" customHeight="1">
      <c r="B456" s="255" t="s">
        <v>588</v>
      </c>
      <c r="C456" s="254"/>
      <c r="D456" s="263"/>
      <c r="E456" s="263"/>
      <c r="F456" s="263"/>
      <c r="H456" s="268"/>
      <c r="I456" s="268"/>
      <c r="J456" s="268"/>
      <c r="K456" s="268"/>
      <c r="L456" s="268"/>
      <c r="M456" s="268"/>
      <c r="N456" s="268"/>
      <c r="O456" s="268"/>
      <c r="P456" s="268"/>
      <c r="Q456" s="268"/>
      <c r="R456" s="268"/>
      <c r="S456" s="268"/>
      <c r="T456" s="268"/>
      <c r="U456" s="269"/>
      <c r="V456" s="269"/>
      <c r="W456" s="269"/>
      <c r="X456" s="269"/>
      <c r="Y456" s="269"/>
      <c r="Z456" s="269"/>
      <c r="AA456" s="269"/>
      <c r="AB456" s="269"/>
      <c r="AC456" s="269"/>
      <c r="AD456" s="269"/>
      <c r="AE456" s="269"/>
      <c r="AF456" s="269"/>
      <c r="AG456" s="269"/>
      <c r="AH456" s="268"/>
      <c r="AI456" s="268"/>
      <c r="AJ456" s="268"/>
      <c r="AK456" s="268"/>
      <c r="AL456" s="268"/>
      <c r="AM456" s="268"/>
      <c r="AN456" s="268"/>
      <c r="AO456" s="268"/>
      <c r="AP456" s="268"/>
      <c r="AQ456" s="268"/>
      <c r="AR456" s="268"/>
      <c r="AS456" s="268"/>
      <c r="AT456" s="268"/>
      <c r="AU456" s="268"/>
      <c r="AV456" s="268"/>
      <c r="AW456" s="268"/>
      <c r="AX456" s="268"/>
      <c r="AY456" s="268"/>
      <c r="AZ456" s="269"/>
      <c r="BA456" s="269"/>
      <c r="BB456" s="269"/>
      <c r="BC456" s="269"/>
      <c r="BD456" s="269"/>
      <c r="BE456" s="269"/>
      <c r="BF456" s="269"/>
      <c r="BG456" s="269"/>
      <c r="BH456" s="269"/>
      <c r="BI456" s="269"/>
      <c r="BJ456" s="269"/>
      <c r="BK456" s="269"/>
      <c r="BL456" s="269"/>
      <c r="BM456" s="269"/>
      <c r="BN456" s="269"/>
      <c r="BO456" s="269"/>
      <c r="BP456" s="269"/>
      <c r="BQ456" s="269"/>
      <c r="BR456" s="269"/>
      <c r="BS456" s="269"/>
      <c r="BT456" s="269"/>
      <c r="BU456" s="269"/>
      <c r="BV456" s="269"/>
      <c r="BW456" s="269"/>
      <c r="BX456" s="269"/>
      <c r="BY456" s="269"/>
      <c r="BZ456" s="269"/>
      <c r="CA456" s="269"/>
      <c r="CB456" s="269"/>
      <c r="CC456" s="269"/>
      <c r="CD456" s="269"/>
      <c r="CE456" s="269"/>
      <c r="CF456" s="269"/>
      <c r="CG456" s="269"/>
      <c r="CH456" s="269"/>
      <c r="CI456" s="268"/>
      <c r="CJ456" s="268"/>
      <c r="CK456" s="268"/>
      <c r="CL456" s="268"/>
      <c r="CM456" s="268"/>
      <c r="CN456" s="268"/>
      <c r="CO456" s="268"/>
      <c r="CP456" s="268"/>
      <c r="CQ456" s="268"/>
      <c r="CR456" s="268"/>
      <c r="CS456" s="268"/>
      <c r="CT456" s="268"/>
      <c r="CU456" s="268"/>
      <c r="CV456" s="268"/>
      <c r="CW456" s="268"/>
      <c r="CX456" s="269"/>
      <c r="CY456" s="269"/>
      <c r="CZ456" s="269"/>
      <c r="DA456" s="269"/>
      <c r="DB456" s="269"/>
      <c r="DC456" s="269"/>
      <c r="DD456" s="269"/>
      <c r="DE456" s="269"/>
      <c r="DF456" s="269"/>
      <c r="DG456" s="269"/>
      <c r="DH456" s="269"/>
      <c r="DI456" s="269"/>
      <c r="DJ456" s="269"/>
      <c r="DK456" s="269"/>
      <c r="DL456" s="269"/>
      <c r="DM456" s="269"/>
      <c r="DN456" s="269"/>
      <c r="DO456" s="269"/>
      <c r="DP456" s="269"/>
      <c r="DQ456" s="269"/>
      <c r="DR456" s="269"/>
      <c r="DS456" s="269"/>
      <c r="DT456" s="269"/>
      <c r="DU456" s="269"/>
      <c r="DV456" s="269"/>
      <c r="DW456" s="269"/>
      <c r="DX456" s="269"/>
      <c r="DY456" s="269"/>
      <c r="DZ456" s="269"/>
      <c r="EA456" s="269"/>
      <c r="EB456" s="269"/>
      <c r="EC456" s="269"/>
      <c r="ED456" s="269"/>
      <c r="EE456" s="269"/>
      <c r="EF456" s="269"/>
      <c r="EG456" s="269"/>
      <c r="EH456" s="269"/>
    </row>
    <row r="457" spans="2:138" ht="15" customHeight="1">
      <c r="B457" s="104" t="s">
        <v>589</v>
      </c>
      <c r="C457" s="106" t="s">
        <v>153</v>
      </c>
      <c r="H457" s="242"/>
      <c r="I457" s="242"/>
      <c r="J457" s="242"/>
      <c r="K457" s="242"/>
      <c r="L457" s="242"/>
      <c r="M457" s="242"/>
      <c r="N457" s="242"/>
      <c r="O457" s="242"/>
      <c r="P457" s="242"/>
      <c r="Q457" s="242"/>
      <c r="R457" s="242"/>
      <c r="S457" s="242"/>
      <c r="T457" s="242"/>
      <c r="U457" s="95"/>
      <c r="V457" s="95"/>
      <c r="W457" s="95"/>
      <c r="X457" s="95"/>
      <c r="Y457" s="95"/>
      <c r="Z457" s="95"/>
      <c r="AA457" s="95"/>
      <c r="AB457" s="95"/>
      <c r="AC457" s="95"/>
      <c r="AD457" s="95"/>
      <c r="AE457" s="95"/>
      <c r="AF457" s="93"/>
      <c r="AG457" s="93"/>
      <c r="AH457" s="183"/>
      <c r="AI457" s="183"/>
      <c r="AJ457" s="183"/>
      <c r="AK457" s="183"/>
      <c r="AL457" s="183"/>
      <c r="AM457" s="183"/>
      <c r="AN457" s="183"/>
      <c r="AO457" s="183"/>
      <c r="AP457" s="183"/>
      <c r="AQ457" s="183"/>
      <c r="AR457" s="183"/>
      <c r="AS457" s="183"/>
      <c r="AT457" s="183"/>
      <c r="AU457" s="183"/>
      <c r="AV457" s="183"/>
      <c r="AW457" s="183"/>
      <c r="AX457" s="183"/>
      <c r="AY457" s="183"/>
      <c r="AZ457" s="95"/>
      <c r="BA457" s="95"/>
      <c r="BB457" s="95"/>
      <c r="BC457" s="95"/>
      <c r="BD457" s="95"/>
      <c r="BE457" s="95"/>
      <c r="BF457" s="95"/>
      <c r="BG457" s="95"/>
      <c r="BH457" s="95"/>
      <c r="BI457" s="95"/>
      <c r="BJ457" s="95"/>
      <c r="BK457" s="95"/>
      <c r="BL457" s="95"/>
      <c r="BM457" s="95"/>
      <c r="BN457" s="95"/>
      <c r="BO457" s="95"/>
      <c r="BP457" s="95"/>
      <c r="BQ457" s="95"/>
      <c r="BR457" s="95"/>
      <c r="BS457" s="95"/>
      <c r="BT457" s="95"/>
      <c r="BU457" s="95"/>
      <c r="BV457" s="95"/>
      <c r="BW457" s="95"/>
      <c r="BX457" s="95"/>
      <c r="BY457" s="95"/>
      <c r="BZ457" s="95"/>
      <c r="CA457" s="95"/>
      <c r="CB457" s="95"/>
      <c r="CC457" s="95"/>
      <c r="CD457" s="95"/>
      <c r="CE457" s="95"/>
      <c r="CF457" s="96"/>
      <c r="CG457" s="96"/>
      <c r="CH457" s="96"/>
      <c r="CI457" s="183"/>
      <c r="CJ457" s="183"/>
      <c r="CK457" s="183"/>
      <c r="CL457" s="183"/>
      <c r="CM457" s="183"/>
      <c r="CN457" s="183"/>
      <c r="CO457" s="183"/>
      <c r="CP457" s="183"/>
      <c r="CQ457" s="183"/>
      <c r="CR457" s="183"/>
      <c r="CS457" s="183"/>
      <c r="CT457" s="183"/>
      <c r="CU457" s="183"/>
      <c r="CV457" s="183"/>
      <c r="CW457" s="183"/>
      <c r="CX457" s="96"/>
      <c r="CY457" s="96"/>
      <c r="CZ457" s="96"/>
      <c r="DA457" s="96"/>
      <c r="DB457" s="96"/>
      <c r="DC457" s="96"/>
      <c r="DD457" s="96"/>
      <c r="DE457" s="96"/>
      <c r="DF457" s="96"/>
      <c r="DG457" s="96"/>
      <c r="DH457" s="96"/>
      <c r="DI457" s="96"/>
      <c r="DJ457" s="96"/>
      <c r="DK457" s="96"/>
      <c r="DL457" s="96"/>
      <c r="DM457" s="96"/>
      <c r="DN457" s="96"/>
      <c r="DO457" s="96"/>
      <c r="DP457" s="96"/>
      <c r="DQ457" s="96"/>
      <c r="DR457" s="96"/>
      <c r="DS457" s="96"/>
      <c r="DT457" s="96"/>
      <c r="DU457" s="96"/>
      <c r="DV457" s="96"/>
      <c r="DW457" s="96"/>
      <c r="DX457" s="96"/>
      <c r="DY457" s="96"/>
      <c r="DZ457" s="96"/>
      <c r="EA457" s="96"/>
      <c r="EB457" s="96"/>
      <c r="EC457" s="96"/>
      <c r="ED457" s="96"/>
      <c r="EE457" s="96"/>
      <c r="EF457" s="96"/>
      <c r="EG457" s="96"/>
      <c r="EH457" s="96"/>
    </row>
    <row r="458" spans="2:138" ht="15" customHeight="1">
      <c r="B458" s="104" t="s">
        <v>590</v>
      </c>
      <c r="C458" s="106" t="s">
        <v>153</v>
      </c>
      <c r="H458" s="242"/>
      <c r="I458" s="242"/>
      <c r="J458" s="242"/>
      <c r="K458" s="242"/>
      <c r="L458" s="242"/>
      <c r="M458" s="242"/>
      <c r="N458" s="242"/>
      <c r="O458" s="242"/>
      <c r="P458" s="242"/>
      <c r="Q458" s="242"/>
      <c r="R458" s="242"/>
      <c r="S458" s="242"/>
      <c r="T458" s="242"/>
      <c r="U458" s="95"/>
      <c r="V458" s="95"/>
      <c r="W458" s="95"/>
      <c r="X458" s="95"/>
      <c r="Y458" s="95"/>
      <c r="Z458" s="95"/>
      <c r="AA458" s="95"/>
      <c r="AB458" s="95"/>
      <c r="AC458" s="95"/>
      <c r="AD458" s="95"/>
      <c r="AE458" s="95"/>
      <c r="AF458" s="93"/>
      <c r="AG458" s="93"/>
      <c r="AH458" s="183"/>
      <c r="AI458" s="183"/>
      <c r="AJ458" s="183"/>
      <c r="AK458" s="183"/>
      <c r="AL458" s="183"/>
      <c r="AM458" s="183"/>
      <c r="AN458" s="183"/>
      <c r="AO458" s="183"/>
      <c r="AP458" s="183"/>
      <c r="AQ458" s="183"/>
      <c r="AR458" s="183"/>
      <c r="AS458" s="183"/>
      <c r="AT458" s="183"/>
      <c r="AU458" s="183"/>
      <c r="AV458" s="183"/>
      <c r="AW458" s="183"/>
      <c r="AX458" s="183"/>
      <c r="AY458" s="183"/>
      <c r="AZ458" s="95"/>
      <c r="BA458" s="95"/>
      <c r="BB458" s="95"/>
      <c r="BC458" s="95"/>
      <c r="BD458" s="95"/>
      <c r="BE458" s="95"/>
      <c r="BF458" s="95"/>
      <c r="BG458" s="95"/>
      <c r="BH458" s="95"/>
      <c r="BI458" s="95"/>
      <c r="BJ458" s="95"/>
      <c r="BK458" s="95"/>
      <c r="BL458" s="95"/>
      <c r="BM458" s="95"/>
      <c r="BN458" s="95"/>
      <c r="BO458" s="95"/>
      <c r="BP458" s="95"/>
      <c r="BQ458" s="95"/>
      <c r="BR458" s="95"/>
      <c r="BS458" s="95"/>
      <c r="BT458" s="95"/>
      <c r="BU458" s="95"/>
      <c r="BV458" s="95"/>
      <c r="BW458" s="95"/>
      <c r="BX458" s="95"/>
      <c r="BY458" s="95"/>
      <c r="BZ458" s="95"/>
      <c r="CA458" s="95"/>
      <c r="CB458" s="95"/>
      <c r="CC458" s="95"/>
      <c r="CD458" s="95"/>
      <c r="CE458" s="95"/>
      <c r="CF458" s="96"/>
      <c r="CG458" s="96"/>
      <c r="CH458" s="96"/>
      <c r="CI458" s="183"/>
      <c r="CJ458" s="183"/>
      <c r="CK458" s="183"/>
      <c r="CL458" s="183"/>
      <c r="CM458" s="183"/>
      <c r="CN458" s="183"/>
      <c r="CO458" s="183"/>
      <c r="CP458" s="183"/>
      <c r="CQ458" s="183"/>
      <c r="CR458" s="183"/>
      <c r="CS458" s="183"/>
      <c r="CT458" s="183"/>
      <c r="CU458" s="183"/>
      <c r="CV458" s="183"/>
      <c r="CW458" s="183"/>
      <c r="CX458" s="96"/>
      <c r="CY458" s="96"/>
      <c r="CZ458" s="96"/>
      <c r="DA458" s="96"/>
      <c r="DB458" s="96"/>
      <c r="DC458" s="96"/>
      <c r="DD458" s="96"/>
      <c r="DE458" s="96"/>
      <c r="DF458" s="96"/>
      <c r="DG458" s="96"/>
      <c r="DH458" s="96"/>
      <c r="DI458" s="96"/>
      <c r="DJ458" s="96"/>
      <c r="DK458" s="96"/>
      <c r="DL458" s="96"/>
      <c r="DM458" s="96"/>
      <c r="DN458" s="96"/>
      <c r="DO458" s="96"/>
      <c r="DP458" s="96"/>
      <c r="DQ458" s="96"/>
      <c r="DR458" s="96"/>
      <c r="DS458" s="96"/>
      <c r="DT458" s="96"/>
      <c r="DU458" s="96"/>
      <c r="DV458" s="96"/>
      <c r="DW458" s="96"/>
      <c r="DX458" s="96"/>
      <c r="DY458" s="96"/>
      <c r="DZ458" s="96"/>
      <c r="EA458" s="96"/>
      <c r="EB458" s="96"/>
      <c r="EC458" s="96"/>
      <c r="ED458" s="96"/>
      <c r="EE458" s="96"/>
      <c r="EF458" s="96"/>
      <c r="EG458" s="96"/>
      <c r="EH458" s="96"/>
    </row>
    <row r="459" spans="2:138" ht="15" customHeight="1">
      <c r="B459" s="104" t="s">
        <v>591</v>
      </c>
      <c r="C459" s="106" t="s">
        <v>153</v>
      </c>
      <c r="H459" s="242"/>
      <c r="I459" s="242"/>
      <c r="J459" s="242"/>
      <c r="K459" s="242"/>
      <c r="L459" s="242"/>
      <c r="M459" s="242"/>
      <c r="N459" s="242"/>
      <c r="O459" s="242"/>
      <c r="P459" s="242"/>
      <c r="Q459" s="242"/>
      <c r="R459" s="242"/>
      <c r="S459" s="242"/>
      <c r="T459" s="242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3"/>
      <c r="AG459" s="93"/>
      <c r="AH459" s="183"/>
      <c r="AI459" s="183"/>
      <c r="AJ459" s="183"/>
      <c r="AK459" s="183"/>
      <c r="AL459" s="183"/>
      <c r="AM459" s="183"/>
      <c r="AN459" s="183"/>
      <c r="AO459" s="183"/>
      <c r="AP459" s="183"/>
      <c r="AQ459" s="183"/>
      <c r="AR459" s="183"/>
      <c r="AS459" s="183"/>
      <c r="AT459" s="183"/>
      <c r="AU459" s="183"/>
      <c r="AV459" s="183"/>
      <c r="AW459" s="183"/>
      <c r="AX459" s="183"/>
      <c r="AY459" s="183"/>
      <c r="AZ459" s="95"/>
      <c r="BA459" s="95"/>
      <c r="BB459" s="95"/>
      <c r="BC459" s="95"/>
      <c r="BD459" s="95"/>
      <c r="BE459" s="95"/>
      <c r="BF459" s="95"/>
      <c r="BG459" s="95"/>
      <c r="BH459" s="95"/>
      <c r="BI459" s="95"/>
      <c r="BJ459" s="95"/>
      <c r="BK459" s="95"/>
      <c r="BL459" s="95"/>
      <c r="BM459" s="95"/>
      <c r="BN459" s="95"/>
      <c r="BO459" s="95"/>
      <c r="BP459" s="95"/>
      <c r="BQ459" s="95"/>
      <c r="BR459" s="95"/>
      <c r="BS459" s="95"/>
      <c r="BT459" s="95"/>
      <c r="BU459" s="95"/>
      <c r="BV459" s="95"/>
      <c r="BW459" s="95"/>
      <c r="BX459" s="95"/>
      <c r="BY459" s="95"/>
      <c r="BZ459" s="95"/>
      <c r="CA459" s="95"/>
      <c r="CB459" s="95"/>
      <c r="CC459" s="95"/>
      <c r="CD459" s="95"/>
      <c r="CE459" s="95"/>
      <c r="CF459" s="96"/>
      <c r="CG459" s="96"/>
      <c r="CH459" s="96"/>
      <c r="CI459" s="183"/>
      <c r="CJ459" s="183"/>
      <c r="CK459" s="183"/>
      <c r="CL459" s="183"/>
      <c r="CM459" s="183"/>
      <c r="CN459" s="183"/>
      <c r="CO459" s="183"/>
      <c r="CP459" s="183"/>
      <c r="CQ459" s="183"/>
      <c r="CR459" s="183"/>
      <c r="CS459" s="183"/>
      <c r="CT459" s="183"/>
      <c r="CU459" s="183"/>
      <c r="CV459" s="183"/>
      <c r="CW459" s="183"/>
      <c r="CX459" s="96"/>
      <c r="CY459" s="96"/>
      <c r="CZ459" s="96"/>
      <c r="DA459" s="96"/>
      <c r="DB459" s="96"/>
      <c r="DC459" s="96"/>
      <c r="DD459" s="96"/>
      <c r="DE459" s="96"/>
      <c r="DF459" s="96"/>
      <c r="DG459" s="96"/>
      <c r="DH459" s="96"/>
      <c r="DI459" s="96"/>
      <c r="DJ459" s="96"/>
      <c r="DK459" s="96"/>
      <c r="DL459" s="96"/>
      <c r="DM459" s="96"/>
      <c r="DN459" s="96"/>
      <c r="DO459" s="96"/>
      <c r="DP459" s="96"/>
      <c r="DQ459" s="96"/>
      <c r="DR459" s="96"/>
      <c r="DS459" s="96"/>
      <c r="DT459" s="96"/>
      <c r="DU459" s="96"/>
      <c r="DV459" s="96"/>
      <c r="DW459" s="96"/>
      <c r="DX459" s="96"/>
      <c r="DY459" s="96"/>
      <c r="DZ459" s="96"/>
      <c r="EA459" s="96"/>
      <c r="EB459" s="96"/>
      <c r="EC459" s="96"/>
      <c r="ED459" s="96"/>
      <c r="EE459" s="96"/>
      <c r="EF459" s="96"/>
      <c r="EG459" s="96"/>
      <c r="EH459" s="96"/>
    </row>
    <row r="460" spans="2:138" ht="15" customHeight="1">
      <c r="B460" s="104" t="s">
        <v>592</v>
      </c>
      <c r="C460" s="106" t="s">
        <v>153</v>
      </c>
      <c r="H460" s="242"/>
      <c r="I460" s="242"/>
      <c r="J460" s="242"/>
      <c r="K460" s="242"/>
      <c r="L460" s="242"/>
      <c r="M460" s="242"/>
      <c r="N460" s="242"/>
      <c r="O460" s="242"/>
      <c r="P460" s="242"/>
      <c r="Q460" s="242"/>
      <c r="R460" s="242"/>
      <c r="S460" s="242"/>
      <c r="T460" s="242"/>
      <c r="U460" s="95"/>
      <c r="V460" s="95"/>
      <c r="W460" s="95"/>
      <c r="X460" s="95"/>
      <c r="Y460" s="95"/>
      <c r="Z460" s="95"/>
      <c r="AA460" s="95"/>
      <c r="AB460" s="95"/>
      <c r="AC460" s="95"/>
      <c r="AD460" s="95"/>
      <c r="AE460" s="95"/>
      <c r="AF460" s="93"/>
      <c r="AG460" s="93"/>
      <c r="AH460" s="183"/>
      <c r="AI460" s="183"/>
      <c r="AJ460" s="183"/>
      <c r="AK460" s="183"/>
      <c r="AL460" s="183"/>
      <c r="AM460" s="183"/>
      <c r="AN460" s="183"/>
      <c r="AO460" s="183"/>
      <c r="AP460" s="183"/>
      <c r="AQ460" s="183"/>
      <c r="AR460" s="183"/>
      <c r="AS460" s="183"/>
      <c r="AT460" s="183"/>
      <c r="AU460" s="183"/>
      <c r="AV460" s="183"/>
      <c r="AW460" s="183"/>
      <c r="AX460" s="183"/>
      <c r="AY460" s="183"/>
      <c r="AZ460" s="95"/>
      <c r="BA460" s="95"/>
      <c r="BB460" s="95"/>
      <c r="BC460" s="95"/>
      <c r="BD460" s="95"/>
      <c r="BE460" s="95"/>
      <c r="BF460" s="95"/>
      <c r="BG460" s="95"/>
      <c r="BH460" s="95"/>
      <c r="BI460" s="95"/>
      <c r="BJ460" s="95"/>
      <c r="BK460" s="95"/>
      <c r="BL460" s="95"/>
      <c r="BM460" s="95"/>
      <c r="BN460" s="95"/>
      <c r="BO460" s="95"/>
      <c r="BP460" s="95"/>
      <c r="BQ460" s="95"/>
      <c r="BR460" s="95"/>
      <c r="BS460" s="95"/>
      <c r="BT460" s="95"/>
      <c r="BU460" s="95"/>
      <c r="BV460" s="95"/>
      <c r="BW460" s="95"/>
      <c r="BX460" s="95"/>
      <c r="BY460" s="95"/>
      <c r="BZ460" s="95"/>
      <c r="CA460" s="95"/>
      <c r="CB460" s="95"/>
      <c r="CC460" s="95"/>
      <c r="CD460" s="95"/>
      <c r="CE460" s="95"/>
      <c r="CF460" s="96"/>
      <c r="CG460" s="96"/>
      <c r="CH460" s="96"/>
      <c r="CI460" s="183"/>
      <c r="CJ460" s="183"/>
      <c r="CK460" s="183"/>
      <c r="CL460" s="183"/>
      <c r="CM460" s="183"/>
      <c r="CN460" s="183"/>
      <c r="CO460" s="183"/>
      <c r="CP460" s="183"/>
      <c r="CQ460" s="183"/>
      <c r="CR460" s="183"/>
      <c r="CS460" s="183"/>
      <c r="CT460" s="183"/>
      <c r="CU460" s="183"/>
      <c r="CV460" s="183"/>
      <c r="CW460" s="183"/>
      <c r="CX460" s="96"/>
      <c r="CY460" s="96"/>
      <c r="CZ460" s="96"/>
      <c r="DA460" s="96"/>
      <c r="DB460" s="96"/>
      <c r="DC460" s="96"/>
      <c r="DD460" s="96"/>
      <c r="DE460" s="96"/>
      <c r="DF460" s="96"/>
      <c r="DG460" s="96"/>
      <c r="DH460" s="96"/>
      <c r="DI460" s="96"/>
      <c r="DJ460" s="96"/>
      <c r="DK460" s="96"/>
      <c r="DL460" s="96"/>
      <c r="DM460" s="96"/>
      <c r="DN460" s="96"/>
      <c r="DO460" s="96"/>
      <c r="DP460" s="96"/>
      <c r="DQ460" s="96"/>
      <c r="DR460" s="96"/>
      <c r="DS460" s="96"/>
      <c r="DT460" s="96"/>
      <c r="DU460" s="96"/>
      <c r="DV460" s="96"/>
      <c r="DW460" s="96"/>
      <c r="DX460" s="96"/>
      <c r="DY460" s="96"/>
      <c r="DZ460" s="96"/>
      <c r="EA460" s="96"/>
      <c r="EB460" s="96"/>
      <c r="EC460" s="96"/>
      <c r="ED460" s="96"/>
      <c r="EE460" s="96"/>
      <c r="EF460" s="96"/>
      <c r="EG460" s="96"/>
      <c r="EH460" s="96"/>
    </row>
    <row r="461" spans="2:138" s="264" customFormat="1" ht="15" customHeight="1">
      <c r="B461" s="255" t="s">
        <v>593</v>
      </c>
      <c r="C461" s="254"/>
      <c r="D461" s="263"/>
      <c r="E461" s="263"/>
      <c r="F461" s="263"/>
      <c r="H461" s="267"/>
      <c r="I461" s="267"/>
      <c r="J461" s="267"/>
      <c r="K461" s="267"/>
      <c r="L461" s="267"/>
      <c r="M461" s="267"/>
      <c r="N461" s="267"/>
      <c r="O461" s="267"/>
      <c r="P461" s="267"/>
      <c r="Q461" s="267"/>
      <c r="R461" s="267"/>
      <c r="S461" s="267"/>
      <c r="T461" s="267"/>
      <c r="U461" s="266"/>
      <c r="V461" s="266"/>
      <c r="W461" s="266"/>
      <c r="X461" s="266"/>
      <c r="Y461" s="266"/>
      <c r="Z461" s="266"/>
      <c r="AA461" s="266"/>
      <c r="AB461" s="266"/>
      <c r="AC461" s="266"/>
      <c r="AD461" s="266"/>
      <c r="AE461" s="266"/>
      <c r="AF461" s="266"/>
      <c r="AG461" s="266"/>
      <c r="AH461" s="267"/>
      <c r="AI461" s="267"/>
      <c r="AJ461" s="267"/>
      <c r="AK461" s="267"/>
      <c r="AL461" s="267"/>
      <c r="AM461" s="267"/>
      <c r="AN461" s="267"/>
      <c r="AO461" s="267"/>
      <c r="AP461" s="267"/>
      <c r="AQ461" s="267"/>
      <c r="AR461" s="267"/>
      <c r="AS461" s="267"/>
      <c r="AT461" s="267"/>
      <c r="AU461" s="267"/>
      <c r="AV461" s="267"/>
      <c r="AW461" s="267"/>
      <c r="AX461" s="267"/>
      <c r="AY461" s="267"/>
      <c r="AZ461" s="266"/>
      <c r="BA461" s="266"/>
      <c r="BB461" s="266"/>
      <c r="BC461" s="266"/>
      <c r="BD461" s="266"/>
      <c r="BE461" s="266"/>
      <c r="BF461" s="266"/>
      <c r="BG461" s="266"/>
      <c r="BH461" s="266"/>
      <c r="BI461" s="266"/>
      <c r="BJ461" s="266"/>
      <c r="BK461" s="266"/>
      <c r="BL461" s="266"/>
      <c r="BM461" s="266"/>
      <c r="BN461" s="266"/>
      <c r="BO461" s="266"/>
      <c r="BP461" s="266"/>
      <c r="BQ461" s="266"/>
      <c r="BR461" s="266"/>
      <c r="BS461" s="266"/>
      <c r="BT461" s="266"/>
      <c r="BU461" s="266"/>
      <c r="BV461" s="266"/>
      <c r="BW461" s="266"/>
      <c r="BX461" s="266"/>
      <c r="BY461" s="266"/>
      <c r="BZ461" s="266"/>
      <c r="CA461" s="266"/>
      <c r="CB461" s="266"/>
      <c r="CC461" s="266"/>
      <c r="CD461" s="266"/>
      <c r="CE461" s="266"/>
      <c r="CF461" s="266"/>
      <c r="CG461" s="266"/>
      <c r="CH461" s="266"/>
      <c r="CI461" s="267"/>
      <c r="CJ461" s="267"/>
      <c r="CK461" s="267"/>
      <c r="CL461" s="267"/>
      <c r="CM461" s="267"/>
      <c r="CN461" s="267"/>
      <c r="CO461" s="267"/>
      <c r="CP461" s="267"/>
      <c r="CQ461" s="267"/>
      <c r="CR461" s="267"/>
      <c r="CS461" s="267"/>
      <c r="CT461" s="267"/>
      <c r="CU461" s="267"/>
      <c r="CV461" s="267"/>
      <c r="CW461" s="267"/>
      <c r="CX461" s="266"/>
      <c r="CY461" s="266"/>
      <c r="CZ461" s="266"/>
      <c r="DA461" s="266"/>
      <c r="DB461" s="266"/>
      <c r="DC461" s="266"/>
      <c r="DD461" s="266"/>
      <c r="DE461" s="266"/>
      <c r="DF461" s="266"/>
      <c r="DG461" s="266"/>
      <c r="DH461" s="266"/>
      <c r="DI461" s="266"/>
      <c r="DJ461" s="266"/>
      <c r="DK461" s="266"/>
      <c r="DL461" s="266"/>
      <c r="DM461" s="266"/>
      <c r="DN461" s="266"/>
      <c r="DO461" s="266"/>
      <c r="DP461" s="266"/>
      <c r="DQ461" s="266"/>
      <c r="DR461" s="266"/>
      <c r="DS461" s="266"/>
      <c r="DT461" s="266"/>
      <c r="DU461" s="266"/>
      <c r="DV461" s="266"/>
      <c r="DW461" s="266"/>
      <c r="DX461" s="266"/>
      <c r="DY461" s="266"/>
      <c r="DZ461" s="266"/>
      <c r="EA461" s="266"/>
      <c r="EB461" s="266"/>
      <c r="EC461" s="266"/>
      <c r="ED461" s="266"/>
      <c r="EE461" s="266"/>
      <c r="EF461" s="266"/>
      <c r="EG461" s="266"/>
      <c r="EH461" s="266"/>
    </row>
    <row r="462" spans="2:138" ht="15" customHeight="1">
      <c r="B462" s="104" t="s">
        <v>594</v>
      </c>
      <c r="C462" s="106" t="s">
        <v>153</v>
      </c>
      <c r="H462" s="242"/>
      <c r="I462" s="242"/>
      <c r="J462" s="242"/>
      <c r="K462" s="242"/>
      <c r="L462" s="242"/>
      <c r="M462" s="242"/>
      <c r="N462" s="242"/>
      <c r="O462" s="242"/>
      <c r="P462" s="242"/>
      <c r="Q462" s="242"/>
      <c r="R462" s="242"/>
      <c r="S462" s="242"/>
      <c r="T462" s="242"/>
      <c r="U462" s="95"/>
      <c r="V462" s="95"/>
      <c r="W462" s="95"/>
      <c r="X462" s="95"/>
      <c r="Y462" s="95"/>
      <c r="Z462" s="95"/>
      <c r="AA462" s="95"/>
      <c r="AB462" s="95"/>
      <c r="AC462" s="95"/>
      <c r="AD462" s="95"/>
      <c r="AE462" s="95"/>
      <c r="AF462" s="93"/>
      <c r="AG462" s="93"/>
      <c r="AH462" s="183"/>
      <c r="AI462" s="183"/>
      <c r="AJ462" s="183"/>
      <c r="AK462" s="183"/>
      <c r="AL462" s="183"/>
      <c r="AM462" s="183"/>
      <c r="AN462" s="183"/>
      <c r="AO462" s="183"/>
      <c r="AP462" s="183"/>
      <c r="AQ462" s="183"/>
      <c r="AR462" s="183"/>
      <c r="AS462" s="183"/>
      <c r="AT462" s="183"/>
      <c r="AU462" s="183"/>
      <c r="AV462" s="183"/>
      <c r="AW462" s="183"/>
      <c r="AX462" s="183"/>
      <c r="AY462" s="183"/>
      <c r="AZ462" s="95"/>
      <c r="BA462" s="95"/>
      <c r="BB462" s="95"/>
      <c r="BC462" s="95"/>
      <c r="BD462" s="95"/>
      <c r="BE462" s="95"/>
      <c r="BF462" s="95"/>
      <c r="BG462" s="95"/>
      <c r="BH462" s="95"/>
      <c r="BI462" s="95"/>
      <c r="BJ462" s="95"/>
      <c r="BK462" s="95"/>
      <c r="BL462" s="95"/>
      <c r="BM462" s="95"/>
      <c r="BN462" s="95"/>
      <c r="BO462" s="95"/>
      <c r="BP462" s="95"/>
      <c r="BQ462" s="95"/>
      <c r="BR462" s="95"/>
      <c r="BS462" s="95"/>
      <c r="BT462" s="95"/>
      <c r="BU462" s="95"/>
      <c r="BV462" s="95"/>
      <c r="BW462" s="95"/>
      <c r="BX462" s="95"/>
      <c r="BY462" s="95"/>
      <c r="BZ462" s="95"/>
      <c r="CA462" s="95"/>
      <c r="CB462" s="95"/>
      <c r="CC462" s="95"/>
      <c r="CD462" s="95"/>
      <c r="CE462" s="95"/>
      <c r="CF462" s="96"/>
      <c r="CG462" s="96"/>
      <c r="CH462" s="96"/>
      <c r="CI462" s="183"/>
      <c r="CJ462" s="183"/>
      <c r="CK462" s="183"/>
      <c r="CL462" s="183"/>
      <c r="CM462" s="183"/>
      <c r="CN462" s="183"/>
      <c r="CO462" s="183"/>
      <c r="CP462" s="183"/>
      <c r="CQ462" s="183"/>
      <c r="CR462" s="183"/>
      <c r="CS462" s="183"/>
      <c r="CT462" s="183"/>
      <c r="CU462" s="183"/>
      <c r="CV462" s="183"/>
      <c r="CW462" s="183"/>
      <c r="CX462" s="96"/>
      <c r="CY462" s="96"/>
      <c r="CZ462" s="96"/>
      <c r="DA462" s="96"/>
      <c r="DB462" s="96"/>
      <c r="DC462" s="96"/>
      <c r="DD462" s="96"/>
      <c r="DE462" s="96"/>
      <c r="DF462" s="96"/>
      <c r="DG462" s="96"/>
      <c r="DH462" s="96"/>
      <c r="DI462" s="96"/>
      <c r="DJ462" s="96"/>
      <c r="DK462" s="96"/>
      <c r="DL462" s="96"/>
      <c r="DM462" s="96"/>
      <c r="DN462" s="96"/>
      <c r="DO462" s="96"/>
      <c r="DP462" s="96"/>
      <c r="DQ462" s="96"/>
      <c r="DR462" s="96"/>
      <c r="DS462" s="96"/>
      <c r="DT462" s="96"/>
      <c r="DU462" s="96"/>
      <c r="DV462" s="96"/>
      <c r="DW462" s="96"/>
      <c r="DX462" s="96"/>
      <c r="DY462" s="96"/>
      <c r="DZ462" s="96"/>
      <c r="EA462" s="96"/>
      <c r="EB462" s="96"/>
      <c r="EC462" s="96"/>
      <c r="ED462" s="96"/>
      <c r="EE462" s="96"/>
      <c r="EF462" s="96"/>
      <c r="EG462" s="96"/>
      <c r="EH462" s="96"/>
    </row>
    <row r="463" spans="2:138" ht="15" customHeight="1">
      <c r="B463" s="104" t="s">
        <v>595</v>
      </c>
      <c r="C463" s="106" t="s">
        <v>190</v>
      </c>
      <c r="H463" s="242"/>
      <c r="I463" s="242"/>
      <c r="J463" s="242"/>
      <c r="K463" s="242"/>
      <c r="L463" s="242"/>
      <c r="M463" s="242"/>
      <c r="N463" s="242"/>
      <c r="O463" s="242"/>
      <c r="P463" s="242"/>
      <c r="Q463" s="242"/>
      <c r="R463" s="242"/>
      <c r="S463" s="242"/>
      <c r="T463" s="242"/>
      <c r="U463" s="95"/>
      <c r="V463" s="95"/>
      <c r="W463" s="95"/>
      <c r="X463" s="95"/>
      <c r="Y463" s="95"/>
      <c r="Z463" s="95"/>
      <c r="AA463" s="95"/>
      <c r="AB463" s="95"/>
      <c r="AC463" s="95"/>
      <c r="AD463" s="95"/>
      <c r="AE463" s="95"/>
      <c r="AF463" s="93"/>
      <c r="AG463" s="93"/>
      <c r="AH463" s="183"/>
      <c r="AI463" s="183"/>
      <c r="AJ463" s="183"/>
      <c r="AK463" s="183"/>
      <c r="AL463" s="183"/>
      <c r="AM463" s="183"/>
      <c r="AN463" s="183"/>
      <c r="AO463" s="183"/>
      <c r="AP463" s="183"/>
      <c r="AQ463" s="183"/>
      <c r="AR463" s="183"/>
      <c r="AS463" s="183"/>
      <c r="AT463" s="183"/>
      <c r="AU463" s="183"/>
      <c r="AV463" s="183"/>
      <c r="AW463" s="183"/>
      <c r="AX463" s="183"/>
      <c r="AY463" s="183"/>
      <c r="AZ463" s="95"/>
      <c r="BA463" s="95"/>
      <c r="BB463" s="95"/>
      <c r="BC463" s="95"/>
      <c r="BD463" s="95"/>
      <c r="BE463" s="95"/>
      <c r="BF463" s="95"/>
      <c r="BG463" s="95"/>
      <c r="BH463" s="95"/>
      <c r="BI463" s="95"/>
      <c r="BJ463" s="95"/>
      <c r="BK463" s="95"/>
      <c r="BL463" s="95"/>
      <c r="BM463" s="95"/>
      <c r="BN463" s="95"/>
      <c r="BO463" s="95"/>
      <c r="BP463" s="95"/>
      <c r="BQ463" s="95"/>
      <c r="BR463" s="95"/>
      <c r="BS463" s="95"/>
      <c r="BT463" s="95"/>
      <c r="BU463" s="95"/>
      <c r="BV463" s="95"/>
      <c r="BW463" s="95"/>
      <c r="BX463" s="95"/>
      <c r="BY463" s="95"/>
      <c r="BZ463" s="95"/>
      <c r="CA463" s="95"/>
      <c r="CB463" s="95"/>
      <c r="CC463" s="95"/>
      <c r="CD463" s="95"/>
      <c r="CE463" s="95"/>
      <c r="CF463" s="96"/>
      <c r="CG463" s="96"/>
      <c r="CH463" s="96"/>
      <c r="CI463" s="183"/>
      <c r="CJ463" s="183"/>
      <c r="CK463" s="183"/>
      <c r="CL463" s="183"/>
      <c r="CM463" s="183"/>
      <c r="CN463" s="183"/>
      <c r="CO463" s="183"/>
      <c r="CP463" s="183"/>
      <c r="CQ463" s="183"/>
      <c r="CR463" s="183"/>
      <c r="CS463" s="183"/>
      <c r="CT463" s="183"/>
      <c r="CU463" s="183"/>
      <c r="CV463" s="183"/>
      <c r="CW463" s="183"/>
      <c r="CX463" s="96"/>
      <c r="CY463" s="96"/>
      <c r="CZ463" s="96"/>
      <c r="DA463" s="96"/>
      <c r="DB463" s="96"/>
      <c r="DC463" s="96"/>
      <c r="DD463" s="96"/>
      <c r="DE463" s="96"/>
      <c r="DF463" s="96"/>
      <c r="DG463" s="96"/>
      <c r="DH463" s="96"/>
      <c r="DI463" s="96"/>
      <c r="DJ463" s="96"/>
      <c r="DK463" s="96"/>
      <c r="DL463" s="96"/>
      <c r="DM463" s="96"/>
      <c r="DN463" s="96"/>
      <c r="DO463" s="96"/>
      <c r="DP463" s="96"/>
      <c r="DQ463" s="96"/>
      <c r="DR463" s="96"/>
      <c r="DS463" s="96"/>
      <c r="DT463" s="96"/>
      <c r="DU463" s="96"/>
      <c r="DV463" s="96"/>
      <c r="DW463" s="96"/>
      <c r="DX463" s="96"/>
      <c r="DY463" s="96"/>
      <c r="DZ463" s="96"/>
      <c r="EA463" s="96"/>
      <c r="EB463" s="96"/>
      <c r="EC463" s="96"/>
      <c r="ED463" s="96"/>
      <c r="EE463" s="96"/>
      <c r="EF463" s="96"/>
      <c r="EG463" s="96"/>
      <c r="EH463" s="96"/>
    </row>
    <row r="464" spans="2:138" ht="15" customHeight="1">
      <c r="B464" s="104" t="s">
        <v>596</v>
      </c>
      <c r="C464" s="106" t="s">
        <v>153</v>
      </c>
      <c r="H464" s="242"/>
      <c r="I464" s="242"/>
      <c r="J464" s="242"/>
      <c r="K464" s="242"/>
      <c r="L464" s="242"/>
      <c r="M464" s="242"/>
      <c r="N464" s="242"/>
      <c r="O464" s="242"/>
      <c r="P464" s="242"/>
      <c r="Q464" s="242"/>
      <c r="R464" s="242"/>
      <c r="S464" s="242"/>
      <c r="T464" s="242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3"/>
      <c r="AG464" s="93"/>
      <c r="AH464" s="183"/>
      <c r="AI464" s="183"/>
      <c r="AJ464" s="183"/>
      <c r="AK464" s="183"/>
      <c r="AL464" s="183"/>
      <c r="AM464" s="183"/>
      <c r="AN464" s="183"/>
      <c r="AO464" s="183"/>
      <c r="AP464" s="183"/>
      <c r="AQ464" s="183"/>
      <c r="AR464" s="183"/>
      <c r="AS464" s="183"/>
      <c r="AT464" s="183"/>
      <c r="AU464" s="183"/>
      <c r="AV464" s="183"/>
      <c r="AW464" s="183"/>
      <c r="AX464" s="183"/>
      <c r="AY464" s="183"/>
      <c r="AZ464" s="95"/>
      <c r="BA464" s="95"/>
      <c r="BB464" s="95"/>
      <c r="BC464" s="95"/>
      <c r="BD464" s="95"/>
      <c r="BE464" s="95"/>
      <c r="BF464" s="95"/>
      <c r="BG464" s="95"/>
      <c r="BH464" s="95"/>
      <c r="BI464" s="95"/>
      <c r="BJ464" s="95"/>
      <c r="BK464" s="95"/>
      <c r="BL464" s="95"/>
      <c r="BM464" s="95"/>
      <c r="BN464" s="95"/>
      <c r="BO464" s="95"/>
      <c r="BP464" s="95"/>
      <c r="BQ464" s="95"/>
      <c r="BR464" s="95"/>
      <c r="BS464" s="95"/>
      <c r="BT464" s="95"/>
      <c r="BU464" s="95"/>
      <c r="BV464" s="95"/>
      <c r="BW464" s="95"/>
      <c r="BX464" s="95"/>
      <c r="BY464" s="95"/>
      <c r="BZ464" s="95"/>
      <c r="CA464" s="95"/>
      <c r="CB464" s="95"/>
      <c r="CC464" s="95"/>
      <c r="CD464" s="95"/>
      <c r="CE464" s="95"/>
      <c r="CF464" s="96"/>
      <c r="CG464" s="96"/>
      <c r="CH464" s="96"/>
      <c r="CI464" s="183"/>
      <c r="CJ464" s="183"/>
      <c r="CK464" s="183"/>
      <c r="CL464" s="183"/>
      <c r="CM464" s="183"/>
      <c r="CN464" s="183"/>
      <c r="CO464" s="183"/>
      <c r="CP464" s="183"/>
      <c r="CQ464" s="183"/>
      <c r="CR464" s="183"/>
      <c r="CS464" s="183"/>
      <c r="CT464" s="183"/>
      <c r="CU464" s="183"/>
      <c r="CV464" s="183"/>
      <c r="CW464" s="183"/>
      <c r="CX464" s="96"/>
      <c r="CY464" s="96"/>
      <c r="CZ464" s="96"/>
      <c r="DA464" s="96"/>
      <c r="DB464" s="96"/>
      <c r="DC464" s="96"/>
      <c r="DD464" s="96"/>
      <c r="DE464" s="96"/>
      <c r="DF464" s="96"/>
      <c r="DG464" s="96"/>
      <c r="DH464" s="96"/>
      <c r="DI464" s="96"/>
      <c r="DJ464" s="96"/>
      <c r="DK464" s="96"/>
      <c r="DL464" s="96"/>
      <c r="DM464" s="96"/>
      <c r="DN464" s="96"/>
      <c r="DO464" s="96"/>
      <c r="DP464" s="96"/>
      <c r="DQ464" s="96"/>
      <c r="DR464" s="96"/>
      <c r="DS464" s="96"/>
      <c r="DT464" s="96"/>
      <c r="DU464" s="96"/>
      <c r="DV464" s="96"/>
      <c r="DW464" s="96"/>
      <c r="DX464" s="96"/>
      <c r="DY464" s="96"/>
      <c r="DZ464" s="96"/>
      <c r="EA464" s="96"/>
      <c r="EB464" s="96"/>
      <c r="EC464" s="96"/>
      <c r="ED464" s="96"/>
      <c r="EE464" s="96"/>
      <c r="EF464" s="96"/>
      <c r="EG464" s="96"/>
      <c r="EH464" s="96"/>
    </row>
    <row r="465" spans="1:138" ht="15" customHeight="1">
      <c r="B465" s="104" t="s">
        <v>597</v>
      </c>
      <c r="C465" s="106" t="s">
        <v>153</v>
      </c>
      <c r="H465" s="242"/>
      <c r="I465" s="242"/>
      <c r="J465" s="242"/>
      <c r="K465" s="242"/>
      <c r="L465" s="242"/>
      <c r="M465" s="242"/>
      <c r="N465" s="242"/>
      <c r="O465" s="242"/>
      <c r="P465" s="242"/>
      <c r="Q465" s="242"/>
      <c r="R465" s="242"/>
      <c r="S465" s="242"/>
      <c r="T465" s="242"/>
      <c r="U465" s="95"/>
      <c r="V465" s="95"/>
      <c r="W465" s="95"/>
      <c r="X465" s="95"/>
      <c r="Y465" s="95"/>
      <c r="Z465" s="95"/>
      <c r="AA465" s="95"/>
      <c r="AB465" s="95"/>
      <c r="AC465" s="95"/>
      <c r="AD465" s="95"/>
      <c r="AE465" s="95"/>
      <c r="AF465" s="93"/>
      <c r="AG465" s="93"/>
      <c r="AH465" s="183"/>
      <c r="AI465" s="183"/>
      <c r="AJ465" s="183"/>
      <c r="AK465" s="183"/>
      <c r="AL465" s="183"/>
      <c r="AM465" s="183"/>
      <c r="AN465" s="183"/>
      <c r="AO465" s="183"/>
      <c r="AP465" s="183"/>
      <c r="AQ465" s="183"/>
      <c r="AR465" s="183"/>
      <c r="AS465" s="183"/>
      <c r="AT465" s="183"/>
      <c r="AU465" s="183"/>
      <c r="AV465" s="183"/>
      <c r="AW465" s="183"/>
      <c r="AX465" s="183"/>
      <c r="AY465" s="183"/>
      <c r="AZ465" s="95"/>
      <c r="BA465" s="95"/>
      <c r="BB465" s="95"/>
      <c r="BC465" s="95"/>
      <c r="BD465" s="95"/>
      <c r="BE465" s="95"/>
      <c r="BF465" s="95"/>
      <c r="BG465" s="95"/>
      <c r="BH465" s="95"/>
      <c r="BI465" s="95"/>
      <c r="BJ465" s="95"/>
      <c r="BK465" s="95"/>
      <c r="BL465" s="95"/>
      <c r="BM465" s="95"/>
      <c r="BN465" s="95"/>
      <c r="BO465" s="95"/>
      <c r="BP465" s="95"/>
      <c r="BQ465" s="95"/>
      <c r="BR465" s="95"/>
      <c r="BS465" s="95"/>
      <c r="BT465" s="95"/>
      <c r="BU465" s="95"/>
      <c r="BV465" s="95"/>
      <c r="BW465" s="95"/>
      <c r="BX465" s="95"/>
      <c r="BY465" s="95"/>
      <c r="BZ465" s="95"/>
      <c r="CA465" s="95"/>
      <c r="CB465" s="95"/>
      <c r="CC465" s="95"/>
      <c r="CD465" s="95"/>
      <c r="CE465" s="95"/>
      <c r="CF465" s="96"/>
      <c r="CG465" s="96"/>
      <c r="CH465" s="96"/>
      <c r="CI465" s="183"/>
      <c r="CJ465" s="183"/>
      <c r="CK465" s="183"/>
      <c r="CL465" s="183"/>
      <c r="CM465" s="183"/>
      <c r="CN465" s="183"/>
      <c r="CO465" s="183"/>
      <c r="CP465" s="183"/>
      <c r="CQ465" s="183"/>
      <c r="CR465" s="183"/>
      <c r="CS465" s="183"/>
      <c r="CT465" s="183"/>
      <c r="CU465" s="183"/>
      <c r="CV465" s="183"/>
      <c r="CW465" s="183"/>
      <c r="CX465" s="96"/>
      <c r="CY465" s="96"/>
      <c r="CZ465" s="96"/>
      <c r="DA465" s="96"/>
      <c r="DB465" s="96"/>
      <c r="DC465" s="96"/>
      <c r="DD465" s="96"/>
      <c r="DE465" s="96"/>
      <c r="DF465" s="96"/>
      <c r="DG465" s="96"/>
      <c r="DH465" s="96"/>
      <c r="DI465" s="96"/>
      <c r="DJ465" s="96"/>
      <c r="DK465" s="96"/>
      <c r="DL465" s="96"/>
      <c r="DM465" s="96"/>
      <c r="DN465" s="96"/>
      <c r="DO465" s="96"/>
      <c r="DP465" s="96"/>
      <c r="DQ465" s="96"/>
      <c r="DR465" s="96"/>
      <c r="DS465" s="96"/>
      <c r="DT465" s="96"/>
      <c r="DU465" s="96"/>
      <c r="DV465" s="96"/>
      <c r="DW465" s="96"/>
      <c r="DX465" s="96"/>
      <c r="DY465" s="96"/>
      <c r="DZ465" s="96"/>
      <c r="EA465" s="96"/>
      <c r="EB465" s="96"/>
      <c r="EC465" s="96"/>
      <c r="ED465" s="96"/>
      <c r="EE465" s="96"/>
      <c r="EF465" s="96"/>
      <c r="EG465" s="96"/>
      <c r="EH465" s="96"/>
    </row>
    <row r="466" spans="1:138" ht="15" customHeight="1">
      <c r="B466" s="104" t="s">
        <v>598</v>
      </c>
      <c r="C466" s="106" t="s">
        <v>153</v>
      </c>
      <c r="H466" s="242"/>
      <c r="I466" s="242"/>
      <c r="J466" s="242"/>
      <c r="K466" s="242"/>
      <c r="L466" s="242"/>
      <c r="M466" s="242"/>
      <c r="N466" s="242"/>
      <c r="O466" s="242"/>
      <c r="P466" s="242"/>
      <c r="Q466" s="242"/>
      <c r="R466" s="242"/>
      <c r="S466" s="242"/>
      <c r="T466" s="242"/>
      <c r="U466" s="95"/>
      <c r="V466" s="95"/>
      <c r="W466" s="95"/>
      <c r="X466" s="95"/>
      <c r="Y466" s="95"/>
      <c r="Z466" s="95"/>
      <c r="AA466" s="95"/>
      <c r="AB466" s="95"/>
      <c r="AC466" s="95"/>
      <c r="AD466" s="95"/>
      <c r="AE466" s="95"/>
      <c r="AF466" s="93"/>
      <c r="AG466" s="93"/>
      <c r="AH466" s="183"/>
      <c r="AI466" s="183"/>
      <c r="AJ466" s="183"/>
      <c r="AK466" s="183"/>
      <c r="AL466" s="183"/>
      <c r="AM466" s="183"/>
      <c r="AN466" s="183"/>
      <c r="AO466" s="183"/>
      <c r="AP466" s="183"/>
      <c r="AQ466" s="183"/>
      <c r="AR466" s="183"/>
      <c r="AS466" s="183"/>
      <c r="AT466" s="183"/>
      <c r="AU466" s="183"/>
      <c r="AV466" s="183"/>
      <c r="AW466" s="183"/>
      <c r="AX466" s="183"/>
      <c r="AY466" s="183"/>
      <c r="AZ466" s="95"/>
      <c r="BA466" s="95"/>
      <c r="BB466" s="95"/>
      <c r="BC466" s="95"/>
      <c r="BD466" s="95"/>
      <c r="BE466" s="95"/>
      <c r="BF466" s="95"/>
      <c r="BG466" s="95"/>
      <c r="BH466" s="95"/>
      <c r="BI466" s="95"/>
      <c r="BJ466" s="95"/>
      <c r="BK466" s="95"/>
      <c r="BL466" s="95"/>
      <c r="BM466" s="95"/>
      <c r="BN466" s="95"/>
      <c r="BO466" s="95"/>
      <c r="BP466" s="95"/>
      <c r="BQ466" s="95"/>
      <c r="BR466" s="95"/>
      <c r="BS466" s="95"/>
      <c r="BT466" s="95"/>
      <c r="BU466" s="95"/>
      <c r="BV466" s="95"/>
      <c r="BW466" s="95"/>
      <c r="BX466" s="95"/>
      <c r="BY466" s="95"/>
      <c r="BZ466" s="95"/>
      <c r="CA466" s="95"/>
      <c r="CB466" s="95"/>
      <c r="CC466" s="95"/>
      <c r="CD466" s="95"/>
      <c r="CE466" s="95"/>
      <c r="CF466" s="96"/>
      <c r="CG466" s="96"/>
      <c r="CH466" s="96"/>
      <c r="CI466" s="183"/>
      <c r="CJ466" s="183"/>
      <c r="CK466" s="183"/>
      <c r="CL466" s="183"/>
      <c r="CM466" s="183"/>
      <c r="CN466" s="183"/>
      <c r="CO466" s="183"/>
      <c r="CP466" s="183"/>
      <c r="CQ466" s="183"/>
      <c r="CR466" s="183"/>
      <c r="CS466" s="183"/>
      <c r="CT466" s="183"/>
      <c r="CU466" s="183"/>
      <c r="CV466" s="183"/>
      <c r="CW466" s="183"/>
      <c r="CX466" s="96"/>
      <c r="CY466" s="96"/>
      <c r="CZ466" s="96"/>
      <c r="DA466" s="96"/>
      <c r="DB466" s="96"/>
      <c r="DC466" s="96"/>
      <c r="DD466" s="96"/>
      <c r="DE466" s="96"/>
      <c r="DF466" s="96"/>
      <c r="DG466" s="96"/>
      <c r="DH466" s="96"/>
      <c r="DI466" s="96"/>
      <c r="DJ466" s="96"/>
      <c r="DK466" s="96"/>
      <c r="DL466" s="96"/>
      <c r="DM466" s="96"/>
      <c r="DN466" s="96"/>
      <c r="DO466" s="96"/>
      <c r="DP466" s="96"/>
      <c r="DQ466" s="96"/>
      <c r="DR466" s="96"/>
      <c r="DS466" s="96"/>
      <c r="DT466" s="96"/>
      <c r="DU466" s="96"/>
      <c r="DV466" s="96"/>
      <c r="DW466" s="96"/>
      <c r="DX466" s="96"/>
      <c r="DY466" s="96"/>
      <c r="DZ466" s="96"/>
      <c r="EA466" s="96"/>
      <c r="EB466" s="96"/>
      <c r="EC466" s="96"/>
      <c r="ED466" s="96"/>
      <c r="EE466" s="96"/>
      <c r="EF466" s="96"/>
      <c r="EG466" s="96"/>
      <c r="EH466" s="96"/>
    </row>
    <row r="467" spans="1:138" ht="15" customHeight="1">
      <c r="B467" s="104" t="s">
        <v>599</v>
      </c>
      <c r="C467" s="106" t="s">
        <v>156</v>
      </c>
      <c r="H467" s="154"/>
      <c r="I467" s="154"/>
      <c r="J467" s="154"/>
      <c r="K467" s="154"/>
      <c r="L467" s="154"/>
      <c r="M467" s="154"/>
      <c r="N467" s="154"/>
      <c r="O467" s="154"/>
      <c r="P467" s="154"/>
      <c r="Q467" s="154"/>
      <c r="R467" s="154"/>
      <c r="S467" s="154"/>
      <c r="T467" s="154"/>
      <c r="U467" s="97"/>
      <c r="V467" s="97"/>
      <c r="W467" s="97"/>
      <c r="X467" s="97"/>
      <c r="Y467" s="97"/>
      <c r="Z467" s="97"/>
      <c r="AA467" s="97"/>
      <c r="AB467" s="97"/>
      <c r="AC467" s="97"/>
      <c r="AD467" s="97"/>
      <c r="AE467" s="97"/>
      <c r="AF467" s="94"/>
      <c r="AG467" s="94"/>
      <c r="AH467" s="242"/>
      <c r="AI467" s="242"/>
      <c r="AJ467" s="242"/>
      <c r="AK467" s="242"/>
      <c r="AL467" s="242"/>
      <c r="AM467" s="242"/>
      <c r="AN467" s="242"/>
      <c r="AO467" s="242"/>
      <c r="AP467" s="242"/>
      <c r="AQ467" s="242"/>
      <c r="AR467" s="242"/>
      <c r="AS467" s="242"/>
      <c r="AT467" s="242"/>
      <c r="AU467" s="242"/>
      <c r="AV467" s="242"/>
      <c r="AW467" s="242"/>
      <c r="AX467" s="242"/>
      <c r="AY467" s="242"/>
      <c r="AZ467" s="97"/>
      <c r="BA467" s="97"/>
      <c r="BB467" s="97"/>
      <c r="BC467" s="97"/>
      <c r="BD467" s="97"/>
      <c r="BE467" s="97"/>
      <c r="BF467" s="97"/>
      <c r="BG467" s="97"/>
      <c r="BH467" s="97"/>
      <c r="BI467" s="97"/>
      <c r="BJ467" s="97"/>
      <c r="BK467" s="97"/>
      <c r="BL467" s="97"/>
      <c r="BM467" s="97"/>
      <c r="BN467" s="97"/>
      <c r="BO467" s="97"/>
      <c r="BP467" s="97"/>
      <c r="BQ467" s="97"/>
      <c r="BR467" s="97"/>
      <c r="BS467" s="97"/>
      <c r="BT467" s="97"/>
      <c r="BU467" s="97"/>
      <c r="BV467" s="97"/>
      <c r="BW467" s="97"/>
      <c r="BX467" s="97"/>
      <c r="BY467" s="97"/>
      <c r="BZ467" s="97"/>
      <c r="CA467" s="97"/>
      <c r="CB467" s="97"/>
      <c r="CC467" s="97"/>
      <c r="CD467" s="97"/>
      <c r="CE467" s="97"/>
      <c r="CF467" s="95"/>
      <c r="CG467" s="95"/>
      <c r="CH467" s="95"/>
      <c r="CI467" s="242"/>
      <c r="CJ467" s="242"/>
      <c r="CK467" s="242"/>
      <c r="CL467" s="242"/>
      <c r="CM467" s="242"/>
      <c r="CN467" s="242"/>
      <c r="CO467" s="242"/>
      <c r="CP467" s="242"/>
      <c r="CQ467" s="242"/>
      <c r="CR467" s="242"/>
      <c r="CS467" s="242"/>
      <c r="CT467" s="242"/>
      <c r="CU467" s="242"/>
      <c r="CV467" s="242"/>
      <c r="CW467" s="242"/>
      <c r="CX467" s="95"/>
      <c r="CY467" s="95"/>
      <c r="CZ467" s="95"/>
      <c r="DA467" s="95"/>
      <c r="DB467" s="95"/>
      <c r="DC467" s="95"/>
      <c r="DD467" s="95"/>
      <c r="DE467" s="95"/>
      <c r="DF467" s="95"/>
      <c r="DG467" s="95"/>
      <c r="DH467" s="95"/>
      <c r="DI467" s="95"/>
      <c r="DJ467" s="95"/>
      <c r="DK467" s="95"/>
      <c r="DL467" s="95"/>
      <c r="DM467" s="95"/>
      <c r="DN467" s="95"/>
      <c r="DO467" s="95"/>
      <c r="DP467" s="95"/>
      <c r="DQ467" s="95"/>
      <c r="DR467" s="95"/>
      <c r="DS467" s="95"/>
      <c r="DT467" s="95"/>
      <c r="DU467" s="95"/>
      <c r="DV467" s="95"/>
      <c r="DW467" s="95"/>
      <c r="DX467" s="95"/>
      <c r="DY467" s="95"/>
      <c r="DZ467" s="95"/>
      <c r="EA467" s="95"/>
      <c r="EB467" s="95"/>
      <c r="EC467" s="95"/>
      <c r="ED467" s="95"/>
      <c r="EE467" s="95"/>
      <c r="EF467" s="95"/>
      <c r="EG467" s="95"/>
      <c r="EH467" s="95"/>
    </row>
    <row r="468" spans="1:138" ht="15" customHeight="1">
      <c r="B468" s="104" t="s">
        <v>600</v>
      </c>
      <c r="C468" s="106" t="s">
        <v>158</v>
      </c>
      <c r="H468" s="242"/>
      <c r="I468" s="242"/>
      <c r="J468" s="242"/>
      <c r="K468" s="242"/>
      <c r="L468" s="242"/>
      <c r="M468" s="242"/>
      <c r="N468" s="242"/>
      <c r="O468" s="242"/>
      <c r="P468" s="242"/>
      <c r="Q468" s="242"/>
      <c r="R468" s="242"/>
      <c r="S468" s="242"/>
      <c r="T468" s="242"/>
      <c r="U468" s="95"/>
      <c r="V468" s="95"/>
      <c r="W468" s="95"/>
      <c r="X468" s="95"/>
      <c r="Y468" s="95"/>
      <c r="Z468" s="95"/>
      <c r="AA468" s="95"/>
      <c r="AB468" s="95"/>
      <c r="AC468" s="95"/>
      <c r="AD468" s="95"/>
      <c r="AE468" s="95"/>
      <c r="AF468" s="94"/>
      <c r="AG468" s="94"/>
      <c r="AH468" s="242"/>
      <c r="AI468" s="242"/>
      <c r="AJ468" s="242"/>
      <c r="AK468" s="242"/>
      <c r="AL468" s="242"/>
      <c r="AM468" s="242"/>
      <c r="AN468" s="242"/>
      <c r="AO468" s="242"/>
      <c r="AP468" s="242"/>
      <c r="AQ468" s="242"/>
      <c r="AR468" s="242"/>
      <c r="AS468" s="242"/>
      <c r="AT468" s="242"/>
      <c r="AU468" s="242"/>
      <c r="AV468" s="242"/>
      <c r="AW468" s="242"/>
      <c r="AX468" s="242"/>
      <c r="AY468" s="242"/>
      <c r="AZ468" s="95"/>
      <c r="BA468" s="95"/>
      <c r="BB468" s="95"/>
      <c r="BC468" s="95"/>
      <c r="BD468" s="95"/>
      <c r="BE468" s="95"/>
      <c r="BF468" s="95"/>
      <c r="BG468" s="95"/>
      <c r="BH468" s="95"/>
      <c r="BI468" s="95"/>
      <c r="BJ468" s="95"/>
      <c r="BK468" s="95"/>
      <c r="BL468" s="95"/>
      <c r="BM468" s="95"/>
      <c r="BN468" s="95"/>
      <c r="BO468" s="95"/>
      <c r="BP468" s="95"/>
      <c r="BQ468" s="95"/>
      <c r="BR468" s="95"/>
      <c r="BS468" s="95"/>
      <c r="BT468" s="95"/>
      <c r="BU468" s="95"/>
      <c r="BV468" s="95"/>
      <c r="BW468" s="95"/>
      <c r="BX468" s="95"/>
      <c r="BY468" s="95"/>
      <c r="BZ468" s="95"/>
      <c r="CA468" s="95"/>
      <c r="CB468" s="95"/>
      <c r="CC468" s="95"/>
      <c r="CD468" s="95"/>
      <c r="CE468" s="95"/>
      <c r="CF468" s="95"/>
      <c r="CG468" s="95"/>
      <c r="CH468" s="95"/>
      <c r="CI468" s="242"/>
      <c r="CJ468" s="242"/>
      <c r="CK468" s="242"/>
      <c r="CL468" s="242"/>
      <c r="CM468" s="242"/>
      <c r="CN468" s="242"/>
      <c r="CO468" s="242"/>
      <c r="CP468" s="242"/>
      <c r="CQ468" s="242"/>
      <c r="CR468" s="242"/>
      <c r="CS468" s="242"/>
      <c r="CT468" s="242"/>
      <c r="CU468" s="242"/>
      <c r="CV468" s="242"/>
      <c r="CW468" s="242"/>
      <c r="CX468" s="95"/>
      <c r="CY468" s="95"/>
      <c r="CZ468" s="95"/>
      <c r="DA468" s="95"/>
      <c r="DB468" s="95"/>
      <c r="DC468" s="95"/>
      <c r="DD468" s="95"/>
      <c r="DE468" s="95"/>
      <c r="DF468" s="95"/>
      <c r="DG468" s="95"/>
      <c r="DH468" s="95"/>
      <c r="DI468" s="95"/>
      <c r="DJ468" s="95"/>
      <c r="DK468" s="95"/>
      <c r="DL468" s="95"/>
      <c r="DM468" s="95"/>
      <c r="DN468" s="95"/>
      <c r="DO468" s="95"/>
      <c r="DP468" s="95"/>
      <c r="DQ468" s="95"/>
      <c r="DR468" s="95"/>
      <c r="DS468" s="95"/>
      <c r="DT468" s="95"/>
      <c r="DU468" s="95"/>
      <c r="DV468" s="95"/>
      <c r="DW468" s="95"/>
      <c r="DX468" s="95"/>
      <c r="DY468" s="95"/>
      <c r="DZ468" s="95"/>
      <c r="EA468" s="95"/>
      <c r="EB468" s="95"/>
      <c r="EC468" s="95"/>
      <c r="ED468" s="95"/>
      <c r="EE468" s="95"/>
      <c r="EF468" s="95"/>
      <c r="EG468" s="95"/>
      <c r="EH468" s="95"/>
    </row>
    <row r="469" spans="1:138" ht="15" customHeight="1">
      <c r="B469" s="104" t="s">
        <v>601</v>
      </c>
      <c r="C469" s="106" t="s">
        <v>153</v>
      </c>
      <c r="H469" s="242"/>
      <c r="I469" s="242"/>
      <c r="J469" s="242"/>
      <c r="K469" s="242"/>
      <c r="L469" s="242"/>
      <c r="M469" s="242"/>
      <c r="N469" s="242"/>
      <c r="O469" s="242"/>
      <c r="P469" s="242"/>
      <c r="Q469" s="242"/>
      <c r="R469" s="242"/>
      <c r="S469" s="242"/>
      <c r="T469" s="242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4"/>
      <c r="AG469" s="94"/>
      <c r="AH469" s="242"/>
      <c r="AI469" s="242"/>
      <c r="AJ469" s="242"/>
      <c r="AK469" s="242"/>
      <c r="AL469" s="242"/>
      <c r="AM469" s="242"/>
      <c r="AN469" s="242"/>
      <c r="AO469" s="242"/>
      <c r="AP469" s="242"/>
      <c r="AQ469" s="242"/>
      <c r="AR469" s="242"/>
      <c r="AS469" s="242"/>
      <c r="AT469" s="242"/>
      <c r="AU469" s="242"/>
      <c r="AV469" s="242"/>
      <c r="AW469" s="242"/>
      <c r="AX469" s="242"/>
      <c r="AY469" s="242"/>
      <c r="AZ469" s="95"/>
      <c r="BA469" s="95"/>
      <c r="BB469" s="95"/>
      <c r="BC469" s="95"/>
      <c r="BD469" s="95"/>
      <c r="BE469" s="95"/>
      <c r="BF469" s="95"/>
      <c r="BG469" s="95"/>
      <c r="BH469" s="95"/>
      <c r="BI469" s="95"/>
      <c r="BJ469" s="95"/>
      <c r="BK469" s="95"/>
      <c r="BL469" s="95"/>
      <c r="BM469" s="95"/>
      <c r="BN469" s="95"/>
      <c r="BO469" s="95"/>
      <c r="BP469" s="95"/>
      <c r="BQ469" s="95"/>
      <c r="BR469" s="95"/>
      <c r="BS469" s="95"/>
      <c r="BT469" s="95"/>
      <c r="BU469" s="95"/>
      <c r="BV469" s="95"/>
      <c r="BW469" s="95"/>
      <c r="BX469" s="95"/>
      <c r="BY469" s="95"/>
      <c r="BZ469" s="95"/>
      <c r="CA469" s="95"/>
      <c r="CB469" s="95"/>
      <c r="CC469" s="95"/>
      <c r="CD469" s="95"/>
      <c r="CE469" s="95"/>
      <c r="CF469" s="95"/>
      <c r="CG469" s="95"/>
      <c r="CH469" s="95"/>
      <c r="CI469" s="242"/>
      <c r="CJ469" s="242"/>
      <c r="CK469" s="242"/>
      <c r="CL469" s="242"/>
      <c r="CM469" s="242"/>
      <c r="CN469" s="242"/>
      <c r="CO469" s="242"/>
      <c r="CP469" s="242"/>
      <c r="CQ469" s="242"/>
      <c r="CR469" s="242"/>
      <c r="CS469" s="242"/>
      <c r="CT469" s="242"/>
      <c r="CU469" s="242"/>
      <c r="CV469" s="242"/>
      <c r="CW469" s="242"/>
      <c r="CX469" s="95"/>
      <c r="CY469" s="95"/>
      <c r="CZ469" s="95"/>
      <c r="DA469" s="95"/>
      <c r="DB469" s="95"/>
      <c r="DC469" s="95"/>
      <c r="DD469" s="95"/>
      <c r="DE469" s="95"/>
      <c r="DF469" s="95"/>
      <c r="DG469" s="95"/>
      <c r="DH469" s="95"/>
      <c r="DI469" s="95"/>
      <c r="DJ469" s="95"/>
      <c r="DK469" s="95"/>
      <c r="DL469" s="95"/>
      <c r="DM469" s="95"/>
      <c r="DN469" s="95"/>
      <c r="DO469" s="95"/>
      <c r="DP469" s="95"/>
      <c r="DQ469" s="95"/>
      <c r="DR469" s="95"/>
      <c r="DS469" s="95"/>
      <c r="DT469" s="95"/>
      <c r="DU469" s="95"/>
      <c r="DV469" s="95"/>
      <c r="DW469" s="95"/>
      <c r="DX469" s="95"/>
      <c r="DY469" s="95"/>
      <c r="DZ469" s="95"/>
      <c r="EA469" s="95"/>
      <c r="EB469" s="95"/>
      <c r="EC469" s="95"/>
      <c r="ED469" s="95"/>
      <c r="EE469" s="95"/>
      <c r="EF469" s="95"/>
      <c r="EG469" s="95"/>
      <c r="EH469" s="95"/>
    </row>
    <row r="470" spans="1:138" s="87" customFormat="1" ht="15" customHeight="1">
      <c r="A470" s="86"/>
      <c r="B470" s="104" t="s">
        <v>602</v>
      </c>
      <c r="C470" s="106" t="s">
        <v>603</v>
      </c>
      <c r="D470" s="108"/>
      <c r="E470" s="108"/>
      <c r="F470" s="108"/>
      <c r="G470" s="86"/>
      <c r="H470" s="242"/>
      <c r="I470" s="242"/>
      <c r="J470" s="242"/>
      <c r="K470" s="242"/>
      <c r="L470" s="242"/>
      <c r="M470" s="242"/>
      <c r="N470" s="242"/>
      <c r="O470" s="242"/>
      <c r="P470" s="242"/>
      <c r="Q470" s="242"/>
      <c r="R470" s="242"/>
      <c r="S470" s="242"/>
      <c r="T470" s="242"/>
      <c r="U470" s="95"/>
      <c r="V470" s="95"/>
      <c r="W470" s="95"/>
      <c r="X470" s="95"/>
      <c r="Y470" s="95"/>
      <c r="Z470" s="95"/>
      <c r="AA470" s="95"/>
      <c r="AB470" s="95"/>
      <c r="AC470" s="95"/>
      <c r="AD470" s="95"/>
      <c r="AE470" s="95"/>
      <c r="AF470" s="94"/>
      <c r="AG470" s="94"/>
      <c r="AH470" s="242"/>
      <c r="AI470" s="242"/>
      <c r="AJ470" s="242"/>
      <c r="AK470" s="242"/>
      <c r="AL470" s="242"/>
      <c r="AM470" s="242"/>
      <c r="AN470" s="242"/>
      <c r="AO470" s="242"/>
      <c r="AP470" s="242"/>
      <c r="AQ470" s="242"/>
      <c r="AR470" s="242"/>
      <c r="AS470" s="242"/>
      <c r="AT470" s="242"/>
      <c r="AU470" s="242"/>
      <c r="AV470" s="242"/>
      <c r="AW470" s="242"/>
      <c r="AX470" s="242"/>
      <c r="AY470" s="242"/>
      <c r="AZ470" s="95"/>
      <c r="BA470" s="95"/>
      <c r="BB470" s="95"/>
      <c r="BC470" s="95"/>
      <c r="BD470" s="95"/>
      <c r="BE470" s="95"/>
      <c r="BF470" s="95"/>
      <c r="BG470" s="95"/>
      <c r="BH470" s="95"/>
      <c r="BI470" s="95"/>
      <c r="BJ470" s="95"/>
      <c r="BK470" s="95"/>
      <c r="BL470" s="95"/>
      <c r="BM470" s="95"/>
      <c r="BN470" s="95"/>
      <c r="BO470" s="95"/>
      <c r="BP470" s="95"/>
      <c r="BQ470" s="95"/>
      <c r="BR470" s="95"/>
      <c r="BS470" s="95"/>
      <c r="BT470" s="95"/>
      <c r="BU470" s="95"/>
      <c r="BV470" s="95"/>
      <c r="BW470" s="95"/>
      <c r="BX470" s="95"/>
      <c r="BY470" s="95"/>
      <c r="BZ470" s="95"/>
      <c r="CA470" s="95"/>
      <c r="CB470" s="95"/>
      <c r="CC470" s="95"/>
      <c r="CD470" s="95"/>
      <c r="CE470" s="95"/>
      <c r="CF470" s="95"/>
      <c r="CG470" s="95"/>
      <c r="CH470" s="95"/>
      <c r="CI470" s="242"/>
      <c r="CJ470" s="242"/>
      <c r="CK470" s="242"/>
      <c r="CL470" s="242"/>
      <c r="CM470" s="242"/>
      <c r="CN470" s="242"/>
      <c r="CO470" s="242"/>
      <c r="CP470" s="242"/>
      <c r="CQ470" s="242"/>
      <c r="CR470" s="242"/>
      <c r="CS470" s="242"/>
      <c r="CT470" s="242"/>
      <c r="CU470" s="242"/>
      <c r="CV470" s="242"/>
      <c r="CW470" s="242"/>
      <c r="CX470" s="95"/>
      <c r="CY470" s="95"/>
      <c r="CZ470" s="95"/>
      <c r="DA470" s="95"/>
      <c r="DB470" s="95"/>
      <c r="DC470" s="95"/>
      <c r="DD470" s="95"/>
      <c r="DE470" s="95"/>
      <c r="DF470" s="95"/>
      <c r="DG470" s="95"/>
      <c r="DH470" s="95"/>
      <c r="DI470" s="95"/>
      <c r="DJ470" s="95"/>
      <c r="DK470" s="95"/>
      <c r="DL470" s="95"/>
      <c r="DM470" s="95"/>
      <c r="DN470" s="95"/>
      <c r="DO470" s="95"/>
      <c r="DP470" s="95"/>
      <c r="DQ470" s="95"/>
      <c r="DR470" s="95"/>
      <c r="DS470" s="95"/>
      <c r="DT470" s="95"/>
      <c r="DU470" s="95"/>
      <c r="DV470" s="95"/>
      <c r="DW470" s="95"/>
      <c r="DX470" s="95"/>
      <c r="DY470" s="95"/>
      <c r="DZ470" s="95"/>
      <c r="EA470" s="95"/>
      <c r="EB470" s="95"/>
      <c r="EC470" s="95"/>
      <c r="ED470" s="95"/>
      <c r="EE470" s="95"/>
      <c r="EF470" s="95"/>
      <c r="EG470" s="95"/>
      <c r="EH470" s="95"/>
    </row>
    <row r="471" spans="1:138" ht="15" customHeight="1">
      <c r="B471" s="104" t="s">
        <v>604</v>
      </c>
      <c r="C471" s="106" t="s">
        <v>605</v>
      </c>
      <c r="H471" s="242"/>
      <c r="I471" s="242"/>
      <c r="J471" s="242"/>
      <c r="K471" s="242"/>
      <c r="L471" s="242"/>
      <c r="M471" s="242"/>
      <c r="N471" s="242"/>
      <c r="O471" s="242"/>
      <c r="P471" s="242"/>
      <c r="Q471" s="242"/>
      <c r="R471" s="242"/>
      <c r="S471" s="242"/>
      <c r="T471" s="242"/>
      <c r="U471" s="95"/>
      <c r="V471" s="95"/>
      <c r="W471" s="95"/>
      <c r="X471" s="95"/>
      <c r="Y471" s="95"/>
      <c r="Z471" s="95"/>
      <c r="AA471" s="95"/>
      <c r="AB471" s="95"/>
      <c r="AC471" s="95"/>
      <c r="AD471" s="95"/>
      <c r="AE471" s="95"/>
      <c r="AF471" s="94"/>
      <c r="AG471" s="94"/>
      <c r="AH471" s="242"/>
      <c r="AI471" s="242"/>
      <c r="AJ471" s="242"/>
      <c r="AK471" s="242"/>
      <c r="AL471" s="242"/>
      <c r="AM471" s="242"/>
      <c r="AN471" s="242"/>
      <c r="AO471" s="242"/>
      <c r="AP471" s="242"/>
      <c r="AQ471" s="242"/>
      <c r="AR471" s="242"/>
      <c r="AS471" s="242"/>
      <c r="AT471" s="242"/>
      <c r="AU471" s="242"/>
      <c r="AV471" s="242"/>
      <c r="AW471" s="242"/>
      <c r="AX471" s="242"/>
      <c r="AY471" s="242"/>
      <c r="AZ471" s="95"/>
      <c r="BA471" s="95"/>
      <c r="BB471" s="95"/>
      <c r="BC471" s="95"/>
      <c r="BD471" s="95"/>
      <c r="BE471" s="95"/>
      <c r="BF471" s="95"/>
      <c r="BG471" s="95"/>
      <c r="BH471" s="95"/>
      <c r="BI471" s="95"/>
      <c r="BJ471" s="95"/>
      <c r="BK471" s="95"/>
      <c r="BL471" s="95"/>
      <c r="BM471" s="95"/>
      <c r="BN471" s="95"/>
      <c r="BO471" s="95"/>
      <c r="BP471" s="95"/>
      <c r="BQ471" s="95"/>
      <c r="BR471" s="95"/>
      <c r="BS471" s="95"/>
      <c r="BT471" s="95"/>
      <c r="BU471" s="95"/>
      <c r="BV471" s="95"/>
      <c r="BW471" s="95"/>
      <c r="BX471" s="95"/>
      <c r="BY471" s="95"/>
      <c r="BZ471" s="95"/>
      <c r="CA471" s="95"/>
      <c r="CB471" s="95"/>
      <c r="CC471" s="95"/>
      <c r="CD471" s="95"/>
      <c r="CE471" s="95"/>
      <c r="CF471" s="95"/>
      <c r="CG471" s="95"/>
      <c r="CH471" s="95"/>
      <c r="CI471" s="242"/>
      <c r="CJ471" s="242"/>
      <c r="CK471" s="242"/>
      <c r="CL471" s="242"/>
      <c r="CM471" s="242"/>
      <c r="CN471" s="242"/>
      <c r="CO471" s="242"/>
      <c r="CP471" s="242"/>
      <c r="CQ471" s="242"/>
      <c r="CR471" s="242"/>
      <c r="CS471" s="242"/>
      <c r="CT471" s="242"/>
      <c r="CU471" s="242"/>
      <c r="CV471" s="242"/>
      <c r="CW471" s="242"/>
      <c r="CX471" s="95"/>
      <c r="CY471" s="95"/>
      <c r="CZ471" s="95"/>
      <c r="DA471" s="95"/>
      <c r="DB471" s="95"/>
      <c r="DC471" s="95"/>
      <c r="DD471" s="95"/>
      <c r="DE471" s="95"/>
      <c r="DF471" s="95"/>
      <c r="DG471" s="95"/>
      <c r="DH471" s="95"/>
      <c r="DI471" s="95"/>
      <c r="DJ471" s="95"/>
      <c r="DK471" s="95"/>
      <c r="DL471" s="95"/>
      <c r="DM471" s="95"/>
      <c r="DN471" s="95"/>
      <c r="DO471" s="95"/>
      <c r="DP471" s="95"/>
      <c r="DQ471" s="95"/>
      <c r="DR471" s="95"/>
      <c r="DS471" s="95"/>
      <c r="DT471" s="95"/>
      <c r="DU471" s="95"/>
      <c r="DV471" s="95"/>
      <c r="DW471" s="95"/>
      <c r="DX471" s="95"/>
      <c r="DY471" s="95"/>
      <c r="DZ471" s="95"/>
      <c r="EA471" s="95"/>
      <c r="EB471" s="95"/>
      <c r="EC471" s="95"/>
      <c r="ED471" s="95"/>
      <c r="EE471" s="95"/>
      <c r="EF471" s="95"/>
      <c r="EG471" s="95"/>
      <c r="EH471" s="95"/>
    </row>
    <row r="472" spans="1:138" s="264" customFormat="1" ht="15" customHeight="1">
      <c r="B472" s="255" t="s">
        <v>606</v>
      </c>
      <c r="C472" s="254"/>
      <c r="D472" s="263"/>
      <c r="E472" s="263"/>
      <c r="F472" s="263"/>
      <c r="H472" s="268"/>
      <c r="I472" s="268"/>
      <c r="J472" s="268"/>
      <c r="K472" s="268"/>
      <c r="L472" s="268"/>
      <c r="M472" s="268"/>
      <c r="N472" s="268"/>
      <c r="O472" s="268"/>
      <c r="P472" s="268"/>
      <c r="Q472" s="268"/>
      <c r="R472" s="268"/>
      <c r="S472" s="268"/>
      <c r="T472" s="268"/>
      <c r="U472" s="269"/>
      <c r="V472" s="269"/>
      <c r="W472" s="269"/>
      <c r="X472" s="269"/>
      <c r="Y472" s="269"/>
      <c r="Z472" s="269"/>
      <c r="AA472" s="269"/>
      <c r="AB472" s="269"/>
      <c r="AC472" s="269"/>
      <c r="AD472" s="269"/>
      <c r="AE472" s="269"/>
      <c r="AF472" s="269"/>
      <c r="AG472" s="269"/>
      <c r="AH472" s="268"/>
      <c r="AI472" s="268"/>
      <c r="AJ472" s="268"/>
      <c r="AK472" s="268"/>
      <c r="AL472" s="268"/>
      <c r="AM472" s="268"/>
      <c r="AN472" s="268"/>
      <c r="AO472" s="268"/>
      <c r="AP472" s="268"/>
      <c r="AQ472" s="268"/>
      <c r="AR472" s="268"/>
      <c r="AS472" s="268"/>
      <c r="AT472" s="268"/>
      <c r="AU472" s="268"/>
      <c r="AV472" s="268"/>
      <c r="AW472" s="268"/>
      <c r="AX472" s="268"/>
      <c r="AY472" s="268"/>
      <c r="AZ472" s="269"/>
      <c r="BA472" s="269"/>
      <c r="BB472" s="269"/>
      <c r="BC472" s="269"/>
      <c r="BD472" s="269"/>
      <c r="BE472" s="269"/>
      <c r="BF472" s="269"/>
      <c r="BG472" s="269"/>
      <c r="BH472" s="269"/>
      <c r="BI472" s="269"/>
      <c r="BJ472" s="269"/>
      <c r="BK472" s="269"/>
      <c r="BL472" s="269"/>
      <c r="BM472" s="269"/>
      <c r="BN472" s="269"/>
      <c r="BO472" s="269"/>
      <c r="BP472" s="269"/>
      <c r="BQ472" s="269"/>
      <c r="BR472" s="269"/>
      <c r="BS472" s="269"/>
      <c r="BT472" s="269"/>
      <c r="BU472" s="269"/>
      <c r="BV472" s="269"/>
      <c r="BW472" s="269"/>
      <c r="BX472" s="269"/>
      <c r="BY472" s="269"/>
      <c r="BZ472" s="269"/>
      <c r="CA472" s="269"/>
      <c r="CB472" s="269"/>
      <c r="CC472" s="269"/>
      <c r="CD472" s="269"/>
      <c r="CE472" s="269"/>
      <c r="CF472" s="269"/>
      <c r="CG472" s="269"/>
      <c r="CH472" s="269"/>
      <c r="CI472" s="268"/>
      <c r="CJ472" s="268"/>
      <c r="CK472" s="268"/>
      <c r="CL472" s="268"/>
      <c r="CM472" s="268"/>
      <c r="CN472" s="268"/>
      <c r="CO472" s="268"/>
      <c r="CP472" s="268"/>
      <c r="CQ472" s="268"/>
      <c r="CR472" s="268"/>
      <c r="CS472" s="268"/>
      <c r="CT472" s="268"/>
      <c r="CU472" s="268"/>
      <c r="CV472" s="268"/>
      <c r="CW472" s="268"/>
      <c r="CX472" s="269"/>
      <c r="CY472" s="269"/>
      <c r="CZ472" s="269"/>
      <c r="DA472" s="269"/>
      <c r="DB472" s="269"/>
      <c r="DC472" s="269"/>
      <c r="DD472" s="269"/>
      <c r="DE472" s="269"/>
      <c r="DF472" s="269"/>
      <c r="DG472" s="269"/>
      <c r="DH472" s="269"/>
      <c r="DI472" s="269"/>
      <c r="DJ472" s="269"/>
      <c r="DK472" s="269"/>
      <c r="DL472" s="269"/>
      <c r="DM472" s="269"/>
      <c r="DN472" s="269"/>
      <c r="DO472" s="269"/>
      <c r="DP472" s="269"/>
      <c r="DQ472" s="269"/>
      <c r="DR472" s="269"/>
      <c r="DS472" s="269"/>
      <c r="DT472" s="269"/>
      <c r="DU472" s="269"/>
      <c r="DV472" s="269"/>
      <c r="DW472" s="269"/>
      <c r="DX472" s="269"/>
      <c r="DY472" s="269"/>
      <c r="DZ472" s="269"/>
      <c r="EA472" s="269"/>
      <c r="EB472" s="269"/>
      <c r="EC472" s="269"/>
      <c r="ED472" s="269"/>
      <c r="EE472" s="269"/>
      <c r="EF472" s="269"/>
      <c r="EG472" s="269"/>
      <c r="EH472" s="269"/>
    </row>
    <row r="473" spans="1:138" ht="15" customHeight="1">
      <c r="B473" s="104" t="s">
        <v>607</v>
      </c>
      <c r="C473" s="106" t="s">
        <v>190</v>
      </c>
      <c r="H473" s="242"/>
      <c r="I473" s="242"/>
      <c r="J473" s="242"/>
      <c r="K473" s="242"/>
      <c r="L473" s="242"/>
      <c r="M473" s="242"/>
      <c r="N473" s="242"/>
      <c r="O473" s="242"/>
      <c r="P473" s="242"/>
      <c r="Q473" s="242"/>
      <c r="R473" s="242"/>
      <c r="S473" s="242"/>
      <c r="T473" s="242"/>
      <c r="U473" s="95"/>
      <c r="V473" s="95"/>
      <c r="W473" s="95"/>
      <c r="X473" s="95"/>
      <c r="Y473" s="95"/>
      <c r="Z473" s="95"/>
      <c r="AA473" s="95"/>
      <c r="AB473" s="95"/>
      <c r="AC473" s="95"/>
      <c r="AD473" s="95"/>
      <c r="AE473" s="95"/>
      <c r="AF473" s="93"/>
      <c r="AG473" s="93"/>
      <c r="AH473" s="183"/>
      <c r="AI473" s="183"/>
      <c r="AJ473" s="183"/>
      <c r="AK473" s="183"/>
      <c r="AL473" s="183"/>
      <c r="AM473" s="183"/>
      <c r="AN473" s="183"/>
      <c r="AO473" s="183"/>
      <c r="AP473" s="183"/>
      <c r="AQ473" s="183"/>
      <c r="AR473" s="183"/>
      <c r="AS473" s="183"/>
      <c r="AT473" s="183"/>
      <c r="AU473" s="183"/>
      <c r="AV473" s="183"/>
      <c r="AW473" s="183"/>
      <c r="AX473" s="183"/>
      <c r="AY473" s="183"/>
      <c r="AZ473" s="95"/>
      <c r="BA473" s="95"/>
      <c r="BB473" s="95"/>
      <c r="BC473" s="95"/>
      <c r="BD473" s="95"/>
      <c r="BE473" s="95"/>
      <c r="BF473" s="95"/>
      <c r="BG473" s="95"/>
      <c r="BH473" s="95"/>
      <c r="BI473" s="95"/>
      <c r="BJ473" s="95"/>
      <c r="BK473" s="95"/>
      <c r="BL473" s="95"/>
      <c r="BM473" s="95"/>
      <c r="BN473" s="95"/>
      <c r="BO473" s="95"/>
      <c r="BP473" s="95"/>
      <c r="BQ473" s="95"/>
      <c r="BR473" s="95"/>
      <c r="BS473" s="95"/>
      <c r="BT473" s="95"/>
      <c r="BU473" s="95"/>
      <c r="BV473" s="95"/>
      <c r="BW473" s="95"/>
      <c r="BX473" s="95"/>
      <c r="BY473" s="95"/>
      <c r="BZ473" s="95"/>
      <c r="CA473" s="95"/>
      <c r="CB473" s="95"/>
      <c r="CC473" s="95"/>
      <c r="CD473" s="95"/>
      <c r="CE473" s="95"/>
      <c r="CF473" s="96"/>
      <c r="CG473" s="96"/>
      <c r="CH473" s="96"/>
      <c r="CI473" s="183"/>
      <c r="CJ473" s="183"/>
      <c r="CK473" s="183"/>
      <c r="CL473" s="183"/>
      <c r="CM473" s="183"/>
      <c r="CN473" s="183"/>
      <c r="CO473" s="183"/>
      <c r="CP473" s="183"/>
      <c r="CQ473" s="183"/>
      <c r="CR473" s="183"/>
      <c r="CS473" s="183"/>
      <c r="CT473" s="183"/>
      <c r="CU473" s="183"/>
      <c r="CV473" s="183"/>
      <c r="CW473" s="183"/>
      <c r="CX473" s="96"/>
      <c r="CY473" s="96"/>
      <c r="CZ473" s="96"/>
      <c r="DA473" s="96"/>
      <c r="DB473" s="96"/>
      <c r="DC473" s="96"/>
      <c r="DD473" s="96"/>
      <c r="DE473" s="96"/>
      <c r="DF473" s="96"/>
      <c r="DG473" s="96"/>
      <c r="DH473" s="96"/>
      <c r="DI473" s="96"/>
      <c r="DJ473" s="96"/>
      <c r="DK473" s="96"/>
      <c r="DL473" s="96"/>
      <c r="DM473" s="96"/>
      <c r="DN473" s="96"/>
      <c r="DO473" s="96"/>
      <c r="DP473" s="96"/>
      <c r="DQ473" s="96"/>
      <c r="DR473" s="96"/>
      <c r="DS473" s="96"/>
      <c r="DT473" s="96"/>
      <c r="DU473" s="96"/>
      <c r="DV473" s="96"/>
      <c r="DW473" s="96"/>
      <c r="DX473" s="96"/>
      <c r="DY473" s="96"/>
      <c r="DZ473" s="96"/>
      <c r="EA473" s="96"/>
      <c r="EB473" s="96"/>
      <c r="EC473" s="96"/>
      <c r="ED473" s="96"/>
      <c r="EE473" s="96"/>
      <c r="EF473" s="96"/>
      <c r="EG473" s="96"/>
      <c r="EH473" s="96"/>
    </row>
    <row r="474" spans="1:138" s="264" customFormat="1" ht="15" customHeight="1">
      <c r="B474" s="255" t="s">
        <v>608</v>
      </c>
      <c r="C474" s="254"/>
      <c r="D474" s="263"/>
      <c r="E474" s="263"/>
      <c r="F474" s="263"/>
      <c r="H474" s="268"/>
      <c r="I474" s="268"/>
      <c r="J474" s="268"/>
      <c r="K474" s="268"/>
      <c r="L474" s="268"/>
      <c r="M474" s="268"/>
      <c r="N474" s="268"/>
      <c r="O474" s="268"/>
      <c r="P474" s="268"/>
      <c r="Q474" s="268"/>
      <c r="R474" s="268"/>
      <c r="S474" s="268"/>
      <c r="T474" s="268"/>
      <c r="U474" s="269"/>
      <c r="V474" s="269"/>
      <c r="W474" s="269"/>
      <c r="X474" s="269"/>
      <c r="Y474" s="269"/>
      <c r="Z474" s="269"/>
      <c r="AA474" s="269"/>
      <c r="AB474" s="269"/>
      <c r="AC474" s="269"/>
      <c r="AD474" s="269"/>
      <c r="AE474" s="269"/>
      <c r="AF474" s="269"/>
      <c r="AG474" s="269"/>
      <c r="AH474" s="268"/>
      <c r="AI474" s="268"/>
      <c r="AJ474" s="268"/>
      <c r="AK474" s="268"/>
      <c r="AL474" s="268"/>
      <c r="AM474" s="268"/>
      <c r="AN474" s="268"/>
      <c r="AO474" s="268"/>
      <c r="AP474" s="268"/>
      <c r="AQ474" s="268"/>
      <c r="AR474" s="268"/>
      <c r="AS474" s="268"/>
      <c r="AT474" s="268"/>
      <c r="AU474" s="268"/>
      <c r="AV474" s="268"/>
      <c r="AW474" s="268"/>
      <c r="AX474" s="268"/>
      <c r="AY474" s="268"/>
      <c r="AZ474" s="269"/>
      <c r="BA474" s="269"/>
      <c r="BB474" s="269"/>
      <c r="BC474" s="269"/>
      <c r="BD474" s="269"/>
      <c r="BE474" s="269"/>
      <c r="BF474" s="269"/>
      <c r="BG474" s="269"/>
      <c r="BH474" s="269"/>
      <c r="BI474" s="269"/>
      <c r="BJ474" s="269"/>
      <c r="BK474" s="269"/>
      <c r="BL474" s="269"/>
      <c r="BM474" s="269"/>
      <c r="BN474" s="269"/>
      <c r="BO474" s="269"/>
      <c r="BP474" s="269"/>
      <c r="BQ474" s="269"/>
      <c r="BR474" s="269"/>
      <c r="BS474" s="269"/>
      <c r="BT474" s="269"/>
      <c r="BU474" s="269"/>
      <c r="BV474" s="269"/>
      <c r="BW474" s="269"/>
      <c r="BX474" s="269"/>
      <c r="BY474" s="269"/>
      <c r="BZ474" s="269"/>
      <c r="CA474" s="269"/>
      <c r="CB474" s="269"/>
      <c r="CC474" s="269"/>
      <c r="CD474" s="269"/>
      <c r="CE474" s="269"/>
      <c r="CF474" s="269"/>
      <c r="CG474" s="269"/>
      <c r="CH474" s="269"/>
      <c r="CI474" s="268"/>
      <c r="CJ474" s="268"/>
      <c r="CK474" s="268"/>
      <c r="CL474" s="268"/>
      <c r="CM474" s="268"/>
      <c r="CN474" s="268"/>
      <c r="CO474" s="268"/>
      <c r="CP474" s="268"/>
      <c r="CQ474" s="268"/>
      <c r="CR474" s="268"/>
      <c r="CS474" s="268"/>
      <c r="CT474" s="268"/>
      <c r="CU474" s="268"/>
      <c r="CV474" s="268"/>
      <c r="CW474" s="268"/>
      <c r="CX474" s="269"/>
      <c r="CY474" s="269"/>
      <c r="CZ474" s="269"/>
      <c r="DA474" s="269"/>
      <c r="DB474" s="269"/>
      <c r="DC474" s="269"/>
      <c r="DD474" s="269"/>
      <c r="DE474" s="269"/>
      <c r="DF474" s="269"/>
      <c r="DG474" s="269"/>
      <c r="DH474" s="269"/>
      <c r="DI474" s="269"/>
      <c r="DJ474" s="269"/>
      <c r="DK474" s="269"/>
      <c r="DL474" s="269"/>
      <c r="DM474" s="269"/>
      <c r="DN474" s="269"/>
      <c r="DO474" s="269"/>
      <c r="DP474" s="269"/>
      <c r="DQ474" s="269"/>
      <c r="DR474" s="269"/>
      <c r="DS474" s="269"/>
      <c r="DT474" s="269"/>
      <c r="DU474" s="269"/>
      <c r="DV474" s="269"/>
      <c r="DW474" s="269"/>
      <c r="DX474" s="269"/>
      <c r="DY474" s="269"/>
      <c r="DZ474" s="269"/>
      <c r="EA474" s="269"/>
      <c r="EB474" s="269"/>
      <c r="EC474" s="269"/>
      <c r="ED474" s="269"/>
      <c r="EE474" s="269"/>
      <c r="EF474" s="269"/>
      <c r="EG474" s="269"/>
      <c r="EH474" s="269"/>
    </row>
    <row r="475" spans="1:138" ht="15" customHeight="1">
      <c r="B475" s="104" t="s">
        <v>609</v>
      </c>
      <c r="C475" s="106" t="s">
        <v>181</v>
      </c>
      <c r="H475" s="242"/>
      <c r="I475" s="242"/>
      <c r="J475" s="242"/>
      <c r="K475" s="242"/>
      <c r="L475" s="242"/>
      <c r="M475" s="242"/>
      <c r="N475" s="242"/>
      <c r="O475" s="242"/>
      <c r="P475" s="242"/>
      <c r="Q475" s="242"/>
      <c r="R475" s="242"/>
      <c r="S475" s="242"/>
      <c r="T475" s="242"/>
      <c r="U475" s="95"/>
      <c r="V475" s="95"/>
      <c r="W475" s="95"/>
      <c r="X475" s="95"/>
      <c r="Y475" s="95"/>
      <c r="Z475" s="95"/>
      <c r="AA475" s="95"/>
      <c r="AB475" s="95"/>
      <c r="AC475" s="95"/>
      <c r="AD475" s="95"/>
      <c r="AE475" s="95"/>
      <c r="AF475" s="94"/>
      <c r="AG475" s="94"/>
      <c r="AH475" s="242"/>
      <c r="AI475" s="242"/>
      <c r="AJ475" s="242"/>
      <c r="AK475" s="242"/>
      <c r="AL475" s="242"/>
      <c r="AM475" s="242"/>
      <c r="AN475" s="242"/>
      <c r="AO475" s="242"/>
      <c r="AP475" s="242"/>
      <c r="AQ475" s="242"/>
      <c r="AR475" s="242"/>
      <c r="AS475" s="242"/>
      <c r="AT475" s="242"/>
      <c r="AU475" s="242"/>
      <c r="AV475" s="242"/>
      <c r="AW475" s="242"/>
      <c r="AX475" s="242"/>
      <c r="AY475" s="242"/>
      <c r="AZ475" s="95"/>
      <c r="BA475" s="95"/>
      <c r="BB475" s="95"/>
      <c r="BC475" s="95"/>
      <c r="BD475" s="95"/>
      <c r="BE475" s="95"/>
      <c r="BF475" s="95"/>
      <c r="BG475" s="95"/>
      <c r="BH475" s="95"/>
      <c r="BI475" s="95"/>
      <c r="BJ475" s="95"/>
      <c r="BK475" s="95"/>
      <c r="BL475" s="95"/>
      <c r="BM475" s="95"/>
      <c r="BN475" s="95"/>
      <c r="BO475" s="95"/>
      <c r="BP475" s="95"/>
      <c r="BQ475" s="95"/>
      <c r="BR475" s="95"/>
      <c r="BS475" s="95"/>
      <c r="BT475" s="95"/>
      <c r="BU475" s="95"/>
      <c r="BV475" s="95"/>
      <c r="BW475" s="95"/>
      <c r="BX475" s="95"/>
      <c r="BY475" s="95"/>
      <c r="BZ475" s="95"/>
      <c r="CA475" s="95"/>
      <c r="CB475" s="95"/>
      <c r="CC475" s="95"/>
      <c r="CD475" s="95"/>
      <c r="CE475" s="95"/>
      <c r="CF475" s="95"/>
      <c r="CG475" s="95"/>
      <c r="CH475" s="95"/>
      <c r="CI475" s="242"/>
      <c r="CJ475" s="242"/>
      <c r="CK475" s="242"/>
      <c r="CL475" s="242"/>
      <c r="CM475" s="242"/>
      <c r="CN475" s="242"/>
      <c r="CO475" s="242"/>
      <c r="CP475" s="242"/>
      <c r="CQ475" s="242"/>
      <c r="CR475" s="242"/>
      <c r="CS475" s="242"/>
      <c r="CT475" s="242"/>
      <c r="CU475" s="242"/>
      <c r="CV475" s="242"/>
      <c r="CW475" s="242"/>
      <c r="CX475" s="95"/>
      <c r="CY475" s="95"/>
      <c r="CZ475" s="95"/>
      <c r="DA475" s="95"/>
      <c r="DB475" s="95"/>
      <c r="DC475" s="95"/>
      <c r="DD475" s="95"/>
      <c r="DE475" s="95"/>
      <c r="DF475" s="95"/>
      <c r="DG475" s="95"/>
      <c r="DH475" s="95"/>
      <c r="DI475" s="95"/>
      <c r="DJ475" s="95"/>
      <c r="DK475" s="95"/>
      <c r="DL475" s="95"/>
      <c r="DM475" s="95"/>
      <c r="DN475" s="95"/>
      <c r="DO475" s="95"/>
      <c r="DP475" s="95"/>
      <c r="DQ475" s="95"/>
      <c r="DR475" s="95"/>
      <c r="DS475" s="95"/>
      <c r="DT475" s="95"/>
      <c r="DU475" s="95"/>
      <c r="DV475" s="95"/>
      <c r="DW475" s="95"/>
      <c r="DX475" s="95"/>
      <c r="DY475" s="95"/>
      <c r="DZ475" s="95"/>
      <c r="EA475" s="95"/>
      <c r="EB475" s="95"/>
      <c r="EC475" s="95"/>
      <c r="ED475" s="95"/>
      <c r="EE475" s="95"/>
      <c r="EF475" s="95"/>
      <c r="EG475" s="95"/>
      <c r="EH475" s="95"/>
    </row>
    <row r="476" spans="1:138" ht="15" customHeight="1">
      <c r="B476" s="104" t="s">
        <v>610</v>
      </c>
      <c r="C476" s="106" t="s">
        <v>183</v>
      </c>
      <c r="H476" s="150"/>
      <c r="I476" s="150"/>
      <c r="J476" s="150"/>
      <c r="K476" s="150"/>
      <c r="L476" s="150"/>
      <c r="M476" s="150"/>
      <c r="N476" s="150"/>
      <c r="O476" s="150"/>
      <c r="P476" s="150"/>
      <c r="Q476" s="150"/>
      <c r="R476" s="150"/>
      <c r="S476" s="150"/>
      <c r="T476" s="150"/>
      <c r="U476" s="129"/>
      <c r="V476" s="129"/>
      <c r="W476" s="129"/>
      <c r="X476" s="129"/>
      <c r="Y476" s="129"/>
      <c r="Z476" s="129"/>
      <c r="AA476" s="129"/>
      <c r="AB476" s="129"/>
      <c r="AC476" s="129"/>
      <c r="AD476" s="129"/>
      <c r="AE476" s="129"/>
      <c r="AF476" s="198"/>
      <c r="AG476" s="198"/>
      <c r="AH476" s="150"/>
      <c r="AI476" s="150"/>
      <c r="AJ476" s="150"/>
      <c r="AK476" s="150"/>
      <c r="AL476" s="150"/>
      <c r="AM476" s="150"/>
      <c r="AN476" s="150"/>
      <c r="AO476" s="150"/>
      <c r="AP476" s="150"/>
      <c r="AQ476" s="150"/>
      <c r="AR476" s="150"/>
      <c r="AS476" s="150"/>
      <c r="AT476" s="150"/>
      <c r="AU476" s="150"/>
      <c r="AV476" s="150"/>
      <c r="AW476" s="150"/>
      <c r="AX476" s="150"/>
      <c r="AY476" s="150"/>
      <c r="AZ476" s="129"/>
      <c r="BA476" s="129"/>
      <c r="BB476" s="129"/>
      <c r="BC476" s="129"/>
      <c r="BD476" s="129"/>
      <c r="BE476" s="129"/>
      <c r="BF476" s="129"/>
      <c r="BG476" s="129"/>
      <c r="BH476" s="129"/>
      <c r="BI476" s="129"/>
      <c r="BJ476" s="129"/>
      <c r="BK476" s="129"/>
      <c r="BL476" s="129"/>
      <c r="BM476" s="129"/>
      <c r="BN476" s="129"/>
      <c r="BO476" s="129"/>
      <c r="BP476" s="129"/>
      <c r="BQ476" s="129"/>
      <c r="BR476" s="129"/>
      <c r="BS476" s="129"/>
      <c r="BT476" s="129"/>
      <c r="BU476" s="129"/>
      <c r="BV476" s="129"/>
      <c r="BW476" s="129"/>
      <c r="BX476" s="129"/>
      <c r="BY476" s="129"/>
      <c r="BZ476" s="129"/>
      <c r="CA476" s="129"/>
      <c r="CB476" s="129"/>
      <c r="CC476" s="129"/>
      <c r="CD476" s="129"/>
      <c r="CE476" s="129"/>
      <c r="CF476" s="129"/>
      <c r="CG476" s="129"/>
      <c r="CH476" s="129"/>
      <c r="CI476" s="150"/>
      <c r="CJ476" s="150"/>
      <c r="CK476" s="150"/>
      <c r="CL476" s="150"/>
      <c r="CM476" s="150"/>
      <c r="CN476" s="150"/>
      <c r="CO476" s="150"/>
      <c r="CP476" s="150"/>
      <c r="CQ476" s="150"/>
      <c r="CR476" s="150"/>
      <c r="CS476" s="150"/>
      <c r="CT476" s="150"/>
      <c r="CU476" s="150"/>
      <c r="CV476" s="150"/>
      <c r="CW476" s="150"/>
      <c r="CX476" s="129"/>
      <c r="CY476" s="129"/>
      <c r="CZ476" s="129"/>
      <c r="DA476" s="129"/>
      <c r="DB476" s="129"/>
      <c r="DC476" s="129"/>
      <c r="DD476" s="129"/>
      <c r="DE476" s="129"/>
      <c r="DF476" s="129"/>
      <c r="DG476" s="129"/>
      <c r="DH476" s="129"/>
      <c r="DI476" s="129"/>
      <c r="DJ476" s="129"/>
      <c r="DK476" s="129"/>
      <c r="DL476" s="129"/>
      <c r="DM476" s="129"/>
      <c r="DN476" s="129"/>
      <c r="DO476" s="129"/>
      <c r="DP476" s="129"/>
      <c r="DQ476" s="129"/>
      <c r="DR476" s="129"/>
      <c r="DS476" s="129"/>
      <c r="DT476" s="129"/>
      <c r="DU476" s="129"/>
      <c r="DV476" s="129"/>
      <c r="DW476" s="129"/>
      <c r="DX476" s="129"/>
      <c r="DY476" s="129"/>
      <c r="DZ476" s="129"/>
      <c r="EA476" s="129"/>
      <c r="EB476" s="129"/>
      <c r="EC476" s="129"/>
      <c r="ED476" s="129"/>
      <c r="EE476" s="129"/>
      <c r="EF476" s="129"/>
      <c r="EG476" s="129"/>
      <c r="EH476" s="129"/>
    </row>
    <row r="477" spans="1:138" ht="15" customHeight="1">
      <c r="B477" s="104" t="s">
        <v>611</v>
      </c>
      <c r="C477" s="106" t="s">
        <v>181</v>
      </c>
      <c r="H477" s="242"/>
      <c r="I477" s="242"/>
      <c r="J477" s="242"/>
      <c r="K477" s="242"/>
      <c r="L477" s="242"/>
      <c r="M477" s="242"/>
      <c r="N477" s="242"/>
      <c r="O477" s="242"/>
      <c r="P477" s="242"/>
      <c r="Q477" s="242"/>
      <c r="R477" s="242"/>
      <c r="S477" s="242"/>
      <c r="T477" s="242"/>
      <c r="U477" s="95"/>
      <c r="V477" s="95"/>
      <c r="W477" s="95"/>
      <c r="X477" s="95"/>
      <c r="Y477" s="95"/>
      <c r="Z477" s="95"/>
      <c r="AA477" s="95"/>
      <c r="AB477" s="95"/>
      <c r="AC477" s="95"/>
      <c r="AD477" s="95"/>
      <c r="AE477" s="95"/>
      <c r="AF477" s="94"/>
      <c r="AG477" s="94"/>
      <c r="AH477" s="242"/>
      <c r="AI477" s="242"/>
      <c r="AJ477" s="242"/>
      <c r="AK477" s="242"/>
      <c r="AL477" s="242"/>
      <c r="AM477" s="242"/>
      <c r="AN477" s="242"/>
      <c r="AO477" s="242"/>
      <c r="AP477" s="242"/>
      <c r="AQ477" s="242"/>
      <c r="AR477" s="242"/>
      <c r="AS477" s="242"/>
      <c r="AT477" s="242"/>
      <c r="AU477" s="242"/>
      <c r="AV477" s="242"/>
      <c r="AW477" s="242"/>
      <c r="AX477" s="242"/>
      <c r="AY477" s="242"/>
      <c r="AZ477" s="95"/>
      <c r="BA477" s="95"/>
      <c r="BB477" s="95"/>
      <c r="BC477" s="95"/>
      <c r="BD477" s="95"/>
      <c r="BE477" s="95"/>
      <c r="BF477" s="95"/>
      <c r="BG477" s="95"/>
      <c r="BH477" s="95"/>
      <c r="BI477" s="95"/>
      <c r="BJ477" s="95"/>
      <c r="BK477" s="95"/>
      <c r="BL477" s="95"/>
      <c r="BM477" s="95"/>
      <c r="BN477" s="95"/>
      <c r="BO477" s="95"/>
      <c r="BP477" s="95"/>
      <c r="BQ477" s="95"/>
      <c r="BR477" s="95"/>
      <c r="BS477" s="95"/>
      <c r="BT477" s="95"/>
      <c r="BU477" s="95"/>
      <c r="BV477" s="95"/>
      <c r="BW477" s="95"/>
      <c r="BX477" s="95"/>
      <c r="BY477" s="95"/>
      <c r="BZ477" s="95"/>
      <c r="CA477" s="95"/>
      <c r="CB477" s="95"/>
      <c r="CC477" s="95"/>
      <c r="CD477" s="95"/>
      <c r="CE477" s="95"/>
      <c r="CF477" s="95"/>
      <c r="CG477" s="95"/>
      <c r="CH477" s="95"/>
      <c r="CI477" s="242"/>
      <c r="CJ477" s="242"/>
      <c r="CK477" s="242"/>
      <c r="CL477" s="242"/>
      <c r="CM477" s="242"/>
      <c r="CN477" s="242"/>
      <c r="CO477" s="242"/>
      <c r="CP477" s="242"/>
      <c r="CQ477" s="242"/>
      <c r="CR477" s="242"/>
      <c r="CS477" s="242"/>
      <c r="CT477" s="242"/>
      <c r="CU477" s="242"/>
      <c r="CV477" s="242"/>
      <c r="CW477" s="242"/>
      <c r="CX477" s="95"/>
      <c r="CY477" s="95"/>
      <c r="CZ477" s="95"/>
      <c r="DA477" s="95"/>
      <c r="DB477" s="95"/>
      <c r="DC477" s="95"/>
      <c r="DD477" s="95"/>
      <c r="DE477" s="95"/>
      <c r="DF477" s="95"/>
      <c r="DG477" s="95"/>
      <c r="DH477" s="95"/>
      <c r="DI477" s="95"/>
      <c r="DJ477" s="95"/>
      <c r="DK477" s="95"/>
      <c r="DL477" s="95"/>
      <c r="DM477" s="95"/>
      <c r="DN477" s="95"/>
      <c r="DO477" s="95"/>
      <c r="DP477" s="95"/>
      <c r="DQ477" s="95"/>
      <c r="DR477" s="95"/>
      <c r="DS477" s="95"/>
      <c r="DT477" s="95"/>
      <c r="DU477" s="95"/>
      <c r="DV477" s="95"/>
      <c r="DW477" s="95"/>
      <c r="DX477" s="95"/>
      <c r="DY477" s="95"/>
      <c r="DZ477" s="95"/>
      <c r="EA477" s="95"/>
      <c r="EB477" s="95"/>
      <c r="EC477" s="95"/>
      <c r="ED477" s="95"/>
      <c r="EE477" s="95"/>
      <c r="EF477" s="95"/>
      <c r="EG477" s="95"/>
      <c r="EH477" s="95"/>
    </row>
    <row r="478" spans="1:138" ht="15" customHeight="1">
      <c r="B478" s="104" t="s">
        <v>612</v>
      </c>
      <c r="C478" s="106" t="s">
        <v>183</v>
      </c>
      <c r="H478" s="150"/>
      <c r="I478" s="150"/>
      <c r="J478" s="150"/>
      <c r="K478" s="150"/>
      <c r="L478" s="150"/>
      <c r="M478" s="150"/>
      <c r="N478" s="150"/>
      <c r="O478" s="150"/>
      <c r="P478" s="150"/>
      <c r="Q478" s="150"/>
      <c r="R478" s="150"/>
      <c r="S478" s="150"/>
      <c r="T478" s="150"/>
      <c r="U478" s="129"/>
      <c r="V478" s="129"/>
      <c r="W478" s="129"/>
      <c r="X478" s="129"/>
      <c r="Y478" s="129"/>
      <c r="Z478" s="129"/>
      <c r="AA478" s="129"/>
      <c r="AB478" s="129"/>
      <c r="AC478" s="129"/>
      <c r="AD478" s="129"/>
      <c r="AE478" s="129"/>
      <c r="AF478" s="198"/>
      <c r="AG478" s="198"/>
      <c r="AH478" s="150"/>
      <c r="AI478" s="150"/>
      <c r="AJ478" s="150"/>
      <c r="AK478" s="150"/>
      <c r="AL478" s="150"/>
      <c r="AM478" s="150"/>
      <c r="AN478" s="150"/>
      <c r="AO478" s="150"/>
      <c r="AP478" s="150"/>
      <c r="AQ478" s="150"/>
      <c r="AR478" s="150"/>
      <c r="AS478" s="150"/>
      <c r="AT478" s="150"/>
      <c r="AU478" s="150"/>
      <c r="AV478" s="150"/>
      <c r="AW478" s="150"/>
      <c r="AX478" s="150"/>
      <c r="AY478" s="150"/>
      <c r="AZ478" s="129"/>
      <c r="BA478" s="129"/>
      <c r="BB478" s="129"/>
      <c r="BC478" s="129"/>
      <c r="BD478" s="129"/>
      <c r="BE478" s="129"/>
      <c r="BF478" s="129"/>
      <c r="BG478" s="129"/>
      <c r="BH478" s="129"/>
      <c r="BI478" s="129"/>
      <c r="BJ478" s="129"/>
      <c r="BK478" s="129"/>
      <c r="BL478" s="129"/>
      <c r="BM478" s="129"/>
      <c r="BN478" s="129"/>
      <c r="BO478" s="129"/>
      <c r="BP478" s="129"/>
      <c r="BQ478" s="129"/>
      <c r="BR478" s="129"/>
      <c r="BS478" s="129"/>
      <c r="BT478" s="129"/>
      <c r="BU478" s="129"/>
      <c r="BV478" s="129"/>
      <c r="BW478" s="129"/>
      <c r="BX478" s="129"/>
      <c r="BY478" s="129"/>
      <c r="BZ478" s="129"/>
      <c r="CA478" s="129"/>
      <c r="CB478" s="129"/>
      <c r="CC478" s="129"/>
      <c r="CD478" s="129"/>
      <c r="CE478" s="129"/>
      <c r="CF478" s="129"/>
      <c r="CG478" s="129"/>
      <c r="CH478" s="129"/>
      <c r="CI478" s="150"/>
      <c r="CJ478" s="150"/>
      <c r="CK478" s="150"/>
      <c r="CL478" s="150"/>
      <c r="CM478" s="150"/>
      <c r="CN478" s="150"/>
      <c r="CO478" s="150"/>
      <c r="CP478" s="150"/>
      <c r="CQ478" s="150"/>
      <c r="CR478" s="150"/>
      <c r="CS478" s="150"/>
      <c r="CT478" s="150"/>
      <c r="CU478" s="150"/>
      <c r="CV478" s="150"/>
      <c r="CW478" s="150"/>
      <c r="CX478" s="129"/>
      <c r="CY478" s="129"/>
      <c r="CZ478" s="129"/>
      <c r="DA478" s="129"/>
      <c r="DB478" s="129"/>
      <c r="DC478" s="129"/>
      <c r="DD478" s="129"/>
      <c r="DE478" s="129"/>
      <c r="DF478" s="129"/>
      <c r="DG478" s="129"/>
      <c r="DH478" s="129"/>
      <c r="DI478" s="129"/>
      <c r="DJ478" s="129"/>
      <c r="DK478" s="129"/>
      <c r="DL478" s="129"/>
      <c r="DM478" s="129"/>
      <c r="DN478" s="129"/>
      <c r="DO478" s="129"/>
      <c r="DP478" s="129"/>
      <c r="DQ478" s="129"/>
      <c r="DR478" s="129"/>
      <c r="DS478" s="129"/>
      <c r="DT478" s="129"/>
      <c r="DU478" s="129"/>
      <c r="DV478" s="129"/>
      <c r="DW478" s="129"/>
      <c r="DX478" s="129"/>
      <c r="DY478" s="129"/>
      <c r="DZ478" s="129"/>
      <c r="EA478" s="129"/>
      <c r="EB478" s="129"/>
      <c r="EC478" s="129"/>
      <c r="ED478" s="129"/>
      <c r="EE478" s="129"/>
      <c r="EF478" s="129"/>
      <c r="EG478" s="129"/>
      <c r="EH478" s="129"/>
    </row>
    <row r="479" spans="1:138" ht="15" customHeight="1">
      <c r="B479" s="104" t="s">
        <v>613</v>
      </c>
      <c r="C479" s="106" t="s">
        <v>181</v>
      </c>
      <c r="H479" s="242"/>
      <c r="I479" s="242"/>
      <c r="J479" s="242"/>
      <c r="K479" s="242"/>
      <c r="L479" s="242"/>
      <c r="M479" s="242"/>
      <c r="N479" s="242"/>
      <c r="O479" s="242"/>
      <c r="P479" s="242"/>
      <c r="Q479" s="242"/>
      <c r="R479" s="242"/>
      <c r="S479" s="242"/>
      <c r="T479" s="242"/>
      <c r="U479" s="95"/>
      <c r="V479" s="95"/>
      <c r="W479" s="95"/>
      <c r="X479" s="95"/>
      <c r="Y479" s="95"/>
      <c r="Z479" s="95"/>
      <c r="AA479" s="95"/>
      <c r="AB479" s="95"/>
      <c r="AC479" s="95"/>
      <c r="AD479" s="95"/>
      <c r="AE479" s="95"/>
      <c r="AF479" s="94"/>
      <c r="AG479" s="94"/>
      <c r="AH479" s="242"/>
      <c r="AI479" s="242"/>
      <c r="AJ479" s="242"/>
      <c r="AK479" s="242"/>
      <c r="AL479" s="242"/>
      <c r="AM479" s="242"/>
      <c r="AN479" s="242"/>
      <c r="AO479" s="242"/>
      <c r="AP479" s="242"/>
      <c r="AQ479" s="242"/>
      <c r="AR479" s="242"/>
      <c r="AS479" s="242"/>
      <c r="AT479" s="242"/>
      <c r="AU479" s="242"/>
      <c r="AV479" s="242"/>
      <c r="AW479" s="242"/>
      <c r="AX479" s="242"/>
      <c r="AY479" s="242"/>
      <c r="AZ479" s="95"/>
      <c r="BA479" s="95"/>
      <c r="BB479" s="95"/>
      <c r="BC479" s="95"/>
      <c r="BD479" s="95"/>
      <c r="BE479" s="95"/>
      <c r="BF479" s="95"/>
      <c r="BG479" s="95"/>
      <c r="BH479" s="95"/>
      <c r="BI479" s="95"/>
      <c r="BJ479" s="95"/>
      <c r="BK479" s="95"/>
      <c r="BL479" s="95"/>
      <c r="BM479" s="95"/>
      <c r="BN479" s="95"/>
      <c r="BO479" s="95"/>
      <c r="BP479" s="95"/>
      <c r="BQ479" s="95"/>
      <c r="BR479" s="95"/>
      <c r="BS479" s="95"/>
      <c r="BT479" s="95"/>
      <c r="BU479" s="95"/>
      <c r="BV479" s="95"/>
      <c r="BW479" s="95"/>
      <c r="BX479" s="95"/>
      <c r="BY479" s="95"/>
      <c r="BZ479" s="95"/>
      <c r="CA479" s="95"/>
      <c r="CB479" s="95"/>
      <c r="CC479" s="95"/>
      <c r="CD479" s="95"/>
      <c r="CE479" s="95"/>
      <c r="CF479" s="95"/>
      <c r="CG479" s="95"/>
      <c r="CH479" s="95"/>
      <c r="CI479" s="242"/>
      <c r="CJ479" s="242"/>
      <c r="CK479" s="242"/>
      <c r="CL479" s="242"/>
      <c r="CM479" s="242"/>
      <c r="CN479" s="242"/>
      <c r="CO479" s="242"/>
      <c r="CP479" s="242"/>
      <c r="CQ479" s="242"/>
      <c r="CR479" s="242"/>
      <c r="CS479" s="242"/>
      <c r="CT479" s="242"/>
      <c r="CU479" s="242"/>
      <c r="CV479" s="242"/>
      <c r="CW479" s="242"/>
      <c r="CX479" s="95"/>
      <c r="CY479" s="95"/>
      <c r="CZ479" s="95"/>
      <c r="DA479" s="95"/>
      <c r="DB479" s="95"/>
      <c r="DC479" s="95"/>
      <c r="DD479" s="95"/>
      <c r="DE479" s="95"/>
      <c r="DF479" s="95"/>
      <c r="DG479" s="95"/>
      <c r="DH479" s="95"/>
      <c r="DI479" s="95"/>
      <c r="DJ479" s="95"/>
      <c r="DK479" s="95"/>
      <c r="DL479" s="95"/>
      <c r="DM479" s="95"/>
      <c r="DN479" s="95"/>
      <c r="DO479" s="95"/>
      <c r="DP479" s="95"/>
      <c r="DQ479" s="95"/>
      <c r="DR479" s="95"/>
      <c r="DS479" s="95"/>
      <c r="DT479" s="95"/>
      <c r="DU479" s="95"/>
      <c r="DV479" s="95"/>
      <c r="DW479" s="95"/>
      <c r="DX479" s="95"/>
      <c r="DY479" s="95"/>
      <c r="DZ479" s="95"/>
      <c r="EA479" s="95"/>
      <c r="EB479" s="95"/>
      <c r="EC479" s="95"/>
      <c r="ED479" s="95"/>
      <c r="EE479" s="95"/>
      <c r="EF479" s="95"/>
      <c r="EG479" s="95"/>
      <c r="EH479" s="95"/>
    </row>
    <row r="480" spans="1:138" ht="15" customHeight="1">
      <c r="B480" s="104" t="s">
        <v>614</v>
      </c>
      <c r="C480" s="106" t="s">
        <v>183</v>
      </c>
      <c r="H480" s="150"/>
      <c r="I480" s="150"/>
      <c r="J480" s="150"/>
      <c r="K480" s="150"/>
      <c r="L480" s="150"/>
      <c r="M480" s="150"/>
      <c r="N480" s="150"/>
      <c r="O480" s="150"/>
      <c r="P480" s="150"/>
      <c r="Q480" s="150"/>
      <c r="R480" s="150"/>
      <c r="S480" s="150"/>
      <c r="T480" s="150"/>
      <c r="U480" s="129"/>
      <c r="V480" s="129"/>
      <c r="W480" s="129"/>
      <c r="X480" s="129"/>
      <c r="Y480" s="129"/>
      <c r="Z480" s="129"/>
      <c r="AA480" s="129"/>
      <c r="AB480" s="129"/>
      <c r="AC480" s="129"/>
      <c r="AD480" s="129"/>
      <c r="AE480" s="129"/>
      <c r="AF480" s="198"/>
      <c r="AG480" s="198"/>
      <c r="AH480" s="150"/>
      <c r="AI480" s="150"/>
      <c r="AJ480" s="150"/>
      <c r="AK480" s="150"/>
      <c r="AL480" s="150"/>
      <c r="AM480" s="150"/>
      <c r="AN480" s="150"/>
      <c r="AO480" s="150"/>
      <c r="AP480" s="150"/>
      <c r="AQ480" s="150"/>
      <c r="AR480" s="150"/>
      <c r="AS480" s="150"/>
      <c r="AT480" s="150"/>
      <c r="AU480" s="150"/>
      <c r="AV480" s="150"/>
      <c r="AW480" s="150"/>
      <c r="AX480" s="150"/>
      <c r="AY480" s="150"/>
      <c r="AZ480" s="129"/>
      <c r="BA480" s="129"/>
      <c r="BB480" s="129"/>
      <c r="BC480" s="129"/>
      <c r="BD480" s="129"/>
      <c r="BE480" s="129"/>
      <c r="BF480" s="129"/>
      <c r="BG480" s="129"/>
      <c r="BH480" s="129"/>
      <c r="BI480" s="129"/>
      <c r="BJ480" s="129"/>
      <c r="BK480" s="129"/>
      <c r="BL480" s="129"/>
      <c r="BM480" s="129"/>
      <c r="BN480" s="129"/>
      <c r="BO480" s="129"/>
      <c r="BP480" s="129"/>
      <c r="BQ480" s="129"/>
      <c r="BR480" s="129"/>
      <c r="BS480" s="129"/>
      <c r="BT480" s="129"/>
      <c r="BU480" s="129"/>
      <c r="BV480" s="129"/>
      <c r="BW480" s="129"/>
      <c r="BX480" s="129"/>
      <c r="BY480" s="129"/>
      <c r="BZ480" s="129"/>
      <c r="CA480" s="129"/>
      <c r="CB480" s="129"/>
      <c r="CC480" s="129"/>
      <c r="CD480" s="129"/>
      <c r="CE480" s="129"/>
      <c r="CF480" s="129"/>
      <c r="CG480" s="129"/>
      <c r="CH480" s="129"/>
      <c r="CI480" s="150"/>
      <c r="CJ480" s="150"/>
      <c r="CK480" s="150"/>
      <c r="CL480" s="150"/>
      <c r="CM480" s="150"/>
      <c r="CN480" s="150"/>
      <c r="CO480" s="150"/>
      <c r="CP480" s="150"/>
      <c r="CQ480" s="150"/>
      <c r="CR480" s="150"/>
      <c r="CS480" s="150"/>
      <c r="CT480" s="150"/>
      <c r="CU480" s="150"/>
      <c r="CV480" s="150"/>
      <c r="CW480" s="150"/>
      <c r="CX480" s="129"/>
      <c r="CY480" s="129"/>
      <c r="CZ480" s="129"/>
      <c r="DA480" s="129"/>
      <c r="DB480" s="129"/>
      <c r="DC480" s="129"/>
      <c r="DD480" s="129"/>
      <c r="DE480" s="129"/>
      <c r="DF480" s="129"/>
      <c r="DG480" s="129"/>
      <c r="DH480" s="129"/>
      <c r="DI480" s="129"/>
      <c r="DJ480" s="129"/>
      <c r="DK480" s="129"/>
      <c r="DL480" s="129"/>
      <c r="DM480" s="129"/>
      <c r="DN480" s="129"/>
      <c r="DO480" s="129"/>
      <c r="DP480" s="129"/>
      <c r="DQ480" s="129"/>
      <c r="DR480" s="129"/>
      <c r="DS480" s="129"/>
      <c r="DT480" s="129"/>
      <c r="DU480" s="129"/>
      <c r="DV480" s="129"/>
      <c r="DW480" s="129"/>
      <c r="DX480" s="129"/>
      <c r="DY480" s="129"/>
      <c r="DZ480" s="129"/>
      <c r="EA480" s="129"/>
      <c r="EB480" s="129"/>
      <c r="EC480" s="129"/>
      <c r="ED480" s="129"/>
      <c r="EE480" s="129"/>
      <c r="EF480" s="129"/>
      <c r="EG480" s="129"/>
      <c r="EH480" s="129"/>
    </row>
    <row r="481" spans="2:138" ht="15" customHeight="1">
      <c r="B481" s="104" t="s">
        <v>615</v>
      </c>
      <c r="C481" s="106" t="s">
        <v>181</v>
      </c>
      <c r="H481" s="242"/>
      <c r="I481" s="242"/>
      <c r="J481" s="242"/>
      <c r="K481" s="242"/>
      <c r="L481" s="242"/>
      <c r="M481" s="242"/>
      <c r="N481" s="242"/>
      <c r="O481" s="242"/>
      <c r="P481" s="242"/>
      <c r="Q481" s="242"/>
      <c r="R481" s="242"/>
      <c r="S481" s="242"/>
      <c r="T481" s="242"/>
      <c r="U481" s="95"/>
      <c r="V481" s="95"/>
      <c r="W481" s="95"/>
      <c r="X481" s="95"/>
      <c r="Y481" s="95"/>
      <c r="Z481" s="95"/>
      <c r="AA481" s="95"/>
      <c r="AB481" s="95"/>
      <c r="AC481" s="95"/>
      <c r="AD481" s="95"/>
      <c r="AE481" s="95"/>
      <c r="AF481" s="94"/>
      <c r="AG481" s="94"/>
      <c r="AH481" s="242"/>
      <c r="AI481" s="242"/>
      <c r="AJ481" s="242"/>
      <c r="AK481" s="242"/>
      <c r="AL481" s="242"/>
      <c r="AM481" s="242"/>
      <c r="AN481" s="242"/>
      <c r="AO481" s="242"/>
      <c r="AP481" s="242"/>
      <c r="AQ481" s="242"/>
      <c r="AR481" s="242"/>
      <c r="AS481" s="242"/>
      <c r="AT481" s="242"/>
      <c r="AU481" s="242"/>
      <c r="AV481" s="242"/>
      <c r="AW481" s="242"/>
      <c r="AX481" s="242"/>
      <c r="AY481" s="242"/>
      <c r="AZ481" s="95"/>
      <c r="BA481" s="95"/>
      <c r="BB481" s="95"/>
      <c r="BC481" s="95"/>
      <c r="BD481" s="95"/>
      <c r="BE481" s="95"/>
      <c r="BF481" s="95"/>
      <c r="BG481" s="95"/>
      <c r="BH481" s="95"/>
      <c r="BI481" s="95"/>
      <c r="BJ481" s="95"/>
      <c r="BK481" s="95"/>
      <c r="BL481" s="95"/>
      <c r="BM481" s="95"/>
      <c r="BN481" s="95"/>
      <c r="BO481" s="95"/>
      <c r="BP481" s="95"/>
      <c r="BQ481" s="95"/>
      <c r="BR481" s="95"/>
      <c r="BS481" s="95"/>
      <c r="BT481" s="95"/>
      <c r="BU481" s="95"/>
      <c r="BV481" s="95"/>
      <c r="BW481" s="95"/>
      <c r="BX481" s="95"/>
      <c r="BY481" s="95"/>
      <c r="BZ481" s="95"/>
      <c r="CA481" s="95"/>
      <c r="CB481" s="95"/>
      <c r="CC481" s="95"/>
      <c r="CD481" s="95"/>
      <c r="CE481" s="95"/>
      <c r="CF481" s="95"/>
      <c r="CG481" s="95"/>
      <c r="CH481" s="95"/>
      <c r="CI481" s="242"/>
      <c r="CJ481" s="242"/>
      <c r="CK481" s="242"/>
      <c r="CL481" s="242"/>
      <c r="CM481" s="242"/>
      <c r="CN481" s="242"/>
      <c r="CO481" s="242"/>
      <c r="CP481" s="242"/>
      <c r="CQ481" s="242"/>
      <c r="CR481" s="242"/>
      <c r="CS481" s="242"/>
      <c r="CT481" s="242"/>
      <c r="CU481" s="242"/>
      <c r="CV481" s="242"/>
      <c r="CW481" s="242"/>
      <c r="CX481" s="95"/>
      <c r="CY481" s="95"/>
      <c r="CZ481" s="95"/>
      <c r="DA481" s="95"/>
      <c r="DB481" s="95"/>
      <c r="DC481" s="95"/>
      <c r="DD481" s="95"/>
      <c r="DE481" s="95"/>
      <c r="DF481" s="95"/>
      <c r="DG481" s="95"/>
      <c r="DH481" s="95"/>
      <c r="DI481" s="95"/>
      <c r="DJ481" s="95"/>
      <c r="DK481" s="95"/>
      <c r="DL481" s="95"/>
      <c r="DM481" s="95"/>
      <c r="DN481" s="95"/>
      <c r="DO481" s="95"/>
      <c r="DP481" s="95"/>
      <c r="DQ481" s="95"/>
      <c r="DR481" s="95"/>
      <c r="DS481" s="95"/>
      <c r="DT481" s="95"/>
      <c r="DU481" s="95"/>
      <c r="DV481" s="95"/>
      <c r="DW481" s="95"/>
      <c r="DX481" s="95"/>
      <c r="DY481" s="95"/>
      <c r="DZ481" s="95"/>
      <c r="EA481" s="95"/>
      <c r="EB481" s="95"/>
      <c r="EC481" s="95"/>
      <c r="ED481" s="95"/>
      <c r="EE481" s="95"/>
      <c r="EF481" s="95"/>
      <c r="EG481" s="95"/>
      <c r="EH481" s="95"/>
    </row>
    <row r="482" spans="2:138" ht="15" customHeight="1">
      <c r="B482" s="104" t="s">
        <v>616</v>
      </c>
      <c r="C482" s="106" t="s">
        <v>183</v>
      </c>
      <c r="H482" s="150"/>
      <c r="I482" s="150"/>
      <c r="J482" s="150"/>
      <c r="K482" s="150"/>
      <c r="L482" s="150"/>
      <c r="M482" s="150"/>
      <c r="N482" s="150"/>
      <c r="O482" s="150"/>
      <c r="P482" s="150"/>
      <c r="Q482" s="150"/>
      <c r="R482" s="150"/>
      <c r="S482" s="150"/>
      <c r="T482" s="150"/>
      <c r="U482" s="129"/>
      <c r="V482" s="129"/>
      <c r="W482" s="129"/>
      <c r="X482" s="129"/>
      <c r="Y482" s="129"/>
      <c r="Z482" s="129"/>
      <c r="AA482" s="129"/>
      <c r="AB482" s="129"/>
      <c r="AC482" s="129"/>
      <c r="AD482" s="129"/>
      <c r="AE482" s="129"/>
      <c r="AF482" s="198"/>
      <c r="AG482" s="198"/>
      <c r="AH482" s="150"/>
      <c r="AI482" s="150"/>
      <c r="AJ482" s="150"/>
      <c r="AK482" s="150"/>
      <c r="AL482" s="150"/>
      <c r="AM482" s="150"/>
      <c r="AN482" s="150"/>
      <c r="AO482" s="150"/>
      <c r="AP482" s="150"/>
      <c r="AQ482" s="150"/>
      <c r="AR482" s="150"/>
      <c r="AS482" s="150"/>
      <c r="AT482" s="150"/>
      <c r="AU482" s="150"/>
      <c r="AV482" s="150"/>
      <c r="AW482" s="150"/>
      <c r="AX482" s="150"/>
      <c r="AY482" s="150"/>
      <c r="AZ482" s="129"/>
      <c r="BA482" s="129"/>
      <c r="BB482" s="129"/>
      <c r="BC482" s="129"/>
      <c r="BD482" s="129"/>
      <c r="BE482" s="129"/>
      <c r="BF482" s="129"/>
      <c r="BG482" s="129"/>
      <c r="BH482" s="129"/>
      <c r="BI482" s="129"/>
      <c r="BJ482" s="129"/>
      <c r="BK482" s="129"/>
      <c r="BL482" s="129"/>
      <c r="BM482" s="129"/>
      <c r="BN482" s="129"/>
      <c r="BO482" s="129"/>
      <c r="BP482" s="129"/>
      <c r="BQ482" s="129"/>
      <c r="BR482" s="129"/>
      <c r="BS482" s="129"/>
      <c r="BT482" s="129"/>
      <c r="BU482" s="129"/>
      <c r="BV482" s="129"/>
      <c r="BW482" s="129"/>
      <c r="BX482" s="129"/>
      <c r="BY482" s="129"/>
      <c r="BZ482" s="129"/>
      <c r="CA482" s="129"/>
      <c r="CB482" s="129"/>
      <c r="CC482" s="129"/>
      <c r="CD482" s="129"/>
      <c r="CE482" s="129"/>
      <c r="CF482" s="129"/>
      <c r="CG482" s="129"/>
      <c r="CH482" s="129"/>
      <c r="CI482" s="150"/>
      <c r="CJ482" s="150"/>
      <c r="CK482" s="150"/>
      <c r="CL482" s="150"/>
      <c r="CM482" s="150"/>
      <c r="CN482" s="150"/>
      <c r="CO482" s="150"/>
      <c r="CP482" s="150"/>
      <c r="CQ482" s="150"/>
      <c r="CR482" s="150"/>
      <c r="CS482" s="150"/>
      <c r="CT482" s="150"/>
      <c r="CU482" s="150"/>
      <c r="CV482" s="150"/>
      <c r="CW482" s="150"/>
      <c r="CX482" s="129"/>
      <c r="CY482" s="129"/>
      <c r="CZ482" s="129"/>
      <c r="DA482" s="129"/>
      <c r="DB482" s="129"/>
      <c r="DC482" s="129"/>
      <c r="DD482" s="129"/>
      <c r="DE482" s="129"/>
      <c r="DF482" s="129"/>
      <c r="DG482" s="129"/>
      <c r="DH482" s="129"/>
      <c r="DI482" s="129"/>
      <c r="DJ482" s="129"/>
      <c r="DK482" s="129"/>
      <c r="DL482" s="129"/>
      <c r="DM482" s="129"/>
      <c r="DN482" s="129"/>
      <c r="DO482" s="129"/>
      <c r="DP482" s="129"/>
      <c r="DQ482" s="129"/>
      <c r="DR482" s="129"/>
      <c r="DS482" s="129"/>
      <c r="DT482" s="129"/>
      <c r="DU482" s="129"/>
      <c r="DV482" s="129"/>
      <c r="DW482" s="129"/>
      <c r="DX482" s="129"/>
      <c r="DY482" s="129"/>
      <c r="DZ482" s="129"/>
      <c r="EA482" s="129"/>
      <c r="EB482" s="129"/>
      <c r="EC482" s="129"/>
      <c r="ED482" s="129"/>
      <c r="EE482" s="129"/>
      <c r="EF482" s="129"/>
      <c r="EG482" s="129"/>
      <c r="EH482" s="129"/>
    </row>
    <row r="483" spans="2:138" s="264" customFormat="1" ht="15" customHeight="1">
      <c r="B483" s="255" t="s">
        <v>617</v>
      </c>
      <c r="C483" s="254"/>
      <c r="D483" s="263"/>
      <c r="E483" s="263"/>
      <c r="F483" s="263"/>
      <c r="H483" s="268"/>
      <c r="I483" s="268"/>
      <c r="J483" s="268"/>
      <c r="K483" s="268"/>
      <c r="L483" s="268"/>
      <c r="M483" s="268"/>
      <c r="N483" s="268"/>
      <c r="O483" s="268"/>
      <c r="P483" s="268"/>
      <c r="Q483" s="268"/>
      <c r="R483" s="268"/>
      <c r="S483" s="268"/>
      <c r="T483" s="268"/>
      <c r="U483" s="269"/>
      <c r="V483" s="269"/>
      <c r="W483" s="269"/>
      <c r="X483" s="269"/>
      <c r="Y483" s="269"/>
      <c r="Z483" s="269"/>
      <c r="AA483" s="269"/>
      <c r="AB483" s="269"/>
      <c r="AC483" s="269"/>
      <c r="AD483" s="269"/>
      <c r="AE483" s="269"/>
      <c r="AF483" s="269"/>
      <c r="AG483" s="269"/>
      <c r="AH483" s="268"/>
      <c r="AI483" s="268"/>
      <c r="AJ483" s="268"/>
      <c r="AK483" s="268"/>
      <c r="AL483" s="268"/>
      <c r="AM483" s="268"/>
      <c r="AN483" s="268"/>
      <c r="AO483" s="268"/>
      <c r="AP483" s="268"/>
      <c r="AQ483" s="268"/>
      <c r="AR483" s="268"/>
      <c r="AS483" s="268"/>
      <c r="AT483" s="268"/>
      <c r="AU483" s="268"/>
      <c r="AV483" s="268"/>
      <c r="AW483" s="268"/>
      <c r="AX483" s="268"/>
      <c r="AY483" s="268"/>
      <c r="AZ483" s="269"/>
      <c r="BA483" s="269"/>
      <c r="BB483" s="269"/>
      <c r="BC483" s="269"/>
      <c r="BD483" s="269"/>
      <c r="BE483" s="269"/>
      <c r="BF483" s="269"/>
      <c r="BG483" s="269"/>
      <c r="BH483" s="269"/>
      <c r="BI483" s="269"/>
      <c r="BJ483" s="269"/>
      <c r="BK483" s="269"/>
      <c r="BL483" s="269"/>
      <c r="BM483" s="269"/>
      <c r="BN483" s="269"/>
      <c r="BO483" s="269"/>
      <c r="BP483" s="269"/>
      <c r="BQ483" s="269"/>
      <c r="BR483" s="269"/>
      <c r="BS483" s="269"/>
      <c r="BT483" s="269"/>
      <c r="BU483" s="269"/>
      <c r="BV483" s="269"/>
      <c r="BW483" s="269"/>
      <c r="BX483" s="269"/>
      <c r="BY483" s="269"/>
      <c r="BZ483" s="269"/>
      <c r="CA483" s="269"/>
      <c r="CB483" s="269"/>
      <c r="CC483" s="269"/>
      <c r="CD483" s="269"/>
      <c r="CE483" s="269"/>
      <c r="CF483" s="269"/>
      <c r="CG483" s="269"/>
      <c r="CH483" s="269"/>
      <c r="CI483" s="268"/>
      <c r="CJ483" s="268"/>
      <c r="CK483" s="268"/>
      <c r="CL483" s="268"/>
      <c r="CM483" s="268"/>
      <c r="CN483" s="268"/>
      <c r="CO483" s="268"/>
      <c r="CP483" s="268"/>
      <c r="CQ483" s="268"/>
      <c r="CR483" s="268"/>
      <c r="CS483" s="268"/>
      <c r="CT483" s="268"/>
      <c r="CU483" s="268"/>
      <c r="CV483" s="268"/>
      <c r="CW483" s="268"/>
      <c r="CX483" s="269"/>
      <c r="CY483" s="269"/>
      <c r="CZ483" s="269"/>
      <c r="DA483" s="269"/>
      <c r="DB483" s="269"/>
      <c r="DC483" s="269"/>
      <c r="DD483" s="269"/>
      <c r="DE483" s="269"/>
      <c r="DF483" s="269"/>
      <c r="DG483" s="269"/>
      <c r="DH483" s="269"/>
      <c r="DI483" s="269"/>
      <c r="DJ483" s="269"/>
      <c r="DK483" s="269"/>
      <c r="DL483" s="269"/>
      <c r="DM483" s="269"/>
      <c r="DN483" s="269"/>
      <c r="DO483" s="269"/>
      <c r="DP483" s="269"/>
      <c r="DQ483" s="269"/>
      <c r="DR483" s="269"/>
      <c r="DS483" s="269"/>
      <c r="DT483" s="269"/>
      <c r="DU483" s="269"/>
      <c r="DV483" s="269"/>
      <c r="DW483" s="269"/>
      <c r="DX483" s="269"/>
      <c r="DY483" s="269"/>
      <c r="DZ483" s="269"/>
      <c r="EA483" s="269"/>
      <c r="EB483" s="269"/>
      <c r="EC483" s="269"/>
      <c r="ED483" s="269"/>
      <c r="EE483" s="269"/>
      <c r="EF483" s="269"/>
      <c r="EG483" s="269"/>
      <c r="EH483" s="269"/>
    </row>
    <row r="484" spans="2:138" ht="15" customHeight="1">
      <c r="B484" s="104" t="s">
        <v>618</v>
      </c>
      <c r="C484" s="106" t="s">
        <v>153</v>
      </c>
      <c r="H484" s="242"/>
      <c r="I484" s="242"/>
      <c r="J484" s="242"/>
      <c r="K484" s="242"/>
      <c r="L484" s="242"/>
      <c r="M484" s="242"/>
      <c r="N484" s="242"/>
      <c r="O484" s="242"/>
      <c r="P484" s="242"/>
      <c r="Q484" s="242"/>
      <c r="R484" s="242"/>
      <c r="S484" s="242"/>
      <c r="T484" s="242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  <c r="AE484" s="95"/>
      <c r="AF484" s="93"/>
      <c r="AG484" s="93"/>
      <c r="AH484" s="183"/>
      <c r="AI484" s="183"/>
      <c r="AJ484" s="183"/>
      <c r="AK484" s="183"/>
      <c r="AL484" s="183"/>
      <c r="AM484" s="183"/>
      <c r="AN484" s="183"/>
      <c r="AO484" s="183"/>
      <c r="AP484" s="183"/>
      <c r="AQ484" s="183"/>
      <c r="AR484" s="183"/>
      <c r="AS484" s="183"/>
      <c r="AT484" s="183"/>
      <c r="AU484" s="183"/>
      <c r="AV484" s="183"/>
      <c r="AW484" s="183"/>
      <c r="AX484" s="183"/>
      <c r="AY484" s="183"/>
      <c r="AZ484" s="95"/>
      <c r="BA484" s="95"/>
      <c r="BB484" s="95"/>
      <c r="BC484" s="95"/>
      <c r="BD484" s="95"/>
      <c r="BE484" s="95"/>
      <c r="BF484" s="95"/>
      <c r="BG484" s="95"/>
      <c r="BH484" s="95"/>
      <c r="BI484" s="95"/>
      <c r="BJ484" s="95"/>
      <c r="BK484" s="95"/>
      <c r="BL484" s="95"/>
      <c r="BM484" s="95"/>
      <c r="BN484" s="95"/>
      <c r="BO484" s="95"/>
      <c r="BP484" s="95"/>
      <c r="BQ484" s="95"/>
      <c r="BR484" s="95"/>
      <c r="BS484" s="95"/>
      <c r="BT484" s="95"/>
      <c r="BU484" s="95"/>
      <c r="BV484" s="95"/>
      <c r="BW484" s="95"/>
      <c r="BX484" s="95"/>
      <c r="BY484" s="95"/>
      <c r="BZ484" s="95"/>
      <c r="CA484" s="95"/>
      <c r="CB484" s="95"/>
      <c r="CC484" s="95"/>
      <c r="CD484" s="95"/>
      <c r="CE484" s="95"/>
      <c r="CF484" s="96"/>
      <c r="CG484" s="96"/>
      <c r="CH484" s="96"/>
      <c r="CI484" s="183"/>
      <c r="CJ484" s="183"/>
      <c r="CK484" s="183"/>
      <c r="CL484" s="183"/>
      <c r="CM484" s="183"/>
      <c r="CN484" s="183"/>
      <c r="CO484" s="183"/>
      <c r="CP484" s="183"/>
      <c r="CQ484" s="183"/>
      <c r="CR484" s="183"/>
      <c r="CS484" s="183"/>
      <c r="CT484" s="183"/>
      <c r="CU484" s="183"/>
      <c r="CV484" s="183"/>
      <c r="CW484" s="183"/>
      <c r="CX484" s="96"/>
      <c r="CY484" s="96"/>
      <c r="CZ484" s="96"/>
      <c r="DA484" s="96"/>
      <c r="DB484" s="96"/>
      <c r="DC484" s="96"/>
      <c r="DD484" s="96"/>
      <c r="DE484" s="96"/>
      <c r="DF484" s="96"/>
      <c r="DG484" s="96"/>
      <c r="DH484" s="96"/>
      <c r="DI484" s="96"/>
      <c r="DJ484" s="96"/>
      <c r="DK484" s="96"/>
      <c r="DL484" s="96"/>
      <c r="DM484" s="96"/>
      <c r="DN484" s="96"/>
      <c r="DO484" s="96"/>
      <c r="DP484" s="96"/>
      <c r="DQ484" s="96"/>
      <c r="DR484" s="96"/>
      <c r="DS484" s="96"/>
      <c r="DT484" s="96"/>
      <c r="DU484" s="96"/>
      <c r="DV484" s="96"/>
      <c r="DW484" s="96"/>
      <c r="DX484" s="96"/>
      <c r="DY484" s="96"/>
      <c r="DZ484" s="96"/>
      <c r="EA484" s="96"/>
      <c r="EB484" s="96"/>
      <c r="EC484" s="96"/>
      <c r="ED484" s="96"/>
      <c r="EE484" s="96"/>
      <c r="EF484" s="96"/>
      <c r="EG484" s="96"/>
      <c r="EH484" s="96"/>
    </row>
    <row r="485" spans="2:138" ht="15.75" customHeight="1" thickBot="1">
      <c r="B485" s="121" t="s">
        <v>619</v>
      </c>
      <c r="C485" s="115" t="s">
        <v>153</v>
      </c>
      <c r="H485" s="242"/>
      <c r="I485" s="242"/>
      <c r="J485" s="242"/>
      <c r="K485" s="242"/>
      <c r="L485" s="242"/>
      <c r="M485" s="242"/>
      <c r="N485" s="242"/>
      <c r="O485" s="242"/>
      <c r="P485" s="242"/>
      <c r="Q485" s="242"/>
      <c r="R485" s="242"/>
      <c r="S485" s="242"/>
      <c r="T485" s="242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  <c r="AE485" s="95"/>
      <c r="AF485" s="93"/>
      <c r="AG485" s="93"/>
      <c r="AH485" s="183"/>
      <c r="AI485" s="183"/>
      <c r="AJ485" s="183"/>
      <c r="AK485" s="183"/>
      <c r="AL485" s="183"/>
      <c r="AM485" s="183"/>
      <c r="AN485" s="183"/>
      <c r="AO485" s="183"/>
      <c r="AP485" s="183"/>
      <c r="AQ485" s="183"/>
      <c r="AR485" s="183"/>
      <c r="AS485" s="183"/>
      <c r="AT485" s="183"/>
      <c r="AU485" s="183"/>
      <c r="AV485" s="183"/>
      <c r="AW485" s="183"/>
      <c r="AX485" s="183"/>
      <c r="AY485" s="183"/>
      <c r="AZ485" s="95"/>
      <c r="BA485" s="95"/>
      <c r="BB485" s="95"/>
      <c r="BC485" s="95"/>
      <c r="BD485" s="95"/>
      <c r="BE485" s="95"/>
      <c r="BF485" s="95"/>
      <c r="BG485" s="95"/>
      <c r="BH485" s="95"/>
      <c r="BI485" s="95"/>
      <c r="BJ485" s="95"/>
      <c r="BK485" s="95"/>
      <c r="BL485" s="95"/>
      <c r="BM485" s="95"/>
      <c r="BN485" s="95"/>
      <c r="BO485" s="95"/>
      <c r="BP485" s="95"/>
      <c r="BQ485" s="95"/>
      <c r="BR485" s="95"/>
      <c r="BS485" s="95"/>
      <c r="BT485" s="95"/>
      <c r="BU485" s="95"/>
      <c r="BV485" s="95"/>
      <c r="BW485" s="95"/>
      <c r="BX485" s="95"/>
      <c r="BY485" s="95"/>
      <c r="BZ485" s="95"/>
      <c r="CA485" s="95"/>
      <c r="CB485" s="95"/>
      <c r="CC485" s="95"/>
      <c r="CD485" s="95"/>
      <c r="CE485" s="95"/>
      <c r="CF485" s="96"/>
      <c r="CG485" s="96"/>
      <c r="CH485" s="96"/>
      <c r="CI485" s="183"/>
      <c r="CJ485" s="183"/>
      <c r="CK485" s="183"/>
      <c r="CL485" s="183"/>
      <c r="CM485" s="183"/>
      <c r="CN485" s="183"/>
      <c r="CO485" s="183"/>
      <c r="CP485" s="183"/>
      <c r="CQ485" s="183"/>
      <c r="CR485" s="183"/>
      <c r="CS485" s="183"/>
      <c r="CT485" s="183"/>
      <c r="CU485" s="183"/>
      <c r="CV485" s="183"/>
      <c r="CW485" s="183"/>
      <c r="CX485" s="96"/>
      <c r="CY485" s="96"/>
      <c r="CZ485" s="96"/>
      <c r="DA485" s="96"/>
      <c r="DB485" s="96"/>
      <c r="DC485" s="96"/>
      <c r="DD485" s="96"/>
      <c r="DE485" s="96"/>
      <c r="DF485" s="96"/>
      <c r="DG485" s="96"/>
      <c r="DH485" s="96"/>
      <c r="DI485" s="96"/>
      <c r="DJ485" s="96"/>
      <c r="DK485" s="96"/>
      <c r="DL485" s="96"/>
      <c r="DM485" s="96"/>
      <c r="DN485" s="96"/>
      <c r="DO485" s="96"/>
      <c r="DP485" s="96"/>
      <c r="DQ485" s="96"/>
      <c r="DR485" s="96"/>
      <c r="DS485" s="96"/>
      <c r="DT485" s="96"/>
      <c r="DU485" s="96"/>
      <c r="DV485" s="96"/>
      <c r="DW485" s="96"/>
      <c r="DX485" s="96"/>
      <c r="DY485" s="96"/>
      <c r="DZ485" s="96"/>
      <c r="EA485" s="96"/>
      <c r="EB485" s="96"/>
      <c r="EC485" s="96"/>
      <c r="ED485" s="96"/>
      <c r="EE485" s="96"/>
      <c r="EF485" s="96"/>
      <c r="EG485" s="96"/>
      <c r="EH485" s="96"/>
    </row>
    <row r="486" spans="2:138" ht="15" thickBot="1">
      <c r="B486" s="122" t="s">
        <v>620</v>
      </c>
      <c r="C486" s="109"/>
      <c r="H486" s="182"/>
      <c r="I486" s="182"/>
      <c r="J486" s="182"/>
      <c r="K486" s="182"/>
      <c r="L486" s="182"/>
      <c r="M486" s="182"/>
      <c r="N486" s="182"/>
      <c r="O486" s="182"/>
      <c r="P486" s="182"/>
      <c r="Q486" s="182"/>
      <c r="R486" s="182"/>
      <c r="S486" s="182"/>
      <c r="T486" s="182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  <c r="AG486" s="94"/>
      <c r="AH486" s="182"/>
      <c r="AI486" s="182"/>
      <c r="AJ486" s="182"/>
      <c r="AK486" s="182"/>
      <c r="AL486" s="182"/>
      <c r="AM486" s="182"/>
      <c r="AN486" s="182"/>
      <c r="AO486" s="182"/>
      <c r="AP486" s="182"/>
      <c r="AQ486" s="182"/>
      <c r="AR486" s="182"/>
      <c r="AS486" s="182"/>
      <c r="AT486" s="182"/>
      <c r="AU486" s="182"/>
      <c r="AV486" s="182"/>
      <c r="AW486" s="182"/>
      <c r="AX486" s="182"/>
      <c r="AY486" s="182"/>
      <c r="AZ486" s="94"/>
      <c r="BA486" s="94"/>
      <c r="BB486" s="94"/>
      <c r="BC486" s="94"/>
      <c r="BD486" s="94"/>
      <c r="BE486" s="94"/>
      <c r="BF486" s="94"/>
      <c r="BG486" s="94"/>
      <c r="BH486" s="94"/>
      <c r="BI486" s="94"/>
      <c r="BJ486" s="94"/>
      <c r="BK486" s="94"/>
      <c r="BL486" s="94"/>
      <c r="BM486" s="94"/>
      <c r="BN486" s="94"/>
      <c r="BO486" s="94"/>
      <c r="BP486" s="94"/>
      <c r="BQ486" s="94"/>
      <c r="BR486" s="94"/>
      <c r="BS486" s="94"/>
      <c r="BT486" s="94"/>
      <c r="BU486" s="94"/>
      <c r="BV486" s="94"/>
      <c r="BW486" s="94"/>
      <c r="BX486" s="94"/>
      <c r="BY486" s="94"/>
      <c r="BZ486" s="94"/>
      <c r="CA486" s="94"/>
      <c r="CB486" s="94"/>
      <c r="CC486" s="94"/>
      <c r="CD486" s="94"/>
      <c r="CE486" s="94"/>
      <c r="CF486" s="94"/>
      <c r="CG486" s="94"/>
      <c r="CH486" s="94"/>
      <c r="CI486" s="182"/>
      <c r="CJ486" s="182"/>
      <c r="CK486" s="182"/>
      <c r="CL486" s="182"/>
      <c r="CM486" s="182"/>
      <c r="CN486" s="182"/>
      <c r="CO486" s="182"/>
      <c r="CP486" s="182"/>
      <c r="CQ486" s="182"/>
      <c r="CR486" s="182"/>
      <c r="CS486" s="182"/>
      <c r="CT486" s="182"/>
      <c r="CU486" s="182"/>
      <c r="CV486" s="182"/>
      <c r="CW486" s="182"/>
      <c r="CX486" s="94"/>
      <c r="CY486" s="94"/>
      <c r="CZ486" s="94"/>
      <c r="DA486" s="94"/>
      <c r="DB486" s="94"/>
      <c r="DC486" s="94"/>
      <c r="DD486" s="94"/>
      <c r="DE486" s="94"/>
      <c r="DF486" s="94"/>
      <c r="DG486" s="94"/>
      <c r="DH486" s="94"/>
      <c r="DI486" s="94"/>
      <c r="DJ486" s="94"/>
      <c r="DK486" s="94"/>
      <c r="DL486" s="94"/>
      <c r="DM486" s="94"/>
      <c r="DN486" s="94"/>
      <c r="DO486" s="94"/>
      <c r="DP486" s="94"/>
      <c r="DQ486" s="94"/>
      <c r="DR486" s="94"/>
      <c r="DS486" s="94"/>
      <c r="DT486" s="94"/>
      <c r="DU486" s="94"/>
      <c r="DV486" s="94"/>
      <c r="DW486" s="94"/>
      <c r="DX486" s="94"/>
      <c r="DY486" s="94"/>
      <c r="DZ486" s="94"/>
      <c r="EA486" s="94"/>
      <c r="EB486" s="94"/>
      <c r="EC486" s="94"/>
      <c r="ED486" s="94"/>
      <c r="EE486" s="94"/>
      <c r="EF486" s="94"/>
      <c r="EG486" s="94"/>
      <c r="EH486" s="94"/>
    </row>
    <row r="487" spans="2:138" s="264" customFormat="1">
      <c r="B487" s="259" t="s">
        <v>621</v>
      </c>
      <c r="C487" s="258"/>
      <c r="D487" s="263"/>
      <c r="E487" s="263"/>
      <c r="F487" s="263"/>
      <c r="H487" s="268"/>
      <c r="I487" s="268"/>
      <c r="J487" s="268"/>
      <c r="K487" s="268"/>
      <c r="L487" s="268"/>
      <c r="M487" s="268"/>
      <c r="N487" s="268"/>
      <c r="O487" s="268"/>
      <c r="P487" s="268"/>
      <c r="Q487" s="268"/>
      <c r="R487" s="268"/>
      <c r="S487" s="268"/>
      <c r="T487" s="268"/>
      <c r="U487" s="269"/>
      <c r="V487" s="269"/>
      <c r="W487" s="269"/>
      <c r="X487" s="269"/>
      <c r="Y487" s="269"/>
      <c r="Z487" s="269"/>
      <c r="AA487" s="269"/>
      <c r="AB487" s="269"/>
      <c r="AC487" s="269"/>
      <c r="AD487" s="269"/>
      <c r="AE487" s="269"/>
      <c r="AF487" s="269"/>
      <c r="AG487" s="269"/>
      <c r="AH487" s="268"/>
      <c r="AI487" s="268"/>
      <c r="AJ487" s="268"/>
      <c r="AK487" s="268"/>
      <c r="AL487" s="268"/>
      <c r="AM487" s="268"/>
      <c r="AN487" s="268"/>
      <c r="AO487" s="268"/>
      <c r="AP487" s="268"/>
      <c r="AQ487" s="268"/>
      <c r="AR487" s="268"/>
      <c r="AS487" s="268"/>
      <c r="AT487" s="268"/>
      <c r="AU487" s="268"/>
      <c r="AV487" s="268"/>
      <c r="AW487" s="268"/>
      <c r="AX487" s="268"/>
      <c r="AY487" s="268"/>
      <c r="AZ487" s="269"/>
      <c r="BA487" s="269"/>
      <c r="BB487" s="269"/>
      <c r="BC487" s="269"/>
      <c r="BD487" s="269"/>
      <c r="BE487" s="269"/>
      <c r="BF487" s="269"/>
      <c r="BG487" s="269"/>
      <c r="BH487" s="269"/>
      <c r="BI487" s="269"/>
      <c r="BJ487" s="269"/>
      <c r="BK487" s="269"/>
      <c r="BL487" s="269"/>
      <c r="BM487" s="269"/>
      <c r="BN487" s="269"/>
      <c r="BO487" s="269"/>
      <c r="BP487" s="269"/>
      <c r="BQ487" s="269"/>
      <c r="BR487" s="269"/>
      <c r="BS487" s="269"/>
      <c r="BT487" s="269"/>
      <c r="BU487" s="269"/>
      <c r="BV487" s="269"/>
      <c r="BW487" s="269"/>
      <c r="BX487" s="269"/>
      <c r="BY487" s="269"/>
      <c r="BZ487" s="269"/>
      <c r="CA487" s="269"/>
      <c r="CB487" s="269"/>
      <c r="CC487" s="269"/>
      <c r="CD487" s="269"/>
      <c r="CE487" s="269"/>
      <c r="CF487" s="269"/>
      <c r="CG487" s="269"/>
      <c r="CH487" s="269"/>
      <c r="CI487" s="268"/>
      <c r="CJ487" s="268"/>
      <c r="CK487" s="268"/>
      <c r="CL487" s="268"/>
      <c r="CM487" s="268"/>
      <c r="CN487" s="268"/>
      <c r="CO487" s="268"/>
      <c r="CP487" s="268"/>
      <c r="CQ487" s="268"/>
      <c r="CR487" s="268"/>
      <c r="CS487" s="268"/>
      <c r="CT487" s="268"/>
      <c r="CU487" s="268"/>
      <c r="CV487" s="268"/>
      <c r="CW487" s="268"/>
      <c r="CX487" s="269"/>
      <c r="CY487" s="269"/>
      <c r="CZ487" s="269"/>
      <c r="DA487" s="269"/>
      <c r="DB487" s="269"/>
      <c r="DC487" s="269"/>
      <c r="DD487" s="269"/>
      <c r="DE487" s="269"/>
      <c r="DF487" s="269"/>
      <c r="DG487" s="269"/>
      <c r="DH487" s="269"/>
      <c r="DI487" s="269"/>
      <c r="DJ487" s="269"/>
      <c r="DK487" s="269"/>
      <c r="DL487" s="269"/>
      <c r="DM487" s="269"/>
      <c r="DN487" s="269"/>
      <c r="DO487" s="269"/>
      <c r="DP487" s="269"/>
      <c r="DQ487" s="269"/>
      <c r="DR487" s="269"/>
      <c r="DS487" s="269"/>
      <c r="DT487" s="269"/>
      <c r="DU487" s="269"/>
      <c r="DV487" s="269"/>
      <c r="DW487" s="269"/>
      <c r="DX487" s="269"/>
      <c r="DY487" s="269"/>
      <c r="DZ487" s="269"/>
      <c r="EA487" s="269"/>
      <c r="EB487" s="269"/>
      <c r="EC487" s="269"/>
      <c r="ED487" s="269"/>
      <c r="EE487" s="269"/>
      <c r="EF487" s="269"/>
      <c r="EG487" s="269"/>
      <c r="EH487" s="269"/>
    </row>
    <row r="488" spans="2:138">
      <c r="B488" s="105" t="s">
        <v>622</v>
      </c>
      <c r="C488" s="106" t="s">
        <v>153</v>
      </c>
      <c r="H488" s="96">
        <v>385516.89230769227</v>
      </c>
      <c r="I488" s="96">
        <v>387623.82</v>
      </c>
      <c r="J488" s="96">
        <v>426330.23000000004</v>
      </c>
      <c r="K488" s="96">
        <v>347405.16159999993</v>
      </c>
      <c r="L488" s="96">
        <v>426811.60769230768</v>
      </c>
      <c r="M488" s="96">
        <v>380618</v>
      </c>
      <c r="N488" s="96">
        <v>423233</v>
      </c>
      <c r="O488" s="96">
        <v>389405</v>
      </c>
      <c r="P488" s="96">
        <v>421151.91000000009</v>
      </c>
      <c r="Q488" s="96">
        <v>446940.58153846161</v>
      </c>
      <c r="R488" s="96">
        <v>414838</v>
      </c>
      <c r="S488" s="96">
        <v>452625.4723076924</v>
      </c>
      <c r="T488" s="183">
        <v>464083</v>
      </c>
      <c r="U488" s="183">
        <v>419582.36000000004</v>
      </c>
      <c r="V488" s="183">
        <v>454500.46538461535</v>
      </c>
      <c r="W488" s="96"/>
      <c r="X488" s="96"/>
      <c r="Y488" s="96"/>
      <c r="Z488" s="96"/>
      <c r="AA488" s="96"/>
      <c r="AB488" s="96"/>
      <c r="AC488" s="96"/>
      <c r="AD488" s="96"/>
      <c r="AE488" s="96"/>
      <c r="AF488" s="93"/>
      <c r="AG488" s="93"/>
      <c r="AH488" s="183"/>
      <c r="AI488" s="183"/>
      <c r="AJ488" s="183"/>
      <c r="AK488" s="183"/>
      <c r="AL488" s="183"/>
      <c r="AM488" s="183"/>
      <c r="AN488" s="183"/>
      <c r="AO488" s="183"/>
      <c r="AP488" s="183"/>
      <c r="AQ488" s="183"/>
      <c r="AR488" s="183"/>
      <c r="AS488" s="183"/>
      <c r="AT488" s="183"/>
      <c r="AU488" s="183"/>
      <c r="AV488" s="183"/>
      <c r="AW488" s="183"/>
      <c r="AX488" s="183"/>
      <c r="AY488" s="183"/>
      <c r="AZ488" s="96">
        <v>47330</v>
      </c>
      <c r="BA488" s="96">
        <v>98180</v>
      </c>
      <c r="BB488" s="96">
        <v>95887</v>
      </c>
      <c r="BC488" s="96">
        <v>93453</v>
      </c>
      <c r="BD488" s="96">
        <v>75240</v>
      </c>
      <c r="BE488" s="96">
        <v>100745</v>
      </c>
      <c r="BF488" s="96">
        <v>92912</v>
      </c>
      <c r="BG488" s="96">
        <v>92478</v>
      </c>
      <c r="BH488" s="96">
        <v>87425</v>
      </c>
      <c r="BI488" s="96">
        <v>95530</v>
      </c>
      <c r="BJ488" s="96">
        <v>93080</v>
      </c>
      <c r="BK488" s="96">
        <v>98710</v>
      </c>
      <c r="BL488" s="96">
        <v>93750</v>
      </c>
      <c r="BM488" s="96">
        <v>76042</v>
      </c>
      <c r="BN488" s="96">
        <v>83708</v>
      </c>
      <c r="BO488" s="96">
        <v>95020</v>
      </c>
      <c r="BP488" s="96">
        <v>92840</v>
      </c>
      <c r="BQ488" s="96">
        <v>86290</v>
      </c>
      <c r="BR488" s="96">
        <v>87859</v>
      </c>
      <c r="BS488" s="96">
        <v>95301</v>
      </c>
      <c r="BT488" s="96">
        <v>86442</v>
      </c>
      <c r="BU488" s="96">
        <v>100352</v>
      </c>
      <c r="BV488" s="96">
        <v>100096</v>
      </c>
      <c r="BW488" s="96">
        <v>96499</v>
      </c>
      <c r="BX488" s="96">
        <v>97306</v>
      </c>
      <c r="BY488" s="96">
        <v>95860</v>
      </c>
      <c r="BZ488" s="96">
        <v>96675</v>
      </c>
      <c r="CA488" s="96">
        <v>90608</v>
      </c>
      <c r="CB488" s="96">
        <v>95172</v>
      </c>
      <c r="CC488" s="96">
        <v>89045</v>
      </c>
      <c r="CD488" s="96">
        <v>102996</v>
      </c>
      <c r="CE488" s="96">
        <v>97784</v>
      </c>
      <c r="CF488" s="96">
        <v>72545</v>
      </c>
      <c r="CG488" s="96">
        <v>103950</v>
      </c>
      <c r="CH488" s="96">
        <v>102520</v>
      </c>
      <c r="CI488" s="183">
        <v>105730</v>
      </c>
      <c r="CJ488" s="183">
        <v>91270</v>
      </c>
      <c r="CK488" s="183">
        <v>99670</v>
      </c>
      <c r="CL488" s="183">
        <v>103819</v>
      </c>
      <c r="CM488" s="183">
        <v>104611</v>
      </c>
      <c r="CN488" s="183">
        <v>93651</v>
      </c>
      <c r="CO488" s="183">
        <v>89519</v>
      </c>
      <c r="CP488" s="183">
        <v>94470</v>
      </c>
      <c r="CQ488" s="183">
        <v>94750</v>
      </c>
      <c r="CR488" s="183">
        <v>105159</v>
      </c>
      <c r="CS488" s="183">
        <v>100101</v>
      </c>
      <c r="CT488" s="183">
        <v>92280</v>
      </c>
      <c r="CU488" s="183">
        <v>92851</v>
      </c>
      <c r="CV488" s="183">
        <v>97610</v>
      </c>
      <c r="CW488" s="183">
        <v>100259</v>
      </c>
      <c r="CX488" s="96">
        <v>95705</v>
      </c>
      <c r="CY488" s="96"/>
      <c r="CZ488" s="96"/>
      <c r="DA488" s="96"/>
      <c r="DB488" s="96"/>
      <c r="DC488" s="96"/>
      <c r="DD488" s="96"/>
      <c r="DE488" s="96"/>
      <c r="DF488" s="96"/>
      <c r="DG488" s="96"/>
      <c r="DH488" s="96"/>
      <c r="DI488" s="96"/>
      <c r="DJ488" s="96"/>
      <c r="DK488" s="96"/>
      <c r="DL488" s="96"/>
      <c r="DM488" s="96"/>
      <c r="DN488" s="96"/>
      <c r="DO488" s="96"/>
      <c r="DP488" s="96"/>
      <c r="DQ488" s="96"/>
      <c r="DR488" s="96"/>
      <c r="DS488" s="96"/>
      <c r="DT488" s="96"/>
      <c r="DU488" s="96"/>
      <c r="DV488" s="96"/>
      <c r="DW488" s="96"/>
      <c r="DX488" s="96"/>
      <c r="DY488" s="96"/>
      <c r="DZ488" s="96"/>
      <c r="EA488" s="96"/>
      <c r="EB488" s="96"/>
      <c r="EC488" s="96"/>
      <c r="ED488" s="96"/>
      <c r="EE488" s="96"/>
      <c r="EF488" s="96"/>
      <c r="EG488" s="96"/>
      <c r="EH488" s="96"/>
    </row>
    <row r="489" spans="2:138">
      <c r="B489" s="105" t="s">
        <v>623</v>
      </c>
      <c r="C489" s="106" t="s">
        <v>181</v>
      </c>
      <c r="H489" s="96">
        <v>683.24999999991326</v>
      </c>
      <c r="I489" s="96">
        <v>617.76666666657502</v>
      </c>
      <c r="J489" s="96">
        <v>689.43333333324165</v>
      </c>
      <c r="K489" s="96">
        <v>626.61666666657322</v>
      </c>
      <c r="L489" s="96">
        <v>616.4499999999183</v>
      </c>
      <c r="M489" s="96">
        <v>642.66666666658023</v>
      </c>
      <c r="N489" s="96">
        <v>694.29999999992162</v>
      </c>
      <c r="O489" s="96">
        <v>691.63333333333333</v>
      </c>
      <c r="P489" s="96">
        <v>640.25</v>
      </c>
      <c r="Q489" s="96">
        <v>688.88333333333333</v>
      </c>
      <c r="R489" s="96">
        <v>658</v>
      </c>
      <c r="S489" s="96">
        <v>662.79999999980998</v>
      </c>
      <c r="T489" s="183">
        <v>694</v>
      </c>
      <c r="U489" s="183">
        <v>616.38333333313665</v>
      </c>
      <c r="V489" s="183">
        <v>688.61666666647329</v>
      </c>
      <c r="W489" s="96"/>
      <c r="X489" s="96"/>
      <c r="Y489" s="96"/>
      <c r="Z489" s="96"/>
      <c r="AA489" s="96"/>
      <c r="AB489" s="96"/>
      <c r="AC489" s="96"/>
      <c r="AD489" s="96"/>
      <c r="AE489" s="96"/>
      <c r="AF489" s="94"/>
      <c r="AG489" s="94"/>
      <c r="AH489" s="183"/>
      <c r="AI489" s="183"/>
      <c r="AJ489" s="183"/>
      <c r="AK489" s="183"/>
      <c r="AL489" s="183"/>
      <c r="AM489" s="183"/>
      <c r="AN489" s="183"/>
      <c r="AO489" s="183"/>
      <c r="AP489" s="183"/>
      <c r="AQ489" s="183"/>
      <c r="AR489" s="183"/>
      <c r="AS489" s="183"/>
      <c r="AT489" s="183"/>
      <c r="AU489" s="183"/>
      <c r="AV489" s="183"/>
      <c r="AW489" s="183"/>
      <c r="AX489" s="183"/>
      <c r="AY489" s="183"/>
      <c r="AZ489" s="100">
        <v>78.766666666656647</v>
      </c>
      <c r="BA489" s="100">
        <v>158.01666666664499</v>
      </c>
      <c r="BB489" s="100">
        <v>158.54999999997833</v>
      </c>
      <c r="BC489" s="100">
        <v>152.61666666664667</v>
      </c>
      <c r="BD489" s="100">
        <v>134.44999999998333</v>
      </c>
      <c r="BE489" s="100">
        <v>157.36666666664499</v>
      </c>
      <c r="BF489" s="100">
        <v>156.74999999997664</v>
      </c>
      <c r="BG489" s="100">
        <v>159.58333333331166</v>
      </c>
      <c r="BH489" s="100">
        <v>151.54999999998833</v>
      </c>
      <c r="BI489" s="100">
        <v>154.53333333331503</v>
      </c>
      <c r="BJ489" s="100">
        <v>150.54999999997833</v>
      </c>
      <c r="BK489" s="100">
        <v>159.33333333331501</v>
      </c>
      <c r="BL489" s="100">
        <v>159</v>
      </c>
      <c r="BM489" s="100">
        <v>151.4</v>
      </c>
      <c r="BN489" s="100">
        <v>155.68333333333334</v>
      </c>
      <c r="BO489" s="100">
        <v>158.91666666666666</v>
      </c>
      <c r="BP489" s="100">
        <v>153.63333333333333</v>
      </c>
      <c r="BQ489" s="100">
        <v>154.26666666666668</v>
      </c>
      <c r="BR489" s="100">
        <v>154</v>
      </c>
      <c r="BS489" s="100">
        <v>151</v>
      </c>
      <c r="BT489" s="100">
        <v>145</v>
      </c>
      <c r="BU489" s="100">
        <v>156</v>
      </c>
      <c r="BV489" s="100">
        <v>156.86666666666667</v>
      </c>
      <c r="BW489" s="100">
        <v>154</v>
      </c>
      <c r="BX489" s="100">
        <v>153.96666666666667</v>
      </c>
      <c r="BY489" s="100">
        <v>152.13333333333333</v>
      </c>
      <c r="BZ489" s="100">
        <v>151.06666666662335</v>
      </c>
      <c r="CA489" s="100">
        <v>150.13333333329169</v>
      </c>
      <c r="CB489" s="100">
        <v>153</v>
      </c>
      <c r="CC489" s="100">
        <v>155</v>
      </c>
      <c r="CD489" s="100">
        <v>155</v>
      </c>
      <c r="CE489" s="100">
        <v>158.18333333328835</v>
      </c>
      <c r="CF489" s="96">
        <v>129</v>
      </c>
      <c r="CG489" s="96">
        <v>159</v>
      </c>
      <c r="CH489" s="96">
        <v>157.83333333328835</v>
      </c>
      <c r="CI489" s="183">
        <v>158.03333333329005</v>
      </c>
      <c r="CJ489" s="183">
        <v>153.44999999995667</v>
      </c>
      <c r="CK489" s="183">
        <v>154.33333333328835</v>
      </c>
      <c r="CL489" s="183">
        <v>156.49999999995504</v>
      </c>
      <c r="CM489" s="183">
        <v>157</v>
      </c>
      <c r="CN489" s="183">
        <v>147</v>
      </c>
      <c r="CO489" s="183">
        <v>153</v>
      </c>
      <c r="CP489" s="183">
        <v>157.38333333328833</v>
      </c>
      <c r="CQ489" s="183">
        <v>152.09999999995671</v>
      </c>
      <c r="CR489" s="183">
        <v>160.49999999995504</v>
      </c>
      <c r="CS489" s="183">
        <v>156.43333333328832</v>
      </c>
      <c r="CT489" s="183">
        <v>157.2999999999567</v>
      </c>
      <c r="CU489" s="183">
        <v>157.54999999995667</v>
      </c>
      <c r="CV489" s="183">
        <v>150.79999999995664</v>
      </c>
      <c r="CW489" s="183">
        <v>157</v>
      </c>
      <c r="CX489" s="96">
        <v>154.18333333329002</v>
      </c>
      <c r="CY489" s="96"/>
      <c r="CZ489" s="96"/>
      <c r="DA489" s="96"/>
      <c r="DB489" s="96"/>
      <c r="DC489" s="96"/>
      <c r="DD489" s="96"/>
      <c r="DE489" s="96"/>
      <c r="DF489" s="96"/>
      <c r="DG489" s="96"/>
      <c r="DH489" s="96"/>
      <c r="DI489" s="96"/>
      <c r="DJ489" s="96"/>
      <c r="DK489" s="96"/>
      <c r="DL489" s="96"/>
      <c r="DM489" s="96"/>
      <c r="DN489" s="96"/>
      <c r="DO489" s="96"/>
      <c r="DP489" s="96"/>
      <c r="DQ489" s="96"/>
      <c r="DR489" s="96"/>
      <c r="DS489" s="96"/>
      <c r="DT489" s="96"/>
      <c r="DU489" s="96"/>
      <c r="DV489" s="96"/>
      <c r="DW489" s="96"/>
      <c r="DX489" s="96"/>
      <c r="DY489" s="96"/>
      <c r="DZ489" s="96"/>
      <c r="EA489" s="96"/>
      <c r="EB489" s="96"/>
      <c r="EC489" s="96"/>
      <c r="ED489" s="96"/>
      <c r="EE489" s="96"/>
      <c r="EF489" s="96"/>
      <c r="EG489" s="96"/>
      <c r="EH489" s="96"/>
    </row>
    <row r="490" spans="2:138">
      <c r="B490" s="105" t="s">
        <v>624</v>
      </c>
      <c r="C490" s="106" t="s">
        <v>181</v>
      </c>
      <c r="H490" s="96">
        <v>655.76666666647668</v>
      </c>
      <c r="I490" s="96">
        <v>592.8666666664916</v>
      </c>
      <c r="J490" s="96">
        <v>664.1166666664717</v>
      </c>
      <c r="K490" s="96">
        <v>585.53333333314333</v>
      </c>
      <c r="L490" s="96">
        <v>578.29999999982499</v>
      </c>
      <c r="M490" s="96">
        <v>604.96666666648662</v>
      </c>
      <c r="N490" s="96">
        <v>666.99999999982515</v>
      </c>
      <c r="O490" s="96">
        <v>643.1333333332301</v>
      </c>
      <c r="P490" s="96">
        <v>606.3833333332351</v>
      </c>
      <c r="Q490" s="96">
        <v>654.83333333323515</v>
      </c>
      <c r="R490" s="96">
        <v>634</v>
      </c>
      <c r="S490" s="96">
        <v>642.01666666638323</v>
      </c>
      <c r="T490" s="183">
        <v>673</v>
      </c>
      <c r="U490" s="183">
        <v>588.99999999973511</v>
      </c>
      <c r="V490" s="183">
        <v>658.36666666637313</v>
      </c>
      <c r="W490" s="96"/>
      <c r="X490" s="96"/>
      <c r="Y490" s="96"/>
      <c r="Z490" s="96"/>
      <c r="AA490" s="96"/>
      <c r="AB490" s="96"/>
      <c r="AC490" s="96"/>
      <c r="AD490" s="96"/>
      <c r="AE490" s="96"/>
      <c r="AF490" s="94"/>
      <c r="AG490" s="94"/>
      <c r="AH490" s="183"/>
      <c r="AI490" s="183"/>
      <c r="AJ490" s="183"/>
      <c r="AK490" s="183"/>
      <c r="AL490" s="183"/>
      <c r="AM490" s="183"/>
      <c r="AN490" s="183"/>
      <c r="AO490" s="183"/>
      <c r="AP490" s="183"/>
      <c r="AQ490" s="183"/>
      <c r="AR490" s="183"/>
      <c r="AS490" s="183"/>
      <c r="AT490" s="183"/>
      <c r="AU490" s="183"/>
      <c r="AV490" s="183"/>
      <c r="AW490" s="183"/>
      <c r="AX490" s="183"/>
      <c r="AY490" s="183"/>
      <c r="AZ490" s="100">
        <v>72.516666666643331</v>
      </c>
      <c r="BA490" s="100">
        <v>151.79999999995499</v>
      </c>
      <c r="BB490" s="100">
        <v>145.21666666662165</v>
      </c>
      <c r="BC490" s="100">
        <v>144.14999999995666</v>
      </c>
      <c r="BD490" s="100">
        <v>125.88333333329666</v>
      </c>
      <c r="BE490" s="100">
        <v>150.58333333328832</v>
      </c>
      <c r="BF490" s="100">
        <v>151.38333333328669</v>
      </c>
      <c r="BG490" s="100">
        <v>147.83333333329</v>
      </c>
      <c r="BH490" s="100">
        <v>140.89999999996667</v>
      </c>
      <c r="BI490" s="100">
        <v>149.99999999995833</v>
      </c>
      <c r="BJ490" s="100">
        <v>144.46666666662497</v>
      </c>
      <c r="BK490" s="100">
        <v>155.69999999996</v>
      </c>
      <c r="BL490" s="100">
        <v>149</v>
      </c>
      <c r="BM490" s="100">
        <v>135.26666666664335</v>
      </c>
      <c r="BN490" s="100">
        <v>141.99999999997667</v>
      </c>
      <c r="BO490" s="100">
        <v>150.36666666664331</v>
      </c>
      <c r="BP490" s="100">
        <v>145.76666666664335</v>
      </c>
      <c r="BQ490" s="100">
        <v>144.91666666664332</v>
      </c>
      <c r="BR490" s="100">
        <v>146</v>
      </c>
      <c r="BS490" s="100">
        <v>142</v>
      </c>
      <c r="BT490" s="100">
        <v>138</v>
      </c>
      <c r="BU490" s="100">
        <v>150</v>
      </c>
      <c r="BV490" s="100">
        <v>149.29999999998</v>
      </c>
      <c r="BW490" s="100">
        <v>147</v>
      </c>
      <c r="BX490" s="100">
        <v>148.43333333331168</v>
      </c>
      <c r="BY490" s="100">
        <v>141.43333333330997</v>
      </c>
      <c r="BZ490" s="100">
        <v>147.09999999993499</v>
      </c>
      <c r="CA490" s="100">
        <v>144.88333333327</v>
      </c>
      <c r="CB490" s="100">
        <v>147</v>
      </c>
      <c r="CC490" s="100">
        <v>148</v>
      </c>
      <c r="CD490" s="100">
        <v>151</v>
      </c>
      <c r="CE490" s="100">
        <v>152.81666666660001</v>
      </c>
      <c r="CF490" s="96">
        <v>121</v>
      </c>
      <c r="CG490" s="96">
        <v>156</v>
      </c>
      <c r="CH490" s="96">
        <v>153.69999999993166</v>
      </c>
      <c r="CI490" s="183">
        <v>154.53333333326668</v>
      </c>
      <c r="CJ490" s="183">
        <v>146.38333333326833</v>
      </c>
      <c r="CK490" s="183">
        <v>150.49999999993167</v>
      </c>
      <c r="CL490" s="183">
        <v>152.03333333326501</v>
      </c>
      <c r="CM490" s="183">
        <v>151</v>
      </c>
      <c r="CN490" s="183">
        <v>141</v>
      </c>
      <c r="CO490" s="183">
        <v>148</v>
      </c>
      <c r="CP490" s="183">
        <v>148.68333333326834</v>
      </c>
      <c r="CQ490" s="183">
        <v>147.79999999993333</v>
      </c>
      <c r="CR490" s="183">
        <v>150.89999999993336</v>
      </c>
      <c r="CS490" s="183">
        <v>146.56666666659999</v>
      </c>
      <c r="CT490" s="183">
        <v>152.63333333326668</v>
      </c>
      <c r="CU490" s="183">
        <v>152.3666666666</v>
      </c>
      <c r="CV490" s="183">
        <v>145.03333333326833</v>
      </c>
      <c r="CW490" s="183">
        <v>150</v>
      </c>
      <c r="CX490" s="96">
        <v>145.34999999993335</v>
      </c>
      <c r="CY490" s="96"/>
      <c r="CZ490" s="96"/>
      <c r="DA490" s="96"/>
      <c r="DB490" s="96"/>
      <c r="DC490" s="96"/>
      <c r="DD490" s="96"/>
      <c r="DE490" s="96"/>
      <c r="DF490" s="96"/>
      <c r="DG490" s="96"/>
      <c r="DH490" s="96"/>
      <c r="DI490" s="96"/>
      <c r="DJ490" s="96"/>
      <c r="DK490" s="96"/>
      <c r="DL490" s="96"/>
      <c r="DM490" s="96"/>
      <c r="DN490" s="96"/>
      <c r="DO490" s="96"/>
      <c r="DP490" s="96"/>
      <c r="DQ490" s="96"/>
      <c r="DR490" s="96"/>
      <c r="DS490" s="96"/>
      <c r="DT490" s="96"/>
      <c r="DU490" s="96"/>
      <c r="DV490" s="96"/>
      <c r="DW490" s="96"/>
      <c r="DX490" s="96"/>
      <c r="DY490" s="96"/>
      <c r="DZ490" s="96"/>
      <c r="EA490" s="96"/>
      <c r="EB490" s="96"/>
      <c r="EC490" s="96"/>
      <c r="ED490" s="96"/>
      <c r="EE490" s="96"/>
      <c r="EF490" s="96"/>
      <c r="EG490" s="96"/>
      <c r="EH490" s="96"/>
    </row>
    <row r="491" spans="2:138">
      <c r="B491" s="104" t="s">
        <v>625</v>
      </c>
      <c r="C491" s="106" t="s">
        <v>264</v>
      </c>
      <c r="H491" s="96">
        <v>652.87703959760688</v>
      </c>
      <c r="I491" s="96">
        <v>655.27381086266962</v>
      </c>
      <c r="J491" s="96">
        <v>647.280849248565</v>
      </c>
      <c r="K491" s="96">
        <v>607.14049869084943</v>
      </c>
      <c r="L491" s="96">
        <v>640.92685457394475</v>
      </c>
      <c r="M491" s="96">
        <v>629.15532536246621</v>
      </c>
      <c r="N491" s="96">
        <v>634.53223388322476</v>
      </c>
      <c r="O491" s="96">
        <v>605.48097854264927</v>
      </c>
      <c r="P491" s="96">
        <v>629.31314075265118</v>
      </c>
      <c r="Q491" s="96">
        <v>665.85645202351543</v>
      </c>
      <c r="R491" s="96">
        <v>633</v>
      </c>
      <c r="S491" s="96">
        <v>652.03914747828685</v>
      </c>
      <c r="T491" s="183">
        <v>666</v>
      </c>
      <c r="U491" s="183">
        <v>644.17657045869373</v>
      </c>
      <c r="V491" s="183">
        <v>649.7898840567932</v>
      </c>
      <c r="W491" s="96"/>
      <c r="X491" s="96"/>
      <c r="Y491" s="96"/>
      <c r="Z491" s="96"/>
      <c r="AA491" s="96"/>
      <c r="AB491" s="96"/>
      <c r="AC491" s="96"/>
      <c r="AD491" s="96"/>
      <c r="AE491" s="96"/>
      <c r="AF491" s="93"/>
      <c r="AG491" s="93"/>
      <c r="AH491" s="183"/>
      <c r="AI491" s="183"/>
      <c r="AJ491" s="183"/>
      <c r="AK491" s="183"/>
      <c r="AL491" s="183"/>
      <c r="AM491" s="183"/>
      <c r="AN491" s="183"/>
      <c r="AO491" s="183"/>
      <c r="AP491" s="183"/>
      <c r="AQ491" s="183"/>
      <c r="AR491" s="183"/>
      <c r="AS491" s="183"/>
      <c r="AT491" s="183"/>
      <c r="AU491" s="183"/>
      <c r="AV491" s="183"/>
      <c r="AW491" s="183"/>
      <c r="AX491" s="183"/>
      <c r="AY491" s="183"/>
      <c r="AZ491" s="96">
        <v>652.67754539207397</v>
      </c>
      <c r="BA491" s="96">
        <v>646.77206851139067</v>
      </c>
      <c r="BB491" s="96">
        <v>660.30299552413442</v>
      </c>
      <c r="BC491" s="96">
        <v>648.30385015628235</v>
      </c>
      <c r="BD491" s="96">
        <v>597.69627962416462</v>
      </c>
      <c r="BE491" s="96">
        <v>669.03154399577272</v>
      </c>
      <c r="BF491" s="96">
        <v>613.75316525395988</v>
      </c>
      <c r="BG491" s="96">
        <v>625.55580608812022</v>
      </c>
      <c r="BH491" s="96">
        <v>620.47551454947256</v>
      </c>
      <c r="BI491" s="96">
        <v>636.86666666684357</v>
      </c>
      <c r="BJ491" s="96">
        <v>644.30087678837242</v>
      </c>
      <c r="BK491" s="96">
        <v>633.97559409136386</v>
      </c>
      <c r="BL491" s="96">
        <v>628</v>
      </c>
      <c r="BM491" s="96">
        <v>562.16362740275838</v>
      </c>
      <c r="BN491" s="96">
        <v>589.49295774657571</v>
      </c>
      <c r="BO491" s="96">
        <v>631.92196852149027</v>
      </c>
      <c r="BP491" s="96">
        <v>636.9083009376734</v>
      </c>
      <c r="BQ491" s="96">
        <v>595.44565842447776</v>
      </c>
      <c r="BR491" s="96">
        <v>601</v>
      </c>
      <c r="BS491" s="96">
        <v>669</v>
      </c>
      <c r="BT491" s="96">
        <v>627</v>
      </c>
      <c r="BU491" s="96">
        <v>667</v>
      </c>
      <c r="BV491" s="96">
        <v>670.43536503692837</v>
      </c>
      <c r="BW491" s="96">
        <v>657</v>
      </c>
      <c r="BX491" s="96">
        <v>655.55355939825415</v>
      </c>
      <c r="BY491" s="96">
        <v>677.77515908566465</v>
      </c>
      <c r="BZ491" s="96">
        <v>657.20598232523946</v>
      </c>
      <c r="CA491" s="96">
        <v>625.38594271280067</v>
      </c>
      <c r="CB491" s="96">
        <v>646</v>
      </c>
      <c r="CC491" s="96">
        <v>601</v>
      </c>
      <c r="CD491" s="96">
        <v>681</v>
      </c>
      <c r="CE491" s="96">
        <v>639.87784927500911</v>
      </c>
      <c r="CF491" s="96">
        <v>597</v>
      </c>
      <c r="CG491" s="96">
        <v>666</v>
      </c>
      <c r="CH491" s="96">
        <v>667.01366298012738</v>
      </c>
      <c r="CI491" s="183">
        <v>684.18895599684379</v>
      </c>
      <c r="CJ491" s="183">
        <v>623.49994307212023</v>
      </c>
      <c r="CK491" s="183">
        <v>662.25913621292523</v>
      </c>
      <c r="CL491" s="183">
        <v>682.86998465279544</v>
      </c>
      <c r="CM491" s="183">
        <v>693</v>
      </c>
      <c r="CN491" s="183">
        <v>664</v>
      </c>
      <c r="CO491" s="183">
        <v>604</v>
      </c>
      <c r="CP491" s="183">
        <v>635.37719986576371</v>
      </c>
      <c r="CQ491" s="183">
        <v>641.06901217890891</v>
      </c>
      <c r="CR491" s="183">
        <v>696.87872763450264</v>
      </c>
      <c r="CS491" s="183">
        <v>682.97248123751785</v>
      </c>
      <c r="CT491" s="183">
        <v>604.58615418239981</v>
      </c>
      <c r="CU491" s="183">
        <v>609.3918179832026</v>
      </c>
      <c r="CV491" s="183">
        <v>673.0176970814324</v>
      </c>
      <c r="CW491" s="183">
        <v>669</v>
      </c>
      <c r="CX491" s="96">
        <v>658.44513243924246</v>
      </c>
      <c r="CY491" s="96"/>
      <c r="CZ491" s="96"/>
      <c r="DA491" s="96"/>
      <c r="DB491" s="96"/>
      <c r="DC491" s="96"/>
      <c r="DD491" s="96"/>
      <c r="DE491" s="96"/>
      <c r="DF491" s="96"/>
      <c r="DG491" s="96"/>
      <c r="DH491" s="96"/>
      <c r="DI491" s="96"/>
      <c r="DJ491" s="96"/>
      <c r="DK491" s="96"/>
      <c r="DL491" s="96"/>
      <c r="DM491" s="96"/>
      <c r="DN491" s="96"/>
      <c r="DO491" s="96"/>
      <c r="DP491" s="96"/>
      <c r="DQ491" s="96"/>
      <c r="DR491" s="96"/>
      <c r="DS491" s="96"/>
      <c r="DT491" s="96"/>
      <c r="DU491" s="96"/>
      <c r="DV491" s="96"/>
      <c r="DW491" s="96"/>
      <c r="DX491" s="96"/>
      <c r="DY491" s="96"/>
      <c r="DZ491" s="96"/>
      <c r="EA491" s="96"/>
      <c r="EB491" s="96"/>
      <c r="EC491" s="96"/>
      <c r="ED491" s="96"/>
      <c r="EE491" s="96"/>
      <c r="EF491" s="96"/>
      <c r="EG491" s="96"/>
      <c r="EH491" s="96"/>
    </row>
    <row r="492" spans="2:138">
      <c r="B492" s="104" t="s">
        <v>626</v>
      </c>
      <c r="C492" s="106" t="s">
        <v>183</v>
      </c>
      <c r="H492" s="129">
        <v>0.9183467741934318</v>
      </c>
      <c r="I492" s="129">
        <v>0.91929563492049848</v>
      </c>
      <c r="J492" s="129">
        <v>0.92665770609306675</v>
      </c>
      <c r="K492" s="129">
        <v>0.87030092592579622</v>
      </c>
      <c r="L492" s="129">
        <v>0.82856182795687938</v>
      </c>
      <c r="M492" s="129">
        <v>0.89259259259247259</v>
      </c>
      <c r="N492" s="129">
        <v>0.93319892473107746</v>
      </c>
      <c r="O492" s="129">
        <v>0.92961469534050178</v>
      </c>
      <c r="P492" s="129">
        <v>0.88923611111111112</v>
      </c>
      <c r="Q492" s="129">
        <v>0.92591845878136203</v>
      </c>
      <c r="R492" s="129">
        <v>0.91</v>
      </c>
      <c r="S492" s="129">
        <v>0.89086021505350799</v>
      </c>
      <c r="T492" s="150">
        <v>0.93</v>
      </c>
      <c r="U492" s="150">
        <v>0.91723710317431051</v>
      </c>
      <c r="V492" s="150">
        <v>0.92556003584203406</v>
      </c>
      <c r="W492" s="129"/>
      <c r="X492" s="129"/>
      <c r="Y492" s="129"/>
      <c r="Z492" s="129"/>
      <c r="AA492" s="129"/>
      <c r="AB492" s="129"/>
      <c r="AC492" s="129"/>
      <c r="AD492" s="129"/>
      <c r="AE492" s="129"/>
      <c r="AF492" s="198"/>
      <c r="AG492" s="198"/>
      <c r="AH492" s="150"/>
      <c r="AI492" s="150"/>
      <c r="AJ492" s="150"/>
      <c r="AK492" s="150"/>
      <c r="AL492" s="150"/>
      <c r="AM492" s="150"/>
      <c r="AN492" s="150"/>
      <c r="AO492" s="150"/>
      <c r="AP492" s="150"/>
      <c r="AQ492" s="150"/>
      <c r="AR492" s="150"/>
      <c r="AS492" s="150"/>
      <c r="AT492" s="150"/>
      <c r="AU492" s="150"/>
      <c r="AV492" s="150"/>
      <c r="AW492" s="150"/>
      <c r="AX492" s="150"/>
      <c r="AY492" s="150"/>
      <c r="AZ492" s="129">
        <v>0.46884920634914673</v>
      </c>
      <c r="BA492" s="129">
        <v>0.94057539682526781</v>
      </c>
      <c r="BB492" s="129">
        <v>0.94374999999987097</v>
      </c>
      <c r="BC492" s="129">
        <v>0.90843253968242066</v>
      </c>
      <c r="BD492" s="129">
        <v>0.80029761904751984</v>
      </c>
      <c r="BE492" s="129">
        <v>0.9367063492062202</v>
      </c>
      <c r="BF492" s="129">
        <v>0.93303571428557519</v>
      </c>
      <c r="BG492" s="129">
        <v>0.9499007936506646</v>
      </c>
      <c r="BH492" s="129">
        <v>0.90208333333326385</v>
      </c>
      <c r="BI492" s="129">
        <v>0.91984126984116088</v>
      </c>
      <c r="BJ492" s="129">
        <v>0.89613095238082341</v>
      </c>
      <c r="BK492" s="129">
        <v>0.94841269841258935</v>
      </c>
      <c r="BL492" s="129">
        <v>0.94499999999999995</v>
      </c>
      <c r="BM492" s="129">
        <v>0.90119047619047621</v>
      </c>
      <c r="BN492" s="129">
        <v>0.92668650793650797</v>
      </c>
      <c r="BO492" s="129">
        <v>0.94593253968253965</v>
      </c>
      <c r="BP492" s="129">
        <v>0.91448412698412695</v>
      </c>
      <c r="BQ492" s="129">
        <v>0.91825396825396832</v>
      </c>
      <c r="BR492" s="129">
        <v>0.91600000000000004</v>
      </c>
      <c r="BS492" s="129">
        <v>0.89900000000000002</v>
      </c>
      <c r="BT492" s="129">
        <v>0.86199999999999999</v>
      </c>
      <c r="BU492" s="129">
        <v>0.92900000000000005</v>
      </c>
      <c r="BV492" s="129">
        <v>0.93373015873015874</v>
      </c>
      <c r="BW492" s="129">
        <v>0.91700000000000004</v>
      </c>
      <c r="BX492" s="129">
        <v>0.91646825396825393</v>
      </c>
      <c r="BY492" s="129">
        <v>0.90555555555555556</v>
      </c>
      <c r="BZ492" s="129">
        <v>0.89920634920609133</v>
      </c>
      <c r="CA492" s="129">
        <v>0.89365079365054578</v>
      </c>
      <c r="CB492" s="129">
        <v>0.91</v>
      </c>
      <c r="CC492" s="129">
        <v>0.93</v>
      </c>
      <c r="CD492" s="129">
        <v>0.92</v>
      </c>
      <c r="CE492" s="129">
        <v>0.94156746031719252</v>
      </c>
      <c r="CF492" s="129">
        <v>0.76</v>
      </c>
      <c r="CG492" s="129">
        <v>0.95</v>
      </c>
      <c r="CH492" s="129">
        <v>0.93948412698385919</v>
      </c>
      <c r="CI492" s="150">
        <v>0.94067460317434548</v>
      </c>
      <c r="CJ492" s="150">
        <v>0.91339285714259921</v>
      </c>
      <c r="CK492" s="150">
        <v>0.91865079365052593</v>
      </c>
      <c r="CL492" s="150">
        <v>0.93154761904735139</v>
      </c>
      <c r="CM492" s="150">
        <v>0.93</v>
      </c>
      <c r="CN492" s="150">
        <v>0.87</v>
      </c>
      <c r="CO492" s="150">
        <v>0.91</v>
      </c>
      <c r="CP492" s="150">
        <v>0.93680555555528766</v>
      </c>
      <c r="CQ492" s="150">
        <v>0.90535714285688518</v>
      </c>
      <c r="CR492" s="150">
        <v>0.95535714285687523</v>
      </c>
      <c r="CS492" s="150">
        <v>0.93115079365052567</v>
      </c>
      <c r="CT492" s="150">
        <v>0.93630952380926602</v>
      </c>
      <c r="CU492" s="150">
        <v>0.93779761904736114</v>
      </c>
      <c r="CV492" s="150">
        <v>0.89761904761878952</v>
      </c>
      <c r="CW492" s="150">
        <v>0.93</v>
      </c>
      <c r="CX492" s="129">
        <v>0.91775793650767867</v>
      </c>
      <c r="CY492" s="129"/>
      <c r="CZ492" s="129"/>
      <c r="DA492" s="129"/>
      <c r="DB492" s="129"/>
      <c r="DC492" s="129"/>
      <c r="DD492" s="129"/>
      <c r="DE492" s="129"/>
      <c r="DF492" s="129"/>
      <c r="DG492" s="129"/>
      <c r="DH492" s="129"/>
      <c r="DI492" s="129"/>
      <c r="DJ492" s="129"/>
      <c r="DK492" s="129"/>
      <c r="DL492" s="129"/>
      <c r="DM492" s="129"/>
      <c r="DN492" s="129"/>
      <c r="DO492" s="129"/>
      <c r="DP492" s="129"/>
      <c r="DQ492" s="129"/>
      <c r="DR492" s="129"/>
      <c r="DS492" s="129"/>
      <c r="DT492" s="129"/>
      <c r="DU492" s="129"/>
      <c r="DV492" s="129"/>
      <c r="DW492" s="129"/>
      <c r="DX492" s="129"/>
      <c r="DY492" s="129"/>
      <c r="DZ492" s="129"/>
      <c r="EA492" s="129"/>
      <c r="EB492" s="129"/>
      <c r="EC492" s="129"/>
      <c r="ED492" s="129"/>
      <c r="EE492" s="129"/>
      <c r="EF492" s="129"/>
      <c r="EG492" s="129"/>
      <c r="EH492" s="129"/>
    </row>
    <row r="493" spans="2:138">
      <c r="B493" s="104" t="s">
        <v>627</v>
      </c>
      <c r="C493" s="106" t="s">
        <v>183</v>
      </c>
      <c r="H493" s="129">
        <v>0.88140681003558685</v>
      </c>
      <c r="I493" s="129">
        <v>0.88224206349177325</v>
      </c>
      <c r="J493" s="129">
        <v>0.89262992831515009</v>
      </c>
      <c r="K493" s="129">
        <v>0.81324074074046759</v>
      </c>
      <c r="L493" s="129">
        <v>0.77728494623631039</v>
      </c>
      <c r="M493" s="129">
        <v>0.84023148148123139</v>
      </c>
      <c r="N493" s="129">
        <v>0.89650537634385075</v>
      </c>
      <c r="O493" s="129">
        <v>0.86442652329735215</v>
      </c>
      <c r="P493" s="129">
        <v>0.84219907407393291</v>
      </c>
      <c r="Q493" s="129">
        <v>0.88015232974897173</v>
      </c>
      <c r="R493" s="129">
        <v>0.88</v>
      </c>
      <c r="S493" s="129">
        <v>0.86292562723975341</v>
      </c>
      <c r="T493" s="150">
        <v>0.91</v>
      </c>
      <c r="U493" s="150">
        <v>0.87648809523765614</v>
      </c>
      <c r="V493" s="150">
        <v>0.88490143369136198</v>
      </c>
      <c r="W493" s="129"/>
      <c r="X493" s="129"/>
      <c r="Y493" s="129"/>
      <c r="Z493" s="129"/>
      <c r="AA493" s="129"/>
      <c r="AB493" s="129"/>
      <c r="AC493" s="129"/>
      <c r="AD493" s="129"/>
      <c r="AE493" s="129"/>
      <c r="AF493" s="198"/>
      <c r="AG493" s="198"/>
      <c r="AH493" s="150"/>
      <c r="AI493" s="150"/>
      <c r="AJ493" s="150"/>
      <c r="AK493" s="150"/>
      <c r="AL493" s="150"/>
      <c r="AM493" s="150"/>
      <c r="AN493" s="150"/>
      <c r="AO493" s="150"/>
      <c r="AP493" s="150"/>
      <c r="AQ493" s="150"/>
      <c r="AR493" s="150"/>
      <c r="AS493" s="150"/>
      <c r="AT493" s="150"/>
      <c r="AU493" s="150"/>
      <c r="AV493" s="150"/>
      <c r="AW493" s="150"/>
      <c r="AX493" s="150"/>
      <c r="AY493" s="150"/>
      <c r="AZ493" s="129">
        <v>0.43164682539668647</v>
      </c>
      <c r="BA493" s="129">
        <v>0.90357142857116068</v>
      </c>
      <c r="BB493" s="129">
        <v>0.86438492063465266</v>
      </c>
      <c r="BC493" s="129">
        <v>0.85803571428545633</v>
      </c>
      <c r="BD493" s="129">
        <v>0.74930555555533729</v>
      </c>
      <c r="BE493" s="129">
        <v>0.89632936507909711</v>
      </c>
      <c r="BF493" s="129">
        <v>0.90109126984099219</v>
      </c>
      <c r="BG493" s="129">
        <v>0.87996031746005954</v>
      </c>
      <c r="BH493" s="129">
        <v>0.83869047619027781</v>
      </c>
      <c r="BI493" s="129">
        <v>0.89285714285689488</v>
      </c>
      <c r="BJ493" s="129">
        <v>0.85992063492038673</v>
      </c>
      <c r="BK493" s="129">
        <v>0.92678571428547618</v>
      </c>
      <c r="BL493" s="129">
        <v>0.88900000000000001</v>
      </c>
      <c r="BM493" s="129">
        <v>0.8051587301585913</v>
      </c>
      <c r="BN493" s="129">
        <v>0.84523809523795634</v>
      </c>
      <c r="BO493" s="129">
        <v>0.89503968253954347</v>
      </c>
      <c r="BP493" s="129">
        <v>0.8676587301585913</v>
      </c>
      <c r="BQ493" s="129">
        <v>0.86259920634906739</v>
      </c>
      <c r="BR493" s="129">
        <v>0.87</v>
      </c>
      <c r="BS493" s="129">
        <v>0.84799999999999998</v>
      </c>
      <c r="BT493" s="129">
        <v>0.82099999999999995</v>
      </c>
      <c r="BU493" s="129">
        <v>0.89500000000000002</v>
      </c>
      <c r="BV493" s="129">
        <v>0.88869047619035713</v>
      </c>
      <c r="BW493" s="129">
        <v>0.874</v>
      </c>
      <c r="BX493" s="129">
        <v>0.8835317460316171</v>
      </c>
      <c r="BY493" s="129">
        <v>0.84186507936494037</v>
      </c>
      <c r="BZ493" s="129">
        <v>0.87559523809485118</v>
      </c>
      <c r="CA493" s="129">
        <v>0.86240079365041666</v>
      </c>
      <c r="CB493" s="129">
        <v>0.88</v>
      </c>
      <c r="CC493" s="129">
        <v>0.88</v>
      </c>
      <c r="CD493" s="129">
        <v>0.9</v>
      </c>
      <c r="CE493" s="129">
        <v>0.90962301587261918</v>
      </c>
      <c r="CF493" s="129">
        <v>0.72</v>
      </c>
      <c r="CG493" s="129">
        <v>0.93</v>
      </c>
      <c r="CH493" s="129">
        <v>0.91488095238054556</v>
      </c>
      <c r="CI493" s="150">
        <v>0.91984126984087311</v>
      </c>
      <c r="CJ493" s="150">
        <v>0.87132936507897818</v>
      </c>
      <c r="CK493" s="150">
        <v>0.89583333333292658</v>
      </c>
      <c r="CL493" s="150">
        <v>0.90496031745991079</v>
      </c>
      <c r="CM493" s="150">
        <v>0.9</v>
      </c>
      <c r="CN493" s="150">
        <v>0.84</v>
      </c>
      <c r="CO493" s="150">
        <v>0.88</v>
      </c>
      <c r="CP493" s="150">
        <v>0.88501984126945443</v>
      </c>
      <c r="CQ493" s="150">
        <v>0.87976190476150795</v>
      </c>
      <c r="CR493" s="150">
        <v>0.89821428571388906</v>
      </c>
      <c r="CS493" s="150">
        <v>0.87242063492023803</v>
      </c>
      <c r="CT493" s="150">
        <v>0.90853174603134923</v>
      </c>
      <c r="CU493" s="150">
        <v>0.90694444444404765</v>
      </c>
      <c r="CV493" s="150">
        <v>0.86329365079326392</v>
      </c>
      <c r="CW493" s="150">
        <v>0.89</v>
      </c>
      <c r="CX493" s="129">
        <v>0.86517857142817467</v>
      </c>
      <c r="CY493" s="129"/>
      <c r="CZ493" s="129"/>
      <c r="DA493" s="129"/>
      <c r="DB493" s="129"/>
      <c r="DC493" s="129"/>
      <c r="DD493" s="129"/>
      <c r="DE493" s="129"/>
      <c r="DF493" s="129"/>
      <c r="DG493" s="129"/>
      <c r="DH493" s="129"/>
      <c r="DI493" s="129"/>
      <c r="DJ493" s="129"/>
      <c r="DK493" s="129"/>
      <c r="DL493" s="129"/>
      <c r="DM493" s="129"/>
      <c r="DN493" s="129"/>
      <c r="DO493" s="129"/>
      <c r="DP493" s="129"/>
      <c r="DQ493" s="129"/>
      <c r="DR493" s="129"/>
      <c r="DS493" s="129"/>
      <c r="DT493" s="129"/>
      <c r="DU493" s="129"/>
      <c r="DV493" s="129"/>
      <c r="DW493" s="129"/>
      <c r="DX493" s="129"/>
      <c r="DY493" s="129"/>
      <c r="DZ493" s="129"/>
      <c r="EA493" s="129"/>
      <c r="EB493" s="129"/>
      <c r="EC493" s="129"/>
      <c r="ED493" s="129"/>
      <c r="EE493" s="129"/>
      <c r="EF493" s="129"/>
      <c r="EG493" s="129"/>
      <c r="EH493" s="129"/>
    </row>
    <row r="494" spans="2:138" s="264" customFormat="1">
      <c r="B494" s="255" t="s">
        <v>628</v>
      </c>
      <c r="C494" s="253"/>
      <c r="D494" s="263"/>
      <c r="E494" s="263"/>
      <c r="F494" s="263"/>
      <c r="H494" s="266"/>
      <c r="I494" s="266"/>
      <c r="J494" s="266"/>
      <c r="K494" s="266"/>
      <c r="L494" s="266"/>
      <c r="M494" s="266"/>
      <c r="N494" s="266"/>
      <c r="O494" s="266"/>
      <c r="P494" s="266"/>
      <c r="Q494" s="266"/>
      <c r="R494" s="266"/>
      <c r="S494" s="266"/>
      <c r="T494" s="267"/>
      <c r="U494" s="267"/>
      <c r="V494" s="267"/>
      <c r="W494" s="266"/>
      <c r="X494" s="266"/>
      <c r="Y494" s="266"/>
      <c r="Z494" s="266"/>
      <c r="AA494" s="266"/>
      <c r="AB494" s="266"/>
      <c r="AC494" s="266"/>
      <c r="AD494" s="266"/>
      <c r="AE494" s="266"/>
      <c r="AF494" s="269"/>
      <c r="AG494" s="269"/>
      <c r="AH494" s="268"/>
      <c r="AI494" s="268"/>
      <c r="AJ494" s="268"/>
      <c r="AK494" s="268"/>
      <c r="AL494" s="268"/>
      <c r="AM494" s="268"/>
      <c r="AN494" s="268"/>
      <c r="AO494" s="268"/>
      <c r="AP494" s="268"/>
      <c r="AQ494" s="268"/>
      <c r="AR494" s="268"/>
      <c r="AS494" s="268"/>
      <c r="AT494" s="268"/>
      <c r="AU494" s="268"/>
      <c r="AV494" s="268"/>
      <c r="AW494" s="268"/>
      <c r="AX494" s="268"/>
      <c r="AY494" s="268"/>
      <c r="AZ494" s="266"/>
      <c r="BA494" s="266"/>
      <c r="BB494" s="266"/>
      <c r="BC494" s="266"/>
      <c r="BD494" s="266"/>
      <c r="BE494" s="266"/>
      <c r="BF494" s="266"/>
      <c r="BG494" s="266"/>
      <c r="BH494" s="266"/>
      <c r="BI494" s="266"/>
      <c r="BJ494" s="266"/>
      <c r="BK494" s="266"/>
      <c r="BL494" s="266"/>
      <c r="BM494" s="266"/>
      <c r="BN494" s="266"/>
      <c r="BO494" s="266"/>
      <c r="BP494" s="266"/>
      <c r="BQ494" s="266"/>
      <c r="BR494" s="266"/>
      <c r="BS494" s="266"/>
      <c r="BT494" s="266"/>
      <c r="BU494" s="266"/>
      <c r="BV494" s="266"/>
      <c r="BW494" s="266"/>
      <c r="BX494" s="266"/>
      <c r="BY494" s="266"/>
      <c r="BZ494" s="266"/>
      <c r="CA494" s="266"/>
      <c r="CB494" s="266"/>
      <c r="CC494" s="266"/>
      <c r="CD494" s="266"/>
      <c r="CE494" s="266"/>
      <c r="CF494" s="269"/>
      <c r="CG494" s="269"/>
      <c r="CH494" s="269"/>
      <c r="CI494" s="268"/>
      <c r="CJ494" s="268"/>
      <c r="CK494" s="268"/>
      <c r="CL494" s="268"/>
      <c r="CM494" s="268">
        <v>168</v>
      </c>
      <c r="CN494" s="268">
        <v>168</v>
      </c>
      <c r="CO494" s="268"/>
      <c r="CP494" s="268"/>
      <c r="CQ494" s="268"/>
      <c r="CR494" s="268"/>
      <c r="CS494" s="268"/>
      <c r="CT494" s="268"/>
      <c r="CU494" s="268"/>
      <c r="CV494" s="268"/>
      <c r="CW494" s="268"/>
      <c r="CX494" s="269"/>
      <c r="CY494" s="269"/>
      <c r="CZ494" s="269"/>
      <c r="DA494" s="269"/>
      <c r="DB494" s="269"/>
      <c r="DC494" s="269"/>
      <c r="DD494" s="269"/>
      <c r="DE494" s="269"/>
      <c r="DF494" s="269"/>
      <c r="DG494" s="269"/>
      <c r="DH494" s="269"/>
      <c r="DI494" s="269"/>
      <c r="DJ494" s="269"/>
      <c r="DK494" s="269"/>
      <c r="DL494" s="269"/>
      <c r="DM494" s="269"/>
      <c r="DN494" s="269"/>
      <c r="DO494" s="269"/>
      <c r="DP494" s="269"/>
      <c r="DQ494" s="269"/>
      <c r="DR494" s="269"/>
      <c r="DS494" s="269"/>
      <c r="DT494" s="269"/>
      <c r="DU494" s="269"/>
      <c r="DV494" s="269"/>
      <c r="DW494" s="269"/>
      <c r="DX494" s="269"/>
      <c r="DY494" s="269"/>
      <c r="DZ494" s="269"/>
      <c r="EA494" s="269"/>
      <c r="EB494" s="269"/>
      <c r="EC494" s="269"/>
      <c r="ED494" s="269"/>
      <c r="EE494" s="269"/>
      <c r="EF494" s="269"/>
      <c r="EG494" s="269"/>
      <c r="EH494" s="269"/>
    </row>
    <row r="495" spans="2:138">
      <c r="B495" s="104" t="s">
        <v>629</v>
      </c>
      <c r="C495" s="106" t="s">
        <v>153</v>
      </c>
      <c r="H495" s="96">
        <v>365750.02428630774</v>
      </c>
      <c r="I495" s="96">
        <v>369856.73486700002</v>
      </c>
      <c r="J495" s="96">
        <v>410916.03699700005</v>
      </c>
      <c r="K495" s="96">
        <v>332781.54798904009</v>
      </c>
      <c r="L495" s="96">
        <v>404950.19370669231</v>
      </c>
      <c r="M495" s="96">
        <v>370039.53223915381</v>
      </c>
      <c r="N495" s="96">
        <v>381690.48613176931</v>
      </c>
      <c r="O495" s="96">
        <v>367594.75347999984</v>
      </c>
      <c r="P495" s="96">
        <v>392294.58095492306</v>
      </c>
      <c r="Q495" s="96">
        <v>416084.85048346163</v>
      </c>
      <c r="R495" s="96">
        <v>391221</v>
      </c>
      <c r="S495" s="96">
        <v>418837.56397361541</v>
      </c>
      <c r="T495" s="183">
        <v>429984</v>
      </c>
      <c r="U495" s="183">
        <v>386758.86021800007</v>
      </c>
      <c r="V495" s="183">
        <v>416403.67541338463</v>
      </c>
      <c r="W495" s="96"/>
      <c r="X495" s="96"/>
      <c r="Y495" s="96"/>
      <c r="Z495" s="96"/>
      <c r="AA495" s="96"/>
      <c r="AB495" s="96"/>
      <c r="AC495" s="96"/>
      <c r="AD495" s="96"/>
      <c r="AE495" s="96"/>
      <c r="AF495" s="93"/>
      <c r="AG495" s="93"/>
      <c r="AH495" s="183"/>
      <c r="AI495" s="183"/>
      <c r="AJ495" s="183"/>
      <c r="AK495" s="183"/>
      <c r="AL495" s="183"/>
      <c r="AM495" s="183"/>
      <c r="AN495" s="183"/>
      <c r="AO495" s="183"/>
      <c r="AP495" s="183"/>
      <c r="AQ495" s="183"/>
      <c r="AR495" s="183"/>
      <c r="AS495" s="183"/>
      <c r="AT495" s="183"/>
      <c r="AU495" s="183"/>
      <c r="AV495" s="183"/>
      <c r="AW495" s="183"/>
      <c r="AX495" s="183"/>
      <c r="AY495" s="183"/>
      <c r="AZ495" s="96">
        <v>92854.09342723075</v>
      </c>
      <c r="BA495" s="96">
        <v>95017.826046999995</v>
      </c>
      <c r="BB495" s="96">
        <v>96180.787989000004</v>
      </c>
      <c r="BC495" s="96">
        <v>85958.652719461534</v>
      </c>
      <c r="BD495" s="96">
        <v>82053.603893000007</v>
      </c>
      <c r="BE495" s="96">
        <v>91573.993286000012</v>
      </c>
      <c r="BF495" s="96">
        <v>92250.602153153857</v>
      </c>
      <c r="BG495" s="96">
        <v>90326.855757000012</v>
      </c>
      <c r="BH495" s="96">
        <v>71855.334950999997</v>
      </c>
      <c r="BI495" s="96">
        <v>93074.590563000005</v>
      </c>
      <c r="BJ495" s="96">
        <v>85769.447235</v>
      </c>
      <c r="BK495" s="96">
        <v>78958.90236376923</v>
      </c>
      <c r="BL495" s="96">
        <v>90837</v>
      </c>
      <c r="BM495" s="96">
        <v>62994.619024000014</v>
      </c>
      <c r="BN495" s="96">
        <v>87100.491359000007</v>
      </c>
      <c r="BO495" s="96">
        <v>91042.696563000005</v>
      </c>
      <c r="BP495" s="96">
        <v>88574.818541000001</v>
      </c>
      <c r="BQ495" s="96">
        <v>89530.090330000006</v>
      </c>
      <c r="BR495" s="96">
        <v>85647</v>
      </c>
      <c r="BS495" s="96">
        <v>95532</v>
      </c>
      <c r="BT495" s="96">
        <v>94025</v>
      </c>
      <c r="BU495" s="96">
        <v>92006</v>
      </c>
      <c r="BV495" s="96">
        <v>97308.504758769239</v>
      </c>
      <c r="BW495" s="96">
        <v>89755</v>
      </c>
      <c r="BX495" s="96">
        <v>97444.395089153841</v>
      </c>
      <c r="BY495" s="96">
        <v>92283.345121846156</v>
      </c>
      <c r="BZ495" s="96">
        <v>95605.080371923075</v>
      </c>
      <c r="CA495" s="96">
        <v>87272.347027538475</v>
      </c>
      <c r="CB495" s="96">
        <v>90078</v>
      </c>
      <c r="CC495" s="96">
        <v>91973</v>
      </c>
      <c r="CD495" s="96">
        <v>99171</v>
      </c>
      <c r="CE495" s="96">
        <v>97355.75493499999</v>
      </c>
      <c r="CF495" s="96">
        <v>87584</v>
      </c>
      <c r="CG495" s="96">
        <v>96321</v>
      </c>
      <c r="CH495" s="96">
        <v>94118.334196999989</v>
      </c>
      <c r="CI495" s="183">
        <v>105649.4097443846</v>
      </c>
      <c r="CJ495" s="183">
        <v>79388.047646000006</v>
      </c>
      <c r="CK495" s="183">
        <v>102621.03237399999</v>
      </c>
      <c r="CL495" s="183">
        <v>98141.423663999987</v>
      </c>
      <c r="CM495" s="183">
        <v>105160</v>
      </c>
      <c r="CN495" s="183">
        <v>90637</v>
      </c>
      <c r="CO495" s="183">
        <v>101235</v>
      </c>
      <c r="CP495" s="183">
        <v>92851.814427999998</v>
      </c>
      <c r="CQ495" s="183">
        <v>95532.699139999997</v>
      </c>
      <c r="CR495" s="183">
        <v>98376.368653999991</v>
      </c>
      <c r="CS495" s="183">
        <v>90049.183803000007</v>
      </c>
      <c r="CT495" s="183">
        <v>91602.68413315386</v>
      </c>
      <c r="CU495" s="183">
        <v>93340.677385538467</v>
      </c>
      <c r="CV495" s="183">
        <v>100102.776766</v>
      </c>
      <c r="CW495" s="183">
        <v>96925</v>
      </c>
      <c r="CX495" s="96">
        <v>102040.604443</v>
      </c>
      <c r="CY495" s="96"/>
      <c r="CZ495" s="96"/>
      <c r="DA495" s="96"/>
      <c r="DB495" s="96"/>
      <c r="DC495" s="96"/>
      <c r="DD495" s="96"/>
      <c r="DE495" s="96"/>
      <c r="DF495" s="96"/>
      <c r="DG495" s="96"/>
      <c r="DH495" s="96"/>
      <c r="DI495" s="96"/>
      <c r="DJ495" s="96"/>
      <c r="DK495" s="96"/>
      <c r="DL495" s="96"/>
      <c r="DM495" s="96"/>
      <c r="DN495" s="96"/>
      <c r="DO495" s="96"/>
      <c r="DP495" s="96"/>
      <c r="DQ495" s="96"/>
      <c r="DR495" s="96"/>
      <c r="DS495" s="96"/>
      <c r="DT495" s="96"/>
      <c r="DU495" s="96"/>
      <c r="DV495" s="96"/>
      <c r="DW495" s="96"/>
      <c r="DX495" s="96"/>
      <c r="DY495" s="96"/>
      <c r="DZ495" s="96"/>
      <c r="EA495" s="96"/>
      <c r="EB495" s="96"/>
      <c r="EC495" s="96"/>
      <c r="ED495" s="96"/>
      <c r="EE495" s="96"/>
      <c r="EF495" s="96"/>
      <c r="EG495" s="96"/>
      <c r="EH495" s="96"/>
    </row>
    <row r="496" spans="2:138">
      <c r="B496" s="105" t="s">
        <v>630</v>
      </c>
      <c r="C496" s="106" t="s">
        <v>181</v>
      </c>
      <c r="H496" s="96">
        <v>642.41666666647995</v>
      </c>
      <c r="I496" s="96">
        <v>651.26666666646327</v>
      </c>
      <c r="J496" s="96">
        <v>721.74999999979661</v>
      </c>
      <c r="K496" s="96">
        <v>634.8333333331334</v>
      </c>
      <c r="L496" s="96">
        <v>719.18333333313342</v>
      </c>
      <c r="M496" s="96">
        <v>692.23333333313985</v>
      </c>
      <c r="N496" s="96">
        <v>726.29999999980328</v>
      </c>
      <c r="O496" s="96">
        <v>682.79999999980328</v>
      </c>
      <c r="P496" s="96">
        <v>699.74999999979673</v>
      </c>
      <c r="Q496" s="96">
        <v>724.31666666646333</v>
      </c>
      <c r="R496" s="96">
        <v>702</v>
      </c>
      <c r="S496" s="96">
        <v>727.83333333312999</v>
      </c>
      <c r="T496" s="183">
        <v>704</v>
      </c>
      <c r="U496" s="183">
        <v>651.01666666646327</v>
      </c>
      <c r="V496" s="183">
        <v>725.98333333312996</v>
      </c>
      <c r="W496" s="96"/>
      <c r="X496" s="96"/>
      <c r="Y496" s="96"/>
      <c r="Z496" s="96"/>
      <c r="AA496" s="96"/>
      <c r="AB496" s="96"/>
      <c r="AC496" s="96"/>
      <c r="AD496" s="96"/>
      <c r="AE496" s="96"/>
      <c r="AF496" s="94"/>
      <c r="AG496" s="94"/>
      <c r="AH496" s="183"/>
      <c r="AI496" s="183"/>
      <c r="AJ496" s="183"/>
      <c r="AK496" s="183"/>
      <c r="AL496" s="183"/>
      <c r="AM496" s="183"/>
      <c r="AN496" s="183"/>
      <c r="AO496" s="183"/>
      <c r="AP496" s="183"/>
      <c r="AQ496" s="183"/>
      <c r="AR496" s="183"/>
      <c r="AS496" s="183"/>
      <c r="AT496" s="183"/>
      <c r="AU496" s="183"/>
      <c r="AV496" s="183"/>
      <c r="AW496" s="183"/>
      <c r="AX496" s="183"/>
      <c r="AY496" s="183"/>
      <c r="AZ496" s="96">
        <v>164.99999999995333</v>
      </c>
      <c r="BA496" s="96">
        <v>164.76666666662004</v>
      </c>
      <c r="BB496" s="96">
        <v>166.43333333329002</v>
      </c>
      <c r="BC496" s="96">
        <v>151.44999999995667</v>
      </c>
      <c r="BD496" s="96">
        <v>167.31666666661999</v>
      </c>
      <c r="BE496" s="96">
        <v>166.48333333328668</v>
      </c>
      <c r="BF496" s="96">
        <v>167.09999999995335</v>
      </c>
      <c r="BG496" s="96">
        <v>166.21666666662333</v>
      </c>
      <c r="BH496" s="96">
        <v>130.19999999996</v>
      </c>
      <c r="BI496" s="96">
        <v>166.21666666662003</v>
      </c>
      <c r="BJ496" s="96">
        <v>167.29999999995334</v>
      </c>
      <c r="BK496" s="96">
        <v>167.99999999995669</v>
      </c>
      <c r="BL496" s="96">
        <v>168</v>
      </c>
      <c r="BM496" s="96">
        <v>116.99999999996334</v>
      </c>
      <c r="BN496" s="96">
        <v>163.11666666662001</v>
      </c>
      <c r="BO496" s="96">
        <v>166.79999999995331</v>
      </c>
      <c r="BP496" s="96">
        <v>164.11666666662001</v>
      </c>
      <c r="BQ496" s="96">
        <v>165.83333333328665</v>
      </c>
      <c r="BR496" s="96">
        <v>151</v>
      </c>
      <c r="BS496" s="96">
        <v>167</v>
      </c>
      <c r="BT496" s="96">
        <v>167</v>
      </c>
      <c r="BU496" s="96">
        <v>168</v>
      </c>
      <c r="BV496" s="96">
        <v>165.09999999995333</v>
      </c>
      <c r="BW496" s="96">
        <v>154</v>
      </c>
      <c r="BX496" s="96">
        <v>167.06666666662002</v>
      </c>
      <c r="BY496" s="96">
        <v>166.18333333328667</v>
      </c>
      <c r="BZ496" s="96">
        <v>166.8333333332867</v>
      </c>
      <c r="CA496" s="96">
        <v>153.44999999995667</v>
      </c>
      <c r="CB496" s="96">
        <v>166</v>
      </c>
      <c r="CC496" s="96">
        <v>168</v>
      </c>
      <c r="CD496" s="96">
        <v>168</v>
      </c>
      <c r="CE496" s="96">
        <v>165.59999999995333</v>
      </c>
      <c r="CF496" s="96">
        <v>154</v>
      </c>
      <c r="CG496" s="96">
        <v>168</v>
      </c>
      <c r="CH496" s="96">
        <v>167.99999999995333</v>
      </c>
      <c r="CI496" s="183">
        <v>167.54999999995334</v>
      </c>
      <c r="CJ496" s="183">
        <v>130.33333333329168</v>
      </c>
      <c r="CK496" s="183">
        <v>166.8333333332867</v>
      </c>
      <c r="CL496" s="183">
        <v>167.74999999995333</v>
      </c>
      <c r="CM496" s="183">
        <v>168</v>
      </c>
      <c r="CN496" s="183">
        <v>155</v>
      </c>
      <c r="CO496" s="183">
        <v>168</v>
      </c>
      <c r="CP496" s="183">
        <v>166.14999999995334</v>
      </c>
      <c r="CQ496" s="183">
        <v>162.16666666662002</v>
      </c>
      <c r="CR496" s="183">
        <v>167.23333333328668</v>
      </c>
      <c r="CS496" s="183">
        <v>151.88333333329001</v>
      </c>
      <c r="CT496" s="183">
        <v>167.3333333332867</v>
      </c>
      <c r="CU496" s="183">
        <v>167.53333333328669</v>
      </c>
      <c r="CV496" s="183">
        <v>167.56666666661999</v>
      </c>
      <c r="CW496" s="183">
        <v>153</v>
      </c>
      <c r="CX496" s="96">
        <v>167.79999999995334</v>
      </c>
      <c r="CY496" s="96"/>
      <c r="CZ496" s="96"/>
      <c r="DA496" s="96"/>
      <c r="DB496" s="96"/>
      <c r="DC496" s="96"/>
      <c r="DD496" s="96"/>
      <c r="DE496" s="96"/>
      <c r="DF496" s="96"/>
      <c r="DG496" s="96"/>
      <c r="DH496" s="96"/>
      <c r="DI496" s="96"/>
      <c r="DJ496" s="96"/>
      <c r="DK496" s="96"/>
      <c r="DL496" s="96"/>
      <c r="DM496" s="96"/>
      <c r="DN496" s="96"/>
      <c r="DO496" s="96"/>
      <c r="DP496" s="96"/>
      <c r="DQ496" s="96"/>
      <c r="DR496" s="96"/>
      <c r="DS496" s="96"/>
      <c r="DT496" s="96"/>
      <c r="DU496" s="96"/>
      <c r="DV496" s="96"/>
      <c r="DW496" s="96"/>
      <c r="DX496" s="96"/>
      <c r="DY496" s="96"/>
      <c r="DZ496" s="96"/>
      <c r="EA496" s="96"/>
      <c r="EB496" s="96"/>
      <c r="EC496" s="96"/>
      <c r="ED496" s="96"/>
      <c r="EE496" s="96"/>
      <c r="EF496" s="96"/>
      <c r="EG496" s="96"/>
      <c r="EH496" s="96"/>
    </row>
    <row r="497" spans="2:138">
      <c r="B497" s="105" t="s">
        <v>631</v>
      </c>
      <c r="C497" s="106" t="s">
        <v>181</v>
      </c>
      <c r="H497" s="96">
        <v>634.41666666639514</v>
      </c>
      <c r="I497" s="96">
        <v>648.26666666639142</v>
      </c>
      <c r="J497" s="96">
        <v>718.3166666663617</v>
      </c>
      <c r="K497" s="96">
        <v>623.0333333330517</v>
      </c>
      <c r="L497" s="96">
        <v>710.33333333302983</v>
      </c>
      <c r="M497" s="96">
        <v>679.94999999971003</v>
      </c>
      <c r="N497" s="96">
        <v>713.29999999970335</v>
      </c>
      <c r="O497" s="96">
        <v>664.33333333304336</v>
      </c>
      <c r="P497" s="96">
        <v>688.89999999970337</v>
      </c>
      <c r="Q497" s="96">
        <v>709.38333333302626</v>
      </c>
      <c r="R497" s="96">
        <v>694</v>
      </c>
      <c r="S497" s="96">
        <v>721.08333333302664</v>
      </c>
      <c r="T497" s="183">
        <v>697</v>
      </c>
      <c r="U497" s="183">
        <v>642.9666666663901</v>
      </c>
      <c r="V497" s="183">
        <v>720.04999999969323</v>
      </c>
      <c r="W497" s="96"/>
      <c r="X497" s="96"/>
      <c r="Y497" s="96"/>
      <c r="Z497" s="96"/>
      <c r="AA497" s="96"/>
      <c r="AB497" s="96"/>
      <c r="AC497" s="96"/>
      <c r="AD497" s="96"/>
      <c r="AE497" s="96"/>
      <c r="AF497" s="94"/>
      <c r="AG497" s="94"/>
      <c r="AH497" s="183"/>
      <c r="AI497" s="183"/>
      <c r="AJ497" s="183"/>
      <c r="AK497" s="183"/>
      <c r="AL497" s="183"/>
      <c r="AM497" s="183"/>
      <c r="AN497" s="183"/>
      <c r="AO497" s="183"/>
      <c r="AP497" s="183"/>
      <c r="AQ497" s="183"/>
      <c r="AR497" s="183"/>
      <c r="AS497" s="183"/>
      <c r="AT497" s="183"/>
      <c r="AU497" s="183"/>
      <c r="AV497" s="183"/>
      <c r="AW497" s="183"/>
      <c r="AX497" s="183"/>
      <c r="AY497" s="183"/>
      <c r="AZ497" s="96">
        <v>161.09999999992999</v>
      </c>
      <c r="BA497" s="96">
        <v>164.24999999992997</v>
      </c>
      <c r="BB497" s="96">
        <v>163.44999999993331</v>
      </c>
      <c r="BC497" s="96">
        <v>150.51666666659997</v>
      </c>
      <c r="BD497" s="96">
        <v>162.41666666659668</v>
      </c>
      <c r="BE497" s="96">
        <v>162.56666666659666</v>
      </c>
      <c r="BF497" s="96">
        <v>165.11666666659664</v>
      </c>
      <c r="BG497" s="96">
        <v>165.08333333326667</v>
      </c>
      <c r="BH497" s="96">
        <v>128.88333333327665</v>
      </c>
      <c r="BI497" s="96">
        <v>163.29999999992998</v>
      </c>
      <c r="BJ497" s="96">
        <v>163.98333333326335</v>
      </c>
      <c r="BK497" s="96">
        <v>166.19999999993334</v>
      </c>
      <c r="BL497" s="96">
        <v>163</v>
      </c>
      <c r="BM497" s="96">
        <v>115.74999999995001</v>
      </c>
      <c r="BN497" s="96">
        <v>158.63333333326329</v>
      </c>
      <c r="BO497" s="96">
        <v>163.88333333326332</v>
      </c>
      <c r="BP497" s="96">
        <v>156.69999999992999</v>
      </c>
      <c r="BQ497" s="96">
        <v>160.04999999992998</v>
      </c>
      <c r="BR497" s="96">
        <v>149</v>
      </c>
      <c r="BS497" s="96">
        <v>165</v>
      </c>
      <c r="BT497" s="96">
        <v>166</v>
      </c>
      <c r="BU497" s="96">
        <v>164</v>
      </c>
      <c r="BV497" s="96">
        <v>164.34999999992999</v>
      </c>
      <c r="BW497" s="96">
        <v>149</v>
      </c>
      <c r="BX497" s="96">
        <v>165.38333333326335</v>
      </c>
      <c r="BY497" s="96">
        <v>161.56666666659666</v>
      </c>
      <c r="BZ497" s="96">
        <v>163.38333333326335</v>
      </c>
      <c r="CA497" s="96">
        <v>152.46666666659996</v>
      </c>
      <c r="CB497" s="96">
        <v>164</v>
      </c>
      <c r="CC497" s="96">
        <v>166</v>
      </c>
      <c r="CD497" s="96">
        <v>166</v>
      </c>
      <c r="CE497" s="96">
        <v>163.76666666659668</v>
      </c>
      <c r="CF497" s="96">
        <v>153</v>
      </c>
      <c r="CG497" s="96">
        <v>167</v>
      </c>
      <c r="CH497" s="96">
        <v>167.03333333326333</v>
      </c>
      <c r="CI497" s="183">
        <v>165.98333333326335</v>
      </c>
      <c r="CJ497" s="183">
        <v>129.84999999993835</v>
      </c>
      <c r="CK497" s="183">
        <v>166.06666666659669</v>
      </c>
      <c r="CL497" s="183">
        <v>163.49999999993</v>
      </c>
      <c r="CM497" s="183">
        <v>165</v>
      </c>
      <c r="CN497" s="183">
        <v>154</v>
      </c>
      <c r="CO497" s="183">
        <v>164</v>
      </c>
      <c r="CP497" s="183">
        <v>165.01666666659665</v>
      </c>
      <c r="CQ497" s="183">
        <v>160.84999999992999</v>
      </c>
      <c r="CR497" s="183">
        <v>165.44999999992999</v>
      </c>
      <c r="CS497" s="183">
        <v>151.38333333326668</v>
      </c>
      <c r="CT497" s="183">
        <v>165.26666666659665</v>
      </c>
      <c r="CU497" s="183">
        <v>166.43333333326333</v>
      </c>
      <c r="CV497" s="183">
        <v>165.64999999993</v>
      </c>
      <c r="CW497" s="183">
        <v>150</v>
      </c>
      <c r="CX497" s="96">
        <v>165.91666666659665</v>
      </c>
      <c r="CY497" s="96"/>
      <c r="CZ497" s="96"/>
      <c r="DA497" s="96"/>
      <c r="DB497" s="96"/>
      <c r="DC497" s="96"/>
      <c r="DD497" s="96"/>
      <c r="DE497" s="96"/>
      <c r="DF497" s="96"/>
      <c r="DG497" s="96"/>
      <c r="DH497" s="96"/>
      <c r="DI497" s="96"/>
      <c r="DJ497" s="96"/>
      <c r="DK497" s="96"/>
      <c r="DL497" s="96"/>
      <c r="DM497" s="96"/>
      <c r="DN497" s="96"/>
      <c r="DO497" s="96"/>
      <c r="DP497" s="96"/>
      <c r="DQ497" s="96"/>
      <c r="DR497" s="96"/>
      <c r="DS497" s="96"/>
      <c r="DT497" s="96"/>
      <c r="DU497" s="96"/>
      <c r="DV497" s="96"/>
      <c r="DW497" s="96"/>
      <c r="DX497" s="96"/>
      <c r="DY497" s="96"/>
      <c r="DZ497" s="96"/>
      <c r="EA497" s="96"/>
      <c r="EB497" s="96"/>
      <c r="EC497" s="96"/>
      <c r="ED497" s="96"/>
      <c r="EE497" s="96"/>
      <c r="EF497" s="96"/>
      <c r="EG497" s="96"/>
      <c r="EH497" s="96"/>
    </row>
    <row r="498" spans="2:138">
      <c r="B498" s="104" t="s">
        <v>632</v>
      </c>
      <c r="C498" s="106" t="s">
        <v>264</v>
      </c>
      <c r="H498" s="137">
        <v>576.51389615625521</v>
      </c>
      <c r="I498" s="137">
        <v>570.53177941252113</v>
      </c>
      <c r="J498" s="137">
        <v>572.05415948932625</v>
      </c>
      <c r="K498" s="137">
        <v>534.1312096557549</v>
      </c>
      <c r="L498" s="137">
        <v>570.08474008474707</v>
      </c>
      <c r="M498" s="137">
        <v>544.21579857241215</v>
      </c>
      <c r="N498" s="137">
        <v>535.10512565810745</v>
      </c>
      <c r="O498" s="137">
        <v>553.32878095357796</v>
      </c>
      <c r="P498" s="137">
        <v>569.45069089140941</v>
      </c>
      <c r="Q498" s="137">
        <v>586.54444068835619</v>
      </c>
      <c r="R498" s="137">
        <v>564</v>
      </c>
      <c r="S498" s="137">
        <v>580.84488243216492</v>
      </c>
      <c r="T498" s="152">
        <v>617</v>
      </c>
      <c r="U498" s="152">
        <v>601.52241207657175</v>
      </c>
      <c r="V498" s="152">
        <v>578.2982784717201</v>
      </c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246"/>
      <c r="AG498" s="246"/>
      <c r="AH498" s="183"/>
      <c r="AI498" s="183"/>
      <c r="AJ498" s="183"/>
      <c r="AK498" s="183"/>
      <c r="AL498" s="183"/>
      <c r="AM498" s="183"/>
      <c r="AN498" s="183"/>
      <c r="AO498" s="183"/>
      <c r="AP498" s="183"/>
      <c r="AQ498" s="183"/>
      <c r="AR498" s="183"/>
      <c r="AS498" s="183"/>
      <c r="AT498" s="183"/>
      <c r="AU498" s="183"/>
      <c r="AV498" s="183"/>
      <c r="AW498" s="183"/>
      <c r="AX498" s="183"/>
      <c r="AY498" s="183"/>
      <c r="AZ498" s="137">
        <v>576.37550234184425</v>
      </c>
      <c r="BA498" s="137">
        <v>578.49513575062713</v>
      </c>
      <c r="BB498" s="137">
        <v>588.44165181425046</v>
      </c>
      <c r="BC498" s="137">
        <v>571.09059496954683</v>
      </c>
      <c r="BD498" s="137">
        <v>505.2043338719468</v>
      </c>
      <c r="BE498" s="137">
        <v>563.30116846036162</v>
      </c>
      <c r="BF498" s="137">
        <v>558.69951844065599</v>
      </c>
      <c r="BG498" s="137">
        <v>547.15914643333565</v>
      </c>
      <c r="BH498" s="137">
        <v>557.52231954763943</v>
      </c>
      <c r="BI498" s="137">
        <v>569.96075053912989</v>
      </c>
      <c r="BJ498" s="137">
        <v>523.03758858646165</v>
      </c>
      <c r="BK498" s="137">
        <v>475.08364839832069</v>
      </c>
      <c r="BL498" s="137">
        <v>558</v>
      </c>
      <c r="BM498" s="137">
        <v>544.22996996999757</v>
      </c>
      <c r="BN498" s="137">
        <v>549.06802705844802</v>
      </c>
      <c r="BO498" s="137">
        <v>555.53359033685888</v>
      </c>
      <c r="BP498" s="137">
        <v>565.25091602450277</v>
      </c>
      <c r="BQ498" s="137">
        <v>559.38825573282838</v>
      </c>
      <c r="BR498" s="137">
        <v>575</v>
      </c>
      <c r="BS498" s="137">
        <v>578</v>
      </c>
      <c r="BT498" s="137">
        <v>568</v>
      </c>
      <c r="BU498" s="137">
        <v>560</v>
      </c>
      <c r="BV498" s="137">
        <v>592.08095381083479</v>
      </c>
      <c r="BW498" s="137">
        <v>604</v>
      </c>
      <c r="BX498" s="137">
        <v>589.20323544812095</v>
      </c>
      <c r="BY498" s="137">
        <v>571.17812124130069</v>
      </c>
      <c r="BZ498" s="137">
        <v>585.15809673751312</v>
      </c>
      <c r="CA498" s="137">
        <v>572.40280079302568</v>
      </c>
      <c r="CB498" s="137">
        <v>548</v>
      </c>
      <c r="CC498" s="137">
        <v>554</v>
      </c>
      <c r="CD498" s="137">
        <v>598</v>
      </c>
      <c r="CE498" s="137">
        <v>594.47845472241966</v>
      </c>
      <c r="CF498" s="96">
        <v>574</v>
      </c>
      <c r="CG498" s="96">
        <v>578</v>
      </c>
      <c r="CH498" s="96">
        <v>563.47037036742825</v>
      </c>
      <c r="CI498" s="183">
        <v>636.50613361439389</v>
      </c>
      <c r="CJ498" s="183">
        <v>611.38273119782593</v>
      </c>
      <c r="CK498" s="183">
        <v>617.95081718612948</v>
      </c>
      <c r="CL498" s="183">
        <v>600.25335574337623</v>
      </c>
      <c r="CM498" s="183">
        <v>636</v>
      </c>
      <c r="CN498" s="183">
        <v>588</v>
      </c>
      <c r="CO498" s="183">
        <v>616</v>
      </c>
      <c r="CP498" s="183">
        <v>562.68143275248599</v>
      </c>
      <c r="CQ498" s="183">
        <v>593.92414759118174</v>
      </c>
      <c r="CR498" s="183">
        <v>594.59878304044503</v>
      </c>
      <c r="CS498" s="183">
        <v>594.84212574946378</v>
      </c>
      <c r="CT498" s="183">
        <v>554.27198951104879</v>
      </c>
      <c r="CU498" s="183">
        <v>560.82922522878664</v>
      </c>
      <c r="CV498" s="183">
        <v>604.30290833711013</v>
      </c>
      <c r="CW498" s="183">
        <v>645</v>
      </c>
      <c r="CX498" s="96">
        <v>615.01117695455389</v>
      </c>
      <c r="CY498" s="96"/>
      <c r="CZ498" s="96"/>
      <c r="DA498" s="96"/>
      <c r="DB498" s="96"/>
      <c r="DC498" s="96"/>
      <c r="DD498" s="96"/>
      <c r="DE498" s="96"/>
      <c r="DF498" s="96"/>
      <c r="DG498" s="96"/>
      <c r="DH498" s="96"/>
      <c r="DI498" s="96"/>
      <c r="DJ498" s="96"/>
      <c r="DK498" s="96"/>
      <c r="DL498" s="96"/>
      <c r="DM498" s="96"/>
      <c r="DN498" s="96"/>
      <c r="DO498" s="96"/>
      <c r="DP498" s="96"/>
      <c r="DQ498" s="96"/>
      <c r="DR498" s="96"/>
      <c r="DS498" s="96"/>
      <c r="DT498" s="96"/>
      <c r="DU498" s="96"/>
      <c r="DV498" s="96"/>
      <c r="DW498" s="96"/>
      <c r="DX498" s="96"/>
      <c r="DY498" s="96"/>
      <c r="DZ498" s="96"/>
      <c r="EA498" s="96"/>
      <c r="EB498" s="96"/>
      <c r="EC498" s="96"/>
      <c r="ED498" s="96"/>
      <c r="EE498" s="96"/>
      <c r="EF498" s="96"/>
      <c r="EG498" s="96"/>
      <c r="EH498" s="96"/>
    </row>
    <row r="499" spans="2:138">
      <c r="B499" s="104" t="s">
        <v>633</v>
      </c>
      <c r="C499" s="106" t="s">
        <v>183</v>
      </c>
      <c r="H499" s="129">
        <v>0.86346326164849463</v>
      </c>
      <c r="I499" s="129">
        <v>0.96914682539652275</v>
      </c>
      <c r="J499" s="129">
        <v>0.97009408602123204</v>
      </c>
      <c r="K499" s="129">
        <v>0.8817129629626852</v>
      </c>
      <c r="L499" s="129">
        <v>0.96664426523270619</v>
      </c>
      <c r="M499" s="129">
        <v>0.96143518518491644</v>
      </c>
      <c r="N499" s="129">
        <v>0.97620967741909048</v>
      </c>
      <c r="O499" s="129">
        <v>0.91774193548360661</v>
      </c>
      <c r="P499" s="129">
        <v>0.9718749999997176</v>
      </c>
      <c r="Q499" s="129">
        <v>0.97354390680976255</v>
      </c>
      <c r="R499" s="129">
        <v>0.98</v>
      </c>
      <c r="S499" s="129">
        <v>0.97827060931872312</v>
      </c>
      <c r="T499" s="150">
        <v>0.95</v>
      </c>
      <c r="U499" s="150">
        <v>0.96877480158699891</v>
      </c>
      <c r="V499" s="150">
        <v>0.9757840501789381</v>
      </c>
      <c r="W499" s="129"/>
      <c r="X499" s="129"/>
      <c r="Y499" s="129"/>
      <c r="Z499" s="129"/>
      <c r="AA499" s="129"/>
      <c r="AB499" s="129"/>
      <c r="AC499" s="129"/>
      <c r="AD499" s="129"/>
      <c r="AE499" s="129"/>
      <c r="AF499" s="198"/>
      <c r="AG499" s="198"/>
      <c r="AH499" s="150"/>
      <c r="AI499" s="150"/>
      <c r="AJ499" s="150"/>
      <c r="AK499" s="150"/>
      <c r="AL499" s="150"/>
      <c r="AM499" s="150"/>
      <c r="AN499" s="150"/>
      <c r="AO499" s="150"/>
      <c r="AP499" s="150"/>
      <c r="AQ499" s="150"/>
      <c r="AR499" s="150"/>
      <c r="AS499" s="150"/>
      <c r="AT499" s="150"/>
      <c r="AU499" s="150"/>
      <c r="AV499" s="150"/>
      <c r="AW499" s="150"/>
      <c r="AX499" s="150"/>
      <c r="AY499" s="150"/>
      <c r="AZ499" s="129">
        <v>0.98214285714257932</v>
      </c>
      <c r="BA499" s="129">
        <v>0.98075396825369077</v>
      </c>
      <c r="BB499" s="129">
        <v>0.99067460317434541</v>
      </c>
      <c r="BC499" s="129">
        <v>0.90148809523783735</v>
      </c>
      <c r="BD499" s="129">
        <v>0.99593253968226192</v>
      </c>
      <c r="BE499" s="129">
        <v>0.99097222222194448</v>
      </c>
      <c r="BF499" s="129">
        <v>0.9946428571425795</v>
      </c>
      <c r="BG499" s="129">
        <v>0.98938492063466266</v>
      </c>
      <c r="BH499" s="129">
        <v>0.77499999999976188</v>
      </c>
      <c r="BI499" s="129">
        <v>0.98938492063464301</v>
      </c>
      <c r="BJ499" s="129">
        <v>0.99583333333305557</v>
      </c>
      <c r="BK499" s="129">
        <v>0.99999999999974221</v>
      </c>
      <c r="BL499" s="129">
        <v>0.998</v>
      </c>
      <c r="BM499" s="129">
        <v>0.69642857142835324</v>
      </c>
      <c r="BN499" s="129">
        <v>0.9709325396822619</v>
      </c>
      <c r="BO499" s="129">
        <v>0.99285714285686499</v>
      </c>
      <c r="BP499" s="129">
        <v>0.97688492063464294</v>
      </c>
      <c r="BQ499" s="129">
        <v>0.98710317460289665</v>
      </c>
      <c r="BR499" s="129">
        <v>0.90100000000000002</v>
      </c>
      <c r="BS499" s="129">
        <v>0.995</v>
      </c>
      <c r="BT499" s="129">
        <v>0.995</v>
      </c>
      <c r="BU499" s="129">
        <v>1</v>
      </c>
      <c r="BV499" s="129">
        <v>0.98273809523781741</v>
      </c>
      <c r="BW499" s="129">
        <v>0.91700000000000004</v>
      </c>
      <c r="BX499" s="129">
        <v>0.9944444444441668</v>
      </c>
      <c r="BY499" s="129">
        <v>0.9891865079362302</v>
      </c>
      <c r="BZ499" s="129">
        <v>0.99305555555527802</v>
      </c>
      <c r="CA499" s="129">
        <v>0.91339285714259921</v>
      </c>
      <c r="CB499" s="129">
        <v>0.99</v>
      </c>
      <c r="CC499" s="129">
        <v>1</v>
      </c>
      <c r="CD499" s="129">
        <v>1</v>
      </c>
      <c r="CE499" s="129">
        <v>0.98571428571400788</v>
      </c>
      <c r="CF499" s="129">
        <v>0.92</v>
      </c>
      <c r="CG499" s="129">
        <v>1</v>
      </c>
      <c r="CH499" s="129">
        <v>0.99999999999972222</v>
      </c>
      <c r="CI499" s="150">
        <v>0.9973214285711508</v>
      </c>
      <c r="CJ499" s="150">
        <v>0.77579365079340279</v>
      </c>
      <c r="CK499" s="150">
        <v>0.99305555555527802</v>
      </c>
      <c r="CL499" s="150">
        <v>0.99851190476162699</v>
      </c>
      <c r="CM499" s="150">
        <v>1</v>
      </c>
      <c r="CN499" s="150">
        <v>0.92</v>
      </c>
      <c r="CO499" s="150">
        <v>1</v>
      </c>
      <c r="CP499" s="150">
        <v>0.9889880952378175</v>
      </c>
      <c r="CQ499" s="150">
        <v>0.96527777777750012</v>
      </c>
      <c r="CR499" s="150">
        <v>0.99543650793623029</v>
      </c>
      <c r="CS499" s="150">
        <v>0.90406746031720242</v>
      </c>
      <c r="CT499" s="150">
        <v>0.99603174603146849</v>
      </c>
      <c r="CU499" s="150">
        <v>0.99722222222194457</v>
      </c>
      <c r="CV499" s="150">
        <v>0.99742063492035715</v>
      </c>
      <c r="CW499" s="150">
        <v>0.91</v>
      </c>
      <c r="CX499" s="129">
        <v>0.99880952380924604</v>
      </c>
      <c r="CY499" s="129"/>
      <c r="CZ499" s="129"/>
      <c r="DA499" s="129"/>
      <c r="DB499" s="129"/>
      <c r="DC499" s="129"/>
      <c r="DD499" s="129"/>
      <c r="DE499" s="129"/>
      <c r="DF499" s="129"/>
      <c r="DG499" s="129"/>
      <c r="DH499" s="129"/>
      <c r="DI499" s="129"/>
      <c r="DJ499" s="129"/>
      <c r="DK499" s="129"/>
      <c r="DL499" s="129"/>
      <c r="DM499" s="129"/>
      <c r="DN499" s="129"/>
      <c r="DO499" s="129"/>
      <c r="DP499" s="129"/>
      <c r="DQ499" s="129"/>
      <c r="DR499" s="129"/>
      <c r="DS499" s="129"/>
      <c r="DT499" s="129"/>
      <c r="DU499" s="129"/>
      <c r="DV499" s="129"/>
      <c r="DW499" s="129"/>
      <c r="DX499" s="129"/>
      <c r="DY499" s="129"/>
      <c r="DZ499" s="129"/>
      <c r="EA499" s="129"/>
      <c r="EB499" s="129"/>
      <c r="EC499" s="129"/>
      <c r="ED499" s="129"/>
      <c r="EE499" s="129"/>
      <c r="EF499" s="129"/>
      <c r="EG499" s="129"/>
      <c r="EH499" s="129"/>
    </row>
    <row r="500" spans="2:138">
      <c r="B500" s="104" t="s">
        <v>634</v>
      </c>
      <c r="C500" s="106" t="s">
        <v>183</v>
      </c>
      <c r="H500" s="129">
        <v>0.85271057347631507</v>
      </c>
      <c r="I500" s="129">
        <v>0.96468253968208584</v>
      </c>
      <c r="J500" s="129">
        <v>0.96547939068059374</v>
      </c>
      <c r="K500" s="129">
        <v>0.86532407407365286</v>
      </c>
      <c r="L500" s="129">
        <v>0.95474910394224477</v>
      </c>
      <c r="M500" s="129">
        <v>0.94437499999959729</v>
      </c>
      <c r="N500" s="129">
        <v>0.95873655913938172</v>
      </c>
      <c r="O500" s="129">
        <v>0.89292114695300617</v>
      </c>
      <c r="P500" s="129">
        <v>0.95680555555512969</v>
      </c>
      <c r="Q500" s="129">
        <v>0.95347222222181005</v>
      </c>
      <c r="R500" s="129">
        <v>0.96</v>
      </c>
      <c r="S500" s="129">
        <v>0.96919802867342297</v>
      </c>
      <c r="T500" s="150">
        <v>0.94</v>
      </c>
      <c r="U500" s="150">
        <v>0.95679563492017849</v>
      </c>
      <c r="V500" s="150">
        <v>0.96780913978453398</v>
      </c>
      <c r="W500" s="129"/>
      <c r="X500" s="129"/>
      <c r="Y500" s="129"/>
      <c r="Z500" s="129"/>
      <c r="AA500" s="129"/>
      <c r="AB500" s="129"/>
      <c r="AC500" s="129"/>
      <c r="AD500" s="129"/>
      <c r="AE500" s="129"/>
      <c r="AF500" s="198"/>
      <c r="AG500" s="198"/>
      <c r="AH500" s="150"/>
      <c r="AI500" s="150"/>
      <c r="AJ500" s="150"/>
      <c r="AK500" s="150"/>
      <c r="AL500" s="150"/>
      <c r="AM500" s="150"/>
      <c r="AN500" s="150"/>
      <c r="AO500" s="150"/>
      <c r="AP500" s="150"/>
      <c r="AQ500" s="150"/>
      <c r="AR500" s="150"/>
      <c r="AS500" s="150"/>
      <c r="AT500" s="150"/>
      <c r="AU500" s="150"/>
      <c r="AV500" s="150"/>
      <c r="AW500" s="150"/>
      <c r="AX500" s="150"/>
      <c r="AY500" s="150"/>
      <c r="AZ500" s="129">
        <v>0.95892857142815469</v>
      </c>
      <c r="BA500" s="129">
        <v>0.97767857142815462</v>
      </c>
      <c r="BB500" s="129">
        <v>0.97291666666626975</v>
      </c>
      <c r="BC500" s="129">
        <v>0.8959325396821427</v>
      </c>
      <c r="BD500" s="129">
        <v>0.96676587301545647</v>
      </c>
      <c r="BE500" s="129">
        <v>0.9676587301583135</v>
      </c>
      <c r="BF500" s="129">
        <v>0.98283730158688476</v>
      </c>
      <c r="BG500" s="129">
        <v>0.98263888888849205</v>
      </c>
      <c r="BH500" s="129">
        <v>0.76716269841236107</v>
      </c>
      <c r="BI500" s="129">
        <v>0.97202380952339273</v>
      </c>
      <c r="BJ500" s="129">
        <v>0.97609126984085326</v>
      </c>
      <c r="BK500" s="129">
        <v>0.98928571428531753</v>
      </c>
      <c r="BL500" s="129">
        <v>0.96899999999999997</v>
      </c>
      <c r="BM500" s="129">
        <v>0.68898809523779769</v>
      </c>
      <c r="BN500" s="129">
        <v>0.94424603174561483</v>
      </c>
      <c r="BO500" s="129">
        <v>0.97549603174561506</v>
      </c>
      <c r="BP500" s="129">
        <v>0.93273809523767848</v>
      </c>
      <c r="BQ500" s="129">
        <v>0.9526785714281546</v>
      </c>
      <c r="BR500" s="129">
        <v>0.88700000000000001</v>
      </c>
      <c r="BS500" s="129">
        <v>0.98399999999999999</v>
      </c>
      <c r="BT500" s="129">
        <v>0.98499999999999999</v>
      </c>
      <c r="BU500" s="129">
        <v>0.97799999999999998</v>
      </c>
      <c r="BV500" s="129">
        <v>0.97827380952339282</v>
      </c>
      <c r="BW500" s="129">
        <v>0.88500000000000001</v>
      </c>
      <c r="BX500" s="129">
        <v>0.98442460317418656</v>
      </c>
      <c r="BY500" s="129">
        <v>0.96170634920593245</v>
      </c>
      <c r="BZ500" s="129">
        <v>0.9725198412694247</v>
      </c>
      <c r="CA500" s="129">
        <v>0.90753968253928552</v>
      </c>
      <c r="CB500" s="129">
        <v>0.98</v>
      </c>
      <c r="CC500" s="129">
        <v>0.99</v>
      </c>
      <c r="CD500" s="129">
        <v>0.99</v>
      </c>
      <c r="CE500" s="129">
        <v>0.97480158730117072</v>
      </c>
      <c r="CF500" s="129">
        <v>0.91</v>
      </c>
      <c r="CG500" s="129">
        <v>0.99</v>
      </c>
      <c r="CH500" s="129">
        <v>0.9942460317456151</v>
      </c>
      <c r="CI500" s="150">
        <v>0.98799603174561512</v>
      </c>
      <c r="CJ500" s="150">
        <v>0.77291666666629966</v>
      </c>
      <c r="CK500" s="150">
        <v>0.98849206349164698</v>
      </c>
      <c r="CL500" s="150">
        <v>0.97321428571386903</v>
      </c>
      <c r="CM500" s="150">
        <v>0.98</v>
      </c>
      <c r="CN500" s="150">
        <v>0.92</v>
      </c>
      <c r="CO500" s="150">
        <v>0.98</v>
      </c>
      <c r="CP500" s="150">
        <v>0.98224206349164667</v>
      </c>
      <c r="CQ500" s="150">
        <v>0.95744047619005945</v>
      </c>
      <c r="CR500" s="150">
        <v>0.98482142857101185</v>
      </c>
      <c r="CS500" s="150">
        <v>0.90109126984087307</v>
      </c>
      <c r="CT500" s="150">
        <v>0.98373015872974201</v>
      </c>
      <c r="CU500" s="150">
        <v>0.99067460317418654</v>
      </c>
      <c r="CV500" s="150">
        <v>0.98601190476148814</v>
      </c>
      <c r="CW500" s="150">
        <v>0.89</v>
      </c>
      <c r="CX500" s="129">
        <v>0.98759920634878962</v>
      </c>
      <c r="CY500" s="129"/>
      <c r="CZ500" s="129"/>
      <c r="DA500" s="129"/>
      <c r="DB500" s="129"/>
      <c r="DC500" s="129"/>
      <c r="DD500" s="129"/>
      <c r="DE500" s="129"/>
      <c r="DF500" s="129"/>
      <c r="DG500" s="129"/>
      <c r="DH500" s="129"/>
      <c r="DI500" s="129"/>
      <c r="DJ500" s="129"/>
      <c r="DK500" s="129"/>
      <c r="DL500" s="129"/>
      <c r="DM500" s="129"/>
      <c r="DN500" s="129"/>
      <c r="DO500" s="129"/>
      <c r="DP500" s="129"/>
      <c r="DQ500" s="129"/>
      <c r="DR500" s="129"/>
      <c r="DS500" s="129"/>
      <c r="DT500" s="129"/>
      <c r="DU500" s="129"/>
      <c r="DV500" s="129"/>
      <c r="DW500" s="129"/>
      <c r="DX500" s="129"/>
      <c r="DY500" s="129"/>
      <c r="DZ500" s="129"/>
      <c r="EA500" s="129"/>
      <c r="EB500" s="129"/>
      <c r="EC500" s="129"/>
      <c r="ED500" s="129"/>
      <c r="EE500" s="129"/>
      <c r="EF500" s="129"/>
      <c r="EG500" s="129"/>
      <c r="EH500" s="129"/>
    </row>
    <row r="501" spans="2:138" s="264" customFormat="1">
      <c r="B501" s="255" t="s">
        <v>635</v>
      </c>
      <c r="C501" s="253"/>
      <c r="D501" s="263"/>
      <c r="E501" s="263"/>
      <c r="F501" s="263"/>
      <c r="H501" s="269"/>
      <c r="I501" s="269"/>
      <c r="J501" s="269"/>
      <c r="K501" s="269"/>
      <c r="L501" s="269"/>
      <c r="M501" s="269"/>
      <c r="N501" s="269"/>
      <c r="O501" s="269"/>
      <c r="P501" s="269"/>
      <c r="Q501" s="269"/>
      <c r="R501" s="269"/>
      <c r="S501" s="269"/>
      <c r="T501" s="268"/>
      <c r="U501" s="268"/>
      <c r="V501" s="268"/>
      <c r="W501" s="269"/>
      <c r="X501" s="269"/>
      <c r="Y501" s="269"/>
      <c r="Z501" s="269"/>
      <c r="AA501" s="269"/>
      <c r="AB501" s="269"/>
      <c r="AC501" s="269"/>
      <c r="AD501" s="269"/>
      <c r="AE501" s="269"/>
      <c r="AF501" s="269"/>
      <c r="AG501" s="269"/>
      <c r="AH501" s="268"/>
      <c r="AI501" s="268"/>
      <c r="AJ501" s="268"/>
      <c r="AK501" s="268"/>
      <c r="AL501" s="268"/>
      <c r="AM501" s="268"/>
      <c r="AN501" s="268"/>
      <c r="AO501" s="268"/>
      <c r="AP501" s="268"/>
      <c r="AQ501" s="268"/>
      <c r="AR501" s="268"/>
      <c r="AS501" s="268"/>
      <c r="AT501" s="268"/>
      <c r="AU501" s="268"/>
      <c r="AV501" s="268"/>
      <c r="AW501" s="268"/>
      <c r="AX501" s="268"/>
      <c r="AY501" s="268"/>
      <c r="AZ501" s="269"/>
      <c r="BA501" s="269"/>
      <c r="BB501" s="269"/>
      <c r="BC501" s="269"/>
      <c r="BD501" s="269"/>
      <c r="BE501" s="269"/>
      <c r="BF501" s="269"/>
      <c r="BG501" s="269"/>
      <c r="BH501" s="269"/>
      <c r="BI501" s="269"/>
      <c r="BJ501" s="269"/>
      <c r="BK501" s="269"/>
      <c r="BL501" s="269"/>
      <c r="BM501" s="269"/>
      <c r="BN501" s="269"/>
      <c r="BO501" s="269"/>
      <c r="BP501" s="269"/>
      <c r="BQ501" s="269"/>
      <c r="BR501" s="269"/>
      <c r="BS501" s="269"/>
      <c r="BT501" s="269"/>
      <c r="BU501" s="269"/>
      <c r="BV501" s="269"/>
      <c r="BW501" s="269"/>
      <c r="BX501" s="269"/>
      <c r="BY501" s="269"/>
      <c r="BZ501" s="269"/>
      <c r="CA501" s="269"/>
      <c r="CB501" s="269"/>
      <c r="CC501" s="269"/>
      <c r="CD501" s="269"/>
      <c r="CE501" s="269"/>
      <c r="CF501" s="269"/>
      <c r="CG501" s="269"/>
      <c r="CH501" s="269"/>
      <c r="CI501" s="268"/>
      <c r="CJ501" s="268"/>
      <c r="CK501" s="268"/>
      <c r="CL501" s="268"/>
      <c r="CM501" s="268"/>
      <c r="CN501" s="268"/>
      <c r="CO501" s="268"/>
      <c r="CP501" s="268"/>
      <c r="CQ501" s="268"/>
      <c r="CR501" s="268"/>
      <c r="CS501" s="268"/>
      <c r="CT501" s="268"/>
      <c r="CU501" s="268"/>
      <c r="CV501" s="268"/>
      <c r="CW501" s="268"/>
      <c r="CX501" s="269"/>
      <c r="CY501" s="269"/>
      <c r="CZ501" s="269"/>
      <c r="DA501" s="269"/>
      <c r="DB501" s="269"/>
      <c r="DC501" s="269"/>
      <c r="DD501" s="269"/>
      <c r="DE501" s="269"/>
      <c r="DF501" s="269"/>
      <c r="DG501" s="269"/>
      <c r="DH501" s="269"/>
      <c r="DI501" s="269"/>
      <c r="DJ501" s="269"/>
      <c r="DK501" s="269"/>
      <c r="DL501" s="269"/>
      <c r="DM501" s="269"/>
      <c r="DN501" s="269"/>
      <c r="DO501" s="269"/>
      <c r="DP501" s="269"/>
      <c r="DQ501" s="269"/>
      <c r="DR501" s="269"/>
      <c r="DS501" s="269"/>
      <c r="DT501" s="269"/>
      <c r="DU501" s="269"/>
      <c r="DV501" s="269"/>
      <c r="DW501" s="269"/>
      <c r="DX501" s="269"/>
      <c r="DY501" s="269"/>
      <c r="DZ501" s="269"/>
      <c r="EA501" s="269"/>
      <c r="EB501" s="269"/>
      <c r="EC501" s="269"/>
      <c r="ED501" s="269"/>
      <c r="EE501" s="269"/>
      <c r="EF501" s="269"/>
      <c r="EG501" s="269"/>
      <c r="EH501" s="269"/>
    </row>
    <row r="502" spans="2:138">
      <c r="B502" s="104" t="s">
        <v>636</v>
      </c>
      <c r="C502" s="106" t="s">
        <v>181</v>
      </c>
      <c r="H502" s="96">
        <v>721.25</v>
      </c>
      <c r="I502" s="96">
        <v>742.48333333333335</v>
      </c>
      <c r="J502" s="96">
        <v>733.55833333333339</v>
      </c>
      <c r="K502" s="96">
        <v>731.33333333333326</v>
      </c>
      <c r="L502" s="96">
        <v>742.99166666666667</v>
      </c>
      <c r="M502" s="96">
        <v>693.41666666666663</v>
      </c>
      <c r="N502" s="96">
        <v>607.49277777777797</v>
      </c>
      <c r="O502" s="96">
        <v>644.19166666666661</v>
      </c>
      <c r="P502" s="96">
        <v>704.8366666666667</v>
      </c>
      <c r="Q502" s="96">
        <v>716.03006400000004</v>
      </c>
      <c r="R502" s="96">
        <v>674.9</v>
      </c>
      <c r="S502" s="96">
        <v>702.98333333333323</v>
      </c>
      <c r="T502" s="183">
        <v>675</v>
      </c>
      <c r="U502" s="183">
        <v>646.58333333333337</v>
      </c>
      <c r="V502" s="183">
        <v>651.01906810035837</v>
      </c>
      <c r="W502" s="96"/>
      <c r="X502" s="96"/>
      <c r="Y502" s="96"/>
      <c r="Z502" s="96"/>
      <c r="AA502" s="96"/>
      <c r="AB502" s="96"/>
      <c r="AC502" s="96"/>
      <c r="AD502" s="96"/>
      <c r="AE502" s="96"/>
      <c r="AF502" s="94"/>
      <c r="AG502" s="94"/>
      <c r="AH502" s="156"/>
      <c r="AI502" s="156"/>
      <c r="AJ502" s="156"/>
      <c r="AK502" s="156"/>
      <c r="AL502" s="156"/>
      <c r="AM502" s="156"/>
      <c r="AN502" s="156"/>
      <c r="AO502" s="156"/>
      <c r="AP502" s="156"/>
      <c r="AQ502" s="156"/>
      <c r="AR502" s="156"/>
      <c r="AS502" s="156"/>
      <c r="AT502" s="156"/>
      <c r="AU502" s="156"/>
      <c r="AV502" s="156"/>
      <c r="AW502" s="156"/>
      <c r="AX502" s="156"/>
      <c r="AY502" s="156"/>
      <c r="AZ502" s="96">
        <v>168</v>
      </c>
      <c r="BA502" s="96">
        <v>168</v>
      </c>
      <c r="BB502" s="96">
        <v>168</v>
      </c>
      <c r="BC502" s="96">
        <v>168</v>
      </c>
      <c r="BD502" s="96">
        <v>167.75</v>
      </c>
      <c r="BE502" s="96">
        <v>168</v>
      </c>
      <c r="BF502" s="96">
        <v>168</v>
      </c>
      <c r="BG502" s="96">
        <v>165.66666666666669</v>
      </c>
      <c r="BH502" s="96">
        <v>130.33333333333334</v>
      </c>
      <c r="BI502" s="96">
        <v>141.45000000000002</v>
      </c>
      <c r="BJ502" s="96">
        <v>167.31666666666666</v>
      </c>
      <c r="BK502" s="96">
        <v>168</v>
      </c>
      <c r="BL502" s="96">
        <v>168</v>
      </c>
      <c r="BM502" s="96">
        <v>158.75</v>
      </c>
      <c r="BN502" s="96">
        <v>147.4</v>
      </c>
      <c r="BO502" s="96">
        <v>168</v>
      </c>
      <c r="BP502" s="96">
        <v>168</v>
      </c>
      <c r="BQ502" s="96">
        <v>168</v>
      </c>
      <c r="BR502" s="96">
        <v>168</v>
      </c>
      <c r="BS502" s="96">
        <v>168</v>
      </c>
      <c r="BT502" s="96">
        <v>168</v>
      </c>
      <c r="BU502" s="96">
        <v>168</v>
      </c>
      <c r="BV502" s="96">
        <v>163.30000000000001</v>
      </c>
      <c r="BW502" s="96">
        <v>168</v>
      </c>
      <c r="BX502" s="96">
        <v>167.46666666666667</v>
      </c>
      <c r="BY502" s="96">
        <v>163.53333333333333</v>
      </c>
      <c r="BZ502" s="96">
        <v>158.48333333333335</v>
      </c>
      <c r="CA502" s="96">
        <v>167.56666666666666</v>
      </c>
      <c r="CB502" s="96">
        <v>163</v>
      </c>
      <c r="CC502" s="96">
        <v>162</v>
      </c>
      <c r="CD502" s="96">
        <v>168</v>
      </c>
      <c r="CE502" s="96">
        <v>165.51666666666665</v>
      </c>
      <c r="CF502" s="125">
        <v>163</v>
      </c>
      <c r="CG502" s="125">
        <v>168</v>
      </c>
      <c r="CH502" s="125">
        <v>165.58333333333334</v>
      </c>
      <c r="CI502" s="156">
        <v>162</v>
      </c>
      <c r="CJ502" s="156">
        <v>156.83333333333334</v>
      </c>
      <c r="CK502" s="156">
        <v>167.35</v>
      </c>
      <c r="CL502" s="156">
        <v>168</v>
      </c>
      <c r="CM502" s="156">
        <v>168</v>
      </c>
      <c r="CN502" s="156">
        <v>153</v>
      </c>
      <c r="CO502" s="156">
        <v>166</v>
      </c>
      <c r="CP502" s="156">
        <v>166.2</v>
      </c>
      <c r="CQ502" s="156">
        <v>159.56666666666666</v>
      </c>
      <c r="CR502" s="156">
        <v>167.36666666666667</v>
      </c>
      <c r="CS502" s="156">
        <v>168</v>
      </c>
      <c r="CT502" s="156">
        <v>168</v>
      </c>
      <c r="CU502" s="156">
        <v>168</v>
      </c>
      <c r="CV502" s="156">
        <v>168</v>
      </c>
      <c r="CW502" s="156">
        <v>168</v>
      </c>
      <c r="CX502" s="125">
        <v>168</v>
      </c>
      <c r="CY502" s="125"/>
      <c r="CZ502" s="125"/>
      <c r="DA502" s="125"/>
      <c r="DB502" s="125"/>
      <c r="DC502" s="125"/>
      <c r="DD502" s="125"/>
      <c r="DE502" s="125"/>
      <c r="DF502" s="125"/>
      <c r="DG502" s="125"/>
      <c r="DH502" s="125"/>
      <c r="DI502" s="125"/>
      <c r="DJ502" s="125"/>
      <c r="DK502" s="125"/>
      <c r="DL502" s="125"/>
      <c r="DM502" s="125"/>
      <c r="DN502" s="125"/>
      <c r="DO502" s="125"/>
      <c r="DP502" s="125"/>
      <c r="DQ502" s="125"/>
      <c r="DR502" s="125"/>
      <c r="DS502" s="125"/>
      <c r="DT502" s="125"/>
      <c r="DU502" s="125"/>
      <c r="DV502" s="125"/>
      <c r="DW502" s="125"/>
      <c r="DX502" s="125"/>
      <c r="DY502" s="125"/>
      <c r="DZ502" s="125"/>
      <c r="EA502" s="125"/>
      <c r="EB502" s="125"/>
      <c r="EC502" s="125"/>
      <c r="ED502" s="125"/>
      <c r="EE502" s="125"/>
      <c r="EF502" s="125"/>
      <c r="EG502" s="125"/>
      <c r="EH502" s="125"/>
    </row>
    <row r="503" spans="2:138">
      <c r="B503" s="104" t="s">
        <v>637</v>
      </c>
      <c r="C503" s="106" t="s">
        <v>183</v>
      </c>
      <c r="H503" s="129">
        <v>0.96942204301075274</v>
      </c>
      <c r="I503" s="129">
        <v>0.99796146953405007</v>
      </c>
      <c r="J503" s="129">
        <v>0.98596550179211473</v>
      </c>
      <c r="K503" s="129">
        <v>0.98297491039426521</v>
      </c>
      <c r="L503" s="129">
        <v>0.99864471326164872</v>
      </c>
      <c r="M503" s="129">
        <v>0.96307870370370363</v>
      </c>
      <c r="N503" s="129">
        <v>0.8165225507765832</v>
      </c>
      <c r="O503" s="129">
        <v>0.86584901433691752</v>
      </c>
      <c r="P503" s="129">
        <v>0.9473611111111111</v>
      </c>
      <c r="Q503" s="129">
        <v>0.96240599999999998</v>
      </c>
      <c r="R503" s="129">
        <v>0.94</v>
      </c>
      <c r="S503" s="129">
        <v>0.97636574074074056</v>
      </c>
      <c r="T503" s="150">
        <v>0.91</v>
      </c>
      <c r="U503" s="150">
        <v>0.96217757936507942</v>
      </c>
      <c r="V503" s="150">
        <v>0.96877837514934284</v>
      </c>
      <c r="W503" s="129"/>
      <c r="X503" s="129"/>
      <c r="Y503" s="129"/>
      <c r="Z503" s="129"/>
      <c r="AA503" s="129"/>
      <c r="AB503" s="129"/>
      <c r="AC503" s="129"/>
      <c r="AD503" s="129"/>
      <c r="AE503" s="129"/>
      <c r="AF503" s="198"/>
      <c r="AG503" s="198"/>
      <c r="AH503" s="150"/>
      <c r="AI503" s="150"/>
      <c r="AJ503" s="150"/>
      <c r="AK503" s="150"/>
      <c r="AL503" s="150"/>
      <c r="AM503" s="150"/>
      <c r="AN503" s="150"/>
      <c r="AO503" s="150"/>
      <c r="AP503" s="150"/>
      <c r="AQ503" s="150"/>
      <c r="AR503" s="150"/>
      <c r="AS503" s="150"/>
      <c r="AT503" s="150"/>
      <c r="AU503" s="150"/>
      <c r="AV503" s="150"/>
      <c r="AW503" s="150"/>
      <c r="AX503" s="150"/>
      <c r="AY503" s="150"/>
      <c r="AZ503" s="129">
        <v>1</v>
      </c>
      <c r="BA503" s="129">
        <v>1</v>
      </c>
      <c r="BB503" s="129">
        <v>1</v>
      </c>
      <c r="BC503" s="129">
        <v>1</v>
      </c>
      <c r="BD503" s="129">
        <v>0.99851190476190477</v>
      </c>
      <c r="BE503" s="129">
        <v>1</v>
      </c>
      <c r="BF503" s="129">
        <v>1</v>
      </c>
      <c r="BG503" s="129">
        <v>0.98611111111111127</v>
      </c>
      <c r="BH503" s="129">
        <v>0.77579365079365081</v>
      </c>
      <c r="BI503" s="129">
        <v>0.84196428571428583</v>
      </c>
      <c r="BJ503" s="129">
        <v>0.9959325396825397</v>
      </c>
      <c r="BK503" s="129">
        <v>1</v>
      </c>
      <c r="BL503" s="129">
        <v>0.998</v>
      </c>
      <c r="BM503" s="129">
        <v>0.94494047619047616</v>
      </c>
      <c r="BN503" s="129">
        <v>0.87738095238095237</v>
      </c>
      <c r="BO503" s="129">
        <v>1</v>
      </c>
      <c r="BP503" s="129">
        <v>1</v>
      </c>
      <c r="BQ503" s="129">
        <v>1</v>
      </c>
      <c r="BR503" s="129">
        <v>1</v>
      </c>
      <c r="BS503" s="129">
        <v>1</v>
      </c>
      <c r="BT503" s="129">
        <v>1</v>
      </c>
      <c r="BU503" s="129">
        <v>1</v>
      </c>
      <c r="BV503" s="129">
        <v>0.97202380952380962</v>
      </c>
      <c r="BW503" s="129">
        <v>1</v>
      </c>
      <c r="BX503" s="129">
        <v>0.99682539682539684</v>
      </c>
      <c r="BY503" s="129">
        <v>0.9734126984126984</v>
      </c>
      <c r="BZ503" s="129">
        <v>0.94335317460317469</v>
      </c>
      <c r="CA503" s="129">
        <v>0.99742063492063493</v>
      </c>
      <c r="CB503" s="129">
        <v>0.97</v>
      </c>
      <c r="CC503" s="129">
        <v>0.96</v>
      </c>
      <c r="CD503" s="129">
        <v>1</v>
      </c>
      <c r="CE503" s="129">
        <v>0.98521825396825391</v>
      </c>
      <c r="CF503" s="129">
        <v>0.97</v>
      </c>
      <c r="CG503" s="129">
        <v>1</v>
      </c>
      <c r="CH503" s="129">
        <v>0.98561507936507942</v>
      </c>
      <c r="CI503" s="150">
        <v>0.9642857142857143</v>
      </c>
      <c r="CJ503" s="150">
        <v>0.93353174603174605</v>
      </c>
      <c r="CK503" s="150">
        <v>0.99613095238095239</v>
      </c>
      <c r="CL503" s="150">
        <v>1</v>
      </c>
      <c r="CM503" s="150">
        <v>1</v>
      </c>
      <c r="CN503" s="150">
        <v>0.91</v>
      </c>
      <c r="CO503" s="150">
        <v>0.99</v>
      </c>
      <c r="CP503" s="150">
        <v>0.98928571428571421</v>
      </c>
      <c r="CQ503" s="150">
        <v>0.94980158730158726</v>
      </c>
      <c r="CR503" s="150">
        <v>0.99623015873015874</v>
      </c>
      <c r="CS503" s="150">
        <v>1</v>
      </c>
      <c r="CT503" s="150">
        <v>1</v>
      </c>
      <c r="CU503" s="150">
        <v>1</v>
      </c>
      <c r="CV503" s="150">
        <v>1</v>
      </c>
      <c r="CW503" s="150">
        <v>1</v>
      </c>
      <c r="CX503" s="129">
        <v>1</v>
      </c>
      <c r="CY503" s="129"/>
      <c r="CZ503" s="129"/>
      <c r="DA503" s="129"/>
      <c r="DB503" s="129"/>
      <c r="DC503" s="129"/>
      <c r="DD503" s="129"/>
      <c r="DE503" s="129"/>
      <c r="DF503" s="129"/>
      <c r="DG503" s="129"/>
      <c r="DH503" s="129"/>
      <c r="DI503" s="129"/>
      <c r="DJ503" s="129"/>
      <c r="DK503" s="129"/>
      <c r="DL503" s="129"/>
      <c r="DM503" s="129"/>
      <c r="DN503" s="129"/>
      <c r="DO503" s="129"/>
      <c r="DP503" s="129"/>
      <c r="DQ503" s="129"/>
      <c r="DR503" s="129"/>
      <c r="DS503" s="129"/>
      <c r="DT503" s="129"/>
      <c r="DU503" s="129"/>
      <c r="DV503" s="129"/>
      <c r="DW503" s="129"/>
      <c r="DX503" s="129"/>
      <c r="DY503" s="129"/>
      <c r="DZ503" s="129"/>
      <c r="EA503" s="129"/>
      <c r="EB503" s="129"/>
      <c r="EC503" s="129"/>
      <c r="ED503" s="129"/>
      <c r="EE503" s="129"/>
      <c r="EF503" s="129"/>
      <c r="EG503" s="129"/>
      <c r="EH503" s="129"/>
    </row>
    <row r="504" spans="2:138">
      <c r="B504" s="105" t="s">
        <v>774</v>
      </c>
      <c r="C504" s="106" t="s">
        <v>183</v>
      </c>
      <c r="H504" s="129">
        <v>0.25222353284976712</v>
      </c>
      <c r="I504" s="129">
        <v>0.21163421908948329</v>
      </c>
      <c r="J504" s="129">
        <v>0.21066992330453929</v>
      </c>
      <c r="K504" s="129">
        <v>0.18596180567485454</v>
      </c>
      <c r="L504" s="129">
        <v>0.22419945238334762</v>
      </c>
      <c r="M504" s="129">
        <v>0.31313307144110442</v>
      </c>
      <c r="N504" s="129">
        <v>0.25228946992139079</v>
      </c>
      <c r="O504" s="129">
        <v>0.25830816693075387</v>
      </c>
      <c r="P504" s="129">
        <v>0.29203672730366681</v>
      </c>
      <c r="Q504" s="129">
        <v>0.37567082119019873</v>
      </c>
      <c r="R504" s="129">
        <v>0.37</v>
      </c>
      <c r="S504" s="129">
        <v>0.26449814495871121</v>
      </c>
      <c r="T504" s="150">
        <v>0.27</v>
      </c>
      <c r="U504" s="150">
        <v>0.28744759715598189</v>
      </c>
      <c r="V504" s="150">
        <v>0.27325869324747515</v>
      </c>
      <c r="W504" s="129"/>
      <c r="X504" s="129"/>
      <c r="Y504" s="129"/>
      <c r="Z504" s="129"/>
      <c r="AA504" s="129"/>
      <c r="AB504" s="129"/>
      <c r="AC504" s="129"/>
      <c r="AD504" s="129"/>
      <c r="AE504" s="129"/>
      <c r="AF504" s="198"/>
      <c r="AG504" s="198"/>
      <c r="AH504" s="150"/>
      <c r="AI504" s="150"/>
      <c r="AJ504" s="150"/>
      <c r="AK504" s="150"/>
      <c r="AL504" s="150"/>
      <c r="AM504" s="150"/>
      <c r="AN504" s="150"/>
      <c r="AO504" s="150"/>
      <c r="AP504" s="150"/>
      <c r="AQ504" s="150"/>
      <c r="AR504" s="150"/>
      <c r="AS504" s="150"/>
      <c r="AT504" s="150"/>
      <c r="AU504" s="150"/>
      <c r="AV504" s="150"/>
      <c r="AW504" s="150"/>
      <c r="AX504" s="150"/>
      <c r="AY504" s="150"/>
      <c r="AZ504" s="129">
        <v>0.16966230228174359</v>
      </c>
      <c r="BA504" s="129">
        <v>0.16069111221799875</v>
      </c>
      <c r="BB504" s="129">
        <v>0.20289442998348931</v>
      </c>
      <c r="BC504" s="129">
        <v>0.29893314101173735</v>
      </c>
      <c r="BD504" s="129">
        <v>0.31069996762160046</v>
      </c>
      <c r="BE504" s="129">
        <v>0.34722697528764623</v>
      </c>
      <c r="BF504" s="129">
        <v>0.32187792386876363</v>
      </c>
      <c r="BG504" s="129">
        <v>0.29078795861012452</v>
      </c>
      <c r="BH504" s="129">
        <v>0.23765188649951469</v>
      </c>
      <c r="BI504" s="129">
        <v>0.28827888711269112</v>
      </c>
      <c r="BJ504" s="129">
        <v>0.22805788981886782</v>
      </c>
      <c r="BK504" s="129">
        <v>0.22688019972398316</v>
      </c>
      <c r="BL504" s="129">
        <v>0.2286</v>
      </c>
      <c r="BM504" s="129">
        <v>0.26264864485772349</v>
      </c>
      <c r="BN504" s="129">
        <v>0.30256482727492418</v>
      </c>
      <c r="BO504" s="129">
        <v>0.21108051386614912</v>
      </c>
      <c r="BP504" s="129">
        <v>0.23723602216774653</v>
      </c>
      <c r="BQ504" s="129">
        <v>0.3085477515775073</v>
      </c>
      <c r="BR504" s="129">
        <v>0.30890000000000001</v>
      </c>
      <c r="BS504" s="129">
        <v>0.26869999999999999</v>
      </c>
      <c r="BT504" s="129">
        <v>0.27800000000000002</v>
      </c>
      <c r="BU504" s="129">
        <v>0.27510000000000001</v>
      </c>
      <c r="BV504" s="129">
        <v>0.35083132696326041</v>
      </c>
      <c r="BW504" s="129">
        <v>0</v>
      </c>
      <c r="BX504" s="129">
        <v>0.38134345375711537</v>
      </c>
      <c r="BY504" s="129">
        <v>0.39659335452902944</v>
      </c>
      <c r="BZ504" s="129">
        <v>0.4175346160661968</v>
      </c>
      <c r="CA504" s="129">
        <v>0.31873032866687329</v>
      </c>
      <c r="CB504" s="129">
        <v>0.24</v>
      </c>
      <c r="CC504" s="129">
        <v>0.39</v>
      </c>
      <c r="CD504" s="129">
        <v>0.3</v>
      </c>
      <c r="CE504" s="129">
        <v>0.27585314029581809</v>
      </c>
      <c r="CF504" s="129">
        <v>0.23</v>
      </c>
      <c r="CG504" s="129">
        <v>0.28999999999999998</v>
      </c>
      <c r="CH504" s="129">
        <v>0.24935683382753163</v>
      </c>
      <c r="CI504" s="150">
        <v>0.26430665524646418</v>
      </c>
      <c r="CJ504" s="150">
        <v>0.24046395881087321</v>
      </c>
      <c r="CK504" s="150">
        <v>0.27330158706448793</v>
      </c>
      <c r="CL504" s="150">
        <v>0.27357839090983788</v>
      </c>
      <c r="CM504" s="150">
        <v>0.24</v>
      </c>
      <c r="CN504" s="150">
        <v>0.26</v>
      </c>
      <c r="CO504" s="150">
        <v>0.33</v>
      </c>
      <c r="CP504" s="150">
        <v>0.34921673960441346</v>
      </c>
      <c r="CQ504" s="150">
        <v>0.26120047768329324</v>
      </c>
      <c r="CR504" s="150">
        <v>0.30157576700802757</v>
      </c>
      <c r="CS504" s="150">
        <v>0.3092314259151378</v>
      </c>
      <c r="CT504" s="150">
        <v>0.22689769015880273</v>
      </c>
      <c r="CU504" s="150">
        <v>0.24462115680003457</v>
      </c>
      <c r="CV504" s="150">
        <v>0.28896918931623161</v>
      </c>
      <c r="CW504" s="150">
        <v>0.31</v>
      </c>
      <c r="CX504" s="129">
        <v>0.26362079035338509</v>
      </c>
      <c r="CY504" s="129"/>
      <c r="CZ504" s="129"/>
      <c r="DA504" s="129"/>
      <c r="DB504" s="129"/>
      <c r="DC504" s="129"/>
      <c r="DD504" s="129"/>
      <c r="DE504" s="129"/>
      <c r="DF504" s="129"/>
      <c r="DG504" s="129"/>
      <c r="DH504" s="129"/>
      <c r="DI504" s="129"/>
      <c r="DJ504" s="129"/>
      <c r="DK504" s="129"/>
      <c r="DL504" s="129"/>
      <c r="DM504" s="129"/>
      <c r="DN504" s="129"/>
      <c r="DO504" s="129"/>
      <c r="DP504" s="129"/>
      <c r="DQ504" s="129"/>
      <c r="DR504" s="129"/>
      <c r="DS504" s="129"/>
      <c r="DT504" s="129"/>
      <c r="DU504" s="129"/>
      <c r="DV504" s="129"/>
      <c r="DW504" s="129"/>
      <c r="DX504" s="129"/>
      <c r="DY504" s="129"/>
      <c r="DZ504" s="129"/>
      <c r="EA504" s="129"/>
      <c r="EB504" s="129"/>
      <c r="EC504" s="129"/>
      <c r="ED504" s="129"/>
      <c r="EE504" s="129"/>
      <c r="EF504" s="129"/>
      <c r="EG504" s="129"/>
      <c r="EH504" s="129"/>
    </row>
    <row r="505" spans="2:138" s="264" customFormat="1">
      <c r="B505" s="255" t="s">
        <v>639</v>
      </c>
      <c r="C505" s="254"/>
      <c r="D505" s="263"/>
      <c r="E505" s="263"/>
      <c r="F505" s="263"/>
      <c r="H505" s="269"/>
      <c r="I505" s="269"/>
      <c r="J505" s="269"/>
      <c r="K505" s="269"/>
      <c r="L505" s="269"/>
      <c r="M505" s="269"/>
      <c r="N505" s="269"/>
      <c r="O505" s="269"/>
      <c r="P505" s="269"/>
      <c r="Q505" s="269"/>
      <c r="R505" s="269"/>
      <c r="S505" s="269"/>
      <c r="T505" s="268"/>
      <c r="U505" s="269"/>
      <c r="V505" s="269"/>
      <c r="W505" s="269"/>
      <c r="X505" s="269"/>
      <c r="Y505" s="269"/>
      <c r="Z505" s="269"/>
      <c r="AA505" s="269"/>
      <c r="AB505" s="269"/>
      <c r="AC505" s="269"/>
      <c r="AD505" s="269"/>
      <c r="AE505" s="269"/>
      <c r="AF505" s="269"/>
      <c r="AG505" s="269"/>
      <c r="AH505" s="268"/>
      <c r="AI505" s="268"/>
      <c r="AJ505" s="268"/>
      <c r="AK505" s="268"/>
      <c r="AL505" s="268"/>
      <c r="AM505" s="268"/>
      <c r="AN505" s="268"/>
      <c r="AO505" s="268"/>
      <c r="AP505" s="268"/>
      <c r="AQ505" s="268"/>
      <c r="AR505" s="268"/>
      <c r="AS505" s="268"/>
      <c r="AT505" s="268"/>
      <c r="AU505" s="268"/>
      <c r="AV505" s="268"/>
      <c r="AW505" s="268"/>
      <c r="AX505" s="268"/>
      <c r="AY505" s="268"/>
      <c r="AZ505" s="269"/>
      <c r="BA505" s="269"/>
      <c r="BB505" s="269"/>
      <c r="BC505" s="269"/>
      <c r="BD505" s="269"/>
      <c r="BE505" s="269"/>
      <c r="BF505" s="269"/>
      <c r="BG505" s="269"/>
      <c r="BH505" s="269"/>
      <c r="BI505" s="269"/>
      <c r="BJ505" s="269"/>
      <c r="BK505" s="269"/>
      <c r="BL505" s="269"/>
      <c r="BM505" s="269"/>
      <c r="BN505" s="269"/>
      <c r="BO505" s="269"/>
      <c r="BP505" s="269"/>
      <c r="BQ505" s="269"/>
      <c r="BR505" s="269"/>
      <c r="BS505" s="269"/>
      <c r="BT505" s="269"/>
      <c r="BU505" s="269"/>
      <c r="BV505" s="269"/>
      <c r="BW505" s="269"/>
      <c r="BX505" s="269"/>
      <c r="BY505" s="269"/>
      <c r="BZ505" s="269"/>
      <c r="CA505" s="269"/>
      <c r="CB505" s="269"/>
      <c r="CC505" s="269"/>
      <c r="CD505" s="269"/>
      <c r="CE505" s="269"/>
      <c r="CF505" s="269"/>
      <c r="CG505" s="269"/>
      <c r="CH505" s="269"/>
      <c r="CI505" s="268"/>
      <c r="CJ505" s="268"/>
      <c r="CK505" s="268"/>
      <c r="CL505" s="268"/>
      <c r="CM505" s="268"/>
      <c r="CN505" s="268"/>
      <c r="CO505" s="268"/>
      <c r="CP505" s="268"/>
      <c r="CQ505" s="268"/>
      <c r="CR505" s="268"/>
      <c r="CS505" s="268"/>
      <c r="CT505" s="268"/>
      <c r="CU505" s="268"/>
      <c r="CV505" s="268"/>
      <c r="CW505" s="268"/>
      <c r="CX505" s="269"/>
      <c r="CY505" s="269"/>
      <c r="CZ505" s="269"/>
      <c r="DA505" s="269"/>
      <c r="DB505" s="269"/>
      <c r="DC505" s="269"/>
      <c r="DD505" s="269"/>
      <c r="DE505" s="269"/>
      <c r="DF505" s="269"/>
      <c r="DG505" s="269"/>
      <c r="DH505" s="269"/>
      <c r="DI505" s="269"/>
      <c r="DJ505" s="269"/>
      <c r="DK505" s="269"/>
      <c r="DL505" s="269"/>
      <c r="DM505" s="269"/>
      <c r="DN505" s="269"/>
      <c r="DO505" s="269"/>
      <c r="DP505" s="269"/>
      <c r="DQ505" s="269"/>
      <c r="DR505" s="269"/>
      <c r="DS505" s="269"/>
      <c r="DT505" s="269"/>
      <c r="DU505" s="269"/>
      <c r="DV505" s="269"/>
      <c r="DW505" s="269"/>
      <c r="DX505" s="269"/>
      <c r="DY505" s="269"/>
      <c r="DZ505" s="269"/>
      <c r="EA505" s="269"/>
      <c r="EB505" s="269"/>
      <c r="EC505" s="269"/>
      <c r="ED505" s="269"/>
      <c r="EE505" s="269"/>
      <c r="EF505" s="269"/>
      <c r="EG505" s="269"/>
      <c r="EH505" s="269"/>
    </row>
    <row r="506" spans="2:138">
      <c r="B506" s="104" t="s">
        <v>640</v>
      </c>
      <c r="C506" s="106" t="s">
        <v>153</v>
      </c>
      <c r="H506" s="96">
        <v>365750.02428630774</v>
      </c>
      <c r="I506" s="96">
        <v>369856.73486700002</v>
      </c>
      <c r="J506" s="96">
        <v>410916.03699700005</v>
      </c>
      <c r="K506" s="96">
        <v>332781.54798904009</v>
      </c>
      <c r="L506" s="96">
        <v>404950.19370669231</v>
      </c>
      <c r="M506" s="96">
        <v>370039.53223915381</v>
      </c>
      <c r="N506" s="96">
        <v>381690.48613176931</v>
      </c>
      <c r="O506" s="96">
        <v>367594.75347999984</v>
      </c>
      <c r="P506" s="96">
        <v>392294.58095492306</v>
      </c>
      <c r="Q506" s="96">
        <v>416084.85048346163</v>
      </c>
      <c r="R506" s="96">
        <v>391221</v>
      </c>
      <c r="S506" s="96">
        <v>418837.56397361541</v>
      </c>
      <c r="T506" s="183">
        <v>429984</v>
      </c>
      <c r="U506" s="183">
        <v>386758.86021800007</v>
      </c>
      <c r="V506" s="183">
        <v>416403.67541338463</v>
      </c>
      <c r="W506" s="96"/>
      <c r="X506" s="96"/>
      <c r="Y506" s="96"/>
      <c r="Z506" s="96"/>
      <c r="AA506" s="96"/>
      <c r="AB506" s="96"/>
      <c r="AC506" s="96"/>
      <c r="AD506" s="96"/>
      <c r="AE506" s="96"/>
      <c r="AF506" s="94"/>
      <c r="AG506" s="94"/>
      <c r="AH506" s="183"/>
      <c r="AI506" s="183"/>
      <c r="AJ506" s="183"/>
      <c r="AK506" s="183"/>
      <c r="AL506" s="183"/>
      <c r="AM506" s="183"/>
      <c r="AN506" s="183"/>
      <c r="AO506" s="183"/>
      <c r="AP506" s="183"/>
      <c r="AQ506" s="183"/>
      <c r="AR506" s="183"/>
      <c r="AS506" s="183"/>
      <c r="AT506" s="183"/>
      <c r="AU506" s="183"/>
      <c r="AV506" s="183"/>
      <c r="AW506" s="183"/>
      <c r="AX506" s="183"/>
      <c r="AY506" s="183"/>
      <c r="AZ506" s="96">
        <v>92854.09342723075</v>
      </c>
      <c r="BA506" s="96">
        <v>95017.826046999995</v>
      </c>
      <c r="BB506" s="96">
        <v>96180.787989000004</v>
      </c>
      <c r="BC506" s="96">
        <v>85958.652719461534</v>
      </c>
      <c r="BD506" s="96">
        <v>82053.603893000007</v>
      </c>
      <c r="BE506" s="96">
        <v>91573.993286000012</v>
      </c>
      <c r="BF506" s="96">
        <v>92250.602153153857</v>
      </c>
      <c r="BG506" s="96">
        <v>90326.855757000012</v>
      </c>
      <c r="BH506" s="96">
        <v>71855.334950999997</v>
      </c>
      <c r="BI506" s="96">
        <v>93074.590563000005</v>
      </c>
      <c r="BJ506" s="96">
        <v>85769.447235</v>
      </c>
      <c r="BK506" s="96">
        <v>78958.90236376923</v>
      </c>
      <c r="BL506" s="96">
        <v>90837</v>
      </c>
      <c r="BM506" s="96">
        <v>62994.619024000014</v>
      </c>
      <c r="BN506" s="96">
        <v>87100.491359000007</v>
      </c>
      <c r="BO506" s="96">
        <v>91042.696563000005</v>
      </c>
      <c r="BP506" s="96">
        <v>88574.818541000001</v>
      </c>
      <c r="BQ506" s="96">
        <v>89530.090330000006</v>
      </c>
      <c r="BR506" s="96">
        <v>85647</v>
      </c>
      <c r="BS506" s="96">
        <v>95532</v>
      </c>
      <c r="BT506" s="96">
        <v>94025</v>
      </c>
      <c r="BU506" s="96">
        <v>92006</v>
      </c>
      <c r="BV506" s="96">
        <v>97308.504758769239</v>
      </c>
      <c r="BW506" s="96">
        <v>89755</v>
      </c>
      <c r="BX506" s="96">
        <v>97444.395089153841</v>
      </c>
      <c r="BY506" s="96">
        <v>92283.345121846156</v>
      </c>
      <c r="BZ506" s="96">
        <v>95605.080371923075</v>
      </c>
      <c r="CA506" s="96">
        <v>87272.347027538475</v>
      </c>
      <c r="CB506" s="96">
        <v>90078</v>
      </c>
      <c r="CC506" s="96">
        <v>91973</v>
      </c>
      <c r="CD506" s="96">
        <v>99171</v>
      </c>
      <c r="CE506" s="96">
        <v>97355.75493499999</v>
      </c>
      <c r="CF506" s="96">
        <v>87584</v>
      </c>
      <c r="CG506" s="96">
        <v>96321</v>
      </c>
      <c r="CH506" s="96">
        <v>94118.334196999989</v>
      </c>
      <c r="CI506" s="183">
        <v>105649.4097443846</v>
      </c>
      <c r="CJ506" s="183">
        <v>79388.047646000006</v>
      </c>
      <c r="CK506" s="183">
        <v>102621.03237399999</v>
      </c>
      <c r="CL506" s="183">
        <v>98141.423663999987</v>
      </c>
      <c r="CM506" s="183">
        <v>105160</v>
      </c>
      <c r="CN506" s="183">
        <v>90637</v>
      </c>
      <c r="CO506" s="183">
        <v>101235</v>
      </c>
      <c r="CP506" s="183">
        <v>92851.814427999998</v>
      </c>
      <c r="CQ506" s="183">
        <v>95532.699139999997</v>
      </c>
      <c r="CR506" s="183">
        <v>98376.368653999991</v>
      </c>
      <c r="CS506" s="183">
        <v>90049.183803000007</v>
      </c>
      <c r="CT506" s="183">
        <v>91602.68413315386</v>
      </c>
      <c r="CU506" s="183">
        <v>93340.677385538467</v>
      </c>
      <c r="CV506" s="183">
        <v>100102.776766</v>
      </c>
      <c r="CW506" s="183">
        <v>96925</v>
      </c>
      <c r="CX506" s="96">
        <v>102040.604443</v>
      </c>
      <c r="CY506" s="96"/>
      <c r="CZ506" s="96"/>
      <c r="DA506" s="96"/>
      <c r="DB506" s="96"/>
      <c r="DC506" s="96"/>
      <c r="DD506" s="96"/>
      <c r="DE506" s="96"/>
      <c r="DF506" s="96"/>
      <c r="DG506" s="96"/>
      <c r="DH506" s="96"/>
      <c r="DI506" s="96"/>
      <c r="DJ506" s="96"/>
      <c r="DK506" s="96"/>
      <c r="DL506" s="96"/>
      <c r="DM506" s="96"/>
      <c r="DN506" s="96"/>
      <c r="DO506" s="96"/>
      <c r="DP506" s="96"/>
      <c r="DQ506" s="96"/>
      <c r="DR506" s="96"/>
      <c r="DS506" s="96"/>
      <c r="DT506" s="96"/>
      <c r="DU506" s="96"/>
      <c r="DV506" s="96"/>
      <c r="DW506" s="96"/>
      <c r="DX506" s="96"/>
      <c r="DY506" s="96"/>
      <c r="DZ506" s="96"/>
      <c r="EA506" s="96"/>
      <c r="EB506" s="96"/>
      <c r="EC506" s="96"/>
      <c r="ED506" s="96"/>
      <c r="EE506" s="96"/>
      <c r="EF506" s="96"/>
      <c r="EG506" s="96"/>
      <c r="EH506" s="96"/>
    </row>
    <row r="507" spans="2:138">
      <c r="B507" s="104" t="s">
        <v>641</v>
      </c>
      <c r="C507" s="106" t="s">
        <v>156</v>
      </c>
      <c r="H507" s="135">
        <v>1.4416757486200398</v>
      </c>
      <c r="I507" s="135">
        <v>1.3625083487535548</v>
      </c>
      <c r="J507" s="135">
        <v>1.4468353969671699</v>
      </c>
      <c r="K507" s="135">
        <v>1.7214059336109135</v>
      </c>
      <c r="L507" s="135">
        <v>1.6399946400830185</v>
      </c>
      <c r="M507" s="135">
        <v>2.2436897370043711</v>
      </c>
      <c r="N507" s="135">
        <v>1.8268394594899597</v>
      </c>
      <c r="O507" s="135">
        <v>1.478514263759211</v>
      </c>
      <c r="P507" s="135">
        <v>1.253478524085611</v>
      </c>
      <c r="Q507" s="135">
        <v>1.4259070360283401</v>
      </c>
      <c r="R507" s="135">
        <v>1.48</v>
      </c>
      <c r="S507" s="135">
        <v>1.0116795896232735</v>
      </c>
      <c r="T507" s="209">
        <v>1.34</v>
      </c>
      <c r="U507" s="209">
        <v>1.4074082136354518</v>
      </c>
      <c r="V507" s="209">
        <v>1.3630781776613115</v>
      </c>
      <c r="W507" s="135"/>
      <c r="X507" s="135"/>
      <c r="Y507" s="135"/>
      <c r="Z507" s="135"/>
      <c r="AA507" s="135"/>
      <c r="AB507" s="135"/>
      <c r="AC507" s="135"/>
      <c r="AD507" s="135"/>
      <c r="AE507" s="135"/>
      <c r="AF507" s="245"/>
      <c r="AG507" s="245"/>
      <c r="AH507" s="209"/>
      <c r="AI507" s="209"/>
      <c r="AJ507" s="209"/>
      <c r="AK507" s="209"/>
      <c r="AL507" s="209"/>
      <c r="AM507" s="209"/>
      <c r="AN507" s="209"/>
      <c r="AO507" s="209"/>
      <c r="AP507" s="209"/>
      <c r="AQ507" s="209"/>
      <c r="AR507" s="209"/>
      <c r="AS507" s="209"/>
      <c r="AT507" s="209"/>
      <c r="AU507" s="209"/>
      <c r="AV507" s="209"/>
      <c r="AW507" s="209"/>
      <c r="AX507" s="209"/>
      <c r="AY507" s="209"/>
      <c r="AZ507" s="135">
        <v>1.7504459867492286</v>
      </c>
      <c r="BA507" s="135">
        <v>1.5209296469185312</v>
      </c>
      <c r="BB507" s="135">
        <v>1.1443180083486368</v>
      </c>
      <c r="BC507" s="135">
        <v>2.1212303323271722</v>
      </c>
      <c r="BD507" s="135">
        <v>2.9061462152969115</v>
      </c>
      <c r="BE507" s="135">
        <v>1.9733573050670341</v>
      </c>
      <c r="BF507" s="135">
        <v>2.1199201617544632</v>
      </c>
      <c r="BG507" s="135">
        <v>2.2453273734138621</v>
      </c>
      <c r="BH507" s="135">
        <v>2.4105483160274748</v>
      </c>
      <c r="BI507" s="135">
        <v>2.5683434307830577</v>
      </c>
      <c r="BJ507" s="135">
        <v>1.3775406892853741</v>
      </c>
      <c r="BK507" s="135">
        <v>1.5682577442201224</v>
      </c>
      <c r="BL507" s="135">
        <v>1</v>
      </c>
      <c r="BM507" s="135">
        <v>2.1628762441216649</v>
      </c>
      <c r="BN507" s="135">
        <v>1.5883033832171569</v>
      </c>
      <c r="BO507" s="135">
        <v>1.1182832837127716</v>
      </c>
      <c r="BP507" s="135">
        <v>1.2685180065501762</v>
      </c>
      <c r="BQ507" s="135">
        <v>1.4626658991496666</v>
      </c>
      <c r="BR507" s="135">
        <v>1.41</v>
      </c>
      <c r="BS507" s="135">
        <v>0.92</v>
      </c>
      <c r="BT507" s="135">
        <v>1.22</v>
      </c>
      <c r="BU507" s="135">
        <v>0.94</v>
      </c>
      <c r="BV507" s="135">
        <v>1.3899656341800035</v>
      </c>
      <c r="BW507" s="135">
        <v>1.36</v>
      </c>
      <c r="BX507" s="135">
        <v>1.8592849787371606</v>
      </c>
      <c r="BY507" s="135">
        <v>1.2270540602040609</v>
      </c>
      <c r="BZ507" s="135">
        <v>1.7795167094695457</v>
      </c>
      <c r="CA507" s="135">
        <v>1.0198439321287314</v>
      </c>
      <c r="CB507" s="135">
        <v>0.84</v>
      </c>
      <c r="CC507" s="135">
        <v>1.81</v>
      </c>
      <c r="CD507" s="135">
        <v>1.34</v>
      </c>
      <c r="CE507" s="135">
        <v>1.399038368863279</v>
      </c>
      <c r="CF507" s="135">
        <v>1</v>
      </c>
      <c r="CG507" s="135">
        <v>0.73</v>
      </c>
      <c r="CH507" s="135">
        <v>1.0089998434230378</v>
      </c>
      <c r="CI507" s="209">
        <v>1.4914927734337371</v>
      </c>
      <c r="CJ507" s="209">
        <v>1.4614269392549151</v>
      </c>
      <c r="CK507" s="209">
        <v>1.1488680908641338</v>
      </c>
      <c r="CL507" s="209">
        <v>1.2711112369128175</v>
      </c>
      <c r="CM507" s="209">
        <v>1.82</v>
      </c>
      <c r="CN507" s="209">
        <v>1.45</v>
      </c>
      <c r="CO507" s="209">
        <v>1.05</v>
      </c>
      <c r="CP507" s="209">
        <v>1.1029596509791988</v>
      </c>
      <c r="CQ507" s="209">
        <v>1.4226849022673698</v>
      </c>
      <c r="CR507" s="209">
        <v>1.2031331043784537</v>
      </c>
      <c r="CS507" s="209">
        <v>1.3794989107395326</v>
      </c>
      <c r="CT507" s="209">
        <v>1.5813875471046586</v>
      </c>
      <c r="CU507" s="209">
        <v>1.3072882825248937</v>
      </c>
      <c r="CV507" s="209">
        <v>1.1580940622760665</v>
      </c>
      <c r="CW507" s="209">
        <v>2.0099999999999998</v>
      </c>
      <c r="CX507" s="135">
        <v>1.7342516369591781</v>
      </c>
      <c r="CY507" s="135"/>
      <c r="CZ507" s="135"/>
      <c r="DA507" s="135"/>
      <c r="DB507" s="135"/>
      <c r="DC507" s="135"/>
      <c r="DD507" s="135"/>
      <c r="DE507" s="135"/>
      <c r="DF507" s="135"/>
      <c r="DG507" s="135"/>
      <c r="DH507" s="135"/>
      <c r="DI507" s="135"/>
      <c r="DJ507" s="135"/>
      <c r="DK507" s="135"/>
      <c r="DL507" s="135"/>
      <c r="DM507" s="135"/>
      <c r="DN507" s="135"/>
      <c r="DO507" s="135"/>
      <c r="DP507" s="135"/>
      <c r="DQ507" s="135"/>
      <c r="DR507" s="135"/>
      <c r="DS507" s="135"/>
      <c r="DT507" s="135"/>
      <c r="DU507" s="135"/>
      <c r="DV507" s="135"/>
      <c r="DW507" s="135"/>
      <c r="DX507" s="135"/>
      <c r="DY507" s="135"/>
      <c r="DZ507" s="135"/>
      <c r="EA507" s="135"/>
      <c r="EB507" s="135"/>
      <c r="EC507" s="135"/>
      <c r="ED507" s="135"/>
      <c r="EE507" s="135"/>
      <c r="EF507" s="135"/>
      <c r="EG507" s="135"/>
      <c r="EH507" s="135"/>
    </row>
    <row r="508" spans="2:138">
      <c r="B508" s="104" t="s">
        <v>642</v>
      </c>
      <c r="C508" s="106" t="s">
        <v>158</v>
      </c>
      <c r="H508" s="96">
        <v>16952.86168364176</v>
      </c>
      <c r="I508" s="96">
        <v>16201.818605019022</v>
      </c>
      <c r="J508" s="96">
        <v>19114.514796260039</v>
      </c>
      <c r="K508" s="96">
        <v>18417.623694871265</v>
      </c>
      <c r="L508" s="96">
        <v>21351.829940103529</v>
      </c>
      <c r="M508" s="96">
        <v>26693.282751299608</v>
      </c>
      <c r="N508" s="96">
        <v>22418.305383063202</v>
      </c>
      <c r="O508" s="96">
        <v>17473.740630283191</v>
      </c>
      <c r="P508" s="96">
        <v>15809.577672106427</v>
      </c>
      <c r="Q508" s="96">
        <v>19074.983793746422</v>
      </c>
      <c r="R508" s="96">
        <v>18641</v>
      </c>
      <c r="S508" s="96">
        <v>13623.217030182259</v>
      </c>
      <c r="T508" s="183">
        <v>18576</v>
      </c>
      <c r="U508" s="183">
        <v>17500.538607539169</v>
      </c>
      <c r="V508" s="183">
        <v>18248.466777641672</v>
      </c>
      <c r="W508" s="96"/>
      <c r="X508" s="96"/>
      <c r="Y508" s="96"/>
      <c r="Z508" s="96"/>
      <c r="AA508" s="96"/>
      <c r="AB508" s="96"/>
      <c r="AC508" s="96"/>
      <c r="AD508" s="96"/>
      <c r="AE508" s="96"/>
      <c r="AF508" s="94"/>
      <c r="AG508" s="94"/>
      <c r="AH508" s="183"/>
      <c r="AI508" s="183"/>
      <c r="AJ508" s="183"/>
      <c r="AK508" s="183"/>
      <c r="AL508" s="183"/>
      <c r="AM508" s="183"/>
      <c r="AN508" s="183"/>
      <c r="AO508" s="183"/>
      <c r="AP508" s="183"/>
      <c r="AQ508" s="183"/>
      <c r="AR508" s="183"/>
      <c r="AS508" s="183"/>
      <c r="AT508" s="183"/>
      <c r="AU508" s="183"/>
      <c r="AV508" s="183"/>
      <c r="AW508" s="183"/>
      <c r="AX508" s="183"/>
      <c r="AY508" s="183"/>
      <c r="AZ508" s="96">
        <v>5225.6561617874822</v>
      </c>
      <c r="BA508" s="96">
        <v>4646.2789208385257</v>
      </c>
      <c r="BB508" s="96">
        <v>3538.556427652326</v>
      </c>
      <c r="BC508" s="96">
        <v>5862.306090311401</v>
      </c>
      <c r="BD508" s="96">
        <v>7666.6596451080322</v>
      </c>
      <c r="BE508" s="96">
        <v>5809.9038177329321</v>
      </c>
      <c r="BF508" s="96">
        <v>6287.5257546275516</v>
      </c>
      <c r="BG508" s="96">
        <v>6520.6009955002091</v>
      </c>
      <c r="BH508" s="96">
        <v>5568.8551404556547</v>
      </c>
      <c r="BI508" s="96">
        <v>7685.5560162105039</v>
      </c>
      <c r="BJ508" s="96">
        <v>3798.6397541167303</v>
      </c>
      <c r="BK508" s="96">
        <v>3981.1597559762718</v>
      </c>
      <c r="BL508" s="96">
        <v>2929</v>
      </c>
      <c r="BM508" s="96">
        <v>4380.5252342241156</v>
      </c>
      <c r="BN508" s="96">
        <v>4447.7987459387969</v>
      </c>
      <c r="BO508" s="96">
        <v>3273.3165595988007</v>
      </c>
      <c r="BP508" s="96">
        <v>3612.4177682339655</v>
      </c>
      <c r="BQ508" s="96">
        <v>4210.2241789728259</v>
      </c>
      <c r="BR508" s="96">
        <v>3875</v>
      </c>
      <c r="BS508" s="96">
        <v>2821</v>
      </c>
      <c r="BT508" s="96">
        <v>3676</v>
      </c>
      <c r="BU508" s="96">
        <v>2789</v>
      </c>
      <c r="BV508" s="96">
        <v>4348.5645800256834</v>
      </c>
      <c r="BW508" s="96">
        <v>3910</v>
      </c>
      <c r="BX508" s="96">
        <v>5824.9725976419741</v>
      </c>
      <c r="BY508" s="96">
        <v>3640.6429432022196</v>
      </c>
      <c r="BZ508" s="96">
        <v>5469.8334570756406</v>
      </c>
      <c r="CA508" s="96">
        <v>2861.5506276349161</v>
      </c>
      <c r="CB508" s="96">
        <v>2426</v>
      </c>
      <c r="CC508" s="96">
        <v>5357</v>
      </c>
      <c r="CD508" s="96">
        <v>4258</v>
      </c>
      <c r="CE508" s="96">
        <v>4379.074322125799</v>
      </c>
      <c r="CF508" s="96">
        <v>2813</v>
      </c>
      <c r="CG508" s="96">
        <v>2248</v>
      </c>
      <c r="CH508" s="96">
        <v>3053.2080088233138</v>
      </c>
      <c r="CI508" s="183">
        <v>5066.1645373127376</v>
      </c>
      <c r="CJ508" s="183">
        <v>3730.1241990000667</v>
      </c>
      <c r="CK508" s="183">
        <v>3790.5096688748263</v>
      </c>
      <c r="CL508" s="183">
        <v>4010.7627590344459</v>
      </c>
      <c r="CM508" s="183">
        <v>6141</v>
      </c>
      <c r="CN508" s="183">
        <v>4219</v>
      </c>
      <c r="CO508" s="183">
        <v>3408</v>
      </c>
      <c r="CP508" s="183">
        <v>3292.6159828631189</v>
      </c>
      <c r="CQ508" s="183">
        <v>4369.7021272981592</v>
      </c>
      <c r="CR508" s="183">
        <v>3805.3580497523744</v>
      </c>
      <c r="CS508" s="183">
        <v>3993.8541844692572</v>
      </c>
      <c r="CT508" s="183">
        <v>4657.3360560620995</v>
      </c>
      <c r="CU508" s="183">
        <v>3923.13613727745</v>
      </c>
      <c r="CV508" s="183">
        <v>3727.1856177201121</v>
      </c>
      <c r="CW508" s="183">
        <v>6269</v>
      </c>
      <c r="CX508" s="96">
        <v>5689.5274579585503</v>
      </c>
      <c r="CY508" s="96"/>
      <c r="CZ508" s="96"/>
      <c r="DA508" s="96"/>
      <c r="DB508" s="96"/>
      <c r="DC508" s="96"/>
      <c r="DD508" s="96"/>
      <c r="DE508" s="96"/>
      <c r="DF508" s="96"/>
      <c r="DG508" s="96"/>
      <c r="DH508" s="96"/>
      <c r="DI508" s="96"/>
      <c r="DJ508" s="96"/>
      <c r="DK508" s="96"/>
      <c r="DL508" s="96"/>
      <c r="DM508" s="96"/>
      <c r="DN508" s="96"/>
      <c r="DO508" s="96"/>
      <c r="DP508" s="96"/>
      <c r="DQ508" s="96"/>
      <c r="DR508" s="96"/>
      <c r="DS508" s="96"/>
      <c r="DT508" s="96"/>
      <c r="DU508" s="96"/>
      <c r="DV508" s="96"/>
      <c r="DW508" s="96"/>
      <c r="DX508" s="96"/>
      <c r="DY508" s="96"/>
      <c r="DZ508" s="96"/>
      <c r="EA508" s="96"/>
      <c r="EB508" s="96"/>
      <c r="EC508" s="96"/>
      <c r="ED508" s="96"/>
      <c r="EE508" s="96"/>
      <c r="EF508" s="96"/>
      <c r="EG508" s="96"/>
      <c r="EH508" s="96"/>
    </row>
    <row r="509" spans="2:138">
      <c r="B509" s="104" t="s">
        <v>643</v>
      </c>
      <c r="C509" s="106" t="s">
        <v>153</v>
      </c>
      <c r="H509" s="96">
        <v>365750.02428630774</v>
      </c>
      <c r="I509" s="96">
        <v>369856.73486700002</v>
      </c>
      <c r="J509" s="96">
        <v>410916.03699700005</v>
      </c>
      <c r="K509" s="96">
        <v>332781.54798904009</v>
      </c>
      <c r="L509" s="96">
        <v>404950.19370669231</v>
      </c>
      <c r="M509" s="96">
        <v>438544.35733919521</v>
      </c>
      <c r="N509" s="96">
        <v>381690.48613176931</v>
      </c>
      <c r="O509" s="96">
        <v>367594.75347999984</v>
      </c>
      <c r="P509" s="96">
        <v>392294.58095492306</v>
      </c>
      <c r="Q509" s="96">
        <v>416084.85048346163</v>
      </c>
      <c r="R509" s="96">
        <v>391221</v>
      </c>
      <c r="S509" s="96">
        <v>418837.56397361541</v>
      </c>
      <c r="T509" s="183">
        <v>429984</v>
      </c>
      <c r="U509" s="183">
        <v>386758.86021800007</v>
      </c>
      <c r="V509" s="183">
        <v>416403.67541338463</v>
      </c>
      <c r="W509" s="96"/>
      <c r="X509" s="96"/>
      <c r="Y509" s="96"/>
      <c r="Z509" s="96"/>
      <c r="AA509" s="96"/>
      <c r="AB509" s="96"/>
      <c r="AC509" s="96"/>
      <c r="AD509" s="96"/>
      <c r="AE509" s="96"/>
      <c r="AF509" s="94"/>
      <c r="AG509" s="94"/>
      <c r="AH509" s="183"/>
      <c r="AI509" s="183"/>
      <c r="AJ509" s="183"/>
      <c r="AK509" s="183"/>
      <c r="AL509" s="183"/>
      <c r="AM509" s="183"/>
      <c r="AN509" s="183"/>
      <c r="AO509" s="183"/>
      <c r="AP509" s="183"/>
      <c r="AQ509" s="183"/>
      <c r="AR509" s="183"/>
      <c r="AS509" s="183"/>
      <c r="AT509" s="183"/>
      <c r="AU509" s="183"/>
      <c r="AV509" s="183"/>
      <c r="AW509" s="183"/>
      <c r="AX509" s="183"/>
      <c r="AY509" s="183"/>
      <c r="AZ509" s="96">
        <v>111096.12659870018</v>
      </c>
      <c r="BA509" s="96">
        <v>111987.923594484</v>
      </c>
      <c r="BB509" s="96">
        <v>113397.59859987411</v>
      </c>
      <c r="BC509" s="96">
        <v>100964.86603446136</v>
      </c>
      <c r="BD509" s="96">
        <v>97169.502998720636</v>
      </c>
      <c r="BE509" s="96">
        <v>108886.08827660741</v>
      </c>
      <c r="BF509" s="96">
        <v>109489.4942401798</v>
      </c>
      <c r="BG509" s="96">
        <v>106562.40774377188</v>
      </c>
      <c r="BH509" s="96">
        <v>85649.135506939827</v>
      </c>
      <c r="BI509" s="96">
        <v>109959.42694984938</v>
      </c>
      <c r="BJ509" s="96">
        <v>102307.04843174742</v>
      </c>
      <c r="BK509" s="96">
        <v>93510.778743985371</v>
      </c>
      <c r="BL509" s="96">
        <v>108672</v>
      </c>
      <c r="BM509" s="96">
        <v>75441.531856305533</v>
      </c>
      <c r="BN509" s="96">
        <v>103741.56128331898</v>
      </c>
      <c r="BO509" s="96">
        <v>108347.88973482013</v>
      </c>
      <c r="BP509" s="96">
        <v>104519.16611087635</v>
      </c>
      <c r="BQ509" s="96">
        <v>105924.26776215456</v>
      </c>
      <c r="BR509" s="96">
        <v>101114</v>
      </c>
      <c r="BS509" s="96">
        <v>113580</v>
      </c>
      <c r="BT509" s="96">
        <v>112870</v>
      </c>
      <c r="BU509" s="96">
        <v>110502</v>
      </c>
      <c r="BV509" s="96">
        <v>115674.6144968259</v>
      </c>
      <c r="BW509" s="96">
        <v>108089</v>
      </c>
      <c r="BX509" s="96">
        <v>116618.75335162893</v>
      </c>
      <c r="BY509" s="96">
        <v>109772.71767701668</v>
      </c>
      <c r="BZ509" s="96">
        <v>113909.88753900173</v>
      </c>
      <c r="CA509" s="96">
        <v>103691.43945673943</v>
      </c>
      <c r="CB509" s="96">
        <v>108117</v>
      </c>
      <c r="CC509" s="96">
        <v>109575</v>
      </c>
      <c r="CD509" s="96">
        <v>118458</v>
      </c>
      <c r="CE509" s="96">
        <v>115560.63603251123</v>
      </c>
      <c r="CF509" s="96">
        <v>104169</v>
      </c>
      <c r="CG509" s="96">
        <v>108515</v>
      </c>
      <c r="CH509" s="96">
        <v>112543.66935101348</v>
      </c>
      <c r="CI509" s="183">
        <v>125845.60187851824</v>
      </c>
      <c r="CJ509" s="183">
        <v>94721.146041284956</v>
      </c>
      <c r="CK509" s="183">
        <v>121029.26747259159</v>
      </c>
      <c r="CL509" s="183">
        <v>116269.94498653666</v>
      </c>
      <c r="CM509" s="183">
        <v>124708</v>
      </c>
      <c r="CN509" s="183">
        <v>116187</v>
      </c>
      <c r="CO509" s="183">
        <v>106253</v>
      </c>
      <c r="CP509" s="183">
        <v>110232.14404858493</v>
      </c>
      <c r="CQ509" s="183">
        <v>113041.94702076755</v>
      </c>
      <c r="CR509" s="183">
        <v>118101.89931606824</v>
      </c>
      <c r="CS509" s="183">
        <v>107470.79077137749</v>
      </c>
      <c r="CT509" s="183">
        <v>109169.20685179158</v>
      </c>
      <c r="CU509" s="183">
        <v>111706.53426248586</v>
      </c>
      <c r="CV509" s="183">
        <v>118675.21094273677</v>
      </c>
      <c r="CW509" s="183">
        <v>115708</v>
      </c>
      <c r="CX509" s="96">
        <v>122691.44584397362</v>
      </c>
      <c r="CY509" s="96"/>
      <c r="CZ509" s="96"/>
      <c r="DA509" s="96"/>
      <c r="DB509" s="96"/>
      <c r="DC509" s="96"/>
      <c r="DD509" s="96"/>
      <c r="DE509" s="96"/>
      <c r="DF509" s="96"/>
      <c r="DG509" s="96"/>
      <c r="DH509" s="96"/>
      <c r="DI509" s="96"/>
      <c r="DJ509" s="96"/>
      <c r="DK509" s="96"/>
      <c r="DL509" s="96"/>
      <c r="DM509" s="96"/>
      <c r="DN509" s="96"/>
      <c r="DO509" s="96"/>
      <c r="DP509" s="96"/>
      <c r="DQ509" s="96"/>
      <c r="DR509" s="96"/>
      <c r="DS509" s="96"/>
      <c r="DT509" s="96"/>
      <c r="DU509" s="96"/>
      <c r="DV509" s="96"/>
      <c r="DW509" s="96"/>
      <c r="DX509" s="96"/>
      <c r="DY509" s="96"/>
      <c r="DZ509" s="96"/>
      <c r="EA509" s="96"/>
      <c r="EB509" s="96"/>
      <c r="EC509" s="96"/>
      <c r="ED509" s="96"/>
      <c r="EE509" s="96"/>
      <c r="EF509" s="96"/>
      <c r="EG509" s="96"/>
      <c r="EH509" s="96"/>
    </row>
    <row r="510" spans="2:138">
      <c r="B510" s="104" t="s">
        <v>644</v>
      </c>
      <c r="C510" s="106" t="s">
        <v>156</v>
      </c>
      <c r="H510" s="135">
        <v>4.031370350436967E-3</v>
      </c>
      <c r="I510" s="135">
        <v>3.9127346939157237E-3</v>
      </c>
      <c r="J510" s="135">
        <v>2.4884989598923089E-3</v>
      </c>
      <c r="K510" s="135">
        <v>2.2598645447489017E-3</v>
      </c>
      <c r="L510" s="135">
        <v>6.3116122182268935E-3</v>
      </c>
      <c r="M510" s="135">
        <v>1.7336004319751946E-2</v>
      </c>
      <c r="N510" s="135">
        <v>1.9423308922875367E-2</v>
      </c>
      <c r="O510" s="135">
        <v>5.0595842786188309E-3</v>
      </c>
      <c r="P510" s="135">
        <v>5.0537290328084329E-3</v>
      </c>
      <c r="Q510" s="135">
        <v>8.3413954594045107E-3</v>
      </c>
      <c r="R510" s="135">
        <v>0.01</v>
      </c>
      <c r="S510" s="135">
        <v>3.003804150948009E-3</v>
      </c>
      <c r="T510" s="209">
        <v>0</v>
      </c>
      <c r="U510" s="209">
        <v>3.5026497546739475E-3</v>
      </c>
      <c r="V510" s="209">
        <v>2.1963262084361869E-3</v>
      </c>
      <c r="W510" s="135"/>
      <c r="X510" s="135"/>
      <c r="Y510" s="135"/>
      <c r="Z510" s="135"/>
      <c r="AA510" s="135"/>
      <c r="AB510" s="135"/>
      <c r="AC510" s="135"/>
      <c r="AD510" s="135"/>
      <c r="AE510" s="135"/>
      <c r="AF510" s="245"/>
      <c r="AG510" s="245"/>
      <c r="AH510" s="209"/>
      <c r="AI510" s="209"/>
      <c r="AJ510" s="209"/>
      <c r="AK510" s="209"/>
      <c r="AL510" s="209"/>
      <c r="AM510" s="209"/>
      <c r="AN510" s="209"/>
      <c r="AO510" s="209"/>
      <c r="AP510" s="209"/>
      <c r="AQ510" s="209"/>
      <c r="AR510" s="209"/>
      <c r="AS510" s="209"/>
      <c r="AT510" s="209"/>
      <c r="AU510" s="209"/>
      <c r="AV510" s="209"/>
      <c r="AW510" s="209"/>
      <c r="AX510" s="209"/>
      <c r="AY510" s="209"/>
      <c r="AZ510" s="135">
        <v>2.9467326558801463E-3</v>
      </c>
      <c r="BA510" s="135">
        <v>3.5040967479351239E-3</v>
      </c>
      <c r="BB510" s="135">
        <v>3.1492312619378006E-3</v>
      </c>
      <c r="BC510" s="135">
        <v>1.3401481454199948E-2</v>
      </c>
      <c r="BD510" s="135">
        <v>1.6451719699468254E-2</v>
      </c>
      <c r="BE510" s="135">
        <v>1.2847553265931995E-2</v>
      </c>
      <c r="BF510" s="135">
        <v>3.2405868619915387E-2</v>
      </c>
      <c r="BG510" s="135">
        <v>1.0171601467531455E-2</v>
      </c>
      <c r="BH510" s="135">
        <v>3.052337894056191E-2</v>
      </c>
      <c r="BI510" s="135">
        <v>2.4035371307500591E-2</v>
      </c>
      <c r="BJ510" s="135">
        <v>4.5106334776294594E-3</v>
      </c>
      <c r="BK510" s="135">
        <v>1.4172554963133523E-2</v>
      </c>
      <c r="BL510" s="135">
        <v>2E-3</v>
      </c>
      <c r="BM510" s="135">
        <v>6.1754653347991083E-3</v>
      </c>
      <c r="BN510" s="135">
        <v>4.8860292681342952E-3</v>
      </c>
      <c r="BO510" s="135">
        <v>4.5984873810838737E-3</v>
      </c>
      <c r="BP510" s="135">
        <v>1.2217921430600503E-3</v>
      </c>
      <c r="BQ510" s="135">
        <v>1.5304067004376642E-3</v>
      </c>
      <c r="BR510" s="135">
        <v>0.01</v>
      </c>
      <c r="BS510" s="135">
        <v>7.0000000000000001E-3</v>
      </c>
      <c r="BT510" s="135">
        <v>3.0000000000000001E-3</v>
      </c>
      <c r="BU510" s="135">
        <v>1E-3</v>
      </c>
      <c r="BV510" s="135">
        <v>1E-3</v>
      </c>
      <c r="BW510" s="135">
        <v>1E-3</v>
      </c>
      <c r="BX510" s="135">
        <v>2.3035142852010627E-2</v>
      </c>
      <c r="BY510" s="135">
        <v>4.369742297650853E-3</v>
      </c>
      <c r="BZ510" s="135">
        <v>6.1425147667508754E-3</v>
      </c>
      <c r="CA510" s="135">
        <v>1.5574142437795677E-3</v>
      </c>
      <c r="CB510" s="135">
        <v>0</v>
      </c>
      <c r="CC510" s="135">
        <v>0</v>
      </c>
      <c r="CD510" s="135">
        <v>0.01</v>
      </c>
      <c r="CE510" s="135">
        <v>2.2243406155663206E-3</v>
      </c>
      <c r="CF510" s="135">
        <v>0</v>
      </c>
      <c r="CG510" s="135">
        <v>0</v>
      </c>
      <c r="CH510" s="135">
        <v>2.6807368994735048E-3</v>
      </c>
      <c r="CI510" s="209">
        <v>4.7385069277344292E-3</v>
      </c>
      <c r="CJ510" s="209">
        <v>4.4204033231389451E-3</v>
      </c>
      <c r="CK510" s="209">
        <v>4.1750007255202089E-3</v>
      </c>
      <c r="CL510" s="209">
        <v>2.9009202031583265E-3</v>
      </c>
      <c r="CM510" s="209">
        <v>0</v>
      </c>
      <c r="CN510" s="209">
        <v>0</v>
      </c>
      <c r="CO510" s="209">
        <v>0</v>
      </c>
      <c r="CP510" s="209">
        <v>1.5085838934394246E-3</v>
      </c>
      <c r="CQ510" s="209">
        <v>1.9390163985194943E-3</v>
      </c>
      <c r="CR510" s="209">
        <v>1.3962728153864938E-3</v>
      </c>
      <c r="CS510" s="209">
        <v>1.8547888143408103E-3</v>
      </c>
      <c r="CT510" s="209">
        <v>2.3598398929667933E-3</v>
      </c>
      <c r="CU510" s="209">
        <v>2.1010205264403313E-3</v>
      </c>
      <c r="CV510" s="209">
        <v>2.0709187696145962E-3</v>
      </c>
      <c r="CW510" s="209">
        <v>0</v>
      </c>
      <c r="CX510" s="135">
        <v>2.3217168628285175E-3</v>
      </c>
      <c r="CY510" s="135"/>
      <c r="CZ510" s="135"/>
      <c r="DA510" s="135"/>
      <c r="DB510" s="135"/>
      <c r="DC510" s="135"/>
      <c r="DD510" s="135"/>
      <c r="DE510" s="135"/>
      <c r="DF510" s="135"/>
      <c r="DG510" s="135"/>
      <c r="DH510" s="135"/>
      <c r="DI510" s="135"/>
      <c r="DJ510" s="135"/>
      <c r="DK510" s="135"/>
      <c r="DL510" s="135"/>
      <c r="DM510" s="135"/>
      <c r="DN510" s="135"/>
      <c r="DO510" s="135"/>
      <c r="DP510" s="135"/>
      <c r="DQ510" s="135"/>
      <c r="DR510" s="135"/>
      <c r="DS510" s="135"/>
      <c r="DT510" s="135"/>
      <c r="DU510" s="135"/>
      <c r="DV510" s="135"/>
      <c r="DW510" s="135"/>
      <c r="DX510" s="135"/>
      <c r="DY510" s="135"/>
      <c r="DZ510" s="135"/>
      <c r="EA510" s="135"/>
      <c r="EB510" s="135"/>
      <c r="EC510" s="135"/>
      <c r="ED510" s="135"/>
      <c r="EE510" s="135"/>
      <c r="EF510" s="135"/>
      <c r="EG510" s="135"/>
      <c r="EH510" s="135"/>
    </row>
    <row r="511" spans="2:138">
      <c r="B511" s="104" t="s">
        <v>645</v>
      </c>
      <c r="C511" s="106" t="s">
        <v>158</v>
      </c>
      <c r="H511" s="96">
        <v>47.405433580962942</v>
      </c>
      <c r="I511" s="96">
        <v>46.526993994848205</v>
      </c>
      <c r="J511" s="96">
        <v>32.876200215343907</v>
      </c>
      <c r="K511" s="96">
        <v>24.178686719906725</v>
      </c>
      <c r="L511" s="96">
        <v>82.173726326714259</v>
      </c>
      <c r="M511" s="96">
        <v>244.42948684229185</v>
      </c>
      <c r="N511" s="96">
        <v>238.35573986570631</v>
      </c>
      <c r="O511" s="96">
        <v>59.796422360415093</v>
      </c>
      <c r="P511" s="96">
        <v>63.74047910892434</v>
      </c>
      <c r="Q511" s="96">
        <v>111.58650542082651</v>
      </c>
      <c r="R511" s="96">
        <v>83</v>
      </c>
      <c r="S511" s="96">
        <v>40.449047588046433</v>
      </c>
      <c r="T511" s="183">
        <v>69</v>
      </c>
      <c r="U511" s="183">
        <v>43.553999945773057</v>
      </c>
      <c r="V511" s="183">
        <v>29.403732305565654</v>
      </c>
      <c r="W511" s="96"/>
      <c r="X511" s="96"/>
      <c r="Y511" s="96"/>
      <c r="Z511" s="96"/>
      <c r="AA511" s="96"/>
      <c r="AB511" s="96"/>
      <c r="AC511" s="96"/>
      <c r="AD511" s="96"/>
      <c r="AE511" s="96"/>
      <c r="AF511" s="94"/>
      <c r="AG511" s="94"/>
      <c r="AH511" s="192"/>
      <c r="AI511" s="192"/>
      <c r="AJ511" s="192"/>
      <c r="AK511" s="192"/>
      <c r="AL511" s="192"/>
      <c r="AM511" s="192"/>
      <c r="AN511" s="192"/>
      <c r="AO511" s="192"/>
      <c r="AP511" s="192"/>
      <c r="AQ511" s="192"/>
      <c r="AR511" s="192"/>
      <c r="AS511" s="192"/>
      <c r="AT511" s="192"/>
      <c r="AU511" s="192"/>
      <c r="AV511" s="192"/>
      <c r="AW511" s="192"/>
      <c r="AX511" s="192"/>
      <c r="AY511" s="192"/>
      <c r="AZ511" s="96">
        <v>10.525208686322319</v>
      </c>
      <c r="BA511" s="96">
        <v>12.616484047707443</v>
      </c>
      <c r="BB511" s="96">
        <v>11.481522301693222</v>
      </c>
      <c r="BC511" s="96">
        <v>43.50249293309281</v>
      </c>
      <c r="BD511" s="96">
        <v>51.396357936151752</v>
      </c>
      <c r="BE511" s="96">
        <v>44.976316572193852</v>
      </c>
      <c r="BF511" s="96">
        <v>114.07413352607094</v>
      </c>
      <c r="BG511" s="96">
        <v>34.848526740593691</v>
      </c>
      <c r="BH511" s="96">
        <v>84.051729516291914</v>
      </c>
      <c r="BI511" s="96">
        <v>84.971711442227473</v>
      </c>
      <c r="BJ511" s="96">
        <v>14.83659208329078</v>
      </c>
      <c r="BK511" s="96">
        <v>42.608955259771818</v>
      </c>
      <c r="BL511" s="96">
        <v>6</v>
      </c>
      <c r="BM511" s="96">
        <v>14.978600874059117</v>
      </c>
      <c r="BN511" s="96">
        <v>16.296708821704595</v>
      </c>
      <c r="BO511" s="96">
        <v>16.018672347029618</v>
      </c>
      <c r="BP511" s="96">
        <v>4.1056727122370127</v>
      </c>
      <c r="BQ511" s="96">
        <v>5.2118677974339711</v>
      </c>
      <c r="BR511" s="96">
        <v>33</v>
      </c>
      <c r="BS511" s="96">
        <v>26</v>
      </c>
      <c r="BT511" s="96">
        <v>11</v>
      </c>
      <c r="BU511" s="96">
        <v>5</v>
      </c>
      <c r="BV511" s="96">
        <v>3.71902521511119</v>
      </c>
      <c r="BW511" s="96">
        <v>5</v>
      </c>
      <c r="BX511" s="96">
        <v>86.367503541538653</v>
      </c>
      <c r="BY511" s="96">
        <v>15.422021488007584</v>
      </c>
      <c r="BZ511" s="96">
        <v>22.49565766510224</v>
      </c>
      <c r="CA511" s="96">
        <v>5.1920409350485439</v>
      </c>
      <c r="CB511" s="96">
        <v>8</v>
      </c>
      <c r="CC511" s="96">
        <v>14</v>
      </c>
      <c r="CD511" s="96">
        <v>38</v>
      </c>
      <c r="CE511" s="96">
        <v>8.2642277562935202</v>
      </c>
      <c r="CF511" s="128">
        <v>12</v>
      </c>
      <c r="CG511" s="128">
        <v>6</v>
      </c>
      <c r="CH511" s="128">
        <v>9.6998791862203397</v>
      </c>
      <c r="CI511" s="192">
        <v>19.172141434885106</v>
      </c>
      <c r="CJ511" s="192">
        <v>13.461699842264109</v>
      </c>
      <c r="CK511" s="192">
        <v>16.245684775254748</v>
      </c>
      <c r="CL511" s="192">
        <v>10.844119922681807</v>
      </c>
      <c r="CM511" s="192">
        <v>17.600000000000001</v>
      </c>
      <c r="CN511" s="192">
        <v>10.9</v>
      </c>
      <c r="CO511" s="192">
        <v>8.6</v>
      </c>
      <c r="CP511" s="192">
        <v>5.3464903013990304</v>
      </c>
      <c r="CQ511" s="192">
        <v>7.0471282166706253</v>
      </c>
      <c r="CR511" s="192">
        <v>5.3017375684681927</v>
      </c>
      <c r="CS511" s="192">
        <v>6.4087890197250408</v>
      </c>
      <c r="CT511" s="192">
        <v>8.2827347909993634</v>
      </c>
      <c r="CU511" s="192">
        <v>7.5457069617050969</v>
      </c>
      <c r="CV511" s="192">
        <v>7.9015835885358365</v>
      </c>
      <c r="CW511" s="192">
        <v>7.8</v>
      </c>
      <c r="CX511" s="128">
        <v>9.1582944431718776</v>
      </c>
      <c r="CY511" s="128"/>
      <c r="CZ511" s="128"/>
      <c r="DA511" s="128"/>
      <c r="DB511" s="128"/>
      <c r="DC511" s="128"/>
      <c r="DD511" s="128"/>
      <c r="DE511" s="128"/>
      <c r="DF511" s="128"/>
      <c r="DG511" s="128"/>
      <c r="DH511" s="128"/>
      <c r="DI511" s="128"/>
      <c r="DJ511" s="128"/>
      <c r="DK511" s="128"/>
      <c r="DL511" s="128"/>
      <c r="DM511" s="128"/>
      <c r="DN511" s="128"/>
      <c r="DO511" s="128"/>
      <c r="DP511" s="128"/>
      <c r="DQ511" s="128"/>
      <c r="DR511" s="128"/>
      <c r="DS511" s="128"/>
      <c r="DT511" s="128"/>
      <c r="DU511" s="128"/>
      <c r="DV511" s="128"/>
      <c r="DW511" s="128"/>
      <c r="DX511" s="128"/>
      <c r="DY511" s="128"/>
      <c r="DZ511" s="128"/>
      <c r="EA511" s="128"/>
      <c r="EB511" s="128"/>
      <c r="EC511" s="128"/>
      <c r="ED511" s="128"/>
      <c r="EE511" s="128"/>
      <c r="EF511" s="128"/>
      <c r="EG511" s="128"/>
      <c r="EH511" s="128"/>
    </row>
    <row r="512" spans="2:138">
      <c r="B512" s="104" t="s">
        <v>646</v>
      </c>
      <c r="C512" s="106" t="s">
        <v>153</v>
      </c>
      <c r="H512" s="96">
        <v>365750.02428630774</v>
      </c>
      <c r="I512" s="96">
        <v>369856.73486700002</v>
      </c>
      <c r="J512" s="96">
        <v>410916.03699700005</v>
      </c>
      <c r="K512" s="96">
        <v>332781.54798904009</v>
      </c>
      <c r="L512" s="96">
        <v>404950.19370669231</v>
      </c>
      <c r="M512" s="96">
        <v>370039.53223915381</v>
      </c>
      <c r="N512" s="96">
        <v>381690.48613176931</v>
      </c>
      <c r="O512" s="96">
        <v>367594.75347999984</v>
      </c>
      <c r="P512" s="96">
        <v>392294.58095492306</v>
      </c>
      <c r="Q512" s="96">
        <v>416084.85048346163</v>
      </c>
      <c r="R512" s="96">
        <v>391221</v>
      </c>
      <c r="S512" s="96">
        <v>418837.56397361541</v>
      </c>
      <c r="T512" s="183">
        <v>429984</v>
      </c>
      <c r="U512" s="183">
        <v>386758.86021800007</v>
      </c>
      <c r="V512" s="183">
        <v>416403.67541338463</v>
      </c>
      <c r="W512" s="96"/>
      <c r="X512" s="96"/>
      <c r="Y512" s="96"/>
      <c r="Z512" s="96"/>
      <c r="AA512" s="96"/>
      <c r="AB512" s="96"/>
      <c r="AC512" s="96"/>
      <c r="AD512" s="96"/>
      <c r="AE512" s="96"/>
      <c r="AF512" s="94"/>
      <c r="AG512" s="94"/>
      <c r="AH512" s="183"/>
      <c r="AI512" s="183"/>
      <c r="AJ512" s="183"/>
      <c r="AK512" s="183"/>
      <c r="AL512" s="183"/>
      <c r="AM512" s="183"/>
      <c r="AN512" s="183"/>
      <c r="AO512" s="183"/>
      <c r="AP512" s="183"/>
      <c r="AQ512" s="183"/>
      <c r="AR512" s="183"/>
      <c r="AS512" s="183"/>
      <c r="AT512" s="183"/>
      <c r="AU512" s="183"/>
      <c r="AV512" s="183"/>
      <c r="AW512" s="183"/>
      <c r="AX512" s="183"/>
      <c r="AY512" s="183"/>
      <c r="AZ512" s="96">
        <v>92854.09342723075</v>
      </c>
      <c r="BA512" s="96">
        <v>95017.826046999995</v>
      </c>
      <c r="BB512" s="96">
        <v>96180.787989000004</v>
      </c>
      <c r="BC512" s="96">
        <v>85958.652719461534</v>
      </c>
      <c r="BD512" s="96">
        <v>82053.603893000007</v>
      </c>
      <c r="BE512" s="96">
        <v>91573.993286000012</v>
      </c>
      <c r="BF512" s="96">
        <v>92250.602153153857</v>
      </c>
      <c r="BG512" s="96">
        <v>90326.855757000012</v>
      </c>
      <c r="BH512" s="96">
        <v>71855.334950999997</v>
      </c>
      <c r="BI512" s="96">
        <v>93074.590563000005</v>
      </c>
      <c r="BJ512" s="96">
        <v>85769.447235</v>
      </c>
      <c r="BK512" s="96">
        <v>78958.90236376923</v>
      </c>
      <c r="BL512" s="96">
        <v>90837</v>
      </c>
      <c r="BM512" s="96">
        <v>62994.619024000014</v>
      </c>
      <c r="BN512" s="96">
        <v>87100.491359000007</v>
      </c>
      <c r="BO512" s="96">
        <v>91042.696563000005</v>
      </c>
      <c r="BP512" s="96">
        <v>88574.818541000001</v>
      </c>
      <c r="BQ512" s="96">
        <v>89530.090330000006</v>
      </c>
      <c r="BR512" s="96">
        <v>85647</v>
      </c>
      <c r="BS512" s="96">
        <v>95532</v>
      </c>
      <c r="BT512" s="96">
        <v>94025</v>
      </c>
      <c r="BU512" s="96">
        <v>92006</v>
      </c>
      <c r="BV512" s="96">
        <v>97308.504758769239</v>
      </c>
      <c r="BW512" s="96">
        <v>89755</v>
      </c>
      <c r="BX512" s="96">
        <v>97444.395089153841</v>
      </c>
      <c r="BY512" s="96">
        <v>92283.345121846156</v>
      </c>
      <c r="BZ512" s="96">
        <v>95605.080371923075</v>
      </c>
      <c r="CA512" s="96">
        <v>87272.347027538475</v>
      </c>
      <c r="CB512" s="96">
        <v>90078</v>
      </c>
      <c r="CC512" s="96">
        <v>91973</v>
      </c>
      <c r="CD512" s="96">
        <v>99171</v>
      </c>
      <c r="CE512" s="96">
        <v>97355.75493499999</v>
      </c>
      <c r="CF512" s="96">
        <v>87584</v>
      </c>
      <c r="CG512" s="96">
        <v>96321</v>
      </c>
      <c r="CH512" s="96">
        <v>94118.334196999989</v>
      </c>
      <c r="CI512" s="183">
        <v>105649.4097443846</v>
      </c>
      <c r="CJ512" s="183">
        <v>79388.047646000006</v>
      </c>
      <c r="CK512" s="183">
        <v>102621.03237399999</v>
      </c>
      <c r="CL512" s="183">
        <v>98141.423663999987</v>
      </c>
      <c r="CM512" s="183">
        <v>105160</v>
      </c>
      <c r="CN512" s="183">
        <v>90637</v>
      </c>
      <c r="CO512" s="183">
        <v>101235</v>
      </c>
      <c r="CP512" s="183">
        <v>92851.814427999998</v>
      </c>
      <c r="CQ512" s="183">
        <v>95532.699139999997</v>
      </c>
      <c r="CR512" s="183">
        <v>98376.368653999991</v>
      </c>
      <c r="CS512" s="183">
        <v>90049.183803000007</v>
      </c>
      <c r="CT512" s="183">
        <v>91602.68413315386</v>
      </c>
      <c r="CU512" s="183">
        <v>93340.677385538467</v>
      </c>
      <c r="CV512" s="183">
        <v>100102.776766</v>
      </c>
      <c r="CW512" s="183">
        <v>96925</v>
      </c>
      <c r="CX512" s="96">
        <v>102040.604443</v>
      </c>
      <c r="CY512" s="96"/>
      <c r="CZ512" s="96"/>
      <c r="DA512" s="96"/>
      <c r="DB512" s="96"/>
      <c r="DC512" s="96"/>
      <c r="DD512" s="96"/>
      <c r="DE512" s="96"/>
      <c r="DF512" s="96"/>
      <c r="DG512" s="96"/>
      <c r="DH512" s="96"/>
      <c r="DI512" s="96"/>
      <c r="DJ512" s="96"/>
      <c r="DK512" s="96"/>
      <c r="DL512" s="96"/>
      <c r="DM512" s="96"/>
      <c r="DN512" s="96"/>
      <c r="DO512" s="96"/>
      <c r="DP512" s="96"/>
      <c r="DQ512" s="96"/>
      <c r="DR512" s="96"/>
      <c r="DS512" s="96"/>
      <c r="DT512" s="96"/>
      <c r="DU512" s="96"/>
      <c r="DV512" s="96"/>
      <c r="DW512" s="96"/>
      <c r="DX512" s="96"/>
      <c r="DY512" s="96"/>
      <c r="DZ512" s="96"/>
      <c r="EA512" s="96"/>
      <c r="EB512" s="96"/>
      <c r="EC512" s="96"/>
      <c r="ED512" s="96"/>
      <c r="EE512" s="96"/>
      <c r="EF512" s="96"/>
      <c r="EG512" s="96"/>
      <c r="EH512" s="96"/>
    </row>
    <row r="513" spans="2:138">
      <c r="B513" s="104" t="s">
        <v>647</v>
      </c>
      <c r="C513" s="106" t="s">
        <v>156</v>
      </c>
      <c r="H513" s="135">
        <v>0.16621778128963768</v>
      </c>
      <c r="I513" s="135">
        <v>0.14735074507281212</v>
      </c>
      <c r="J513" s="135">
        <v>0.16030455572811073</v>
      </c>
      <c r="K513" s="135">
        <v>0.1729779183443092</v>
      </c>
      <c r="L513" s="135">
        <v>0.18814643885701435</v>
      </c>
      <c r="M513" s="135">
        <v>0.182799226397558</v>
      </c>
      <c r="N513" s="135">
        <v>0.18186210193859095</v>
      </c>
      <c r="O513" s="135">
        <v>0.14326314035998688</v>
      </c>
      <c r="P513" s="135">
        <v>0.13666615322874032</v>
      </c>
      <c r="Q513" s="135">
        <v>0.14649595977014579</v>
      </c>
      <c r="R513" s="135">
        <v>0.13</v>
      </c>
      <c r="S513" s="135">
        <v>9.519112758734545E-2</v>
      </c>
      <c r="T513" s="209">
        <v>0.1</v>
      </c>
      <c r="U513" s="209">
        <v>0.10705976355282716</v>
      </c>
      <c r="V513" s="209">
        <v>9.8648930991851874E-2</v>
      </c>
      <c r="W513" s="135"/>
      <c r="X513" s="135"/>
      <c r="Y513" s="135"/>
      <c r="Z513" s="135"/>
      <c r="AA513" s="135"/>
      <c r="AB513" s="135"/>
      <c r="AC513" s="135"/>
      <c r="AD513" s="135"/>
      <c r="AE513" s="135"/>
      <c r="AF513" s="245"/>
      <c r="AG513" s="245"/>
      <c r="AH513" s="209"/>
      <c r="AI513" s="209"/>
      <c r="AJ513" s="209"/>
      <c r="AK513" s="209"/>
      <c r="AL513" s="209"/>
      <c r="AM513" s="209"/>
      <c r="AN513" s="209"/>
      <c r="AO513" s="209"/>
      <c r="AP513" s="209"/>
      <c r="AQ513" s="209"/>
      <c r="AR513" s="209"/>
      <c r="AS513" s="209"/>
      <c r="AT513" s="209"/>
      <c r="AU513" s="209"/>
      <c r="AV513" s="209"/>
      <c r="AW513" s="209"/>
      <c r="AX513" s="209"/>
      <c r="AY513" s="209"/>
      <c r="AZ513" s="135">
        <v>0.20868686805228526</v>
      </c>
      <c r="BA513" s="135">
        <v>0.18803312728162244</v>
      </c>
      <c r="BB513" s="135">
        <v>0.14890153959289582</v>
      </c>
      <c r="BC513" s="135">
        <v>0.21336012410635327</v>
      </c>
      <c r="BD513" s="135">
        <v>0.25459611628310425</v>
      </c>
      <c r="BE513" s="135">
        <v>0.16708945659541583</v>
      </c>
      <c r="BF513" s="135">
        <v>0.15647114487412644</v>
      </c>
      <c r="BG513" s="135">
        <v>0.17945078156917735</v>
      </c>
      <c r="BH513" s="135">
        <v>0.16234121293310677</v>
      </c>
      <c r="BI513" s="135">
        <v>0.26750815974502717</v>
      </c>
      <c r="BJ513" s="135">
        <v>0.12780813811694611</v>
      </c>
      <c r="BK513" s="135">
        <v>0.19163298317861577</v>
      </c>
      <c r="BL513" s="135">
        <v>0.13900000000000001</v>
      </c>
      <c r="BM513" s="135">
        <v>0.16540192410874799</v>
      </c>
      <c r="BN513" s="135">
        <v>0.17451815481520055</v>
      </c>
      <c r="BO513" s="135">
        <v>0.12092368371520211</v>
      </c>
      <c r="BP513" s="135">
        <v>0.1228791188807455</v>
      </c>
      <c r="BQ513" s="135">
        <v>0.16516915021150075</v>
      </c>
      <c r="BR513" s="135">
        <v>0.14299999999999999</v>
      </c>
      <c r="BS513" s="135">
        <v>0.122</v>
      </c>
      <c r="BT513" s="135">
        <v>0.14000000000000001</v>
      </c>
      <c r="BU513" s="135">
        <v>0.108</v>
      </c>
      <c r="BV513" s="135">
        <v>0.13661614469300556</v>
      </c>
      <c r="BW513" s="135">
        <v>0.125</v>
      </c>
      <c r="BX513" s="135">
        <v>0.1793308471315008</v>
      </c>
      <c r="BY513" s="135">
        <v>0.15281061405213728</v>
      </c>
      <c r="BZ513" s="135">
        <v>0.17725214037946996</v>
      </c>
      <c r="CA513" s="135">
        <v>0.10283342180522245</v>
      </c>
      <c r="CB513" s="135">
        <v>0.08</v>
      </c>
      <c r="CC513" s="135">
        <v>0.11</v>
      </c>
      <c r="CD513" s="135">
        <v>0.11</v>
      </c>
      <c r="CE513" s="135">
        <v>9.7497726149084404E-2</v>
      </c>
      <c r="CF513" s="135">
        <v>0.1</v>
      </c>
      <c r="CG513" s="135">
        <v>0.09</v>
      </c>
      <c r="CH513" s="135">
        <v>9.2663916603806532E-2</v>
      </c>
      <c r="CI513" s="209">
        <v>0.11053624236094207</v>
      </c>
      <c r="CJ513" s="209">
        <v>9.2079440015552322E-2</v>
      </c>
      <c r="CK513" s="209">
        <v>8.3506340688048533E-2</v>
      </c>
      <c r="CL513" s="209">
        <v>0.10633346217313092</v>
      </c>
      <c r="CM513" s="209">
        <v>0.14000000000000001</v>
      </c>
      <c r="CN513" s="209">
        <v>0.12</v>
      </c>
      <c r="CO513" s="209">
        <v>0.09</v>
      </c>
      <c r="CP513" s="209">
        <v>8.1654855137959087E-2</v>
      </c>
      <c r="CQ513" s="209">
        <v>8.3319264016138622E-2</v>
      </c>
      <c r="CR513" s="209">
        <v>9.6242121251494603E-2</v>
      </c>
      <c r="CS513" s="209">
        <v>9.4625387623514731E-2</v>
      </c>
      <c r="CT513" s="209">
        <v>0.13310726277671187</v>
      </c>
      <c r="CU513" s="209">
        <v>8.8797608604192876E-2</v>
      </c>
      <c r="CV513" s="209">
        <v>8.2342797176328239E-2</v>
      </c>
      <c r="CW513" s="209">
        <v>0.13</v>
      </c>
      <c r="CX513" s="135">
        <v>0.13812998925955414</v>
      </c>
      <c r="CY513" s="135"/>
      <c r="CZ513" s="135"/>
      <c r="DA513" s="135"/>
      <c r="DB513" s="135"/>
      <c r="DC513" s="135"/>
      <c r="DD513" s="135"/>
      <c r="DE513" s="135"/>
      <c r="DF513" s="135"/>
      <c r="DG513" s="135"/>
      <c r="DH513" s="135"/>
      <c r="DI513" s="135"/>
      <c r="DJ513" s="135"/>
      <c r="DK513" s="135"/>
      <c r="DL513" s="135"/>
      <c r="DM513" s="135"/>
      <c r="DN513" s="135"/>
      <c r="DO513" s="135"/>
      <c r="DP513" s="135"/>
      <c r="DQ513" s="135"/>
      <c r="DR513" s="135"/>
      <c r="DS513" s="135"/>
      <c r="DT513" s="135"/>
      <c r="DU513" s="135"/>
      <c r="DV513" s="135"/>
      <c r="DW513" s="135"/>
      <c r="DX513" s="135"/>
      <c r="DY513" s="135"/>
      <c r="DZ513" s="135"/>
      <c r="EA513" s="135"/>
      <c r="EB513" s="135"/>
      <c r="EC513" s="135"/>
      <c r="ED513" s="135"/>
      <c r="EE513" s="135"/>
      <c r="EF513" s="135"/>
      <c r="EG513" s="135"/>
      <c r="EH513" s="135"/>
    </row>
    <row r="514" spans="2:138">
      <c r="B514" s="104" t="s">
        <v>648</v>
      </c>
      <c r="C514" s="106" t="s">
        <v>158</v>
      </c>
      <c r="H514" s="96">
        <v>1954.5775520343493</v>
      </c>
      <c r="I514" s="96">
        <v>1752.1727813030209</v>
      </c>
      <c r="J514" s="96">
        <v>2117.8247427425863</v>
      </c>
      <c r="K514" s="96">
        <v>1850.7210561920524</v>
      </c>
      <c r="L514" s="96">
        <v>2449.5633510775974</v>
      </c>
      <c r="M514" s="96">
        <v>2174.7710284861641</v>
      </c>
      <c r="N514" s="96">
        <v>2231.745169333808</v>
      </c>
      <c r="O514" s="96">
        <v>1693.1476536217967</v>
      </c>
      <c r="P514" s="96">
        <v>1723.7105567436113</v>
      </c>
      <c r="Q514" s="96">
        <v>1959.7407038878791</v>
      </c>
      <c r="R514" s="96">
        <v>1623</v>
      </c>
      <c r="S514" s="96">
        <v>1281.8380481048148</v>
      </c>
      <c r="T514" s="183">
        <v>1353</v>
      </c>
      <c r="U514" s="183">
        <v>1331.24384753347</v>
      </c>
      <c r="V514" s="183">
        <v>1320.6812120955065</v>
      </c>
      <c r="W514" s="96"/>
      <c r="X514" s="96"/>
      <c r="Y514" s="96"/>
      <c r="Z514" s="96"/>
      <c r="AA514" s="96"/>
      <c r="AB514" s="96"/>
      <c r="AC514" s="96"/>
      <c r="AD514" s="96"/>
      <c r="AE514" s="96"/>
      <c r="AF514" s="94"/>
      <c r="AG514" s="94"/>
      <c r="AH514" s="183"/>
      <c r="AI514" s="183"/>
      <c r="AJ514" s="183"/>
      <c r="AK514" s="183"/>
      <c r="AL514" s="183"/>
      <c r="AM514" s="183"/>
      <c r="AN514" s="183"/>
      <c r="AO514" s="183"/>
      <c r="AP514" s="183"/>
      <c r="AQ514" s="183"/>
      <c r="AR514" s="183"/>
      <c r="AS514" s="183"/>
      <c r="AT514" s="183"/>
      <c r="AU514" s="183"/>
      <c r="AV514" s="183"/>
      <c r="AW514" s="183"/>
      <c r="AX514" s="183"/>
      <c r="AY514" s="183"/>
      <c r="AZ514" s="96">
        <v>622.99883925397921</v>
      </c>
      <c r="BA514" s="96">
        <v>574.42128074629295</v>
      </c>
      <c r="BB514" s="96">
        <v>460.44586921613865</v>
      </c>
      <c r="BC514" s="96">
        <v>589.6494764932271</v>
      </c>
      <c r="BD514" s="96">
        <v>671.64609964729095</v>
      </c>
      <c r="BE514" s="96">
        <v>491.94014144521617</v>
      </c>
      <c r="BF514" s="96">
        <v>464.0817946832085</v>
      </c>
      <c r="BG514" s="96">
        <v>521.13868062106803</v>
      </c>
      <c r="BH514" s="96">
        <v>375.04110253230596</v>
      </c>
      <c r="BI514" s="96">
        <v>800.49611818734047</v>
      </c>
      <c r="BJ514" s="96">
        <v>352.43755638356805</v>
      </c>
      <c r="BK514" s="96">
        <v>486.47712619954285</v>
      </c>
      <c r="BL514" s="96">
        <v>405</v>
      </c>
      <c r="BM514" s="96">
        <v>334.99249174186031</v>
      </c>
      <c r="BN514" s="96">
        <v>488.71118599416513</v>
      </c>
      <c r="BO514" s="96">
        <v>353.95458567395048</v>
      </c>
      <c r="BP514" s="96">
        <v>349.92858603318587</v>
      </c>
      <c r="BQ514" s="96">
        <v>475.43266732692086</v>
      </c>
      <c r="BR514" s="96">
        <v>393</v>
      </c>
      <c r="BS514" s="96">
        <v>373</v>
      </c>
      <c r="BT514" s="96">
        <v>422</v>
      </c>
      <c r="BU514" s="96">
        <v>318</v>
      </c>
      <c r="BV514" s="96">
        <v>427.40922024460104</v>
      </c>
      <c r="BW514" s="96">
        <v>360</v>
      </c>
      <c r="BX514" s="96">
        <v>561.82741344062902</v>
      </c>
      <c r="BY514" s="96">
        <v>453.38579752777406</v>
      </c>
      <c r="BZ514" s="96">
        <v>544.83314634056012</v>
      </c>
      <c r="CA514" s="96">
        <v>288.53732756379878</v>
      </c>
      <c r="CB514" s="96">
        <v>232.87</v>
      </c>
      <c r="CC514" s="96">
        <v>335.27</v>
      </c>
      <c r="CD514" s="96">
        <v>361.43</v>
      </c>
      <c r="CE514" s="96">
        <v>305.17375259122161</v>
      </c>
      <c r="CF514" s="96">
        <v>291.88</v>
      </c>
      <c r="CG514" s="96">
        <v>286.27</v>
      </c>
      <c r="CH514" s="96">
        <v>280.39866819390431</v>
      </c>
      <c r="CI514" s="183">
        <v>375.45927215428765</v>
      </c>
      <c r="CJ514" s="183">
        <v>235.02218154504408</v>
      </c>
      <c r="CK514" s="183">
        <v>275.51604427651961</v>
      </c>
      <c r="CL514" s="183">
        <v>335.51610412869206</v>
      </c>
      <c r="CM514" s="183">
        <v>462</v>
      </c>
      <c r="CN514" s="183">
        <v>344</v>
      </c>
      <c r="CO514" s="183">
        <v>301</v>
      </c>
      <c r="CP514" s="183">
        <v>243.76057715885318</v>
      </c>
      <c r="CQ514" s="183">
        <v>255.91075341840883</v>
      </c>
      <c r="CR514" s="183">
        <v>304.40167384374212</v>
      </c>
      <c r="CS514" s="183">
        <v>273.95454782534154</v>
      </c>
      <c r="CT514" s="183">
        <v>392.01349181528946</v>
      </c>
      <c r="CU514" s="183">
        <v>266.47917821622059</v>
      </c>
      <c r="CV514" s="183">
        <v>265.01032977863105</v>
      </c>
      <c r="CW514" s="183">
        <v>409</v>
      </c>
      <c r="CX514" s="96">
        <v>453.16051598932512</v>
      </c>
      <c r="CY514" s="96"/>
      <c r="CZ514" s="96"/>
      <c r="DA514" s="96"/>
      <c r="DB514" s="96"/>
      <c r="DC514" s="96"/>
      <c r="DD514" s="96"/>
      <c r="DE514" s="96"/>
      <c r="DF514" s="96"/>
      <c r="DG514" s="96"/>
      <c r="DH514" s="96"/>
      <c r="DI514" s="96"/>
      <c r="DJ514" s="96"/>
      <c r="DK514" s="96"/>
      <c r="DL514" s="96"/>
      <c r="DM514" s="96"/>
      <c r="DN514" s="96"/>
      <c r="DO514" s="96"/>
      <c r="DP514" s="96"/>
      <c r="DQ514" s="96"/>
      <c r="DR514" s="96"/>
      <c r="DS514" s="96"/>
      <c r="DT514" s="96"/>
      <c r="DU514" s="96"/>
      <c r="DV514" s="96"/>
      <c r="DW514" s="96"/>
      <c r="DX514" s="96"/>
      <c r="DY514" s="96"/>
      <c r="DZ514" s="96"/>
      <c r="EA514" s="96"/>
      <c r="EB514" s="96"/>
      <c r="EC514" s="96"/>
      <c r="ED514" s="96"/>
      <c r="EE514" s="96"/>
      <c r="EF514" s="96"/>
      <c r="EG514" s="96"/>
      <c r="EH514" s="96"/>
    </row>
    <row r="515" spans="2:138">
      <c r="B515" s="104" t="s">
        <v>649</v>
      </c>
      <c r="C515" s="106" t="s">
        <v>153</v>
      </c>
      <c r="H515" s="96">
        <v>365750.02428630774</v>
      </c>
      <c r="I515" s="96">
        <v>369856.73486700002</v>
      </c>
      <c r="J515" s="96">
        <v>410916.03699700005</v>
      </c>
      <c r="K515" s="96">
        <v>332781.54798904009</v>
      </c>
      <c r="L515" s="96">
        <v>404950.19370669231</v>
      </c>
      <c r="M515" s="96">
        <v>370039.53223915381</v>
      </c>
      <c r="N515" s="96">
        <v>381690.48613176931</v>
      </c>
      <c r="O515" s="96">
        <v>367594.75347999984</v>
      </c>
      <c r="P515" s="96">
        <v>392294.58095492306</v>
      </c>
      <c r="Q515" s="96">
        <v>416084.85048346163</v>
      </c>
      <c r="R515" s="96">
        <v>391221</v>
      </c>
      <c r="S515" s="96">
        <v>418837.56397361541</v>
      </c>
      <c r="T515" s="183">
        <v>429984</v>
      </c>
      <c r="U515" s="183">
        <v>386758.86021800007</v>
      </c>
      <c r="V515" s="183">
        <v>416403.67541338463</v>
      </c>
      <c r="W515" s="96"/>
      <c r="X515" s="96"/>
      <c r="Y515" s="96"/>
      <c r="Z515" s="96"/>
      <c r="AA515" s="96"/>
      <c r="AB515" s="96"/>
      <c r="AC515" s="96"/>
      <c r="AD515" s="96"/>
      <c r="AE515" s="96"/>
      <c r="AF515" s="94"/>
      <c r="AG515" s="94"/>
      <c r="AH515" s="183"/>
      <c r="AI515" s="183"/>
      <c r="AJ515" s="183"/>
      <c r="AK515" s="183"/>
      <c r="AL515" s="183"/>
      <c r="AM515" s="183"/>
      <c r="AN515" s="183"/>
      <c r="AO515" s="183"/>
      <c r="AP515" s="183"/>
      <c r="AQ515" s="183"/>
      <c r="AR515" s="183"/>
      <c r="AS515" s="183"/>
      <c r="AT515" s="183"/>
      <c r="AU515" s="183"/>
      <c r="AV515" s="183"/>
      <c r="AW515" s="183"/>
      <c r="AX515" s="183"/>
      <c r="AY515" s="183"/>
      <c r="AZ515" s="96">
        <v>92854.09342723075</v>
      </c>
      <c r="BA515" s="96">
        <v>95017.826046999995</v>
      </c>
      <c r="BB515" s="96">
        <v>96180.787989000004</v>
      </c>
      <c r="BC515" s="96">
        <v>85958.652719461534</v>
      </c>
      <c r="BD515" s="96">
        <v>82053.603893000007</v>
      </c>
      <c r="BE515" s="96">
        <v>91573.993286000012</v>
      </c>
      <c r="BF515" s="96">
        <v>92250.602153153857</v>
      </c>
      <c r="BG515" s="96">
        <v>90326.855757000012</v>
      </c>
      <c r="BH515" s="96">
        <v>71855.334950999997</v>
      </c>
      <c r="BI515" s="96">
        <v>93074.590563000005</v>
      </c>
      <c r="BJ515" s="96">
        <v>85769.447235</v>
      </c>
      <c r="BK515" s="96">
        <v>78958.90236376923</v>
      </c>
      <c r="BL515" s="96">
        <v>90837</v>
      </c>
      <c r="BM515" s="96">
        <v>62994.619024000014</v>
      </c>
      <c r="BN515" s="96">
        <v>87100.491359000007</v>
      </c>
      <c r="BO515" s="96">
        <v>91042.696563000005</v>
      </c>
      <c r="BP515" s="96">
        <v>88574.818541000001</v>
      </c>
      <c r="BQ515" s="96">
        <v>89530.090330000006</v>
      </c>
      <c r="BR515" s="96">
        <v>85647</v>
      </c>
      <c r="BS515" s="96">
        <v>95532</v>
      </c>
      <c r="BT515" s="96">
        <v>94025</v>
      </c>
      <c r="BU515" s="96">
        <v>92006</v>
      </c>
      <c r="BV515" s="96">
        <v>97308.504758769239</v>
      </c>
      <c r="BW515" s="96">
        <v>89755</v>
      </c>
      <c r="BX515" s="96">
        <v>97444.395089153841</v>
      </c>
      <c r="BY515" s="96">
        <v>92283.345121846156</v>
      </c>
      <c r="BZ515" s="96">
        <v>95605.080371923075</v>
      </c>
      <c r="CA515" s="96">
        <v>87272.347027538475</v>
      </c>
      <c r="CB515" s="96">
        <v>90078</v>
      </c>
      <c r="CC515" s="96">
        <v>91973</v>
      </c>
      <c r="CD515" s="96">
        <v>99171</v>
      </c>
      <c r="CE515" s="96">
        <v>97355.75493499999</v>
      </c>
      <c r="CF515" s="96">
        <v>87584</v>
      </c>
      <c r="CG515" s="96">
        <v>96321</v>
      </c>
      <c r="CH515" s="96">
        <v>94118.334196999989</v>
      </c>
      <c r="CI515" s="183">
        <v>105649.4097443846</v>
      </c>
      <c r="CJ515" s="183">
        <v>79388.047646000006</v>
      </c>
      <c r="CK515" s="183">
        <v>102621.03237399999</v>
      </c>
      <c r="CL515" s="183">
        <v>98141.423663999987</v>
      </c>
      <c r="CM515" s="183">
        <v>105160</v>
      </c>
      <c r="CN515" s="183">
        <v>90637</v>
      </c>
      <c r="CO515" s="183">
        <v>101235</v>
      </c>
      <c r="CP515" s="183">
        <v>92851.814427999998</v>
      </c>
      <c r="CQ515" s="183">
        <v>95532.699139999997</v>
      </c>
      <c r="CR515" s="183">
        <v>98376.368653999991</v>
      </c>
      <c r="CS515" s="183">
        <v>90049.183803000007</v>
      </c>
      <c r="CT515" s="183">
        <v>91602.68413315386</v>
      </c>
      <c r="CU515" s="183">
        <v>93340.677385538467</v>
      </c>
      <c r="CV515" s="183">
        <v>100102.776766</v>
      </c>
      <c r="CW515" s="183">
        <v>96925</v>
      </c>
      <c r="CX515" s="96">
        <v>102040.604443</v>
      </c>
      <c r="CY515" s="96"/>
      <c r="CZ515" s="96"/>
      <c r="DA515" s="96"/>
      <c r="DB515" s="96"/>
      <c r="DC515" s="96"/>
      <c r="DD515" s="96"/>
      <c r="DE515" s="96"/>
      <c r="DF515" s="96"/>
      <c r="DG515" s="96"/>
      <c r="DH515" s="96"/>
      <c r="DI515" s="96"/>
      <c r="DJ515" s="96"/>
      <c r="DK515" s="96"/>
      <c r="DL515" s="96"/>
      <c r="DM515" s="96"/>
      <c r="DN515" s="96"/>
      <c r="DO515" s="96"/>
      <c r="DP515" s="96"/>
      <c r="DQ515" s="96"/>
      <c r="DR515" s="96"/>
      <c r="DS515" s="96"/>
      <c r="DT515" s="96"/>
      <c r="DU515" s="96"/>
      <c r="DV515" s="96"/>
      <c r="DW515" s="96"/>
      <c r="DX515" s="96"/>
      <c r="DY515" s="96"/>
      <c r="DZ515" s="96"/>
      <c r="EA515" s="96"/>
      <c r="EB515" s="96"/>
      <c r="EC515" s="96"/>
      <c r="ED515" s="96"/>
      <c r="EE515" s="96"/>
      <c r="EF515" s="96"/>
      <c r="EG515" s="96"/>
      <c r="EH515" s="96"/>
    </row>
    <row r="516" spans="2:138">
      <c r="B516" s="104" t="s">
        <v>650</v>
      </c>
      <c r="C516" s="106" t="s">
        <v>156</v>
      </c>
      <c r="H516" s="135">
        <v>0.17024915164007468</v>
      </c>
      <c r="I516" s="135">
        <v>0.15126347976672785</v>
      </c>
      <c r="J516" s="135">
        <v>0.16279305468800304</v>
      </c>
      <c r="K516" s="135">
        <v>0.17523778288905811</v>
      </c>
      <c r="L516" s="135">
        <v>0.19445805107524122</v>
      </c>
      <c r="M516" s="135">
        <v>0.20334461739194945</v>
      </c>
      <c r="N516" s="135">
        <v>0.20128541086146631</v>
      </c>
      <c r="O516" s="135">
        <v>0.14832272463860569</v>
      </c>
      <c r="P516" s="135">
        <v>0.14171988226154877</v>
      </c>
      <c r="Q516" s="135">
        <v>0.15483735522955031</v>
      </c>
      <c r="R516" s="135">
        <v>0.14000000000000001</v>
      </c>
      <c r="S516" s="135">
        <v>9.8194931738293453E-2</v>
      </c>
      <c r="T516" s="209">
        <v>0.1</v>
      </c>
      <c r="U516" s="209">
        <v>0.11056241330750111</v>
      </c>
      <c r="V516" s="209">
        <v>0.10084525720028806</v>
      </c>
      <c r="W516" s="135"/>
      <c r="X516" s="135"/>
      <c r="Y516" s="135"/>
      <c r="Z516" s="135"/>
      <c r="AA516" s="135"/>
      <c r="AB516" s="135"/>
      <c r="AC516" s="135"/>
      <c r="AD516" s="135"/>
      <c r="AE516" s="135"/>
      <c r="AF516" s="245"/>
      <c r="AG516" s="245"/>
      <c r="AH516" s="209"/>
      <c r="AI516" s="209"/>
      <c r="AJ516" s="209"/>
      <c r="AK516" s="209"/>
      <c r="AL516" s="209"/>
      <c r="AM516" s="209"/>
      <c r="AN516" s="209"/>
      <c r="AO516" s="209"/>
      <c r="AP516" s="209"/>
      <c r="AQ516" s="209"/>
      <c r="AR516" s="209"/>
      <c r="AS516" s="209"/>
      <c r="AT516" s="209"/>
      <c r="AU516" s="209"/>
      <c r="AV516" s="209"/>
      <c r="AW516" s="209"/>
      <c r="AX516" s="209"/>
      <c r="AY516" s="209"/>
      <c r="AZ516" s="135">
        <v>0.21221251320272494</v>
      </c>
      <c r="BA516" s="135">
        <v>0.19240752607261183</v>
      </c>
      <c r="BB516" s="135">
        <v>0.15261449797061508</v>
      </c>
      <c r="BC516" s="135">
        <v>0.22910116630372901</v>
      </c>
      <c r="BD516" s="135">
        <v>0.27407856861702257</v>
      </c>
      <c r="BE516" s="135">
        <v>0.18236584423402888</v>
      </c>
      <c r="BF516" s="135">
        <v>0.19493270591323719</v>
      </c>
      <c r="BG516" s="135">
        <v>0.1914506495365314</v>
      </c>
      <c r="BH516" s="135">
        <v>0.19872405104516372</v>
      </c>
      <c r="BI516" s="135">
        <v>0.29590383293051042</v>
      </c>
      <c r="BJ516" s="135">
        <v>0.13318848755990467</v>
      </c>
      <c r="BK516" s="135">
        <v>0.20841749526933437</v>
      </c>
      <c r="BL516" s="135">
        <v>0.14099999999999999</v>
      </c>
      <c r="BM516" s="135">
        <v>0.17279758062673192</v>
      </c>
      <c r="BN516" s="135">
        <v>0.18033768920408286</v>
      </c>
      <c r="BO516" s="135">
        <v>0.12639624134499367</v>
      </c>
      <c r="BP516" s="135">
        <v>0.12432084575139493</v>
      </c>
      <c r="BQ516" s="135">
        <v>0.1669797951971658</v>
      </c>
      <c r="BR516" s="135">
        <v>0.155</v>
      </c>
      <c r="BS516" s="135">
        <v>0.13</v>
      </c>
      <c r="BT516" s="135">
        <v>0.14299999999999999</v>
      </c>
      <c r="BU516" s="135">
        <v>0.109</v>
      </c>
      <c r="BV516" s="135">
        <v>0.13780488574686911</v>
      </c>
      <c r="BW516" s="135">
        <v>0.126</v>
      </c>
      <c r="BX516" s="135">
        <v>0.20689866814594074</v>
      </c>
      <c r="BY516" s="135">
        <v>0.1580085020017776</v>
      </c>
      <c r="BZ516" s="135">
        <v>0.18457071763044133</v>
      </c>
      <c r="CA516" s="135">
        <v>0.10468384213042553</v>
      </c>
      <c r="CB516" s="135">
        <v>0.08</v>
      </c>
      <c r="CC516" s="135">
        <v>0.12</v>
      </c>
      <c r="CD516" s="135">
        <v>0.13</v>
      </c>
      <c r="CE516" s="135">
        <v>0.10013800372136976</v>
      </c>
      <c r="CF516" s="135">
        <v>0.11</v>
      </c>
      <c r="CG516" s="135">
        <v>0.09</v>
      </c>
      <c r="CH516" s="135">
        <v>9.5869455352504712E-2</v>
      </c>
      <c r="CI516" s="209">
        <v>0.11618057352918092</v>
      </c>
      <c r="CJ516" s="209">
        <v>9.7353605096415358E-2</v>
      </c>
      <c r="CK516" s="209">
        <v>8.8430256066971094E-2</v>
      </c>
      <c r="CL516" s="209">
        <v>0.1097702355542295</v>
      </c>
      <c r="CM516" s="209">
        <v>0.14000000000000001</v>
      </c>
      <c r="CN516" s="209">
        <v>0.12</v>
      </c>
      <c r="CO516" s="209">
        <v>0.1</v>
      </c>
      <c r="CP516" s="209">
        <v>8.3445821077347812E-2</v>
      </c>
      <c r="CQ516" s="209">
        <v>8.5613663640215262E-2</v>
      </c>
      <c r="CR516" s="209">
        <v>9.7918361935276269E-2</v>
      </c>
      <c r="CS516" s="209">
        <v>9.6839018132672899E-2</v>
      </c>
      <c r="CT516" s="209">
        <v>0.13591964597105058</v>
      </c>
      <c r="CU516" s="209">
        <v>9.1312029197623837E-2</v>
      </c>
      <c r="CV516" s="209">
        <v>8.4797941077119202E-2</v>
      </c>
      <c r="CW516" s="209">
        <v>0.13</v>
      </c>
      <c r="CX516" s="135">
        <v>0.14092157208381981</v>
      </c>
      <c r="CY516" s="135"/>
      <c r="CZ516" s="135"/>
      <c r="DA516" s="135"/>
      <c r="DB516" s="135"/>
      <c r="DC516" s="135"/>
      <c r="DD516" s="135"/>
      <c r="DE516" s="135"/>
      <c r="DF516" s="135"/>
      <c r="DG516" s="135"/>
      <c r="DH516" s="135"/>
      <c r="DI516" s="135"/>
      <c r="DJ516" s="135"/>
      <c r="DK516" s="135"/>
      <c r="DL516" s="135"/>
      <c r="DM516" s="135"/>
      <c r="DN516" s="135"/>
      <c r="DO516" s="135"/>
      <c r="DP516" s="135"/>
      <c r="DQ516" s="135"/>
      <c r="DR516" s="135"/>
      <c r="DS516" s="135"/>
      <c r="DT516" s="135"/>
      <c r="DU516" s="135"/>
      <c r="DV516" s="135"/>
      <c r="DW516" s="135"/>
      <c r="DX516" s="135"/>
      <c r="DY516" s="135"/>
      <c r="DZ516" s="135"/>
      <c r="EA516" s="135"/>
      <c r="EB516" s="135"/>
      <c r="EC516" s="135"/>
      <c r="ED516" s="135"/>
      <c r="EE516" s="135"/>
      <c r="EF516" s="135"/>
      <c r="EG516" s="135"/>
      <c r="EH516" s="135"/>
    </row>
    <row r="517" spans="2:138">
      <c r="B517" s="104" t="s">
        <v>651</v>
      </c>
      <c r="C517" s="106" t="s">
        <v>158</v>
      </c>
      <c r="H517" s="96">
        <v>2001.9829856153121</v>
      </c>
      <c r="I517" s="96">
        <v>1798.6997752978691</v>
      </c>
      <c r="J517" s="96">
        <v>2150.7009429579302</v>
      </c>
      <c r="K517" s="96">
        <v>1874.899742911959</v>
      </c>
      <c r="L517" s="96">
        <v>2531.7370774043115</v>
      </c>
      <c r="M517" s="96">
        <v>2419.2005153284558</v>
      </c>
      <c r="N517" s="96">
        <v>2470.1009091995143</v>
      </c>
      <c r="O517" s="96">
        <v>1752.9440759822119</v>
      </c>
      <c r="P517" s="96">
        <v>1787.4510358525356</v>
      </c>
      <c r="Q517" s="96">
        <v>2071.3272093087057</v>
      </c>
      <c r="R517" s="96">
        <v>1707</v>
      </c>
      <c r="S517" s="96">
        <v>1322.2870956928612</v>
      </c>
      <c r="T517" s="183">
        <v>1421</v>
      </c>
      <c r="U517" s="183">
        <v>1374.797847479243</v>
      </c>
      <c r="V517" s="183">
        <v>1350.0849444010721</v>
      </c>
      <c r="W517" s="96"/>
      <c r="X517" s="96"/>
      <c r="Y517" s="96"/>
      <c r="Z517" s="96"/>
      <c r="AA517" s="96"/>
      <c r="AB517" s="96"/>
      <c r="AC517" s="96"/>
      <c r="AD517" s="96"/>
      <c r="AE517" s="96"/>
      <c r="AF517" s="94"/>
      <c r="AG517" s="94"/>
      <c r="AH517" s="183"/>
      <c r="AI517" s="183"/>
      <c r="AJ517" s="183"/>
      <c r="AK517" s="183"/>
      <c r="AL517" s="183"/>
      <c r="AM517" s="183"/>
      <c r="AN517" s="183"/>
      <c r="AO517" s="183"/>
      <c r="AP517" s="183"/>
      <c r="AQ517" s="183"/>
      <c r="AR517" s="183"/>
      <c r="AS517" s="183"/>
      <c r="AT517" s="183"/>
      <c r="AU517" s="183"/>
      <c r="AV517" s="183"/>
      <c r="AW517" s="183"/>
      <c r="AX517" s="183"/>
      <c r="AY517" s="183"/>
      <c r="AZ517" s="96">
        <v>633.52404794030167</v>
      </c>
      <c r="BA517" s="96">
        <v>587.78460556220034</v>
      </c>
      <c r="BB517" s="96">
        <v>471.92739151783184</v>
      </c>
      <c r="BC517" s="96">
        <v>633.15196942631974</v>
      </c>
      <c r="BD517" s="96">
        <v>723.04245758344268</v>
      </c>
      <c r="BE517" s="96">
        <v>536.91645801741004</v>
      </c>
      <c r="BF517" s="96">
        <v>578.15592820927941</v>
      </c>
      <c r="BG517" s="96">
        <v>555.98720736166172</v>
      </c>
      <c r="BH517" s="96">
        <v>459.09283204859787</v>
      </c>
      <c r="BI517" s="96">
        <v>885.46782962956786</v>
      </c>
      <c r="BJ517" s="96">
        <v>367.27414846685878</v>
      </c>
      <c r="BK517" s="96">
        <v>529.08608145931476</v>
      </c>
      <c r="BL517" s="96">
        <v>412</v>
      </c>
      <c r="BM517" s="96">
        <v>349.97109261591947</v>
      </c>
      <c r="BN517" s="96">
        <v>505.0078948158698</v>
      </c>
      <c r="BO517" s="96">
        <v>369.97325802098021</v>
      </c>
      <c r="BP517" s="96">
        <v>354.03425874542285</v>
      </c>
      <c r="BQ517" s="96">
        <v>480.64453512435477</v>
      </c>
      <c r="BR517" s="96">
        <v>426</v>
      </c>
      <c r="BS517" s="96">
        <v>400</v>
      </c>
      <c r="BT517" s="96">
        <v>433</v>
      </c>
      <c r="BU517" s="96">
        <v>323</v>
      </c>
      <c r="BV517" s="96">
        <v>431.12824545971222</v>
      </c>
      <c r="BW517" s="96">
        <v>365</v>
      </c>
      <c r="BX517" s="96">
        <v>648.19491698216768</v>
      </c>
      <c r="BY517" s="96">
        <v>468.8078190157816</v>
      </c>
      <c r="BZ517" s="96">
        <v>567.32880400566228</v>
      </c>
      <c r="CA517" s="96">
        <v>293.72936849884735</v>
      </c>
      <c r="CB517" s="96">
        <v>241</v>
      </c>
      <c r="CC517" s="96">
        <v>350</v>
      </c>
      <c r="CD517" s="96">
        <v>399</v>
      </c>
      <c r="CE517" s="96">
        <v>313.43798034751507</v>
      </c>
      <c r="CF517" s="96">
        <v>304</v>
      </c>
      <c r="CG517" s="96">
        <v>292</v>
      </c>
      <c r="CH517" s="96">
        <v>290.09854738012467</v>
      </c>
      <c r="CI517" s="183">
        <v>394.63141358917272</v>
      </c>
      <c r="CJ517" s="183">
        <v>248.48388138730817</v>
      </c>
      <c r="CK517" s="183">
        <v>291.76172905177435</v>
      </c>
      <c r="CL517" s="183">
        <v>346.36022405137396</v>
      </c>
      <c r="CM517" s="183">
        <v>480</v>
      </c>
      <c r="CN517" s="183">
        <v>355</v>
      </c>
      <c r="CO517" s="183">
        <v>310</v>
      </c>
      <c r="CP517" s="183">
        <v>249.10706746025224</v>
      </c>
      <c r="CQ517" s="183">
        <v>262.9578816350795</v>
      </c>
      <c r="CR517" s="183">
        <v>309.7034114122103</v>
      </c>
      <c r="CS517" s="183">
        <v>280.36333684506656</v>
      </c>
      <c r="CT517" s="183">
        <v>400.29622660628883</v>
      </c>
      <c r="CU517" s="183">
        <v>274.02488517792568</v>
      </c>
      <c r="CV517" s="183">
        <v>272.9119133671669</v>
      </c>
      <c r="CW517" s="183">
        <v>417</v>
      </c>
      <c r="CX517" s="96">
        <v>462.318810432497</v>
      </c>
      <c r="CY517" s="96"/>
      <c r="CZ517" s="96"/>
      <c r="DA517" s="96"/>
      <c r="DB517" s="96"/>
      <c r="DC517" s="96"/>
      <c r="DD517" s="96"/>
      <c r="DE517" s="96"/>
      <c r="DF517" s="96"/>
      <c r="DG517" s="96"/>
      <c r="DH517" s="96"/>
      <c r="DI517" s="96"/>
      <c r="DJ517" s="96"/>
      <c r="DK517" s="96"/>
      <c r="DL517" s="96"/>
      <c r="DM517" s="96"/>
      <c r="DN517" s="96"/>
      <c r="DO517" s="96"/>
      <c r="DP517" s="96"/>
      <c r="DQ517" s="96"/>
      <c r="DR517" s="96"/>
      <c r="DS517" s="96"/>
      <c r="DT517" s="96"/>
      <c r="DU517" s="96"/>
      <c r="DV517" s="96"/>
      <c r="DW517" s="96"/>
      <c r="DX517" s="96"/>
      <c r="DY517" s="96"/>
      <c r="DZ517" s="96"/>
      <c r="EA517" s="96"/>
      <c r="EB517" s="96"/>
      <c r="EC517" s="96"/>
      <c r="ED517" s="96"/>
      <c r="EE517" s="96"/>
      <c r="EF517" s="96"/>
      <c r="EG517" s="96"/>
      <c r="EH517" s="96"/>
    </row>
    <row r="518" spans="2:138">
      <c r="B518" s="104" t="s">
        <v>652</v>
      </c>
      <c r="C518" s="106" t="s">
        <v>153</v>
      </c>
      <c r="H518" s="96">
        <v>365750.02428630774</v>
      </c>
      <c r="I518" s="96">
        <v>369856.73486700002</v>
      </c>
      <c r="J518" s="96">
        <v>410916.03699700005</v>
      </c>
      <c r="K518" s="96">
        <v>332781.54798904009</v>
      </c>
      <c r="L518" s="96">
        <v>404950.19370669231</v>
      </c>
      <c r="M518" s="96">
        <v>370039.53223915381</v>
      </c>
      <c r="N518" s="96">
        <v>381690.48613176931</v>
      </c>
      <c r="O518" s="96">
        <v>367594.75347999984</v>
      </c>
      <c r="P518" s="96">
        <v>392294.58095492306</v>
      </c>
      <c r="Q518" s="96">
        <v>416084.85048346163</v>
      </c>
      <c r="R518" s="96">
        <v>391221</v>
      </c>
      <c r="S518" s="96">
        <v>418837.56397361541</v>
      </c>
      <c r="T518" s="183">
        <v>429984</v>
      </c>
      <c r="U518" s="183">
        <v>386758.86021800007</v>
      </c>
      <c r="V518" s="183">
        <v>416403.67541338463</v>
      </c>
      <c r="W518" s="96"/>
      <c r="X518" s="96"/>
      <c r="Y518" s="96"/>
      <c r="Z518" s="96"/>
      <c r="AA518" s="96"/>
      <c r="AB518" s="96"/>
      <c r="AC518" s="96"/>
      <c r="AD518" s="96"/>
      <c r="AE518" s="96"/>
      <c r="AF518" s="94"/>
      <c r="AG518" s="94"/>
      <c r="AH518" s="183"/>
      <c r="AI518" s="183"/>
      <c r="AJ518" s="183"/>
      <c r="AK518" s="183"/>
      <c r="AL518" s="183"/>
      <c r="AM518" s="183"/>
      <c r="AN518" s="183"/>
      <c r="AO518" s="183"/>
      <c r="AP518" s="183"/>
      <c r="AQ518" s="183"/>
      <c r="AR518" s="183"/>
      <c r="AS518" s="183"/>
      <c r="AT518" s="183"/>
      <c r="AU518" s="183"/>
      <c r="AV518" s="183"/>
      <c r="AW518" s="183"/>
      <c r="AX518" s="183"/>
      <c r="AY518" s="183"/>
      <c r="AZ518" s="96">
        <v>92854.09342723075</v>
      </c>
      <c r="BA518" s="96">
        <v>95017.826046999995</v>
      </c>
      <c r="BB518" s="96">
        <v>96180.787989000004</v>
      </c>
      <c r="BC518" s="96">
        <v>85958.652719461534</v>
      </c>
      <c r="BD518" s="96">
        <v>82053.603893000007</v>
      </c>
      <c r="BE518" s="96">
        <v>91573.993286000012</v>
      </c>
      <c r="BF518" s="96">
        <v>92250.602153153857</v>
      </c>
      <c r="BG518" s="96">
        <v>90326.855757000012</v>
      </c>
      <c r="BH518" s="96">
        <v>71855.334950999997</v>
      </c>
      <c r="BI518" s="96">
        <v>93074.590563000005</v>
      </c>
      <c r="BJ518" s="96">
        <v>85769.447235</v>
      </c>
      <c r="BK518" s="96">
        <v>78958.90236376923</v>
      </c>
      <c r="BL518" s="96">
        <v>90837</v>
      </c>
      <c r="BM518" s="96">
        <v>62994.619024000014</v>
      </c>
      <c r="BN518" s="96">
        <v>87100.491359000007</v>
      </c>
      <c r="BO518" s="96">
        <v>91042.696563000005</v>
      </c>
      <c r="BP518" s="96">
        <v>88574.818541000001</v>
      </c>
      <c r="BQ518" s="96">
        <v>89530.090330000006</v>
      </c>
      <c r="BR518" s="96">
        <v>85647</v>
      </c>
      <c r="BS518" s="96">
        <v>95532</v>
      </c>
      <c r="BT518" s="96">
        <v>94025</v>
      </c>
      <c r="BU518" s="96">
        <v>92006</v>
      </c>
      <c r="BV518" s="96">
        <v>97308.504758769239</v>
      </c>
      <c r="BW518" s="96">
        <v>89755</v>
      </c>
      <c r="BX518" s="96">
        <v>97444.395089153841</v>
      </c>
      <c r="BY518" s="96">
        <v>92283.345121846156</v>
      </c>
      <c r="BZ518" s="96">
        <v>95605.080371923075</v>
      </c>
      <c r="CA518" s="96">
        <v>87272.347027538475</v>
      </c>
      <c r="CB518" s="96">
        <v>90078</v>
      </c>
      <c r="CC518" s="96">
        <v>91973</v>
      </c>
      <c r="CD518" s="96">
        <v>99171</v>
      </c>
      <c r="CE518" s="96">
        <v>97355.75493499999</v>
      </c>
      <c r="CF518" s="96">
        <v>87584</v>
      </c>
      <c r="CG518" s="96">
        <v>96321</v>
      </c>
      <c r="CH518" s="96">
        <v>94118.334196999989</v>
      </c>
      <c r="CI518" s="183">
        <v>105649.4097443846</v>
      </c>
      <c r="CJ518" s="183">
        <v>79388.047646000006</v>
      </c>
      <c r="CK518" s="183">
        <v>102621.03237399999</v>
      </c>
      <c r="CL518" s="183">
        <v>98141.423663999987</v>
      </c>
      <c r="CM518" s="183">
        <v>105160</v>
      </c>
      <c r="CN518" s="183">
        <v>90637</v>
      </c>
      <c r="CO518" s="183">
        <v>101235</v>
      </c>
      <c r="CP518" s="183">
        <v>92851.814427999998</v>
      </c>
      <c r="CQ518" s="183">
        <v>95532.699139999997</v>
      </c>
      <c r="CR518" s="183">
        <v>98376.368653999991</v>
      </c>
      <c r="CS518" s="183">
        <v>90049.183803000007</v>
      </c>
      <c r="CT518" s="183">
        <v>91602.68413315386</v>
      </c>
      <c r="CU518" s="183">
        <v>93340.677385538467</v>
      </c>
      <c r="CV518" s="183">
        <v>100102.776766</v>
      </c>
      <c r="CW518" s="183">
        <v>96925</v>
      </c>
      <c r="CX518" s="96">
        <v>102040.604443</v>
      </c>
      <c r="CY518" s="96"/>
      <c r="CZ518" s="96"/>
      <c r="DA518" s="96"/>
      <c r="DB518" s="96"/>
      <c r="DC518" s="96"/>
      <c r="DD518" s="96"/>
      <c r="DE518" s="96"/>
      <c r="DF518" s="96"/>
      <c r="DG518" s="96"/>
      <c r="DH518" s="96"/>
      <c r="DI518" s="96"/>
      <c r="DJ518" s="96"/>
      <c r="DK518" s="96"/>
      <c r="DL518" s="96"/>
      <c r="DM518" s="96"/>
      <c r="DN518" s="96"/>
      <c r="DO518" s="96"/>
      <c r="DP518" s="96"/>
      <c r="DQ518" s="96"/>
      <c r="DR518" s="96"/>
      <c r="DS518" s="96"/>
      <c r="DT518" s="96"/>
      <c r="DU518" s="96"/>
      <c r="DV518" s="96"/>
      <c r="DW518" s="96"/>
      <c r="DX518" s="96"/>
      <c r="DY518" s="96"/>
      <c r="DZ518" s="96"/>
      <c r="EA518" s="96"/>
      <c r="EB518" s="96"/>
      <c r="EC518" s="96"/>
      <c r="ED518" s="96"/>
      <c r="EE518" s="96"/>
      <c r="EF518" s="96"/>
      <c r="EG518" s="96"/>
      <c r="EH518" s="96"/>
    </row>
    <row r="519" spans="2:138">
      <c r="B519" s="104" t="s">
        <v>652</v>
      </c>
      <c r="C519" s="106" t="s">
        <v>156</v>
      </c>
      <c r="H519" s="135">
        <v>1.4416757486200398</v>
      </c>
      <c r="I519" s="135">
        <v>1.3625083487535548</v>
      </c>
      <c r="J519" s="135">
        <v>1.4468353969671699</v>
      </c>
      <c r="K519" s="135">
        <v>1.7214059336109135</v>
      </c>
      <c r="L519" s="135">
        <v>1.6399946400830185</v>
      </c>
      <c r="M519" s="135">
        <v>2.2436897370043711</v>
      </c>
      <c r="N519" s="135">
        <v>1.8268394594899597</v>
      </c>
      <c r="O519" s="135">
        <v>1.478514263759211</v>
      </c>
      <c r="P519" s="135">
        <v>1.253478524085611</v>
      </c>
      <c r="Q519" s="135">
        <v>1.4259070360283401</v>
      </c>
      <c r="R519" s="135">
        <v>1.48</v>
      </c>
      <c r="S519" s="135">
        <v>1.0116795896232735</v>
      </c>
      <c r="T519" s="209">
        <v>1.34</v>
      </c>
      <c r="U519" s="209">
        <v>1.4074082136354518</v>
      </c>
      <c r="V519" s="209">
        <v>1.3630781776613115</v>
      </c>
      <c r="W519" s="135"/>
      <c r="X519" s="135"/>
      <c r="Y519" s="135"/>
      <c r="Z519" s="135"/>
      <c r="AA519" s="135"/>
      <c r="AB519" s="135"/>
      <c r="AC519" s="135"/>
      <c r="AD519" s="135"/>
      <c r="AE519" s="135"/>
      <c r="AF519" s="245"/>
      <c r="AG519" s="245"/>
      <c r="AH519" s="209"/>
      <c r="AI519" s="209"/>
      <c r="AJ519" s="209"/>
      <c r="AK519" s="209"/>
      <c r="AL519" s="209"/>
      <c r="AM519" s="209"/>
      <c r="AN519" s="209"/>
      <c r="AO519" s="209"/>
      <c r="AP519" s="209"/>
      <c r="AQ519" s="209"/>
      <c r="AR519" s="209"/>
      <c r="AS519" s="209"/>
      <c r="AT519" s="209"/>
      <c r="AU519" s="209"/>
      <c r="AV519" s="209"/>
      <c r="AW519" s="209"/>
      <c r="AX519" s="209"/>
      <c r="AY519" s="209"/>
      <c r="AZ519" s="135">
        <v>1.7504459867492286</v>
      </c>
      <c r="BA519" s="135">
        <v>1.5209296469185312</v>
      </c>
      <c r="BB519" s="135">
        <v>1.1443180083486368</v>
      </c>
      <c r="BC519" s="135">
        <v>2.1212303323271722</v>
      </c>
      <c r="BD519" s="135">
        <v>2.9061462152969115</v>
      </c>
      <c r="BE519" s="135">
        <v>1.9733573050670341</v>
      </c>
      <c r="BF519" s="135">
        <v>2.1199201617544632</v>
      </c>
      <c r="BG519" s="135">
        <v>2.2453273734138621</v>
      </c>
      <c r="BH519" s="135">
        <v>2.4105483160274748</v>
      </c>
      <c r="BI519" s="135">
        <v>2.5683434307830577</v>
      </c>
      <c r="BJ519" s="135">
        <v>1.3775406892853741</v>
      </c>
      <c r="BK519" s="135">
        <v>1.5682577442201224</v>
      </c>
      <c r="BL519" s="135">
        <v>1.0029999999999999</v>
      </c>
      <c r="BM519" s="135">
        <v>2.1628762441216649</v>
      </c>
      <c r="BN519" s="135">
        <v>1.5883033832171569</v>
      </c>
      <c r="BO519" s="135">
        <v>1.1182832837127716</v>
      </c>
      <c r="BP519" s="135">
        <v>1.2685180065501762</v>
      </c>
      <c r="BQ519" s="135">
        <v>1.4626658991496666</v>
      </c>
      <c r="BR519" s="135">
        <v>1.407</v>
      </c>
      <c r="BS519" s="135">
        <v>0.91800000000000004</v>
      </c>
      <c r="BT519" s="135">
        <v>1.216</v>
      </c>
      <c r="BU519" s="135">
        <v>0.94299999999999995</v>
      </c>
      <c r="BV519" s="135">
        <v>1.3899656341800035</v>
      </c>
      <c r="BW519" s="135">
        <v>1.355</v>
      </c>
      <c r="BX519" s="135">
        <v>1.8592849787371606</v>
      </c>
      <c r="BY519" s="135">
        <v>1.2270540602040609</v>
      </c>
      <c r="BZ519" s="135">
        <v>1.7795167094695457</v>
      </c>
      <c r="CA519" s="135">
        <v>1.0198439321287314</v>
      </c>
      <c r="CB519" s="135">
        <v>0.84</v>
      </c>
      <c r="CC519" s="135">
        <v>1.81</v>
      </c>
      <c r="CD519" s="135">
        <v>1.34</v>
      </c>
      <c r="CE519" s="135">
        <v>1.399038368863279</v>
      </c>
      <c r="CF519" s="135">
        <v>1</v>
      </c>
      <c r="CG519" s="135">
        <v>0.73</v>
      </c>
      <c r="CH519" s="135">
        <v>1.0089998434230378</v>
      </c>
      <c r="CI519" s="209">
        <v>1.4914927734337371</v>
      </c>
      <c r="CJ519" s="209">
        <v>1.4614269392549151</v>
      </c>
      <c r="CK519" s="209">
        <v>1.1488680908641338</v>
      </c>
      <c r="CL519" s="209">
        <v>1.2711112369128175</v>
      </c>
      <c r="CM519" s="209">
        <v>1.82</v>
      </c>
      <c r="CN519" s="209">
        <v>1.45</v>
      </c>
      <c r="CO519" s="209">
        <v>1.05</v>
      </c>
      <c r="CP519" s="209">
        <v>1.1029596509791988</v>
      </c>
      <c r="CQ519" s="209">
        <v>1.4226849022673698</v>
      </c>
      <c r="CR519" s="209">
        <v>1.2031331043784537</v>
      </c>
      <c r="CS519" s="209">
        <v>1.3794989107395326</v>
      </c>
      <c r="CT519" s="209">
        <v>1.5813875471046586</v>
      </c>
      <c r="CU519" s="209">
        <v>1.3072882825248937</v>
      </c>
      <c r="CV519" s="209">
        <v>1.1580940622760665</v>
      </c>
      <c r="CW519" s="209">
        <v>2.0099999999999998</v>
      </c>
      <c r="CX519" s="135">
        <v>1.7342516369591781</v>
      </c>
      <c r="CY519" s="135"/>
      <c r="CZ519" s="135"/>
      <c r="DA519" s="135"/>
      <c r="DB519" s="135"/>
      <c r="DC519" s="135"/>
      <c r="DD519" s="135"/>
      <c r="DE519" s="135"/>
      <c r="DF519" s="135"/>
      <c r="DG519" s="135"/>
      <c r="DH519" s="135"/>
      <c r="DI519" s="135"/>
      <c r="DJ519" s="135"/>
      <c r="DK519" s="135"/>
      <c r="DL519" s="135"/>
      <c r="DM519" s="135"/>
      <c r="DN519" s="135"/>
      <c r="DO519" s="135"/>
      <c r="DP519" s="135"/>
      <c r="DQ519" s="135"/>
      <c r="DR519" s="135"/>
      <c r="DS519" s="135"/>
      <c r="DT519" s="135"/>
      <c r="DU519" s="135"/>
      <c r="DV519" s="135"/>
      <c r="DW519" s="135"/>
      <c r="DX519" s="135"/>
      <c r="DY519" s="135"/>
      <c r="DZ519" s="135"/>
      <c r="EA519" s="135"/>
      <c r="EB519" s="135"/>
      <c r="EC519" s="135"/>
      <c r="ED519" s="135"/>
      <c r="EE519" s="135"/>
      <c r="EF519" s="135"/>
      <c r="EG519" s="135"/>
      <c r="EH519" s="135"/>
    </row>
    <row r="520" spans="2:138">
      <c r="B520" s="104" t="s">
        <v>652</v>
      </c>
      <c r="C520" s="106" t="s">
        <v>158</v>
      </c>
      <c r="H520" s="96">
        <v>16952.86168364176</v>
      </c>
      <c r="I520" s="96">
        <v>16201.818605019022</v>
      </c>
      <c r="J520" s="96">
        <v>19114.514796260039</v>
      </c>
      <c r="K520" s="96">
        <v>18417.623694871265</v>
      </c>
      <c r="L520" s="96">
        <v>21351.829940103529</v>
      </c>
      <c r="M520" s="96">
        <v>26693.282751299608</v>
      </c>
      <c r="N520" s="96">
        <v>22418.305383063202</v>
      </c>
      <c r="O520" s="96">
        <v>17473.740630283191</v>
      </c>
      <c r="P520" s="96">
        <v>15809.577672106427</v>
      </c>
      <c r="Q520" s="96">
        <v>19074.983793746422</v>
      </c>
      <c r="R520" s="96">
        <v>18641</v>
      </c>
      <c r="S520" s="96">
        <v>13623.217030182259</v>
      </c>
      <c r="T520" s="183">
        <v>18576</v>
      </c>
      <c r="U520" s="183">
        <v>17500.538607539169</v>
      </c>
      <c r="V520" s="183">
        <v>18248.466777641672</v>
      </c>
      <c r="W520" s="96"/>
      <c r="X520" s="96"/>
      <c r="Y520" s="96"/>
      <c r="Z520" s="96"/>
      <c r="AA520" s="96"/>
      <c r="AB520" s="96"/>
      <c r="AC520" s="96"/>
      <c r="AD520" s="96"/>
      <c r="AE520" s="96"/>
      <c r="AF520" s="94"/>
      <c r="AG520" s="94"/>
      <c r="AH520" s="183"/>
      <c r="AI520" s="183"/>
      <c r="AJ520" s="183"/>
      <c r="AK520" s="183"/>
      <c r="AL520" s="183"/>
      <c r="AM520" s="183"/>
      <c r="AN520" s="183"/>
      <c r="AO520" s="183"/>
      <c r="AP520" s="183"/>
      <c r="AQ520" s="183"/>
      <c r="AR520" s="183"/>
      <c r="AS520" s="183"/>
      <c r="AT520" s="183"/>
      <c r="AU520" s="183"/>
      <c r="AV520" s="183"/>
      <c r="AW520" s="183"/>
      <c r="AX520" s="183"/>
      <c r="AY520" s="183"/>
      <c r="AZ520" s="96">
        <v>5225.6561617874822</v>
      </c>
      <c r="BA520" s="96">
        <v>4646.2789208385257</v>
      </c>
      <c r="BB520" s="96">
        <v>3538.556427652326</v>
      </c>
      <c r="BC520" s="96">
        <v>5862.306090311401</v>
      </c>
      <c r="BD520" s="96">
        <v>7666.6596451080322</v>
      </c>
      <c r="BE520" s="96">
        <v>5809.9038177329321</v>
      </c>
      <c r="BF520" s="96">
        <v>6287.5257546275516</v>
      </c>
      <c r="BG520" s="96">
        <v>6520.6009955002091</v>
      </c>
      <c r="BH520" s="96">
        <v>5568.8551404556547</v>
      </c>
      <c r="BI520" s="96">
        <v>7685.5560162105039</v>
      </c>
      <c r="BJ520" s="96">
        <v>3798.6397541167303</v>
      </c>
      <c r="BK520" s="96">
        <v>3981.1597559762718</v>
      </c>
      <c r="BL520" s="96">
        <v>2929</v>
      </c>
      <c r="BM520" s="96">
        <v>4380.5252342241156</v>
      </c>
      <c r="BN520" s="96">
        <v>4447.7987459387969</v>
      </c>
      <c r="BO520" s="96">
        <v>3273.3165595988007</v>
      </c>
      <c r="BP520" s="96">
        <v>3612.4177682339655</v>
      </c>
      <c r="BQ520" s="96">
        <v>4210.2241789728259</v>
      </c>
      <c r="BR520" s="96">
        <v>3875</v>
      </c>
      <c r="BS520" s="96">
        <v>2821</v>
      </c>
      <c r="BT520" s="96">
        <v>3676</v>
      </c>
      <c r="BU520" s="96">
        <v>2789</v>
      </c>
      <c r="BV520" s="96">
        <v>4348.5645800256834</v>
      </c>
      <c r="BW520" s="96">
        <v>3910</v>
      </c>
      <c r="BX520" s="96">
        <v>5824.9725976419741</v>
      </c>
      <c r="BY520" s="96">
        <v>3640.6429432022196</v>
      </c>
      <c r="BZ520" s="96">
        <v>5469.8334570756406</v>
      </c>
      <c r="CA520" s="96">
        <v>2861.5506276349161</v>
      </c>
      <c r="CB520" s="96">
        <v>2426</v>
      </c>
      <c r="CC520" s="96">
        <v>5357</v>
      </c>
      <c r="CD520" s="96">
        <v>4258</v>
      </c>
      <c r="CE520" s="96">
        <v>4379.074322125799</v>
      </c>
      <c r="CF520" s="96">
        <v>2813</v>
      </c>
      <c r="CG520" s="96">
        <v>2248</v>
      </c>
      <c r="CH520" s="96">
        <v>3053.2080088233138</v>
      </c>
      <c r="CI520" s="183">
        <v>5066.1645373127376</v>
      </c>
      <c r="CJ520" s="183">
        <v>3730.1241990000667</v>
      </c>
      <c r="CK520" s="183">
        <v>3790.5096688748263</v>
      </c>
      <c r="CL520" s="183">
        <v>4010.7627590344459</v>
      </c>
      <c r="CM520" s="183">
        <v>6141</v>
      </c>
      <c r="CN520" s="183">
        <v>4219</v>
      </c>
      <c r="CO520" s="183">
        <v>3408</v>
      </c>
      <c r="CP520" s="183">
        <v>3292.6159828631189</v>
      </c>
      <c r="CQ520" s="183">
        <v>4369.7021272981592</v>
      </c>
      <c r="CR520" s="183">
        <v>3805.3580497523744</v>
      </c>
      <c r="CS520" s="183">
        <v>3993.8541844692572</v>
      </c>
      <c r="CT520" s="183">
        <v>4657.3360560620995</v>
      </c>
      <c r="CU520" s="183">
        <v>3923.13613727745</v>
      </c>
      <c r="CV520" s="183">
        <v>3727.1856177201121</v>
      </c>
      <c r="CW520" s="183">
        <v>6269</v>
      </c>
      <c r="CX520" s="96">
        <v>5689.5274579585503</v>
      </c>
      <c r="CY520" s="96"/>
      <c r="CZ520" s="96"/>
      <c r="DA520" s="96"/>
      <c r="DB520" s="96"/>
      <c r="DC520" s="96"/>
      <c r="DD520" s="96"/>
      <c r="DE520" s="96"/>
      <c r="DF520" s="96"/>
      <c r="DG520" s="96"/>
      <c r="DH520" s="96"/>
      <c r="DI520" s="96"/>
      <c r="DJ520" s="96"/>
      <c r="DK520" s="96"/>
      <c r="DL520" s="96"/>
      <c r="DM520" s="96"/>
      <c r="DN520" s="96"/>
      <c r="DO520" s="96"/>
      <c r="DP520" s="96"/>
      <c r="DQ520" s="96"/>
      <c r="DR520" s="96"/>
      <c r="DS520" s="96"/>
      <c r="DT520" s="96"/>
      <c r="DU520" s="96"/>
      <c r="DV520" s="96"/>
      <c r="DW520" s="96"/>
      <c r="DX520" s="96"/>
      <c r="DY520" s="96"/>
      <c r="DZ520" s="96"/>
      <c r="EA520" s="96"/>
      <c r="EB520" s="96"/>
      <c r="EC520" s="96"/>
      <c r="ED520" s="96"/>
      <c r="EE520" s="96"/>
      <c r="EF520" s="96"/>
      <c r="EG520" s="96"/>
      <c r="EH520" s="96"/>
    </row>
    <row r="521" spans="2:138">
      <c r="B521" s="104" t="s">
        <v>653</v>
      </c>
      <c r="C521" s="106" t="s">
        <v>153</v>
      </c>
      <c r="H521" s="96">
        <v>365750.02428630774</v>
      </c>
      <c r="I521" s="96">
        <v>369856.73486700002</v>
      </c>
      <c r="J521" s="96">
        <v>410916.03699700005</v>
      </c>
      <c r="K521" s="96">
        <v>332781.54798904009</v>
      </c>
      <c r="L521" s="96">
        <v>404950.19370669231</v>
      </c>
      <c r="M521" s="96">
        <v>370039.53223915381</v>
      </c>
      <c r="N521" s="96">
        <v>381690.48613176931</v>
      </c>
      <c r="O521" s="96">
        <v>367594.75347999984</v>
      </c>
      <c r="P521" s="96">
        <v>392294.58095492306</v>
      </c>
      <c r="Q521" s="96">
        <v>416084.85048346163</v>
      </c>
      <c r="R521" s="96">
        <v>391221</v>
      </c>
      <c r="S521" s="96">
        <v>418837.56397361541</v>
      </c>
      <c r="T521" s="183">
        <v>429984</v>
      </c>
      <c r="U521" s="183">
        <v>386758.86021800007</v>
      </c>
      <c r="V521" s="183">
        <v>416403.67541338463</v>
      </c>
      <c r="W521" s="96"/>
      <c r="X521" s="96"/>
      <c r="Y521" s="96"/>
      <c r="Z521" s="96"/>
      <c r="AA521" s="96"/>
      <c r="AB521" s="96"/>
      <c r="AC521" s="96"/>
      <c r="AD521" s="96"/>
      <c r="AE521" s="96"/>
      <c r="AF521" s="94"/>
      <c r="AG521" s="94"/>
      <c r="AH521" s="183"/>
      <c r="AI521" s="183"/>
      <c r="AJ521" s="183"/>
      <c r="AK521" s="183"/>
      <c r="AL521" s="183"/>
      <c r="AM521" s="183"/>
      <c r="AN521" s="183"/>
      <c r="AO521" s="183"/>
      <c r="AP521" s="183"/>
      <c r="AQ521" s="183"/>
      <c r="AR521" s="183"/>
      <c r="AS521" s="183"/>
      <c r="AT521" s="183"/>
      <c r="AU521" s="183"/>
      <c r="AV521" s="183"/>
      <c r="AW521" s="183"/>
      <c r="AX521" s="183"/>
      <c r="AY521" s="183"/>
      <c r="AZ521" s="96">
        <v>92854.09342723075</v>
      </c>
      <c r="BA521" s="96">
        <v>95017.826046999995</v>
      </c>
      <c r="BB521" s="96">
        <v>96180.787989000004</v>
      </c>
      <c r="BC521" s="96">
        <v>85958.652719461534</v>
      </c>
      <c r="BD521" s="96">
        <v>82053.603893000007</v>
      </c>
      <c r="BE521" s="96">
        <v>91573.993286000012</v>
      </c>
      <c r="BF521" s="96">
        <v>92250.602153153857</v>
      </c>
      <c r="BG521" s="96">
        <v>90326.855757000012</v>
      </c>
      <c r="BH521" s="96">
        <v>71855.334950999997</v>
      </c>
      <c r="BI521" s="96">
        <v>93074.590563000005</v>
      </c>
      <c r="BJ521" s="96">
        <v>85769.447235</v>
      </c>
      <c r="BK521" s="96">
        <v>78958.90236376923</v>
      </c>
      <c r="BL521" s="96">
        <v>90837</v>
      </c>
      <c r="BM521" s="96">
        <v>62994.619024000014</v>
      </c>
      <c r="BN521" s="96">
        <v>87100.491359000007</v>
      </c>
      <c r="BO521" s="96">
        <v>91042.696563000005</v>
      </c>
      <c r="BP521" s="96">
        <v>88574.818541000001</v>
      </c>
      <c r="BQ521" s="96">
        <v>89530.090330000006</v>
      </c>
      <c r="BR521" s="96">
        <v>85647</v>
      </c>
      <c r="BS521" s="96">
        <v>95532</v>
      </c>
      <c r="BT521" s="96">
        <v>94025</v>
      </c>
      <c r="BU521" s="96">
        <v>92006</v>
      </c>
      <c r="BV521" s="96">
        <v>97308.504758769239</v>
      </c>
      <c r="BW521" s="96">
        <v>89755</v>
      </c>
      <c r="BX521" s="96">
        <v>97444.395089153841</v>
      </c>
      <c r="BY521" s="96">
        <v>92283.345121846156</v>
      </c>
      <c r="BZ521" s="96">
        <v>95605.080371923075</v>
      </c>
      <c r="CA521" s="96">
        <v>87272.347027538475</v>
      </c>
      <c r="CB521" s="96">
        <v>90078</v>
      </c>
      <c r="CC521" s="96">
        <v>91973</v>
      </c>
      <c r="CD521" s="96">
        <v>99171</v>
      </c>
      <c r="CE521" s="96">
        <v>97355.75493499999</v>
      </c>
      <c r="CF521" s="96">
        <v>87584</v>
      </c>
      <c r="CG521" s="96">
        <v>96321</v>
      </c>
      <c r="CH521" s="96">
        <v>94118.334196999989</v>
      </c>
      <c r="CI521" s="183">
        <v>105649.4097443846</v>
      </c>
      <c r="CJ521" s="183">
        <v>79388.047646000006</v>
      </c>
      <c r="CK521" s="183">
        <v>102621.03237399999</v>
      </c>
      <c r="CL521" s="183">
        <v>98141.423663999987</v>
      </c>
      <c r="CM521" s="183">
        <v>105160</v>
      </c>
      <c r="CN521" s="183">
        <v>90637</v>
      </c>
      <c r="CO521" s="183">
        <v>101235</v>
      </c>
      <c r="CP521" s="183">
        <v>92851.814427999998</v>
      </c>
      <c r="CQ521" s="183">
        <v>95532.699139999997</v>
      </c>
      <c r="CR521" s="183">
        <v>98376.368653999991</v>
      </c>
      <c r="CS521" s="183">
        <v>90049.183803000007</v>
      </c>
      <c r="CT521" s="183">
        <v>91602.68413315386</v>
      </c>
      <c r="CU521" s="183">
        <v>93340.677385538467</v>
      </c>
      <c r="CV521" s="183">
        <v>100102.776766</v>
      </c>
      <c r="CW521" s="183">
        <v>96925</v>
      </c>
      <c r="CX521" s="96">
        <v>102040.604443</v>
      </c>
      <c r="CY521" s="96"/>
      <c r="CZ521" s="96"/>
      <c r="DA521" s="96"/>
      <c r="DB521" s="96"/>
      <c r="DC521" s="96"/>
      <c r="DD521" s="96"/>
      <c r="DE521" s="96"/>
      <c r="DF521" s="96"/>
      <c r="DG521" s="96"/>
      <c r="DH521" s="96"/>
      <c r="DI521" s="96"/>
      <c r="DJ521" s="96"/>
      <c r="DK521" s="96"/>
      <c r="DL521" s="96"/>
      <c r="DM521" s="96"/>
      <c r="DN521" s="96"/>
      <c r="DO521" s="96"/>
      <c r="DP521" s="96"/>
      <c r="DQ521" s="96"/>
      <c r="DR521" s="96"/>
      <c r="DS521" s="96"/>
      <c r="DT521" s="96"/>
      <c r="DU521" s="96"/>
      <c r="DV521" s="96"/>
      <c r="DW521" s="96"/>
      <c r="DX521" s="96"/>
      <c r="DY521" s="96"/>
      <c r="DZ521" s="96"/>
      <c r="EA521" s="96"/>
      <c r="EB521" s="96"/>
      <c r="EC521" s="96"/>
      <c r="ED521" s="96"/>
      <c r="EE521" s="96"/>
      <c r="EF521" s="96"/>
      <c r="EG521" s="96"/>
      <c r="EH521" s="96"/>
    </row>
    <row r="522" spans="2:138">
      <c r="B522" s="104" t="s">
        <v>653</v>
      </c>
      <c r="C522" s="106" t="s">
        <v>156</v>
      </c>
      <c r="H522" s="135">
        <v>0.17024915164007468</v>
      </c>
      <c r="I522" s="135">
        <v>0.15126347976672785</v>
      </c>
      <c r="J522" s="135">
        <v>0.16279305468800304</v>
      </c>
      <c r="K522" s="135">
        <v>0.17523778288905811</v>
      </c>
      <c r="L522" s="135">
        <v>0.19445805107524122</v>
      </c>
      <c r="M522" s="135">
        <v>0.20334461739194945</v>
      </c>
      <c r="N522" s="135">
        <v>0.20128541086146631</v>
      </c>
      <c r="O522" s="135">
        <v>0.14832272463860569</v>
      </c>
      <c r="P522" s="135">
        <v>0.14171988226154877</v>
      </c>
      <c r="Q522" s="135">
        <v>0.15483735522955031</v>
      </c>
      <c r="R522" s="135">
        <v>0.14000000000000001</v>
      </c>
      <c r="S522" s="135">
        <v>9.8194931738293453E-2</v>
      </c>
      <c r="T522" s="209">
        <v>0.1</v>
      </c>
      <c r="U522" s="209">
        <v>0.11056241330750111</v>
      </c>
      <c r="V522" s="209">
        <v>0.10084525720028806</v>
      </c>
      <c r="W522" s="135"/>
      <c r="X522" s="135"/>
      <c r="Y522" s="135"/>
      <c r="Z522" s="135"/>
      <c r="AA522" s="135"/>
      <c r="AB522" s="135"/>
      <c r="AC522" s="135"/>
      <c r="AD522" s="135"/>
      <c r="AE522" s="135"/>
      <c r="AF522" s="245"/>
      <c r="AG522" s="245"/>
      <c r="AH522" s="209"/>
      <c r="AI522" s="209"/>
      <c r="AJ522" s="209"/>
      <c r="AK522" s="209"/>
      <c r="AL522" s="209"/>
      <c r="AM522" s="209"/>
      <c r="AN522" s="209"/>
      <c r="AO522" s="209"/>
      <c r="AP522" s="209"/>
      <c r="AQ522" s="209"/>
      <c r="AR522" s="209"/>
      <c r="AS522" s="209"/>
      <c r="AT522" s="209"/>
      <c r="AU522" s="209"/>
      <c r="AV522" s="209"/>
      <c r="AW522" s="209"/>
      <c r="AX522" s="209"/>
      <c r="AY522" s="209"/>
      <c r="AZ522" s="135">
        <v>0.21221251320272494</v>
      </c>
      <c r="BA522" s="135">
        <v>0.19240752607261183</v>
      </c>
      <c r="BB522" s="135">
        <v>0.15261449797061508</v>
      </c>
      <c r="BC522" s="135">
        <v>0.22910116630372901</v>
      </c>
      <c r="BD522" s="135">
        <v>0.27407856861702257</v>
      </c>
      <c r="BE522" s="135">
        <v>0.18236584423402888</v>
      </c>
      <c r="BF522" s="135">
        <v>0.19493270591323719</v>
      </c>
      <c r="BG522" s="135">
        <v>0.1914506495365314</v>
      </c>
      <c r="BH522" s="135">
        <v>0.19872405104516372</v>
      </c>
      <c r="BI522" s="135">
        <v>0.29590383293051042</v>
      </c>
      <c r="BJ522" s="135">
        <v>0.13318848755990467</v>
      </c>
      <c r="BK522" s="135">
        <v>0.20841749526933437</v>
      </c>
      <c r="BL522" s="135">
        <v>0.14099999999999999</v>
      </c>
      <c r="BM522" s="135">
        <v>0.17279758062673192</v>
      </c>
      <c r="BN522" s="135">
        <v>0.18033768920408286</v>
      </c>
      <c r="BO522" s="135">
        <v>0.12639624134499367</v>
      </c>
      <c r="BP522" s="135">
        <v>0.12432084575139493</v>
      </c>
      <c r="BQ522" s="135">
        <v>0.1669797951971658</v>
      </c>
      <c r="BR522" s="135">
        <v>0.155</v>
      </c>
      <c r="BS522" s="135">
        <v>0.13</v>
      </c>
      <c r="BT522" s="135">
        <v>0.14299999999999999</v>
      </c>
      <c r="BU522" s="135">
        <v>0.109</v>
      </c>
      <c r="BV522" s="135">
        <v>0.13780488574686911</v>
      </c>
      <c r="BW522" s="135">
        <v>0.126</v>
      </c>
      <c r="BX522" s="135">
        <v>0.20689866814594074</v>
      </c>
      <c r="BY522" s="135">
        <v>0.1580085020017776</v>
      </c>
      <c r="BZ522" s="135">
        <v>0.18457071763044133</v>
      </c>
      <c r="CA522" s="135">
        <v>0.10468384213042553</v>
      </c>
      <c r="CB522" s="135">
        <v>0.08</v>
      </c>
      <c r="CC522" s="135">
        <v>0.12</v>
      </c>
      <c r="CD522" s="135">
        <v>0.13</v>
      </c>
      <c r="CE522" s="135">
        <v>0.10013800372136976</v>
      </c>
      <c r="CF522" s="135">
        <v>0.11</v>
      </c>
      <c r="CG522" s="135">
        <v>0.09</v>
      </c>
      <c r="CH522" s="135">
        <v>9.5869455352504712E-2</v>
      </c>
      <c r="CI522" s="209">
        <v>0.11618057352918092</v>
      </c>
      <c r="CJ522" s="209">
        <v>9.7353605096415358E-2</v>
      </c>
      <c r="CK522" s="209">
        <v>8.8430256066971094E-2</v>
      </c>
      <c r="CL522" s="209">
        <v>0.1097702355542295</v>
      </c>
      <c r="CM522" s="209">
        <v>0.14000000000000001</v>
      </c>
      <c r="CN522" s="209">
        <v>0.12</v>
      </c>
      <c r="CO522" s="209">
        <v>0.1</v>
      </c>
      <c r="CP522" s="209">
        <v>8.3445821077347812E-2</v>
      </c>
      <c r="CQ522" s="209">
        <v>8.5613663640215262E-2</v>
      </c>
      <c r="CR522" s="209">
        <v>9.7918361935276269E-2</v>
      </c>
      <c r="CS522" s="209">
        <v>9.6839018132672899E-2</v>
      </c>
      <c r="CT522" s="209">
        <v>0.13591964597105058</v>
      </c>
      <c r="CU522" s="209">
        <v>9.1312029197623837E-2</v>
      </c>
      <c r="CV522" s="209">
        <v>8.4797941077119202E-2</v>
      </c>
      <c r="CW522" s="209">
        <v>0.13</v>
      </c>
      <c r="CX522" s="135">
        <v>0.14092157208381981</v>
      </c>
      <c r="CY522" s="135"/>
      <c r="CZ522" s="135"/>
      <c r="DA522" s="135"/>
      <c r="DB522" s="135"/>
      <c r="DC522" s="135"/>
      <c r="DD522" s="135"/>
      <c r="DE522" s="135"/>
      <c r="DF522" s="135"/>
      <c r="DG522" s="135"/>
      <c r="DH522" s="135"/>
      <c r="DI522" s="135"/>
      <c r="DJ522" s="135"/>
      <c r="DK522" s="135"/>
      <c r="DL522" s="135"/>
      <c r="DM522" s="135"/>
      <c r="DN522" s="135"/>
      <c r="DO522" s="135"/>
      <c r="DP522" s="135"/>
      <c r="DQ522" s="135"/>
      <c r="DR522" s="135"/>
      <c r="DS522" s="135"/>
      <c r="DT522" s="135"/>
      <c r="DU522" s="135"/>
      <c r="DV522" s="135"/>
      <c r="DW522" s="135"/>
      <c r="DX522" s="135"/>
      <c r="DY522" s="135"/>
      <c r="DZ522" s="135"/>
      <c r="EA522" s="135"/>
      <c r="EB522" s="135"/>
      <c r="EC522" s="135"/>
      <c r="ED522" s="135"/>
      <c r="EE522" s="135"/>
      <c r="EF522" s="135"/>
      <c r="EG522" s="135"/>
      <c r="EH522" s="135"/>
    </row>
    <row r="523" spans="2:138">
      <c r="B523" s="104" t="s">
        <v>653</v>
      </c>
      <c r="C523" s="106" t="s">
        <v>158</v>
      </c>
      <c r="H523" s="96">
        <v>64.365247605223104</v>
      </c>
      <c r="I523" s="96">
        <v>57.829540628649887</v>
      </c>
      <c r="J523" s="96">
        <v>69.146640961949643</v>
      </c>
      <c r="K523" s="96">
        <v>60.279426475948149</v>
      </c>
      <c r="L523" s="96">
        <v>81.397237154024907</v>
      </c>
      <c r="M523" s="96">
        <v>2419.2005153284558</v>
      </c>
      <c r="N523" s="96">
        <v>79.415588330611143</v>
      </c>
      <c r="O523" s="96">
        <v>56.358460735881849</v>
      </c>
      <c r="P523" s="96">
        <v>57.46788525752644</v>
      </c>
      <c r="Q523" s="96">
        <v>66.594716167187642</v>
      </c>
      <c r="R523" s="96">
        <v>54.87</v>
      </c>
      <c r="S523" s="96">
        <v>42.512517304588314</v>
      </c>
      <c r="T523" s="183">
        <v>46</v>
      </c>
      <c r="U523" s="183">
        <v>44.200777177400411</v>
      </c>
      <c r="V523" s="183">
        <v>43.40623889355907</v>
      </c>
      <c r="W523" s="96"/>
      <c r="X523" s="96"/>
      <c r="Y523" s="96"/>
      <c r="Z523" s="96"/>
      <c r="AA523" s="96"/>
      <c r="AB523" s="96"/>
      <c r="AC523" s="96"/>
      <c r="AD523" s="96"/>
      <c r="AE523" s="96"/>
      <c r="AF523" s="94"/>
      <c r="AG523" s="94"/>
      <c r="AH523" s="183"/>
      <c r="AI523" s="183"/>
      <c r="AJ523" s="183"/>
      <c r="AK523" s="183"/>
      <c r="AL523" s="183"/>
      <c r="AM523" s="183"/>
      <c r="AN523" s="183"/>
      <c r="AO523" s="183"/>
      <c r="AP523" s="183"/>
      <c r="AQ523" s="183"/>
      <c r="AR523" s="183"/>
      <c r="AS523" s="183"/>
      <c r="AT523" s="183"/>
      <c r="AU523" s="183"/>
      <c r="AV523" s="183"/>
      <c r="AW523" s="183"/>
      <c r="AX523" s="183"/>
      <c r="AY523" s="183"/>
      <c r="AZ523" s="96">
        <v>633.52404794030167</v>
      </c>
      <c r="BA523" s="96">
        <v>587.78460556220034</v>
      </c>
      <c r="BB523" s="96">
        <v>471.92739151783184</v>
      </c>
      <c r="BC523" s="96">
        <v>633.15196942631974</v>
      </c>
      <c r="BD523" s="96">
        <v>723.04245758344268</v>
      </c>
      <c r="BE523" s="96">
        <v>536.91645801741004</v>
      </c>
      <c r="BF523" s="96">
        <v>578.15592820927941</v>
      </c>
      <c r="BG523" s="96">
        <v>555.98720736166172</v>
      </c>
      <c r="BH523" s="96">
        <v>459.09283204859787</v>
      </c>
      <c r="BI523" s="96">
        <v>885.46782962956786</v>
      </c>
      <c r="BJ523" s="96">
        <v>367.27414846685878</v>
      </c>
      <c r="BK523" s="96">
        <v>529.08608145931476</v>
      </c>
      <c r="BL523" s="96">
        <v>412</v>
      </c>
      <c r="BM523" s="96">
        <v>349.97109261591947</v>
      </c>
      <c r="BN523" s="96">
        <v>505.0078948158698</v>
      </c>
      <c r="BO523" s="96">
        <v>369.97325802098021</v>
      </c>
      <c r="BP523" s="96">
        <v>354.03425874542285</v>
      </c>
      <c r="BQ523" s="96">
        <v>480.64453512435477</v>
      </c>
      <c r="BR523" s="96">
        <v>426</v>
      </c>
      <c r="BS523" s="96">
        <v>400</v>
      </c>
      <c r="BT523" s="96">
        <v>433</v>
      </c>
      <c r="BU523" s="96">
        <v>323</v>
      </c>
      <c r="BV523" s="96">
        <v>431.12824545971222</v>
      </c>
      <c r="BW523" s="96">
        <v>365</v>
      </c>
      <c r="BX523" s="96">
        <v>648.19491698216768</v>
      </c>
      <c r="BY523" s="96">
        <v>468.8078190157816</v>
      </c>
      <c r="BZ523" s="96">
        <v>567.32880400566228</v>
      </c>
      <c r="CA523" s="96">
        <v>293.72936849884735</v>
      </c>
      <c r="CB523" s="96">
        <v>241</v>
      </c>
      <c r="CC523" s="96">
        <v>350</v>
      </c>
      <c r="CD523" s="96">
        <v>399</v>
      </c>
      <c r="CE523" s="96">
        <v>313.43798034751507</v>
      </c>
      <c r="CF523" s="96">
        <v>304</v>
      </c>
      <c r="CG523" s="96">
        <v>292</v>
      </c>
      <c r="CH523" s="96">
        <v>290.09854738012467</v>
      </c>
      <c r="CI523" s="183">
        <v>394.63141358917272</v>
      </c>
      <c r="CJ523" s="183">
        <v>248.48388138730817</v>
      </c>
      <c r="CK523" s="183">
        <v>291.76172905177435</v>
      </c>
      <c r="CL523" s="183">
        <v>346.36022405137396</v>
      </c>
      <c r="CM523" s="183">
        <v>480</v>
      </c>
      <c r="CN523" s="183">
        <v>355</v>
      </c>
      <c r="CO523" s="183">
        <v>310</v>
      </c>
      <c r="CP523" s="183">
        <v>249.10706746025224</v>
      </c>
      <c r="CQ523" s="183">
        <v>262.9578816350795</v>
      </c>
      <c r="CR523" s="183">
        <v>309.7034114122103</v>
      </c>
      <c r="CS523" s="183">
        <v>280.36333684506656</v>
      </c>
      <c r="CT523" s="183">
        <v>400.29622660628883</v>
      </c>
      <c r="CU523" s="183">
        <v>274.02488517792568</v>
      </c>
      <c r="CV523" s="183">
        <v>272.9119133671669</v>
      </c>
      <c r="CW523" s="183">
        <v>417</v>
      </c>
      <c r="CX523" s="96">
        <v>462.318810432497</v>
      </c>
      <c r="CY523" s="96"/>
      <c r="CZ523" s="96"/>
      <c r="DA523" s="96"/>
      <c r="DB523" s="96"/>
      <c r="DC523" s="96"/>
      <c r="DD523" s="96"/>
      <c r="DE523" s="96"/>
      <c r="DF523" s="96"/>
      <c r="DG523" s="96"/>
      <c r="DH523" s="96"/>
      <c r="DI523" s="96"/>
      <c r="DJ523" s="96"/>
      <c r="DK523" s="96"/>
      <c r="DL523" s="96"/>
      <c r="DM523" s="96"/>
      <c r="DN523" s="96"/>
      <c r="DO523" s="96"/>
      <c r="DP523" s="96"/>
      <c r="DQ523" s="96"/>
      <c r="DR523" s="96"/>
      <c r="DS523" s="96"/>
      <c r="DT523" s="96"/>
      <c r="DU523" s="96"/>
      <c r="DV523" s="96"/>
      <c r="DW523" s="96"/>
      <c r="DX523" s="96"/>
      <c r="DY523" s="96"/>
      <c r="DZ523" s="96"/>
      <c r="EA523" s="96"/>
      <c r="EB523" s="96"/>
      <c r="EC523" s="96"/>
      <c r="ED523" s="96"/>
      <c r="EE523" s="96"/>
      <c r="EF523" s="96"/>
      <c r="EG523" s="96"/>
      <c r="EH523" s="96"/>
    </row>
    <row r="524" spans="2:138">
      <c r="B524" s="104" t="s">
        <v>654</v>
      </c>
      <c r="C524" s="106" t="s">
        <v>183</v>
      </c>
      <c r="H524" s="102">
        <v>0.88190884683810788</v>
      </c>
      <c r="I524" s="102">
        <v>0.88898161254930574</v>
      </c>
      <c r="J524" s="102">
        <v>0.88748336194342026</v>
      </c>
      <c r="K524" s="102">
        <v>0.89820077910300333</v>
      </c>
      <c r="L524" s="102">
        <v>0.8814276301138414</v>
      </c>
      <c r="M524" s="102">
        <v>0.90937043832832165</v>
      </c>
      <c r="N524" s="102">
        <v>0.88981767948144508</v>
      </c>
      <c r="O524" s="102">
        <v>0.89968123522766275</v>
      </c>
      <c r="P524" s="102">
        <v>0.88693872329010914</v>
      </c>
      <c r="Q524" s="102">
        <v>0.8914113253407967</v>
      </c>
      <c r="R524" s="102">
        <v>0.91</v>
      </c>
      <c r="S524" s="102">
        <v>0.90293870436304935</v>
      </c>
      <c r="T524" s="155">
        <v>0.92</v>
      </c>
      <c r="U524" s="155">
        <v>0.92144254080917343</v>
      </c>
      <c r="V524" s="155">
        <v>0.92601652725941785</v>
      </c>
      <c r="W524" s="102"/>
      <c r="X524" s="102"/>
      <c r="Y524" s="102"/>
      <c r="Z524" s="102"/>
      <c r="AA524" s="102"/>
      <c r="AB524" s="102"/>
      <c r="AC524" s="102"/>
      <c r="AD524" s="102"/>
      <c r="AE524" s="102"/>
      <c r="AF524" s="247"/>
      <c r="AG524" s="247"/>
      <c r="AH524" s="155"/>
      <c r="AI524" s="155"/>
      <c r="AJ524" s="155"/>
      <c r="AK524" s="155"/>
      <c r="AL524" s="155"/>
      <c r="AM524" s="155"/>
      <c r="AN524" s="155"/>
      <c r="AO524" s="155"/>
      <c r="AP524" s="155"/>
      <c r="AQ524" s="155"/>
      <c r="AR524" s="155"/>
      <c r="AS524" s="155"/>
      <c r="AT524" s="155"/>
      <c r="AU524" s="155"/>
      <c r="AV524" s="155"/>
      <c r="AW524" s="155"/>
      <c r="AX524" s="155"/>
      <c r="AY524" s="155"/>
      <c r="AZ524" s="102">
        <v>0.87876660302050968</v>
      </c>
      <c r="BA524" s="102">
        <v>0.87349347390101983</v>
      </c>
      <c r="BB524" s="102">
        <v>0.86663279188374154</v>
      </c>
      <c r="BC524" s="102">
        <v>0.89199609169628213</v>
      </c>
      <c r="BD524" s="102">
        <v>0.90569002785394237</v>
      </c>
      <c r="BE524" s="102">
        <v>0.90758599886307256</v>
      </c>
      <c r="BF524" s="102">
        <v>0.90804714751525861</v>
      </c>
      <c r="BG524" s="102">
        <v>0.91473374804786522</v>
      </c>
      <c r="BH524" s="102">
        <v>0.91756064389007719</v>
      </c>
      <c r="BI524" s="102">
        <v>0.88478805856571419</v>
      </c>
      <c r="BJ524" s="102">
        <v>0.90331429873842872</v>
      </c>
      <c r="BK524" s="102">
        <v>0.86710252441764402</v>
      </c>
      <c r="BL524" s="102">
        <v>0.85899999999999999</v>
      </c>
      <c r="BM524" s="102">
        <v>0.92010750448789347</v>
      </c>
      <c r="BN524" s="102">
        <v>0.88645891514831165</v>
      </c>
      <c r="BO524" s="102">
        <v>0.88697296723836372</v>
      </c>
      <c r="BP524" s="102">
        <v>0.9019952061307398</v>
      </c>
      <c r="BQ524" s="102">
        <v>0.88583873098139432</v>
      </c>
      <c r="BR524" s="102">
        <v>0.89</v>
      </c>
      <c r="BS524" s="102">
        <v>0.85799999999999998</v>
      </c>
      <c r="BT524" s="102">
        <v>0.88200000000000001</v>
      </c>
      <c r="BU524" s="102">
        <v>0.88400000000000001</v>
      </c>
      <c r="BV524" s="102">
        <v>0.90085734326218381</v>
      </c>
      <c r="BW524" s="102">
        <v>0.90700000000000003</v>
      </c>
      <c r="BX524" s="102">
        <v>0.88872137917960925</v>
      </c>
      <c r="BY524" s="102">
        <v>0.87122938823453255</v>
      </c>
      <c r="BZ524" s="102">
        <v>0.89628042453984047</v>
      </c>
      <c r="CA524" s="102">
        <v>0.89735307645365125</v>
      </c>
      <c r="CB524" s="102">
        <v>0.9</v>
      </c>
      <c r="CC524" s="102">
        <v>0.93</v>
      </c>
      <c r="CD524" s="102">
        <v>0.91</v>
      </c>
      <c r="CE524" s="102">
        <v>0.92842369019319171</v>
      </c>
      <c r="CF524" s="102">
        <v>0.89</v>
      </c>
      <c r="CG524" s="102">
        <v>0.87</v>
      </c>
      <c r="CH524" s="102">
        <v>0.90498565884087057</v>
      </c>
      <c r="CI524" s="155">
        <v>0.92210450120941034</v>
      </c>
      <c r="CJ524" s="155">
        <v>0.93338455554538391</v>
      </c>
      <c r="CK524" s="155">
        <v>0.92302836437866653</v>
      </c>
      <c r="CL524" s="155">
        <v>0.91364230575065053</v>
      </c>
      <c r="CM524" s="155">
        <v>0.92</v>
      </c>
      <c r="CN524" s="155">
        <v>0.92</v>
      </c>
      <c r="CO524" s="155">
        <v>0.91</v>
      </c>
      <c r="CP524" s="155">
        <v>0.92434372281591148</v>
      </c>
      <c r="CQ524" s="155">
        <v>0.93982246982183437</v>
      </c>
      <c r="CR524" s="155">
        <v>0.91861385778603311</v>
      </c>
      <c r="CS524" s="155">
        <v>0.92980130873698286</v>
      </c>
      <c r="CT524" s="155">
        <v>0.91405038807855543</v>
      </c>
      <c r="CU524" s="155">
        <v>0.93015157374373159</v>
      </c>
      <c r="CV524" s="155">
        <v>0.92677801929969217</v>
      </c>
      <c r="CW524" s="155">
        <v>0.93</v>
      </c>
      <c r="CX524" s="102">
        <v>0.91874214267376419</v>
      </c>
      <c r="CY524" s="102"/>
      <c r="CZ524" s="102"/>
      <c r="DA524" s="102"/>
      <c r="DB524" s="102"/>
      <c r="DC524" s="102"/>
      <c r="DD524" s="102"/>
      <c r="DE524" s="102"/>
      <c r="DF524" s="102"/>
      <c r="DG524" s="102"/>
      <c r="DH524" s="102"/>
      <c r="DI524" s="102"/>
      <c r="DJ524" s="102"/>
      <c r="DK524" s="102"/>
      <c r="DL524" s="102"/>
      <c r="DM524" s="102"/>
      <c r="DN524" s="102"/>
      <c r="DO524" s="102"/>
      <c r="DP524" s="102"/>
      <c r="DQ524" s="102"/>
      <c r="DR524" s="102"/>
      <c r="DS524" s="102"/>
      <c r="DT524" s="102"/>
      <c r="DU524" s="102"/>
      <c r="DV524" s="102"/>
      <c r="DW524" s="102"/>
      <c r="DX524" s="102"/>
      <c r="DY524" s="102"/>
      <c r="DZ524" s="102"/>
      <c r="EA524" s="102"/>
      <c r="EB524" s="102"/>
      <c r="EC524" s="102"/>
      <c r="ED524" s="102"/>
      <c r="EE524" s="102"/>
      <c r="EF524" s="102"/>
      <c r="EG524" s="102"/>
      <c r="EH524" s="102"/>
    </row>
    <row r="525" spans="2:138">
      <c r="B525" s="104" t="s">
        <v>655</v>
      </c>
      <c r="C525" s="106" t="s">
        <v>656</v>
      </c>
      <c r="H525" s="126">
        <v>0</v>
      </c>
      <c r="I525" s="126">
        <v>0</v>
      </c>
      <c r="J525" s="126">
        <v>0</v>
      </c>
      <c r="K525" s="126">
        <v>0</v>
      </c>
      <c r="L525" s="126">
        <v>0</v>
      </c>
      <c r="M525" s="126">
        <v>0</v>
      </c>
      <c r="N525" s="126"/>
      <c r="O525" s="126">
        <v>0</v>
      </c>
      <c r="P525" s="126">
        <v>0</v>
      </c>
      <c r="Q525" s="126">
        <v>0</v>
      </c>
      <c r="R525" s="126">
        <v>0</v>
      </c>
      <c r="S525" s="126">
        <v>0</v>
      </c>
      <c r="T525" s="188">
        <v>0</v>
      </c>
      <c r="U525" s="188">
        <v>0</v>
      </c>
      <c r="V525" s="188">
        <v>0</v>
      </c>
      <c r="W525" s="126"/>
      <c r="X525" s="126"/>
      <c r="Y525" s="126"/>
      <c r="Z525" s="126"/>
      <c r="AA525" s="126"/>
      <c r="AB525" s="126"/>
      <c r="AC525" s="126"/>
      <c r="AD525" s="126"/>
      <c r="AE525" s="126"/>
      <c r="AF525" s="94"/>
      <c r="AG525" s="94"/>
      <c r="AH525" s="242"/>
      <c r="AI525" s="242"/>
      <c r="AJ525" s="242"/>
      <c r="AK525" s="242"/>
      <c r="AL525" s="242"/>
      <c r="AM525" s="242"/>
      <c r="AN525" s="242"/>
      <c r="AO525" s="242"/>
      <c r="AP525" s="242"/>
      <c r="AQ525" s="242"/>
      <c r="AR525" s="242"/>
      <c r="AS525" s="242"/>
      <c r="AT525" s="242"/>
      <c r="AU525" s="242"/>
      <c r="AV525" s="242"/>
      <c r="AW525" s="242"/>
      <c r="AX525" s="242"/>
      <c r="AY525" s="242"/>
      <c r="AZ525" s="126">
        <v>0</v>
      </c>
      <c r="BA525" s="126">
        <v>0</v>
      </c>
      <c r="BB525" s="126">
        <v>0</v>
      </c>
      <c r="BC525" s="126">
        <v>0</v>
      </c>
      <c r="BD525" s="126">
        <v>0</v>
      </c>
      <c r="BE525" s="126">
        <v>0</v>
      </c>
      <c r="BF525" s="126">
        <v>0</v>
      </c>
      <c r="BG525" s="126">
        <v>0</v>
      </c>
      <c r="BH525" s="126">
        <v>0</v>
      </c>
      <c r="BI525" s="126">
        <v>0</v>
      </c>
      <c r="BJ525" s="126">
        <v>0</v>
      </c>
      <c r="BK525" s="126">
        <v>0</v>
      </c>
      <c r="BL525" s="126">
        <v>0</v>
      </c>
      <c r="BM525" s="126">
        <v>0</v>
      </c>
      <c r="BN525" s="126">
        <v>0</v>
      </c>
      <c r="BO525" s="126">
        <v>0</v>
      </c>
      <c r="BP525" s="126">
        <v>0</v>
      </c>
      <c r="BQ525" s="126">
        <v>0</v>
      </c>
      <c r="BR525" s="126">
        <v>0</v>
      </c>
      <c r="BS525" s="126">
        <v>0</v>
      </c>
      <c r="BT525" s="126">
        <v>0</v>
      </c>
      <c r="BU525" s="126">
        <v>0</v>
      </c>
      <c r="BV525" s="126">
        <v>0</v>
      </c>
      <c r="BW525" s="126">
        <v>0</v>
      </c>
      <c r="BX525" s="126">
        <v>0</v>
      </c>
      <c r="BY525" s="126">
        <v>0</v>
      </c>
      <c r="BZ525" s="126">
        <v>0</v>
      </c>
      <c r="CA525" s="126">
        <v>0</v>
      </c>
      <c r="CB525" s="126">
        <v>0</v>
      </c>
      <c r="CC525" s="126">
        <v>0</v>
      </c>
      <c r="CD525" s="126">
        <v>0</v>
      </c>
      <c r="CE525" s="126">
        <v>0</v>
      </c>
      <c r="CF525" s="95">
        <v>0</v>
      </c>
      <c r="CG525" s="95">
        <v>0</v>
      </c>
      <c r="CH525" s="95">
        <v>0</v>
      </c>
      <c r="CI525" s="242">
        <v>0</v>
      </c>
      <c r="CJ525" s="242">
        <v>0</v>
      </c>
      <c r="CK525" s="242">
        <v>0</v>
      </c>
      <c r="CL525" s="242">
        <v>0</v>
      </c>
      <c r="CM525" s="242">
        <v>0</v>
      </c>
      <c r="CN525" s="242">
        <v>0</v>
      </c>
      <c r="CO525" s="242">
        <v>0</v>
      </c>
      <c r="CP525" s="242">
        <v>0</v>
      </c>
      <c r="CQ525" s="242">
        <v>0</v>
      </c>
      <c r="CR525" s="242">
        <v>0</v>
      </c>
      <c r="CS525" s="242">
        <v>0</v>
      </c>
      <c r="CT525" s="242">
        <v>0</v>
      </c>
      <c r="CU525" s="242">
        <v>0</v>
      </c>
      <c r="CV525" s="242">
        <v>0</v>
      </c>
      <c r="CW525" s="242">
        <v>0</v>
      </c>
      <c r="CX525" s="95">
        <v>0</v>
      </c>
      <c r="CY525" s="95"/>
      <c r="CZ525" s="95"/>
      <c r="DA525" s="95"/>
      <c r="DB525" s="95"/>
      <c r="DC525" s="95"/>
      <c r="DD525" s="95"/>
      <c r="DE525" s="95"/>
      <c r="DF525" s="95"/>
      <c r="DG525" s="95"/>
      <c r="DH525" s="95"/>
      <c r="DI525" s="95"/>
      <c r="DJ525" s="95"/>
      <c r="DK525" s="95"/>
      <c r="DL525" s="95"/>
      <c r="DM525" s="95"/>
      <c r="DN525" s="95"/>
      <c r="DO525" s="95"/>
      <c r="DP525" s="95"/>
      <c r="DQ525" s="95"/>
      <c r="DR525" s="95"/>
      <c r="DS525" s="95"/>
      <c r="DT525" s="95"/>
      <c r="DU525" s="95"/>
      <c r="DV525" s="95"/>
      <c r="DW525" s="95"/>
      <c r="DX525" s="95"/>
      <c r="DY525" s="95"/>
      <c r="DZ525" s="95"/>
      <c r="EA525" s="95"/>
      <c r="EB525" s="95"/>
      <c r="EC525" s="95"/>
      <c r="ED525" s="95"/>
      <c r="EE525" s="95"/>
      <c r="EF525" s="95"/>
      <c r="EG525" s="95"/>
      <c r="EH525" s="95"/>
    </row>
    <row r="526" spans="2:138">
      <c r="B526" s="104" t="s">
        <v>657</v>
      </c>
      <c r="C526" s="106" t="s">
        <v>181</v>
      </c>
      <c r="H526" s="96">
        <v>634.41666666639514</v>
      </c>
      <c r="I526" s="96">
        <v>648.26666666639142</v>
      </c>
      <c r="J526" s="96">
        <v>718.3166666663617</v>
      </c>
      <c r="K526" s="96">
        <v>623.0333333330517</v>
      </c>
      <c r="L526" s="96">
        <v>710.33333333302983</v>
      </c>
      <c r="M526" s="96">
        <v>679.94999999971003</v>
      </c>
      <c r="N526" s="96">
        <v>713.29999999970335</v>
      </c>
      <c r="O526" s="96">
        <v>664.33333333304336</v>
      </c>
      <c r="P526" s="96">
        <v>688.89999999970337</v>
      </c>
      <c r="Q526" s="96">
        <v>709.38333333302626</v>
      </c>
      <c r="R526" s="96">
        <v>694</v>
      </c>
      <c r="S526" s="96">
        <v>721.08333333302664</v>
      </c>
      <c r="T526" s="183">
        <v>697</v>
      </c>
      <c r="U526" s="183">
        <v>642.9666666663901</v>
      </c>
      <c r="V526" s="183">
        <v>720.04999999969323</v>
      </c>
      <c r="W526" s="96"/>
      <c r="X526" s="96"/>
      <c r="Y526" s="96"/>
      <c r="Z526" s="96"/>
      <c r="AA526" s="96"/>
      <c r="AB526" s="96"/>
      <c r="AC526" s="96"/>
      <c r="AD526" s="96"/>
      <c r="AE526" s="96"/>
      <c r="AF526" s="94"/>
      <c r="AG526" s="94"/>
      <c r="AH526" s="183"/>
      <c r="AI526" s="183"/>
      <c r="AJ526" s="183"/>
      <c r="AK526" s="183"/>
      <c r="AL526" s="183"/>
      <c r="AM526" s="183"/>
      <c r="AN526" s="183"/>
      <c r="AO526" s="183"/>
      <c r="AP526" s="183"/>
      <c r="AQ526" s="183"/>
      <c r="AR526" s="183"/>
      <c r="AS526" s="183"/>
      <c r="AT526" s="183"/>
      <c r="AU526" s="183"/>
      <c r="AV526" s="183"/>
      <c r="AW526" s="183"/>
      <c r="AX526" s="183"/>
      <c r="AY526" s="183"/>
      <c r="AZ526" s="127">
        <v>161.09999999992999</v>
      </c>
      <c r="BA526" s="127">
        <v>164.24999999992997</v>
      </c>
      <c r="BB526" s="127">
        <v>163.44999999993331</v>
      </c>
      <c r="BC526" s="127">
        <v>150.51666666659997</v>
      </c>
      <c r="BD526" s="127">
        <v>162.41666666659668</v>
      </c>
      <c r="BE526" s="127">
        <v>162.56666666659666</v>
      </c>
      <c r="BF526" s="127">
        <v>165.11666666659664</v>
      </c>
      <c r="BG526" s="127">
        <v>165.08333333326667</v>
      </c>
      <c r="BH526" s="127">
        <v>128.88333333327665</v>
      </c>
      <c r="BI526" s="127">
        <v>163.29999999992998</v>
      </c>
      <c r="BJ526" s="127">
        <v>163.98333333326335</v>
      </c>
      <c r="BK526" s="127">
        <v>166.19999999993334</v>
      </c>
      <c r="BL526" s="127">
        <v>163</v>
      </c>
      <c r="BM526" s="127">
        <v>115.74999999995001</v>
      </c>
      <c r="BN526" s="127">
        <v>158.63333333326329</v>
      </c>
      <c r="BO526" s="127">
        <v>163.88333333326332</v>
      </c>
      <c r="BP526" s="127">
        <v>156.69999999992999</v>
      </c>
      <c r="BQ526" s="127">
        <v>160.04999999992998</v>
      </c>
      <c r="BR526" s="127">
        <v>149</v>
      </c>
      <c r="BS526" s="127">
        <v>165</v>
      </c>
      <c r="BT526" s="127">
        <v>166</v>
      </c>
      <c r="BU526" s="127">
        <v>164</v>
      </c>
      <c r="BV526" s="127">
        <v>164.34999999992999</v>
      </c>
      <c r="BW526" s="127">
        <v>149</v>
      </c>
      <c r="BX526" s="127">
        <v>165.38333333326335</v>
      </c>
      <c r="BY526" s="127">
        <v>161.56666666659666</v>
      </c>
      <c r="BZ526" s="127">
        <v>163.38333333326335</v>
      </c>
      <c r="CA526" s="127">
        <v>152.46666666659996</v>
      </c>
      <c r="CB526" s="127">
        <v>164</v>
      </c>
      <c r="CC526" s="127">
        <v>166</v>
      </c>
      <c r="CD526" s="127">
        <v>166</v>
      </c>
      <c r="CE526" s="127">
        <v>163.76666666659668</v>
      </c>
      <c r="CF526" s="95">
        <v>153</v>
      </c>
      <c r="CG526" s="95">
        <v>167</v>
      </c>
      <c r="CH526" s="96">
        <v>167.03333333326333</v>
      </c>
      <c r="CI526" s="183">
        <v>165.98333333326335</v>
      </c>
      <c r="CJ526" s="183">
        <v>129.84999999993835</v>
      </c>
      <c r="CK526" s="183">
        <v>166.06666666659669</v>
      </c>
      <c r="CL526" s="183">
        <v>163.49999999993</v>
      </c>
      <c r="CM526" s="183">
        <v>165</v>
      </c>
      <c r="CN526" s="183">
        <v>154</v>
      </c>
      <c r="CO526" s="183">
        <v>164</v>
      </c>
      <c r="CP526" s="183">
        <v>165.01666666659665</v>
      </c>
      <c r="CQ526" s="183">
        <v>160.84999999992999</v>
      </c>
      <c r="CR526" s="183">
        <v>165.44999999992999</v>
      </c>
      <c r="CS526" s="183">
        <v>151.38333333326668</v>
      </c>
      <c r="CT526" s="183">
        <v>165.26666666659665</v>
      </c>
      <c r="CU526" s="183">
        <v>166.43333333326333</v>
      </c>
      <c r="CV526" s="183">
        <v>165.64999999993</v>
      </c>
      <c r="CW526" s="183">
        <v>150</v>
      </c>
      <c r="CX526" s="96">
        <v>165.91666666659665</v>
      </c>
      <c r="CY526" s="96"/>
      <c r="CZ526" s="96"/>
      <c r="DA526" s="96"/>
      <c r="DB526" s="96"/>
      <c r="DC526" s="96"/>
      <c r="DD526" s="96"/>
      <c r="DE526" s="96"/>
      <c r="DF526" s="96"/>
      <c r="DG526" s="96"/>
      <c r="DH526" s="96"/>
      <c r="DI526" s="96"/>
      <c r="DJ526" s="96"/>
      <c r="DK526" s="96"/>
      <c r="DL526" s="96"/>
      <c r="DM526" s="96"/>
      <c r="DN526" s="96"/>
      <c r="DO526" s="96"/>
      <c r="DP526" s="96"/>
      <c r="DQ526" s="96"/>
      <c r="DR526" s="96"/>
      <c r="DS526" s="96"/>
      <c r="DT526" s="96"/>
      <c r="DU526" s="96"/>
      <c r="DV526" s="96"/>
      <c r="DW526" s="96"/>
      <c r="DX526" s="96"/>
      <c r="DY526" s="96"/>
      <c r="DZ526" s="96"/>
      <c r="EA526" s="96"/>
      <c r="EB526" s="96"/>
      <c r="EC526" s="96"/>
      <c r="ED526" s="96"/>
      <c r="EE526" s="96"/>
      <c r="EF526" s="96"/>
      <c r="EG526" s="96"/>
      <c r="EH526" s="96"/>
    </row>
    <row r="527" spans="2:138">
      <c r="B527" s="104" t="s">
        <v>658</v>
      </c>
      <c r="C527" s="106" t="s">
        <v>183</v>
      </c>
      <c r="H527" s="129">
        <v>0.85271057347631507</v>
      </c>
      <c r="I527" s="129">
        <v>0.96468253968208584</v>
      </c>
      <c r="J527" s="129">
        <v>0.96547939068059374</v>
      </c>
      <c r="K527" s="129">
        <v>0.86532407407365286</v>
      </c>
      <c r="L527" s="129">
        <v>0.95474910394224477</v>
      </c>
      <c r="M527" s="129">
        <v>0.94437499999959729</v>
      </c>
      <c r="N527" s="129">
        <v>0.95873655913938172</v>
      </c>
      <c r="O527" s="129">
        <v>0.89292114695300617</v>
      </c>
      <c r="P527" s="129">
        <v>0.95680555555512969</v>
      </c>
      <c r="Q527" s="129">
        <v>0.95347222222181005</v>
      </c>
      <c r="R527" s="129">
        <v>0.96</v>
      </c>
      <c r="S527" s="129">
        <v>0.96919802867342297</v>
      </c>
      <c r="T527" s="150">
        <v>0.94</v>
      </c>
      <c r="U527" s="150">
        <v>0.95679563492017849</v>
      </c>
      <c r="V527" s="150">
        <v>0.96780913978453398</v>
      </c>
      <c r="W527" s="129"/>
      <c r="X527" s="129"/>
      <c r="Y527" s="129"/>
      <c r="Z527" s="129"/>
      <c r="AA527" s="129"/>
      <c r="AB527" s="129"/>
      <c r="AC527" s="129"/>
      <c r="AD527" s="129"/>
      <c r="AE527" s="129"/>
      <c r="AF527" s="198"/>
      <c r="AG527" s="198"/>
      <c r="AH527" s="150"/>
      <c r="AI527" s="150"/>
      <c r="AJ527" s="150"/>
      <c r="AK527" s="150"/>
      <c r="AL527" s="150"/>
      <c r="AM527" s="150"/>
      <c r="AN527" s="150"/>
      <c r="AO527" s="150"/>
      <c r="AP527" s="150"/>
      <c r="AQ527" s="150"/>
      <c r="AR527" s="150"/>
      <c r="AS527" s="150"/>
      <c r="AT527" s="150"/>
      <c r="AU527" s="150"/>
      <c r="AV527" s="150"/>
      <c r="AW527" s="150"/>
      <c r="AX527" s="150"/>
      <c r="AY527" s="150"/>
      <c r="AZ527" s="129">
        <v>0.95892857142815469</v>
      </c>
      <c r="BA527" s="129">
        <v>0.97767857142815462</v>
      </c>
      <c r="BB527" s="129">
        <v>0.97291666666626975</v>
      </c>
      <c r="BC527" s="129">
        <v>0.8959325396821427</v>
      </c>
      <c r="BD527" s="129">
        <v>0.96676587301545647</v>
      </c>
      <c r="BE527" s="129">
        <v>0.9676587301583135</v>
      </c>
      <c r="BF527" s="129">
        <v>0.98283730158688476</v>
      </c>
      <c r="BG527" s="129">
        <v>0.98263888888849205</v>
      </c>
      <c r="BH527" s="129">
        <v>0.76716269841236107</v>
      </c>
      <c r="BI527" s="129">
        <v>0.97202380952339273</v>
      </c>
      <c r="BJ527" s="129">
        <v>0.97609126984085326</v>
      </c>
      <c r="BK527" s="129">
        <v>0.98928571428531753</v>
      </c>
      <c r="BL527" s="129">
        <v>0.96899999999999997</v>
      </c>
      <c r="BM527" s="129">
        <v>0.68898809523779769</v>
      </c>
      <c r="BN527" s="129">
        <v>0.94424603174561483</v>
      </c>
      <c r="BO527" s="129">
        <v>0.97549603174561506</v>
      </c>
      <c r="BP527" s="129">
        <v>0.93273809523767848</v>
      </c>
      <c r="BQ527" s="129">
        <v>0.9526785714281546</v>
      </c>
      <c r="BR527" s="129">
        <v>0.88700000000000001</v>
      </c>
      <c r="BS527" s="129">
        <v>0.98399999999999999</v>
      </c>
      <c r="BT527" s="129">
        <v>0.98499999999999999</v>
      </c>
      <c r="BU527" s="129">
        <v>0.97799999999999998</v>
      </c>
      <c r="BV527" s="129">
        <v>0.97827380952339282</v>
      </c>
      <c r="BW527" s="129">
        <v>0.88500000000000001</v>
      </c>
      <c r="BX527" s="129">
        <v>0.98442460317418656</v>
      </c>
      <c r="BY527" s="129">
        <v>0.96170634920593245</v>
      </c>
      <c r="BZ527" s="129">
        <v>0.9725198412694247</v>
      </c>
      <c r="CA527" s="129">
        <v>0.90753968253928552</v>
      </c>
      <c r="CB527" s="129">
        <v>0.98</v>
      </c>
      <c r="CC527" s="129">
        <v>0.99</v>
      </c>
      <c r="CD527" s="129">
        <v>0.99</v>
      </c>
      <c r="CE527" s="129">
        <v>0.97480158730117072</v>
      </c>
      <c r="CF527" s="129">
        <v>0.91</v>
      </c>
      <c r="CG527" s="129">
        <v>0.99</v>
      </c>
      <c r="CH527" s="129">
        <v>0.9942460317456151</v>
      </c>
      <c r="CI527" s="150">
        <v>0.98799603174561512</v>
      </c>
      <c r="CJ527" s="150">
        <v>0.77291666666629966</v>
      </c>
      <c r="CK527" s="150">
        <v>0.98849206349164698</v>
      </c>
      <c r="CL527" s="150">
        <v>0.97321428571386903</v>
      </c>
      <c r="CM527" s="150">
        <v>0.98</v>
      </c>
      <c r="CN527" s="150">
        <v>0.92</v>
      </c>
      <c r="CO527" s="150">
        <v>0.98</v>
      </c>
      <c r="CP527" s="150">
        <v>0.98224206349164667</v>
      </c>
      <c r="CQ527" s="150">
        <v>0.95744047619005945</v>
      </c>
      <c r="CR527" s="150">
        <v>0.98482142857101185</v>
      </c>
      <c r="CS527" s="150">
        <v>0.90109126984087307</v>
      </c>
      <c r="CT527" s="150">
        <v>0.98373015872974201</v>
      </c>
      <c r="CU527" s="150">
        <v>0.99067460317418654</v>
      </c>
      <c r="CV527" s="150">
        <v>0.98601190476148814</v>
      </c>
      <c r="CW527" s="150">
        <v>0.89</v>
      </c>
      <c r="CX527" s="129">
        <v>0.98759920634878962</v>
      </c>
      <c r="CY527" s="129"/>
      <c r="CZ527" s="129"/>
      <c r="DA527" s="129"/>
      <c r="DB527" s="129"/>
      <c r="DC527" s="129"/>
      <c r="DD527" s="129"/>
      <c r="DE527" s="129"/>
      <c r="DF527" s="129"/>
      <c r="DG527" s="129"/>
      <c r="DH527" s="129"/>
      <c r="DI527" s="129"/>
      <c r="DJ527" s="129"/>
      <c r="DK527" s="129"/>
      <c r="DL527" s="129"/>
      <c r="DM527" s="129"/>
      <c r="DN527" s="129"/>
      <c r="DO527" s="129"/>
      <c r="DP527" s="129"/>
      <c r="DQ527" s="129"/>
      <c r="DR527" s="129"/>
      <c r="DS527" s="129"/>
      <c r="DT527" s="129"/>
      <c r="DU527" s="129"/>
      <c r="DV527" s="129"/>
      <c r="DW527" s="129"/>
      <c r="DX527" s="129"/>
      <c r="DY527" s="129"/>
      <c r="DZ527" s="129"/>
      <c r="EA527" s="129"/>
      <c r="EB527" s="129"/>
      <c r="EC527" s="129"/>
      <c r="ED527" s="129"/>
      <c r="EE527" s="129"/>
      <c r="EF527" s="129"/>
      <c r="EG527" s="129"/>
      <c r="EH527" s="129"/>
    </row>
    <row r="528" spans="2:138" s="264" customFormat="1">
      <c r="B528" s="260" t="s">
        <v>659</v>
      </c>
      <c r="C528" s="254"/>
      <c r="D528" s="263"/>
      <c r="E528" s="263"/>
      <c r="F528" s="263"/>
      <c r="H528" s="268"/>
      <c r="I528" s="268"/>
      <c r="J528" s="268"/>
      <c r="K528" s="268"/>
      <c r="L528" s="268"/>
      <c r="M528" s="268"/>
      <c r="N528" s="268"/>
      <c r="O528" s="268"/>
      <c r="P528" s="268"/>
      <c r="Q528" s="268"/>
      <c r="R528" s="268"/>
      <c r="S528" s="268"/>
      <c r="T528" s="268"/>
      <c r="U528" s="268"/>
      <c r="V528" s="268"/>
      <c r="W528" s="269"/>
      <c r="X528" s="269"/>
      <c r="Y528" s="269"/>
      <c r="Z528" s="269"/>
      <c r="AA528" s="269"/>
      <c r="AB528" s="269"/>
      <c r="AC528" s="269"/>
      <c r="AD528" s="269"/>
      <c r="AE528" s="269"/>
      <c r="AF528" s="269"/>
      <c r="AG528" s="269"/>
      <c r="AH528" s="268"/>
      <c r="AI528" s="268"/>
      <c r="AJ528" s="268"/>
      <c r="AK528" s="268"/>
      <c r="AL528" s="268"/>
      <c r="AM528" s="268"/>
      <c r="AN528" s="268"/>
      <c r="AO528" s="268"/>
      <c r="AP528" s="268"/>
      <c r="AQ528" s="268"/>
      <c r="AR528" s="268"/>
      <c r="AS528" s="268"/>
      <c r="AT528" s="268"/>
      <c r="AU528" s="268"/>
      <c r="AV528" s="268"/>
      <c r="AW528" s="268"/>
      <c r="AX528" s="268"/>
      <c r="AY528" s="268"/>
      <c r="AZ528" s="269"/>
      <c r="BA528" s="269"/>
      <c r="BB528" s="269"/>
      <c r="BC528" s="269"/>
      <c r="BD528" s="269"/>
      <c r="BE528" s="269"/>
      <c r="BF528" s="269"/>
      <c r="BG528" s="269"/>
      <c r="BH528" s="269"/>
      <c r="BI528" s="269"/>
      <c r="BJ528" s="269"/>
      <c r="BK528" s="269"/>
      <c r="BL528" s="269"/>
      <c r="BM528" s="269"/>
      <c r="BN528" s="269"/>
      <c r="BO528" s="269"/>
      <c r="BP528" s="269"/>
      <c r="BQ528" s="269"/>
      <c r="BR528" s="269"/>
      <c r="BS528" s="269"/>
      <c r="BT528" s="269"/>
      <c r="BU528" s="269"/>
      <c r="BV528" s="269"/>
      <c r="BW528" s="269"/>
      <c r="BX528" s="269"/>
      <c r="BY528" s="269"/>
      <c r="BZ528" s="269"/>
      <c r="CA528" s="269"/>
      <c r="CB528" s="269"/>
      <c r="CC528" s="269"/>
      <c r="CD528" s="269"/>
      <c r="CE528" s="269"/>
      <c r="CF528" s="269"/>
      <c r="CG528" s="269"/>
      <c r="CH528" s="269"/>
      <c r="CI528" s="268"/>
      <c r="CJ528" s="268"/>
      <c r="CK528" s="268"/>
      <c r="CL528" s="268"/>
      <c r="CM528" s="268"/>
      <c r="CN528" s="268"/>
      <c r="CO528" s="268"/>
      <c r="CP528" s="268"/>
      <c r="CQ528" s="268"/>
      <c r="CR528" s="268"/>
      <c r="CS528" s="268"/>
      <c r="CT528" s="268"/>
      <c r="CU528" s="268"/>
      <c r="CV528" s="268"/>
      <c r="CW528" s="268"/>
      <c r="CX528" s="269"/>
      <c r="CY528" s="269"/>
      <c r="CZ528" s="269"/>
      <c r="DA528" s="269"/>
      <c r="DB528" s="269"/>
      <c r="DC528" s="269"/>
      <c r="DD528" s="269"/>
      <c r="DE528" s="269"/>
      <c r="DF528" s="269"/>
      <c r="DG528" s="269"/>
      <c r="DH528" s="269"/>
      <c r="DI528" s="269"/>
      <c r="DJ528" s="269"/>
      <c r="DK528" s="269"/>
      <c r="DL528" s="269"/>
      <c r="DM528" s="269"/>
      <c r="DN528" s="269"/>
      <c r="DO528" s="269"/>
      <c r="DP528" s="269"/>
      <c r="DQ528" s="269"/>
      <c r="DR528" s="269"/>
      <c r="DS528" s="269"/>
      <c r="DT528" s="269"/>
      <c r="DU528" s="269"/>
      <c r="DV528" s="269"/>
      <c r="DW528" s="269"/>
      <c r="DX528" s="269"/>
      <c r="DY528" s="269"/>
      <c r="DZ528" s="269"/>
      <c r="EA528" s="269"/>
      <c r="EB528" s="269"/>
      <c r="EC528" s="269"/>
      <c r="ED528" s="269"/>
      <c r="EE528" s="269"/>
      <c r="EF528" s="269"/>
      <c r="EG528" s="269"/>
      <c r="EH528" s="269"/>
    </row>
    <row r="529" spans="1:138" s="87" customFormat="1">
      <c r="A529" s="86"/>
      <c r="B529" s="116" t="s">
        <v>660</v>
      </c>
      <c r="C529" s="106" t="s">
        <v>153</v>
      </c>
      <c r="D529" s="108"/>
      <c r="E529" s="108"/>
      <c r="F529" s="108"/>
      <c r="G529" s="86"/>
      <c r="H529" s="96">
        <v>365750.02428630774</v>
      </c>
      <c r="I529" s="96">
        <v>369856.73486700002</v>
      </c>
      <c r="J529" s="96">
        <v>410916.03699700005</v>
      </c>
      <c r="K529" s="96">
        <v>332781.54798904009</v>
      </c>
      <c r="L529" s="96">
        <v>404950.19370669231</v>
      </c>
      <c r="M529" s="96">
        <v>370039.53223915381</v>
      </c>
      <c r="N529" s="96">
        <v>381690.48613176931</v>
      </c>
      <c r="O529" s="96">
        <v>367594.75347999984</v>
      </c>
      <c r="P529" s="96">
        <v>392294.58095492306</v>
      </c>
      <c r="Q529" s="96">
        <v>416084.85048346163</v>
      </c>
      <c r="R529" s="96">
        <v>391221</v>
      </c>
      <c r="S529" s="96">
        <v>418837.56397361541</v>
      </c>
      <c r="T529" s="183">
        <v>429984</v>
      </c>
      <c r="U529" s="183">
        <v>386758.86021800007</v>
      </c>
      <c r="V529" s="183">
        <v>416403.67541338463</v>
      </c>
      <c r="W529" s="96"/>
      <c r="X529" s="96"/>
      <c r="Y529" s="96"/>
      <c r="Z529" s="96"/>
      <c r="AA529" s="96"/>
      <c r="AB529" s="96"/>
      <c r="AC529" s="96"/>
      <c r="AD529" s="96"/>
      <c r="AE529" s="96"/>
      <c r="AF529" s="94"/>
      <c r="AG529" s="94"/>
      <c r="AH529" s="183"/>
      <c r="AI529" s="183"/>
      <c r="AJ529" s="183"/>
      <c r="AK529" s="183"/>
      <c r="AL529" s="183"/>
      <c r="AM529" s="183"/>
      <c r="AN529" s="183"/>
      <c r="AO529" s="183"/>
      <c r="AP529" s="183"/>
      <c r="AQ529" s="183"/>
      <c r="AR529" s="183"/>
      <c r="AS529" s="183"/>
      <c r="AT529" s="183"/>
      <c r="AU529" s="183"/>
      <c r="AV529" s="183"/>
      <c r="AW529" s="183"/>
      <c r="AX529" s="183"/>
      <c r="AY529" s="183"/>
      <c r="AZ529" s="96">
        <v>92854.09342723075</v>
      </c>
      <c r="BA529" s="96">
        <v>95017.826046999995</v>
      </c>
      <c r="BB529" s="96">
        <v>96180.787989000004</v>
      </c>
      <c r="BC529" s="96">
        <v>85958.652719461534</v>
      </c>
      <c r="BD529" s="96">
        <v>82053.603893000007</v>
      </c>
      <c r="BE529" s="96">
        <v>91573.993286000012</v>
      </c>
      <c r="BF529" s="96">
        <v>92250.602153153857</v>
      </c>
      <c r="BG529" s="96">
        <v>90326.855757000012</v>
      </c>
      <c r="BH529" s="96">
        <v>71855.334950999997</v>
      </c>
      <c r="BI529" s="96">
        <v>93074.590563000005</v>
      </c>
      <c r="BJ529" s="96">
        <v>85769.447235</v>
      </c>
      <c r="BK529" s="96">
        <v>78958.90236376923</v>
      </c>
      <c r="BL529" s="96">
        <v>90837</v>
      </c>
      <c r="BM529" s="96">
        <v>62994.619024000014</v>
      </c>
      <c r="BN529" s="96">
        <v>87100.491359000007</v>
      </c>
      <c r="BO529" s="96">
        <v>91042.696563000005</v>
      </c>
      <c r="BP529" s="96">
        <v>88574.818541000001</v>
      </c>
      <c r="BQ529" s="96">
        <v>89530.090330000006</v>
      </c>
      <c r="BR529" s="96">
        <v>85647</v>
      </c>
      <c r="BS529" s="96">
        <v>95532</v>
      </c>
      <c r="BT529" s="96">
        <v>94025</v>
      </c>
      <c r="BU529" s="96">
        <v>92006</v>
      </c>
      <c r="BV529" s="96">
        <v>97308.504758769239</v>
      </c>
      <c r="BW529" s="96">
        <v>89755</v>
      </c>
      <c r="BX529" s="96">
        <v>97444.395089153841</v>
      </c>
      <c r="BY529" s="96">
        <v>92283.345121846156</v>
      </c>
      <c r="BZ529" s="96">
        <v>95605.080371923075</v>
      </c>
      <c r="CA529" s="96">
        <v>87272.347027538475</v>
      </c>
      <c r="CB529" s="96">
        <v>90078</v>
      </c>
      <c r="CC529" s="96">
        <v>91973</v>
      </c>
      <c r="CD529" s="96">
        <v>99171</v>
      </c>
      <c r="CE529" s="96">
        <v>97355.75493499999</v>
      </c>
      <c r="CF529" s="96">
        <v>87584</v>
      </c>
      <c r="CG529" s="96">
        <v>96321</v>
      </c>
      <c r="CH529" s="96">
        <v>94118.334196999989</v>
      </c>
      <c r="CI529" s="183">
        <v>105649.4097443846</v>
      </c>
      <c r="CJ529" s="183">
        <v>79388.047646000006</v>
      </c>
      <c r="CK529" s="183">
        <v>102621.03237399999</v>
      </c>
      <c r="CL529" s="183">
        <v>98141.423663999987</v>
      </c>
      <c r="CM529" s="183">
        <v>105160</v>
      </c>
      <c r="CN529" s="183">
        <v>90637</v>
      </c>
      <c r="CO529" s="183">
        <v>101235</v>
      </c>
      <c r="CP529" s="183">
        <v>92851.814427999998</v>
      </c>
      <c r="CQ529" s="183">
        <v>95532.699139999997</v>
      </c>
      <c r="CR529" s="183">
        <v>98376.368653999991</v>
      </c>
      <c r="CS529" s="183">
        <v>90049.183803000007</v>
      </c>
      <c r="CT529" s="183">
        <v>91602.68413315386</v>
      </c>
      <c r="CU529" s="183">
        <v>93340.677385538467</v>
      </c>
      <c r="CV529" s="183">
        <v>100102.776766</v>
      </c>
      <c r="CW529" s="183">
        <v>96925</v>
      </c>
      <c r="CX529" s="96">
        <v>102040.604443</v>
      </c>
      <c r="CY529" s="96"/>
      <c r="CZ529" s="96"/>
      <c r="DA529" s="96"/>
      <c r="DB529" s="96"/>
      <c r="DC529" s="96"/>
      <c r="DD529" s="96"/>
      <c r="DE529" s="96"/>
      <c r="DF529" s="96"/>
      <c r="DG529" s="96"/>
      <c r="DH529" s="96"/>
      <c r="DI529" s="96"/>
      <c r="DJ529" s="96"/>
      <c r="DK529" s="96"/>
      <c r="DL529" s="96"/>
      <c r="DM529" s="96"/>
      <c r="DN529" s="96"/>
      <c r="DO529" s="96"/>
      <c r="DP529" s="96"/>
      <c r="DQ529" s="96"/>
      <c r="DR529" s="96"/>
      <c r="DS529" s="96"/>
      <c r="DT529" s="96"/>
      <c r="DU529" s="96"/>
      <c r="DV529" s="96"/>
      <c r="DW529" s="96"/>
      <c r="DX529" s="96"/>
      <c r="DY529" s="96"/>
      <c r="DZ529" s="96"/>
      <c r="EA529" s="96"/>
      <c r="EB529" s="96"/>
      <c r="EC529" s="96"/>
      <c r="ED529" s="96"/>
      <c r="EE529" s="96"/>
      <c r="EF529" s="96"/>
      <c r="EG529" s="96"/>
      <c r="EH529" s="96"/>
    </row>
    <row r="530" spans="1:138">
      <c r="B530" s="105" t="s">
        <v>661</v>
      </c>
      <c r="C530" s="106" t="s">
        <v>156</v>
      </c>
      <c r="H530" s="135">
        <v>1.9279501454682688</v>
      </c>
      <c r="I530" s="135">
        <v>1.7282692650357503</v>
      </c>
      <c r="J530" s="135">
        <v>1.8329915958914964</v>
      </c>
      <c r="K530" s="135">
        <v>2.1146500810542372</v>
      </c>
      <c r="L530" s="135">
        <v>2.1139384924659681</v>
      </c>
      <c r="M530" s="135">
        <v>3.2665566556127841</v>
      </c>
      <c r="N530" s="135">
        <v>2.4432442583066192</v>
      </c>
      <c r="O530" s="135">
        <v>1.9934347364199352</v>
      </c>
      <c r="P530" s="135">
        <v>1.7705417391380205</v>
      </c>
      <c r="Q530" s="135">
        <v>2.283902602064249</v>
      </c>
      <c r="R530" s="135">
        <v>2.35</v>
      </c>
      <c r="S530" s="135">
        <v>1.3754956329328103</v>
      </c>
      <c r="T530" s="209">
        <v>1.83</v>
      </c>
      <c r="U530" s="209">
        <v>1.9751645044182697</v>
      </c>
      <c r="V530" s="209">
        <v>1.8756030034294946</v>
      </c>
      <c r="W530" s="135"/>
      <c r="X530" s="135"/>
      <c r="Y530" s="135"/>
      <c r="Z530" s="135"/>
      <c r="AA530" s="135"/>
      <c r="AB530" s="135"/>
      <c r="AC530" s="135"/>
      <c r="AD530" s="135"/>
      <c r="AE530" s="135"/>
      <c r="AF530" s="245"/>
      <c r="AG530" s="245"/>
      <c r="AH530" s="209"/>
      <c r="AI530" s="209"/>
      <c r="AJ530" s="209"/>
      <c r="AK530" s="209"/>
      <c r="AL530" s="209"/>
      <c r="AM530" s="209"/>
      <c r="AN530" s="209"/>
      <c r="AO530" s="209"/>
      <c r="AP530" s="209"/>
      <c r="AQ530" s="209"/>
      <c r="AR530" s="209"/>
      <c r="AS530" s="209"/>
      <c r="AT530" s="209"/>
      <c r="AU530" s="209"/>
      <c r="AV530" s="209"/>
      <c r="AW530" s="209"/>
      <c r="AX530" s="209"/>
      <c r="AY530" s="209"/>
      <c r="AZ530" s="135">
        <v>2.1081133514224426</v>
      </c>
      <c r="BA530" s="135">
        <v>1.8121214597617503</v>
      </c>
      <c r="BB530" s="135">
        <v>1.4355915344123542</v>
      </c>
      <c r="BC530" s="135">
        <v>3.0257175975889141</v>
      </c>
      <c r="BD530" s="135">
        <v>4.2160830970359617</v>
      </c>
      <c r="BE530" s="135">
        <v>3.0230374576777272</v>
      </c>
      <c r="BF530" s="135">
        <v>3.1261630263519056</v>
      </c>
      <c r="BG530" s="135">
        <v>3.165946490436895</v>
      </c>
      <c r="BH530" s="135">
        <v>3.162004697511382</v>
      </c>
      <c r="BI530" s="135">
        <v>3.6086374062500504</v>
      </c>
      <c r="BJ530" s="135">
        <v>1.7845129461354834</v>
      </c>
      <c r="BK530" s="135">
        <v>2.0284796012988258</v>
      </c>
      <c r="BL530" s="135">
        <v>1.3</v>
      </c>
      <c r="BM530" s="135">
        <v>2.93330476581863</v>
      </c>
      <c r="BN530" s="135">
        <v>2.2773491291114669</v>
      </c>
      <c r="BO530" s="135">
        <v>1.4174872130399372</v>
      </c>
      <c r="BP530" s="135">
        <v>1.6630544223591375</v>
      </c>
      <c r="BQ530" s="135">
        <v>2.1153534499116202</v>
      </c>
      <c r="BR530" s="135">
        <v>2.04</v>
      </c>
      <c r="BS530" s="135">
        <v>1.26</v>
      </c>
      <c r="BT530" s="135">
        <v>1.68</v>
      </c>
      <c r="BU530" s="135">
        <v>1.3</v>
      </c>
      <c r="BV530" s="135">
        <v>2.1411471192500668</v>
      </c>
      <c r="BW530" s="135">
        <v>2.19</v>
      </c>
      <c r="BX530" s="135">
        <v>3.0053589346603391</v>
      </c>
      <c r="BY530" s="135">
        <v>2.0335441603337356</v>
      </c>
      <c r="BZ530" s="135">
        <v>3.0551458654095511</v>
      </c>
      <c r="CA530" s="135">
        <v>1.4969753902783804</v>
      </c>
      <c r="CB530" s="135">
        <v>1.1000000000000001</v>
      </c>
      <c r="CC530" s="135">
        <v>2.98</v>
      </c>
      <c r="CD530" s="135">
        <v>1.91</v>
      </c>
      <c r="CE530" s="135">
        <v>1.9319815450622739</v>
      </c>
      <c r="CF530" s="135">
        <v>1.3</v>
      </c>
      <c r="CG530" s="135">
        <v>1.03</v>
      </c>
      <c r="CH530" s="135">
        <v>1.344180416066306</v>
      </c>
      <c r="CI530" s="209">
        <v>2.0273294356542007</v>
      </c>
      <c r="CJ530" s="209">
        <v>1.9241047955629735</v>
      </c>
      <c r="CK530" s="209">
        <v>1.5809420667691556</v>
      </c>
      <c r="CL530" s="209">
        <v>1.7498257499592766</v>
      </c>
      <c r="CM530" s="209">
        <v>2.39</v>
      </c>
      <c r="CN530" s="209">
        <v>1.95</v>
      </c>
      <c r="CO530" s="209">
        <v>1.57</v>
      </c>
      <c r="CP530" s="209">
        <v>1.6948187178458636</v>
      </c>
      <c r="CQ530" s="209">
        <v>1.9322074976479384</v>
      </c>
      <c r="CR530" s="209">
        <v>1.7226394038826003</v>
      </c>
      <c r="CS530" s="209">
        <v>1.9970493194006516</v>
      </c>
      <c r="CT530" s="209">
        <v>2.0455087599330688</v>
      </c>
      <c r="CU530" s="209">
        <v>1.7306392604099261</v>
      </c>
      <c r="CV530" s="209">
        <v>1.6287536979760078</v>
      </c>
      <c r="CW530" s="209">
        <v>2.91</v>
      </c>
      <c r="CX530" s="135">
        <v>2.3551067360951672</v>
      </c>
      <c r="CY530" s="135"/>
      <c r="CZ530" s="135"/>
      <c r="DA530" s="135"/>
      <c r="DB530" s="135"/>
      <c r="DC530" s="135"/>
      <c r="DD530" s="135"/>
      <c r="DE530" s="135"/>
      <c r="DF530" s="135"/>
      <c r="DG530" s="135"/>
      <c r="DH530" s="135"/>
      <c r="DI530" s="135"/>
      <c r="DJ530" s="135"/>
      <c r="DK530" s="135"/>
      <c r="DL530" s="135"/>
      <c r="DM530" s="135"/>
      <c r="DN530" s="135"/>
      <c r="DO530" s="135"/>
      <c r="DP530" s="135"/>
      <c r="DQ530" s="135"/>
      <c r="DR530" s="135"/>
      <c r="DS530" s="135"/>
      <c r="DT530" s="135"/>
      <c r="DU530" s="135"/>
      <c r="DV530" s="135"/>
      <c r="DW530" s="135"/>
      <c r="DX530" s="135"/>
      <c r="DY530" s="135"/>
      <c r="DZ530" s="135"/>
      <c r="EA530" s="135"/>
      <c r="EB530" s="135"/>
      <c r="EC530" s="135"/>
      <c r="ED530" s="135"/>
      <c r="EE530" s="135"/>
      <c r="EF530" s="135"/>
      <c r="EG530" s="135"/>
      <c r="EH530" s="135"/>
    </row>
    <row r="531" spans="1:138" s="87" customFormat="1">
      <c r="A531" s="86"/>
      <c r="B531" s="105" t="s">
        <v>662</v>
      </c>
      <c r="C531" s="106" t="s">
        <v>158</v>
      </c>
      <c r="D531" s="108"/>
      <c r="E531" s="108"/>
      <c r="F531" s="108"/>
      <c r="G531" s="86"/>
      <c r="H531" s="96">
        <v>22671.028614004012</v>
      </c>
      <c r="I531" s="96">
        <v>20551.143894534405</v>
      </c>
      <c r="J531" s="96">
        <v>24216.12372390923</v>
      </c>
      <c r="K531" s="96">
        <v>22625.011729504728</v>
      </c>
      <c r="L531" s="96">
        <v>27522.318727021764</v>
      </c>
      <c r="M531" s="96">
        <v>38862.378783186366</v>
      </c>
      <c r="N531" s="96">
        <v>29982.599523784032</v>
      </c>
      <c r="O531" s="96">
        <v>23559.300306670364</v>
      </c>
      <c r="P531" s="96">
        <v>22331.070384335635</v>
      </c>
      <c r="Q531" s="96">
        <v>30552.766779393998</v>
      </c>
      <c r="R531" s="96">
        <v>29560</v>
      </c>
      <c r="S531" s="96">
        <v>18522.342176033664</v>
      </c>
      <c r="T531" s="183">
        <v>25292</v>
      </c>
      <c r="U531" s="183">
        <v>24560.353087982145</v>
      </c>
      <c r="V531" s="183">
        <v>25109.989769517491</v>
      </c>
      <c r="W531" s="96"/>
      <c r="X531" s="96"/>
      <c r="Y531" s="96"/>
      <c r="Z531" s="96"/>
      <c r="AA531" s="96"/>
      <c r="AB531" s="96"/>
      <c r="AC531" s="96"/>
      <c r="AD531" s="96"/>
      <c r="AE531" s="96"/>
      <c r="AF531" s="94"/>
      <c r="AG531" s="94"/>
      <c r="AH531" s="183"/>
      <c r="AI531" s="183"/>
      <c r="AJ531" s="183"/>
      <c r="AK531" s="183"/>
      <c r="AL531" s="183"/>
      <c r="AM531" s="183"/>
      <c r="AN531" s="183"/>
      <c r="AO531" s="183"/>
      <c r="AP531" s="183"/>
      <c r="AQ531" s="183"/>
      <c r="AR531" s="183"/>
      <c r="AS531" s="183"/>
      <c r="AT531" s="183"/>
      <c r="AU531" s="183"/>
      <c r="AV531" s="183"/>
      <c r="AW531" s="183"/>
      <c r="AX531" s="183"/>
      <c r="AY531" s="183"/>
      <c r="AZ531" s="96">
        <v>6293.4107124696766</v>
      </c>
      <c r="BA531" s="96">
        <v>5535.8390557700513</v>
      </c>
      <c r="BB531" s="96">
        <v>4439.2569325278082</v>
      </c>
      <c r="BC531" s="96">
        <v>8361.978626077871</v>
      </c>
      <c r="BD531" s="96">
        <v>11122.383990980761</v>
      </c>
      <c r="BE531" s="96">
        <v>8900.3429948611647</v>
      </c>
      <c r="BF531" s="96">
        <v>9271.9673579993178</v>
      </c>
      <c r="BG531" s="96">
        <v>9194.1487382553278</v>
      </c>
      <c r="BH531" s="96">
        <v>7304.8716745491229</v>
      </c>
      <c r="BI531" s="96">
        <v>10798.549989660634</v>
      </c>
      <c r="BJ531" s="96">
        <v>4920.8868178280873</v>
      </c>
      <c r="BK531" s="96">
        <v>5149.4732828662909</v>
      </c>
      <c r="BL531" s="96">
        <v>3798</v>
      </c>
      <c r="BM531" s="96">
        <v>5940.8926337144467</v>
      </c>
      <c r="BN531" s="96">
        <v>6377.3651227826567</v>
      </c>
      <c r="BO531" s="96">
        <v>4149.1135878008199</v>
      </c>
      <c r="BP531" s="96">
        <v>4735.9574825496093</v>
      </c>
      <c r="BQ531" s="96">
        <v>6088.9586932115735</v>
      </c>
      <c r="BR531" s="96">
        <v>5606</v>
      </c>
      <c r="BS531" s="96">
        <v>3857</v>
      </c>
      <c r="BT531" s="96">
        <v>5091</v>
      </c>
      <c r="BU531" s="96">
        <v>3848</v>
      </c>
      <c r="BV531" s="96">
        <v>6698.6667112009218</v>
      </c>
      <c r="BW531" s="96">
        <v>6308</v>
      </c>
      <c r="BX531" s="96">
        <v>9415.5192133941946</v>
      </c>
      <c r="BY531" s="96">
        <v>6033.4816835844222</v>
      </c>
      <c r="BZ531" s="96">
        <v>9390.8300955740306</v>
      </c>
      <c r="CA531" s="96">
        <v>4200.3200025554597</v>
      </c>
      <c r="CB531" s="96">
        <v>3185</v>
      </c>
      <c r="CC531" s="96">
        <v>8825</v>
      </c>
      <c r="CD531" s="96">
        <v>6097</v>
      </c>
      <c r="CE531" s="96">
        <v>6047.2185488930736</v>
      </c>
      <c r="CF531" s="96">
        <v>3654</v>
      </c>
      <c r="CG531" s="96">
        <v>3186</v>
      </c>
      <c r="CH531" s="96">
        <v>4067.4559450019774</v>
      </c>
      <c r="CI531" s="183">
        <v>6886.2448918984719</v>
      </c>
      <c r="CJ531" s="183">
        <v>4911.056219478668</v>
      </c>
      <c r="CK531" s="183">
        <v>5216.0698322746985</v>
      </c>
      <c r="CL531" s="183">
        <v>5521.2602555393387</v>
      </c>
      <c r="CM531" s="183">
        <v>8076</v>
      </c>
      <c r="CN531" s="183">
        <v>5676</v>
      </c>
      <c r="CO531" s="183">
        <v>5100</v>
      </c>
      <c r="CP531" s="183">
        <v>5059.4663127346912</v>
      </c>
      <c r="CQ531" s="183">
        <v>5934.6740795502565</v>
      </c>
      <c r="CR531" s="183">
        <v>5448.4908598469437</v>
      </c>
      <c r="CS531" s="183">
        <v>5781.7543158508033</v>
      </c>
      <c r="CT531" s="183">
        <v>6024.2169720315051</v>
      </c>
      <c r="CU531" s="183">
        <v>5193.6007641650467</v>
      </c>
      <c r="CV531" s="183">
        <v>5241.9467085200358</v>
      </c>
      <c r="CW531" s="183">
        <v>9060</v>
      </c>
      <c r="CX531" s="96">
        <v>7726.3553661284495</v>
      </c>
      <c r="CY531" s="96"/>
      <c r="CZ531" s="96"/>
      <c r="DA531" s="96"/>
      <c r="DB531" s="96"/>
      <c r="DC531" s="96"/>
      <c r="DD531" s="96"/>
      <c r="DE531" s="96"/>
      <c r="DF531" s="96"/>
      <c r="DG531" s="96"/>
      <c r="DH531" s="96"/>
      <c r="DI531" s="96"/>
      <c r="DJ531" s="96"/>
      <c r="DK531" s="96"/>
      <c r="DL531" s="96"/>
      <c r="DM531" s="96"/>
      <c r="DN531" s="96"/>
      <c r="DO531" s="96"/>
      <c r="DP531" s="96"/>
      <c r="DQ531" s="96"/>
      <c r="DR531" s="96"/>
      <c r="DS531" s="96"/>
      <c r="DT531" s="96"/>
      <c r="DU531" s="96"/>
      <c r="DV531" s="96"/>
      <c r="DW531" s="96"/>
      <c r="DX531" s="96"/>
      <c r="DY531" s="96"/>
      <c r="DZ531" s="96"/>
      <c r="EA531" s="96"/>
      <c r="EB531" s="96"/>
      <c r="EC531" s="96"/>
      <c r="ED531" s="96"/>
      <c r="EE531" s="96"/>
      <c r="EF531" s="96"/>
      <c r="EG531" s="96"/>
      <c r="EH531" s="96"/>
    </row>
    <row r="532" spans="1:138">
      <c r="B532" s="105" t="s">
        <v>663</v>
      </c>
      <c r="C532" s="106" t="s">
        <v>183</v>
      </c>
      <c r="H532" s="129">
        <v>0.91169421468690326</v>
      </c>
      <c r="I532" s="129">
        <v>0.91247690228200706</v>
      </c>
      <c r="J532" s="129">
        <v>0.91118723345328445</v>
      </c>
      <c r="K532" s="129">
        <v>0.91713154603730229</v>
      </c>
      <c r="L532" s="129">
        <v>0.90801149051011387</v>
      </c>
      <c r="M532" s="129">
        <v>0.93774955133793525</v>
      </c>
      <c r="N532" s="129">
        <v>0.9176155187197802</v>
      </c>
      <c r="O532" s="129">
        <v>0.92559439146476274</v>
      </c>
      <c r="P532" s="129">
        <v>0.91995676852523989</v>
      </c>
      <c r="Q532" s="129">
        <v>0.9322049219219749</v>
      </c>
      <c r="R532" s="129">
        <v>0.94</v>
      </c>
      <c r="S532" s="129">
        <v>0.92861123700631176</v>
      </c>
      <c r="T532" s="150">
        <v>0.94</v>
      </c>
      <c r="U532" s="150">
        <v>0.94402369369225558</v>
      </c>
      <c r="V532" s="150">
        <v>0.9462331543424195</v>
      </c>
      <c r="W532" s="129"/>
      <c r="X532" s="129"/>
      <c r="Y532" s="129"/>
      <c r="Z532" s="129"/>
      <c r="AA532" s="129"/>
      <c r="AB532" s="129"/>
      <c r="AC532" s="129"/>
      <c r="AD532" s="129"/>
      <c r="AE532" s="129"/>
      <c r="AF532" s="198"/>
      <c r="AG532" s="198"/>
      <c r="AH532" s="150"/>
      <c r="AI532" s="150"/>
      <c r="AJ532" s="150"/>
      <c r="AK532" s="150"/>
      <c r="AL532" s="150"/>
      <c r="AM532" s="150"/>
      <c r="AN532" s="150"/>
      <c r="AO532" s="150"/>
      <c r="AP532" s="150"/>
      <c r="AQ532" s="150"/>
      <c r="AR532" s="150"/>
      <c r="AS532" s="150"/>
      <c r="AT532" s="150"/>
      <c r="AU532" s="150"/>
      <c r="AV532" s="150"/>
      <c r="AW532" s="150"/>
      <c r="AX532" s="150"/>
      <c r="AY532" s="150"/>
      <c r="AZ532" s="129">
        <v>0.89933534026548667</v>
      </c>
      <c r="BA532" s="129">
        <v>0.89382194828270045</v>
      </c>
      <c r="BB532" s="129">
        <v>0.89369225555297926</v>
      </c>
      <c r="BC532" s="129">
        <v>0.92428203924705576</v>
      </c>
      <c r="BD532" s="129">
        <v>0.9349921331461164</v>
      </c>
      <c r="BE532" s="129">
        <v>0.93967463295207665</v>
      </c>
      <c r="BF532" s="129">
        <v>0.937644740766858</v>
      </c>
      <c r="BG532" s="129">
        <v>0.93952814739136292</v>
      </c>
      <c r="BH532" s="129">
        <v>0.93715251239140573</v>
      </c>
      <c r="BI532" s="129">
        <v>0.91800122882448276</v>
      </c>
      <c r="BJ532" s="129">
        <v>0.92536423574379978</v>
      </c>
      <c r="BK532" s="129">
        <v>0.8972543302205821</v>
      </c>
      <c r="BL532" s="129">
        <v>0.89200000000000002</v>
      </c>
      <c r="BM532" s="129">
        <v>0.94109116016844985</v>
      </c>
      <c r="BN532" s="129">
        <v>0.92081245387507027</v>
      </c>
      <c r="BO532" s="129">
        <v>0.91083077139445612</v>
      </c>
      <c r="BP532" s="129">
        <v>0.9252454735816531</v>
      </c>
      <c r="BQ532" s="129">
        <v>0.92106293385432014</v>
      </c>
      <c r="BR532" s="129">
        <v>0.92400000000000004</v>
      </c>
      <c r="BS532" s="129">
        <v>0.89600000000000002</v>
      </c>
      <c r="BT532" s="129">
        <v>0.91500000000000004</v>
      </c>
      <c r="BU532" s="129">
        <v>0.91600000000000004</v>
      </c>
      <c r="BV532" s="129">
        <v>0.93563969308417472</v>
      </c>
      <c r="BW532" s="129">
        <v>0.94199999999999995</v>
      </c>
      <c r="BX532" s="129">
        <v>0.93115675277258558</v>
      </c>
      <c r="BY532" s="129">
        <v>0.92229895711935472</v>
      </c>
      <c r="BZ532" s="129">
        <v>0.93958693765814716</v>
      </c>
      <c r="CA532" s="129">
        <v>0.93006976413222231</v>
      </c>
      <c r="CB532" s="129">
        <v>0.9244</v>
      </c>
      <c r="CC532" s="129">
        <v>0.96040000000000003</v>
      </c>
      <c r="CD532" s="129">
        <v>0.9345</v>
      </c>
      <c r="CE532" s="129">
        <v>0.9481682400241862</v>
      </c>
      <c r="CF532" s="129">
        <v>0.91690000000000005</v>
      </c>
      <c r="CG532" s="129">
        <v>0.9083</v>
      </c>
      <c r="CH532" s="129">
        <v>0.92867813412051992</v>
      </c>
      <c r="CI532" s="150">
        <v>0.94269279995350608</v>
      </c>
      <c r="CJ532" s="150">
        <v>0.94940316903688704</v>
      </c>
      <c r="CK532" s="150">
        <v>0.94406483455292689</v>
      </c>
      <c r="CL532" s="150">
        <v>0.93726790478607125</v>
      </c>
      <c r="CM532" s="150">
        <v>0.94</v>
      </c>
      <c r="CN532" s="150">
        <v>0.94</v>
      </c>
      <c r="CO532" s="150">
        <v>0.94</v>
      </c>
      <c r="CP532" s="150">
        <v>0.95076416126474672</v>
      </c>
      <c r="CQ532" s="150">
        <v>0.95569126828022744</v>
      </c>
      <c r="CR532" s="150">
        <v>0.94315794604803449</v>
      </c>
      <c r="CS532" s="150">
        <v>0.95150895013362213</v>
      </c>
      <c r="CT532" s="150">
        <v>0.93355215649357637</v>
      </c>
      <c r="CU532" s="150">
        <v>0.94723797657520215</v>
      </c>
      <c r="CV532" s="150">
        <v>0.9479369157027886</v>
      </c>
      <c r="CW532" s="150">
        <v>0.95</v>
      </c>
      <c r="CX532" s="129">
        <v>0.94016340324452896</v>
      </c>
      <c r="CY532" s="129"/>
      <c r="CZ532" s="129"/>
      <c r="DA532" s="129"/>
      <c r="DB532" s="129"/>
      <c r="DC532" s="129"/>
      <c r="DD532" s="129"/>
      <c r="DE532" s="129"/>
      <c r="DF532" s="129"/>
      <c r="DG532" s="129"/>
      <c r="DH532" s="129"/>
      <c r="DI532" s="129"/>
      <c r="DJ532" s="129"/>
      <c r="DK532" s="129"/>
      <c r="DL532" s="129"/>
      <c r="DM532" s="129"/>
      <c r="DN532" s="129"/>
      <c r="DO532" s="129"/>
      <c r="DP532" s="129"/>
      <c r="DQ532" s="129"/>
      <c r="DR532" s="129"/>
      <c r="DS532" s="129"/>
      <c r="DT532" s="129"/>
      <c r="DU532" s="129"/>
      <c r="DV532" s="129"/>
      <c r="DW532" s="129"/>
      <c r="DX532" s="129"/>
      <c r="DY532" s="129"/>
      <c r="DZ532" s="129"/>
      <c r="EA532" s="129"/>
      <c r="EB532" s="129"/>
      <c r="EC532" s="129"/>
      <c r="ED532" s="129"/>
      <c r="EE532" s="129"/>
      <c r="EF532" s="129"/>
      <c r="EG532" s="129"/>
      <c r="EH532" s="129"/>
    </row>
    <row r="533" spans="1:138">
      <c r="B533" s="105" t="s">
        <v>664</v>
      </c>
      <c r="C533" s="106" t="s">
        <v>158</v>
      </c>
      <c r="H533" s="96">
        <v>5718.1669303622502</v>
      </c>
      <c r="I533" s="96">
        <v>4349.325289515391</v>
      </c>
      <c r="J533" s="96">
        <v>5101.6089276491921</v>
      </c>
      <c r="K533" s="96">
        <v>4207.3880346334627</v>
      </c>
      <c r="L533" s="96">
        <v>6170.488786918233</v>
      </c>
      <c r="M533" s="96">
        <v>12169.09603188676</v>
      </c>
      <c r="N533" s="96">
        <v>7564.2941407208182</v>
      </c>
      <c r="O533" s="96">
        <v>6085.559676387169</v>
      </c>
      <c r="P533" s="96">
        <v>6521.4927122292156</v>
      </c>
      <c r="Q533" s="96">
        <v>11477.782985647566</v>
      </c>
      <c r="R533" s="96">
        <v>10918</v>
      </c>
      <c r="S533" s="96">
        <v>4899.1251458514025</v>
      </c>
      <c r="T533" s="100">
        <v>6715</v>
      </c>
      <c r="U533" s="100">
        <v>7059.8144804429676</v>
      </c>
      <c r="V533" s="100">
        <v>6861.5229918758196</v>
      </c>
      <c r="W533" s="96"/>
      <c r="X533" s="96"/>
      <c r="Y533" s="96"/>
      <c r="Z533" s="96"/>
      <c r="AA533" s="96"/>
      <c r="AB533" s="96"/>
      <c r="AC533" s="96"/>
      <c r="AD533" s="96"/>
      <c r="AE533" s="96"/>
      <c r="AF533" s="94"/>
      <c r="AG533" s="94"/>
      <c r="AH533" s="100"/>
      <c r="AI533" s="100"/>
      <c r="AJ533" s="100"/>
      <c r="AK533" s="100"/>
      <c r="AL533" s="100"/>
      <c r="AM533" s="100"/>
      <c r="AN533" s="100"/>
      <c r="AO533" s="100"/>
      <c r="AP533" s="100"/>
      <c r="AQ533" s="100"/>
      <c r="AR533" s="100"/>
      <c r="AS533" s="100"/>
      <c r="AT533" s="100"/>
      <c r="AU533" s="100"/>
      <c r="AV533" s="100"/>
      <c r="AW533" s="100"/>
      <c r="AX533" s="100"/>
      <c r="AY533" s="100"/>
      <c r="AZ533" s="96">
        <v>1067.7545506821957</v>
      </c>
      <c r="BA533" s="96">
        <v>889.56013493152682</v>
      </c>
      <c r="BB533" s="96">
        <v>900.70050487548247</v>
      </c>
      <c r="BC533" s="96">
        <v>2499.6725357664686</v>
      </c>
      <c r="BD533" s="96">
        <v>3455.7243458727298</v>
      </c>
      <c r="BE533" s="96">
        <v>3090.4391771282317</v>
      </c>
      <c r="BF533" s="96">
        <v>2984.4416033717675</v>
      </c>
      <c r="BG533" s="96">
        <v>2673.5477427551182</v>
      </c>
      <c r="BH533" s="96">
        <v>1736.0165340934682</v>
      </c>
      <c r="BI533" s="96">
        <v>3112.9939734501327</v>
      </c>
      <c r="BJ533" s="96">
        <v>1122.2470637113558</v>
      </c>
      <c r="BK533" s="96">
        <v>1168.3135268900187</v>
      </c>
      <c r="BL533" s="96">
        <v>868</v>
      </c>
      <c r="BM533" s="96">
        <v>1560.3673994903297</v>
      </c>
      <c r="BN533" s="96">
        <v>1929.5663768438592</v>
      </c>
      <c r="BO533" s="96">
        <v>875.7970282020201</v>
      </c>
      <c r="BP533" s="96">
        <v>1123.5397143156433</v>
      </c>
      <c r="BQ533" s="96">
        <v>1878.7345142387469</v>
      </c>
      <c r="BR533" s="96">
        <v>1732</v>
      </c>
      <c r="BS533" s="96">
        <v>1037</v>
      </c>
      <c r="BT533" s="96">
        <v>1415</v>
      </c>
      <c r="BU533" s="96">
        <v>1058</v>
      </c>
      <c r="BV533" s="96">
        <v>2350.1021311752379</v>
      </c>
      <c r="BW533" s="96">
        <v>2397</v>
      </c>
      <c r="BX533" s="96">
        <v>3590.546615752221</v>
      </c>
      <c r="BY533" s="96">
        <v>2392.8387403822021</v>
      </c>
      <c r="BZ533" s="96">
        <v>3920.9966384983913</v>
      </c>
      <c r="CA533" s="96">
        <v>1338.7693749205439</v>
      </c>
      <c r="CB533" s="96">
        <v>759</v>
      </c>
      <c r="CC533" s="96">
        <v>3468</v>
      </c>
      <c r="CD533" s="96">
        <v>1839</v>
      </c>
      <c r="CE533" s="96">
        <v>1668.1442267672744</v>
      </c>
      <c r="CF533" s="96">
        <v>841</v>
      </c>
      <c r="CG533" s="96">
        <v>939</v>
      </c>
      <c r="CH533" s="96">
        <v>1014.2479361786638</v>
      </c>
      <c r="CI533" s="183">
        <v>1820.0803545857354</v>
      </c>
      <c r="CJ533" s="183">
        <v>1180.9320204786022</v>
      </c>
      <c r="CK533" s="183">
        <v>1425.5601633998733</v>
      </c>
      <c r="CL533" s="183">
        <v>1510.4974965048925</v>
      </c>
      <c r="CM533" s="183">
        <v>1935</v>
      </c>
      <c r="CN533" s="183">
        <v>1458</v>
      </c>
      <c r="CO533" s="183">
        <v>1692</v>
      </c>
      <c r="CP533" s="183">
        <v>1766.8503298715727</v>
      </c>
      <c r="CQ533" s="183">
        <v>1564.9719522520968</v>
      </c>
      <c r="CR533" s="183">
        <v>1643.1328100945693</v>
      </c>
      <c r="CS533" s="183">
        <v>1787.9001313815456</v>
      </c>
      <c r="CT533" s="183">
        <v>1366.8809159694044</v>
      </c>
      <c r="CU533" s="183">
        <v>1270.4646268875974</v>
      </c>
      <c r="CV533" s="183">
        <v>1514.7610907999231</v>
      </c>
      <c r="CW533" s="183">
        <v>2791</v>
      </c>
      <c r="CX533" s="96">
        <v>2036.8279081698979</v>
      </c>
      <c r="CY533" s="96"/>
      <c r="CZ533" s="96"/>
      <c r="DA533" s="96"/>
      <c r="DB533" s="96"/>
      <c r="DC533" s="96"/>
      <c r="DD533" s="96"/>
      <c r="DE533" s="96"/>
      <c r="DF533" s="96"/>
      <c r="DG533" s="96"/>
      <c r="DH533" s="96"/>
      <c r="DI533" s="96"/>
      <c r="DJ533" s="96"/>
      <c r="DK533" s="96"/>
      <c r="DL533" s="96"/>
      <c r="DM533" s="96"/>
      <c r="DN533" s="96"/>
      <c r="DO533" s="96"/>
      <c r="DP533" s="96"/>
      <c r="DQ533" s="96"/>
      <c r="DR533" s="96"/>
      <c r="DS533" s="96"/>
      <c r="DT533" s="96"/>
      <c r="DU533" s="96"/>
      <c r="DV533" s="96"/>
      <c r="DW533" s="96"/>
      <c r="DX533" s="96"/>
      <c r="DY533" s="96"/>
      <c r="DZ533" s="96"/>
      <c r="EA533" s="96"/>
      <c r="EB533" s="96"/>
      <c r="EC533" s="96"/>
      <c r="ED533" s="96"/>
      <c r="EE533" s="96"/>
      <c r="EF533" s="96"/>
      <c r="EG533" s="96"/>
      <c r="EH533" s="96"/>
    </row>
    <row r="534" spans="1:138">
      <c r="B534" s="105" t="s">
        <v>665</v>
      </c>
      <c r="C534" s="106" t="s">
        <v>158</v>
      </c>
      <c r="H534" s="96">
        <v>14950.878698026441</v>
      </c>
      <c r="I534" s="96">
        <v>14403.118829721148</v>
      </c>
      <c r="J534" s="96">
        <v>16963.813853302105</v>
      </c>
      <c r="K534" s="96">
        <v>16542.723951959306</v>
      </c>
      <c r="L534" s="96">
        <v>18820.092862699224</v>
      </c>
      <c r="M534" s="96">
        <v>24274.082235971153</v>
      </c>
      <c r="N534" s="96">
        <v>19948.204473863694</v>
      </c>
      <c r="O534" s="96">
        <v>15720.796554300981</v>
      </c>
      <c r="P534" s="96">
        <v>14022.126636253884</v>
      </c>
      <c r="Q534" s="96">
        <v>17003.656584437722</v>
      </c>
      <c r="R534" s="96">
        <v>16935</v>
      </c>
      <c r="S534" s="96">
        <v>12300.929934489401</v>
      </c>
      <c r="T534" s="100">
        <v>17155</v>
      </c>
      <c r="U534" s="100">
        <v>16125.740760059927</v>
      </c>
      <c r="V534" s="100">
        <v>16898.381833240597</v>
      </c>
      <c r="W534" s="96"/>
      <c r="X534" s="96"/>
      <c r="Y534" s="96"/>
      <c r="Z534" s="96"/>
      <c r="AA534" s="96"/>
      <c r="AB534" s="96"/>
      <c r="AC534" s="96"/>
      <c r="AD534" s="96"/>
      <c r="AE534" s="96"/>
      <c r="AF534" s="94"/>
      <c r="AG534" s="94"/>
      <c r="AH534" s="100"/>
      <c r="AI534" s="100"/>
      <c r="AJ534" s="100"/>
      <c r="AK534" s="100"/>
      <c r="AL534" s="100"/>
      <c r="AM534" s="100"/>
      <c r="AN534" s="100"/>
      <c r="AO534" s="100"/>
      <c r="AP534" s="100"/>
      <c r="AQ534" s="100"/>
      <c r="AR534" s="100"/>
      <c r="AS534" s="100"/>
      <c r="AT534" s="100"/>
      <c r="AU534" s="100"/>
      <c r="AV534" s="100"/>
      <c r="AW534" s="100"/>
      <c r="AX534" s="100"/>
      <c r="AY534" s="100"/>
      <c r="AZ534" s="96">
        <v>4592.1321138471803</v>
      </c>
      <c r="BA534" s="96">
        <v>4058.4943152763249</v>
      </c>
      <c r="BB534" s="96">
        <v>3066.6290361344941</v>
      </c>
      <c r="BC534" s="96">
        <v>5229.1541208850822</v>
      </c>
      <c r="BD534" s="96">
        <v>6943.6171875245882</v>
      </c>
      <c r="BE534" s="96">
        <v>5272.9873597155211</v>
      </c>
      <c r="BF534" s="96">
        <v>5709.3698264182722</v>
      </c>
      <c r="BG534" s="96">
        <v>5964.6137881385466</v>
      </c>
      <c r="BH534" s="96">
        <v>5109.7623084070565</v>
      </c>
      <c r="BI534" s="96">
        <v>6800.0881865809351</v>
      </c>
      <c r="BJ534" s="96">
        <v>3431.3656056498708</v>
      </c>
      <c r="BK534" s="96">
        <v>3452.073674516957</v>
      </c>
      <c r="BL534" s="96">
        <v>2518</v>
      </c>
      <c r="BM534" s="96">
        <v>4030.554141608196</v>
      </c>
      <c r="BN534" s="96">
        <v>3942.7908511229271</v>
      </c>
      <c r="BO534" s="96">
        <v>2903.3433015778205</v>
      </c>
      <c r="BP534" s="96">
        <v>3258.3835094885426</v>
      </c>
      <c r="BQ534" s="96">
        <v>3729.5796438484717</v>
      </c>
      <c r="BR534" s="96">
        <v>3449</v>
      </c>
      <c r="BS534" s="96">
        <v>2421</v>
      </c>
      <c r="BT534" s="96">
        <v>3243</v>
      </c>
      <c r="BU534" s="96">
        <v>2467</v>
      </c>
      <c r="BV534" s="96">
        <v>3917.4363345659708</v>
      </c>
      <c r="BW534" s="96">
        <v>3545</v>
      </c>
      <c r="BX534" s="96">
        <v>5176.7776806598049</v>
      </c>
      <c r="BY534" s="96">
        <v>3171.835124186438</v>
      </c>
      <c r="BZ534" s="96">
        <v>4902.5046530699783</v>
      </c>
      <c r="CA534" s="96">
        <v>2567.8212591360684</v>
      </c>
      <c r="CB534" s="96">
        <v>2185</v>
      </c>
      <c r="CC534" s="96">
        <v>5007</v>
      </c>
      <c r="CD534" s="96">
        <v>3859</v>
      </c>
      <c r="CE534" s="96">
        <v>4065.6363417782841</v>
      </c>
      <c r="CF534" s="96">
        <v>2510</v>
      </c>
      <c r="CG534" s="96">
        <v>1955</v>
      </c>
      <c r="CH534" s="96">
        <v>2763.109461443189</v>
      </c>
      <c r="CI534" s="183">
        <v>4671.5331237235641</v>
      </c>
      <c r="CJ534" s="183">
        <v>3481.6403176127583</v>
      </c>
      <c r="CK534" s="183">
        <v>3498.7479398230521</v>
      </c>
      <c r="CL534" s="183">
        <v>3664.4025349830722</v>
      </c>
      <c r="CM534" s="183">
        <v>5661</v>
      </c>
      <c r="CN534" s="183">
        <v>3863</v>
      </c>
      <c r="CO534" s="183">
        <v>3098</v>
      </c>
      <c r="CP534" s="183">
        <v>3043.5089154028665</v>
      </c>
      <c r="CQ534" s="183">
        <v>4106.7442456630797</v>
      </c>
      <c r="CR534" s="183">
        <v>3495.6546383401633</v>
      </c>
      <c r="CS534" s="183">
        <v>3713.4908476241912</v>
      </c>
      <c r="CT534" s="183">
        <v>4257.0398294558108</v>
      </c>
      <c r="CU534" s="183">
        <v>3649.1112520995243</v>
      </c>
      <c r="CV534" s="183">
        <v>3454.2737043529455</v>
      </c>
      <c r="CW534" s="183">
        <v>5852</v>
      </c>
      <c r="CX534" s="96">
        <v>5227.208647526053</v>
      </c>
      <c r="CY534" s="96"/>
      <c r="CZ534" s="96"/>
      <c r="DA534" s="96"/>
      <c r="DB534" s="96"/>
      <c r="DC534" s="96"/>
      <c r="DD534" s="96"/>
      <c r="DE534" s="96"/>
      <c r="DF534" s="96"/>
      <c r="DG534" s="96"/>
      <c r="DH534" s="96"/>
      <c r="DI534" s="96"/>
      <c r="DJ534" s="96"/>
      <c r="DK534" s="96"/>
      <c r="DL534" s="96"/>
      <c r="DM534" s="96"/>
      <c r="DN534" s="96"/>
      <c r="DO534" s="96"/>
      <c r="DP534" s="96"/>
      <c r="DQ534" s="96"/>
      <c r="DR534" s="96"/>
      <c r="DS534" s="96"/>
      <c r="DT534" s="96"/>
      <c r="DU534" s="96"/>
      <c r="DV534" s="96"/>
      <c r="DW534" s="96"/>
      <c r="DX534" s="96"/>
      <c r="DY534" s="96"/>
      <c r="DZ534" s="96"/>
      <c r="EA534" s="96"/>
      <c r="EB534" s="96"/>
      <c r="EC534" s="96"/>
      <c r="ED534" s="96"/>
      <c r="EE534" s="96"/>
      <c r="EF534" s="96"/>
      <c r="EG534" s="96"/>
      <c r="EH534" s="96"/>
    </row>
    <row r="535" spans="1:138">
      <c r="B535" s="104" t="s">
        <v>666</v>
      </c>
      <c r="C535" s="106" t="s">
        <v>158</v>
      </c>
      <c r="H535" s="96">
        <v>20669.045628388692</v>
      </c>
      <c r="I535" s="96">
        <v>18752.444119236541</v>
      </c>
      <c r="J535" s="96">
        <v>22065.422780951296</v>
      </c>
      <c r="K535" s="96">
        <v>20750.111986592769</v>
      </c>
      <c r="L535" s="96">
        <v>24990.581649617459</v>
      </c>
      <c r="M535" s="96">
        <v>36443.178267857911</v>
      </c>
      <c r="N535" s="96">
        <v>27512.498614584511</v>
      </c>
      <c r="O535" s="96">
        <v>21806.35623068815</v>
      </c>
      <c r="P535" s="96">
        <v>20543.619348483102</v>
      </c>
      <c r="Q535" s="96">
        <v>28481.439570085287</v>
      </c>
      <c r="R535" s="96">
        <v>27853</v>
      </c>
      <c r="S535" s="96">
        <v>17200.055080340804</v>
      </c>
      <c r="T535" s="100">
        <v>23870</v>
      </c>
      <c r="U535" s="100">
        <v>23185.555240502894</v>
      </c>
      <c r="V535" s="100">
        <v>23759.904825116417</v>
      </c>
      <c r="W535" s="96"/>
      <c r="X535" s="96"/>
      <c r="Y535" s="96"/>
      <c r="Z535" s="96"/>
      <c r="AA535" s="96"/>
      <c r="AB535" s="96"/>
      <c r="AC535" s="96"/>
      <c r="AD535" s="96"/>
      <c r="AE535" s="96"/>
      <c r="AF535" s="93"/>
      <c r="AG535" s="93"/>
      <c r="AH535" s="100"/>
      <c r="AI535" s="100"/>
      <c r="AJ535" s="100"/>
      <c r="AK535" s="100"/>
      <c r="AL535" s="100"/>
      <c r="AM535" s="100"/>
      <c r="AN535" s="100"/>
      <c r="AO535" s="100"/>
      <c r="AP535" s="100"/>
      <c r="AQ535" s="100"/>
      <c r="AR535" s="100"/>
      <c r="AS535" s="100"/>
      <c r="AT535" s="100"/>
      <c r="AU535" s="100"/>
      <c r="AV535" s="100"/>
      <c r="AW535" s="100"/>
      <c r="AX535" s="100"/>
      <c r="AY535" s="100"/>
      <c r="AZ535" s="96">
        <v>5659.8866645293756</v>
      </c>
      <c r="BA535" s="96">
        <v>4948.0544502078519</v>
      </c>
      <c r="BB535" s="96">
        <v>3967.3295410099768</v>
      </c>
      <c r="BC535" s="96">
        <v>7728.8266566515485</v>
      </c>
      <c r="BD535" s="96">
        <v>10399.341533397317</v>
      </c>
      <c r="BE535" s="96">
        <v>8363.4265368437518</v>
      </c>
      <c r="BF535" s="96">
        <v>8693.8114297900393</v>
      </c>
      <c r="BG535" s="96">
        <v>8638.1615308936653</v>
      </c>
      <c r="BH535" s="96">
        <v>6845.7788425005256</v>
      </c>
      <c r="BI535" s="96">
        <v>9913.0821600310683</v>
      </c>
      <c r="BJ535" s="96">
        <v>4553.6126693612268</v>
      </c>
      <c r="BK535" s="96">
        <v>4620.3872014069757</v>
      </c>
      <c r="BL535" s="96">
        <v>3386</v>
      </c>
      <c r="BM535" s="96">
        <v>5590.9215410985262</v>
      </c>
      <c r="BN535" s="96">
        <v>5872.3572279667869</v>
      </c>
      <c r="BO535" s="96">
        <v>3779.1403297798402</v>
      </c>
      <c r="BP535" s="96">
        <v>4381.9232238041868</v>
      </c>
      <c r="BQ535" s="96">
        <v>5608.3141580872189</v>
      </c>
      <c r="BR535" s="96">
        <v>5180</v>
      </c>
      <c r="BS535" s="96">
        <v>3458</v>
      </c>
      <c r="BT535" s="96">
        <v>4658</v>
      </c>
      <c r="BU535" s="96">
        <v>3525</v>
      </c>
      <c r="BV535" s="96">
        <v>6267.5384657412087</v>
      </c>
      <c r="BW535" s="96">
        <v>5943</v>
      </c>
      <c r="BX535" s="96">
        <v>8767.3242964120273</v>
      </c>
      <c r="BY535" s="96">
        <v>5564.673864568641</v>
      </c>
      <c r="BZ535" s="96">
        <v>8823.5012915683692</v>
      </c>
      <c r="CA535" s="96">
        <v>3906.5906340566116</v>
      </c>
      <c r="CB535" s="96">
        <v>2944</v>
      </c>
      <c r="CC535" s="96">
        <v>8475</v>
      </c>
      <c r="CD535" s="96">
        <v>5697</v>
      </c>
      <c r="CE535" s="96">
        <v>5733.7805685455587</v>
      </c>
      <c r="CF535" s="96">
        <v>3350</v>
      </c>
      <c r="CG535" s="96">
        <v>2894</v>
      </c>
      <c r="CH535" s="96">
        <v>3777.3573976218527</v>
      </c>
      <c r="CI535" s="183">
        <v>6491.6134783092994</v>
      </c>
      <c r="CJ535" s="183">
        <v>4662.5723380913614</v>
      </c>
      <c r="CK535" s="183">
        <v>4924.3081032229265</v>
      </c>
      <c r="CL535" s="183">
        <v>5174.900031487964</v>
      </c>
      <c r="CM535" s="183">
        <v>7597</v>
      </c>
      <c r="CN535" s="183">
        <v>5321</v>
      </c>
      <c r="CO535" s="183">
        <v>4790</v>
      </c>
      <c r="CP535" s="183">
        <v>4810.3592452744397</v>
      </c>
      <c r="CQ535" s="183">
        <v>5671.7161979151761</v>
      </c>
      <c r="CR535" s="183">
        <v>5138.7874484347331</v>
      </c>
      <c r="CS535" s="183">
        <v>5501.3909790057369</v>
      </c>
      <c r="CT535" s="183">
        <v>5623.9207454252146</v>
      </c>
      <c r="CU535" s="183">
        <v>4919.5758789871225</v>
      </c>
      <c r="CV535" s="183">
        <v>4969.0347951528674</v>
      </c>
      <c r="CW535" s="183">
        <v>8643</v>
      </c>
      <c r="CX535" s="96">
        <v>7264.0365556959514</v>
      </c>
      <c r="CY535" s="96"/>
      <c r="CZ535" s="96"/>
      <c r="DA535" s="96"/>
      <c r="DB535" s="96"/>
      <c r="DC535" s="96"/>
      <c r="DD535" s="96"/>
      <c r="DE535" s="96"/>
      <c r="DF535" s="96"/>
      <c r="DG535" s="96"/>
      <c r="DH535" s="96"/>
      <c r="DI535" s="96"/>
      <c r="DJ535" s="96"/>
      <c r="DK535" s="96"/>
      <c r="DL535" s="96"/>
      <c r="DM535" s="96"/>
      <c r="DN535" s="96"/>
      <c r="DO535" s="96"/>
      <c r="DP535" s="96"/>
      <c r="DQ535" s="96"/>
      <c r="DR535" s="96"/>
      <c r="DS535" s="96"/>
      <c r="DT535" s="96"/>
      <c r="DU535" s="96"/>
      <c r="DV535" s="96"/>
      <c r="DW535" s="96"/>
      <c r="DX535" s="96"/>
      <c r="DY535" s="96"/>
      <c r="DZ535" s="96"/>
      <c r="EA535" s="96"/>
      <c r="EB535" s="96"/>
      <c r="EC535" s="96"/>
      <c r="ED535" s="96"/>
      <c r="EE535" s="96"/>
      <c r="EF535" s="96"/>
      <c r="EG535" s="96"/>
      <c r="EH535" s="96"/>
    </row>
    <row r="536" spans="1:138">
      <c r="B536" s="104" t="s">
        <v>667</v>
      </c>
      <c r="C536" s="106" t="s">
        <v>158</v>
      </c>
      <c r="H536" s="96">
        <v>17371.261169482183</v>
      </c>
      <c r="I536" s="96">
        <v>20088.292573657731</v>
      </c>
      <c r="J536" s="96">
        <v>19290.418369332507</v>
      </c>
      <c r="K536" s="96">
        <v>15910.803645133386</v>
      </c>
      <c r="L536" s="96">
        <v>17288.868229376552</v>
      </c>
      <c r="M536" s="96">
        <v>35910.613521824758</v>
      </c>
      <c r="N536" s="96">
        <v>25151.718550718688</v>
      </c>
      <c r="O536" s="96">
        <v>23507.518176224377</v>
      </c>
      <c r="P536" s="96">
        <v>18102.263087906122</v>
      </c>
      <c r="Q536" s="96">
        <v>30459.144529957441</v>
      </c>
      <c r="R536" s="96">
        <v>23470</v>
      </c>
      <c r="S536" s="96">
        <v>23330.245045474396</v>
      </c>
      <c r="T536" s="100">
        <v>23732</v>
      </c>
      <c r="U536" s="100">
        <v>22607.558622605247</v>
      </c>
      <c r="V536" s="100">
        <v>26725.814489134569</v>
      </c>
      <c r="W536" s="96"/>
      <c r="X536" s="96"/>
      <c r="Y536" s="96"/>
      <c r="Z536" s="96"/>
      <c r="AA536" s="96"/>
      <c r="AB536" s="96"/>
      <c r="AC536" s="96"/>
      <c r="AD536" s="96"/>
      <c r="AE536" s="96"/>
      <c r="AF536" s="94"/>
      <c r="AG536" s="94"/>
      <c r="AH536" s="100"/>
      <c r="AI536" s="100"/>
      <c r="AJ536" s="100"/>
      <c r="AK536" s="100"/>
      <c r="AL536" s="100"/>
      <c r="AM536" s="100"/>
      <c r="AN536" s="100"/>
      <c r="AO536" s="100"/>
      <c r="AP536" s="100"/>
      <c r="AQ536" s="100"/>
      <c r="AR536" s="100"/>
      <c r="AS536" s="100"/>
      <c r="AT536" s="100"/>
      <c r="AU536" s="100"/>
      <c r="AV536" s="100"/>
      <c r="AW536" s="100"/>
      <c r="AX536" s="100"/>
      <c r="AY536" s="100"/>
      <c r="AZ536" s="96">
        <v>559.19559273632558</v>
      </c>
      <c r="BA536" s="96">
        <v>1105.8007666997291</v>
      </c>
      <c r="BB536" s="96">
        <v>228.80529146003573</v>
      </c>
      <c r="BC536" s="96">
        <v>148.67846300429346</v>
      </c>
      <c r="BD536" s="96">
        <v>255.2508438116065</v>
      </c>
      <c r="BE536" s="96">
        <v>240.52922629182012</v>
      </c>
      <c r="BF536" s="96">
        <v>1043.1978648091626</v>
      </c>
      <c r="BG536" s="96">
        <v>720.17623495834232</v>
      </c>
      <c r="BH536" s="96">
        <v>238.91038423929331</v>
      </c>
      <c r="BI536" s="96">
        <v>432.30855513379811</v>
      </c>
      <c r="BJ536" s="96">
        <v>326.19384809171106</v>
      </c>
      <c r="BK536" s="96">
        <v>1097.3669709040478</v>
      </c>
      <c r="BL536" s="96">
        <v>499.80424853557543</v>
      </c>
      <c r="BM536" s="96">
        <v>0</v>
      </c>
      <c r="BN536" s="96">
        <v>355.61504990436242</v>
      </c>
      <c r="BO536" s="96">
        <v>7500.2950827670829</v>
      </c>
      <c r="BP536" s="96">
        <v>4719.1978615072385</v>
      </c>
      <c r="BQ536" s="96">
        <v>4783.5450762211894</v>
      </c>
      <c r="BR536" s="96">
        <v>6316.6710160196626</v>
      </c>
      <c r="BS536" s="96">
        <v>3895.0436306207416</v>
      </c>
      <c r="BT536" s="96">
        <v>7325.185495018357</v>
      </c>
      <c r="BU536" s="96">
        <v>628.94066556572227</v>
      </c>
      <c r="BV536" s="96">
        <v>7415.3914587452164</v>
      </c>
      <c r="BW536" s="96">
        <v>0</v>
      </c>
      <c r="BX536" s="96">
        <v>7823.2840934361393</v>
      </c>
      <c r="BY536" s="96">
        <v>0</v>
      </c>
      <c r="BZ536" s="96">
        <v>0</v>
      </c>
      <c r="CA536" s="96">
        <v>0</v>
      </c>
      <c r="CB536" s="96">
        <v>0</v>
      </c>
      <c r="CC536" s="96">
        <v>0</v>
      </c>
      <c r="CD536" s="96" t="s">
        <v>775</v>
      </c>
      <c r="CE536" s="96">
        <v>8498.1645524592932</v>
      </c>
      <c r="CF536" s="96">
        <v>4096</v>
      </c>
      <c r="CG536" s="96" t="s">
        <v>227</v>
      </c>
      <c r="CH536" s="96">
        <v>5836.3509895459665</v>
      </c>
      <c r="CI536" s="183">
        <v>0</v>
      </c>
      <c r="CJ536" s="183">
        <v>0</v>
      </c>
      <c r="CK536" s="183">
        <v>0</v>
      </c>
      <c r="CL536" s="183">
        <v>3599.2785475352389</v>
      </c>
      <c r="CM536" s="183">
        <v>4920</v>
      </c>
      <c r="CN536" s="183">
        <v>6636</v>
      </c>
      <c r="CO536" s="183">
        <v>0</v>
      </c>
      <c r="CP536" s="183">
        <v>5554.2457234234344</v>
      </c>
      <c r="CQ536" s="183">
        <v>3618.4065570444523</v>
      </c>
      <c r="CR536" s="183">
        <v>7129.4732941238262</v>
      </c>
      <c r="CS536" s="183">
        <v>5996.717148354297</v>
      </c>
      <c r="CT536" s="183">
        <v>8494.9383922250126</v>
      </c>
      <c r="CU536" s="183">
        <v>5117.2715746041613</v>
      </c>
      <c r="CV536" s="183">
        <v>7924.9607330071849</v>
      </c>
      <c r="CW536" s="183">
        <v>5065</v>
      </c>
      <c r="CX536" s="96">
        <v>7386.5021835758253</v>
      </c>
      <c r="CY536" s="96"/>
      <c r="CZ536" s="96"/>
      <c r="DA536" s="96"/>
      <c r="DB536" s="96"/>
      <c r="DC536" s="96"/>
      <c r="DD536" s="96"/>
      <c r="DE536" s="96"/>
      <c r="DF536" s="96"/>
      <c r="DG536" s="96"/>
      <c r="DH536" s="96"/>
      <c r="DI536" s="96"/>
      <c r="DJ536" s="96"/>
      <c r="DK536" s="96"/>
      <c r="DL536" s="96"/>
      <c r="DM536" s="96"/>
      <c r="DN536" s="96"/>
      <c r="DO536" s="96"/>
      <c r="DP536" s="96"/>
      <c r="DQ536" s="96"/>
      <c r="DR536" s="96"/>
      <c r="DS536" s="96"/>
      <c r="DT536" s="96"/>
      <c r="DU536" s="96"/>
      <c r="DV536" s="96"/>
      <c r="DW536" s="96"/>
      <c r="DX536" s="96"/>
      <c r="DY536" s="96"/>
      <c r="DZ536" s="96"/>
      <c r="EA536" s="96"/>
      <c r="EB536" s="96"/>
      <c r="EC536" s="96"/>
      <c r="ED536" s="96"/>
      <c r="EE536" s="96"/>
      <c r="EF536" s="96"/>
      <c r="EG536" s="96"/>
      <c r="EH536" s="96"/>
    </row>
    <row r="537" spans="1:138">
      <c r="B537" s="104" t="s">
        <v>668</v>
      </c>
      <c r="C537" s="106" t="s">
        <v>158</v>
      </c>
      <c r="H537" s="96">
        <v>3732.5645747764952</v>
      </c>
      <c r="I537" s="96">
        <v>2326.0702514094505</v>
      </c>
      <c r="J537" s="96">
        <v>3245.0158961021266</v>
      </c>
      <c r="K537" s="96">
        <v>4804.0773579564693</v>
      </c>
      <c r="L537" s="96">
        <v>3811.7825878310405</v>
      </c>
      <c r="M537" s="96">
        <v>1906.3877831621762</v>
      </c>
      <c r="N537" s="96">
        <v>2509.8938355835867</v>
      </c>
      <c r="O537" s="96">
        <v>937.27792478592221</v>
      </c>
      <c r="P537" s="96"/>
      <c r="Q537" s="96">
        <v>0</v>
      </c>
      <c r="R537" s="96">
        <v>0</v>
      </c>
      <c r="S537" s="96">
        <v>0</v>
      </c>
      <c r="T537" s="100">
        <v>0</v>
      </c>
      <c r="U537" s="100"/>
      <c r="V537" s="100"/>
      <c r="W537" s="96"/>
      <c r="X537" s="96"/>
      <c r="Y537" s="96"/>
      <c r="Z537" s="96"/>
      <c r="AA537" s="96"/>
      <c r="AB537" s="96"/>
      <c r="AC537" s="96"/>
      <c r="AD537" s="96"/>
      <c r="AE537" s="96"/>
      <c r="AF537" s="94"/>
      <c r="AG537" s="94"/>
      <c r="AH537" s="100"/>
      <c r="AI537" s="100"/>
      <c r="AJ537" s="100"/>
      <c r="AK537" s="100"/>
      <c r="AL537" s="100"/>
      <c r="AM537" s="100"/>
      <c r="AN537" s="100"/>
      <c r="AO537" s="100"/>
      <c r="AP537" s="100"/>
      <c r="AQ537" s="100"/>
      <c r="AR537" s="100"/>
      <c r="AS537" s="100"/>
      <c r="AT537" s="100"/>
      <c r="AU537" s="100"/>
      <c r="AV537" s="100"/>
      <c r="AW537" s="100"/>
      <c r="AX537" s="100"/>
      <c r="AY537" s="100"/>
      <c r="AZ537" s="96">
        <v>2512.4656564009415</v>
      </c>
      <c r="BA537" s="96">
        <v>4776.3482636620465</v>
      </c>
      <c r="BB537" s="96">
        <v>3057.4078594761968</v>
      </c>
      <c r="BC537" s="96">
        <v>2476.6197705359518</v>
      </c>
      <c r="BD537" s="96">
        <v>6030.9404092511386</v>
      </c>
      <c r="BE537" s="96">
        <v>5949.7218005644454</v>
      </c>
      <c r="BF537" s="96">
        <v>15198.049808559119</v>
      </c>
      <c r="BG537" s="96">
        <v>8969.2285295919683</v>
      </c>
      <c r="BH537" s="96">
        <v>5562.1867554862574</v>
      </c>
      <c r="BI537" s="96">
        <v>7861.9985076701932</v>
      </c>
      <c r="BJ537" s="96">
        <v>3482.1440416454266</v>
      </c>
      <c r="BK537" s="96">
        <v>10508.526126551862</v>
      </c>
      <c r="BL537" s="96">
        <v>3602.5193058524028</v>
      </c>
      <c r="BM537" s="96">
        <v>0</v>
      </c>
      <c r="BN537" s="96">
        <v>6954.056179519097</v>
      </c>
      <c r="BO537" s="96">
        <v>0</v>
      </c>
      <c r="BP537" s="96">
        <v>0</v>
      </c>
      <c r="BQ537" s="96">
        <v>0</v>
      </c>
      <c r="BR537" s="96">
        <v>0</v>
      </c>
      <c r="BS537" s="96">
        <v>0</v>
      </c>
      <c r="BT537" s="96">
        <v>0</v>
      </c>
      <c r="BU537" s="96">
        <v>0</v>
      </c>
      <c r="BV537" s="96">
        <v>0</v>
      </c>
      <c r="BW537" s="96">
        <v>0</v>
      </c>
      <c r="BX537" s="96">
        <v>0</v>
      </c>
      <c r="BY537" s="96">
        <v>0</v>
      </c>
      <c r="BZ537" s="96">
        <v>0</v>
      </c>
      <c r="CA537" s="96">
        <v>0</v>
      </c>
      <c r="CB537" s="96">
        <v>0</v>
      </c>
      <c r="CC537" s="96">
        <v>0</v>
      </c>
      <c r="CD537" s="96" t="s">
        <v>775</v>
      </c>
      <c r="CE537" s="96">
        <v>0</v>
      </c>
      <c r="CF537" s="96" t="s">
        <v>226</v>
      </c>
      <c r="CG537" s="96" t="s">
        <v>227</v>
      </c>
      <c r="CH537" s="96">
        <v>0</v>
      </c>
      <c r="CI537" s="183">
        <v>0</v>
      </c>
      <c r="CJ537" s="183">
        <v>0</v>
      </c>
      <c r="CK537" s="183">
        <v>0</v>
      </c>
      <c r="CL537" s="183">
        <v>0</v>
      </c>
      <c r="CM537" s="183">
        <v>0</v>
      </c>
      <c r="CN537" s="183">
        <v>0</v>
      </c>
      <c r="CO537" s="183">
        <v>0</v>
      </c>
      <c r="CP537" s="183">
        <v>0</v>
      </c>
      <c r="CQ537" s="183">
        <v>0</v>
      </c>
      <c r="CR537" s="183">
        <v>0</v>
      </c>
      <c r="CS537" s="183">
        <v>0</v>
      </c>
      <c r="CT537" s="183">
        <v>0</v>
      </c>
      <c r="CU537" s="183">
        <v>0</v>
      </c>
      <c r="CV537" s="183">
        <v>0</v>
      </c>
      <c r="CW537" s="183">
        <v>0</v>
      </c>
      <c r="CX537" s="96">
        <v>0</v>
      </c>
      <c r="CY537" s="96"/>
      <c r="CZ537" s="96"/>
      <c r="DA537" s="96"/>
      <c r="DB537" s="96"/>
      <c r="DC537" s="96"/>
      <c r="DD537" s="96"/>
      <c r="DE537" s="96"/>
      <c r="DF537" s="96"/>
      <c r="DG537" s="96"/>
      <c r="DH537" s="96"/>
      <c r="DI537" s="96"/>
      <c r="DJ537" s="96"/>
      <c r="DK537" s="96"/>
      <c r="DL537" s="96"/>
      <c r="DM537" s="96"/>
      <c r="DN537" s="96"/>
      <c r="DO537" s="96"/>
      <c r="DP537" s="96"/>
      <c r="DQ537" s="96"/>
      <c r="DR537" s="96"/>
      <c r="DS537" s="96"/>
      <c r="DT537" s="96"/>
      <c r="DU537" s="96"/>
      <c r="DV537" s="96"/>
      <c r="DW537" s="96"/>
      <c r="DX537" s="96"/>
      <c r="DY537" s="96"/>
      <c r="DZ537" s="96"/>
      <c r="EA537" s="96"/>
      <c r="EB537" s="96"/>
      <c r="EC537" s="96"/>
      <c r="ED537" s="96"/>
      <c r="EE537" s="96"/>
      <c r="EF537" s="96"/>
      <c r="EG537" s="96"/>
      <c r="EH537" s="96"/>
    </row>
    <row r="538" spans="1:138" ht="15" customHeight="1">
      <c r="B538" s="104" t="s">
        <v>669</v>
      </c>
      <c r="C538" s="106" t="s">
        <v>158</v>
      </c>
      <c r="H538" s="96">
        <v>21103.825744258676</v>
      </c>
      <c r="I538" s="96">
        <v>22414.362825067183</v>
      </c>
      <c r="J538" s="96">
        <v>22535.434265434633</v>
      </c>
      <c r="K538" s="96">
        <v>20714.881003089857</v>
      </c>
      <c r="L538" s="96">
        <v>21100.650817207592</v>
      </c>
      <c r="M538" s="96">
        <v>37817.001304986938</v>
      </c>
      <c r="N538" s="96">
        <v>27661.612386302273</v>
      </c>
      <c r="O538" s="96">
        <v>24444.796101010354</v>
      </c>
      <c r="P538" s="96">
        <v>18102.263087906125</v>
      </c>
      <c r="Q538" s="96">
        <v>30459.144529957437</v>
      </c>
      <c r="R538" s="96">
        <v>23470</v>
      </c>
      <c r="S538" s="96">
        <v>23330.245045474392</v>
      </c>
      <c r="T538" s="100">
        <v>23732</v>
      </c>
      <c r="U538" s="100">
        <v>22607.558622605247</v>
      </c>
      <c r="V538" s="100">
        <v>26725.814489134566</v>
      </c>
      <c r="W538" s="96"/>
      <c r="X538" s="96"/>
      <c r="Y538" s="96"/>
      <c r="Z538" s="96"/>
      <c r="AA538" s="96"/>
      <c r="AB538" s="96"/>
      <c r="AC538" s="96"/>
      <c r="AD538" s="96"/>
      <c r="AE538" s="96"/>
      <c r="AF538" s="93"/>
      <c r="AG538" s="93"/>
      <c r="AH538" s="100"/>
      <c r="AI538" s="100"/>
      <c r="AJ538" s="100"/>
      <c r="AK538" s="100"/>
      <c r="AL538" s="100"/>
      <c r="AM538" s="100"/>
      <c r="AN538" s="100"/>
      <c r="AO538" s="100"/>
      <c r="AP538" s="100"/>
      <c r="AQ538" s="100"/>
      <c r="AR538" s="100"/>
      <c r="AS538" s="100"/>
      <c r="AT538" s="100"/>
      <c r="AU538" s="100"/>
      <c r="AV538" s="100"/>
      <c r="AW538" s="100"/>
      <c r="AX538" s="100"/>
      <c r="AY538" s="100"/>
      <c r="AZ538" s="96">
        <v>3071.6612491372671</v>
      </c>
      <c r="BA538" s="96">
        <v>5882.1490303617757</v>
      </c>
      <c r="BB538" s="96">
        <v>3286.2131509362325</v>
      </c>
      <c r="BC538" s="96">
        <v>2625.2982335402453</v>
      </c>
      <c r="BD538" s="96">
        <v>6286.1912530627451</v>
      </c>
      <c r="BE538" s="96">
        <v>6190.2510268562655</v>
      </c>
      <c r="BF538" s="96">
        <v>16241.247673368282</v>
      </c>
      <c r="BG538" s="96">
        <v>9689.4047645503106</v>
      </c>
      <c r="BH538" s="96">
        <v>5801.0971397255507</v>
      </c>
      <c r="BI538" s="96">
        <v>8294.3070628039914</v>
      </c>
      <c r="BJ538" s="96">
        <v>3808.3378897371376</v>
      </c>
      <c r="BK538" s="96">
        <v>11605.89309745591</v>
      </c>
      <c r="BL538" s="96">
        <v>4102.32</v>
      </c>
      <c r="BM538" s="96">
        <v>0</v>
      </c>
      <c r="BN538" s="96">
        <v>7309.6712294234594</v>
      </c>
      <c r="BO538" s="96">
        <v>7500.2950827670829</v>
      </c>
      <c r="BP538" s="96">
        <v>4719.1978615072385</v>
      </c>
      <c r="BQ538" s="96">
        <v>4783.5450762211894</v>
      </c>
      <c r="BR538" s="96">
        <v>6316.67</v>
      </c>
      <c r="BS538" s="96">
        <v>3895.04</v>
      </c>
      <c r="BT538" s="96">
        <v>7325.19</v>
      </c>
      <c r="BU538" s="96">
        <v>628.94000000000005</v>
      </c>
      <c r="BV538" s="96">
        <v>7415.3914587452164</v>
      </c>
      <c r="BW538" s="96">
        <v>0</v>
      </c>
      <c r="BX538" s="96">
        <v>7823.2840934361393</v>
      </c>
      <c r="BY538" s="96">
        <v>15221.879092307776</v>
      </c>
      <c r="BZ538" s="96">
        <v>0</v>
      </c>
      <c r="CA538" s="96">
        <v>8618.3508365855741</v>
      </c>
      <c r="CB538" s="96">
        <v>6962.72</v>
      </c>
      <c r="CC538" s="96">
        <v>4334.42</v>
      </c>
      <c r="CD538" s="96">
        <v>6605</v>
      </c>
      <c r="CE538" s="96">
        <v>8498.1645524592932</v>
      </c>
      <c r="CF538" s="96">
        <v>4096</v>
      </c>
      <c r="CG538" s="96" t="s">
        <v>227</v>
      </c>
      <c r="CH538" s="96">
        <v>5836.3509895459665</v>
      </c>
      <c r="CI538" s="183">
        <v>0</v>
      </c>
      <c r="CJ538" s="183">
        <v>11188.433287946766</v>
      </c>
      <c r="CK538" s="183">
        <v>4122.2792752223768</v>
      </c>
      <c r="CL538" s="183">
        <v>3599.2785475352389</v>
      </c>
      <c r="CM538" s="183">
        <v>4920</v>
      </c>
      <c r="CN538" s="183">
        <v>6636</v>
      </c>
      <c r="CO538" s="183">
        <v>6909</v>
      </c>
      <c r="CP538" s="183">
        <v>5554.2457234234344</v>
      </c>
      <c r="CQ538" s="183">
        <v>3618.4065570444523</v>
      </c>
      <c r="CR538" s="183">
        <v>7129.4732941238262</v>
      </c>
      <c r="CS538" s="183">
        <v>5996.717148354297</v>
      </c>
      <c r="CT538" s="183">
        <v>8494.9383922250126</v>
      </c>
      <c r="CU538" s="183">
        <v>5117.2715746041613</v>
      </c>
      <c r="CV538" s="183">
        <v>7924.9607330071849</v>
      </c>
      <c r="CW538" s="183">
        <v>5065</v>
      </c>
      <c r="CX538" s="96">
        <v>7386.5021835758253</v>
      </c>
      <c r="CY538" s="96"/>
      <c r="CZ538" s="96"/>
      <c r="DA538" s="96"/>
      <c r="DB538" s="96"/>
      <c r="DC538" s="96"/>
      <c r="DD538" s="96"/>
      <c r="DE538" s="96"/>
      <c r="DF538" s="96"/>
      <c r="DG538" s="96"/>
      <c r="DH538" s="96"/>
      <c r="DI538" s="96"/>
      <c r="DJ538" s="96"/>
      <c r="DK538" s="96"/>
      <c r="DL538" s="96"/>
      <c r="DM538" s="96"/>
      <c r="DN538" s="96"/>
      <c r="DO538" s="96"/>
      <c r="DP538" s="96"/>
      <c r="DQ538" s="96"/>
      <c r="DR538" s="96"/>
      <c r="DS538" s="96"/>
      <c r="DT538" s="96"/>
      <c r="DU538" s="96"/>
      <c r="DV538" s="96"/>
      <c r="DW538" s="96"/>
      <c r="DX538" s="96"/>
      <c r="DY538" s="96"/>
      <c r="DZ538" s="96"/>
      <c r="EA538" s="96"/>
      <c r="EB538" s="96"/>
      <c r="EC538" s="96"/>
      <c r="ED538" s="96"/>
      <c r="EE538" s="96"/>
      <c r="EF538" s="96"/>
      <c r="EG538" s="96"/>
      <c r="EH538" s="96"/>
    </row>
    <row r="539" spans="1:138" s="264" customFormat="1">
      <c r="B539" s="260" t="s">
        <v>670</v>
      </c>
      <c r="C539" s="254"/>
      <c r="D539" s="263"/>
      <c r="E539" s="263"/>
      <c r="F539" s="263"/>
      <c r="H539" s="268"/>
      <c r="I539" s="268"/>
      <c r="J539" s="268"/>
      <c r="K539" s="268"/>
      <c r="L539" s="268"/>
      <c r="M539" s="268"/>
      <c r="N539" s="268"/>
      <c r="O539" s="268"/>
      <c r="P539" s="268"/>
      <c r="Q539" s="268"/>
      <c r="R539" s="268"/>
      <c r="S539" s="268"/>
      <c r="T539" s="268"/>
      <c r="U539" s="268"/>
      <c r="V539" s="268"/>
      <c r="W539" s="269"/>
      <c r="X539" s="269"/>
      <c r="Y539" s="269"/>
      <c r="Z539" s="269"/>
      <c r="AA539" s="269"/>
      <c r="AB539" s="269"/>
      <c r="AC539" s="269"/>
      <c r="AD539" s="269"/>
      <c r="AE539" s="269"/>
      <c r="AF539" s="269"/>
      <c r="AG539" s="269"/>
      <c r="AH539" s="268"/>
      <c r="AI539" s="268"/>
      <c r="AJ539" s="268"/>
      <c r="AK539" s="268"/>
      <c r="AL539" s="268"/>
      <c r="AM539" s="268"/>
      <c r="AN539" s="268"/>
      <c r="AO539" s="268"/>
      <c r="AP539" s="268"/>
      <c r="AQ539" s="268"/>
      <c r="AR539" s="268"/>
      <c r="AS539" s="268"/>
      <c r="AT539" s="268"/>
      <c r="AU539" s="268"/>
      <c r="AV539" s="268"/>
      <c r="AW539" s="268"/>
      <c r="AX539" s="268"/>
      <c r="AY539" s="268"/>
      <c r="AZ539" s="269"/>
      <c r="BA539" s="269"/>
      <c r="BB539" s="269"/>
      <c r="BC539" s="269"/>
      <c r="BD539" s="269"/>
      <c r="BE539" s="269"/>
      <c r="BF539" s="269"/>
      <c r="BG539" s="269"/>
      <c r="BH539" s="269"/>
      <c r="BI539" s="269"/>
      <c r="BJ539" s="269"/>
      <c r="BK539" s="269"/>
      <c r="BL539" s="269"/>
      <c r="BM539" s="269"/>
      <c r="BN539" s="269"/>
      <c r="BO539" s="269"/>
      <c r="BP539" s="269"/>
      <c r="BQ539" s="269"/>
      <c r="BR539" s="269"/>
      <c r="BS539" s="269"/>
      <c r="BT539" s="269"/>
      <c r="BU539" s="269"/>
      <c r="BV539" s="269"/>
      <c r="BW539" s="269"/>
      <c r="BX539" s="269"/>
      <c r="BY539" s="269"/>
      <c r="BZ539" s="269"/>
      <c r="CA539" s="269"/>
      <c r="CB539" s="269"/>
      <c r="CC539" s="269"/>
      <c r="CD539" s="269" t="s">
        <v>775</v>
      </c>
      <c r="CE539" s="269">
        <v>0</v>
      </c>
      <c r="CF539" s="269"/>
      <c r="CG539" s="269"/>
      <c r="CH539" s="269">
        <v>0</v>
      </c>
      <c r="CI539" s="268"/>
      <c r="CJ539" s="268"/>
      <c r="CK539" s="268"/>
      <c r="CL539" s="268"/>
      <c r="CM539" s="268"/>
      <c r="CN539" s="268"/>
      <c r="CO539" s="268"/>
      <c r="CP539" s="268"/>
      <c r="CQ539" s="268"/>
      <c r="CR539" s="268"/>
      <c r="CS539" s="268">
        <v>0</v>
      </c>
      <c r="CT539" s="268">
        <v>0</v>
      </c>
      <c r="CU539" s="268">
        <v>0</v>
      </c>
      <c r="CV539" s="268"/>
      <c r="CW539" s="268"/>
      <c r="CX539" s="269"/>
      <c r="CY539" s="269"/>
      <c r="CZ539" s="269"/>
      <c r="DA539" s="269"/>
      <c r="DB539" s="269"/>
      <c r="DC539" s="269"/>
      <c r="DD539" s="269"/>
      <c r="DE539" s="269"/>
      <c r="DF539" s="269"/>
      <c r="DG539" s="269"/>
      <c r="DH539" s="269"/>
      <c r="DI539" s="269"/>
      <c r="DJ539" s="269"/>
      <c r="DK539" s="269"/>
      <c r="DL539" s="269"/>
      <c r="DM539" s="269"/>
      <c r="DN539" s="269"/>
      <c r="DO539" s="269"/>
      <c r="DP539" s="269"/>
      <c r="DQ539" s="269"/>
      <c r="DR539" s="269"/>
      <c r="DS539" s="269"/>
      <c r="DT539" s="269"/>
      <c r="DU539" s="269"/>
      <c r="DV539" s="269"/>
      <c r="DW539" s="269"/>
      <c r="DX539" s="269"/>
      <c r="DY539" s="269"/>
      <c r="DZ539" s="269"/>
      <c r="EA539" s="269"/>
      <c r="EB539" s="269"/>
      <c r="EC539" s="269"/>
      <c r="ED539" s="269"/>
      <c r="EE539" s="269"/>
      <c r="EF539" s="269"/>
      <c r="EG539" s="269"/>
      <c r="EH539" s="269"/>
    </row>
    <row r="540" spans="1:138">
      <c r="B540" s="105" t="s">
        <v>671</v>
      </c>
      <c r="C540" s="106" t="s">
        <v>153</v>
      </c>
      <c r="H540" s="96"/>
      <c r="I540" s="96"/>
      <c r="J540" s="96"/>
      <c r="K540" s="96"/>
      <c r="L540" s="96"/>
      <c r="M540" s="96"/>
      <c r="N540" s="96"/>
      <c r="O540" s="96"/>
      <c r="P540" s="96"/>
      <c r="Q540" s="96"/>
      <c r="R540" s="96"/>
      <c r="S540" s="96"/>
      <c r="T540" s="100"/>
      <c r="U540" s="100"/>
      <c r="V540" s="100"/>
      <c r="W540" s="96"/>
      <c r="X540" s="96"/>
      <c r="Y540" s="96"/>
      <c r="Z540" s="96"/>
      <c r="AA540" s="96"/>
      <c r="AB540" s="96"/>
      <c r="AC540" s="96"/>
      <c r="AD540" s="96"/>
      <c r="AE540" s="96"/>
      <c r="AF540" s="94"/>
      <c r="AG540" s="94"/>
      <c r="AH540" s="100"/>
      <c r="AI540" s="100"/>
      <c r="AJ540" s="100"/>
      <c r="AK540" s="100"/>
      <c r="AL540" s="100"/>
      <c r="AM540" s="100"/>
      <c r="AN540" s="100"/>
      <c r="AO540" s="100"/>
      <c r="AP540" s="100"/>
      <c r="AQ540" s="100"/>
      <c r="AR540" s="100"/>
      <c r="AS540" s="100"/>
      <c r="AT540" s="100"/>
      <c r="AU540" s="100"/>
      <c r="AV540" s="100"/>
      <c r="AW540" s="100"/>
      <c r="AX540" s="100"/>
      <c r="AY540" s="100"/>
      <c r="AZ540" s="96"/>
      <c r="BA540" s="96"/>
      <c r="BB540" s="96"/>
      <c r="BC540" s="96"/>
      <c r="BD540" s="96"/>
      <c r="BE540" s="96"/>
      <c r="BF540" s="96"/>
      <c r="BG540" s="96"/>
      <c r="BH540" s="96"/>
      <c r="BI540" s="96"/>
      <c r="BJ540" s="96"/>
      <c r="BK540" s="96"/>
      <c r="BL540" s="96"/>
      <c r="BM540" s="96"/>
      <c r="BN540" s="96"/>
      <c r="BO540" s="96"/>
      <c r="BP540" s="96"/>
      <c r="BQ540" s="96"/>
      <c r="BR540" s="96"/>
      <c r="BS540" s="96"/>
      <c r="BT540" s="96"/>
      <c r="BU540" s="96"/>
      <c r="BV540" s="96"/>
      <c r="BW540" s="96"/>
      <c r="BX540" s="96"/>
      <c r="BY540" s="96"/>
      <c r="BZ540" s="96"/>
      <c r="CA540" s="96"/>
      <c r="CB540" s="96"/>
      <c r="CC540" s="96"/>
      <c r="CD540" s="96"/>
      <c r="CE540" s="96"/>
      <c r="CF540" s="96"/>
      <c r="CG540" s="96"/>
      <c r="CH540" s="96"/>
      <c r="CI540" s="183"/>
      <c r="CJ540" s="183"/>
      <c r="CK540" s="183"/>
      <c r="CL540" s="183"/>
      <c r="CM540" s="183"/>
      <c r="CN540" s="183"/>
      <c r="CO540" s="183"/>
      <c r="CP540" s="183"/>
      <c r="CQ540" s="183"/>
      <c r="CR540" s="183"/>
      <c r="CS540" s="183"/>
      <c r="CT540" s="183"/>
      <c r="CU540" s="183"/>
      <c r="CV540" s="183"/>
      <c r="CW540" s="183"/>
      <c r="CX540" s="96"/>
      <c r="CY540" s="96"/>
      <c r="CZ540" s="96"/>
      <c r="DA540" s="96"/>
      <c r="DB540" s="96"/>
      <c r="DC540" s="96"/>
      <c r="DD540" s="96"/>
      <c r="DE540" s="96"/>
      <c r="DF540" s="96"/>
      <c r="DG540" s="96"/>
      <c r="DH540" s="96"/>
      <c r="DI540" s="96"/>
      <c r="DJ540" s="96"/>
      <c r="DK540" s="96"/>
      <c r="DL540" s="96"/>
      <c r="DM540" s="96"/>
      <c r="DN540" s="96"/>
      <c r="DO540" s="96"/>
      <c r="DP540" s="96"/>
      <c r="DQ540" s="96"/>
      <c r="DR540" s="96"/>
      <c r="DS540" s="96"/>
      <c r="DT540" s="96"/>
      <c r="DU540" s="96"/>
      <c r="DV540" s="96"/>
      <c r="DW540" s="96"/>
      <c r="DX540" s="96"/>
      <c r="DY540" s="96"/>
      <c r="DZ540" s="96"/>
      <c r="EA540" s="96"/>
      <c r="EB540" s="96"/>
      <c r="EC540" s="96"/>
      <c r="ED540" s="96"/>
      <c r="EE540" s="96"/>
      <c r="EF540" s="96"/>
      <c r="EG540" s="96"/>
      <c r="EH540" s="96"/>
    </row>
    <row r="541" spans="1:138">
      <c r="B541" s="105" t="s">
        <v>672</v>
      </c>
      <c r="C541" s="106" t="s">
        <v>153</v>
      </c>
      <c r="H541" s="96"/>
      <c r="I541" s="96"/>
      <c r="J541" s="96"/>
      <c r="K541" s="96"/>
      <c r="L541" s="96"/>
      <c r="M541" s="96"/>
      <c r="N541" s="96"/>
      <c r="O541" s="96"/>
      <c r="P541" s="96"/>
      <c r="Q541" s="96"/>
      <c r="R541" s="96"/>
      <c r="S541" s="96"/>
      <c r="T541" s="100"/>
      <c r="U541" s="100"/>
      <c r="V541" s="100"/>
      <c r="W541" s="96"/>
      <c r="X541" s="96"/>
      <c r="Y541" s="96"/>
      <c r="Z541" s="96"/>
      <c r="AA541" s="96"/>
      <c r="AB541" s="96"/>
      <c r="AC541" s="96"/>
      <c r="AD541" s="96"/>
      <c r="AE541" s="96"/>
      <c r="AF541" s="94"/>
      <c r="AG541" s="94"/>
      <c r="AH541" s="100"/>
      <c r="AI541" s="100"/>
      <c r="AJ541" s="100"/>
      <c r="AK541" s="100"/>
      <c r="AL541" s="100"/>
      <c r="AM541" s="100"/>
      <c r="AN541" s="100"/>
      <c r="AO541" s="100"/>
      <c r="AP541" s="100"/>
      <c r="AQ541" s="100"/>
      <c r="AR541" s="100"/>
      <c r="AS541" s="100"/>
      <c r="AT541" s="100"/>
      <c r="AU541" s="100"/>
      <c r="AV541" s="100"/>
      <c r="AW541" s="100"/>
      <c r="AX541" s="100"/>
      <c r="AY541" s="100"/>
      <c r="AZ541" s="96"/>
      <c r="BA541" s="96"/>
      <c r="BB541" s="96"/>
      <c r="BC541" s="96"/>
      <c r="BD541" s="96"/>
      <c r="BE541" s="96"/>
      <c r="BF541" s="96"/>
      <c r="BG541" s="96"/>
      <c r="BH541" s="96"/>
      <c r="BI541" s="96"/>
      <c r="BJ541" s="96"/>
      <c r="BK541" s="96"/>
      <c r="BL541" s="96"/>
      <c r="BM541" s="96"/>
      <c r="BN541" s="96"/>
      <c r="BO541" s="96"/>
      <c r="BP541" s="96"/>
      <c r="BQ541" s="96"/>
      <c r="BR541" s="96"/>
      <c r="BS541" s="96"/>
      <c r="BT541" s="96"/>
      <c r="BU541" s="96"/>
      <c r="BV541" s="96"/>
      <c r="BW541" s="96"/>
      <c r="BX541" s="96"/>
      <c r="BY541" s="96"/>
      <c r="BZ541" s="96"/>
      <c r="CA541" s="96"/>
      <c r="CB541" s="96"/>
      <c r="CC541" s="96"/>
      <c r="CD541" s="96"/>
      <c r="CE541" s="96"/>
      <c r="CF541" s="96"/>
      <c r="CG541" s="96"/>
      <c r="CH541" s="96"/>
      <c r="CI541" s="183"/>
      <c r="CJ541" s="183"/>
      <c r="CK541" s="183"/>
      <c r="CL541" s="183"/>
      <c r="CM541" s="183"/>
      <c r="CN541" s="183"/>
      <c r="CO541" s="183"/>
      <c r="CP541" s="183"/>
      <c r="CQ541" s="183"/>
      <c r="CR541" s="183"/>
      <c r="CS541" s="183"/>
      <c r="CT541" s="183"/>
      <c r="CU541" s="183"/>
      <c r="CV541" s="183"/>
      <c r="CW541" s="183"/>
      <c r="CX541" s="96"/>
      <c r="CY541" s="96"/>
      <c r="CZ541" s="96"/>
      <c r="DA541" s="96"/>
      <c r="DB541" s="96"/>
      <c r="DC541" s="96"/>
      <c r="DD541" s="96"/>
      <c r="DE541" s="96"/>
      <c r="DF541" s="96"/>
      <c r="DG541" s="96"/>
      <c r="DH541" s="96"/>
      <c r="DI541" s="96"/>
      <c r="DJ541" s="96"/>
      <c r="DK541" s="96"/>
      <c r="DL541" s="96"/>
      <c r="DM541" s="96"/>
      <c r="DN541" s="96"/>
      <c r="DO541" s="96"/>
      <c r="DP541" s="96"/>
      <c r="DQ541" s="96"/>
      <c r="DR541" s="96"/>
      <c r="DS541" s="96"/>
      <c r="DT541" s="96"/>
      <c r="DU541" s="96"/>
      <c r="DV541" s="96"/>
      <c r="DW541" s="96"/>
      <c r="DX541" s="96"/>
      <c r="DY541" s="96"/>
      <c r="DZ541" s="96"/>
      <c r="EA541" s="96"/>
      <c r="EB541" s="96"/>
      <c r="EC541" s="96"/>
      <c r="ED541" s="96"/>
      <c r="EE541" s="96"/>
      <c r="EF541" s="96"/>
      <c r="EG541" s="96"/>
      <c r="EH541" s="96"/>
    </row>
    <row r="542" spans="1:138">
      <c r="B542" s="105" t="s">
        <v>673</v>
      </c>
      <c r="C542" s="106" t="s">
        <v>674</v>
      </c>
      <c r="H542" s="96"/>
      <c r="I542" s="96"/>
      <c r="J542" s="96"/>
      <c r="K542" s="96"/>
      <c r="L542" s="96"/>
      <c r="M542" s="96"/>
      <c r="N542" s="96"/>
      <c r="O542" s="96"/>
      <c r="P542" s="96"/>
      <c r="Q542" s="96"/>
      <c r="R542" s="96"/>
      <c r="S542" s="96"/>
      <c r="T542" s="100"/>
      <c r="U542" s="100"/>
      <c r="V542" s="100"/>
      <c r="W542" s="96"/>
      <c r="X542" s="96"/>
      <c r="Y542" s="96"/>
      <c r="Z542" s="96"/>
      <c r="AA542" s="96"/>
      <c r="AB542" s="96"/>
      <c r="AC542" s="96"/>
      <c r="AD542" s="96"/>
      <c r="AE542" s="96"/>
      <c r="AF542" s="94"/>
      <c r="AG542" s="94"/>
      <c r="AH542" s="100"/>
      <c r="AI542" s="100"/>
      <c r="AJ542" s="100"/>
      <c r="AK542" s="100"/>
      <c r="AL542" s="100"/>
      <c r="AM542" s="100"/>
      <c r="AN542" s="100"/>
      <c r="AO542" s="100"/>
      <c r="AP542" s="100"/>
      <c r="AQ542" s="100"/>
      <c r="AR542" s="100"/>
      <c r="AS542" s="100"/>
      <c r="AT542" s="100"/>
      <c r="AU542" s="100"/>
      <c r="AV542" s="100"/>
      <c r="AW542" s="100"/>
      <c r="AX542" s="100"/>
      <c r="AY542" s="100"/>
      <c r="AZ542" s="96"/>
      <c r="BA542" s="96"/>
      <c r="BB542" s="96"/>
      <c r="BC542" s="96"/>
      <c r="BD542" s="96"/>
      <c r="BE542" s="96"/>
      <c r="BF542" s="96"/>
      <c r="BG542" s="96"/>
      <c r="BH542" s="96"/>
      <c r="BI542" s="96"/>
      <c r="BJ542" s="96"/>
      <c r="BK542" s="96"/>
      <c r="BL542" s="96"/>
      <c r="BM542" s="96"/>
      <c r="BN542" s="96"/>
      <c r="BO542" s="96"/>
      <c r="BP542" s="96"/>
      <c r="BQ542" s="96"/>
      <c r="BR542" s="96"/>
      <c r="BS542" s="96"/>
      <c r="BT542" s="96"/>
      <c r="BU542" s="96"/>
      <c r="BV542" s="96"/>
      <c r="BW542" s="96"/>
      <c r="BX542" s="96"/>
      <c r="BY542" s="96"/>
      <c r="BZ542" s="96"/>
      <c r="CA542" s="96"/>
      <c r="CB542" s="96"/>
      <c r="CC542" s="96"/>
      <c r="CD542" s="96"/>
      <c r="CE542" s="96"/>
      <c r="CF542" s="96"/>
      <c r="CG542" s="96"/>
      <c r="CH542" s="96"/>
      <c r="CI542" s="183"/>
      <c r="CJ542" s="183"/>
      <c r="CK542" s="183"/>
      <c r="CL542" s="183"/>
      <c r="CM542" s="183"/>
      <c r="CN542" s="183"/>
      <c r="CO542" s="183"/>
      <c r="CP542" s="183"/>
      <c r="CQ542" s="183"/>
      <c r="CR542" s="183"/>
      <c r="CS542" s="183"/>
      <c r="CT542" s="183"/>
      <c r="CU542" s="183"/>
      <c r="CV542" s="183"/>
      <c r="CW542" s="183"/>
      <c r="CX542" s="96"/>
      <c r="CY542" s="96"/>
      <c r="CZ542" s="96"/>
      <c r="DA542" s="96"/>
      <c r="DB542" s="96"/>
      <c r="DC542" s="96"/>
      <c r="DD542" s="96"/>
      <c r="DE542" s="96"/>
      <c r="DF542" s="96"/>
      <c r="DG542" s="96"/>
      <c r="DH542" s="96"/>
      <c r="DI542" s="96"/>
      <c r="DJ542" s="96"/>
      <c r="DK542" s="96"/>
      <c r="DL542" s="96"/>
      <c r="DM542" s="96"/>
      <c r="DN542" s="96"/>
      <c r="DO542" s="96"/>
      <c r="DP542" s="96"/>
      <c r="DQ542" s="96"/>
      <c r="DR542" s="96"/>
      <c r="DS542" s="96"/>
      <c r="DT542" s="96"/>
      <c r="DU542" s="96"/>
      <c r="DV542" s="96"/>
      <c r="DW542" s="96"/>
      <c r="DX542" s="96"/>
      <c r="DY542" s="96"/>
      <c r="DZ542" s="96"/>
      <c r="EA542" s="96"/>
      <c r="EB542" s="96"/>
      <c r="EC542" s="96"/>
      <c r="ED542" s="96"/>
      <c r="EE542" s="96"/>
      <c r="EF542" s="96"/>
      <c r="EG542" s="96"/>
      <c r="EH542" s="96"/>
    </row>
    <row r="543" spans="1:138">
      <c r="B543" s="105" t="s">
        <v>675</v>
      </c>
      <c r="C543" s="106" t="s">
        <v>674</v>
      </c>
      <c r="H543" s="96"/>
      <c r="I543" s="96"/>
      <c r="J543" s="96"/>
      <c r="K543" s="96"/>
      <c r="L543" s="96"/>
      <c r="M543" s="96"/>
      <c r="N543" s="96"/>
      <c r="O543" s="96"/>
      <c r="P543" s="96"/>
      <c r="Q543" s="96"/>
      <c r="R543" s="96"/>
      <c r="S543" s="96"/>
      <c r="T543" s="100"/>
      <c r="U543" s="100"/>
      <c r="V543" s="100"/>
      <c r="W543" s="96"/>
      <c r="X543" s="96"/>
      <c r="Y543" s="96"/>
      <c r="Z543" s="96"/>
      <c r="AA543" s="96"/>
      <c r="AB543" s="96"/>
      <c r="AC543" s="96"/>
      <c r="AD543" s="96"/>
      <c r="AE543" s="96"/>
      <c r="AF543" s="94"/>
      <c r="AG543" s="94"/>
      <c r="AH543" s="100"/>
      <c r="AI543" s="100"/>
      <c r="AJ543" s="100"/>
      <c r="AK543" s="100"/>
      <c r="AL543" s="100"/>
      <c r="AM543" s="100"/>
      <c r="AN543" s="100"/>
      <c r="AO543" s="100"/>
      <c r="AP543" s="100"/>
      <c r="AQ543" s="100"/>
      <c r="AR543" s="100"/>
      <c r="AS543" s="100"/>
      <c r="AT543" s="100"/>
      <c r="AU543" s="100"/>
      <c r="AV543" s="100"/>
      <c r="AW543" s="100"/>
      <c r="AX543" s="100"/>
      <c r="AY543" s="100"/>
      <c r="AZ543" s="96"/>
      <c r="BA543" s="96"/>
      <c r="BB543" s="96"/>
      <c r="BC543" s="96"/>
      <c r="BD543" s="96"/>
      <c r="BE543" s="96"/>
      <c r="BF543" s="96"/>
      <c r="BG543" s="96"/>
      <c r="BH543" s="96"/>
      <c r="BI543" s="96"/>
      <c r="BJ543" s="96"/>
      <c r="BK543" s="96"/>
      <c r="BL543" s="96"/>
      <c r="BM543" s="96"/>
      <c r="BN543" s="96"/>
      <c r="BO543" s="96"/>
      <c r="BP543" s="96"/>
      <c r="BQ543" s="96"/>
      <c r="BR543" s="96"/>
      <c r="BS543" s="96"/>
      <c r="BT543" s="96"/>
      <c r="BU543" s="96"/>
      <c r="BV543" s="96"/>
      <c r="BW543" s="96"/>
      <c r="BX543" s="96"/>
      <c r="BY543" s="96"/>
      <c r="BZ543" s="96"/>
      <c r="CA543" s="96"/>
      <c r="CB543" s="96"/>
      <c r="CC543" s="96"/>
      <c r="CD543" s="96"/>
      <c r="CE543" s="96"/>
      <c r="CF543" s="96"/>
      <c r="CG543" s="96"/>
      <c r="CH543" s="96"/>
      <c r="CI543" s="183"/>
      <c r="CJ543" s="183"/>
      <c r="CK543" s="183"/>
      <c r="CL543" s="183"/>
      <c r="CM543" s="183"/>
      <c r="CN543" s="183"/>
      <c r="CO543" s="183"/>
      <c r="CP543" s="183"/>
      <c r="CQ543" s="183"/>
      <c r="CR543" s="183"/>
      <c r="CS543" s="183"/>
      <c r="CT543" s="183"/>
      <c r="CU543" s="183"/>
      <c r="CV543" s="183"/>
      <c r="CW543" s="183"/>
      <c r="CX543" s="96"/>
      <c r="CY543" s="96"/>
      <c r="CZ543" s="96"/>
      <c r="DA543" s="96"/>
      <c r="DB543" s="96"/>
      <c r="DC543" s="96"/>
      <c r="DD543" s="96"/>
      <c r="DE543" s="96"/>
      <c r="DF543" s="96"/>
      <c r="DG543" s="96"/>
      <c r="DH543" s="96"/>
      <c r="DI543" s="96"/>
      <c r="DJ543" s="96"/>
      <c r="DK543" s="96"/>
      <c r="DL543" s="96"/>
      <c r="DM543" s="96"/>
      <c r="DN543" s="96"/>
      <c r="DO543" s="96"/>
      <c r="DP543" s="96"/>
      <c r="DQ543" s="96"/>
      <c r="DR543" s="96"/>
      <c r="DS543" s="96"/>
      <c r="DT543" s="96"/>
      <c r="DU543" s="96"/>
      <c r="DV543" s="96"/>
      <c r="DW543" s="96"/>
      <c r="DX543" s="96"/>
      <c r="DY543" s="96"/>
      <c r="DZ543" s="96"/>
      <c r="EA543" s="96"/>
      <c r="EB543" s="96"/>
      <c r="EC543" s="96"/>
      <c r="ED543" s="96"/>
      <c r="EE543" s="96"/>
      <c r="EF543" s="96"/>
      <c r="EG543" s="96"/>
      <c r="EH543" s="96"/>
    </row>
    <row r="544" spans="1:138">
      <c r="B544" s="105" t="s">
        <v>676</v>
      </c>
      <c r="C544" s="106" t="s">
        <v>153</v>
      </c>
      <c r="H544" s="96"/>
      <c r="I544" s="96"/>
      <c r="J544" s="96"/>
      <c r="K544" s="96"/>
      <c r="L544" s="96"/>
      <c r="M544" s="96"/>
      <c r="N544" s="96"/>
      <c r="O544" s="96"/>
      <c r="P544" s="96"/>
      <c r="Q544" s="96"/>
      <c r="R544" s="96"/>
      <c r="S544" s="96"/>
      <c r="T544" s="100"/>
      <c r="U544" s="100"/>
      <c r="V544" s="100"/>
      <c r="W544" s="96"/>
      <c r="X544" s="96"/>
      <c r="Y544" s="96"/>
      <c r="Z544" s="96"/>
      <c r="AA544" s="96"/>
      <c r="AB544" s="96"/>
      <c r="AC544" s="96"/>
      <c r="AD544" s="96"/>
      <c r="AE544" s="96"/>
      <c r="AF544" s="94"/>
      <c r="AG544" s="94"/>
      <c r="AH544" s="100"/>
      <c r="AI544" s="100"/>
      <c r="AJ544" s="100"/>
      <c r="AK544" s="100"/>
      <c r="AL544" s="100"/>
      <c r="AM544" s="100"/>
      <c r="AN544" s="100"/>
      <c r="AO544" s="100"/>
      <c r="AP544" s="100"/>
      <c r="AQ544" s="100"/>
      <c r="AR544" s="100"/>
      <c r="AS544" s="100"/>
      <c r="AT544" s="100"/>
      <c r="AU544" s="100"/>
      <c r="AV544" s="100"/>
      <c r="AW544" s="100"/>
      <c r="AX544" s="100"/>
      <c r="AY544" s="100"/>
      <c r="AZ544" s="96"/>
      <c r="BA544" s="96"/>
      <c r="BB544" s="96"/>
      <c r="BC544" s="96"/>
      <c r="BD544" s="96"/>
      <c r="BE544" s="96"/>
      <c r="BF544" s="96"/>
      <c r="BG544" s="96"/>
      <c r="BH544" s="96"/>
      <c r="BI544" s="96"/>
      <c r="BJ544" s="96"/>
      <c r="BK544" s="96"/>
      <c r="BL544" s="96"/>
      <c r="BM544" s="96"/>
      <c r="BN544" s="96"/>
      <c r="BO544" s="96"/>
      <c r="BP544" s="96"/>
      <c r="BQ544" s="96"/>
      <c r="BR544" s="96"/>
      <c r="BS544" s="96"/>
      <c r="BT544" s="96"/>
      <c r="BU544" s="96"/>
      <c r="BV544" s="96"/>
      <c r="BW544" s="96"/>
      <c r="BX544" s="96"/>
      <c r="BY544" s="96"/>
      <c r="BZ544" s="96"/>
      <c r="CA544" s="96"/>
      <c r="CB544" s="96"/>
      <c r="CC544" s="96"/>
      <c r="CD544" s="96"/>
      <c r="CE544" s="96"/>
      <c r="CF544" s="96"/>
      <c r="CG544" s="96"/>
      <c r="CH544" s="96"/>
      <c r="CI544" s="183"/>
      <c r="CJ544" s="183"/>
      <c r="CK544" s="183"/>
      <c r="CL544" s="183"/>
      <c r="CM544" s="183"/>
      <c r="CN544" s="183"/>
      <c r="CO544" s="183"/>
      <c r="CP544" s="183"/>
      <c r="CQ544" s="183"/>
      <c r="CR544" s="183"/>
      <c r="CS544" s="183"/>
      <c r="CT544" s="183"/>
      <c r="CU544" s="183"/>
      <c r="CV544" s="183"/>
      <c r="CW544" s="183"/>
      <c r="CX544" s="96"/>
      <c r="CY544" s="96"/>
      <c r="CZ544" s="96"/>
      <c r="DA544" s="96"/>
      <c r="DB544" s="96"/>
      <c r="DC544" s="96"/>
      <c r="DD544" s="96"/>
      <c r="DE544" s="96"/>
      <c r="DF544" s="96"/>
      <c r="DG544" s="96"/>
      <c r="DH544" s="96"/>
      <c r="DI544" s="96"/>
      <c r="DJ544" s="96"/>
      <c r="DK544" s="96"/>
      <c r="DL544" s="96"/>
      <c r="DM544" s="96"/>
      <c r="DN544" s="96"/>
      <c r="DO544" s="96"/>
      <c r="DP544" s="96"/>
      <c r="DQ544" s="96"/>
      <c r="DR544" s="96"/>
      <c r="DS544" s="96"/>
      <c r="DT544" s="96"/>
      <c r="DU544" s="96"/>
      <c r="DV544" s="96"/>
      <c r="DW544" s="96"/>
      <c r="DX544" s="96"/>
      <c r="DY544" s="96"/>
      <c r="DZ544" s="96"/>
      <c r="EA544" s="96"/>
      <c r="EB544" s="96"/>
      <c r="EC544" s="96"/>
      <c r="ED544" s="96"/>
      <c r="EE544" s="96"/>
      <c r="EF544" s="96"/>
      <c r="EG544" s="96"/>
      <c r="EH544" s="96"/>
    </row>
    <row r="545" spans="2:138" ht="15" customHeight="1">
      <c r="B545" s="104" t="s">
        <v>677</v>
      </c>
      <c r="C545" s="106" t="s">
        <v>678</v>
      </c>
      <c r="H545" s="127">
        <v>66.64</v>
      </c>
      <c r="I545" s="127">
        <v>83.52</v>
      </c>
      <c r="J545" s="127">
        <v>130.16</v>
      </c>
      <c r="K545" s="127">
        <v>118.5</v>
      </c>
      <c r="L545" s="127">
        <v>123.29</v>
      </c>
      <c r="M545" s="127">
        <v>102.49883333333332</v>
      </c>
      <c r="N545" s="128">
        <v>113.81354838709679</v>
      </c>
      <c r="O545" s="128">
        <v>144.31504838709677</v>
      </c>
      <c r="P545" s="128">
        <v>130.70933333333335</v>
      </c>
      <c r="Q545" s="128">
        <v>147</v>
      </c>
      <c r="R545" s="128">
        <v>123.9</v>
      </c>
      <c r="S545" s="128">
        <v>154.94338709677419</v>
      </c>
      <c r="T545" s="241">
        <v>136</v>
      </c>
      <c r="U545" s="241">
        <v>140.36000000000001</v>
      </c>
      <c r="V545" s="241">
        <v>132.46387096774191</v>
      </c>
      <c r="W545" s="127"/>
      <c r="X545" s="127"/>
      <c r="Y545" s="127"/>
      <c r="Z545" s="127"/>
      <c r="AA545" s="127"/>
      <c r="AB545" s="127"/>
      <c r="AC545" s="127"/>
      <c r="AD545" s="127"/>
      <c r="AE545" s="127"/>
      <c r="AF545" s="94"/>
      <c r="AG545" s="94"/>
      <c r="AH545" s="100"/>
      <c r="AI545" s="100"/>
      <c r="AJ545" s="100"/>
      <c r="AK545" s="100"/>
      <c r="AL545" s="100"/>
      <c r="AM545" s="100"/>
      <c r="AN545" s="100"/>
      <c r="AO545" s="100"/>
      <c r="AP545" s="100"/>
      <c r="AQ545" s="100"/>
      <c r="AR545" s="100"/>
      <c r="AS545" s="100"/>
      <c r="AT545" s="100"/>
      <c r="AU545" s="100"/>
      <c r="AV545" s="100"/>
      <c r="AW545" s="100"/>
      <c r="AX545" s="100"/>
      <c r="AY545" s="100"/>
      <c r="AZ545" s="128">
        <v>87.245000000000005</v>
      </c>
      <c r="BA545" s="128">
        <v>89.898571428571429</v>
      </c>
      <c r="BB545" s="128">
        <v>78.94714285714285</v>
      </c>
      <c r="BC545" s="128">
        <v>84.592142857142861</v>
      </c>
      <c r="BD545" s="128">
        <v>97.092142857142861</v>
      </c>
      <c r="BE545" s="128">
        <v>101.83071428571429</v>
      </c>
      <c r="BF545" s="128">
        <v>100.54642857142858</v>
      </c>
      <c r="BG545" s="128">
        <v>110.00642857142859</v>
      </c>
      <c r="BH545" s="128">
        <v>68.984999999999999</v>
      </c>
      <c r="BI545" s="128">
        <v>113.70785714285714</v>
      </c>
      <c r="BJ545" s="128">
        <v>121.00142857142858</v>
      </c>
      <c r="BK545" s="128">
        <v>127.97142857142858</v>
      </c>
      <c r="BL545" s="128">
        <v>132</v>
      </c>
      <c r="BM545" s="128">
        <v>98.319285714285698</v>
      </c>
      <c r="BN545" s="128">
        <v>138.08092857142859</v>
      </c>
      <c r="BO545" s="128">
        <v>174.12857142857141</v>
      </c>
      <c r="BP545" s="128">
        <v>175.17928571428573</v>
      </c>
      <c r="BQ545" s="128">
        <v>108.23642857142856</v>
      </c>
      <c r="BR545" s="128">
        <v>110</v>
      </c>
      <c r="BS545" s="128">
        <v>117</v>
      </c>
      <c r="BT545" s="128">
        <v>102</v>
      </c>
      <c r="BU545" s="128">
        <v>103</v>
      </c>
      <c r="BV545" s="128">
        <v>119.78142857142858</v>
      </c>
      <c r="BW545" s="128">
        <v>116</v>
      </c>
      <c r="BX545" s="128">
        <v>112.62285714285716</v>
      </c>
      <c r="BY545" s="128">
        <v>127.9742857142857</v>
      </c>
      <c r="BZ545" s="128">
        <v>119.73214285714286</v>
      </c>
      <c r="CA545" s="128">
        <v>117.39214285714284</v>
      </c>
      <c r="CB545" s="128">
        <v>130</v>
      </c>
      <c r="CC545" s="128">
        <v>140</v>
      </c>
      <c r="CD545" s="128">
        <v>126</v>
      </c>
      <c r="CE545" s="128">
        <v>159.76000000000002</v>
      </c>
      <c r="CF545" s="128">
        <v>169</v>
      </c>
      <c r="CG545" s="128">
        <v>176</v>
      </c>
      <c r="CH545" s="128">
        <v>184.3592857142857</v>
      </c>
      <c r="CI545" s="100">
        <v>175.31047619047621</v>
      </c>
      <c r="CJ545" s="100">
        <v>188.63011904761908</v>
      </c>
      <c r="CK545" s="192">
        <v>148.50357142857143</v>
      </c>
      <c r="CL545" s="192">
        <v>158.04500000000002</v>
      </c>
      <c r="CM545" s="192">
        <v>179.5</v>
      </c>
      <c r="CN545" s="192">
        <v>146.9</v>
      </c>
      <c r="CO545" s="192">
        <v>121.3</v>
      </c>
      <c r="CP545" s="192">
        <v>96.752857142857138</v>
      </c>
      <c r="CQ545" s="192">
        <v>102.52428571428572</v>
      </c>
      <c r="CR545" s="192">
        <v>103.65642857142858</v>
      </c>
      <c r="CS545" s="192">
        <v>97.72571428571429</v>
      </c>
      <c r="CT545" s="192">
        <v>99.396428571428572</v>
      </c>
      <c r="CU545" s="192">
        <v>109.4392857142857</v>
      </c>
      <c r="CV545" s="192">
        <v>96.66857142857144</v>
      </c>
      <c r="CW545" s="192">
        <v>126.2</v>
      </c>
      <c r="CX545" s="128">
        <v>127.50928571428571</v>
      </c>
      <c r="CY545" s="128"/>
      <c r="CZ545" s="128"/>
      <c r="DA545" s="128"/>
      <c r="DB545" s="128"/>
      <c r="DC545" s="128"/>
      <c r="DD545" s="128"/>
      <c r="DE545" s="128"/>
      <c r="DF545" s="128"/>
      <c r="DG545" s="128"/>
      <c r="DH545" s="128"/>
      <c r="DI545" s="128"/>
      <c r="DJ545" s="128"/>
      <c r="DK545" s="128"/>
      <c r="DL545" s="128"/>
      <c r="DM545" s="128"/>
      <c r="DN545" s="128"/>
      <c r="DO545" s="128"/>
      <c r="DP545" s="128"/>
      <c r="DQ545" s="128"/>
      <c r="DR545" s="128"/>
      <c r="DS545" s="128"/>
      <c r="DT545" s="128"/>
      <c r="DU545" s="128"/>
      <c r="DV545" s="128"/>
      <c r="DW545" s="128"/>
      <c r="DX545" s="128"/>
      <c r="DY545" s="128"/>
      <c r="DZ545" s="128"/>
      <c r="EA545" s="128"/>
      <c r="EB545" s="128"/>
      <c r="EC545" s="128"/>
      <c r="ED545" s="128"/>
      <c r="EE545" s="128"/>
      <c r="EF545" s="128"/>
      <c r="EG545" s="128"/>
      <c r="EH545" s="128"/>
    </row>
    <row r="546" spans="2:138" s="264" customFormat="1" ht="15" customHeight="1">
      <c r="B546" s="255" t="s">
        <v>679</v>
      </c>
      <c r="C546" s="253"/>
      <c r="D546" s="263"/>
      <c r="E546" s="263"/>
      <c r="F546" s="263"/>
      <c r="H546" s="269"/>
      <c r="I546" s="269"/>
      <c r="J546" s="269"/>
      <c r="K546" s="269"/>
      <c r="L546" s="269"/>
      <c r="M546" s="269"/>
      <c r="N546" s="269"/>
      <c r="O546" s="269"/>
      <c r="P546" s="269"/>
      <c r="Q546" s="269"/>
      <c r="R546" s="269"/>
      <c r="S546" s="269"/>
      <c r="T546" s="268"/>
      <c r="U546" s="268"/>
      <c r="V546" s="268"/>
      <c r="W546" s="269"/>
      <c r="X546" s="269"/>
      <c r="Y546" s="269"/>
      <c r="Z546" s="269"/>
      <c r="AA546" s="269"/>
      <c r="AB546" s="269"/>
      <c r="AC546" s="269"/>
      <c r="AD546" s="269"/>
      <c r="AE546" s="269"/>
      <c r="AF546" s="269"/>
      <c r="AG546" s="269"/>
      <c r="AH546" s="268"/>
      <c r="AI546" s="268"/>
      <c r="AJ546" s="268"/>
      <c r="AK546" s="268"/>
      <c r="AL546" s="268"/>
      <c r="AM546" s="268"/>
      <c r="AN546" s="268"/>
      <c r="AO546" s="268"/>
      <c r="AP546" s="268"/>
      <c r="AQ546" s="268"/>
      <c r="AR546" s="268"/>
      <c r="AS546" s="268"/>
      <c r="AT546" s="268"/>
      <c r="AU546" s="268"/>
      <c r="AV546" s="268"/>
      <c r="AW546" s="268"/>
      <c r="AX546" s="268"/>
      <c r="AY546" s="268"/>
      <c r="AZ546" s="269"/>
      <c r="BA546" s="269"/>
      <c r="BB546" s="269"/>
      <c r="BC546" s="269"/>
      <c r="BD546" s="269"/>
      <c r="BE546" s="269"/>
      <c r="BF546" s="269"/>
      <c r="BG546" s="269"/>
      <c r="BH546" s="269"/>
      <c r="BI546" s="269"/>
      <c r="BJ546" s="269"/>
      <c r="BK546" s="269"/>
      <c r="BL546" s="269"/>
      <c r="BM546" s="269"/>
      <c r="BN546" s="269"/>
      <c r="BO546" s="269"/>
      <c r="BP546" s="269"/>
      <c r="BQ546" s="269"/>
      <c r="BR546" s="269"/>
      <c r="BS546" s="269"/>
      <c r="BT546" s="269"/>
      <c r="BU546" s="269"/>
      <c r="BV546" s="269"/>
      <c r="BW546" s="269"/>
      <c r="BX546" s="269"/>
      <c r="BY546" s="269"/>
      <c r="BZ546" s="269"/>
      <c r="CA546" s="269"/>
      <c r="CB546" s="269"/>
      <c r="CC546" s="269"/>
      <c r="CD546" s="269"/>
      <c r="CE546" s="269"/>
      <c r="CF546" s="269"/>
      <c r="CG546" s="269"/>
      <c r="CH546" s="269"/>
      <c r="CI546" s="268"/>
      <c r="CJ546" s="268"/>
      <c r="CK546" s="268"/>
      <c r="CL546" s="268"/>
      <c r="CM546" s="268"/>
      <c r="CN546" s="268"/>
      <c r="CO546" s="268"/>
      <c r="CP546" s="268"/>
      <c r="CQ546" s="268"/>
      <c r="CR546" s="268"/>
      <c r="CS546" s="268"/>
      <c r="CT546" s="268"/>
      <c r="CU546" s="268"/>
      <c r="CV546" s="268"/>
      <c r="CW546" s="268"/>
      <c r="CX546" s="269"/>
      <c r="CY546" s="269"/>
      <c r="CZ546" s="269"/>
      <c r="DA546" s="269"/>
      <c r="DB546" s="269"/>
      <c r="DC546" s="269"/>
      <c r="DD546" s="269"/>
      <c r="DE546" s="269"/>
      <c r="DF546" s="269"/>
      <c r="DG546" s="269"/>
      <c r="DH546" s="269"/>
      <c r="DI546" s="269"/>
      <c r="DJ546" s="269"/>
      <c r="DK546" s="269"/>
      <c r="DL546" s="269"/>
      <c r="DM546" s="269"/>
      <c r="DN546" s="269"/>
      <c r="DO546" s="269"/>
      <c r="DP546" s="269"/>
      <c r="DQ546" s="269"/>
      <c r="DR546" s="269"/>
      <c r="DS546" s="269"/>
      <c r="DT546" s="269"/>
      <c r="DU546" s="269"/>
      <c r="DV546" s="269"/>
      <c r="DW546" s="269"/>
      <c r="DX546" s="269"/>
      <c r="DY546" s="269"/>
      <c r="DZ546" s="269"/>
      <c r="EA546" s="269"/>
      <c r="EB546" s="269"/>
      <c r="EC546" s="269"/>
      <c r="ED546" s="269"/>
      <c r="EE546" s="269"/>
      <c r="EF546" s="269"/>
      <c r="EG546" s="269"/>
      <c r="EH546" s="269"/>
    </row>
    <row r="547" spans="2:138" ht="15" customHeight="1">
      <c r="B547" s="104" t="s">
        <v>680</v>
      </c>
      <c r="C547" s="106" t="s">
        <v>183</v>
      </c>
      <c r="H547" s="129">
        <v>0.72705886721873525</v>
      </c>
      <c r="I547" s="129">
        <v>0.70512929252104906</v>
      </c>
      <c r="J547" s="129">
        <v>0.66291821474777246</v>
      </c>
      <c r="K547" s="129">
        <v>0.44948181898378309</v>
      </c>
      <c r="L547" s="129">
        <v>0.49371204380455774</v>
      </c>
      <c r="M547" s="129">
        <v>0.66697291809423653</v>
      </c>
      <c r="N547" s="129">
        <v>0.73414638413920641</v>
      </c>
      <c r="O547" s="129">
        <v>0.74153298773819287</v>
      </c>
      <c r="P547" s="129">
        <v>0.72898234914854698</v>
      </c>
      <c r="Q547" s="129">
        <v>0.71601476284739085</v>
      </c>
      <c r="R547" s="129">
        <v>0.74</v>
      </c>
      <c r="S547" s="129">
        <v>0.69730098972635646</v>
      </c>
      <c r="T547" s="150">
        <v>0.52</v>
      </c>
      <c r="U547" s="150">
        <v>0.62409106884390886</v>
      </c>
      <c r="V547" s="150">
        <v>0.46310413808706641</v>
      </c>
      <c r="W547" s="129"/>
      <c r="X547" s="129"/>
      <c r="Y547" s="129"/>
      <c r="Z547" s="129"/>
      <c r="AA547" s="129"/>
      <c r="AB547" s="129"/>
      <c r="AC547" s="129"/>
      <c r="AD547" s="129"/>
      <c r="AE547" s="129"/>
      <c r="AF547" s="198"/>
      <c r="AG547" s="198"/>
      <c r="AH547" s="155"/>
      <c r="AI547" s="155"/>
      <c r="AJ547" s="155"/>
      <c r="AK547" s="155"/>
      <c r="AL547" s="155"/>
      <c r="AM547" s="155"/>
      <c r="AN547" s="155"/>
      <c r="AO547" s="155"/>
      <c r="AP547" s="155"/>
      <c r="AQ547" s="155"/>
      <c r="AR547" s="155"/>
      <c r="AS547" s="155"/>
      <c r="AT547" s="155"/>
      <c r="AU547" s="155"/>
      <c r="AV547" s="155"/>
      <c r="AW547" s="155"/>
      <c r="AX547" s="155"/>
      <c r="AY547" s="155"/>
      <c r="AZ547" s="129">
        <v>0.46</v>
      </c>
      <c r="BA547" s="129">
        <v>0.57999999999999996</v>
      </c>
      <c r="BB547" s="129">
        <v>0.43</v>
      </c>
      <c r="BC547" s="129">
        <v>0.52</v>
      </c>
      <c r="BD547" s="129">
        <v>0.59</v>
      </c>
      <c r="BE547" s="129">
        <v>0.62</v>
      </c>
      <c r="BF547" s="129">
        <v>0.71</v>
      </c>
      <c r="BG547" s="129">
        <v>0.71</v>
      </c>
      <c r="BH547" s="129">
        <v>0.73</v>
      </c>
      <c r="BI547" s="129">
        <v>0.74</v>
      </c>
      <c r="BJ547" s="129">
        <v>0.74</v>
      </c>
      <c r="BK547" s="129">
        <v>0.73</v>
      </c>
      <c r="BL547" s="129">
        <v>0.74</v>
      </c>
      <c r="BM547" s="129">
        <v>0.77</v>
      </c>
      <c r="BN547" s="129">
        <v>0.71</v>
      </c>
      <c r="BO547" s="129">
        <v>0.75</v>
      </c>
      <c r="BP547" s="129">
        <v>0.74</v>
      </c>
      <c r="BQ547" s="129">
        <v>0.75</v>
      </c>
      <c r="BR547" s="129">
        <v>0.69</v>
      </c>
      <c r="BS547" s="129">
        <v>0.71</v>
      </c>
      <c r="BT547" s="129">
        <v>0.77</v>
      </c>
      <c r="BU547" s="129">
        <v>0.72</v>
      </c>
      <c r="BV547" s="129">
        <v>0.71393194043757791</v>
      </c>
      <c r="BW547" s="129">
        <v>0.68</v>
      </c>
      <c r="BX547" s="129">
        <v>0.74186277393020428</v>
      </c>
      <c r="BY547" s="129">
        <v>0.73541001319387733</v>
      </c>
      <c r="BZ547" s="129">
        <v>0.72885454684736706</v>
      </c>
      <c r="CA547" s="129">
        <v>0.7481209549775012</v>
      </c>
      <c r="CB547" s="129">
        <v>0.76</v>
      </c>
      <c r="CC547" s="129">
        <v>0.8</v>
      </c>
      <c r="CD547" s="129">
        <v>0.76</v>
      </c>
      <c r="CE547" s="129">
        <v>0.74640662886096099</v>
      </c>
      <c r="CF547" s="102">
        <v>0.64</v>
      </c>
      <c r="CG547" s="102">
        <v>0.59</v>
      </c>
      <c r="CH547" s="102">
        <v>0.76572986638140905</v>
      </c>
      <c r="CI547" s="155">
        <v>0.56554615983599532</v>
      </c>
      <c r="CJ547" s="155">
        <v>0.66329022607159827</v>
      </c>
      <c r="CK547" s="155">
        <v>0.48663281945949327</v>
      </c>
      <c r="CL547" s="155">
        <v>0.3602020582744167</v>
      </c>
      <c r="CM547" s="155">
        <v>0.56999999999999995</v>
      </c>
      <c r="CN547" s="155">
        <v>0.71</v>
      </c>
      <c r="CO547" s="155">
        <v>0.61</v>
      </c>
      <c r="CP547" s="155">
        <v>0.58573415185584476</v>
      </c>
      <c r="CQ547" s="155">
        <v>0.52856804191516948</v>
      </c>
      <c r="CR547" s="155">
        <v>0.48020990499761335</v>
      </c>
      <c r="CS547" s="155">
        <v>0.51142659318694805</v>
      </c>
      <c r="CT547" s="155">
        <v>0.41819448807585835</v>
      </c>
      <c r="CU547" s="155">
        <v>0.46320840081167008</v>
      </c>
      <c r="CV547" s="155">
        <v>0.43994889145427069</v>
      </c>
      <c r="CW547" s="155">
        <v>0.46</v>
      </c>
      <c r="CX547" s="102">
        <v>0.62706536673896851</v>
      </c>
      <c r="CY547" s="102"/>
      <c r="CZ547" s="102"/>
      <c r="DA547" s="102"/>
      <c r="DB547" s="102"/>
      <c r="DC547" s="102"/>
      <c r="DD547" s="102"/>
      <c r="DE547" s="102"/>
      <c r="DF547" s="102"/>
      <c r="DG547" s="102"/>
      <c r="DH547" s="102"/>
      <c r="DI547" s="102"/>
      <c r="DJ547" s="102"/>
      <c r="DK547" s="102"/>
      <c r="DL547" s="102"/>
      <c r="DM547" s="102"/>
      <c r="DN547" s="102"/>
      <c r="DO547" s="102"/>
      <c r="DP547" s="102"/>
      <c r="DQ547" s="102"/>
      <c r="DR547" s="102"/>
      <c r="DS547" s="102"/>
      <c r="DT547" s="102"/>
      <c r="DU547" s="102"/>
      <c r="DV547" s="102"/>
      <c r="DW547" s="102"/>
      <c r="DX547" s="102"/>
      <c r="DY547" s="102"/>
      <c r="DZ547" s="102"/>
      <c r="EA547" s="102"/>
      <c r="EB547" s="102"/>
      <c r="EC547" s="102"/>
      <c r="ED547" s="102"/>
      <c r="EE547" s="102"/>
      <c r="EF547" s="102"/>
      <c r="EG547" s="102"/>
      <c r="EH547" s="102"/>
    </row>
    <row r="548" spans="2:138" ht="15" customHeight="1">
      <c r="B548" s="104" t="s">
        <v>681</v>
      </c>
      <c r="C548" s="106" t="s">
        <v>682</v>
      </c>
      <c r="H548" s="96">
        <v>422163</v>
      </c>
      <c r="I548" s="96">
        <v>393379</v>
      </c>
      <c r="J548" s="96">
        <v>405012</v>
      </c>
      <c r="K548" s="96">
        <v>225379</v>
      </c>
      <c r="L548" s="96">
        <v>307764</v>
      </c>
      <c r="M548" s="96">
        <v>406860</v>
      </c>
      <c r="N548" s="96">
        <v>455549</v>
      </c>
      <c r="O548" s="96">
        <v>437046</v>
      </c>
      <c r="P548" s="96">
        <v>437074</v>
      </c>
      <c r="Q548" s="96">
        <v>456132</v>
      </c>
      <c r="R548" s="96">
        <v>424281</v>
      </c>
      <c r="S548" s="96">
        <v>433657</v>
      </c>
      <c r="T548" s="183">
        <v>336984</v>
      </c>
      <c r="U548" s="183">
        <v>361892</v>
      </c>
      <c r="V548" s="183">
        <v>293789</v>
      </c>
      <c r="W548" s="96"/>
      <c r="X548" s="96"/>
      <c r="Y548" s="96"/>
      <c r="Z548" s="96"/>
      <c r="AA548" s="96"/>
      <c r="AB548" s="96"/>
      <c r="AC548" s="96"/>
      <c r="AD548" s="96"/>
      <c r="AE548" s="96"/>
      <c r="AF548" s="93"/>
      <c r="AG548" s="93"/>
      <c r="AH548" s="183"/>
      <c r="AI548" s="183"/>
      <c r="AJ548" s="183"/>
      <c r="AK548" s="183"/>
      <c r="AL548" s="183"/>
      <c r="AM548" s="183"/>
      <c r="AN548" s="183"/>
      <c r="AO548" s="183"/>
      <c r="AP548" s="183"/>
      <c r="AQ548" s="183"/>
      <c r="AR548" s="183"/>
      <c r="AS548" s="183"/>
      <c r="AT548" s="183"/>
      <c r="AU548" s="183"/>
      <c r="AV548" s="183"/>
      <c r="AW548" s="183"/>
      <c r="AX548" s="183"/>
      <c r="AY548" s="183"/>
      <c r="AZ548" s="96">
        <v>64152</v>
      </c>
      <c r="BA548" s="96">
        <v>83375</v>
      </c>
      <c r="BB548" s="96">
        <v>62870</v>
      </c>
      <c r="BC548" s="96">
        <v>70776</v>
      </c>
      <c r="BD548" s="96">
        <v>80344</v>
      </c>
      <c r="BE548" s="96">
        <v>95039</v>
      </c>
      <c r="BF548" s="96">
        <v>104672</v>
      </c>
      <c r="BG548" s="96">
        <v>101572</v>
      </c>
      <c r="BH548" s="96">
        <v>90272</v>
      </c>
      <c r="BI548" s="96">
        <v>108620</v>
      </c>
      <c r="BJ548" s="96">
        <v>101741</v>
      </c>
      <c r="BK548" s="96">
        <v>100897</v>
      </c>
      <c r="BL548" s="96">
        <v>109276</v>
      </c>
      <c r="BM548" s="96">
        <v>80812</v>
      </c>
      <c r="BN548" s="96">
        <v>110511</v>
      </c>
      <c r="BO548" s="96">
        <v>101875</v>
      </c>
      <c r="BP548" s="96">
        <v>97158</v>
      </c>
      <c r="BQ548" s="96">
        <v>102692</v>
      </c>
      <c r="BR548" s="96">
        <v>90540</v>
      </c>
      <c r="BS548" s="96">
        <v>103952</v>
      </c>
      <c r="BT548" s="96">
        <v>110398</v>
      </c>
      <c r="BU548" s="96">
        <v>103692</v>
      </c>
      <c r="BV548" s="96">
        <v>106373</v>
      </c>
      <c r="BW548" s="96">
        <v>94794</v>
      </c>
      <c r="BX548" s="96">
        <v>109588</v>
      </c>
      <c r="BY548" s="96">
        <v>102023</v>
      </c>
      <c r="BZ548" s="96">
        <v>103576</v>
      </c>
      <c r="CA548" s="96">
        <v>90278</v>
      </c>
      <c r="CB548" s="96">
        <v>95189</v>
      </c>
      <c r="CC548" s="96">
        <v>103502</v>
      </c>
      <c r="CD548" s="96">
        <v>112833</v>
      </c>
      <c r="CE548" s="96">
        <v>105108</v>
      </c>
      <c r="CF548" s="96">
        <v>89283</v>
      </c>
      <c r="CG548" s="96">
        <v>84833</v>
      </c>
      <c r="CH548" s="96">
        <v>106235</v>
      </c>
      <c r="CI548" s="183">
        <v>85035</v>
      </c>
      <c r="CJ548" s="183">
        <v>84399</v>
      </c>
      <c r="CK548" s="183">
        <v>75405</v>
      </c>
      <c r="CL548" s="183">
        <v>52643</v>
      </c>
      <c r="CM548" s="183">
        <v>85448</v>
      </c>
      <c r="CN548" s="183">
        <v>101616</v>
      </c>
      <c r="CO548" s="183">
        <v>99464</v>
      </c>
      <c r="CP548" s="183">
        <v>81444</v>
      </c>
      <c r="CQ548" s="183">
        <v>74585</v>
      </c>
      <c r="CR548" s="183">
        <v>71153</v>
      </c>
      <c r="CS548" s="183">
        <v>71456</v>
      </c>
      <c r="CT548" s="183">
        <v>59783</v>
      </c>
      <c r="CU548" s="183">
        <v>65192</v>
      </c>
      <c r="CV548" s="183">
        <v>66133</v>
      </c>
      <c r="CW548" s="183">
        <v>67377</v>
      </c>
      <c r="CX548" s="96">
        <v>93691</v>
      </c>
      <c r="CY548" s="96"/>
      <c r="CZ548" s="96"/>
      <c r="DA548" s="96"/>
      <c r="DB548" s="96"/>
      <c r="DC548" s="96"/>
      <c r="DD548" s="96"/>
      <c r="DE548" s="96"/>
      <c r="DF548" s="96"/>
      <c r="DG548" s="96"/>
      <c r="DH548" s="96"/>
      <c r="DI548" s="96"/>
      <c r="DJ548" s="96"/>
      <c r="DK548" s="96"/>
      <c r="DL548" s="96"/>
      <c r="DM548" s="96"/>
      <c r="DN548" s="96"/>
      <c r="DO548" s="96"/>
      <c r="DP548" s="96"/>
      <c r="DQ548" s="96"/>
      <c r="DR548" s="96"/>
      <c r="DS548" s="96"/>
      <c r="DT548" s="96"/>
      <c r="DU548" s="96"/>
      <c r="DV548" s="96"/>
      <c r="DW548" s="96"/>
      <c r="DX548" s="96"/>
      <c r="DY548" s="96"/>
      <c r="DZ548" s="96"/>
      <c r="EA548" s="96"/>
      <c r="EB548" s="96"/>
      <c r="EC548" s="96"/>
      <c r="ED548" s="96"/>
      <c r="EE548" s="96"/>
      <c r="EF548" s="96"/>
      <c r="EG548" s="96"/>
      <c r="EH548" s="96"/>
    </row>
    <row r="549" spans="2:138" ht="15" customHeight="1">
      <c r="B549" s="104" t="s">
        <v>683</v>
      </c>
      <c r="C549" s="106" t="s">
        <v>682</v>
      </c>
      <c r="H549" s="96">
        <v>675979.24747432675</v>
      </c>
      <c r="I549" s="96">
        <v>448609.47824237356</v>
      </c>
      <c r="J549" s="96">
        <v>511397.4385232795</v>
      </c>
      <c r="K549" s="96">
        <v>759607.05651663337</v>
      </c>
      <c r="L549" s="96">
        <v>890033.78318841057</v>
      </c>
      <c r="M549" s="96">
        <v>653486.61749408906</v>
      </c>
      <c r="N549" s="96">
        <v>846003.32222848805</v>
      </c>
      <c r="O549" s="96">
        <v>1031830.9243977163</v>
      </c>
      <c r="P549" s="96">
        <v>1249151.4904686823</v>
      </c>
      <c r="Q549" s="96">
        <v>1017276.2947360147</v>
      </c>
      <c r="R549" s="96">
        <v>1233173</v>
      </c>
      <c r="S549" s="96">
        <v>666652.28659044579</v>
      </c>
      <c r="T549" s="183">
        <v>783166</v>
      </c>
      <c r="U549" s="183">
        <v>459637.71585474722</v>
      </c>
      <c r="V549" s="183">
        <v>804238.01333318837</v>
      </c>
      <c r="W549" s="96"/>
      <c r="X549" s="96"/>
      <c r="Y549" s="96"/>
      <c r="Z549" s="96"/>
      <c r="AA549" s="96"/>
      <c r="AB549" s="96"/>
      <c r="AC549" s="96"/>
      <c r="AD549" s="96"/>
      <c r="AE549" s="96"/>
      <c r="AF549" s="93"/>
      <c r="AG549" s="93"/>
      <c r="AH549" s="183"/>
      <c r="AI549" s="183"/>
      <c r="AJ549" s="183"/>
      <c r="AK549" s="183"/>
      <c r="AL549" s="183"/>
      <c r="AM549" s="183"/>
      <c r="AN549" s="183"/>
      <c r="AO549" s="183"/>
      <c r="AP549" s="183"/>
      <c r="AQ549" s="183"/>
      <c r="AR549" s="183"/>
      <c r="AS549" s="183"/>
      <c r="AT549" s="183"/>
      <c r="AU549" s="183"/>
      <c r="AV549" s="183"/>
      <c r="AW549" s="183"/>
      <c r="AX549" s="183"/>
      <c r="AY549" s="183"/>
      <c r="AZ549" s="96">
        <v>877338.90407684119</v>
      </c>
      <c r="BA549" s="96">
        <v>818371.4588132021</v>
      </c>
      <c r="BB549" s="96">
        <v>754797.50789562007</v>
      </c>
      <c r="BC549" s="96">
        <v>697424.88666706579</v>
      </c>
      <c r="BD549" s="96">
        <v>890033.78318841103</v>
      </c>
      <c r="BE549" s="96">
        <v>830819.64262511116</v>
      </c>
      <c r="BF549" s="96">
        <v>764448.62397623062</v>
      </c>
      <c r="BG549" s="96">
        <v>705400.84318400035</v>
      </c>
      <c r="BH549" s="96">
        <v>653487</v>
      </c>
      <c r="BI549" s="96">
        <v>587288</v>
      </c>
      <c r="BJ549" s="96">
        <v>526402</v>
      </c>
      <c r="BK549" s="96">
        <v>470660</v>
      </c>
      <c r="BL549" s="96">
        <v>846003</v>
      </c>
      <c r="BM549" s="96">
        <v>808921</v>
      </c>
      <c r="BN549" s="96">
        <v>927882</v>
      </c>
      <c r="BO549" s="96">
        <v>1133878</v>
      </c>
      <c r="BP549" s="96">
        <v>1083481</v>
      </c>
      <c r="BQ549" s="96">
        <v>1031831</v>
      </c>
      <c r="BR549" s="96">
        <v>986560</v>
      </c>
      <c r="BS549" s="96">
        <v>1111457</v>
      </c>
      <c r="BT549" s="96">
        <v>1316108</v>
      </c>
      <c r="BU549" s="96">
        <v>1249151</v>
      </c>
      <c r="BV549" s="96">
        <v>2296420.4180076485</v>
      </c>
      <c r="BW549" s="96">
        <v>1137123.8291953658</v>
      </c>
      <c r="BX549" s="96">
        <v>1076080.4219811973</v>
      </c>
      <c r="BY549" s="96">
        <v>1017276.2947360147</v>
      </c>
      <c r="BZ549" s="96">
        <v>950982.3999153832</v>
      </c>
      <c r="CA549" s="96">
        <v>1344978.7035418595</v>
      </c>
      <c r="CB549" s="96">
        <v>1287761</v>
      </c>
      <c r="CC549" s="96">
        <v>1233173</v>
      </c>
      <c r="CD549" s="96">
        <v>1171242</v>
      </c>
      <c r="CE549" s="96">
        <v>848168.58925004397</v>
      </c>
      <c r="CF549" s="96">
        <v>791009</v>
      </c>
      <c r="CG549" s="96">
        <v>990411</v>
      </c>
      <c r="CH549" s="96">
        <v>666652.28659044579</v>
      </c>
      <c r="CI549" s="183">
        <v>787416.90510798525</v>
      </c>
      <c r="CJ549" s="183">
        <v>526838.70337242726</v>
      </c>
      <c r="CK549" s="183">
        <v>648040.82847291417</v>
      </c>
      <c r="CL549" s="183">
        <v>648040.82847291417</v>
      </c>
      <c r="CM549" s="183">
        <v>783166</v>
      </c>
      <c r="CN549" s="183">
        <v>461576</v>
      </c>
      <c r="CO549" s="183">
        <v>387737</v>
      </c>
      <c r="CP549" s="183">
        <v>519763.6306305062</v>
      </c>
      <c r="CQ549" s="183">
        <v>783166.08839574177</v>
      </c>
      <c r="CR549" s="183">
        <v>461576.41190921236</v>
      </c>
      <c r="CS549" s="183">
        <v>590024.92538117338</v>
      </c>
      <c r="CT549" s="183">
        <v>804238.01333318837</v>
      </c>
      <c r="CU549" s="183">
        <v>804238.01333318837</v>
      </c>
      <c r="CV549" s="183">
        <v>671730.95815725345</v>
      </c>
      <c r="CW549" s="183">
        <v>606520</v>
      </c>
      <c r="CX549" s="96">
        <v>805456.76015750598</v>
      </c>
      <c r="CY549" s="96"/>
      <c r="CZ549" s="96"/>
      <c r="DA549" s="96"/>
      <c r="DB549" s="96"/>
      <c r="DC549" s="96"/>
      <c r="DD549" s="96"/>
      <c r="DE549" s="96"/>
      <c r="DF549" s="96"/>
      <c r="DG549" s="96"/>
      <c r="DH549" s="96"/>
      <c r="DI549" s="96"/>
      <c r="DJ549" s="96"/>
      <c r="DK549" s="96"/>
      <c r="DL549" s="96"/>
      <c r="DM549" s="96"/>
      <c r="DN549" s="96"/>
      <c r="DO549" s="96"/>
      <c r="DP549" s="96"/>
      <c r="DQ549" s="96"/>
      <c r="DR549" s="96"/>
      <c r="DS549" s="96"/>
      <c r="DT549" s="96"/>
      <c r="DU549" s="96"/>
      <c r="DV549" s="96"/>
      <c r="DW549" s="96"/>
      <c r="DX549" s="96"/>
      <c r="DY549" s="96"/>
      <c r="DZ549" s="96"/>
      <c r="EA549" s="96"/>
      <c r="EB549" s="96"/>
      <c r="EC549" s="96"/>
      <c r="ED549" s="96"/>
      <c r="EE549" s="96"/>
      <c r="EF549" s="96"/>
      <c r="EG549" s="96"/>
      <c r="EH549" s="96"/>
    </row>
    <row r="550" spans="2:138" ht="15" customHeight="1" thickBot="1">
      <c r="B550" s="121" t="s">
        <v>684</v>
      </c>
      <c r="C550" s="115" t="s">
        <v>682</v>
      </c>
      <c r="H550" s="96">
        <v>2335668.2056655884</v>
      </c>
      <c r="I550" s="96">
        <v>2203623.679219326</v>
      </c>
      <c r="J550" s="96">
        <v>1738324.89</v>
      </c>
      <c r="K550" s="96">
        <v>1390838.95</v>
      </c>
      <c r="L550" s="96">
        <v>957789.87</v>
      </c>
      <c r="M550" s="96">
        <v>909994.68</v>
      </c>
      <c r="N550" s="96">
        <v>1232892.7</v>
      </c>
      <c r="O550" s="96">
        <v>1763397.9</v>
      </c>
      <c r="P550" s="96">
        <v>2296420.4180076485</v>
      </c>
      <c r="Q550" s="96">
        <v>2457393.4612025437</v>
      </c>
      <c r="R550" s="96">
        <v>2643866</v>
      </c>
      <c r="S550" s="96">
        <v>2758539.5901935454</v>
      </c>
      <c r="T550" s="183">
        <v>2557843</v>
      </c>
      <c r="U550" s="183">
        <v>2158328.4739999999</v>
      </c>
      <c r="V550" s="183">
        <v>1861278.9709750018</v>
      </c>
      <c r="W550" s="96"/>
      <c r="X550" s="96"/>
      <c r="Y550" s="96"/>
      <c r="Z550" s="96"/>
      <c r="AA550" s="96"/>
      <c r="AB550" s="96"/>
      <c r="AC550" s="96"/>
      <c r="AD550" s="96"/>
      <c r="AE550" s="96"/>
      <c r="AF550" s="93"/>
      <c r="AG550" s="93"/>
      <c r="AH550" s="183"/>
      <c r="AI550" s="183"/>
      <c r="AJ550" s="183"/>
      <c r="AK550" s="183"/>
      <c r="AL550" s="183"/>
      <c r="AM550" s="183"/>
      <c r="AN550" s="183"/>
      <c r="AO550" s="183"/>
      <c r="AP550" s="183"/>
      <c r="AQ550" s="183"/>
      <c r="AR550" s="183"/>
      <c r="AS550" s="183"/>
      <c r="AT550" s="183"/>
      <c r="AU550" s="183"/>
      <c r="AV550" s="183"/>
      <c r="AW550" s="183"/>
      <c r="AX550" s="183"/>
      <c r="AY550" s="183"/>
      <c r="AZ550" s="96">
        <v>1302274.6100000001</v>
      </c>
      <c r="BA550" s="96">
        <v>1213450.44</v>
      </c>
      <c r="BB550" s="96">
        <v>1124763.8999999999</v>
      </c>
      <c r="BC550" s="96">
        <v>1036745.38</v>
      </c>
      <c r="BD550" s="96">
        <v>957789.87</v>
      </c>
      <c r="BE550" s="96">
        <v>890689.02</v>
      </c>
      <c r="BF550" s="96">
        <v>823126.64</v>
      </c>
      <c r="BG550" s="96">
        <v>890689.02</v>
      </c>
      <c r="BH550" s="96">
        <v>909995</v>
      </c>
      <c r="BI550" s="96">
        <v>894527</v>
      </c>
      <c r="BJ550" s="96">
        <v>937671</v>
      </c>
      <c r="BK550" s="96">
        <v>1071194</v>
      </c>
      <c r="BL550" s="96">
        <v>1232893</v>
      </c>
      <c r="BM550" s="96">
        <v>1417585</v>
      </c>
      <c r="BN550" s="96">
        <v>1534530</v>
      </c>
      <c r="BO550" s="96">
        <v>1658110</v>
      </c>
      <c r="BP550" s="96">
        <v>1763398</v>
      </c>
      <c r="BQ550" s="96">
        <v>1847967</v>
      </c>
      <c r="BR550" s="96">
        <v>1991318</v>
      </c>
      <c r="BS550" s="96">
        <v>2121086</v>
      </c>
      <c r="BT550" s="96">
        <v>2234223</v>
      </c>
      <c r="BU550" s="96">
        <v>2249523</v>
      </c>
      <c r="BV550" s="96">
        <v>2249522.7801882653</v>
      </c>
      <c r="BW550" s="96">
        <v>2351763.4198103519</v>
      </c>
      <c r="BX550" s="96">
        <v>2440893.7872773726</v>
      </c>
      <c r="BY550" s="96">
        <v>2457393.4612025437</v>
      </c>
      <c r="BZ550" s="96">
        <v>2498642.6460155183</v>
      </c>
      <c r="CA550" s="96">
        <v>2617872.5219969125</v>
      </c>
      <c r="CB550" s="96">
        <v>2609208</v>
      </c>
      <c r="CC550" s="96">
        <v>2643866</v>
      </c>
      <c r="CD550" s="96">
        <v>2661194</v>
      </c>
      <c r="CE550" s="96">
        <v>2687594.7096982533</v>
      </c>
      <c r="CF550" s="96">
        <v>2705331</v>
      </c>
      <c r="CG550" s="96">
        <v>2731935</v>
      </c>
      <c r="CH550" s="96">
        <v>2758539.5901935454</v>
      </c>
      <c r="CI550" s="183">
        <v>2767618.7608320476</v>
      </c>
      <c r="CJ550" s="183">
        <v>2794856.2727476787</v>
      </c>
      <c r="CK550" s="183">
        <v>2767618.7608320476</v>
      </c>
      <c r="CL550" s="183">
        <v>2767618.7608320476</v>
      </c>
      <c r="CM550" s="183">
        <v>2557843</v>
      </c>
      <c r="CN550" s="183">
        <v>2457393</v>
      </c>
      <c r="CO550" s="183">
        <v>2351763</v>
      </c>
      <c r="CP550" s="183">
        <v>2249522.7801882653</v>
      </c>
      <c r="CQ550" s="183">
        <v>2557843.440999642</v>
      </c>
      <c r="CR550" s="183">
        <v>2457393.4612025437</v>
      </c>
      <c r="CS550" s="183">
        <v>1949389.9162284432</v>
      </c>
      <c r="CT550" s="183">
        <v>1861278.9709750018</v>
      </c>
      <c r="CU550" s="183">
        <v>1861278.9709750018</v>
      </c>
      <c r="CV550" s="183">
        <v>1802158.6574621594</v>
      </c>
      <c r="CW550" s="183">
        <v>1970153</v>
      </c>
      <c r="CX550" s="96">
        <v>1998373.4483864564</v>
      </c>
      <c r="CY550" s="96"/>
      <c r="CZ550" s="96"/>
      <c r="DA550" s="96"/>
      <c r="DB550" s="96"/>
      <c r="DC550" s="96"/>
      <c r="DD550" s="96"/>
      <c r="DE550" s="96"/>
      <c r="DF550" s="96"/>
      <c r="DG550" s="96"/>
      <c r="DH550" s="96"/>
      <c r="DI550" s="96"/>
      <c r="DJ550" s="96"/>
      <c r="DK550" s="96"/>
      <c r="DL550" s="96"/>
      <c r="DM550" s="96"/>
      <c r="DN550" s="96"/>
      <c r="DO550" s="96"/>
      <c r="DP550" s="96"/>
      <c r="DQ550" s="96"/>
      <c r="DR550" s="96"/>
      <c r="DS550" s="96"/>
      <c r="DT550" s="96"/>
      <c r="DU550" s="96"/>
      <c r="DV550" s="96"/>
      <c r="DW550" s="96"/>
      <c r="DX550" s="96"/>
      <c r="DY550" s="96"/>
      <c r="DZ550" s="96"/>
      <c r="EA550" s="96"/>
      <c r="EB550" s="96"/>
      <c r="EC550" s="96"/>
      <c r="ED550" s="96"/>
      <c r="EE550" s="96"/>
      <c r="EF550" s="96"/>
      <c r="EG550" s="96"/>
      <c r="EH550" s="96"/>
    </row>
    <row r="551" spans="2:138">
      <c r="B551" s="123" t="s">
        <v>685</v>
      </c>
      <c r="C551" s="117"/>
      <c r="D551" s="110"/>
      <c r="E551" s="110"/>
      <c r="F551" s="110"/>
      <c r="H551" s="182"/>
      <c r="I551" s="182"/>
      <c r="J551" s="182"/>
      <c r="K551" s="182"/>
      <c r="L551" s="182"/>
      <c r="M551" s="182"/>
      <c r="N551" s="182"/>
      <c r="O551" s="182"/>
      <c r="P551" s="182"/>
      <c r="Q551" s="182"/>
      <c r="R551" s="182"/>
      <c r="S551" s="182"/>
      <c r="T551" s="182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  <c r="AG551" s="94"/>
      <c r="AH551" s="182"/>
      <c r="AI551" s="182"/>
      <c r="AJ551" s="182"/>
      <c r="AK551" s="182"/>
      <c r="AL551" s="182"/>
      <c r="AM551" s="182"/>
      <c r="AN551" s="182"/>
      <c r="AO551" s="182"/>
      <c r="AP551" s="182"/>
      <c r="AQ551" s="182"/>
      <c r="AR551" s="182"/>
      <c r="AS551" s="182"/>
      <c r="AT551" s="182"/>
      <c r="AU551" s="182"/>
      <c r="AV551" s="182"/>
      <c r="AW551" s="182"/>
      <c r="AX551" s="182"/>
      <c r="AY551" s="182"/>
      <c r="AZ551" s="94"/>
      <c r="BA551" s="94"/>
      <c r="BB551" s="94"/>
      <c r="BC551" s="94"/>
      <c r="BD551" s="94"/>
      <c r="BE551" s="94"/>
      <c r="BF551" s="94"/>
      <c r="BG551" s="94"/>
      <c r="BH551" s="94"/>
      <c r="BI551" s="94"/>
      <c r="BJ551" s="94"/>
      <c r="BK551" s="94"/>
      <c r="BL551" s="94"/>
      <c r="BM551" s="94"/>
      <c r="BN551" s="94"/>
      <c r="BO551" s="94"/>
      <c r="BP551" s="94"/>
      <c r="BQ551" s="94"/>
      <c r="BR551" s="94"/>
      <c r="BS551" s="94"/>
      <c r="BT551" s="94"/>
      <c r="BU551" s="94"/>
      <c r="BV551" s="94"/>
      <c r="BW551" s="94"/>
      <c r="BX551" s="94"/>
      <c r="BY551" s="94"/>
      <c r="BZ551" s="94"/>
      <c r="CA551" s="94"/>
      <c r="CB551" s="94"/>
      <c r="CC551" s="94"/>
      <c r="CD551" s="94"/>
      <c r="CE551" s="94"/>
      <c r="CF551" s="94"/>
      <c r="CG551" s="94"/>
      <c r="CH551" s="94"/>
      <c r="CI551" s="182"/>
      <c r="CJ551" s="182"/>
      <c r="CK551" s="182"/>
      <c r="CL551" s="182"/>
      <c r="CM551" s="182"/>
      <c r="CN551" s="182"/>
      <c r="CO551" s="182"/>
      <c r="CP551" s="182"/>
      <c r="CQ551" s="182"/>
      <c r="CR551" s="182"/>
      <c r="CS551" s="182"/>
      <c r="CT551" s="182"/>
      <c r="CU551" s="182"/>
      <c r="CV551" s="182"/>
      <c r="CW551" s="182"/>
      <c r="CX551" s="94"/>
      <c r="CY551" s="94"/>
      <c r="CZ551" s="94"/>
      <c r="DA551" s="94"/>
      <c r="DB551" s="94"/>
      <c r="DC551" s="94"/>
      <c r="DD551" s="94"/>
      <c r="DE551" s="94"/>
      <c r="DF551" s="94"/>
      <c r="DG551" s="94"/>
      <c r="DH551" s="94"/>
      <c r="DI551" s="94"/>
      <c r="DJ551" s="94"/>
      <c r="DK551" s="94"/>
      <c r="DL551" s="94"/>
      <c r="DM551" s="94"/>
      <c r="DN551" s="94"/>
      <c r="DO551" s="94"/>
      <c r="DP551" s="94"/>
      <c r="DQ551" s="94"/>
      <c r="DR551" s="94"/>
      <c r="DS551" s="94"/>
      <c r="DT551" s="94"/>
      <c r="DU551" s="94"/>
      <c r="DV551" s="94"/>
      <c r="DW551" s="94"/>
      <c r="DX551" s="94"/>
      <c r="DY551" s="94"/>
      <c r="DZ551" s="94"/>
      <c r="EA551" s="94"/>
      <c r="EB551" s="94"/>
      <c r="EC551" s="94"/>
      <c r="ED551" s="94"/>
      <c r="EE551" s="94"/>
      <c r="EF551" s="94"/>
      <c r="EG551" s="94"/>
      <c r="EH551" s="94"/>
    </row>
    <row r="552" spans="2:138" s="264" customFormat="1">
      <c r="B552" s="255" t="s">
        <v>686</v>
      </c>
      <c r="C552" s="254"/>
      <c r="D552" s="263"/>
      <c r="E552" s="263"/>
      <c r="F552" s="263"/>
      <c r="H552" s="268"/>
      <c r="I552" s="268"/>
      <c r="J552" s="268"/>
      <c r="K552" s="268"/>
      <c r="L552" s="268"/>
      <c r="M552" s="268"/>
      <c r="N552" s="268"/>
      <c r="O552" s="268"/>
      <c r="P552" s="268"/>
      <c r="Q552" s="268"/>
      <c r="R552" s="268"/>
      <c r="S552" s="268"/>
      <c r="T552" s="268"/>
      <c r="U552" s="269"/>
      <c r="V552" s="269"/>
      <c r="W552" s="269"/>
      <c r="X552" s="269"/>
      <c r="Y552" s="269"/>
      <c r="Z552" s="269"/>
      <c r="AA552" s="269"/>
      <c r="AB552" s="269"/>
      <c r="AC552" s="269"/>
      <c r="AD552" s="269"/>
      <c r="AE552" s="269"/>
      <c r="AF552" s="269"/>
      <c r="AG552" s="269"/>
      <c r="AH552" s="268"/>
      <c r="AI552" s="268"/>
      <c r="AJ552" s="268"/>
      <c r="AK552" s="268"/>
      <c r="AL552" s="268"/>
      <c r="AM552" s="268"/>
      <c r="AN552" s="268"/>
      <c r="AO552" s="268"/>
      <c r="AP552" s="268"/>
      <c r="AQ552" s="268"/>
      <c r="AR552" s="268"/>
      <c r="AS552" s="268"/>
      <c r="AT552" s="268"/>
      <c r="AU552" s="268"/>
      <c r="AV552" s="268"/>
      <c r="AW552" s="268"/>
      <c r="AX552" s="268"/>
      <c r="AY552" s="268"/>
      <c r="AZ552" s="269"/>
      <c r="BA552" s="269"/>
      <c r="BB552" s="269"/>
      <c r="BC552" s="269"/>
      <c r="BD552" s="269"/>
      <c r="BE552" s="269"/>
      <c r="BF552" s="269"/>
      <c r="BG552" s="269"/>
      <c r="BH552" s="269"/>
      <c r="BI552" s="269"/>
      <c r="BJ552" s="269"/>
      <c r="BK552" s="269"/>
      <c r="BL552" s="269"/>
      <c r="BM552" s="269"/>
      <c r="BN552" s="269"/>
      <c r="BO552" s="269"/>
      <c r="BP552" s="269"/>
      <c r="BQ552" s="269"/>
      <c r="BR552" s="269"/>
      <c r="BS552" s="269"/>
      <c r="BT552" s="269"/>
      <c r="BU552" s="269"/>
      <c r="BV552" s="269"/>
      <c r="BW552" s="269"/>
      <c r="BX552" s="269"/>
      <c r="BY552" s="269"/>
      <c r="BZ552" s="269"/>
      <c r="CA552" s="269"/>
      <c r="CB552" s="269"/>
      <c r="CC552" s="269"/>
      <c r="CD552" s="269"/>
      <c r="CE552" s="269"/>
      <c r="CF552" s="269"/>
      <c r="CG552" s="269"/>
      <c r="CH552" s="269"/>
      <c r="CI552" s="268"/>
      <c r="CJ552" s="268"/>
      <c r="CK552" s="268"/>
      <c r="CL552" s="268"/>
      <c r="CM552" s="268"/>
      <c r="CN552" s="268"/>
      <c r="CO552" s="268"/>
      <c r="CP552" s="268"/>
      <c r="CQ552" s="268"/>
      <c r="CR552" s="268"/>
      <c r="CS552" s="268"/>
      <c r="CT552" s="268"/>
      <c r="CU552" s="268"/>
      <c r="CV552" s="268"/>
      <c r="CW552" s="268"/>
      <c r="CX552" s="269"/>
      <c r="CY552" s="269"/>
      <c r="CZ552" s="269"/>
      <c r="DA552" s="269"/>
      <c r="DB552" s="269"/>
      <c r="DC552" s="269"/>
      <c r="DD552" s="269"/>
      <c r="DE552" s="269"/>
      <c r="DF552" s="269"/>
      <c r="DG552" s="269"/>
      <c r="DH552" s="269"/>
      <c r="DI552" s="269"/>
      <c r="DJ552" s="269"/>
      <c r="DK552" s="269"/>
      <c r="DL552" s="269"/>
      <c r="DM552" s="269"/>
      <c r="DN552" s="269"/>
      <c r="DO552" s="269"/>
      <c r="DP552" s="269"/>
      <c r="DQ552" s="269"/>
      <c r="DR552" s="269"/>
      <c r="DS552" s="269"/>
      <c r="DT552" s="269"/>
      <c r="DU552" s="269"/>
      <c r="DV552" s="269"/>
      <c r="DW552" s="269"/>
      <c r="DX552" s="269"/>
      <c r="DY552" s="269"/>
      <c r="DZ552" s="269"/>
      <c r="EA552" s="269"/>
      <c r="EB552" s="269"/>
      <c r="EC552" s="269"/>
      <c r="ED552" s="269"/>
      <c r="EE552" s="269"/>
      <c r="EF552" s="269"/>
      <c r="EG552" s="269"/>
      <c r="EH552" s="269"/>
    </row>
    <row r="553" spans="2:138">
      <c r="B553" s="104" t="s">
        <v>687</v>
      </c>
      <c r="C553" s="106" t="s">
        <v>688</v>
      </c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6">
        <v>9530000</v>
      </c>
      <c r="S553" s="96">
        <v>9609999.9999999609</v>
      </c>
      <c r="T553" s="183">
        <v>9530000</v>
      </c>
      <c r="U553" s="183">
        <v>8603040</v>
      </c>
      <c r="V553" s="183">
        <v>9736256</v>
      </c>
      <c r="W553" s="95"/>
      <c r="X553" s="95"/>
      <c r="Y553" s="95"/>
      <c r="Z553" s="95"/>
      <c r="AA553" s="95"/>
      <c r="AB553" s="95"/>
      <c r="AC553" s="95"/>
      <c r="AD553" s="96"/>
      <c r="AE553" s="96"/>
      <c r="AF553" s="94"/>
      <c r="AG553" s="94"/>
      <c r="AH553" s="183"/>
      <c r="AI553" s="183"/>
      <c r="AJ553" s="183"/>
      <c r="AK553" s="183"/>
      <c r="AL553" s="183"/>
      <c r="AM553" s="183"/>
      <c r="AN553" s="183"/>
      <c r="AO553" s="183"/>
      <c r="AP553" s="183"/>
      <c r="AQ553" s="183"/>
      <c r="AR553" s="183"/>
      <c r="AS553" s="183"/>
      <c r="AT553" s="183"/>
      <c r="AU553" s="183"/>
      <c r="AV553" s="183"/>
      <c r="AW553" s="183"/>
      <c r="AX553" s="183"/>
      <c r="AY553" s="183"/>
      <c r="AZ553" s="96"/>
      <c r="BA553" s="96"/>
      <c r="BB553" s="96"/>
      <c r="BC553" s="96">
        <v>1200000.0000000456</v>
      </c>
      <c r="BD553" s="96">
        <v>550000</v>
      </c>
      <c r="BE553" s="96"/>
      <c r="BF553" s="96"/>
      <c r="BG553" s="96">
        <v>1990000</v>
      </c>
      <c r="BH553" s="96">
        <v>2189999.9999999977</v>
      </c>
      <c r="BI553" s="96">
        <v>1790000</v>
      </c>
      <c r="BJ553" s="96">
        <v>2180000</v>
      </c>
      <c r="BK553" s="96">
        <v>1785000</v>
      </c>
      <c r="BL553" s="96">
        <v>1749999.9999999998</v>
      </c>
      <c r="BM553" s="96">
        <v>1680000</v>
      </c>
      <c r="BN553" s="96">
        <v>2102900</v>
      </c>
      <c r="BO553" s="96">
        <v>2200000</v>
      </c>
      <c r="BP553" s="96">
        <v>2090000</v>
      </c>
      <c r="BQ553" s="96">
        <v>2260000</v>
      </c>
      <c r="BR553" s="96">
        <v>2079999.9999999837</v>
      </c>
      <c r="BS553" s="96">
        <v>2240000.0000000093</v>
      </c>
      <c r="BT553" s="96">
        <v>2079999.9999999837</v>
      </c>
      <c r="BU553" s="96">
        <v>2498900</v>
      </c>
      <c r="BV553" s="96">
        <v>2110000.000000013</v>
      </c>
      <c r="BW553" s="96">
        <v>1590000</v>
      </c>
      <c r="BX553" s="96">
        <v>2069999.9999999932</v>
      </c>
      <c r="BY553" s="96">
        <v>2170000.0000000158</v>
      </c>
      <c r="BZ553" s="96">
        <v>2220000.0000000275</v>
      </c>
      <c r="CA553" s="96">
        <v>2010000</v>
      </c>
      <c r="CB553" s="96">
        <v>2310000</v>
      </c>
      <c r="CC553" s="96">
        <v>2380000</v>
      </c>
      <c r="CD553" s="96">
        <v>2190000</v>
      </c>
      <c r="CE553" s="96">
        <v>2160000.0000000251</v>
      </c>
      <c r="CF553" s="96">
        <v>2129999.9999999953</v>
      </c>
      <c r="CG553" s="96">
        <v>2209999.99999998</v>
      </c>
      <c r="CH553" s="96">
        <v>2240000.0000000093</v>
      </c>
      <c r="CI553" s="183">
        <v>2269999.9999999818</v>
      </c>
      <c r="CJ553" s="183">
        <v>1910000.0000000247</v>
      </c>
      <c r="CK553" s="183">
        <v>2159999.9999999683</v>
      </c>
      <c r="CL553" s="183">
        <v>2210000.0000000363</v>
      </c>
      <c r="CM553" s="183">
        <v>2302303.9999999925</v>
      </c>
      <c r="CN553" s="183">
        <v>2000736.0000000177</v>
      </c>
      <c r="CO553" s="183">
        <v>2150000</v>
      </c>
      <c r="CP553" s="183">
        <v>2190000</v>
      </c>
      <c r="CQ553" s="183">
        <v>2261904.0000000158</v>
      </c>
      <c r="CR553" s="183">
        <v>2122911.9999999851</v>
      </c>
      <c r="CS553" s="183">
        <v>2037632.0000000307</v>
      </c>
      <c r="CT553" s="183">
        <v>2278336</v>
      </c>
      <c r="CU553" s="183">
        <v>2296960</v>
      </c>
      <c r="CV553" s="183">
        <v>1561088</v>
      </c>
      <c r="CW553" s="183">
        <v>1914048</v>
      </c>
      <c r="CX553" s="183">
        <v>2207520</v>
      </c>
      <c r="CY553" s="96"/>
      <c r="CZ553" s="96"/>
      <c r="DA553" s="96"/>
      <c r="DB553" s="96"/>
      <c r="DC553" s="96"/>
      <c r="DD553" s="96"/>
      <c r="DE553" s="96"/>
      <c r="DF553" s="96"/>
      <c r="DG553" s="96"/>
      <c r="DH553" s="96"/>
      <c r="DI553" s="96"/>
      <c r="DJ553" s="96"/>
      <c r="DK553" s="96"/>
      <c r="DL553" s="96"/>
      <c r="DM553" s="96"/>
      <c r="DN553" s="96"/>
      <c r="DO553" s="96"/>
      <c r="DP553" s="96"/>
      <c r="DQ553" s="96"/>
      <c r="DR553" s="96"/>
      <c r="DS553" s="96"/>
      <c r="DT553" s="96"/>
      <c r="DU553" s="96"/>
      <c r="DV553" s="96"/>
      <c r="DW553" s="96"/>
      <c r="DX553" s="96"/>
      <c r="DY553" s="96"/>
      <c r="DZ553" s="96"/>
      <c r="EA553" s="96"/>
      <c r="EB553" s="96"/>
      <c r="EC553" s="96"/>
      <c r="ED553" s="96"/>
      <c r="EE553" s="96"/>
      <c r="EF553" s="96"/>
      <c r="EG553" s="96"/>
      <c r="EH553" s="96"/>
    </row>
    <row r="554" spans="2:138">
      <c r="B554" s="104" t="s">
        <v>689</v>
      </c>
      <c r="C554" s="106" t="s">
        <v>690</v>
      </c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6">
        <v>2192</v>
      </c>
      <c r="S554" s="96">
        <v>2210</v>
      </c>
      <c r="T554" s="183">
        <v>2192</v>
      </c>
      <c r="U554" s="183">
        <v>1979</v>
      </c>
      <c r="V554" s="183">
        <v>2239</v>
      </c>
      <c r="W554" s="95"/>
      <c r="X554" s="95"/>
      <c r="Y554" s="95"/>
      <c r="Z554" s="95"/>
      <c r="AA554" s="95"/>
      <c r="AB554" s="95"/>
      <c r="AC554" s="95"/>
      <c r="AD554" s="96"/>
      <c r="AE554" s="96"/>
      <c r="AF554" s="94"/>
      <c r="AG554" s="94"/>
      <c r="AH554" s="100"/>
      <c r="AI554" s="100"/>
      <c r="AJ554" s="100"/>
      <c r="AK554" s="100"/>
      <c r="AL554" s="100"/>
      <c r="AM554" s="100"/>
      <c r="AN554" s="100"/>
      <c r="AO554" s="100"/>
      <c r="AP554" s="100"/>
      <c r="AQ554" s="100"/>
      <c r="AR554" s="100"/>
      <c r="AS554" s="100"/>
      <c r="AT554" s="100"/>
      <c r="AU554" s="100"/>
      <c r="AV554" s="100"/>
      <c r="AW554" s="100"/>
      <c r="AX554" s="100"/>
      <c r="AY554" s="100"/>
      <c r="AZ554" s="96"/>
      <c r="BA554" s="96"/>
      <c r="BB554" s="96"/>
      <c r="BC554" s="96">
        <v>213.81818181818994</v>
      </c>
      <c r="BD554" s="96">
        <v>110.73</v>
      </c>
      <c r="BE554" s="96"/>
      <c r="BF554" s="96"/>
      <c r="BG554" s="96">
        <v>408</v>
      </c>
      <c r="BH554" s="96">
        <v>449</v>
      </c>
      <c r="BI554" s="96">
        <v>367</v>
      </c>
      <c r="BJ554" s="96">
        <v>445</v>
      </c>
      <c r="BK554" s="96">
        <v>362</v>
      </c>
      <c r="BL554" s="96">
        <v>359</v>
      </c>
      <c r="BM554" s="96">
        <v>344</v>
      </c>
      <c r="BN554" s="96">
        <v>431</v>
      </c>
      <c r="BO554" s="96">
        <v>451</v>
      </c>
      <c r="BP554" s="96">
        <v>428</v>
      </c>
      <c r="BQ554" s="96">
        <v>463</v>
      </c>
      <c r="BR554" s="96">
        <v>426</v>
      </c>
      <c r="BS554" s="96">
        <v>459</v>
      </c>
      <c r="BT554" s="96">
        <v>426</v>
      </c>
      <c r="BU554" s="96">
        <v>437</v>
      </c>
      <c r="BV554" s="96">
        <v>433</v>
      </c>
      <c r="BW554" s="96">
        <v>326</v>
      </c>
      <c r="BX554" s="96">
        <v>424</v>
      </c>
      <c r="BY554" s="96">
        <v>445</v>
      </c>
      <c r="BZ554" s="96">
        <v>511</v>
      </c>
      <c r="CA554" s="96">
        <v>462</v>
      </c>
      <c r="CB554" s="96">
        <v>531</v>
      </c>
      <c r="CC554" s="96">
        <v>547</v>
      </c>
      <c r="CD554" s="96">
        <v>504</v>
      </c>
      <c r="CE554" s="96">
        <v>497</v>
      </c>
      <c r="CF554" s="95">
        <v>490</v>
      </c>
      <c r="CG554" s="95">
        <v>508</v>
      </c>
      <c r="CH554" s="95">
        <v>515</v>
      </c>
      <c r="CI554" s="183">
        <v>522099.99999999587</v>
      </c>
      <c r="CJ554" s="183">
        <v>439</v>
      </c>
      <c r="CK554" s="183">
        <v>497</v>
      </c>
      <c r="CL554" s="183">
        <v>508</v>
      </c>
      <c r="CM554" s="183">
        <v>530</v>
      </c>
      <c r="CN554" s="183">
        <v>460</v>
      </c>
      <c r="CO554" s="183">
        <v>494</v>
      </c>
      <c r="CP554" s="183">
        <v>504</v>
      </c>
      <c r="CQ554" s="183">
        <v>520</v>
      </c>
      <c r="CR554" s="183">
        <v>488</v>
      </c>
      <c r="CS554" s="183">
        <v>469</v>
      </c>
      <c r="CT554" s="183">
        <v>524</v>
      </c>
      <c r="CU554" s="183">
        <v>528</v>
      </c>
      <c r="CV554" s="183">
        <v>359</v>
      </c>
      <c r="CW554" s="251">
        <v>440</v>
      </c>
      <c r="CX554" s="251">
        <v>508</v>
      </c>
      <c r="CY554" s="95"/>
      <c r="CZ554" s="95"/>
      <c r="DA554" s="95"/>
      <c r="DB554" s="95"/>
      <c r="DC554" s="95"/>
      <c r="DD554" s="95"/>
      <c r="DE554" s="95"/>
      <c r="DF554" s="95"/>
      <c r="DG554" s="95"/>
      <c r="DH554" s="95"/>
      <c r="DI554" s="95"/>
      <c r="DJ554" s="95"/>
      <c r="DK554" s="95"/>
      <c r="DL554" s="95"/>
      <c r="DM554" s="95"/>
      <c r="DN554" s="95"/>
      <c r="DO554" s="95"/>
      <c r="DP554" s="95"/>
      <c r="DQ554" s="95"/>
      <c r="DR554" s="95"/>
      <c r="DS554" s="95"/>
      <c r="DT554" s="95"/>
      <c r="DU554" s="95"/>
      <c r="DV554" s="95"/>
      <c r="DW554" s="95"/>
      <c r="DX554" s="95"/>
      <c r="DY554" s="95"/>
      <c r="DZ554" s="95"/>
      <c r="EA554" s="95"/>
      <c r="EB554" s="95"/>
      <c r="EC554" s="95"/>
      <c r="ED554" s="95"/>
      <c r="EE554" s="95"/>
      <c r="EF554" s="95"/>
      <c r="EG554" s="95"/>
      <c r="EH554" s="95"/>
    </row>
    <row r="555" spans="2:138">
      <c r="B555" s="104" t="s">
        <v>691</v>
      </c>
      <c r="C555" s="106" t="s">
        <v>692</v>
      </c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139">
        <v>0.23</v>
      </c>
      <c r="S555" s="139">
        <v>0.23</v>
      </c>
      <c r="T555" s="209">
        <v>0.23</v>
      </c>
      <c r="U555" s="209">
        <v>0.23</v>
      </c>
      <c r="V555" s="209">
        <v>0.23</v>
      </c>
      <c r="W555" s="95"/>
      <c r="X555" s="95"/>
      <c r="Y555" s="95"/>
      <c r="Z555" s="95"/>
      <c r="AA555" s="95"/>
      <c r="AB555" s="95"/>
      <c r="AC555" s="95"/>
      <c r="AD555" s="139"/>
      <c r="AE555" s="139"/>
      <c r="AF555" s="94"/>
      <c r="AG555" s="94"/>
      <c r="AH555" s="209"/>
      <c r="AI555" s="209"/>
      <c r="AJ555" s="209"/>
      <c r="AK555" s="209"/>
      <c r="AL555" s="209"/>
      <c r="AM555" s="209"/>
      <c r="AN555" s="209"/>
      <c r="AO555" s="209"/>
      <c r="AP555" s="209"/>
      <c r="AQ555" s="209"/>
      <c r="AR555" s="209"/>
      <c r="AS555" s="209"/>
      <c r="AT555" s="209"/>
      <c r="AU555" s="209"/>
      <c r="AV555" s="209"/>
      <c r="AW555" s="209"/>
      <c r="AX555" s="209"/>
      <c r="AY555" s="209"/>
      <c r="AZ555" s="96"/>
      <c r="BA555" s="96"/>
      <c r="BB555" s="96"/>
      <c r="BC555" s="135">
        <v>0.17818181818181819</v>
      </c>
      <c r="BD555" s="135">
        <v>0.20130000000000001</v>
      </c>
      <c r="BE555" s="135"/>
      <c r="BF555" s="135"/>
      <c r="BG555" s="135">
        <v>0.20499999999999999</v>
      </c>
      <c r="BH555" s="135">
        <v>0.20499999999999999</v>
      </c>
      <c r="BI555" s="135">
        <v>0.20499999999999999</v>
      </c>
      <c r="BJ555" s="135">
        <v>0.1986</v>
      </c>
      <c r="BK555" s="135">
        <v>0.2029</v>
      </c>
      <c r="BL555" s="135">
        <v>0.20499999999999999</v>
      </c>
      <c r="BM555" s="135">
        <v>0.21</v>
      </c>
      <c r="BN555" s="135">
        <v>0.21</v>
      </c>
      <c r="BO555" s="135">
        <v>0.21</v>
      </c>
      <c r="BP555" s="135">
        <v>0.21</v>
      </c>
      <c r="BQ555" s="135">
        <v>0.20499999999999999</v>
      </c>
      <c r="BR555" s="135">
        <v>0.20499999999999999</v>
      </c>
      <c r="BS555" s="135">
        <v>0.20499999999999999</v>
      </c>
      <c r="BT555" s="135">
        <v>0.20499999999999999</v>
      </c>
      <c r="BU555" s="135">
        <v>0.20499999999999999</v>
      </c>
      <c r="BV555" s="135">
        <v>0.20499999999999999</v>
      </c>
      <c r="BW555" s="135">
        <v>0</v>
      </c>
      <c r="BX555" s="135">
        <v>0.20499999999999999</v>
      </c>
      <c r="BY555" s="135">
        <v>0.20499999999999999</v>
      </c>
      <c r="BZ555" s="135">
        <v>0.23</v>
      </c>
      <c r="CA555" s="135">
        <v>0.23</v>
      </c>
      <c r="CB555" s="135">
        <v>0.23</v>
      </c>
      <c r="CC555" s="135">
        <v>0.23</v>
      </c>
      <c r="CD555" s="135">
        <v>0.23</v>
      </c>
      <c r="CE555" s="135">
        <v>0.23</v>
      </c>
      <c r="CF555" s="135">
        <v>0.23</v>
      </c>
      <c r="CG555" s="135">
        <v>0.23</v>
      </c>
      <c r="CH555" s="135">
        <v>0.23</v>
      </c>
      <c r="CI555" s="209">
        <v>0.23</v>
      </c>
      <c r="CJ555" s="209">
        <v>0.23</v>
      </c>
      <c r="CK555" s="209">
        <v>0.23</v>
      </c>
      <c r="CL555" s="209">
        <v>0.23</v>
      </c>
      <c r="CM555" s="209">
        <v>0.23</v>
      </c>
      <c r="CN555" s="209">
        <v>0.23</v>
      </c>
      <c r="CO555" s="209">
        <v>0.23</v>
      </c>
      <c r="CP555" s="209">
        <v>0.23</v>
      </c>
      <c r="CQ555" s="209">
        <v>0.23</v>
      </c>
      <c r="CR555" s="209">
        <v>0.23</v>
      </c>
      <c r="CS555" s="209">
        <v>0.23</v>
      </c>
      <c r="CT555" s="209">
        <v>0.23</v>
      </c>
      <c r="CU555" s="209">
        <v>0.23</v>
      </c>
      <c r="CV555" s="209">
        <v>0.23</v>
      </c>
      <c r="CW555" s="209">
        <v>0.23</v>
      </c>
      <c r="CX555" s="209">
        <v>0.23</v>
      </c>
      <c r="CY555" s="135"/>
      <c r="CZ555" s="135"/>
      <c r="DA555" s="135"/>
      <c r="DB555" s="135"/>
      <c r="DC555" s="135"/>
      <c r="DD555" s="135"/>
      <c r="DE555" s="135"/>
      <c r="DF555" s="135"/>
      <c r="DG555" s="135"/>
      <c r="DH555" s="135"/>
      <c r="DI555" s="135"/>
      <c r="DJ555" s="135"/>
      <c r="DK555" s="135"/>
      <c r="DL555" s="135"/>
      <c r="DM555" s="135"/>
      <c r="DN555" s="135"/>
      <c r="DO555" s="135"/>
      <c r="DP555" s="135"/>
      <c r="DQ555" s="135"/>
      <c r="DR555" s="135"/>
      <c r="DS555" s="135"/>
      <c r="DT555" s="135"/>
      <c r="DU555" s="135"/>
      <c r="DV555" s="135"/>
      <c r="DW555" s="135"/>
      <c r="DX555" s="135"/>
      <c r="DY555" s="135"/>
      <c r="DZ555" s="135"/>
      <c r="EA555" s="135"/>
      <c r="EB555" s="135"/>
      <c r="EC555" s="135"/>
      <c r="ED555" s="135"/>
      <c r="EE555" s="135"/>
      <c r="EF555" s="135"/>
      <c r="EG555" s="135"/>
      <c r="EH555" s="135"/>
    </row>
    <row r="556" spans="2:138">
      <c r="B556" s="104" t="s">
        <v>693</v>
      </c>
      <c r="C556" s="106" t="s">
        <v>694</v>
      </c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6">
        <v>95761</v>
      </c>
      <c r="S556" s="96">
        <v>40562</v>
      </c>
      <c r="T556" s="183">
        <v>23394</v>
      </c>
      <c r="U556" s="183">
        <v>47480</v>
      </c>
      <c r="V556" s="183">
        <v>109222</v>
      </c>
      <c r="W556" s="95"/>
      <c r="X556" s="95"/>
      <c r="Y556" s="95"/>
      <c r="Z556" s="95"/>
      <c r="AA556" s="95"/>
      <c r="AB556" s="95"/>
      <c r="AC556" s="95"/>
      <c r="AD556" s="96"/>
      <c r="AE556" s="96"/>
      <c r="AF556" s="93"/>
      <c r="AG556" s="93"/>
      <c r="AH556" s="209"/>
      <c r="AI556" s="209"/>
      <c r="AJ556" s="209"/>
      <c r="AK556" s="209"/>
      <c r="AL556" s="209"/>
      <c r="AM556" s="209"/>
      <c r="AN556" s="209"/>
      <c r="AO556" s="209"/>
      <c r="AP556" s="209"/>
      <c r="AQ556" s="209"/>
      <c r="AR556" s="209"/>
      <c r="AS556" s="209"/>
      <c r="AT556" s="209"/>
      <c r="AU556" s="209"/>
      <c r="AV556" s="209"/>
      <c r="AW556" s="209"/>
      <c r="AX556" s="209"/>
      <c r="AY556" s="209"/>
      <c r="AZ556" s="96"/>
      <c r="BA556" s="96"/>
      <c r="BB556" s="96"/>
      <c r="BC556" s="96">
        <v>256724</v>
      </c>
      <c r="BD556" s="96">
        <v>362838</v>
      </c>
      <c r="BE556" s="96"/>
      <c r="BF556" s="96"/>
      <c r="BG556" s="96">
        <v>83209</v>
      </c>
      <c r="BH556" s="96">
        <v>42357</v>
      </c>
      <c r="BI556" s="96">
        <v>46600</v>
      </c>
      <c r="BJ556" s="96">
        <v>14</v>
      </c>
      <c r="BK556" s="96">
        <v>27.7</v>
      </c>
      <c r="BL556" s="96">
        <v>27726</v>
      </c>
      <c r="BM556" s="96">
        <v>2929</v>
      </c>
      <c r="BN556" s="96">
        <v>11867</v>
      </c>
      <c r="BO556" s="96">
        <v>5266</v>
      </c>
      <c r="BP556" s="96">
        <v>21322</v>
      </c>
      <c r="BQ556" s="96">
        <v>2095</v>
      </c>
      <c r="BR556" s="96">
        <v>9661</v>
      </c>
      <c r="BS556" s="96">
        <v>0</v>
      </c>
      <c r="BT556" s="96">
        <v>9661</v>
      </c>
      <c r="BU556" s="96">
        <v>3837</v>
      </c>
      <c r="BV556" s="96">
        <v>53877</v>
      </c>
      <c r="BW556" s="96">
        <v>113031</v>
      </c>
      <c r="BX556" s="96">
        <v>47257</v>
      </c>
      <c r="BY556" s="96">
        <v>36576</v>
      </c>
      <c r="BZ556" s="96">
        <v>19112</v>
      </c>
      <c r="CA556" s="96">
        <v>58030</v>
      </c>
      <c r="CB556" s="96">
        <v>7479</v>
      </c>
      <c r="CC556" s="96">
        <v>2497</v>
      </c>
      <c r="CD556" s="96">
        <v>17491</v>
      </c>
      <c r="CE556" s="96">
        <v>23071</v>
      </c>
      <c r="CF556" s="135">
        <v>0</v>
      </c>
      <c r="CG556" s="135">
        <v>0</v>
      </c>
      <c r="CH556" s="135">
        <v>16737.987000000001</v>
      </c>
      <c r="CI556" s="183">
        <v>7.7160000000000002</v>
      </c>
      <c r="CJ556" s="183">
        <v>0</v>
      </c>
      <c r="CK556" s="183">
        <v>15678</v>
      </c>
      <c r="CL556" s="183">
        <v>0</v>
      </c>
      <c r="CM556" s="183">
        <v>0</v>
      </c>
      <c r="CN556" s="183">
        <v>20484</v>
      </c>
      <c r="CO556" s="183">
        <v>17871</v>
      </c>
      <c r="CP556" s="183">
        <v>9125</v>
      </c>
      <c r="CQ556" s="183">
        <v>0</v>
      </c>
      <c r="CR556" s="183">
        <v>33613</v>
      </c>
      <c r="CS556" s="183">
        <v>12350</v>
      </c>
      <c r="CT556" s="183">
        <v>7990</v>
      </c>
      <c r="CU556" s="183">
        <v>55269</v>
      </c>
      <c r="CV556" s="183">
        <v>92540</v>
      </c>
      <c r="CW556" s="251">
        <v>0</v>
      </c>
      <c r="CX556" s="251">
        <v>33</v>
      </c>
      <c r="CY556" s="135"/>
      <c r="CZ556" s="135"/>
      <c r="DA556" s="135"/>
      <c r="DB556" s="135"/>
      <c r="DC556" s="135"/>
      <c r="DD556" s="135"/>
      <c r="DE556" s="135"/>
      <c r="DF556" s="135"/>
      <c r="DG556" s="135"/>
      <c r="DH556" s="135"/>
      <c r="DI556" s="135"/>
      <c r="DJ556" s="135"/>
      <c r="DK556" s="135"/>
      <c r="DL556" s="135"/>
      <c r="DM556" s="135"/>
      <c r="DN556" s="135"/>
      <c r="DO556" s="135"/>
      <c r="DP556" s="135"/>
      <c r="DQ556" s="135"/>
      <c r="DR556" s="135"/>
      <c r="DS556" s="135"/>
      <c r="DT556" s="135"/>
      <c r="DU556" s="135"/>
      <c r="DV556" s="135"/>
      <c r="DW556" s="135"/>
      <c r="DX556" s="135"/>
      <c r="DY556" s="135"/>
      <c r="DZ556" s="135"/>
      <c r="EA556" s="135"/>
      <c r="EB556" s="135"/>
      <c r="EC556" s="135"/>
      <c r="ED556" s="135"/>
      <c r="EE556" s="135"/>
      <c r="EF556" s="135"/>
      <c r="EG556" s="135"/>
      <c r="EH556" s="135"/>
    </row>
    <row r="557" spans="2:138">
      <c r="B557" s="104" t="s">
        <v>695</v>
      </c>
      <c r="C557" s="106" t="s">
        <v>690</v>
      </c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6"/>
      <c r="S557" s="96"/>
      <c r="T557" s="183"/>
      <c r="U557" s="183"/>
      <c r="V557" s="183"/>
      <c r="W557" s="95"/>
      <c r="X557" s="95"/>
      <c r="Y557" s="95"/>
      <c r="Z557" s="95"/>
      <c r="AA557" s="95"/>
      <c r="AB557" s="95"/>
      <c r="AC557" s="95"/>
      <c r="AD557" s="96"/>
      <c r="AE557" s="96"/>
      <c r="AF557" s="93"/>
      <c r="AG557" s="93"/>
      <c r="AH557" s="209"/>
      <c r="AI557" s="209"/>
      <c r="AJ557" s="209"/>
      <c r="AK557" s="209"/>
      <c r="AL557" s="209"/>
      <c r="AM557" s="209"/>
      <c r="AN557" s="209"/>
      <c r="AO557" s="209"/>
      <c r="AP557" s="209"/>
      <c r="AQ557" s="209"/>
      <c r="AR557" s="209"/>
      <c r="AS557" s="209"/>
      <c r="AT557" s="209"/>
      <c r="AU557" s="209"/>
      <c r="AV557" s="209"/>
      <c r="AW557" s="209"/>
      <c r="AX557" s="209"/>
      <c r="AY557" s="209"/>
      <c r="AZ557" s="96"/>
      <c r="BA557" s="96"/>
      <c r="BB557" s="96"/>
      <c r="BC557" s="96"/>
      <c r="BD557" s="96"/>
      <c r="BE557" s="96"/>
      <c r="BF557" s="96"/>
      <c r="BG557" s="96"/>
      <c r="BH557" s="96"/>
      <c r="BI557" s="96"/>
      <c r="BJ557" s="96"/>
      <c r="BK557" s="96"/>
      <c r="BL557" s="96"/>
      <c r="BM557" s="96"/>
      <c r="BN557" s="96"/>
      <c r="BO557" s="96"/>
      <c r="BP557" s="96"/>
      <c r="BQ557" s="96"/>
      <c r="BR557" s="96"/>
      <c r="BS557" s="96"/>
      <c r="BT557" s="96"/>
      <c r="BU557" s="96"/>
      <c r="BV557" s="96"/>
      <c r="BW557" s="96"/>
      <c r="BX557" s="96"/>
      <c r="BY557" s="96"/>
      <c r="BZ557" s="96"/>
      <c r="CA557" s="96"/>
      <c r="CB557" s="96"/>
      <c r="CC557" s="96"/>
      <c r="CD557" s="96"/>
      <c r="CE557" s="96"/>
      <c r="CF557" s="135"/>
      <c r="CG557" s="135"/>
      <c r="CH557" s="135"/>
      <c r="CI557" s="183"/>
      <c r="CJ557" s="183"/>
      <c r="CK557" s="183"/>
      <c r="CL557" s="183"/>
      <c r="CM557" s="183"/>
      <c r="CN557" s="183"/>
      <c r="CO557" s="183"/>
      <c r="CP557" s="183"/>
      <c r="CQ557" s="183"/>
      <c r="CR557" s="183"/>
      <c r="CS557" s="183"/>
      <c r="CT557" s="183"/>
      <c r="CU557" s="183"/>
      <c r="CV557" s="183"/>
      <c r="CW557" s="251"/>
      <c r="CX557" s="251"/>
      <c r="CY557" s="135"/>
      <c r="CZ557" s="135"/>
      <c r="DA557" s="135"/>
      <c r="DB557" s="135"/>
      <c r="DC557" s="135"/>
      <c r="DD557" s="135"/>
      <c r="DE557" s="135"/>
      <c r="DF557" s="135"/>
      <c r="DG557" s="135"/>
      <c r="DH557" s="135"/>
      <c r="DI557" s="135"/>
      <c r="DJ557" s="135"/>
      <c r="DK557" s="135"/>
      <c r="DL557" s="135"/>
      <c r="DM557" s="135"/>
      <c r="DN557" s="135"/>
      <c r="DO557" s="135"/>
      <c r="DP557" s="135"/>
      <c r="DQ557" s="135"/>
      <c r="DR557" s="135"/>
      <c r="DS557" s="135"/>
      <c r="DT557" s="135"/>
      <c r="DU557" s="135"/>
      <c r="DV557" s="135"/>
      <c r="DW557" s="135"/>
      <c r="DX557" s="135"/>
      <c r="DY557" s="135"/>
      <c r="DZ557" s="135"/>
      <c r="EA557" s="135"/>
      <c r="EB557" s="135"/>
      <c r="EC557" s="135"/>
      <c r="ED557" s="135"/>
      <c r="EE557" s="135"/>
      <c r="EF557" s="135"/>
      <c r="EG557" s="135"/>
      <c r="EH557" s="135"/>
    </row>
    <row r="558" spans="2:138">
      <c r="B558" s="104" t="s">
        <v>696</v>
      </c>
      <c r="C558" s="106" t="s">
        <v>697</v>
      </c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139">
        <v>1.01</v>
      </c>
      <c r="S558" s="139">
        <v>1.01</v>
      </c>
      <c r="T558" s="242">
        <v>1.01</v>
      </c>
      <c r="U558" s="242">
        <v>1.01</v>
      </c>
      <c r="V558" s="242">
        <v>1.34</v>
      </c>
      <c r="W558" s="95"/>
      <c r="X558" s="95"/>
      <c r="Y558" s="95"/>
      <c r="Z558" s="95"/>
      <c r="AA558" s="95"/>
      <c r="AB558" s="95"/>
      <c r="AC558" s="95"/>
      <c r="AD558" s="139"/>
      <c r="AE558" s="139"/>
      <c r="AF558" s="94"/>
      <c r="AG558" s="94"/>
      <c r="AH558" s="209"/>
      <c r="AI558" s="209"/>
      <c r="AJ558" s="209"/>
      <c r="AK558" s="209"/>
      <c r="AL558" s="209"/>
      <c r="AM558" s="209"/>
      <c r="AN558" s="209"/>
      <c r="AO558" s="209"/>
      <c r="AP558" s="209"/>
      <c r="AQ558" s="209"/>
      <c r="AR558" s="209"/>
      <c r="AS558" s="209"/>
      <c r="AT558" s="209"/>
      <c r="AU558" s="209"/>
      <c r="AV558" s="209"/>
      <c r="AW558" s="209"/>
      <c r="AX558" s="209"/>
      <c r="AY558" s="209"/>
      <c r="AZ558" s="135"/>
      <c r="BA558" s="135"/>
      <c r="BB558" s="135"/>
      <c r="BC558" s="135">
        <v>0.77</v>
      </c>
      <c r="BD558" s="135">
        <v>0.77</v>
      </c>
      <c r="BE558" s="135"/>
      <c r="BF558" s="135"/>
      <c r="BG558" s="135">
        <v>0.77</v>
      </c>
      <c r="BH558" s="135">
        <v>0.77</v>
      </c>
      <c r="BI558" s="135">
        <v>0.77</v>
      </c>
      <c r="BJ558" s="135">
        <v>0.77</v>
      </c>
      <c r="BK558" s="135">
        <v>0.99670000000000003</v>
      </c>
      <c r="BL558" s="135">
        <v>0.99670000000000003</v>
      </c>
      <c r="BM558" s="135">
        <v>1</v>
      </c>
      <c r="BN558" s="135">
        <v>1</v>
      </c>
      <c r="BO558" s="135">
        <v>1</v>
      </c>
      <c r="BP558" s="135">
        <v>1</v>
      </c>
      <c r="BQ558" s="135">
        <v>0.99670000000000003</v>
      </c>
      <c r="BR558" s="135">
        <v>0.99670000000000003</v>
      </c>
      <c r="BS558" s="135">
        <v>0.99670000000000003</v>
      </c>
      <c r="BT558" s="135">
        <v>0.99670000000000003</v>
      </c>
      <c r="BU558" s="135">
        <v>0.99670000000000003</v>
      </c>
      <c r="BV558" s="135">
        <v>0.99670000000000003</v>
      </c>
      <c r="BW558" s="135">
        <v>0.99670000000000003</v>
      </c>
      <c r="BX558" s="135">
        <v>0.99670000000000003</v>
      </c>
      <c r="BY558" s="135">
        <v>0.99670000000000003</v>
      </c>
      <c r="BZ558" s="135">
        <v>1.01</v>
      </c>
      <c r="CA558" s="135">
        <v>1.01</v>
      </c>
      <c r="CB558" s="135">
        <v>1.01</v>
      </c>
      <c r="CC558" s="135">
        <v>1.01</v>
      </c>
      <c r="CD558" s="135">
        <v>1.01</v>
      </c>
      <c r="CE558" s="135">
        <v>1.01</v>
      </c>
      <c r="CF558" s="135">
        <v>1.01</v>
      </c>
      <c r="CG558" s="135">
        <v>1.01</v>
      </c>
      <c r="CH558" s="135">
        <v>1.01</v>
      </c>
      <c r="CI558" s="209">
        <v>1.01</v>
      </c>
      <c r="CJ558" s="209">
        <v>1.01</v>
      </c>
      <c r="CK558" s="209">
        <v>1.01</v>
      </c>
      <c r="CL558" s="209">
        <v>1.01</v>
      </c>
      <c r="CM558" s="209">
        <v>1.01</v>
      </c>
      <c r="CN558" s="209">
        <v>1.01</v>
      </c>
      <c r="CO558" s="209">
        <v>1.01</v>
      </c>
      <c r="CP558" s="209">
        <v>1.01</v>
      </c>
      <c r="CQ558" s="209">
        <v>1.01</v>
      </c>
      <c r="CR558" s="209">
        <v>1.01</v>
      </c>
      <c r="CS558" s="209">
        <v>1.01</v>
      </c>
      <c r="CT558" s="209">
        <v>1.34</v>
      </c>
      <c r="CU558" s="209">
        <v>1.34</v>
      </c>
      <c r="CV558" s="209">
        <v>1.34</v>
      </c>
      <c r="CW558" s="209">
        <v>1.34</v>
      </c>
      <c r="CX558" s="209">
        <v>1.34</v>
      </c>
      <c r="CY558" s="135"/>
      <c r="CZ558" s="135"/>
      <c r="DA558" s="135"/>
      <c r="DB558" s="135"/>
      <c r="DC558" s="135"/>
      <c r="DD558" s="135"/>
      <c r="DE558" s="135"/>
      <c r="DF558" s="135"/>
      <c r="DG558" s="135"/>
      <c r="DH558" s="135"/>
      <c r="DI558" s="135"/>
      <c r="DJ558" s="135"/>
      <c r="DK558" s="135"/>
      <c r="DL558" s="135"/>
      <c r="DM558" s="135"/>
      <c r="DN558" s="135"/>
      <c r="DO558" s="135"/>
      <c r="DP558" s="135"/>
      <c r="DQ558" s="135"/>
      <c r="DR558" s="135"/>
      <c r="DS558" s="135"/>
      <c r="DT558" s="135"/>
      <c r="DU558" s="135"/>
      <c r="DV558" s="135"/>
      <c r="DW558" s="135"/>
      <c r="DX558" s="135"/>
      <c r="DY558" s="135"/>
      <c r="DZ558" s="135"/>
      <c r="EA558" s="135"/>
      <c r="EB558" s="135"/>
      <c r="EC558" s="135"/>
      <c r="ED558" s="135"/>
      <c r="EE558" s="135"/>
      <c r="EF558" s="135"/>
      <c r="EG558" s="135"/>
      <c r="EH558" s="135"/>
    </row>
    <row r="559" spans="2:138">
      <c r="B559" s="104" t="s">
        <v>698</v>
      </c>
      <c r="C559" s="106" t="s">
        <v>688</v>
      </c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139"/>
      <c r="S559" s="139"/>
      <c r="T559" s="242"/>
      <c r="U559" s="242"/>
      <c r="V559" s="242"/>
      <c r="W559" s="95"/>
      <c r="X559" s="95"/>
      <c r="Y559" s="95"/>
      <c r="Z559" s="95"/>
      <c r="AA559" s="95"/>
      <c r="AB559" s="95"/>
      <c r="AC559" s="95"/>
      <c r="AD559" s="139"/>
      <c r="AE559" s="139"/>
      <c r="AF559" s="94"/>
      <c r="AG559" s="94"/>
      <c r="AH559" s="209"/>
      <c r="AI559" s="209"/>
      <c r="AJ559" s="209"/>
      <c r="AK559" s="209"/>
      <c r="AL559" s="209"/>
      <c r="AM559" s="209"/>
      <c r="AN559" s="209"/>
      <c r="AO559" s="209"/>
      <c r="AP559" s="209"/>
      <c r="AQ559" s="209"/>
      <c r="AR559" s="209"/>
      <c r="AS559" s="209"/>
      <c r="AT559" s="209"/>
      <c r="AU559" s="209"/>
      <c r="AV559" s="209"/>
      <c r="AW559" s="209"/>
      <c r="AX559" s="209"/>
      <c r="AY559" s="209"/>
      <c r="AZ559" s="135"/>
      <c r="BA559" s="135"/>
      <c r="BB559" s="135"/>
      <c r="BC559" s="135"/>
      <c r="BD559" s="135"/>
      <c r="BE559" s="135"/>
      <c r="BF559" s="135"/>
      <c r="BG559" s="135"/>
      <c r="BH559" s="135"/>
      <c r="BI559" s="135"/>
      <c r="BJ559" s="135"/>
      <c r="BK559" s="135"/>
      <c r="BL559" s="135"/>
      <c r="BM559" s="135"/>
      <c r="BN559" s="135"/>
      <c r="BO559" s="135"/>
      <c r="BP559" s="135"/>
      <c r="BQ559" s="135"/>
      <c r="BR559" s="135"/>
      <c r="BS559" s="135"/>
      <c r="BT559" s="135"/>
      <c r="BU559" s="135"/>
      <c r="BV559" s="135"/>
      <c r="BW559" s="135"/>
      <c r="BX559" s="135"/>
      <c r="BY559" s="135"/>
      <c r="BZ559" s="135"/>
      <c r="CA559" s="135"/>
      <c r="CB559" s="135"/>
      <c r="CC559" s="135"/>
      <c r="CD559" s="135"/>
      <c r="CE559" s="135"/>
      <c r="CF559" s="135"/>
      <c r="CG559" s="135"/>
      <c r="CH559" s="135"/>
      <c r="CI559" s="209"/>
      <c r="CJ559" s="209"/>
      <c r="CK559" s="209"/>
      <c r="CL559" s="209"/>
      <c r="CM559" s="209"/>
      <c r="CN559" s="209"/>
      <c r="CO559" s="209"/>
      <c r="CP559" s="209"/>
      <c r="CQ559" s="209"/>
      <c r="CR559" s="209"/>
      <c r="CS559" s="209"/>
      <c r="CT559" s="209"/>
      <c r="CU559" s="209"/>
      <c r="CV559" s="209"/>
      <c r="CW559" s="209"/>
      <c r="CX559" s="209"/>
      <c r="CY559" s="135"/>
      <c r="CZ559" s="135"/>
      <c r="DA559" s="135"/>
      <c r="DB559" s="135"/>
      <c r="DC559" s="135"/>
      <c r="DD559" s="135"/>
      <c r="DE559" s="135"/>
      <c r="DF559" s="135"/>
      <c r="DG559" s="135"/>
      <c r="DH559" s="135"/>
      <c r="DI559" s="135"/>
      <c r="DJ559" s="135"/>
      <c r="DK559" s="135"/>
      <c r="DL559" s="135"/>
      <c r="DM559" s="135"/>
      <c r="DN559" s="135"/>
      <c r="DO559" s="135"/>
      <c r="DP559" s="135"/>
      <c r="DQ559" s="135"/>
      <c r="DR559" s="135"/>
      <c r="DS559" s="135"/>
      <c r="DT559" s="135"/>
      <c r="DU559" s="135"/>
      <c r="DV559" s="135"/>
      <c r="DW559" s="135"/>
      <c r="DX559" s="135"/>
      <c r="DY559" s="135"/>
      <c r="DZ559" s="135"/>
      <c r="EA559" s="135"/>
      <c r="EB559" s="135"/>
      <c r="EC559" s="135"/>
      <c r="ED559" s="135"/>
      <c r="EE559" s="135"/>
      <c r="EF559" s="135"/>
      <c r="EG559" s="135"/>
      <c r="EH559" s="135"/>
    </row>
    <row r="560" spans="2:138">
      <c r="B560" s="104" t="s">
        <v>699</v>
      </c>
      <c r="C560" s="106" t="s">
        <v>692</v>
      </c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139"/>
      <c r="S560" s="139"/>
      <c r="T560" s="242"/>
      <c r="U560" s="242"/>
      <c r="V560" s="242"/>
      <c r="W560" s="95"/>
      <c r="X560" s="95"/>
      <c r="Y560" s="95"/>
      <c r="Z560" s="95"/>
      <c r="AA560" s="95"/>
      <c r="AB560" s="95"/>
      <c r="AC560" s="95"/>
      <c r="AD560" s="139"/>
      <c r="AE560" s="139"/>
      <c r="AF560" s="94"/>
      <c r="AG560" s="94"/>
      <c r="AH560" s="209"/>
      <c r="AI560" s="209"/>
      <c r="AJ560" s="209"/>
      <c r="AK560" s="209"/>
      <c r="AL560" s="209"/>
      <c r="AM560" s="209"/>
      <c r="AN560" s="209"/>
      <c r="AO560" s="209"/>
      <c r="AP560" s="209"/>
      <c r="AQ560" s="209"/>
      <c r="AR560" s="209"/>
      <c r="AS560" s="209"/>
      <c r="AT560" s="209"/>
      <c r="AU560" s="209"/>
      <c r="AV560" s="209"/>
      <c r="AW560" s="209"/>
      <c r="AX560" s="209"/>
      <c r="AY560" s="209"/>
      <c r="AZ560" s="135"/>
      <c r="BA560" s="135"/>
      <c r="BB560" s="135"/>
      <c r="BC560" s="135"/>
      <c r="BD560" s="135"/>
      <c r="BE560" s="135"/>
      <c r="BF560" s="135"/>
      <c r="BG560" s="135"/>
      <c r="BH560" s="135"/>
      <c r="BI560" s="135"/>
      <c r="BJ560" s="135"/>
      <c r="BK560" s="135"/>
      <c r="BL560" s="135"/>
      <c r="BM560" s="135"/>
      <c r="BN560" s="135"/>
      <c r="BO560" s="135"/>
      <c r="BP560" s="135"/>
      <c r="BQ560" s="135"/>
      <c r="BR560" s="135"/>
      <c r="BS560" s="135"/>
      <c r="BT560" s="135"/>
      <c r="BU560" s="135"/>
      <c r="BV560" s="135"/>
      <c r="BW560" s="135"/>
      <c r="BX560" s="135"/>
      <c r="BY560" s="135"/>
      <c r="BZ560" s="135"/>
      <c r="CA560" s="135"/>
      <c r="CB560" s="135"/>
      <c r="CC560" s="135"/>
      <c r="CD560" s="135"/>
      <c r="CE560" s="135"/>
      <c r="CF560" s="135"/>
      <c r="CG560" s="135"/>
      <c r="CH560" s="135"/>
      <c r="CI560" s="209"/>
      <c r="CJ560" s="209"/>
      <c r="CK560" s="209"/>
      <c r="CL560" s="209"/>
      <c r="CM560" s="209"/>
      <c r="CN560" s="209"/>
      <c r="CO560" s="209"/>
      <c r="CP560" s="209"/>
      <c r="CQ560" s="209"/>
      <c r="CR560" s="209"/>
      <c r="CS560" s="209"/>
      <c r="CT560" s="209"/>
      <c r="CU560" s="209"/>
      <c r="CV560" s="209"/>
      <c r="CW560" s="209"/>
      <c r="CX560" s="209"/>
      <c r="CY560" s="135"/>
      <c r="CZ560" s="135"/>
      <c r="DA560" s="135"/>
      <c r="DB560" s="135"/>
      <c r="DC560" s="135"/>
      <c r="DD560" s="135"/>
      <c r="DE560" s="135"/>
      <c r="DF560" s="135"/>
      <c r="DG560" s="135"/>
      <c r="DH560" s="135"/>
      <c r="DI560" s="135"/>
      <c r="DJ560" s="135"/>
      <c r="DK560" s="135"/>
      <c r="DL560" s="135"/>
      <c r="DM560" s="135"/>
      <c r="DN560" s="135"/>
      <c r="DO560" s="135"/>
      <c r="DP560" s="135"/>
      <c r="DQ560" s="135"/>
      <c r="DR560" s="135"/>
      <c r="DS560" s="135"/>
      <c r="DT560" s="135"/>
      <c r="DU560" s="135"/>
      <c r="DV560" s="135"/>
      <c r="DW560" s="135"/>
      <c r="DX560" s="135"/>
      <c r="DY560" s="135"/>
      <c r="DZ560" s="135"/>
      <c r="EA560" s="135"/>
      <c r="EB560" s="135"/>
      <c r="EC560" s="135"/>
      <c r="ED560" s="135"/>
      <c r="EE560" s="135"/>
      <c r="EF560" s="135"/>
      <c r="EG560" s="135"/>
      <c r="EH560" s="135"/>
    </row>
    <row r="561" spans="2:138">
      <c r="B561" s="104" t="s">
        <v>700</v>
      </c>
      <c r="C561" s="106" t="s">
        <v>694</v>
      </c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139"/>
      <c r="S561" s="139"/>
      <c r="T561" s="242" t="s">
        <v>776</v>
      </c>
      <c r="U561" s="242" t="s">
        <v>776</v>
      </c>
      <c r="V561" s="242" t="s">
        <v>776</v>
      </c>
      <c r="W561" s="95"/>
      <c r="X561" s="95"/>
      <c r="Y561" s="95"/>
      <c r="Z561" s="95"/>
      <c r="AA561" s="95"/>
      <c r="AB561" s="95"/>
      <c r="AC561" s="95"/>
      <c r="AD561" s="139"/>
      <c r="AE561" s="139"/>
      <c r="AF561" s="93"/>
      <c r="AG561" s="93"/>
      <c r="AH561" s="209"/>
      <c r="AI561" s="209"/>
      <c r="AJ561" s="209"/>
      <c r="AK561" s="209"/>
      <c r="AL561" s="209"/>
      <c r="AM561" s="209"/>
      <c r="AN561" s="209"/>
      <c r="AO561" s="209"/>
      <c r="AP561" s="209"/>
      <c r="AQ561" s="209"/>
      <c r="AR561" s="209"/>
      <c r="AS561" s="209"/>
      <c r="AT561" s="209"/>
      <c r="AU561" s="209"/>
      <c r="AV561" s="209"/>
      <c r="AW561" s="209"/>
      <c r="AX561" s="209"/>
      <c r="AY561" s="209"/>
      <c r="AZ561" s="135"/>
      <c r="BA561" s="135"/>
      <c r="BB561" s="135"/>
      <c r="BC561" s="135"/>
      <c r="BD561" s="135"/>
      <c r="BE561" s="135"/>
      <c r="BF561" s="135"/>
      <c r="BG561" s="135"/>
      <c r="BH561" s="135"/>
      <c r="BI561" s="135"/>
      <c r="BJ561" s="135"/>
      <c r="BK561" s="135"/>
      <c r="BL561" s="135"/>
      <c r="BM561" s="135"/>
      <c r="BN561" s="135"/>
      <c r="BO561" s="135"/>
      <c r="BP561" s="135"/>
      <c r="BQ561" s="135"/>
      <c r="BR561" s="135"/>
      <c r="BS561" s="135"/>
      <c r="BT561" s="135"/>
      <c r="BU561" s="135"/>
      <c r="BV561" s="135"/>
      <c r="BW561" s="135"/>
      <c r="BX561" s="135"/>
      <c r="BY561" s="135"/>
      <c r="BZ561" s="135"/>
      <c r="CA561" s="135"/>
      <c r="CB561" s="135"/>
      <c r="CC561" s="135"/>
      <c r="CD561" s="135"/>
      <c r="CE561" s="135"/>
      <c r="CF561" s="135"/>
      <c r="CG561" s="135"/>
      <c r="CH561" s="135"/>
      <c r="CI561" s="209" t="s">
        <v>776</v>
      </c>
      <c r="CJ561" s="209" t="s">
        <v>776</v>
      </c>
      <c r="CK561" s="209" t="s">
        <v>776</v>
      </c>
      <c r="CL561" s="209" t="s">
        <v>776</v>
      </c>
      <c r="CM561" s="209" t="s">
        <v>776</v>
      </c>
      <c r="CN561" s="209" t="s">
        <v>776</v>
      </c>
      <c r="CO561" s="209" t="s">
        <v>776</v>
      </c>
      <c r="CP561" s="209" t="s">
        <v>776</v>
      </c>
      <c r="CQ561" s="209" t="s">
        <v>776</v>
      </c>
      <c r="CR561" s="209" t="s">
        <v>776</v>
      </c>
      <c r="CS561" s="209" t="s">
        <v>776</v>
      </c>
      <c r="CT561" s="209" t="s">
        <v>776</v>
      </c>
      <c r="CU561" s="209" t="s">
        <v>776</v>
      </c>
      <c r="CV561" s="209" t="s">
        <v>776</v>
      </c>
      <c r="CW561" s="209" t="s">
        <v>776</v>
      </c>
      <c r="CX561" s="209" t="s">
        <v>776</v>
      </c>
      <c r="CY561" s="135"/>
      <c r="CZ561" s="135"/>
      <c r="DA561" s="135"/>
      <c r="DB561" s="135"/>
      <c r="DC561" s="135"/>
      <c r="DD561" s="135"/>
      <c r="DE561" s="135"/>
      <c r="DF561" s="135"/>
      <c r="DG561" s="135"/>
      <c r="DH561" s="135"/>
      <c r="DI561" s="135"/>
      <c r="DJ561" s="135"/>
      <c r="DK561" s="135"/>
      <c r="DL561" s="135"/>
      <c r="DM561" s="135"/>
      <c r="DN561" s="135"/>
      <c r="DO561" s="135"/>
      <c r="DP561" s="135"/>
      <c r="DQ561" s="135"/>
      <c r="DR561" s="135"/>
      <c r="DS561" s="135"/>
      <c r="DT561" s="135"/>
      <c r="DU561" s="135"/>
      <c r="DV561" s="135"/>
      <c r="DW561" s="135"/>
      <c r="DX561" s="135"/>
      <c r="DY561" s="135"/>
      <c r="DZ561" s="135"/>
      <c r="EA561" s="135"/>
      <c r="EB561" s="135"/>
      <c r="EC561" s="135"/>
      <c r="ED561" s="135"/>
      <c r="EE561" s="135"/>
      <c r="EF561" s="135"/>
      <c r="EG561" s="135"/>
      <c r="EH561" s="135"/>
    </row>
    <row r="562" spans="2:138">
      <c r="B562" s="104" t="s">
        <v>701</v>
      </c>
      <c r="C562" s="106" t="s">
        <v>690</v>
      </c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139"/>
      <c r="S562" s="139"/>
      <c r="T562" s="242"/>
      <c r="U562" s="242"/>
      <c r="V562" s="242"/>
      <c r="W562" s="95"/>
      <c r="X562" s="95"/>
      <c r="Y562" s="95"/>
      <c r="Z562" s="95"/>
      <c r="AA562" s="95"/>
      <c r="AB562" s="95"/>
      <c r="AC562" s="95"/>
      <c r="AD562" s="139"/>
      <c r="AE562" s="139"/>
      <c r="AF562" s="93"/>
      <c r="AG562" s="93"/>
      <c r="AH562" s="209"/>
      <c r="AI562" s="209"/>
      <c r="AJ562" s="209"/>
      <c r="AK562" s="209"/>
      <c r="AL562" s="209"/>
      <c r="AM562" s="209"/>
      <c r="AN562" s="209"/>
      <c r="AO562" s="209"/>
      <c r="AP562" s="209"/>
      <c r="AQ562" s="209"/>
      <c r="AR562" s="209"/>
      <c r="AS562" s="209"/>
      <c r="AT562" s="209"/>
      <c r="AU562" s="209"/>
      <c r="AV562" s="209"/>
      <c r="AW562" s="209"/>
      <c r="AX562" s="209"/>
      <c r="AY562" s="209"/>
      <c r="AZ562" s="135"/>
      <c r="BA562" s="135"/>
      <c r="BB562" s="135"/>
      <c r="BC562" s="135"/>
      <c r="BD562" s="135"/>
      <c r="BE562" s="135"/>
      <c r="BF562" s="135"/>
      <c r="BG562" s="135"/>
      <c r="BH562" s="135"/>
      <c r="BI562" s="135"/>
      <c r="BJ562" s="135"/>
      <c r="BK562" s="135"/>
      <c r="BL562" s="135"/>
      <c r="BM562" s="135"/>
      <c r="BN562" s="135"/>
      <c r="BO562" s="135"/>
      <c r="BP562" s="135"/>
      <c r="BQ562" s="135"/>
      <c r="BR562" s="135"/>
      <c r="BS562" s="135"/>
      <c r="BT562" s="135"/>
      <c r="BU562" s="135"/>
      <c r="BV562" s="135"/>
      <c r="BW562" s="135"/>
      <c r="BX562" s="135"/>
      <c r="BY562" s="135"/>
      <c r="BZ562" s="135"/>
      <c r="CA562" s="135"/>
      <c r="CB562" s="135"/>
      <c r="CC562" s="135"/>
      <c r="CD562" s="135"/>
      <c r="CE562" s="135"/>
      <c r="CF562" s="135"/>
      <c r="CG562" s="135"/>
      <c r="CH562" s="135"/>
      <c r="CI562" s="209"/>
      <c r="CJ562" s="209"/>
      <c r="CK562" s="209"/>
      <c r="CL562" s="209"/>
      <c r="CM562" s="209"/>
      <c r="CN562" s="209"/>
      <c r="CO562" s="209"/>
      <c r="CP562" s="209"/>
      <c r="CQ562" s="209"/>
      <c r="CR562" s="209"/>
      <c r="CS562" s="209"/>
      <c r="CT562" s="209"/>
      <c r="CU562" s="209"/>
      <c r="CV562" s="209"/>
      <c r="CW562" s="209"/>
      <c r="CX562" s="209"/>
      <c r="CY562" s="135"/>
      <c r="CZ562" s="135"/>
      <c r="DA562" s="135"/>
      <c r="DB562" s="135"/>
      <c r="DC562" s="135"/>
      <c r="DD562" s="135"/>
      <c r="DE562" s="135"/>
      <c r="DF562" s="135"/>
      <c r="DG562" s="135"/>
      <c r="DH562" s="135"/>
      <c r="DI562" s="135"/>
      <c r="DJ562" s="135"/>
      <c r="DK562" s="135"/>
      <c r="DL562" s="135"/>
      <c r="DM562" s="135"/>
      <c r="DN562" s="135"/>
      <c r="DO562" s="135"/>
      <c r="DP562" s="135"/>
      <c r="DQ562" s="135"/>
      <c r="DR562" s="135"/>
      <c r="DS562" s="135"/>
      <c r="DT562" s="135"/>
      <c r="DU562" s="135"/>
      <c r="DV562" s="135"/>
      <c r="DW562" s="135"/>
      <c r="DX562" s="135"/>
      <c r="DY562" s="135"/>
      <c r="DZ562" s="135"/>
      <c r="EA562" s="135"/>
      <c r="EB562" s="135"/>
      <c r="EC562" s="135"/>
      <c r="ED562" s="135"/>
      <c r="EE562" s="135"/>
      <c r="EF562" s="135"/>
      <c r="EG562" s="135"/>
      <c r="EH562" s="135"/>
    </row>
    <row r="563" spans="2:138">
      <c r="B563" s="104" t="s">
        <v>702</v>
      </c>
      <c r="C563" s="106" t="s">
        <v>697</v>
      </c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139"/>
      <c r="S563" s="139"/>
      <c r="T563" s="242" t="s">
        <v>776</v>
      </c>
      <c r="U563" s="242" t="s">
        <v>776</v>
      </c>
      <c r="V563" s="242" t="s">
        <v>776</v>
      </c>
      <c r="W563" s="95"/>
      <c r="X563" s="95"/>
      <c r="Y563" s="95"/>
      <c r="Z563" s="95"/>
      <c r="AA563" s="95"/>
      <c r="AB563" s="95"/>
      <c r="AC563" s="95"/>
      <c r="AD563" s="139"/>
      <c r="AE563" s="139"/>
      <c r="AF563" s="94"/>
      <c r="AG563" s="94"/>
      <c r="AH563" s="209"/>
      <c r="AI563" s="209"/>
      <c r="AJ563" s="209"/>
      <c r="AK563" s="209"/>
      <c r="AL563" s="209"/>
      <c r="AM563" s="209"/>
      <c r="AN563" s="209"/>
      <c r="AO563" s="209"/>
      <c r="AP563" s="209"/>
      <c r="AQ563" s="209"/>
      <c r="AR563" s="209"/>
      <c r="AS563" s="209"/>
      <c r="AT563" s="209"/>
      <c r="AU563" s="209"/>
      <c r="AV563" s="209"/>
      <c r="AW563" s="209"/>
      <c r="AX563" s="209"/>
      <c r="AY563" s="209"/>
      <c r="AZ563" s="135"/>
      <c r="BA563" s="135"/>
      <c r="BB563" s="135"/>
      <c r="BC563" s="135"/>
      <c r="BD563" s="135"/>
      <c r="BE563" s="135"/>
      <c r="BF563" s="135"/>
      <c r="BG563" s="135"/>
      <c r="BH563" s="135"/>
      <c r="BI563" s="135"/>
      <c r="BJ563" s="135"/>
      <c r="BK563" s="135"/>
      <c r="BL563" s="135"/>
      <c r="BM563" s="135"/>
      <c r="BN563" s="135"/>
      <c r="BO563" s="135"/>
      <c r="BP563" s="135"/>
      <c r="BQ563" s="135"/>
      <c r="BR563" s="135"/>
      <c r="BS563" s="135"/>
      <c r="BT563" s="135"/>
      <c r="BU563" s="135"/>
      <c r="BV563" s="135"/>
      <c r="BW563" s="135"/>
      <c r="BX563" s="135"/>
      <c r="BY563" s="135"/>
      <c r="BZ563" s="135"/>
      <c r="CA563" s="135"/>
      <c r="CB563" s="135"/>
      <c r="CC563" s="135"/>
      <c r="CD563" s="135"/>
      <c r="CE563" s="135"/>
      <c r="CF563" s="135"/>
      <c r="CG563" s="135"/>
      <c r="CH563" s="135"/>
      <c r="CI563" s="209" t="s">
        <v>776</v>
      </c>
      <c r="CJ563" s="209" t="s">
        <v>776</v>
      </c>
      <c r="CK563" s="209" t="s">
        <v>776</v>
      </c>
      <c r="CL563" s="209" t="s">
        <v>776</v>
      </c>
      <c r="CM563" s="209" t="s">
        <v>776</v>
      </c>
      <c r="CN563" s="209" t="s">
        <v>776</v>
      </c>
      <c r="CO563" s="209" t="s">
        <v>776</v>
      </c>
      <c r="CP563" s="209" t="s">
        <v>776</v>
      </c>
      <c r="CQ563" s="209" t="s">
        <v>776</v>
      </c>
      <c r="CR563" s="209" t="s">
        <v>776</v>
      </c>
      <c r="CS563" s="209" t="s">
        <v>776</v>
      </c>
      <c r="CT563" s="209" t="s">
        <v>776</v>
      </c>
      <c r="CU563" s="209" t="s">
        <v>776</v>
      </c>
      <c r="CV563" s="209" t="s">
        <v>776</v>
      </c>
      <c r="CW563" s="209" t="s">
        <v>776</v>
      </c>
      <c r="CX563" s="209" t="s">
        <v>776</v>
      </c>
      <c r="CY563" s="135"/>
      <c r="CZ563" s="135"/>
      <c r="DA563" s="135"/>
      <c r="DB563" s="135"/>
      <c r="DC563" s="135"/>
      <c r="DD563" s="135"/>
      <c r="DE563" s="135"/>
      <c r="DF563" s="135"/>
      <c r="DG563" s="135"/>
      <c r="DH563" s="135"/>
      <c r="DI563" s="135"/>
      <c r="DJ563" s="135"/>
      <c r="DK563" s="135"/>
      <c r="DL563" s="135"/>
      <c r="DM563" s="135"/>
      <c r="DN563" s="135"/>
      <c r="DO563" s="135"/>
      <c r="DP563" s="135"/>
      <c r="DQ563" s="135"/>
      <c r="DR563" s="135"/>
      <c r="DS563" s="135"/>
      <c r="DT563" s="135"/>
      <c r="DU563" s="135"/>
      <c r="DV563" s="135"/>
      <c r="DW563" s="135"/>
      <c r="DX563" s="135"/>
      <c r="DY563" s="135"/>
      <c r="DZ563" s="135"/>
      <c r="EA563" s="135"/>
      <c r="EB563" s="135"/>
      <c r="EC563" s="135"/>
      <c r="ED563" s="135"/>
      <c r="EE563" s="135"/>
      <c r="EF563" s="135"/>
      <c r="EG563" s="135"/>
      <c r="EH563" s="135"/>
    </row>
    <row r="564" spans="2:138">
      <c r="B564" s="104" t="s">
        <v>703</v>
      </c>
      <c r="C564" s="106" t="s">
        <v>688</v>
      </c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139"/>
      <c r="S564" s="139"/>
      <c r="T564" s="242"/>
      <c r="U564" s="242"/>
      <c r="V564" s="242"/>
      <c r="W564" s="95"/>
      <c r="X564" s="95"/>
      <c r="Y564" s="95"/>
      <c r="Z564" s="95"/>
      <c r="AA564" s="95"/>
      <c r="AB564" s="95"/>
      <c r="AC564" s="95"/>
      <c r="AD564" s="139"/>
      <c r="AE564" s="139"/>
      <c r="AF564" s="94"/>
      <c r="AG564" s="94"/>
      <c r="AH564" s="209"/>
      <c r="AI564" s="209"/>
      <c r="AJ564" s="209"/>
      <c r="AK564" s="209"/>
      <c r="AL564" s="209"/>
      <c r="AM564" s="209"/>
      <c r="AN564" s="209"/>
      <c r="AO564" s="209"/>
      <c r="AP564" s="209"/>
      <c r="AQ564" s="209"/>
      <c r="AR564" s="209"/>
      <c r="AS564" s="209"/>
      <c r="AT564" s="209"/>
      <c r="AU564" s="209"/>
      <c r="AV564" s="209"/>
      <c r="AW564" s="209"/>
      <c r="AX564" s="209"/>
      <c r="AY564" s="209"/>
      <c r="AZ564" s="135"/>
      <c r="BA564" s="135"/>
      <c r="BB564" s="135"/>
      <c r="BC564" s="135"/>
      <c r="BD564" s="135"/>
      <c r="BE564" s="135"/>
      <c r="BF564" s="135"/>
      <c r="BG564" s="135"/>
      <c r="BH564" s="135"/>
      <c r="BI564" s="135"/>
      <c r="BJ564" s="135"/>
      <c r="BK564" s="135"/>
      <c r="BL564" s="135"/>
      <c r="BM564" s="135"/>
      <c r="BN564" s="135"/>
      <c r="BO564" s="135"/>
      <c r="BP564" s="135"/>
      <c r="BQ564" s="135"/>
      <c r="BR564" s="135"/>
      <c r="BS564" s="135"/>
      <c r="BT564" s="135"/>
      <c r="BU564" s="135"/>
      <c r="BV564" s="135"/>
      <c r="BW564" s="135"/>
      <c r="BX564" s="135"/>
      <c r="BY564" s="135"/>
      <c r="BZ564" s="135"/>
      <c r="CA564" s="135"/>
      <c r="CB564" s="135"/>
      <c r="CC564" s="135"/>
      <c r="CD564" s="135"/>
      <c r="CE564" s="135"/>
      <c r="CF564" s="135"/>
      <c r="CG564" s="135"/>
      <c r="CH564" s="135"/>
      <c r="CI564" s="209"/>
      <c r="CJ564" s="209"/>
      <c r="CK564" s="209"/>
      <c r="CL564" s="209"/>
      <c r="CM564" s="209"/>
      <c r="CN564" s="209"/>
      <c r="CO564" s="209"/>
      <c r="CP564" s="209"/>
      <c r="CQ564" s="209"/>
      <c r="CR564" s="209"/>
      <c r="CS564" s="209"/>
      <c r="CT564" s="209"/>
      <c r="CU564" s="209"/>
      <c r="CV564" s="209"/>
      <c r="CW564" s="209"/>
      <c r="CX564" s="209"/>
      <c r="CY564" s="135"/>
      <c r="CZ564" s="135"/>
      <c r="DA564" s="135"/>
      <c r="DB564" s="135"/>
      <c r="DC564" s="135"/>
      <c r="DD564" s="135"/>
      <c r="DE564" s="135"/>
      <c r="DF564" s="135"/>
      <c r="DG564" s="135"/>
      <c r="DH564" s="135"/>
      <c r="DI564" s="135"/>
      <c r="DJ564" s="135"/>
      <c r="DK564" s="135"/>
      <c r="DL564" s="135"/>
      <c r="DM564" s="135"/>
      <c r="DN564" s="135"/>
      <c r="DO564" s="135"/>
      <c r="DP564" s="135"/>
      <c r="DQ564" s="135"/>
      <c r="DR564" s="135"/>
      <c r="DS564" s="135"/>
      <c r="DT564" s="135"/>
      <c r="DU564" s="135"/>
      <c r="DV564" s="135"/>
      <c r="DW564" s="135"/>
      <c r="DX564" s="135"/>
      <c r="DY564" s="135"/>
      <c r="DZ564" s="135"/>
      <c r="EA564" s="135"/>
      <c r="EB564" s="135"/>
      <c r="EC564" s="135"/>
      <c r="ED564" s="135"/>
      <c r="EE564" s="135"/>
      <c r="EF564" s="135"/>
      <c r="EG564" s="135"/>
      <c r="EH564" s="135"/>
    </row>
    <row r="565" spans="2:138">
      <c r="B565" s="104" t="s">
        <v>704</v>
      </c>
      <c r="C565" s="106" t="s">
        <v>692</v>
      </c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139"/>
      <c r="S565" s="139"/>
      <c r="T565" s="242"/>
      <c r="U565" s="242"/>
      <c r="V565" s="242"/>
      <c r="W565" s="95"/>
      <c r="X565" s="95"/>
      <c r="Y565" s="95"/>
      <c r="Z565" s="95"/>
      <c r="AA565" s="95"/>
      <c r="AB565" s="95"/>
      <c r="AC565" s="95"/>
      <c r="AD565" s="139"/>
      <c r="AE565" s="139"/>
      <c r="AF565" s="94"/>
      <c r="AG565" s="94"/>
      <c r="AH565" s="209"/>
      <c r="AI565" s="209"/>
      <c r="AJ565" s="209"/>
      <c r="AK565" s="209"/>
      <c r="AL565" s="209"/>
      <c r="AM565" s="209"/>
      <c r="AN565" s="209"/>
      <c r="AO565" s="209"/>
      <c r="AP565" s="209"/>
      <c r="AQ565" s="209"/>
      <c r="AR565" s="209"/>
      <c r="AS565" s="209"/>
      <c r="AT565" s="209"/>
      <c r="AU565" s="209"/>
      <c r="AV565" s="209"/>
      <c r="AW565" s="209"/>
      <c r="AX565" s="209"/>
      <c r="AY565" s="209"/>
      <c r="AZ565" s="135"/>
      <c r="BA565" s="135"/>
      <c r="BB565" s="135"/>
      <c r="BC565" s="135"/>
      <c r="BD565" s="135"/>
      <c r="BE565" s="135"/>
      <c r="BF565" s="135"/>
      <c r="BG565" s="135"/>
      <c r="BH565" s="135"/>
      <c r="BI565" s="135"/>
      <c r="BJ565" s="135"/>
      <c r="BK565" s="135"/>
      <c r="BL565" s="135"/>
      <c r="BM565" s="135"/>
      <c r="BN565" s="135"/>
      <c r="BO565" s="135"/>
      <c r="BP565" s="135"/>
      <c r="BQ565" s="135"/>
      <c r="BR565" s="135"/>
      <c r="BS565" s="135"/>
      <c r="BT565" s="135"/>
      <c r="BU565" s="135"/>
      <c r="BV565" s="135"/>
      <c r="BW565" s="135"/>
      <c r="BX565" s="135"/>
      <c r="BY565" s="135"/>
      <c r="BZ565" s="135"/>
      <c r="CA565" s="135"/>
      <c r="CB565" s="135"/>
      <c r="CC565" s="135"/>
      <c r="CD565" s="135"/>
      <c r="CE565" s="135"/>
      <c r="CF565" s="135"/>
      <c r="CG565" s="135"/>
      <c r="CH565" s="135"/>
      <c r="CI565" s="209"/>
      <c r="CJ565" s="209"/>
      <c r="CK565" s="209"/>
      <c r="CL565" s="209"/>
      <c r="CM565" s="209"/>
      <c r="CN565" s="209"/>
      <c r="CO565" s="209"/>
      <c r="CP565" s="209"/>
      <c r="CQ565" s="209"/>
      <c r="CR565" s="209"/>
      <c r="CS565" s="209"/>
      <c r="CT565" s="209"/>
      <c r="CU565" s="209"/>
      <c r="CV565" s="209"/>
      <c r="CW565" s="209"/>
      <c r="CX565" s="209"/>
      <c r="CY565" s="135"/>
      <c r="CZ565" s="135"/>
      <c r="DA565" s="135"/>
      <c r="DB565" s="135"/>
      <c r="DC565" s="135"/>
      <c r="DD565" s="135"/>
      <c r="DE565" s="135"/>
      <c r="DF565" s="135"/>
      <c r="DG565" s="135"/>
      <c r="DH565" s="135"/>
      <c r="DI565" s="135"/>
      <c r="DJ565" s="135"/>
      <c r="DK565" s="135"/>
      <c r="DL565" s="135"/>
      <c r="DM565" s="135"/>
      <c r="DN565" s="135"/>
      <c r="DO565" s="135"/>
      <c r="DP565" s="135"/>
      <c r="DQ565" s="135"/>
      <c r="DR565" s="135"/>
      <c r="DS565" s="135"/>
      <c r="DT565" s="135"/>
      <c r="DU565" s="135"/>
      <c r="DV565" s="135"/>
      <c r="DW565" s="135"/>
      <c r="DX565" s="135"/>
      <c r="DY565" s="135"/>
      <c r="DZ565" s="135"/>
      <c r="EA565" s="135"/>
      <c r="EB565" s="135"/>
      <c r="EC565" s="135"/>
      <c r="ED565" s="135"/>
      <c r="EE565" s="135"/>
      <c r="EF565" s="135"/>
      <c r="EG565" s="135"/>
      <c r="EH565" s="135"/>
    </row>
    <row r="566" spans="2:138">
      <c r="B566" s="104" t="s">
        <v>705</v>
      </c>
      <c r="C566" s="106" t="s">
        <v>688</v>
      </c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6">
        <v>415900</v>
      </c>
      <c r="S566" s="96">
        <v>176600.00000000582</v>
      </c>
      <c r="T566" s="183">
        <v>102700</v>
      </c>
      <c r="U566" s="183">
        <v>209300</v>
      </c>
      <c r="V566" s="183">
        <v>315585.5</v>
      </c>
      <c r="W566" s="95"/>
      <c r="X566" s="95"/>
      <c r="Y566" s="95"/>
      <c r="Z566" s="95"/>
      <c r="AA566" s="95"/>
      <c r="AB566" s="95"/>
      <c r="AC566" s="95"/>
      <c r="AD566" s="96"/>
      <c r="AE566" s="96"/>
      <c r="AF566" s="94"/>
      <c r="AG566" s="94"/>
      <c r="AH566" s="209"/>
      <c r="AI566" s="209"/>
      <c r="AJ566" s="209"/>
      <c r="AK566" s="209"/>
      <c r="AL566" s="209"/>
      <c r="AM566" s="209"/>
      <c r="AN566" s="209"/>
      <c r="AO566" s="209"/>
      <c r="AP566" s="209"/>
      <c r="AQ566" s="209"/>
      <c r="AR566" s="209"/>
      <c r="AS566" s="209"/>
      <c r="AT566" s="209"/>
      <c r="AU566" s="209"/>
      <c r="AV566" s="209"/>
      <c r="AW566" s="209"/>
      <c r="AX566" s="209"/>
      <c r="AY566" s="209"/>
      <c r="AZ566" s="96"/>
      <c r="BA566" s="96"/>
      <c r="BB566" s="96"/>
      <c r="BC566" s="96">
        <v>1130500.0000000144</v>
      </c>
      <c r="BD566" s="96">
        <v>1598700</v>
      </c>
      <c r="BE566" s="96"/>
      <c r="BF566" s="96"/>
      <c r="BG566" s="96">
        <v>361500</v>
      </c>
      <c r="BH566" s="96">
        <v>188399.99999999418</v>
      </c>
      <c r="BI566" s="96">
        <v>205400</v>
      </c>
      <c r="BJ566" s="96">
        <v>62.7</v>
      </c>
      <c r="BK566" s="96">
        <v>123900</v>
      </c>
      <c r="BL566" s="96">
        <v>123899.99999999418</v>
      </c>
      <c r="BM566" s="96">
        <v>12600</v>
      </c>
      <c r="BN566" s="96">
        <v>33800</v>
      </c>
      <c r="BO566" s="96">
        <v>22000</v>
      </c>
      <c r="BP566" s="96">
        <v>95400</v>
      </c>
      <c r="BQ566" s="96">
        <v>57600</v>
      </c>
      <c r="BR566" s="96">
        <v>41999.999999985448</v>
      </c>
      <c r="BS566" s="96">
        <v>0</v>
      </c>
      <c r="BT566" s="96">
        <v>41999.999999985448</v>
      </c>
      <c r="BU566" s="96">
        <v>58899.999999994179</v>
      </c>
      <c r="BV566" s="96">
        <v>234899.99999999418</v>
      </c>
      <c r="BW566" s="96">
        <v>493900</v>
      </c>
      <c r="BX566" s="96">
        <v>207800.00000001746</v>
      </c>
      <c r="BY566" s="96">
        <v>158699.99999999709</v>
      </c>
      <c r="BZ566" s="96">
        <v>82499.999999985448</v>
      </c>
      <c r="CA566" s="96">
        <v>253100</v>
      </c>
      <c r="CB566" s="96">
        <v>32400</v>
      </c>
      <c r="CC566" s="96">
        <v>11000</v>
      </c>
      <c r="CD566" s="96">
        <v>75500</v>
      </c>
      <c r="CE566" s="96">
        <v>101100.00000000582</v>
      </c>
      <c r="CF566" s="135">
        <v>0</v>
      </c>
      <c r="CG566" s="135">
        <v>0</v>
      </c>
      <c r="CH566" s="135">
        <v>0</v>
      </c>
      <c r="CI566" s="183">
        <v>33699.999999982538</v>
      </c>
      <c r="CJ566" s="183">
        <v>0</v>
      </c>
      <c r="CK566" s="183">
        <v>69000.000000014552</v>
      </c>
      <c r="CL566" s="183">
        <v>0</v>
      </c>
      <c r="CM566" s="183">
        <v>0</v>
      </c>
      <c r="CN566" s="183">
        <v>89800.00000000291</v>
      </c>
      <c r="CO566" s="183">
        <v>79700</v>
      </c>
      <c r="CP566" s="183">
        <v>39800</v>
      </c>
      <c r="CQ566" s="183">
        <v>0</v>
      </c>
      <c r="CR566" s="183">
        <v>147410.99999999278</v>
      </c>
      <c r="CS566" s="183">
        <v>53289.000000004307</v>
      </c>
      <c r="CT566" s="183">
        <v>91922.5</v>
      </c>
      <c r="CU566" s="183">
        <v>23087</v>
      </c>
      <c r="CV566" s="183">
        <v>407103</v>
      </c>
      <c r="CW566" s="251">
        <v>52</v>
      </c>
      <c r="CX566" s="251">
        <v>51542</v>
      </c>
      <c r="CY566" s="135"/>
      <c r="CZ566" s="135"/>
      <c r="DA566" s="135"/>
      <c r="DB566" s="135"/>
      <c r="DC566" s="135"/>
      <c r="DD566" s="135"/>
      <c r="DE566" s="135"/>
      <c r="DF566" s="135"/>
      <c r="DG566" s="135"/>
      <c r="DH566" s="135"/>
      <c r="DI566" s="135"/>
      <c r="DJ566" s="135"/>
      <c r="DK566" s="135"/>
      <c r="DL566" s="135"/>
      <c r="DM566" s="135"/>
      <c r="DN566" s="135"/>
      <c r="DO566" s="135"/>
      <c r="DP566" s="135"/>
      <c r="DQ566" s="135"/>
      <c r="DR566" s="135"/>
      <c r="DS566" s="135"/>
      <c r="DT566" s="135"/>
      <c r="DU566" s="135"/>
      <c r="DV566" s="135"/>
      <c r="DW566" s="135"/>
      <c r="DX566" s="135"/>
      <c r="DY566" s="135"/>
      <c r="DZ566" s="135"/>
      <c r="EA566" s="135"/>
      <c r="EB566" s="135"/>
      <c r="EC566" s="135"/>
      <c r="ED566" s="135"/>
      <c r="EE566" s="135"/>
      <c r="EF566" s="135"/>
      <c r="EG566" s="135"/>
      <c r="EH566" s="135"/>
    </row>
    <row r="567" spans="2:138">
      <c r="B567" s="104" t="s">
        <v>706</v>
      </c>
      <c r="C567" s="106" t="s">
        <v>692</v>
      </c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139">
        <v>1.04</v>
      </c>
      <c r="S567" s="139">
        <v>1.04</v>
      </c>
      <c r="T567" s="242">
        <v>1.04</v>
      </c>
      <c r="U567" s="242">
        <v>1.04</v>
      </c>
      <c r="V567" s="242">
        <v>1.37</v>
      </c>
      <c r="W567" s="95"/>
      <c r="X567" s="95"/>
      <c r="Y567" s="95"/>
      <c r="Z567" s="95"/>
      <c r="AA567" s="95"/>
      <c r="AB567" s="95"/>
      <c r="AC567" s="95"/>
      <c r="AD567" s="139"/>
      <c r="AE567" s="139"/>
      <c r="AF567" s="94"/>
      <c r="AG567" s="94"/>
      <c r="AH567" s="209"/>
      <c r="AI567" s="209"/>
      <c r="AJ567" s="209"/>
      <c r="AK567" s="209"/>
      <c r="AL567" s="209"/>
      <c r="AM567" s="209"/>
      <c r="AN567" s="209"/>
      <c r="AO567" s="209"/>
      <c r="AP567" s="209"/>
      <c r="AQ567" s="209"/>
      <c r="AR567" s="209"/>
      <c r="AS567" s="209"/>
      <c r="AT567" s="209"/>
      <c r="AU567" s="209"/>
      <c r="AV567" s="209"/>
      <c r="AW567" s="209"/>
      <c r="AX567" s="209"/>
      <c r="AY567" s="209"/>
      <c r="AZ567" s="135"/>
      <c r="BA567" s="135"/>
      <c r="BB567" s="135"/>
      <c r="BC567" s="135">
        <v>0.18737364903734025</v>
      </c>
      <c r="BD567" s="135">
        <v>0.1883</v>
      </c>
      <c r="BE567" s="135"/>
      <c r="BF567" s="135"/>
      <c r="BG567" s="135">
        <v>0.21890000000000001</v>
      </c>
      <c r="BH567" s="135">
        <v>0.21879292458931734</v>
      </c>
      <c r="BI567" s="135">
        <v>0.2281</v>
      </c>
      <c r="BJ567" s="135">
        <v>0.21890999999999999</v>
      </c>
      <c r="BK567" s="135">
        <v>0.223</v>
      </c>
      <c r="BL567" s="135">
        <v>0.25425628717449023</v>
      </c>
      <c r="BM567" s="135">
        <v>0.26</v>
      </c>
      <c r="BN567" s="135">
        <v>0.26</v>
      </c>
      <c r="BO567" s="135">
        <v>0.26</v>
      </c>
      <c r="BP567" s="135">
        <v>0.26</v>
      </c>
      <c r="BQ567" s="135">
        <v>0.25</v>
      </c>
      <c r="BR567" s="135">
        <v>0.25746975602411631</v>
      </c>
      <c r="BS567" s="135">
        <v>0.25746975602411631</v>
      </c>
      <c r="BT567" s="135">
        <v>0.25746975602411631</v>
      </c>
      <c r="BU567" s="135">
        <v>0.26753651552786445</v>
      </c>
      <c r="BV567" s="135">
        <v>0.25917746533864544</v>
      </c>
      <c r="BW567" s="135">
        <v>0.25846226500000002</v>
      </c>
      <c r="BX567" s="135">
        <v>0.23720849541119143</v>
      </c>
      <c r="BY567" s="135">
        <v>0.23720849541119143</v>
      </c>
      <c r="BZ567" s="135">
        <v>1.04</v>
      </c>
      <c r="CA567" s="135">
        <v>1.04</v>
      </c>
      <c r="CB567" s="135">
        <v>1.04</v>
      </c>
      <c r="CC567" s="135">
        <v>1.04</v>
      </c>
      <c r="CD567" s="135">
        <v>1.04</v>
      </c>
      <c r="CE567" s="135">
        <v>1.04</v>
      </c>
      <c r="CF567" s="135">
        <v>1.04</v>
      </c>
      <c r="CG567" s="135">
        <v>1.04</v>
      </c>
      <c r="CH567" s="135">
        <v>1.04</v>
      </c>
      <c r="CI567" s="209">
        <v>1.04</v>
      </c>
      <c r="CJ567" s="209">
        <v>1.04</v>
      </c>
      <c r="CK567" s="209">
        <v>1.04</v>
      </c>
      <c r="CL567" s="209">
        <v>1.04</v>
      </c>
      <c r="CM567" s="209">
        <v>1.04</v>
      </c>
      <c r="CN567" s="209">
        <v>1.04</v>
      </c>
      <c r="CO567" s="209">
        <v>1.04</v>
      </c>
      <c r="CP567" s="209">
        <v>1.04</v>
      </c>
      <c r="CQ567" s="209">
        <v>1.04</v>
      </c>
      <c r="CR567" s="209">
        <v>0</v>
      </c>
      <c r="CS567" s="209">
        <v>1.04</v>
      </c>
      <c r="CT567" s="209">
        <v>1.37</v>
      </c>
      <c r="CU567" s="209">
        <v>1.37</v>
      </c>
      <c r="CV567" s="209">
        <v>1.37</v>
      </c>
      <c r="CW567" s="209">
        <v>1.37</v>
      </c>
      <c r="CX567" s="209">
        <v>1.37</v>
      </c>
      <c r="CY567" s="135"/>
      <c r="CZ567" s="135"/>
      <c r="DA567" s="135"/>
      <c r="DB567" s="135"/>
      <c r="DC567" s="135"/>
      <c r="DD567" s="135"/>
      <c r="DE567" s="135"/>
      <c r="DF567" s="135"/>
      <c r="DG567" s="135"/>
      <c r="DH567" s="135"/>
      <c r="DI567" s="135"/>
      <c r="DJ567" s="135"/>
      <c r="DK567" s="135"/>
      <c r="DL567" s="135"/>
      <c r="DM567" s="135"/>
      <c r="DN567" s="135"/>
      <c r="DO567" s="135"/>
      <c r="DP567" s="135"/>
      <c r="DQ567" s="135"/>
      <c r="DR567" s="135"/>
      <c r="DS567" s="135"/>
      <c r="DT567" s="135"/>
      <c r="DU567" s="135"/>
      <c r="DV567" s="135"/>
      <c r="DW567" s="135"/>
      <c r="DX567" s="135"/>
      <c r="DY567" s="135"/>
      <c r="DZ567" s="135"/>
      <c r="EA567" s="135"/>
      <c r="EB567" s="135"/>
      <c r="EC567" s="135"/>
      <c r="ED567" s="135"/>
      <c r="EE567" s="135"/>
      <c r="EF567" s="135"/>
      <c r="EG567" s="135"/>
      <c r="EH567" s="135"/>
    </row>
    <row r="568" spans="2:138">
      <c r="B568" s="104" t="s">
        <v>707</v>
      </c>
      <c r="C568" s="106" t="s">
        <v>690</v>
      </c>
      <c r="H568" s="96"/>
      <c r="I568" s="96"/>
      <c r="J568" s="96"/>
      <c r="K568" s="96"/>
      <c r="L568" s="96"/>
      <c r="M568" s="96"/>
      <c r="N568" s="96"/>
      <c r="O568" s="96"/>
      <c r="P568" s="96"/>
      <c r="Q568" s="96"/>
      <c r="R568" s="96">
        <v>433</v>
      </c>
      <c r="S568" s="96">
        <v>184</v>
      </c>
      <c r="T568" s="183">
        <v>107</v>
      </c>
      <c r="U568" s="183">
        <v>218</v>
      </c>
      <c r="V568" s="183">
        <v>432</v>
      </c>
      <c r="W568" s="96"/>
      <c r="X568" s="96"/>
      <c r="Y568" s="96"/>
      <c r="Z568" s="96"/>
      <c r="AA568" s="96"/>
      <c r="AB568" s="96"/>
      <c r="AC568" s="96"/>
      <c r="AD568" s="96"/>
      <c r="AE568" s="96"/>
      <c r="AF568" s="93"/>
      <c r="AG568" s="93"/>
      <c r="AH568" s="209"/>
      <c r="AI568" s="209"/>
      <c r="AJ568" s="209"/>
      <c r="AK568" s="209"/>
      <c r="AL568" s="209"/>
      <c r="AM568" s="209"/>
      <c r="AN568" s="209"/>
      <c r="AO568" s="209"/>
      <c r="AP568" s="209"/>
      <c r="AQ568" s="209"/>
      <c r="AR568" s="209"/>
      <c r="AS568" s="209"/>
      <c r="AT568" s="209"/>
      <c r="AU568" s="209"/>
      <c r="AV568" s="209"/>
      <c r="AW568" s="209"/>
      <c r="AX568" s="209"/>
      <c r="AY568" s="209"/>
      <c r="AZ568" s="96"/>
      <c r="BA568" s="96"/>
      <c r="BB568" s="96"/>
      <c r="BC568" s="96">
        <v>211.82591023671586</v>
      </c>
      <c r="BD568" s="96">
        <v>301.08999999999997</v>
      </c>
      <c r="BE568" s="96"/>
      <c r="BF568" s="96"/>
      <c r="BG568" s="96">
        <v>79</v>
      </c>
      <c r="BH568" s="96">
        <v>41</v>
      </c>
      <c r="BI568" s="96">
        <v>47</v>
      </c>
      <c r="BJ568" s="96">
        <v>14</v>
      </c>
      <c r="BK568" s="96">
        <v>27.6</v>
      </c>
      <c r="BL568" s="96">
        <v>32</v>
      </c>
      <c r="BM568" s="96">
        <v>3</v>
      </c>
      <c r="BN568" s="96">
        <v>15</v>
      </c>
      <c r="BO568" s="96">
        <v>6</v>
      </c>
      <c r="BP568" s="96">
        <v>24</v>
      </c>
      <c r="BQ568" s="96">
        <v>15</v>
      </c>
      <c r="BR568" s="96">
        <v>24</v>
      </c>
      <c r="BS568" s="96">
        <v>0</v>
      </c>
      <c r="BT568" s="96">
        <v>24</v>
      </c>
      <c r="BU568" s="96">
        <v>16</v>
      </c>
      <c r="BV568" s="96">
        <v>61</v>
      </c>
      <c r="BW568" s="96">
        <v>128</v>
      </c>
      <c r="BX568" s="96">
        <v>49</v>
      </c>
      <c r="BY568" s="96">
        <v>38</v>
      </c>
      <c r="BZ568" s="96">
        <v>86</v>
      </c>
      <c r="CA568" s="96">
        <v>263</v>
      </c>
      <c r="CB568" s="96">
        <v>34</v>
      </c>
      <c r="CC568" s="96">
        <v>11</v>
      </c>
      <c r="CD568" s="96">
        <v>79</v>
      </c>
      <c r="CE568" s="96">
        <v>105</v>
      </c>
      <c r="CF568" s="135">
        <v>0</v>
      </c>
      <c r="CG568" s="135">
        <v>0</v>
      </c>
      <c r="CH568" s="135">
        <v>0</v>
      </c>
      <c r="CI568" s="209">
        <v>35</v>
      </c>
      <c r="CJ568" s="209">
        <v>0</v>
      </c>
      <c r="CK568" s="209">
        <v>72</v>
      </c>
      <c r="CL568" s="209">
        <v>0</v>
      </c>
      <c r="CM568" s="209">
        <v>0</v>
      </c>
      <c r="CN568" s="209">
        <v>93</v>
      </c>
      <c r="CO568" s="209">
        <v>83</v>
      </c>
      <c r="CP568" s="209">
        <v>41</v>
      </c>
      <c r="CQ568" s="209">
        <v>0</v>
      </c>
      <c r="CR568" s="209">
        <v>153</v>
      </c>
      <c r="CS568" s="209">
        <v>55</v>
      </c>
      <c r="CT568" s="209">
        <v>126</v>
      </c>
      <c r="CU568" s="209">
        <v>32</v>
      </c>
      <c r="CV568" s="209">
        <v>558</v>
      </c>
      <c r="CW568" s="209">
        <v>0</v>
      </c>
      <c r="CX568" s="209">
        <v>71</v>
      </c>
      <c r="CY568" s="135"/>
      <c r="CZ568" s="135"/>
      <c r="DA568" s="135"/>
      <c r="DB568" s="135"/>
      <c r="DC568" s="135"/>
      <c r="DD568" s="135"/>
      <c r="DE568" s="135"/>
      <c r="DF568" s="135"/>
      <c r="DG568" s="135"/>
      <c r="DH568" s="135"/>
      <c r="DI568" s="135"/>
      <c r="DJ568" s="135"/>
      <c r="DK568" s="135"/>
      <c r="DL568" s="135"/>
      <c r="DM568" s="135"/>
      <c r="DN568" s="135"/>
      <c r="DO568" s="135"/>
      <c r="DP568" s="135"/>
      <c r="DQ568" s="135"/>
      <c r="DR568" s="135"/>
      <c r="DS568" s="135"/>
      <c r="DT568" s="135"/>
      <c r="DU568" s="135"/>
      <c r="DV568" s="135"/>
      <c r="DW568" s="135"/>
      <c r="DX568" s="135"/>
      <c r="DY568" s="135"/>
      <c r="DZ568" s="135"/>
      <c r="EA568" s="135"/>
      <c r="EB568" s="135"/>
      <c r="EC568" s="135"/>
      <c r="ED568" s="135"/>
      <c r="EE568" s="135"/>
      <c r="EF568" s="135"/>
      <c r="EG568" s="135"/>
      <c r="EH568" s="135"/>
    </row>
    <row r="569" spans="2:138" s="264" customFormat="1">
      <c r="B569" s="255" t="s">
        <v>708</v>
      </c>
      <c r="C569" s="254"/>
      <c r="D569" s="263"/>
      <c r="E569" s="263"/>
      <c r="F569" s="263"/>
      <c r="H569" s="269"/>
      <c r="I569" s="269"/>
      <c r="J569" s="269"/>
      <c r="K569" s="269"/>
      <c r="L569" s="269"/>
      <c r="M569" s="269"/>
      <c r="N569" s="269"/>
      <c r="O569" s="269"/>
      <c r="P569" s="269"/>
      <c r="Q569" s="269"/>
      <c r="R569" s="269"/>
      <c r="S569" s="269"/>
      <c r="T569" s="268"/>
      <c r="U569" s="269"/>
      <c r="V569" s="269"/>
      <c r="W569" s="269"/>
      <c r="X569" s="269"/>
      <c r="Y569" s="269"/>
      <c r="Z569" s="269"/>
      <c r="AA569" s="269"/>
      <c r="AB569" s="269"/>
      <c r="AC569" s="269"/>
      <c r="AD569" s="269"/>
      <c r="AE569" s="269"/>
      <c r="AF569" s="269"/>
      <c r="AG569" s="269"/>
      <c r="AH569" s="268"/>
      <c r="AI569" s="268"/>
      <c r="AJ569" s="268"/>
      <c r="AK569" s="268"/>
      <c r="AL569" s="268"/>
      <c r="AM569" s="268"/>
      <c r="AN569" s="268"/>
      <c r="AO569" s="268"/>
      <c r="AP569" s="268"/>
      <c r="AQ569" s="268"/>
      <c r="AR569" s="268"/>
      <c r="AS569" s="268"/>
      <c r="AT569" s="268"/>
      <c r="AU569" s="268"/>
      <c r="AV569" s="268"/>
      <c r="AW569" s="268"/>
      <c r="AX569" s="268"/>
      <c r="AY569" s="268"/>
      <c r="AZ569" s="269"/>
      <c r="BA569" s="269"/>
      <c r="BB569" s="269"/>
      <c r="BC569" s="269"/>
      <c r="BD569" s="269"/>
      <c r="BE569" s="269"/>
      <c r="BF569" s="269"/>
      <c r="BG569" s="269"/>
      <c r="BH569" s="269"/>
      <c r="BI569" s="269"/>
      <c r="BJ569" s="269"/>
      <c r="BK569" s="269"/>
      <c r="BL569" s="269"/>
      <c r="BM569" s="269"/>
      <c r="BN569" s="269"/>
      <c r="BO569" s="269"/>
      <c r="BP569" s="269"/>
      <c r="BQ569" s="269"/>
      <c r="BR569" s="269"/>
      <c r="BS569" s="269"/>
      <c r="BT569" s="269"/>
      <c r="BU569" s="269"/>
      <c r="BV569" s="269"/>
      <c r="BW569" s="269"/>
      <c r="BX569" s="269"/>
      <c r="BY569" s="269"/>
      <c r="BZ569" s="269"/>
      <c r="CA569" s="269"/>
      <c r="CB569" s="269"/>
      <c r="CC569" s="269"/>
      <c r="CD569" s="269"/>
      <c r="CE569" s="269"/>
      <c r="CF569" s="269"/>
      <c r="CG569" s="269"/>
      <c r="CH569" s="269"/>
      <c r="CI569" s="268"/>
      <c r="CJ569" s="268"/>
      <c r="CK569" s="268"/>
      <c r="CL569" s="268"/>
      <c r="CM569" s="268"/>
      <c r="CN569" s="268"/>
      <c r="CO569" s="268"/>
      <c r="CP569" s="268"/>
      <c r="CQ569" s="268"/>
      <c r="CR569" s="268"/>
      <c r="CS569" s="268"/>
      <c r="CT569" s="268"/>
      <c r="CU569" s="268"/>
      <c r="CV569" s="268"/>
      <c r="CW569" s="268"/>
      <c r="CX569" s="269"/>
      <c r="CY569" s="269"/>
      <c r="CZ569" s="269"/>
      <c r="DA569" s="269"/>
      <c r="DB569" s="269"/>
      <c r="DC569" s="269"/>
      <c r="DD569" s="269"/>
      <c r="DE569" s="269"/>
      <c r="DF569" s="269"/>
      <c r="DG569" s="269"/>
      <c r="DH569" s="269"/>
      <c r="DI569" s="269"/>
      <c r="DJ569" s="269"/>
      <c r="DK569" s="269"/>
      <c r="DL569" s="269"/>
      <c r="DM569" s="269"/>
      <c r="DN569" s="269"/>
      <c r="DO569" s="269"/>
      <c r="DP569" s="269"/>
      <c r="DQ569" s="269"/>
      <c r="DR569" s="269"/>
      <c r="DS569" s="269"/>
      <c r="DT569" s="269"/>
      <c r="DU569" s="269"/>
      <c r="DV569" s="269"/>
      <c r="DW569" s="269"/>
      <c r="DX569" s="269"/>
      <c r="DY569" s="269"/>
      <c r="DZ569" s="269"/>
      <c r="EA569" s="269"/>
      <c r="EB569" s="269"/>
      <c r="EC569" s="269"/>
      <c r="ED569" s="269"/>
      <c r="EE569" s="269"/>
      <c r="EF569" s="269"/>
      <c r="EG569" s="269"/>
      <c r="EH569" s="269"/>
    </row>
    <row r="570" spans="2:138">
      <c r="B570" s="104" t="s">
        <v>709</v>
      </c>
      <c r="C570" s="106" t="s">
        <v>688</v>
      </c>
      <c r="H570" s="96">
        <v>6622244.1786638349</v>
      </c>
      <c r="I570" s="96">
        <v>6636087.6544971988</v>
      </c>
      <c r="J570" s="96">
        <v>7659474.9296240807</v>
      </c>
      <c r="K570" s="96">
        <v>6198598.950663914</v>
      </c>
      <c r="L570" s="96">
        <v>7456038.5986634856</v>
      </c>
      <c r="M570" s="96">
        <v>7207852.3004969284</v>
      </c>
      <c r="N570" s="96"/>
      <c r="O570" s="96"/>
      <c r="P570" s="96"/>
      <c r="Q570" s="96"/>
      <c r="R570" s="96">
        <v>9610000</v>
      </c>
      <c r="S570" s="96">
        <v>9520000</v>
      </c>
      <c r="T570" s="183">
        <v>9380000</v>
      </c>
      <c r="U570" s="183">
        <v>8550000</v>
      </c>
      <c r="V570" s="183">
        <v>9694720</v>
      </c>
      <c r="W570" s="96"/>
      <c r="X570" s="96"/>
      <c r="Y570" s="96"/>
      <c r="Z570" s="96"/>
      <c r="AA570" s="96"/>
      <c r="AB570" s="96"/>
      <c r="AC570" s="96"/>
      <c r="AD570" s="96"/>
      <c r="AE570" s="96"/>
      <c r="AF570" s="94"/>
      <c r="AG570" s="94"/>
      <c r="AH570" s="183"/>
      <c r="AI570" s="183"/>
      <c r="AJ570" s="183"/>
      <c r="AK570" s="183"/>
      <c r="AL570" s="183"/>
      <c r="AM570" s="183"/>
      <c r="AN570" s="183"/>
      <c r="AO570" s="183"/>
      <c r="AP570" s="183"/>
      <c r="AQ570" s="183"/>
      <c r="AR570" s="183"/>
      <c r="AS570" s="183"/>
      <c r="AT570" s="183"/>
      <c r="AU570" s="183"/>
      <c r="AV570" s="183"/>
      <c r="AW570" s="183"/>
      <c r="AX570" s="183"/>
      <c r="AY570" s="183"/>
      <c r="AZ570" s="96">
        <v>1641720</v>
      </c>
      <c r="BA570" s="96">
        <v>1700279</v>
      </c>
      <c r="BB570" s="96">
        <v>1751985</v>
      </c>
      <c r="BC570" s="96">
        <v>1604289</v>
      </c>
      <c r="BD570" s="96">
        <v>1769066</v>
      </c>
      <c r="BE570" s="96">
        <v>1697644</v>
      </c>
      <c r="BF570" s="96">
        <v>1739637</v>
      </c>
      <c r="BG570" s="96">
        <v>1752008</v>
      </c>
      <c r="BH570" s="96">
        <v>2300000</v>
      </c>
      <c r="BI570" s="96">
        <v>1920000</v>
      </c>
      <c r="BJ570" s="96">
        <v>2175300</v>
      </c>
      <c r="BK570" s="96">
        <v>1840500</v>
      </c>
      <c r="BL570" s="96">
        <v>1740000.0000000091</v>
      </c>
      <c r="BM570" s="96">
        <v>1092942.7866662054</v>
      </c>
      <c r="BN570" s="96">
        <v>1476154.0058326847</v>
      </c>
      <c r="BO570" s="96">
        <v>1631740.6556659695</v>
      </c>
      <c r="BP570" s="96">
        <v>1553596.2109993077</v>
      </c>
      <c r="BQ570" s="96">
        <v>1654341.8754992769</v>
      </c>
      <c r="BR570" s="96">
        <v>1860000.0000000135</v>
      </c>
      <c r="BS570" s="96">
        <v>2220000.0000000275</v>
      </c>
      <c r="BT570" s="96">
        <v>1860000.0000000135</v>
      </c>
      <c r="BU570" s="96">
        <v>2163280</v>
      </c>
      <c r="BV570" s="96">
        <v>1700493.7696659425</v>
      </c>
      <c r="BW570" s="96">
        <v>2000000</v>
      </c>
      <c r="BX570" s="96">
        <v>1691263.5951659507</v>
      </c>
      <c r="BY570" s="96">
        <v>1689598.1876659349</v>
      </c>
      <c r="BZ570" s="96">
        <v>2220000.0000000275</v>
      </c>
      <c r="CA570" s="96">
        <v>2180000</v>
      </c>
      <c r="CB570" s="96">
        <v>2270000</v>
      </c>
      <c r="CC570" s="96">
        <v>2320000</v>
      </c>
      <c r="CD570" s="96">
        <v>2200000</v>
      </c>
      <c r="CE570" s="96">
        <v>2199999.9999999888</v>
      </c>
      <c r="CF570" s="96">
        <v>2060000.0000000023</v>
      </c>
      <c r="CG570" s="96">
        <v>2160000.0000000251</v>
      </c>
      <c r="CH570" s="96">
        <v>2180000.000000007</v>
      </c>
      <c r="CI570" s="183">
        <v>2259999.9999999912</v>
      </c>
      <c r="CJ570" s="183">
        <v>1839999.9999999751</v>
      </c>
      <c r="CK570" s="183">
        <v>2180000.000000007</v>
      </c>
      <c r="CL570" s="183">
        <v>2149999.9999999772</v>
      </c>
      <c r="CM570" s="183">
        <v>2240000.0000000093</v>
      </c>
      <c r="CN570" s="183">
        <v>2040000.0000000207</v>
      </c>
      <c r="CO570" s="183">
        <v>2150000</v>
      </c>
      <c r="CP570" s="183">
        <v>2150000</v>
      </c>
      <c r="CQ570" s="183">
        <v>2191072.0000000196</v>
      </c>
      <c r="CR570" s="183">
        <v>2190879.999999993</v>
      </c>
      <c r="CS570" s="183">
        <v>2008047.9999999739</v>
      </c>
      <c r="CT570" s="183">
        <v>2285824</v>
      </c>
      <c r="CU570" s="183">
        <v>2233248</v>
      </c>
      <c r="CV570" s="183">
        <v>1885280</v>
      </c>
      <c r="CW570" s="183">
        <v>1837312</v>
      </c>
      <c r="CX570" s="183">
        <v>2174976</v>
      </c>
      <c r="CY570" s="96"/>
      <c r="CZ570" s="96"/>
      <c r="DA570" s="96"/>
      <c r="DB570" s="96"/>
      <c r="DC570" s="96"/>
      <c r="DD570" s="96"/>
      <c r="DE570" s="96"/>
      <c r="DF570" s="96"/>
      <c r="DG570" s="96"/>
      <c r="DH570" s="96"/>
      <c r="DI570" s="96"/>
      <c r="DJ570" s="96"/>
      <c r="DK570" s="96"/>
      <c r="DL570" s="96"/>
      <c r="DM570" s="96"/>
      <c r="DN570" s="96"/>
      <c r="DO570" s="96"/>
      <c r="DP570" s="96"/>
      <c r="DQ570" s="96"/>
      <c r="DR570" s="96"/>
      <c r="DS570" s="96"/>
      <c r="DT570" s="96"/>
      <c r="DU570" s="96"/>
      <c r="DV570" s="96"/>
      <c r="DW570" s="96"/>
      <c r="DX570" s="96"/>
      <c r="DY570" s="96"/>
      <c r="DZ570" s="96"/>
      <c r="EA570" s="96"/>
      <c r="EB570" s="96"/>
      <c r="EC570" s="96"/>
      <c r="ED570" s="96"/>
      <c r="EE570" s="96"/>
      <c r="EF570" s="96"/>
      <c r="EG570" s="96"/>
      <c r="EH570" s="96"/>
    </row>
    <row r="571" spans="2:138">
      <c r="B571" s="104" t="s">
        <v>710</v>
      </c>
      <c r="C571" s="106" t="s">
        <v>688</v>
      </c>
      <c r="H571" s="96"/>
      <c r="I571" s="96"/>
      <c r="J571" s="96"/>
      <c r="K571" s="96"/>
      <c r="L571" s="96"/>
      <c r="M571" s="96"/>
      <c r="N571" s="96"/>
      <c r="O571" s="96"/>
      <c r="P571" s="96"/>
      <c r="Q571" s="96"/>
      <c r="R571" s="96"/>
      <c r="S571" s="96"/>
      <c r="T571" s="183"/>
      <c r="U571" s="183"/>
      <c r="V571" s="183"/>
      <c r="W571" s="96"/>
      <c r="X571" s="96"/>
      <c r="Y571" s="96"/>
      <c r="Z571" s="96"/>
      <c r="AA571" s="96"/>
      <c r="AB571" s="96"/>
      <c r="AC571" s="96"/>
      <c r="AD571" s="96"/>
      <c r="AE571" s="96"/>
      <c r="AF571" s="94"/>
      <c r="AG571" s="94"/>
      <c r="AH571" s="183"/>
      <c r="AI571" s="183"/>
      <c r="AJ571" s="183"/>
      <c r="AK571" s="183"/>
      <c r="AL571" s="183"/>
      <c r="AM571" s="183"/>
      <c r="AN571" s="183"/>
      <c r="AO571" s="183"/>
      <c r="AP571" s="183"/>
      <c r="AQ571" s="183"/>
      <c r="AR571" s="183"/>
      <c r="AS571" s="183"/>
      <c r="AT571" s="183"/>
      <c r="AU571" s="183"/>
      <c r="AV571" s="183"/>
      <c r="AW571" s="183"/>
      <c r="AX571" s="183"/>
      <c r="AY571" s="183"/>
      <c r="AZ571" s="96"/>
      <c r="BA571" s="96"/>
      <c r="BB571" s="96"/>
      <c r="BC571" s="96"/>
      <c r="BD571" s="96"/>
      <c r="BE571" s="96"/>
      <c r="BF571" s="96"/>
      <c r="BG571" s="96"/>
      <c r="BH571" s="96"/>
      <c r="BI571" s="96"/>
      <c r="BJ571" s="96"/>
      <c r="BK571" s="96"/>
      <c r="BL571" s="96"/>
      <c r="BM571" s="96"/>
      <c r="BN571" s="96"/>
      <c r="BO571" s="96"/>
      <c r="BP571" s="96"/>
      <c r="BQ571" s="96"/>
      <c r="BR571" s="96"/>
      <c r="BS571" s="96"/>
      <c r="BT571" s="96"/>
      <c r="BU571" s="96"/>
      <c r="BV571" s="96"/>
      <c r="BW571" s="96"/>
      <c r="BX571" s="96"/>
      <c r="BY571" s="96"/>
      <c r="BZ571" s="96"/>
      <c r="CA571" s="96"/>
      <c r="CB571" s="96"/>
      <c r="CC571" s="96"/>
      <c r="CD571" s="96"/>
      <c r="CE571" s="96"/>
      <c r="CF571" s="96"/>
      <c r="CG571" s="96"/>
      <c r="CH571" s="96"/>
      <c r="CI571" s="183"/>
      <c r="CJ571" s="183"/>
      <c r="CK571" s="183"/>
      <c r="CL571" s="183"/>
      <c r="CM571" s="183"/>
      <c r="CN571" s="183"/>
      <c r="CO571" s="183"/>
      <c r="CP571" s="183"/>
      <c r="CQ571" s="183"/>
      <c r="CR571" s="183"/>
      <c r="CS571" s="183"/>
      <c r="CT571" s="183"/>
      <c r="CU571" s="183"/>
      <c r="CV571" s="183"/>
      <c r="CW571" s="183"/>
      <c r="CX571" s="183"/>
      <c r="CY571" s="96"/>
      <c r="CZ571" s="96"/>
      <c r="DA571" s="96"/>
      <c r="DB571" s="96"/>
      <c r="DC571" s="96"/>
      <c r="DD571" s="96"/>
      <c r="DE571" s="96"/>
      <c r="DF571" s="96"/>
      <c r="DG571" s="96"/>
      <c r="DH571" s="96"/>
      <c r="DI571" s="96"/>
      <c r="DJ571" s="96"/>
      <c r="DK571" s="96"/>
      <c r="DL571" s="96"/>
      <c r="DM571" s="96"/>
      <c r="DN571" s="96"/>
      <c r="DO571" s="96"/>
      <c r="DP571" s="96"/>
      <c r="DQ571" s="96"/>
      <c r="DR571" s="96"/>
      <c r="DS571" s="96"/>
      <c r="DT571" s="96"/>
      <c r="DU571" s="96"/>
      <c r="DV571" s="96"/>
      <c r="DW571" s="96"/>
      <c r="DX571" s="96"/>
      <c r="DY571" s="96"/>
      <c r="DZ571" s="96"/>
      <c r="EA571" s="96"/>
      <c r="EB571" s="96"/>
      <c r="EC571" s="96"/>
      <c r="ED571" s="96"/>
      <c r="EE571" s="96"/>
      <c r="EF571" s="96"/>
      <c r="EG571" s="96"/>
      <c r="EH571" s="96"/>
    </row>
    <row r="572" spans="2:138">
      <c r="B572" s="104" t="s">
        <v>711</v>
      </c>
      <c r="C572" s="106" t="s">
        <v>688</v>
      </c>
      <c r="H572" s="96"/>
      <c r="I572" s="96"/>
      <c r="J572" s="96"/>
      <c r="K572" s="96"/>
      <c r="L572" s="96"/>
      <c r="M572" s="96"/>
      <c r="N572" s="96"/>
      <c r="O572" s="96"/>
      <c r="P572" s="96"/>
      <c r="Q572" s="96"/>
      <c r="R572" s="96"/>
      <c r="S572" s="96"/>
      <c r="T572" s="183"/>
      <c r="U572" s="183"/>
      <c r="V572" s="183"/>
      <c r="W572" s="96"/>
      <c r="X572" s="96"/>
      <c r="Y572" s="96"/>
      <c r="Z572" s="96"/>
      <c r="AA572" s="96"/>
      <c r="AB572" s="96"/>
      <c r="AC572" s="96"/>
      <c r="AD572" s="96"/>
      <c r="AE572" s="96"/>
      <c r="AF572" s="94"/>
      <c r="AG572" s="94"/>
      <c r="AH572" s="183"/>
      <c r="AI572" s="183"/>
      <c r="AJ572" s="183"/>
      <c r="AK572" s="183"/>
      <c r="AL572" s="183"/>
      <c r="AM572" s="183"/>
      <c r="AN572" s="183"/>
      <c r="AO572" s="183"/>
      <c r="AP572" s="183"/>
      <c r="AQ572" s="183"/>
      <c r="AR572" s="183"/>
      <c r="AS572" s="183"/>
      <c r="AT572" s="183"/>
      <c r="AU572" s="183"/>
      <c r="AV572" s="183"/>
      <c r="AW572" s="183"/>
      <c r="AX572" s="183"/>
      <c r="AY572" s="183"/>
      <c r="AZ572" s="96"/>
      <c r="BA572" s="96"/>
      <c r="BB572" s="96"/>
      <c r="BC572" s="96"/>
      <c r="BD572" s="96"/>
      <c r="BE572" s="96"/>
      <c r="BF572" s="96"/>
      <c r="BG572" s="96"/>
      <c r="BH572" s="96"/>
      <c r="BI572" s="96"/>
      <c r="BJ572" s="96"/>
      <c r="BK572" s="96"/>
      <c r="BL572" s="96"/>
      <c r="BM572" s="96"/>
      <c r="BN572" s="96"/>
      <c r="BO572" s="96"/>
      <c r="BP572" s="96"/>
      <c r="BQ572" s="96"/>
      <c r="BR572" s="96"/>
      <c r="BS572" s="96"/>
      <c r="BT572" s="96"/>
      <c r="BU572" s="96"/>
      <c r="BV572" s="96"/>
      <c r="BW572" s="96"/>
      <c r="BX572" s="96"/>
      <c r="BY572" s="96"/>
      <c r="BZ572" s="96"/>
      <c r="CA572" s="96"/>
      <c r="CB572" s="96"/>
      <c r="CC572" s="96"/>
      <c r="CD572" s="96"/>
      <c r="CE572" s="96"/>
      <c r="CF572" s="96"/>
      <c r="CG572" s="96"/>
      <c r="CH572" s="96"/>
      <c r="CI572" s="183"/>
      <c r="CJ572" s="183"/>
      <c r="CK572" s="183"/>
      <c r="CL572" s="183"/>
      <c r="CM572" s="183"/>
      <c r="CN572" s="183"/>
      <c r="CO572" s="183"/>
      <c r="CP572" s="183"/>
      <c r="CQ572" s="183"/>
      <c r="CR572" s="183"/>
      <c r="CS572" s="183"/>
      <c r="CT572" s="183"/>
      <c r="CU572" s="183"/>
      <c r="CV572" s="183"/>
      <c r="CW572" s="183"/>
      <c r="CX572" s="183"/>
      <c r="CY572" s="96"/>
      <c r="CZ572" s="96"/>
      <c r="DA572" s="96"/>
      <c r="DB572" s="96"/>
      <c r="DC572" s="96"/>
      <c r="DD572" s="96"/>
      <c r="DE572" s="96"/>
      <c r="DF572" s="96"/>
      <c r="DG572" s="96"/>
      <c r="DH572" s="96"/>
      <c r="DI572" s="96"/>
      <c r="DJ572" s="96"/>
      <c r="DK572" s="96"/>
      <c r="DL572" s="96"/>
      <c r="DM572" s="96"/>
      <c r="DN572" s="96"/>
      <c r="DO572" s="96"/>
      <c r="DP572" s="96"/>
      <c r="DQ572" s="96"/>
      <c r="DR572" s="96"/>
      <c r="DS572" s="96"/>
      <c r="DT572" s="96"/>
      <c r="DU572" s="96"/>
      <c r="DV572" s="96"/>
      <c r="DW572" s="96"/>
      <c r="DX572" s="96"/>
      <c r="DY572" s="96"/>
      <c r="DZ572" s="96"/>
      <c r="EA572" s="96"/>
      <c r="EB572" s="96"/>
      <c r="EC572" s="96"/>
      <c r="ED572" s="96"/>
      <c r="EE572" s="96"/>
      <c r="EF572" s="96"/>
      <c r="EG572" s="96"/>
      <c r="EH572" s="96"/>
    </row>
    <row r="573" spans="2:138">
      <c r="B573" s="104" t="s">
        <v>712</v>
      </c>
      <c r="C573" s="106" t="s">
        <v>688</v>
      </c>
      <c r="H573" s="96"/>
      <c r="I573" s="96"/>
      <c r="J573" s="96"/>
      <c r="K573" s="96"/>
      <c r="L573" s="96"/>
      <c r="M573" s="96"/>
      <c r="N573" s="96"/>
      <c r="O573" s="96"/>
      <c r="P573" s="96"/>
      <c r="Q573" s="96"/>
      <c r="R573" s="96"/>
      <c r="S573" s="96"/>
      <c r="T573" s="183"/>
      <c r="U573" s="183"/>
      <c r="V573" s="183"/>
      <c r="W573" s="96"/>
      <c r="X573" s="96"/>
      <c r="Y573" s="96"/>
      <c r="Z573" s="96"/>
      <c r="AA573" s="96"/>
      <c r="AB573" s="96"/>
      <c r="AC573" s="96"/>
      <c r="AD573" s="96"/>
      <c r="AE573" s="96"/>
      <c r="AF573" s="94"/>
      <c r="AG573" s="94"/>
      <c r="AH573" s="183"/>
      <c r="AI573" s="183"/>
      <c r="AJ573" s="183"/>
      <c r="AK573" s="183"/>
      <c r="AL573" s="183"/>
      <c r="AM573" s="183"/>
      <c r="AN573" s="183"/>
      <c r="AO573" s="183"/>
      <c r="AP573" s="183"/>
      <c r="AQ573" s="183"/>
      <c r="AR573" s="183"/>
      <c r="AS573" s="183"/>
      <c r="AT573" s="183"/>
      <c r="AU573" s="183"/>
      <c r="AV573" s="183"/>
      <c r="AW573" s="183"/>
      <c r="AX573" s="183"/>
      <c r="AY573" s="183"/>
      <c r="AZ573" s="96"/>
      <c r="BA573" s="96"/>
      <c r="BB573" s="96"/>
      <c r="BC573" s="96"/>
      <c r="BD573" s="96"/>
      <c r="BE573" s="96"/>
      <c r="BF573" s="96"/>
      <c r="BG573" s="96"/>
      <c r="BH573" s="96"/>
      <c r="BI573" s="96"/>
      <c r="BJ573" s="96"/>
      <c r="BK573" s="96"/>
      <c r="BL573" s="96"/>
      <c r="BM573" s="96"/>
      <c r="BN573" s="96"/>
      <c r="BO573" s="96"/>
      <c r="BP573" s="96"/>
      <c r="BQ573" s="96"/>
      <c r="BR573" s="96"/>
      <c r="BS573" s="96"/>
      <c r="BT573" s="96"/>
      <c r="BU573" s="96"/>
      <c r="BV573" s="96"/>
      <c r="BW573" s="96"/>
      <c r="BX573" s="96"/>
      <c r="BY573" s="96"/>
      <c r="BZ573" s="96"/>
      <c r="CA573" s="96"/>
      <c r="CB573" s="96"/>
      <c r="CC573" s="96"/>
      <c r="CD573" s="96"/>
      <c r="CE573" s="96"/>
      <c r="CF573" s="96"/>
      <c r="CG573" s="96"/>
      <c r="CH573" s="96"/>
      <c r="CI573" s="183"/>
      <c r="CJ573" s="183"/>
      <c r="CK573" s="183"/>
      <c r="CL573" s="183"/>
      <c r="CM573" s="183"/>
      <c r="CN573" s="183"/>
      <c r="CO573" s="183"/>
      <c r="CP573" s="183"/>
      <c r="CQ573" s="183"/>
      <c r="CR573" s="183"/>
      <c r="CS573" s="183"/>
      <c r="CT573" s="183"/>
      <c r="CU573" s="183"/>
      <c r="CV573" s="183"/>
      <c r="CW573" s="183"/>
      <c r="CX573" s="183"/>
      <c r="CY573" s="96"/>
      <c r="CZ573" s="96"/>
      <c r="DA573" s="96"/>
      <c r="DB573" s="96"/>
      <c r="DC573" s="96"/>
      <c r="DD573" s="96"/>
      <c r="DE573" s="96"/>
      <c r="DF573" s="96"/>
      <c r="DG573" s="96"/>
      <c r="DH573" s="96"/>
      <c r="DI573" s="96"/>
      <c r="DJ573" s="96"/>
      <c r="DK573" s="96"/>
      <c r="DL573" s="96"/>
      <c r="DM573" s="96"/>
      <c r="DN573" s="96"/>
      <c r="DO573" s="96"/>
      <c r="DP573" s="96"/>
      <c r="DQ573" s="96"/>
      <c r="DR573" s="96"/>
      <c r="DS573" s="96"/>
      <c r="DT573" s="96"/>
      <c r="DU573" s="96"/>
      <c r="DV573" s="96"/>
      <c r="DW573" s="96"/>
      <c r="DX573" s="96"/>
      <c r="DY573" s="96"/>
      <c r="DZ573" s="96"/>
      <c r="EA573" s="96"/>
      <c r="EB573" s="96"/>
      <c r="EC573" s="96"/>
      <c r="ED573" s="96"/>
      <c r="EE573" s="96"/>
      <c r="EF573" s="96"/>
      <c r="EG573" s="96"/>
      <c r="EH573" s="96"/>
    </row>
    <row r="574" spans="2:138">
      <c r="B574" s="104" t="s">
        <v>713</v>
      </c>
      <c r="C574" s="106" t="s">
        <v>714</v>
      </c>
      <c r="H574" s="128">
        <v>18.105929566473431</v>
      </c>
      <c r="I574" s="128">
        <v>17.942319360180171</v>
      </c>
      <c r="J574" s="128">
        <v>18.64</v>
      </c>
      <c r="K574" s="128">
        <v>18.62663055725692</v>
      </c>
      <c r="L574" s="128">
        <v>18.412236157772863</v>
      </c>
      <c r="M574" s="128">
        <v>19.478600723769553</v>
      </c>
      <c r="N574" s="128"/>
      <c r="O574" s="128"/>
      <c r="P574" s="128"/>
      <c r="Q574" s="128"/>
      <c r="R574" s="96">
        <v>24.564127612543111</v>
      </c>
      <c r="S574" s="96">
        <v>22.792000000000002</v>
      </c>
      <c r="T574" s="192">
        <v>21.68</v>
      </c>
      <c r="U574" s="192">
        <v>22.106999999999999</v>
      </c>
      <c r="V574" s="192">
        <v>23.282004975936829</v>
      </c>
      <c r="W574" s="128"/>
      <c r="X574" s="128"/>
      <c r="Y574" s="128"/>
      <c r="Z574" s="128"/>
      <c r="AA574" s="128"/>
      <c r="AB574" s="128"/>
      <c r="AC574" s="128"/>
      <c r="AD574" s="96"/>
      <c r="AE574" s="96"/>
      <c r="AF574" s="94"/>
      <c r="AG574" s="94"/>
      <c r="AH574" s="195"/>
      <c r="AI574" s="195"/>
      <c r="AJ574" s="195"/>
      <c r="AK574" s="195"/>
      <c r="AL574" s="195"/>
      <c r="AM574" s="195"/>
      <c r="AN574" s="195"/>
      <c r="AO574" s="195"/>
      <c r="AP574" s="195"/>
      <c r="AQ574" s="195"/>
      <c r="AR574" s="195"/>
      <c r="AS574" s="195"/>
      <c r="AT574" s="195"/>
      <c r="AU574" s="195"/>
      <c r="AV574" s="195"/>
      <c r="AW574" s="195"/>
      <c r="AX574" s="195"/>
      <c r="AY574" s="195"/>
      <c r="AZ574" s="128">
        <v>17.68</v>
      </c>
      <c r="BA574" s="128">
        <v>17.89</v>
      </c>
      <c r="BB574" s="128">
        <v>18.22</v>
      </c>
      <c r="BC574" s="128">
        <v>18.66</v>
      </c>
      <c r="BD574" s="128">
        <v>21.56</v>
      </c>
      <c r="BE574" s="128">
        <v>18.54</v>
      </c>
      <c r="BF574" s="128">
        <v>18.86</v>
      </c>
      <c r="BG574" s="128">
        <v>19.399999999999999</v>
      </c>
      <c r="BH574" s="128">
        <v>32.032524914849404</v>
      </c>
      <c r="BI574" s="128">
        <v>20.641551146283458</v>
      </c>
      <c r="BJ574" s="128">
        <v>25.362178142991734</v>
      </c>
      <c r="BK574" s="128">
        <v>23.309594547308759</v>
      </c>
      <c r="BL574" s="128">
        <v>19.200930345829747</v>
      </c>
      <c r="BM574" s="128">
        <v>17.359003659522912</v>
      </c>
      <c r="BN574" s="128">
        <v>16.947711577750535</v>
      </c>
      <c r="BO574" s="128">
        <v>17.931690741585694</v>
      </c>
      <c r="BP574" s="128">
        <v>17.539931061559788</v>
      </c>
      <c r="BQ574" s="128">
        <v>18.523299950888173</v>
      </c>
      <c r="BR574" s="128">
        <v>21.76070090555358</v>
      </c>
      <c r="BS574" s="128">
        <v>23.189659252080872</v>
      </c>
      <c r="BT574" s="128">
        <v>19.698971164511807</v>
      </c>
      <c r="BU574" s="128">
        <v>23.150762725471704</v>
      </c>
      <c r="BV574" s="128">
        <v>17.475284137614882</v>
      </c>
      <c r="BW574" s="128">
        <v>22.283000000000001</v>
      </c>
      <c r="BX574" s="128">
        <v>17.35619163748289</v>
      </c>
      <c r="BY574" s="128">
        <v>18.310207192025718</v>
      </c>
      <c r="BZ574" s="128">
        <v>23.220542858637387</v>
      </c>
      <c r="CA574" s="128">
        <v>24.979275500773561</v>
      </c>
      <c r="CB574" s="128">
        <v>25.200381891249805</v>
      </c>
      <c r="CC574" s="128">
        <v>25.224794233090147</v>
      </c>
      <c r="CD574" s="128">
        <v>22.183904568875981</v>
      </c>
      <c r="CE574" s="128">
        <v>22.597709414000192</v>
      </c>
      <c r="CF574" s="139">
        <v>23.520277676287932</v>
      </c>
      <c r="CG574" s="139">
        <v>22.425016351574683</v>
      </c>
      <c r="CH574" s="139">
        <v>23.162330943937096</v>
      </c>
      <c r="CI574" s="195">
        <v>21.391506166177258</v>
      </c>
      <c r="CJ574" s="195">
        <v>23.112964614553317</v>
      </c>
      <c r="CK574" s="195">
        <v>21.24320862467108</v>
      </c>
      <c r="CL574" s="195">
        <v>21.907161316110368</v>
      </c>
      <c r="CM574" s="195">
        <v>21.300804165265838</v>
      </c>
      <c r="CN574" s="195">
        <v>22.507323568648918</v>
      </c>
      <c r="CO574" s="195">
        <v>21.238</v>
      </c>
      <c r="CP574" s="195">
        <v>23.155000000000001</v>
      </c>
      <c r="CQ574" s="195">
        <v>22.767559100370963</v>
      </c>
      <c r="CR574" s="195">
        <v>21.863156651006655</v>
      </c>
      <c r="CS574" s="195">
        <v>22.340058268109622</v>
      </c>
      <c r="CT574" s="195">
        <v>24.943994456463322</v>
      </c>
      <c r="CU574" s="195">
        <v>23.925774512817121</v>
      </c>
      <c r="CV574" s="195">
        <v>18.833443595745859</v>
      </c>
      <c r="CW574" s="195">
        <v>18.955770967633306</v>
      </c>
      <c r="CX574" s="195">
        <v>21.314809059318577</v>
      </c>
      <c r="CY574" s="139"/>
      <c r="CZ574" s="139"/>
      <c r="DA574" s="139"/>
      <c r="DB574" s="139"/>
      <c r="DC574" s="139"/>
      <c r="DD574" s="139"/>
      <c r="DE574" s="139"/>
      <c r="DF574" s="139"/>
      <c r="DG574" s="139"/>
      <c r="DH574" s="139"/>
      <c r="DI574" s="139"/>
      <c r="DJ574" s="139"/>
      <c r="DK574" s="139"/>
      <c r="DL574" s="139"/>
      <c r="DM574" s="139"/>
      <c r="DN574" s="139"/>
      <c r="DO574" s="139"/>
      <c r="DP574" s="139"/>
      <c r="DQ574" s="139"/>
      <c r="DR574" s="139"/>
      <c r="DS574" s="139"/>
      <c r="DT574" s="139"/>
      <c r="DU574" s="139"/>
      <c r="DV574" s="139"/>
      <c r="DW574" s="139"/>
      <c r="DX574" s="139"/>
      <c r="DY574" s="139"/>
      <c r="DZ574" s="139"/>
      <c r="EA574" s="139"/>
      <c r="EB574" s="139"/>
      <c r="EC574" s="139"/>
      <c r="ED574" s="139"/>
      <c r="EE574" s="139"/>
      <c r="EF574" s="139"/>
      <c r="EG574" s="139"/>
      <c r="EH574" s="139"/>
    </row>
    <row r="575" spans="2:138">
      <c r="B575" s="104" t="s">
        <v>715</v>
      </c>
      <c r="C575" s="106" t="s">
        <v>716</v>
      </c>
      <c r="H575" s="128">
        <v>4.1643638002888892</v>
      </c>
      <c r="I575" s="128">
        <v>4.1267334528414397</v>
      </c>
      <c r="J575" s="128">
        <v>4.2872000000000003</v>
      </c>
      <c r="K575" s="128">
        <v>4.2841250281690915</v>
      </c>
      <c r="L575" s="128">
        <v>4.2348143162877587</v>
      </c>
      <c r="M575" s="128">
        <v>4.4800781664669973</v>
      </c>
      <c r="N575" s="128"/>
      <c r="O575" s="128"/>
      <c r="P575" s="128"/>
      <c r="Q575" s="128"/>
      <c r="R575" s="139" t="s">
        <v>777</v>
      </c>
      <c r="S575" s="96">
        <v>5.3411</v>
      </c>
      <c r="T575" s="192">
        <v>5.0406000000000004</v>
      </c>
      <c r="U575" s="192">
        <v>5.2103000000000002</v>
      </c>
      <c r="V575" s="192">
        <v>5.7113631766529469</v>
      </c>
      <c r="W575" s="128"/>
      <c r="X575" s="128"/>
      <c r="Y575" s="128"/>
      <c r="Z575" s="128"/>
      <c r="AA575" s="128"/>
      <c r="AB575" s="128"/>
      <c r="AC575" s="128"/>
      <c r="AD575" s="139"/>
      <c r="AE575" s="96"/>
      <c r="AF575" s="94"/>
      <c r="AG575" s="94"/>
      <c r="AH575" s="195"/>
      <c r="AI575" s="195"/>
      <c r="AJ575" s="195"/>
      <c r="AK575" s="195"/>
      <c r="AL575" s="195"/>
      <c r="AM575" s="195"/>
      <c r="AN575" s="195"/>
      <c r="AO575" s="195"/>
      <c r="AP575" s="195"/>
      <c r="AQ575" s="195"/>
      <c r="AR575" s="195"/>
      <c r="AS575" s="195"/>
      <c r="AT575" s="195"/>
      <c r="AU575" s="195"/>
      <c r="AV575" s="195"/>
      <c r="AW575" s="195"/>
      <c r="AX575" s="195"/>
      <c r="AY575" s="195"/>
      <c r="AZ575" s="128">
        <v>4.07</v>
      </c>
      <c r="BA575" s="128">
        <v>4.12</v>
      </c>
      <c r="BB575" s="128">
        <v>4.1900000000000004</v>
      </c>
      <c r="BC575" s="128">
        <v>4.29</v>
      </c>
      <c r="BD575" s="128">
        <v>4.96</v>
      </c>
      <c r="BE575" s="128">
        <v>4.26</v>
      </c>
      <c r="BF575" s="128">
        <v>4.34</v>
      </c>
      <c r="BG575" s="128">
        <v>4.46</v>
      </c>
      <c r="BH575" s="128">
        <v>6.7971941748282729</v>
      </c>
      <c r="BI575" s="128">
        <v>4.5304923415730007</v>
      </c>
      <c r="BJ575" s="128">
        <v>5.3500375784640717</v>
      </c>
      <c r="BK575" s="128">
        <v>4.9963609181840081</v>
      </c>
      <c r="BL575" s="128">
        <v>4.1600534791120687</v>
      </c>
      <c r="BM575" s="128">
        <v>3.9925708416902701</v>
      </c>
      <c r="BN575" s="128">
        <v>3.8979736628826234</v>
      </c>
      <c r="BO575" s="128">
        <v>4.1242888705647101</v>
      </c>
      <c r="BP575" s="128">
        <v>4.0341841441587514</v>
      </c>
      <c r="BQ575" s="128">
        <v>4.2603589887042803</v>
      </c>
      <c r="BR575" s="128">
        <v>4.8475916997805895</v>
      </c>
      <c r="BS575" s="128">
        <v>5.023122544927916</v>
      </c>
      <c r="BT575" s="128">
        <v>4.3883039211725858</v>
      </c>
      <c r="BU575" s="128">
        <v>5.9462312238544515</v>
      </c>
      <c r="BV575" s="128">
        <v>4.0193153516514233</v>
      </c>
      <c r="BW575" s="128">
        <v>5.04</v>
      </c>
      <c r="BX575" s="128">
        <v>3.9919240766210651</v>
      </c>
      <c r="BY575" s="128">
        <v>4.2113476541659152</v>
      </c>
      <c r="BZ575" s="128">
        <v>6.2381674598607937</v>
      </c>
      <c r="CA575" s="128">
        <v>8.3073278614957946</v>
      </c>
      <c r="CB575" s="128">
        <v>6.2723417482626171</v>
      </c>
      <c r="CC575" s="128">
        <v>6.0669979233035782</v>
      </c>
      <c r="CD575" s="128">
        <v>5.8787347107521351</v>
      </c>
      <c r="CE575" s="128">
        <v>5.4400016793842312</v>
      </c>
      <c r="CF575" s="139">
        <v>5.4084196751045335</v>
      </c>
      <c r="CG575" s="139">
        <v>5.1565684501053202</v>
      </c>
      <c r="CH575" s="139">
        <v>5.3261115869862028</v>
      </c>
      <c r="CI575" s="195">
        <v>4.9203762432057108</v>
      </c>
      <c r="CJ575" s="195">
        <v>5.3147603012570785</v>
      </c>
      <c r="CK575" s="195">
        <v>4.8848140241511988</v>
      </c>
      <c r="CL575" s="195">
        <v>5.0374891640197195</v>
      </c>
      <c r="CM575" s="195">
        <v>4.8980574047321195</v>
      </c>
      <c r="CN575" s="195">
        <v>5.175494494948123</v>
      </c>
      <c r="CO575" s="195">
        <v>4.8836000000000004</v>
      </c>
      <c r="CP575" s="195">
        <v>5.3244999999999996</v>
      </c>
      <c r="CQ575" s="195">
        <v>5.2353350167139592</v>
      </c>
      <c r="CR575" s="195">
        <v>5.0273703733773303</v>
      </c>
      <c r="CS575" s="195">
        <v>5.1370310156669818</v>
      </c>
      <c r="CT575" s="195">
        <v>5.7357995345966799</v>
      </c>
      <c r="CU575" s="195">
        <v>5.5016634758226797</v>
      </c>
      <c r="CV575" s="195">
        <v>4.33069610629052</v>
      </c>
      <c r="CW575" s="195">
        <v>4.3588253188753434</v>
      </c>
      <c r="CX575" s="195">
        <v>4.9012781893002257</v>
      </c>
      <c r="CY575" s="139"/>
      <c r="CZ575" s="139"/>
      <c r="DA575" s="139"/>
      <c r="DB575" s="139"/>
      <c r="DC575" s="139"/>
      <c r="DD575" s="139"/>
      <c r="DE575" s="139"/>
      <c r="DF575" s="139"/>
      <c r="DG575" s="139"/>
      <c r="DH575" s="139"/>
      <c r="DI575" s="139"/>
      <c r="DJ575" s="139"/>
      <c r="DK575" s="139"/>
      <c r="DL575" s="139"/>
      <c r="DM575" s="139"/>
      <c r="DN575" s="139"/>
      <c r="DO575" s="139"/>
      <c r="DP575" s="139"/>
      <c r="DQ575" s="139"/>
      <c r="DR575" s="139"/>
      <c r="DS575" s="139"/>
      <c r="DT575" s="139"/>
      <c r="DU575" s="139"/>
      <c r="DV575" s="139"/>
      <c r="DW575" s="139"/>
      <c r="DX575" s="139"/>
      <c r="DY575" s="139"/>
      <c r="DZ575" s="139"/>
      <c r="EA575" s="139"/>
      <c r="EB575" s="139"/>
      <c r="EC575" s="139"/>
      <c r="ED575" s="139"/>
      <c r="EE575" s="139"/>
      <c r="EF575" s="139"/>
      <c r="EG575" s="139"/>
      <c r="EH575" s="139"/>
    </row>
    <row r="576" spans="2:138" s="264" customFormat="1" ht="15" customHeight="1">
      <c r="B576" s="255" t="s">
        <v>717</v>
      </c>
      <c r="C576" s="254"/>
      <c r="D576" s="263"/>
      <c r="E576" s="263"/>
      <c r="F576" s="263"/>
      <c r="H576" s="269"/>
      <c r="I576" s="269"/>
      <c r="J576" s="269"/>
      <c r="K576" s="269"/>
      <c r="L576" s="269"/>
      <c r="M576" s="269"/>
      <c r="N576" s="269"/>
      <c r="O576" s="269"/>
      <c r="P576" s="269"/>
      <c r="Q576" s="269"/>
      <c r="R576" s="269"/>
      <c r="S576" s="269"/>
      <c r="T576" s="268"/>
      <c r="U576" s="269"/>
      <c r="V576" s="269"/>
      <c r="W576" s="269"/>
      <c r="X576" s="269"/>
      <c r="Y576" s="269"/>
      <c r="Z576" s="269"/>
      <c r="AA576" s="269"/>
      <c r="AB576" s="269"/>
      <c r="AC576" s="269"/>
      <c r="AD576" s="269"/>
      <c r="AE576" s="269"/>
      <c r="AF576" s="269"/>
      <c r="AG576" s="269"/>
      <c r="AH576" s="268"/>
      <c r="AI576" s="268"/>
      <c r="AJ576" s="268"/>
      <c r="AK576" s="268"/>
      <c r="AL576" s="268"/>
      <c r="AM576" s="268"/>
      <c r="AN576" s="268"/>
      <c r="AO576" s="268"/>
      <c r="AP576" s="268"/>
      <c r="AQ576" s="268"/>
      <c r="AR576" s="268"/>
      <c r="AS576" s="268"/>
      <c r="AT576" s="268"/>
      <c r="AU576" s="268"/>
      <c r="AV576" s="268"/>
      <c r="AW576" s="268"/>
      <c r="AX576" s="268"/>
      <c r="AY576" s="268"/>
      <c r="AZ576" s="269"/>
      <c r="BA576" s="269"/>
      <c r="BB576" s="269"/>
      <c r="BC576" s="269"/>
      <c r="BD576" s="269"/>
      <c r="BE576" s="269"/>
      <c r="BF576" s="269"/>
      <c r="BG576" s="269"/>
      <c r="BH576" s="269"/>
      <c r="BI576" s="269"/>
      <c r="BJ576" s="269"/>
      <c r="BK576" s="269"/>
      <c r="BL576" s="269"/>
      <c r="BM576" s="269"/>
      <c r="BN576" s="269"/>
      <c r="BO576" s="269"/>
      <c r="BP576" s="269"/>
      <c r="BQ576" s="269"/>
      <c r="BR576" s="269"/>
      <c r="BS576" s="269"/>
      <c r="BT576" s="269"/>
      <c r="BU576" s="269"/>
      <c r="BV576" s="269"/>
      <c r="BW576" s="269"/>
      <c r="BX576" s="269"/>
      <c r="BY576" s="269"/>
      <c r="BZ576" s="269"/>
      <c r="CA576" s="269"/>
      <c r="CB576" s="269"/>
      <c r="CC576" s="269"/>
      <c r="CD576" s="269"/>
      <c r="CE576" s="269"/>
      <c r="CF576" s="269"/>
      <c r="CG576" s="269"/>
      <c r="CH576" s="269"/>
      <c r="CI576" s="268"/>
      <c r="CJ576" s="268"/>
      <c r="CK576" s="268"/>
      <c r="CL576" s="268"/>
      <c r="CM576" s="268"/>
      <c r="CN576" s="268"/>
      <c r="CO576" s="268"/>
      <c r="CP576" s="268"/>
      <c r="CQ576" s="268"/>
      <c r="CR576" s="268"/>
      <c r="CS576" s="268"/>
      <c r="CT576" s="268"/>
      <c r="CU576" s="268"/>
      <c r="CV576" s="273"/>
      <c r="CW576" s="269"/>
      <c r="CX576" s="269"/>
      <c r="CY576" s="269"/>
      <c r="CZ576" s="269"/>
      <c r="DA576" s="269"/>
      <c r="DB576" s="269"/>
      <c r="DC576" s="269"/>
      <c r="DD576" s="269"/>
      <c r="DE576" s="269"/>
      <c r="DF576" s="269"/>
      <c r="DG576" s="269"/>
      <c r="DH576" s="269"/>
      <c r="DI576" s="269"/>
      <c r="DJ576" s="269"/>
      <c r="DK576" s="269"/>
      <c r="DL576" s="269"/>
      <c r="DM576" s="269"/>
      <c r="DN576" s="269"/>
      <c r="DO576" s="269"/>
      <c r="DP576" s="269"/>
      <c r="DQ576" s="269"/>
      <c r="DR576" s="269"/>
      <c r="DS576" s="269"/>
      <c r="DT576" s="269"/>
      <c r="DU576" s="269"/>
      <c r="DV576" s="269"/>
      <c r="DW576" s="269"/>
      <c r="DX576" s="269"/>
      <c r="DY576" s="269"/>
      <c r="DZ576" s="269"/>
      <c r="EA576" s="269"/>
      <c r="EB576" s="269"/>
      <c r="EC576" s="269"/>
      <c r="ED576" s="269"/>
      <c r="EE576" s="269"/>
      <c r="EF576" s="269"/>
      <c r="EG576" s="269"/>
      <c r="EH576" s="269"/>
    </row>
    <row r="577" spans="2:138" ht="15" customHeight="1">
      <c r="B577" s="104" t="s">
        <v>718</v>
      </c>
      <c r="C577" s="106" t="s">
        <v>688</v>
      </c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183">
        <v>152.18799999999999</v>
      </c>
      <c r="U577" s="183">
        <v>135.30000000000001</v>
      </c>
      <c r="V577" s="183">
        <v>161.77700000000002</v>
      </c>
      <c r="W577" s="95"/>
      <c r="X577" s="95"/>
      <c r="Y577" s="95"/>
      <c r="Z577" s="95"/>
      <c r="AA577" s="95"/>
      <c r="AB577" s="95"/>
      <c r="AC577" s="95"/>
      <c r="AD577" s="95"/>
      <c r="AE577" s="95"/>
      <c r="AF577" s="93"/>
      <c r="AG577" s="93"/>
      <c r="AH577" s="183"/>
      <c r="AI577" s="183"/>
      <c r="AJ577" s="183"/>
      <c r="AK577" s="183"/>
      <c r="AL577" s="183"/>
      <c r="AM577" s="183"/>
      <c r="AN577" s="183"/>
      <c r="AO577" s="183"/>
      <c r="AP577" s="183"/>
      <c r="AQ577" s="183"/>
      <c r="AR577" s="183"/>
      <c r="AS577" s="183"/>
      <c r="AT577" s="183"/>
      <c r="AU577" s="183"/>
      <c r="AV577" s="183"/>
      <c r="AW577" s="183"/>
      <c r="AX577" s="183"/>
      <c r="AY577" s="183"/>
      <c r="AZ577" s="95"/>
      <c r="BA577" s="95"/>
      <c r="BB577" s="95"/>
      <c r="BC577" s="95"/>
      <c r="BD577" s="95"/>
      <c r="BE577" s="95"/>
      <c r="BF577" s="95"/>
      <c r="BG577" s="95"/>
      <c r="BH577" s="95"/>
      <c r="BI577" s="95"/>
      <c r="BJ577" s="95"/>
      <c r="BK577" s="95"/>
      <c r="BL577" s="95"/>
      <c r="BM577" s="95"/>
      <c r="BN577" s="95"/>
      <c r="BO577" s="95"/>
      <c r="BP577" s="95"/>
      <c r="BQ577" s="95"/>
      <c r="BR577" s="95"/>
      <c r="BS577" s="95"/>
      <c r="BT577" s="95"/>
      <c r="BU577" s="95"/>
      <c r="BV577" s="95"/>
      <c r="BW577" s="95"/>
      <c r="BX577" s="95"/>
      <c r="BY577" s="95"/>
      <c r="BZ577" s="95"/>
      <c r="CA577" s="95"/>
      <c r="CB577" s="95"/>
      <c r="CC577" s="95"/>
      <c r="CD577" s="95"/>
      <c r="CE577" s="95"/>
      <c r="CF577" s="96"/>
      <c r="CG577" s="96"/>
      <c r="CH577" s="96"/>
      <c r="CI577" s="183"/>
      <c r="CJ577" s="183"/>
      <c r="CK577" s="183"/>
      <c r="CL577" s="183"/>
      <c r="CM577" s="183"/>
      <c r="CN577" s="183"/>
      <c r="CO577" s="183"/>
      <c r="CP577" s="183"/>
      <c r="CQ577" s="183"/>
      <c r="CR577" s="183"/>
      <c r="CS577" s="183"/>
      <c r="CT577" s="183"/>
      <c r="CU577" s="183"/>
      <c r="CV577" s="100"/>
      <c r="CW577" s="183"/>
      <c r="CX577" s="96"/>
      <c r="CY577" s="96"/>
      <c r="CZ577" s="96"/>
      <c r="DA577" s="96"/>
      <c r="DB577" s="96"/>
      <c r="DC577" s="96"/>
      <c r="DD577" s="96"/>
      <c r="DE577" s="96"/>
      <c r="DF577" s="96"/>
      <c r="DG577" s="96"/>
      <c r="DH577" s="96"/>
      <c r="DI577" s="96"/>
      <c r="DJ577" s="96"/>
      <c r="DK577" s="96"/>
      <c r="DL577" s="96"/>
      <c r="DM577" s="96"/>
      <c r="DN577" s="96"/>
      <c r="DO577" s="96"/>
      <c r="DP577" s="96"/>
      <c r="DQ577" s="96"/>
      <c r="DR577" s="96"/>
      <c r="DS577" s="96"/>
      <c r="DT577" s="96"/>
      <c r="DU577" s="96"/>
      <c r="DV577" s="96"/>
      <c r="DW577" s="96"/>
      <c r="DX577" s="96"/>
      <c r="DY577" s="96"/>
      <c r="DZ577" s="96"/>
      <c r="EA577" s="96"/>
      <c r="EB577" s="96"/>
      <c r="EC577" s="96"/>
      <c r="ED577" s="96"/>
      <c r="EE577" s="96"/>
      <c r="EF577" s="96"/>
      <c r="EG577" s="96"/>
      <c r="EH577" s="96"/>
    </row>
    <row r="578" spans="2:138" ht="15" customHeight="1">
      <c r="B578" s="104" t="s">
        <v>719</v>
      </c>
      <c r="C578" s="106" t="s">
        <v>692</v>
      </c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183">
        <v>153.70988</v>
      </c>
      <c r="U578" s="183">
        <v>148.01820000000004</v>
      </c>
      <c r="V578" s="183">
        <v>145.17337999999998</v>
      </c>
      <c r="W578" s="95"/>
      <c r="X578" s="95"/>
      <c r="Y578" s="95"/>
      <c r="Z578" s="95"/>
      <c r="AA578" s="95"/>
      <c r="AB578" s="95"/>
      <c r="AC578" s="95"/>
      <c r="AD578" s="95"/>
      <c r="AE578" s="95"/>
      <c r="AF578" s="94"/>
      <c r="AG578" s="94"/>
      <c r="AH578" s="242"/>
      <c r="AI578" s="242"/>
      <c r="AJ578" s="242"/>
      <c r="AK578" s="242"/>
      <c r="AL578" s="242"/>
      <c r="AM578" s="242"/>
      <c r="AN578" s="242"/>
      <c r="AO578" s="242"/>
      <c r="AP578" s="242"/>
      <c r="AQ578" s="242"/>
      <c r="AR578" s="242"/>
      <c r="AS578" s="242"/>
      <c r="AT578" s="242"/>
      <c r="AU578" s="242"/>
      <c r="AV578" s="242"/>
      <c r="AW578" s="242"/>
      <c r="AX578" s="242"/>
      <c r="AY578" s="242"/>
      <c r="AZ578" s="95"/>
      <c r="BA578" s="95"/>
      <c r="BB578" s="95"/>
      <c r="BC578" s="95"/>
      <c r="BD578" s="95"/>
      <c r="BE578" s="95"/>
      <c r="BF578" s="95"/>
      <c r="BG578" s="95"/>
      <c r="BH578" s="95"/>
      <c r="BI578" s="95"/>
      <c r="BJ578" s="95"/>
      <c r="BK578" s="95"/>
      <c r="BL578" s="95"/>
      <c r="BM578" s="95"/>
      <c r="BN578" s="95"/>
      <c r="BO578" s="95"/>
      <c r="BP578" s="95"/>
      <c r="BQ578" s="95"/>
      <c r="BR578" s="95"/>
      <c r="BS578" s="95"/>
      <c r="BT578" s="95"/>
      <c r="BU578" s="95"/>
      <c r="BV578" s="95"/>
      <c r="BW578" s="95"/>
      <c r="BX578" s="95"/>
      <c r="BY578" s="95"/>
      <c r="BZ578" s="95"/>
      <c r="CA578" s="95"/>
      <c r="CB578" s="95"/>
      <c r="CC578" s="95"/>
      <c r="CD578" s="95"/>
      <c r="CE578" s="95"/>
      <c r="CF578" s="95"/>
      <c r="CG578" s="95"/>
      <c r="CH578" s="95"/>
      <c r="CI578" s="242"/>
      <c r="CJ578" s="242"/>
      <c r="CK578" s="242"/>
      <c r="CL578" s="242"/>
      <c r="CM578" s="242"/>
      <c r="CN578" s="242"/>
      <c r="CO578" s="242"/>
      <c r="CP578" s="242"/>
      <c r="CQ578" s="242"/>
      <c r="CR578" s="242"/>
      <c r="CS578" s="242"/>
      <c r="CT578" s="242"/>
      <c r="CU578" s="242"/>
      <c r="CV578" s="100"/>
      <c r="CW578" s="242"/>
      <c r="CX578" s="95"/>
      <c r="CY578" s="95"/>
      <c r="CZ578" s="95"/>
      <c r="DA578" s="95"/>
      <c r="DB578" s="95"/>
      <c r="DC578" s="95"/>
      <c r="DD578" s="95"/>
      <c r="DE578" s="95"/>
      <c r="DF578" s="95"/>
      <c r="DG578" s="95"/>
      <c r="DH578" s="95"/>
      <c r="DI578" s="95"/>
      <c r="DJ578" s="95"/>
      <c r="DK578" s="95"/>
      <c r="DL578" s="95"/>
      <c r="DM578" s="95"/>
      <c r="DN578" s="95"/>
      <c r="DO578" s="95"/>
      <c r="DP578" s="95"/>
      <c r="DQ578" s="95"/>
      <c r="DR578" s="95"/>
      <c r="DS578" s="95"/>
      <c r="DT578" s="95"/>
      <c r="DU578" s="95"/>
      <c r="DV578" s="95"/>
      <c r="DW578" s="95"/>
      <c r="DX578" s="95"/>
      <c r="DY578" s="95"/>
      <c r="DZ578" s="95"/>
      <c r="EA578" s="95"/>
      <c r="EB578" s="95"/>
      <c r="EC578" s="95"/>
      <c r="ED578" s="95"/>
      <c r="EE578" s="95"/>
      <c r="EF578" s="95"/>
      <c r="EG578" s="95"/>
      <c r="EH578" s="95"/>
    </row>
    <row r="579" spans="2:138" ht="15" customHeight="1">
      <c r="B579" s="104" t="s">
        <v>720</v>
      </c>
      <c r="C579" s="106" t="s">
        <v>690</v>
      </c>
      <c r="H579" s="96"/>
      <c r="I579" s="96"/>
      <c r="J579" s="96"/>
      <c r="K579" s="96"/>
      <c r="L579" s="96"/>
      <c r="M579" s="96"/>
      <c r="N579" s="96"/>
      <c r="O579" s="96"/>
      <c r="P579" s="96"/>
      <c r="Q579" s="96"/>
      <c r="R579" s="96"/>
      <c r="S579" s="96"/>
      <c r="T579" s="183">
        <v>309.03654</v>
      </c>
      <c r="U579" s="183">
        <v>256.89</v>
      </c>
      <c r="V579" s="183">
        <v>326.38948800000003</v>
      </c>
      <c r="W579" s="96"/>
      <c r="X579" s="96"/>
      <c r="Y579" s="96"/>
      <c r="Z579" s="96"/>
      <c r="AA579" s="96"/>
      <c r="AB579" s="96"/>
      <c r="AC579" s="96"/>
      <c r="AD579" s="96"/>
      <c r="AE579" s="96"/>
      <c r="AF579" s="93"/>
      <c r="AG579" s="93"/>
      <c r="AH579" s="183"/>
      <c r="AI579" s="183"/>
      <c r="AJ579" s="183"/>
      <c r="AK579" s="183"/>
      <c r="AL579" s="183"/>
      <c r="AM579" s="183"/>
      <c r="AN579" s="183"/>
      <c r="AO579" s="183"/>
      <c r="AP579" s="183"/>
      <c r="AQ579" s="183"/>
      <c r="AR579" s="183"/>
      <c r="AS579" s="183"/>
      <c r="AT579" s="183"/>
      <c r="AU579" s="183"/>
      <c r="AV579" s="183"/>
      <c r="AW579" s="183"/>
      <c r="AX579" s="183"/>
      <c r="AY579" s="183"/>
      <c r="AZ579" s="96"/>
      <c r="BA579" s="96"/>
      <c r="BB579" s="96"/>
      <c r="BC579" s="96"/>
      <c r="BD579" s="96"/>
      <c r="BE579" s="96"/>
      <c r="BF579" s="96"/>
      <c r="BG579" s="96"/>
      <c r="BH579" s="96"/>
      <c r="BI579" s="96"/>
      <c r="BJ579" s="96"/>
      <c r="BK579" s="96"/>
      <c r="BL579" s="96"/>
      <c r="BM579" s="96"/>
      <c r="BN579" s="96"/>
      <c r="BO579" s="96"/>
      <c r="BP579" s="96"/>
      <c r="BQ579" s="96"/>
      <c r="BR579" s="96"/>
      <c r="BS579" s="96"/>
      <c r="BT579" s="96"/>
      <c r="BU579" s="96"/>
      <c r="BV579" s="96"/>
      <c r="BW579" s="96"/>
      <c r="BX579" s="96"/>
      <c r="BY579" s="96"/>
      <c r="BZ579" s="96"/>
      <c r="CA579" s="96"/>
      <c r="CB579" s="96"/>
      <c r="CC579" s="96"/>
      <c r="CD579" s="96"/>
      <c r="CE579" s="96"/>
      <c r="CF579" s="96"/>
      <c r="CG579" s="96"/>
      <c r="CH579" s="96"/>
      <c r="CI579" s="183"/>
      <c r="CJ579" s="183"/>
      <c r="CK579" s="183"/>
      <c r="CL579" s="183"/>
      <c r="CM579" s="183"/>
      <c r="CN579" s="183"/>
      <c r="CO579" s="183"/>
      <c r="CP579" s="183"/>
      <c r="CQ579" s="183"/>
      <c r="CR579" s="183"/>
      <c r="CS579" s="183"/>
      <c r="CT579" s="183"/>
      <c r="CU579" s="183"/>
      <c r="CV579" s="100"/>
      <c r="CW579" s="183"/>
      <c r="CX579" s="96"/>
      <c r="CY579" s="96"/>
      <c r="CZ579" s="96"/>
      <c r="DA579" s="96"/>
      <c r="DB579" s="96"/>
      <c r="DC579" s="96"/>
      <c r="DD579" s="96"/>
      <c r="DE579" s="96"/>
      <c r="DF579" s="96"/>
      <c r="DG579" s="96"/>
      <c r="DH579" s="96"/>
      <c r="DI579" s="96"/>
      <c r="DJ579" s="96"/>
      <c r="DK579" s="96"/>
      <c r="DL579" s="96"/>
      <c r="DM579" s="96"/>
      <c r="DN579" s="96"/>
      <c r="DO579" s="96"/>
      <c r="DP579" s="96"/>
      <c r="DQ579" s="96"/>
      <c r="DR579" s="96"/>
      <c r="DS579" s="96"/>
      <c r="DT579" s="96"/>
      <c r="DU579" s="96"/>
      <c r="DV579" s="96"/>
      <c r="DW579" s="96"/>
      <c r="DX579" s="96"/>
      <c r="DY579" s="96"/>
      <c r="DZ579" s="96"/>
      <c r="EA579" s="96"/>
      <c r="EB579" s="96"/>
      <c r="EC579" s="96"/>
      <c r="ED579" s="96"/>
      <c r="EE579" s="96"/>
      <c r="EF579" s="96"/>
      <c r="EG579" s="96"/>
      <c r="EH579" s="96"/>
    </row>
    <row r="580" spans="2:138" ht="15" customHeight="1">
      <c r="B580" s="104" t="s">
        <v>721</v>
      </c>
      <c r="C580" s="106" t="s">
        <v>714</v>
      </c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242">
        <v>11.65</v>
      </c>
      <c r="U580" s="242">
        <v>11.65</v>
      </c>
      <c r="V580" s="242">
        <v>11.65</v>
      </c>
      <c r="W580" s="95"/>
      <c r="X580" s="95"/>
      <c r="Y580" s="95"/>
      <c r="Z580" s="95"/>
      <c r="AA580" s="95"/>
      <c r="AB580" s="95"/>
      <c r="AC580" s="95"/>
      <c r="AD580" s="95"/>
      <c r="AE580" s="95"/>
      <c r="AF580" s="93"/>
      <c r="AG580" s="93"/>
      <c r="AH580" s="183"/>
      <c r="AI580" s="183"/>
      <c r="AJ580" s="183"/>
      <c r="AK580" s="183"/>
      <c r="AL580" s="183"/>
      <c r="AM580" s="183"/>
      <c r="AN580" s="183"/>
      <c r="AO580" s="183"/>
      <c r="AP580" s="183"/>
      <c r="AQ580" s="183"/>
      <c r="AR580" s="183"/>
      <c r="AS580" s="183"/>
      <c r="AT580" s="183"/>
      <c r="AU580" s="183"/>
      <c r="AV580" s="183"/>
      <c r="AW580" s="183"/>
      <c r="AX580" s="183"/>
      <c r="AY580" s="183"/>
      <c r="AZ580" s="95"/>
      <c r="BA580" s="95"/>
      <c r="BB580" s="95"/>
      <c r="BC580" s="95"/>
      <c r="BD580" s="95"/>
      <c r="BE580" s="95"/>
      <c r="BF580" s="95"/>
      <c r="BG580" s="95"/>
      <c r="BH580" s="95"/>
      <c r="BI580" s="95"/>
      <c r="BJ580" s="95"/>
      <c r="BK580" s="95"/>
      <c r="BL580" s="95"/>
      <c r="BM580" s="95"/>
      <c r="BN580" s="95"/>
      <c r="BO580" s="95"/>
      <c r="BP580" s="95"/>
      <c r="BQ580" s="95"/>
      <c r="BR580" s="95"/>
      <c r="BS580" s="95"/>
      <c r="BT580" s="95"/>
      <c r="BU580" s="95"/>
      <c r="BV580" s="95"/>
      <c r="BW580" s="95"/>
      <c r="BX580" s="95"/>
      <c r="BY580" s="95"/>
      <c r="BZ580" s="95"/>
      <c r="CA580" s="95"/>
      <c r="CB580" s="95"/>
      <c r="CC580" s="95"/>
      <c r="CD580" s="95"/>
      <c r="CE580" s="95"/>
      <c r="CF580" s="96"/>
      <c r="CG580" s="96"/>
      <c r="CH580" s="96"/>
      <c r="CI580" s="183"/>
      <c r="CJ580" s="183"/>
      <c r="CK580" s="183"/>
      <c r="CL580" s="183"/>
      <c r="CM580" s="183"/>
      <c r="CN580" s="183"/>
      <c r="CO580" s="183"/>
      <c r="CP580" s="183"/>
      <c r="CQ580" s="183"/>
      <c r="CR580" s="183"/>
      <c r="CS580" s="183"/>
      <c r="CT580" s="183"/>
      <c r="CU580" s="183"/>
      <c r="CV580" s="100"/>
      <c r="CW580" s="183"/>
      <c r="CX580" s="96"/>
      <c r="CY580" s="96"/>
      <c r="CZ580" s="96"/>
      <c r="DA580" s="96"/>
      <c r="DB580" s="96"/>
      <c r="DC580" s="96"/>
      <c r="DD580" s="96"/>
      <c r="DE580" s="96"/>
      <c r="DF580" s="96"/>
      <c r="DG580" s="96"/>
      <c r="DH580" s="96"/>
      <c r="DI580" s="96"/>
      <c r="DJ580" s="96"/>
      <c r="DK580" s="96"/>
      <c r="DL580" s="96"/>
      <c r="DM580" s="96"/>
      <c r="DN580" s="96"/>
      <c r="DO580" s="96"/>
      <c r="DP580" s="96"/>
      <c r="DQ580" s="96"/>
      <c r="DR580" s="96"/>
      <c r="DS580" s="96"/>
      <c r="DT580" s="96"/>
      <c r="DU580" s="96"/>
      <c r="DV580" s="96"/>
      <c r="DW580" s="96"/>
      <c r="DX580" s="96"/>
      <c r="DY580" s="96"/>
      <c r="DZ580" s="96"/>
      <c r="EA580" s="96"/>
      <c r="EB580" s="96"/>
      <c r="EC580" s="96"/>
      <c r="ED580" s="96"/>
      <c r="EE580" s="96"/>
      <c r="EF580" s="96"/>
      <c r="EG580" s="96"/>
      <c r="EH580" s="96"/>
    </row>
    <row r="581" spans="2:138" ht="15" customHeight="1">
      <c r="B581" s="104" t="s">
        <v>722</v>
      </c>
      <c r="C581" s="106" t="s">
        <v>716</v>
      </c>
      <c r="H581" s="96"/>
      <c r="I581" s="96"/>
      <c r="J581" s="96"/>
      <c r="K581" s="96"/>
      <c r="L581" s="96"/>
      <c r="M581" s="96"/>
      <c r="N581" s="96"/>
      <c r="O581" s="96"/>
      <c r="P581" s="96"/>
      <c r="Q581" s="96"/>
      <c r="R581" s="96"/>
      <c r="S581" s="96"/>
      <c r="T581" s="183"/>
      <c r="U581" s="96"/>
      <c r="V581" s="96"/>
      <c r="W581" s="96"/>
      <c r="X581" s="96"/>
      <c r="Y581" s="96"/>
      <c r="Z581" s="96"/>
      <c r="AA581" s="96"/>
      <c r="AB581" s="96"/>
      <c r="AC581" s="96"/>
      <c r="AD581" s="96"/>
      <c r="AE581" s="96"/>
      <c r="AF581" s="93"/>
      <c r="AG581" s="93"/>
      <c r="AH581" s="183"/>
      <c r="AI581" s="183"/>
      <c r="AJ581" s="183"/>
      <c r="AK581" s="183"/>
      <c r="AL581" s="183"/>
      <c r="AM581" s="183"/>
      <c r="AN581" s="183"/>
      <c r="AO581" s="183"/>
      <c r="AP581" s="183"/>
      <c r="AQ581" s="183"/>
      <c r="AR581" s="183"/>
      <c r="AS581" s="183"/>
      <c r="AT581" s="183"/>
      <c r="AU581" s="183"/>
      <c r="AV581" s="183"/>
      <c r="AW581" s="183"/>
      <c r="AX581" s="183"/>
      <c r="AY581" s="183"/>
      <c r="AZ581" s="96"/>
      <c r="BA581" s="96"/>
      <c r="BB581" s="96"/>
      <c r="BC581" s="96"/>
      <c r="BD581" s="96"/>
      <c r="BE581" s="96"/>
      <c r="BF581" s="96"/>
      <c r="BG581" s="96"/>
      <c r="BH581" s="96"/>
      <c r="BI581" s="96"/>
      <c r="BJ581" s="96"/>
      <c r="BK581" s="96"/>
      <c r="BL581" s="96"/>
      <c r="BM581" s="96"/>
      <c r="BN581" s="96"/>
      <c r="BO581" s="96"/>
      <c r="BP581" s="96"/>
      <c r="BQ581" s="96"/>
      <c r="BR581" s="96"/>
      <c r="BS581" s="96"/>
      <c r="BT581" s="96"/>
      <c r="BU581" s="96"/>
      <c r="BV581" s="96"/>
      <c r="BW581" s="96"/>
      <c r="BX581" s="96"/>
      <c r="BY581" s="96"/>
      <c r="BZ581" s="96"/>
      <c r="CA581" s="96"/>
      <c r="CB581" s="96"/>
      <c r="CC581" s="96"/>
      <c r="CD581" s="96"/>
      <c r="CE581" s="96"/>
      <c r="CF581" s="96"/>
      <c r="CG581" s="96"/>
      <c r="CH581" s="96"/>
      <c r="CI581" s="183"/>
      <c r="CJ581" s="183"/>
      <c r="CK581" s="183"/>
      <c r="CL581" s="183"/>
      <c r="CM581" s="183"/>
      <c r="CN581" s="183"/>
      <c r="CO581" s="183"/>
      <c r="CP581" s="183"/>
      <c r="CQ581" s="183"/>
      <c r="CR581" s="183"/>
      <c r="CS581" s="183"/>
      <c r="CT581" s="183"/>
      <c r="CU581" s="183"/>
      <c r="CV581" s="100"/>
      <c r="CW581" s="183"/>
      <c r="CX581" s="96"/>
      <c r="CY581" s="96"/>
      <c r="CZ581" s="96"/>
      <c r="DA581" s="96"/>
      <c r="DB581" s="96"/>
      <c r="DC581" s="96"/>
      <c r="DD581" s="96"/>
      <c r="DE581" s="96"/>
      <c r="DF581" s="96"/>
      <c r="DG581" s="96"/>
      <c r="DH581" s="96"/>
      <c r="DI581" s="96"/>
      <c r="DJ581" s="96"/>
      <c r="DK581" s="96"/>
      <c r="DL581" s="96"/>
      <c r="DM581" s="96"/>
      <c r="DN581" s="96"/>
      <c r="DO581" s="96"/>
      <c r="DP581" s="96"/>
      <c r="DQ581" s="96"/>
      <c r="DR581" s="96"/>
      <c r="DS581" s="96"/>
      <c r="DT581" s="96"/>
      <c r="DU581" s="96"/>
      <c r="DV581" s="96"/>
      <c r="DW581" s="96"/>
      <c r="DX581" s="96"/>
      <c r="DY581" s="96"/>
      <c r="DZ581" s="96"/>
      <c r="EA581" s="96"/>
      <c r="EB581" s="96"/>
      <c r="EC581" s="96"/>
      <c r="ED581" s="96"/>
      <c r="EE581" s="96"/>
      <c r="EF581" s="96"/>
      <c r="EG581" s="96"/>
      <c r="EH581" s="96"/>
    </row>
    <row r="582" spans="2:138" s="264" customFormat="1">
      <c r="B582" s="255" t="s">
        <v>723</v>
      </c>
      <c r="C582" s="254"/>
      <c r="D582" s="263"/>
      <c r="E582" s="263"/>
      <c r="F582" s="263"/>
      <c r="H582" s="269"/>
      <c r="I582" s="269"/>
      <c r="J582" s="269"/>
      <c r="K582" s="269"/>
      <c r="L582" s="269"/>
      <c r="M582" s="269"/>
      <c r="N582" s="269"/>
      <c r="O582" s="269"/>
      <c r="P582" s="269"/>
      <c r="Q582" s="269"/>
      <c r="R582" s="269"/>
      <c r="S582" s="269"/>
      <c r="T582" s="268"/>
      <c r="U582" s="269"/>
      <c r="V582" s="269"/>
      <c r="W582" s="269"/>
      <c r="X582" s="269"/>
      <c r="Y582" s="269"/>
      <c r="Z582" s="269"/>
      <c r="AA582" s="269"/>
      <c r="AB582" s="269"/>
      <c r="AC582" s="269"/>
      <c r="AD582" s="269"/>
      <c r="AE582" s="269"/>
      <c r="AF582" s="269"/>
      <c r="AG582" s="269"/>
      <c r="AH582" s="268"/>
      <c r="AI582" s="268"/>
      <c r="AJ582" s="268"/>
      <c r="AK582" s="268"/>
      <c r="AL582" s="268"/>
      <c r="AM582" s="268"/>
      <c r="AN582" s="268"/>
      <c r="AO582" s="268"/>
      <c r="AP582" s="268"/>
      <c r="AQ582" s="268"/>
      <c r="AR582" s="268"/>
      <c r="AS582" s="268"/>
      <c r="AT582" s="268"/>
      <c r="AU582" s="268"/>
      <c r="AV582" s="268"/>
      <c r="AW582" s="268"/>
      <c r="AX582" s="268"/>
      <c r="AY582" s="268"/>
      <c r="AZ582" s="269"/>
      <c r="BA582" s="269"/>
      <c r="BB582" s="269"/>
      <c r="BC582" s="269"/>
      <c r="BD582" s="269"/>
      <c r="BE582" s="269"/>
      <c r="BF582" s="269"/>
      <c r="BG582" s="269"/>
      <c r="BH582" s="269"/>
      <c r="BI582" s="269"/>
      <c r="BJ582" s="269"/>
      <c r="BK582" s="269"/>
      <c r="BL582" s="269"/>
      <c r="BM582" s="269"/>
      <c r="BN582" s="269"/>
      <c r="BO582" s="269"/>
      <c r="BP582" s="269"/>
      <c r="BQ582" s="269"/>
      <c r="BR582" s="269"/>
      <c r="BS582" s="269"/>
      <c r="BT582" s="269"/>
      <c r="BU582" s="269"/>
      <c r="BV582" s="269"/>
      <c r="BW582" s="269"/>
      <c r="BX582" s="269"/>
      <c r="BY582" s="269"/>
      <c r="BZ582" s="269"/>
      <c r="CA582" s="269"/>
      <c r="CB582" s="269"/>
      <c r="CC582" s="269"/>
      <c r="CD582" s="269"/>
      <c r="CE582" s="269"/>
      <c r="CF582" s="269"/>
      <c r="CG582" s="269"/>
      <c r="CH582" s="269"/>
      <c r="CI582" s="268"/>
      <c r="CJ582" s="268"/>
      <c r="CK582" s="268"/>
      <c r="CL582" s="268"/>
      <c r="CM582" s="268"/>
      <c r="CN582" s="268"/>
      <c r="CO582" s="268"/>
      <c r="CP582" s="268"/>
      <c r="CQ582" s="268"/>
      <c r="CR582" s="268"/>
      <c r="CS582" s="268"/>
      <c r="CT582" s="268"/>
      <c r="CU582" s="268"/>
      <c r="CV582" s="268"/>
      <c r="CW582" s="268"/>
      <c r="CX582" s="269"/>
      <c r="CY582" s="269"/>
      <c r="CZ582" s="269"/>
      <c r="DA582" s="269"/>
      <c r="DB582" s="269"/>
      <c r="DC582" s="269"/>
      <c r="DD582" s="269"/>
      <c r="DE582" s="269"/>
      <c r="DF582" s="269"/>
      <c r="DG582" s="269"/>
      <c r="DH582" s="269"/>
      <c r="DI582" s="269"/>
      <c r="DJ582" s="269"/>
      <c r="DK582" s="269"/>
      <c r="DL582" s="269"/>
      <c r="DM582" s="269"/>
      <c r="DN582" s="269"/>
      <c r="DO582" s="269"/>
      <c r="DP582" s="269"/>
      <c r="DQ582" s="269"/>
      <c r="DR582" s="269"/>
      <c r="DS582" s="269"/>
      <c r="DT582" s="269"/>
      <c r="DU582" s="269"/>
      <c r="DV582" s="269"/>
      <c r="DW582" s="269"/>
      <c r="DX582" s="269"/>
      <c r="DY582" s="269"/>
      <c r="DZ582" s="269"/>
      <c r="EA582" s="269"/>
      <c r="EB582" s="269"/>
      <c r="EC582" s="269"/>
      <c r="ED582" s="269"/>
      <c r="EE582" s="269"/>
      <c r="EF582" s="269"/>
      <c r="EG582" s="269"/>
      <c r="EH582" s="269"/>
    </row>
    <row r="583" spans="2:138">
      <c r="B583" s="104" t="s">
        <v>724</v>
      </c>
      <c r="C583" s="106" t="s">
        <v>694</v>
      </c>
      <c r="H583" s="96">
        <v>2094.7860000000001</v>
      </c>
      <c r="I583" s="96">
        <v>2298.3530000000001</v>
      </c>
      <c r="J583" s="96">
        <v>2364.3540000000003</v>
      </c>
      <c r="K583" s="96">
        <v>2088.4659999999999</v>
      </c>
      <c r="L583" s="96">
        <v>2576.8879999999999</v>
      </c>
      <c r="M583" s="96">
        <v>2146.5349999999999</v>
      </c>
      <c r="N583" s="96">
        <v>2204.0990000000002</v>
      </c>
      <c r="O583" s="96">
        <v>1956.152</v>
      </c>
      <c r="P583" s="96">
        <v>2031.248</v>
      </c>
      <c r="Q583" s="96">
        <v>2127.7310000000002</v>
      </c>
      <c r="R583" s="96">
        <v>1242.422</v>
      </c>
      <c r="S583" s="96"/>
      <c r="T583" s="183">
        <v>2229</v>
      </c>
      <c r="U583" s="183">
        <v>1979.538</v>
      </c>
      <c r="V583" s="183">
        <v>2241.9720000000002</v>
      </c>
      <c r="W583" s="96"/>
      <c r="X583" s="96"/>
      <c r="Y583" s="96"/>
      <c r="Z583" s="96"/>
      <c r="AA583" s="96"/>
      <c r="AB583" s="96"/>
      <c r="AC583" s="96"/>
      <c r="AD583" s="96"/>
      <c r="AE583" s="96"/>
      <c r="AF583" s="93"/>
      <c r="AG583" s="93"/>
      <c r="AH583" s="183"/>
      <c r="AI583" s="183"/>
      <c r="AJ583" s="183"/>
      <c r="AK583" s="183"/>
      <c r="AL583" s="183"/>
      <c r="AM583" s="183"/>
      <c r="AN583" s="183"/>
      <c r="AO583" s="183"/>
      <c r="AP583" s="183"/>
      <c r="AQ583" s="183"/>
      <c r="AR583" s="183"/>
      <c r="AS583" s="183"/>
      <c r="AT583" s="183"/>
      <c r="AU583" s="183"/>
      <c r="AV583" s="183"/>
      <c r="AW583" s="183"/>
      <c r="AX583" s="183"/>
      <c r="AY583" s="183"/>
      <c r="AZ583" s="95"/>
      <c r="BA583" s="95"/>
      <c r="BB583" s="95"/>
      <c r="BC583" s="95"/>
      <c r="BD583" s="95"/>
      <c r="BE583" s="95"/>
      <c r="BF583" s="95"/>
      <c r="BG583" s="95"/>
      <c r="BH583" s="95"/>
      <c r="BI583" s="95"/>
      <c r="BJ583" s="95"/>
      <c r="BK583" s="95"/>
      <c r="BL583" s="95"/>
      <c r="BM583" s="95"/>
      <c r="BN583" s="95"/>
      <c r="BO583" s="95"/>
      <c r="BP583" s="95"/>
      <c r="BQ583" s="95"/>
      <c r="BR583" s="95"/>
      <c r="BS583" s="95"/>
      <c r="BT583" s="95"/>
      <c r="BU583" s="95"/>
      <c r="BV583" s="96">
        <v>384.94788000000011</v>
      </c>
      <c r="BW583" s="96">
        <v>348.12277</v>
      </c>
      <c r="BX583" s="96">
        <v>366.67132000000004</v>
      </c>
      <c r="BY583" s="96">
        <v>163.72932</v>
      </c>
      <c r="BZ583" s="96">
        <v>304.71079000000003</v>
      </c>
      <c r="CA583" s="96">
        <v>622.92497000000026</v>
      </c>
      <c r="CB583" s="96">
        <v>255.05807999999999</v>
      </c>
      <c r="CC583" s="95"/>
      <c r="CD583" s="95"/>
      <c r="CE583" s="95"/>
      <c r="CF583" s="96"/>
      <c r="CG583" s="96"/>
      <c r="CH583" s="96"/>
      <c r="CI583" s="183"/>
      <c r="CJ583" s="183"/>
      <c r="CK583" s="183"/>
      <c r="CL583" s="183"/>
      <c r="CM583" s="183"/>
      <c r="CN583" s="183"/>
      <c r="CO583" s="183"/>
      <c r="CP583" s="183"/>
      <c r="CQ583" s="183"/>
      <c r="CR583" s="183"/>
      <c r="CS583" s="183"/>
      <c r="CT583" s="183"/>
      <c r="CU583" s="183"/>
      <c r="CV583" s="100">
        <v>506.14499999999998</v>
      </c>
      <c r="CW583" s="183">
        <v>585.97900000000004</v>
      </c>
      <c r="CX583" s="183">
        <v>508.06700000000001</v>
      </c>
      <c r="CY583" s="96"/>
      <c r="CZ583" s="96"/>
      <c r="DA583" s="96"/>
      <c r="DB583" s="96"/>
      <c r="DC583" s="96"/>
      <c r="DD583" s="96"/>
      <c r="DE583" s="96"/>
      <c r="DF583" s="96"/>
      <c r="DG583" s="96"/>
      <c r="DH583" s="96"/>
      <c r="DI583" s="96"/>
      <c r="DJ583" s="96"/>
      <c r="DK583" s="96"/>
      <c r="DL583" s="96"/>
      <c r="DM583" s="96"/>
      <c r="DN583" s="96"/>
      <c r="DO583" s="96"/>
      <c r="DP583" s="96"/>
      <c r="DQ583" s="96"/>
      <c r="DR583" s="96"/>
      <c r="DS583" s="96"/>
      <c r="DT583" s="96"/>
      <c r="DU583" s="96"/>
      <c r="DV583" s="96"/>
      <c r="DW583" s="96"/>
      <c r="DX583" s="96"/>
      <c r="DY583" s="96"/>
      <c r="DZ583" s="96"/>
      <c r="EA583" s="96"/>
      <c r="EB583" s="96"/>
      <c r="EC583" s="96"/>
      <c r="ED583" s="96"/>
      <c r="EE583" s="96"/>
      <c r="EF583" s="96"/>
      <c r="EG583" s="96"/>
      <c r="EH583" s="96"/>
    </row>
    <row r="584" spans="2:138">
      <c r="B584" s="104" t="s">
        <v>725</v>
      </c>
      <c r="C584" s="106" t="s">
        <v>694</v>
      </c>
      <c r="H584" s="96"/>
      <c r="I584" s="96"/>
      <c r="J584" s="96"/>
      <c r="K584" s="96"/>
      <c r="L584" s="96"/>
      <c r="M584" s="96"/>
      <c r="N584" s="96"/>
      <c r="O584" s="96"/>
      <c r="P584" s="96"/>
      <c r="Q584" s="96"/>
      <c r="R584" s="96"/>
      <c r="S584" s="96"/>
      <c r="T584" s="183"/>
      <c r="U584" s="183"/>
      <c r="V584" s="183"/>
      <c r="W584" s="96"/>
      <c r="X584" s="96"/>
      <c r="Y584" s="96"/>
      <c r="Z584" s="96"/>
      <c r="AA584" s="96"/>
      <c r="AB584" s="96"/>
      <c r="AC584" s="96"/>
      <c r="AD584" s="96"/>
      <c r="AE584" s="96"/>
      <c r="AF584" s="93"/>
      <c r="AG584" s="93"/>
      <c r="AH584" s="183"/>
      <c r="AI584" s="183"/>
      <c r="AJ584" s="183"/>
      <c r="AK584" s="183"/>
      <c r="AL584" s="183"/>
      <c r="AM584" s="183"/>
      <c r="AN584" s="183"/>
      <c r="AO584" s="183"/>
      <c r="AP584" s="183"/>
      <c r="AQ584" s="183"/>
      <c r="AR584" s="183"/>
      <c r="AS584" s="183"/>
      <c r="AT584" s="183"/>
      <c r="AU584" s="183"/>
      <c r="AV584" s="183"/>
      <c r="AW584" s="183"/>
      <c r="AX584" s="183"/>
      <c r="AY584" s="183"/>
      <c r="AZ584" s="95"/>
      <c r="BA584" s="95"/>
      <c r="BB584" s="95"/>
      <c r="BC584" s="95"/>
      <c r="BD584" s="95"/>
      <c r="BE584" s="95"/>
      <c r="BF584" s="95"/>
      <c r="BG584" s="95"/>
      <c r="BH584" s="95"/>
      <c r="BI584" s="95"/>
      <c r="BJ584" s="95"/>
      <c r="BK584" s="95"/>
      <c r="BL584" s="95"/>
      <c r="BM584" s="95"/>
      <c r="BN584" s="95"/>
      <c r="BO584" s="95"/>
      <c r="BP584" s="95"/>
      <c r="BQ584" s="95"/>
      <c r="BR584" s="95"/>
      <c r="BS584" s="95"/>
      <c r="BT584" s="95"/>
      <c r="BU584" s="95"/>
      <c r="BV584" s="96"/>
      <c r="BW584" s="96"/>
      <c r="BX584" s="96"/>
      <c r="BY584" s="96"/>
      <c r="BZ584" s="96"/>
      <c r="CA584" s="96"/>
      <c r="CB584" s="96"/>
      <c r="CC584" s="95"/>
      <c r="CD584" s="95"/>
      <c r="CE584" s="95"/>
      <c r="CF584" s="96"/>
      <c r="CG584" s="96"/>
      <c r="CH584" s="96"/>
      <c r="CI584" s="183"/>
      <c r="CJ584" s="183"/>
      <c r="CK584" s="183"/>
      <c r="CL584" s="183"/>
      <c r="CM584" s="183"/>
      <c r="CN584" s="183"/>
      <c r="CO584" s="183"/>
      <c r="CP584" s="183"/>
      <c r="CQ584" s="183"/>
      <c r="CR584" s="183"/>
      <c r="CS584" s="183"/>
      <c r="CT584" s="183"/>
      <c r="CU584" s="183"/>
      <c r="CV584" s="100"/>
      <c r="CW584" s="183"/>
      <c r="CX584" s="183"/>
      <c r="CY584" s="96"/>
      <c r="CZ584" s="96"/>
      <c r="DA584" s="96"/>
      <c r="DB584" s="96"/>
      <c r="DC584" s="96"/>
      <c r="DD584" s="96"/>
      <c r="DE584" s="96"/>
      <c r="DF584" s="96"/>
      <c r="DG584" s="96"/>
      <c r="DH584" s="96"/>
      <c r="DI584" s="96"/>
      <c r="DJ584" s="96"/>
      <c r="DK584" s="96"/>
      <c r="DL584" s="96"/>
      <c r="DM584" s="96"/>
      <c r="DN584" s="96"/>
      <c r="DO584" s="96"/>
      <c r="DP584" s="96"/>
      <c r="DQ584" s="96"/>
      <c r="DR584" s="96"/>
      <c r="DS584" s="96"/>
      <c r="DT584" s="96"/>
      <c r="DU584" s="96"/>
      <c r="DV584" s="96"/>
      <c r="DW584" s="96"/>
      <c r="DX584" s="96"/>
      <c r="DY584" s="96"/>
      <c r="DZ584" s="96"/>
      <c r="EA584" s="96"/>
      <c r="EB584" s="96"/>
      <c r="EC584" s="96"/>
      <c r="ED584" s="96"/>
      <c r="EE584" s="96"/>
      <c r="EF584" s="96"/>
      <c r="EG584" s="96"/>
      <c r="EH584" s="96"/>
    </row>
    <row r="585" spans="2:138">
      <c r="B585" s="104" t="s">
        <v>726</v>
      </c>
      <c r="C585" s="106" t="s">
        <v>694</v>
      </c>
      <c r="H585" s="96"/>
      <c r="I585" s="96"/>
      <c r="J585" s="96"/>
      <c r="K585" s="96"/>
      <c r="L585" s="96"/>
      <c r="M585" s="96"/>
      <c r="N585" s="96"/>
      <c r="O585" s="96"/>
      <c r="P585" s="96"/>
      <c r="Q585" s="96"/>
      <c r="R585" s="96"/>
      <c r="S585" s="96"/>
      <c r="T585" s="183"/>
      <c r="U585" s="183"/>
      <c r="V585" s="183"/>
      <c r="W585" s="96"/>
      <c r="X585" s="96"/>
      <c r="Y585" s="96"/>
      <c r="Z585" s="96"/>
      <c r="AA585" s="96"/>
      <c r="AB585" s="96"/>
      <c r="AC585" s="96"/>
      <c r="AD585" s="96"/>
      <c r="AE585" s="96"/>
      <c r="AF585" s="93"/>
      <c r="AG585" s="93"/>
      <c r="AH585" s="183"/>
      <c r="AI585" s="183"/>
      <c r="AJ585" s="183"/>
      <c r="AK585" s="183"/>
      <c r="AL585" s="183"/>
      <c r="AM585" s="183"/>
      <c r="AN585" s="183"/>
      <c r="AO585" s="183"/>
      <c r="AP585" s="183"/>
      <c r="AQ585" s="183"/>
      <c r="AR585" s="183"/>
      <c r="AS585" s="183"/>
      <c r="AT585" s="183"/>
      <c r="AU585" s="183"/>
      <c r="AV585" s="183"/>
      <c r="AW585" s="183"/>
      <c r="AX585" s="183"/>
      <c r="AY585" s="183"/>
      <c r="AZ585" s="95"/>
      <c r="BA585" s="95"/>
      <c r="BB585" s="95"/>
      <c r="BC585" s="95"/>
      <c r="BD585" s="95"/>
      <c r="BE585" s="95"/>
      <c r="BF585" s="95"/>
      <c r="BG585" s="95"/>
      <c r="BH585" s="95"/>
      <c r="BI585" s="95"/>
      <c r="BJ585" s="95"/>
      <c r="BK585" s="95"/>
      <c r="BL585" s="95"/>
      <c r="BM585" s="95"/>
      <c r="BN585" s="95"/>
      <c r="BO585" s="95"/>
      <c r="BP585" s="95"/>
      <c r="BQ585" s="95"/>
      <c r="BR585" s="95"/>
      <c r="BS585" s="95"/>
      <c r="BT585" s="95"/>
      <c r="BU585" s="95"/>
      <c r="BV585" s="96"/>
      <c r="BW585" s="96"/>
      <c r="BX585" s="96"/>
      <c r="BY585" s="96"/>
      <c r="BZ585" s="96"/>
      <c r="CA585" s="96"/>
      <c r="CB585" s="96"/>
      <c r="CC585" s="95"/>
      <c r="CD585" s="95"/>
      <c r="CE585" s="95"/>
      <c r="CF585" s="96"/>
      <c r="CG585" s="96"/>
      <c r="CH585" s="96"/>
      <c r="CI585" s="183"/>
      <c r="CJ585" s="183"/>
      <c r="CK585" s="183"/>
      <c r="CL585" s="183"/>
      <c r="CM585" s="183"/>
      <c r="CN585" s="183"/>
      <c r="CO585" s="183"/>
      <c r="CP585" s="183"/>
      <c r="CQ585" s="183"/>
      <c r="CR585" s="183"/>
      <c r="CS585" s="183"/>
      <c r="CT585" s="183"/>
      <c r="CU585" s="183"/>
      <c r="CV585" s="100"/>
      <c r="CW585" s="183"/>
      <c r="CX585" s="183"/>
      <c r="CY585" s="96"/>
      <c r="CZ585" s="96"/>
      <c r="DA585" s="96"/>
      <c r="DB585" s="96"/>
      <c r="DC585" s="96"/>
      <c r="DD585" s="96"/>
      <c r="DE585" s="96"/>
      <c r="DF585" s="96"/>
      <c r="DG585" s="96"/>
      <c r="DH585" s="96"/>
      <c r="DI585" s="96"/>
      <c r="DJ585" s="96"/>
      <c r="DK585" s="96"/>
      <c r="DL585" s="96"/>
      <c r="DM585" s="96"/>
      <c r="DN585" s="96"/>
      <c r="DO585" s="96"/>
      <c r="DP585" s="96"/>
      <c r="DQ585" s="96"/>
      <c r="DR585" s="96"/>
      <c r="DS585" s="96"/>
      <c r="DT585" s="96"/>
      <c r="DU585" s="96"/>
      <c r="DV585" s="96"/>
      <c r="DW585" s="96"/>
      <c r="DX585" s="96"/>
      <c r="DY585" s="96"/>
      <c r="DZ585" s="96"/>
      <c r="EA585" s="96"/>
      <c r="EB585" s="96"/>
      <c r="EC585" s="96"/>
      <c r="ED585" s="96"/>
      <c r="EE585" s="96"/>
      <c r="EF585" s="96"/>
      <c r="EG585" s="96"/>
      <c r="EH585" s="96"/>
    </row>
    <row r="586" spans="2:138">
      <c r="B586" s="104" t="s">
        <v>727</v>
      </c>
      <c r="C586" s="106" t="s">
        <v>690</v>
      </c>
      <c r="H586" s="96">
        <v>2105.1080200000006</v>
      </c>
      <c r="I586" s="96">
        <v>2291.8382400000005</v>
      </c>
      <c r="J586" s="96">
        <v>1744.7701099999988</v>
      </c>
      <c r="K586" s="96">
        <v>1600.0979799999991</v>
      </c>
      <c r="L586" s="96">
        <v>1963.2770700000019</v>
      </c>
      <c r="M586" s="96">
        <v>1630.8632700000005</v>
      </c>
      <c r="N586" s="96">
        <v>1642.6863699999999</v>
      </c>
      <c r="O586" s="96">
        <v>1451.1487600000007</v>
      </c>
      <c r="P586" s="96">
        <v>1506.5373799999998</v>
      </c>
      <c r="Q586" s="96">
        <v>1616.8548200000009</v>
      </c>
      <c r="R586" s="96">
        <v>967.50599999999997</v>
      </c>
      <c r="S586" s="96"/>
      <c r="T586" s="183">
        <v>2255.5250999999998</v>
      </c>
      <c r="U586" s="183">
        <v>2165.614572</v>
      </c>
      <c r="V586" s="183">
        <v>2545.6033000000007</v>
      </c>
      <c r="W586" s="96"/>
      <c r="X586" s="96"/>
      <c r="Y586" s="96"/>
      <c r="Z586" s="96"/>
      <c r="AA586" s="96"/>
      <c r="AB586" s="96"/>
      <c r="AC586" s="96"/>
      <c r="AD586" s="96"/>
      <c r="AE586" s="96"/>
      <c r="AF586" s="94"/>
      <c r="AG586" s="94"/>
      <c r="AH586" s="242"/>
      <c r="AI586" s="242"/>
      <c r="AJ586" s="242"/>
      <c r="AK586" s="242"/>
      <c r="AL586" s="242"/>
      <c r="AM586" s="242"/>
      <c r="AN586" s="242"/>
      <c r="AO586" s="242"/>
      <c r="AP586" s="242"/>
      <c r="AQ586" s="242"/>
      <c r="AR586" s="242"/>
      <c r="AS586" s="242"/>
      <c r="AT586" s="242"/>
      <c r="AU586" s="242"/>
      <c r="AV586" s="242"/>
      <c r="AW586" s="242"/>
      <c r="AX586" s="242"/>
      <c r="AY586" s="242"/>
      <c r="AZ586" s="96"/>
      <c r="BA586" s="96"/>
      <c r="BB586" s="96"/>
      <c r="BC586" s="96"/>
      <c r="BD586" s="96"/>
      <c r="BE586" s="96"/>
      <c r="BF586" s="96"/>
      <c r="BG586" s="96"/>
      <c r="BH586" s="96"/>
      <c r="BI586" s="96"/>
      <c r="BJ586" s="96"/>
      <c r="BK586" s="96"/>
      <c r="BL586" s="96"/>
      <c r="BM586" s="96"/>
      <c r="BN586" s="96"/>
      <c r="BO586" s="96"/>
      <c r="BP586" s="96"/>
      <c r="BQ586" s="96"/>
      <c r="BR586" s="96"/>
      <c r="BS586" s="96"/>
      <c r="BT586" s="96"/>
      <c r="BU586" s="96"/>
      <c r="BV586" s="96">
        <v>513.11099999999999</v>
      </c>
      <c r="BW586" s="96">
        <v>460.21899999999999</v>
      </c>
      <c r="BX586" s="96">
        <v>495.44400000000002</v>
      </c>
      <c r="BY586" s="96">
        <v>213.42400000000001</v>
      </c>
      <c r="BZ586" s="96">
        <v>378.90899999999999</v>
      </c>
      <c r="CA586" s="96">
        <v>795.80399999999997</v>
      </c>
      <c r="CB586" s="96">
        <v>329.964</v>
      </c>
      <c r="CC586" s="96"/>
      <c r="CD586" s="96"/>
      <c r="CE586" s="96"/>
      <c r="CF586" s="95"/>
      <c r="CG586" s="95"/>
      <c r="CH586" s="95"/>
      <c r="CI586" s="242"/>
      <c r="CJ586" s="242"/>
      <c r="CK586" s="242"/>
      <c r="CL586" s="242"/>
      <c r="CM586" s="242"/>
      <c r="CN586" s="242"/>
      <c r="CO586" s="242"/>
      <c r="CP586" s="242"/>
      <c r="CQ586" s="242"/>
      <c r="CR586" s="242"/>
      <c r="CS586" s="242"/>
      <c r="CT586" s="242"/>
      <c r="CU586" s="242"/>
      <c r="CV586" s="100">
        <v>558.63954449999994</v>
      </c>
      <c r="CW586" s="251">
        <f>0.89*CW583</f>
        <v>521.52131000000008</v>
      </c>
      <c r="CX586" s="251">
        <f>+CX583*0.89</f>
        <v>452.17963000000003</v>
      </c>
      <c r="CY586" s="95"/>
      <c r="CZ586" s="95"/>
      <c r="DA586" s="95"/>
      <c r="DB586" s="95"/>
      <c r="DC586" s="95"/>
      <c r="DD586" s="95"/>
      <c r="DE586" s="95"/>
      <c r="DF586" s="95"/>
      <c r="DG586" s="95"/>
      <c r="DH586" s="95"/>
      <c r="DI586" s="95"/>
      <c r="DJ586" s="95"/>
      <c r="DK586" s="95"/>
      <c r="DL586" s="95"/>
      <c r="DM586" s="95"/>
      <c r="DN586" s="95"/>
      <c r="DO586" s="95"/>
      <c r="DP586" s="95"/>
      <c r="DQ586" s="95"/>
      <c r="DR586" s="95"/>
      <c r="DS586" s="95"/>
      <c r="DT586" s="95"/>
      <c r="DU586" s="95"/>
      <c r="DV586" s="95"/>
      <c r="DW586" s="95"/>
      <c r="DX586" s="95"/>
      <c r="DY586" s="95"/>
      <c r="DZ586" s="95"/>
      <c r="EA586" s="95"/>
      <c r="EB586" s="95"/>
      <c r="EC586" s="95"/>
      <c r="ED586" s="95"/>
      <c r="EE586" s="95"/>
      <c r="EF586" s="95"/>
      <c r="EG586" s="95"/>
      <c r="EH586" s="95"/>
    </row>
    <row r="587" spans="2:138">
      <c r="B587" s="104" t="s">
        <v>728</v>
      </c>
      <c r="C587" s="106" t="s">
        <v>716</v>
      </c>
      <c r="H587" s="126">
        <f t="shared" ref="H587:R587" si="236">H586/(H9/1000)</f>
        <v>0.4294908967474752</v>
      </c>
      <c r="I587" s="126">
        <f t="shared" si="236"/>
        <v>0.52302166049937449</v>
      </c>
      <c r="J587" s="126">
        <f t="shared" si="236"/>
        <v>0.37492448699911085</v>
      </c>
      <c r="K587" s="126">
        <f t="shared" si="236"/>
        <v>0.41112974809771646</v>
      </c>
      <c r="L587" s="126">
        <f t="shared" si="236"/>
        <v>0.49056771290291429</v>
      </c>
      <c r="M587" s="126">
        <f t="shared" si="236"/>
        <v>0.42655083233720376</v>
      </c>
      <c r="N587" s="126">
        <f t="shared" si="236"/>
        <v>0.38956768423270938</v>
      </c>
      <c r="O587" s="126">
        <f t="shared" si="236"/>
        <v>0.38734003058604899</v>
      </c>
      <c r="P587" s="126">
        <f t="shared" si="236"/>
        <v>0.37639621938728407</v>
      </c>
      <c r="Q587" s="126">
        <f t="shared" si="236"/>
        <v>0.42025496301474913</v>
      </c>
      <c r="R587" s="126">
        <f t="shared" si="236"/>
        <v>0.25019252421615878</v>
      </c>
      <c r="S587" s="126"/>
      <c r="T587" s="188">
        <f>(T586*1000)/T9</f>
        <v>0.48793071223029977</v>
      </c>
      <c r="U587" s="188">
        <f>(U586*1000)/U9</f>
        <v>0.5431837920826027</v>
      </c>
      <c r="V587" s="188">
        <f>(V586*1000)/V9</f>
        <v>0.603594269276295</v>
      </c>
      <c r="W587" s="126"/>
      <c r="X587" s="126"/>
      <c r="Y587" s="126"/>
      <c r="Z587" s="126"/>
      <c r="AA587" s="126"/>
      <c r="AB587" s="126"/>
      <c r="AC587" s="126"/>
      <c r="AD587" s="126"/>
      <c r="AE587" s="126"/>
      <c r="AF587" s="94"/>
      <c r="AG587" s="94"/>
      <c r="AH587" s="242"/>
      <c r="AI587" s="242"/>
      <c r="AJ587" s="242"/>
      <c r="AK587" s="242"/>
      <c r="AL587" s="242"/>
      <c r="AM587" s="242"/>
      <c r="AN587" s="242"/>
      <c r="AO587" s="242"/>
      <c r="AP587" s="242"/>
      <c r="AQ587" s="242"/>
      <c r="AR587" s="242"/>
      <c r="AS587" s="242"/>
      <c r="AT587" s="242"/>
      <c r="AU587" s="242"/>
      <c r="AV587" s="242"/>
      <c r="AW587" s="242"/>
      <c r="AX587" s="242"/>
      <c r="AY587" s="242"/>
      <c r="AZ587" s="126"/>
      <c r="BA587" s="126"/>
      <c r="BB587" s="126"/>
      <c r="BC587" s="126"/>
      <c r="BD587" s="126"/>
      <c r="BE587" s="126"/>
      <c r="BF587" s="126"/>
      <c r="BG587" s="126"/>
      <c r="BH587" s="126"/>
      <c r="BI587" s="126"/>
      <c r="BJ587" s="126"/>
      <c r="BK587" s="126"/>
      <c r="BL587" s="126"/>
      <c r="BM587" s="126"/>
      <c r="BN587" s="126"/>
      <c r="BO587" s="126"/>
      <c r="BP587" s="126"/>
      <c r="BQ587" s="126"/>
      <c r="BR587" s="126"/>
      <c r="BS587" s="126"/>
      <c r="BT587" s="126"/>
      <c r="BU587" s="126"/>
      <c r="BV587" s="126">
        <v>0.60159013359867852</v>
      </c>
      <c r="BW587" s="126">
        <v>0.50911591832001213</v>
      </c>
      <c r="BX587" s="126">
        <v>0.57540617001762695</v>
      </c>
      <c r="BY587" s="126">
        <v>0.25107888251356503</v>
      </c>
      <c r="BZ587" s="126">
        <v>0.42641531635730928</v>
      </c>
      <c r="CA587" s="126">
        <v>846.69800000000987</v>
      </c>
      <c r="CB587" s="126">
        <v>796.03512000001001</v>
      </c>
      <c r="CC587" s="126"/>
      <c r="CD587" s="126"/>
      <c r="CE587" s="126"/>
      <c r="CF587" s="95"/>
      <c r="CG587" s="95"/>
      <c r="CH587" s="95"/>
      <c r="CI587" s="242"/>
      <c r="CJ587" s="242"/>
      <c r="CK587" s="242"/>
      <c r="CL587" s="242"/>
      <c r="CM587" s="242"/>
      <c r="CN587" s="242"/>
      <c r="CO587" s="242"/>
      <c r="CP587" s="242"/>
      <c r="CQ587" s="242"/>
      <c r="CR587" s="242"/>
      <c r="CS587" s="242"/>
      <c r="CT587" s="242"/>
      <c r="CU587" s="242"/>
      <c r="CV587" s="99">
        <v>0.5799798087668121</v>
      </c>
      <c r="CW587" s="251">
        <f>(CW586*1000)/CW9</f>
        <v>0.62025926610450122</v>
      </c>
      <c r="CX587" s="251">
        <f>(CX586*1000)/CX9</f>
        <v>0.491636465142889</v>
      </c>
      <c r="CY587" s="95"/>
      <c r="CZ587" s="95"/>
      <c r="DA587" s="95"/>
      <c r="DB587" s="95"/>
      <c r="DC587" s="95"/>
      <c r="DD587" s="95"/>
      <c r="DE587" s="95"/>
      <c r="DF587" s="95"/>
      <c r="DG587" s="95"/>
      <c r="DH587" s="95"/>
      <c r="DI587" s="95"/>
      <c r="DJ587" s="95"/>
      <c r="DK587" s="95"/>
      <c r="DL587" s="95"/>
      <c r="DM587" s="95"/>
      <c r="DN587" s="95"/>
      <c r="DO587" s="95"/>
      <c r="DP587" s="95"/>
      <c r="DQ587" s="95"/>
      <c r="DR587" s="95"/>
      <c r="DS587" s="95"/>
      <c r="DT587" s="95"/>
      <c r="DU587" s="95"/>
      <c r="DV587" s="95"/>
      <c r="DW587" s="95"/>
      <c r="DX587" s="95"/>
      <c r="DY587" s="95"/>
      <c r="DZ587" s="95"/>
      <c r="EA587" s="95"/>
      <c r="EB587" s="95"/>
      <c r="EC587" s="95"/>
      <c r="ED587" s="95"/>
      <c r="EE587" s="95"/>
      <c r="EF587" s="95"/>
      <c r="EG587" s="95"/>
      <c r="EH587" s="95"/>
    </row>
    <row r="588" spans="2:138" s="264" customFormat="1" ht="15" customHeight="1">
      <c r="B588" s="255" t="s">
        <v>729</v>
      </c>
      <c r="C588" s="254"/>
      <c r="D588" s="263"/>
      <c r="E588" s="263"/>
      <c r="F588" s="263"/>
      <c r="H588" s="269"/>
      <c r="I588" s="269"/>
      <c r="J588" s="269"/>
      <c r="K588" s="269"/>
      <c r="L588" s="269"/>
      <c r="M588" s="269"/>
      <c r="N588" s="269"/>
      <c r="O588" s="269"/>
      <c r="P588" s="269"/>
      <c r="Q588" s="269"/>
      <c r="R588" s="269"/>
      <c r="S588" s="269"/>
      <c r="T588" s="268"/>
      <c r="U588" s="269"/>
      <c r="V588" s="269"/>
      <c r="W588" s="269"/>
      <c r="X588" s="269"/>
      <c r="Y588" s="269"/>
      <c r="Z588" s="269"/>
      <c r="AA588" s="269"/>
      <c r="AB588" s="269"/>
      <c r="AC588" s="269"/>
      <c r="AD588" s="269"/>
      <c r="AE588" s="269"/>
      <c r="AF588" s="269"/>
      <c r="AG588" s="269"/>
      <c r="AH588" s="268"/>
      <c r="AI588" s="268"/>
      <c r="AJ588" s="268"/>
      <c r="AK588" s="268"/>
      <c r="AL588" s="268"/>
      <c r="AM588" s="268"/>
      <c r="AN588" s="268"/>
      <c r="AO588" s="268"/>
      <c r="AP588" s="268"/>
      <c r="AQ588" s="268"/>
      <c r="AR588" s="268"/>
      <c r="AS588" s="268"/>
      <c r="AT588" s="268"/>
      <c r="AU588" s="268"/>
      <c r="AV588" s="268"/>
      <c r="AW588" s="268"/>
      <c r="AX588" s="268"/>
      <c r="AY588" s="268"/>
      <c r="AZ588" s="269"/>
      <c r="BA588" s="269"/>
      <c r="BB588" s="269"/>
      <c r="BC588" s="269"/>
      <c r="BD588" s="269"/>
      <c r="BE588" s="269"/>
      <c r="BF588" s="269"/>
      <c r="BG588" s="269"/>
      <c r="BH588" s="269"/>
      <c r="BI588" s="269"/>
      <c r="BJ588" s="269"/>
      <c r="BK588" s="269"/>
      <c r="BL588" s="269"/>
      <c r="BM588" s="269"/>
      <c r="BN588" s="269"/>
      <c r="BO588" s="269"/>
      <c r="BP588" s="269"/>
      <c r="BQ588" s="269"/>
      <c r="BR588" s="269"/>
      <c r="BS588" s="269"/>
      <c r="BT588" s="269"/>
      <c r="BU588" s="269"/>
      <c r="BV588" s="269"/>
      <c r="BW588" s="269"/>
      <c r="BX588" s="269"/>
      <c r="BY588" s="269"/>
      <c r="BZ588" s="269"/>
      <c r="CA588" s="269"/>
      <c r="CB588" s="269"/>
      <c r="CC588" s="269"/>
      <c r="CD588" s="269"/>
      <c r="CE588" s="269"/>
      <c r="CF588" s="269"/>
      <c r="CG588" s="269"/>
      <c r="CH588" s="269"/>
      <c r="CI588" s="268"/>
      <c r="CJ588" s="268"/>
      <c r="CK588" s="268"/>
      <c r="CL588" s="268"/>
      <c r="CM588" s="268"/>
      <c r="CN588" s="268"/>
      <c r="CO588" s="268"/>
      <c r="CP588" s="268"/>
      <c r="CQ588" s="268"/>
      <c r="CR588" s="268"/>
      <c r="CS588" s="268"/>
      <c r="CT588" s="268"/>
      <c r="CU588" s="268"/>
      <c r="CV588" s="273"/>
      <c r="CW588" s="268"/>
      <c r="CX588" s="269"/>
      <c r="CY588" s="269"/>
      <c r="CZ588" s="269"/>
      <c r="DA588" s="269"/>
      <c r="DB588" s="269"/>
      <c r="DC588" s="269"/>
      <c r="DD588" s="269"/>
      <c r="DE588" s="269"/>
      <c r="DF588" s="269"/>
      <c r="DG588" s="269"/>
      <c r="DH588" s="269"/>
      <c r="DI588" s="269"/>
      <c r="DJ588" s="269"/>
      <c r="DK588" s="269"/>
      <c r="DL588" s="269"/>
      <c r="DM588" s="269"/>
      <c r="DN588" s="269"/>
      <c r="DO588" s="269"/>
      <c r="DP588" s="269"/>
      <c r="DQ588" s="269"/>
      <c r="DR588" s="269"/>
      <c r="DS588" s="269"/>
      <c r="DT588" s="269"/>
      <c r="DU588" s="269"/>
      <c r="DV588" s="269"/>
      <c r="DW588" s="269"/>
      <c r="DX588" s="269"/>
      <c r="DY588" s="269"/>
      <c r="DZ588" s="269"/>
      <c r="EA588" s="269"/>
      <c r="EB588" s="269"/>
      <c r="EC588" s="269"/>
      <c r="ED588" s="269"/>
      <c r="EE588" s="269"/>
      <c r="EF588" s="269"/>
      <c r="EG588" s="269"/>
      <c r="EH588" s="269"/>
    </row>
    <row r="589" spans="2:138" ht="15" customHeight="1">
      <c r="B589" s="104" t="s">
        <v>730</v>
      </c>
      <c r="C589" s="106" t="s">
        <v>694</v>
      </c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242"/>
      <c r="U589" s="95"/>
      <c r="V589" s="95"/>
      <c r="W589" s="95"/>
      <c r="X589" s="95"/>
      <c r="Y589" s="95"/>
      <c r="Z589" s="95"/>
      <c r="AA589" s="95"/>
      <c r="AB589" s="95"/>
      <c r="AC589" s="95"/>
      <c r="AD589" s="95"/>
      <c r="AE589" s="95"/>
      <c r="AF589" s="93"/>
      <c r="AG589" s="93"/>
      <c r="AH589" s="183"/>
      <c r="AI589" s="183"/>
      <c r="AJ589" s="183"/>
      <c r="AK589" s="183"/>
      <c r="AL589" s="183"/>
      <c r="AM589" s="183"/>
      <c r="AN589" s="183"/>
      <c r="AO589" s="183"/>
      <c r="AP589" s="183"/>
      <c r="AQ589" s="183"/>
      <c r="AR589" s="183"/>
      <c r="AS589" s="183"/>
      <c r="AT589" s="183"/>
      <c r="AU589" s="183"/>
      <c r="AV589" s="183"/>
      <c r="AW589" s="183"/>
      <c r="AX589" s="183"/>
      <c r="AY589" s="183"/>
      <c r="AZ589" s="95"/>
      <c r="BA589" s="95"/>
      <c r="BB589" s="95"/>
      <c r="BC589" s="95"/>
      <c r="BD589" s="95"/>
      <c r="BE589" s="95"/>
      <c r="BF589" s="95"/>
      <c r="BG589" s="95"/>
      <c r="BH589" s="95"/>
      <c r="BI589" s="95"/>
      <c r="BJ589" s="95"/>
      <c r="BK589" s="95"/>
      <c r="BL589" s="95"/>
      <c r="BM589" s="95"/>
      <c r="BN589" s="95"/>
      <c r="BO589" s="95"/>
      <c r="BP589" s="95"/>
      <c r="BQ589" s="95"/>
      <c r="BR589" s="95"/>
      <c r="BS589" s="95"/>
      <c r="BT589" s="95"/>
      <c r="BU589" s="95"/>
      <c r="BV589" s="95"/>
      <c r="BW589" s="95"/>
      <c r="BX589" s="95"/>
      <c r="BY589" s="95"/>
      <c r="BZ589" s="95"/>
      <c r="CA589" s="95"/>
      <c r="CB589" s="95"/>
      <c r="CC589" s="95"/>
      <c r="CD589" s="95"/>
      <c r="CE589" s="95"/>
      <c r="CF589" s="96"/>
      <c r="CG589" s="96"/>
      <c r="CH589" s="96"/>
      <c r="CI589" s="183"/>
      <c r="CJ589" s="183"/>
      <c r="CK589" s="183"/>
      <c r="CL589" s="183"/>
      <c r="CM589" s="183"/>
      <c r="CN589" s="183"/>
      <c r="CO589" s="183"/>
      <c r="CP589" s="183"/>
      <c r="CQ589" s="183"/>
      <c r="CR589" s="183"/>
      <c r="CS589" s="183"/>
      <c r="CT589" s="183"/>
      <c r="CU589" s="183"/>
      <c r="CV589" s="100"/>
      <c r="CW589" s="183"/>
      <c r="CX589" s="96"/>
      <c r="CY589" s="96"/>
      <c r="CZ589" s="96"/>
      <c r="DA589" s="96"/>
      <c r="DB589" s="96"/>
      <c r="DC589" s="96"/>
      <c r="DD589" s="96"/>
      <c r="DE589" s="96"/>
      <c r="DF589" s="96"/>
      <c r="DG589" s="96"/>
      <c r="DH589" s="96"/>
      <c r="DI589" s="96"/>
      <c r="DJ589" s="96"/>
      <c r="DK589" s="96"/>
      <c r="DL589" s="96"/>
      <c r="DM589" s="96"/>
      <c r="DN589" s="96"/>
      <c r="DO589" s="96"/>
      <c r="DP589" s="96"/>
      <c r="DQ589" s="96"/>
      <c r="DR589" s="96"/>
      <c r="DS589" s="96"/>
      <c r="DT589" s="96"/>
      <c r="DU589" s="96"/>
      <c r="DV589" s="96"/>
      <c r="DW589" s="96"/>
      <c r="DX589" s="96"/>
      <c r="DY589" s="96"/>
      <c r="DZ589" s="96"/>
      <c r="EA589" s="96"/>
      <c r="EB589" s="96"/>
      <c r="EC589" s="96"/>
      <c r="ED589" s="96"/>
      <c r="EE589" s="96"/>
      <c r="EF589" s="96"/>
      <c r="EG589" s="96"/>
      <c r="EH589" s="96"/>
    </row>
    <row r="590" spans="2:138" ht="15" customHeight="1">
      <c r="B590" s="104" t="s">
        <v>731</v>
      </c>
      <c r="C590" s="106" t="s">
        <v>694</v>
      </c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242"/>
      <c r="U590" s="95"/>
      <c r="V590" s="95"/>
      <c r="W590" s="95"/>
      <c r="X590" s="95"/>
      <c r="Y590" s="95"/>
      <c r="Z590" s="95"/>
      <c r="AA590" s="95"/>
      <c r="AB590" s="95"/>
      <c r="AC590" s="95"/>
      <c r="AD590" s="95"/>
      <c r="AE590" s="95"/>
      <c r="AF590" s="93"/>
      <c r="AG590" s="93"/>
      <c r="AH590" s="183"/>
      <c r="AI590" s="183"/>
      <c r="AJ590" s="183"/>
      <c r="AK590" s="183"/>
      <c r="AL590" s="183"/>
      <c r="AM590" s="183"/>
      <c r="AN590" s="183"/>
      <c r="AO590" s="183"/>
      <c r="AP590" s="183"/>
      <c r="AQ590" s="183"/>
      <c r="AR590" s="183"/>
      <c r="AS590" s="183"/>
      <c r="AT590" s="183"/>
      <c r="AU590" s="183"/>
      <c r="AV590" s="183"/>
      <c r="AW590" s="183"/>
      <c r="AX590" s="183"/>
      <c r="AY590" s="183"/>
      <c r="AZ590" s="95"/>
      <c r="BA590" s="95"/>
      <c r="BB590" s="95"/>
      <c r="BC590" s="95"/>
      <c r="BD590" s="95"/>
      <c r="BE590" s="95"/>
      <c r="BF590" s="95"/>
      <c r="BG590" s="95"/>
      <c r="BH590" s="95"/>
      <c r="BI590" s="95"/>
      <c r="BJ590" s="95"/>
      <c r="BK590" s="95"/>
      <c r="BL590" s="95"/>
      <c r="BM590" s="95"/>
      <c r="BN590" s="95"/>
      <c r="BO590" s="95"/>
      <c r="BP590" s="95"/>
      <c r="BQ590" s="95"/>
      <c r="BR590" s="95"/>
      <c r="BS590" s="95"/>
      <c r="BT590" s="95"/>
      <c r="BU590" s="95"/>
      <c r="BV590" s="95"/>
      <c r="BW590" s="95"/>
      <c r="BX590" s="95"/>
      <c r="BY590" s="95"/>
      <c r="BZ590" s="95"/>
      <c r="CA590" s="95"/>
      <c r="CB590" s="95"/>
      <c r="CC590" s="95"/>
      <c r="CD590" s="95"/>
      <c r="CE590" s="95"/>
      <c r="CF590" s="96"/>
      <c r="CG590" s="96"/>
      <c r="CH590" s="96"/>
      <c r="CI590" s="183"/>
      <c r="CJ590" s="183"/>
      <c r="CK590" s="183"/>
      <c r="CL590" s="183"/>
      <c r="CM590" s="183"/>
      <c r="CN590" s="183"/>
      <c r="CO590" s="183"/>
      <c r="CP590" s="183"/>
      <c r="CQ590" s="183"/>
      <c r="CR590" s="183"/>
      <c r="CS590" s="183"/>
      <c r="CT590" s="183"/>
      <c r="CU590" s="183"/>
      <c r="CV590" s="100"/>
      <c r="CW590" s="183"/>
      <c r="CX590" s="96"/>
      <c r="CY590" s="96"/>
      <c r="CZ590" s="96"/>
      <c r="DA590" s="96"/>
      <c r="DB590" s="96"/>
      <c r="DC590" s="96"/>
      <c r="DD590" s="96"/>
      <c r="DE590" s="96"/>
      <c r="DF590" s="96"/>
      <c r="DG590" s="96"/>
      <c r="DH590" s="96"/>
      <c r="DI590" s="96"/>
      <c r="DJ590" s="96"/>
      <c r="DK590" s="96"/>
      <c r="DL590" s="96"/>
      <c r="DM590" s="96"/>
      <c r="DN590" s="96"/>
      <c r="DO590" s="96"/>
      <c r="DP590" s="96"/>
      <c r="DQ590" s="96"/>
      <c r="DR590" s="96"/>
      <c r="DS590" s="96"/>
      <c r="DT590" s="96"/>
      <c r="DU590" s="96"/>
      <c r="DV590" s="96"/>
      <c r="DW590" s="96"/>
      <c r="DX590" s="96"/>
      <c r="DY590" s="96"/>
      <c r="DZ590" s="96"/>
      <c r="EA590" s="96"/>
      <c r="EB590" s="96"/>
      <c r="EC590" s="96"/>
      <c r="ED590" s="96"/>
      <c r="EE590" s="96"/>
      <c r="EF590" s="96"/>
      <c r="EG590" s="96"/>
      <c r="EH590" s="96"/>
    </row>
    <row r="591" spans="2:138" ht="15" customHeight="1">
      <c r="B591" s="104" t="s">
        <v>732</v>
      </c>
      <c r="C591" s="106" t="s">
        <v>694</v>
      </c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242"/>
      <c r="U591" s="95"/>
      <c r="V591" s="95"/>
      <c r="W591" s="95"/>
      <c r="X591" s="95"/>
      <c r="Y591" s="95"/>
      <c r="Z591" s="95"/>
      <c r="AA591" s="95"/>
      <c r="AB591" s="95"/>
      <c r="AC591" s="95"/>
      <c r="AD591" s="95"/>
      <c r="AE591" s="95"/>
      <c r="AF591" s="93"/>
      <c r="AG591" s="93"/>
      <c r="AH591" s="183"/>
      <c r="AI591" s="183"/>
      <c r="AJ591" s="183"/>
      <c r="AK591" s="183"/>
      <c r="AL591" s="183"/>
      <c r="AM591" s="183"/>
      <c r="AN591" s="183"/>
      <c r="AO591" s="183"/>
      <c r="AP591" s="183"/>
      <c r="AQ591" s="183"/>
      <c r="AR591" s="183"/>
      <c r="AS591" s="183"/>
      <c r="AT591" s="183"/>
      <c r="AU591" s="183"/>
      <c r="AV591" s="183"/>
      <c r="AW591" s="183"/>
      <c r="AX591" s="183"/>
      <c r="AY591" s="183"/>
      <c r="AZ591" s="95"/>
      <c r="BA591" s="95"/>
      <c r="BB591" s="95"/>
      <c r="BC591" s="95"/>
      <c r="BD591" s="95"/>
      <c r="BE591" s="95"/>
      <c r="BF591" s="95"/>
      <c r="BG591" s="95"/>
      <c r="BH591" s="95"/>
      <c r="BI591" s="95"/>
      <c r="BJ591" s="95"/>
      <c r="BK591" s="95"/>
      <c r="BL591" s="95"/>
      <c r="BM591" s="95"/>
      <c r="BN591" s="95"/>
      <c r="BO591" s="95"/>
      <c r="BP591" s="95"/>
      <c r="BQ591" s="95"/>
      <c r="BR591" s="95"/>
      <c r="BS591" s="95"/>
      <c r="BT591" s="95"/>
      <c r="BU591" s="95"/>
      <c r="BV591" s="95"/>
      <c r="BW591" s="95"/>
      <c r="BX591" s="95"/>
      <c r="BY591" s="95"/>
      <c r="BZ591" s="95"/>
      <c r="CA591" s="95"/>
      <c r="CB591" s="95"/>
      <c r="CC591" s="95"/>
      <c r="CD591" s="95"/>
      <c r="CE591" s="95"/>
      <c r="CF591" s="96"/>
      <c r="CG591" s="96"/>
      <c r="CH591" s="96"/>
      <c r="CI591" s="183"/>
      <c r="CJ591" s="183"/>
      <c r="CK591" s="183"/>
      <c r="CL591" s="183"/>
      <c r="CM591" s="183"/>
      <c r="CN591" s="183"/>
      <c r="CO591" s="183"/>
      <c r="CP591" s="183"/>
      <c r="CQ591" s="183"/>
      <c r="CR591" s="183"/>
      <c r="CS591" s="183"/>
      <c r="CT591" s="183"/>
      <c r="CU591" s="183"/>
      <c r="CV591" s="100"/>
      <c r="CW591" s="183"/>
      <c r="CX591" s="96"/>
      <c r="CY591" s="96"/>
      <c r="CZ591" s="96"/>
      <c r="DA591" s="96"/>
      <c r="DB591" s="96"/>
      <c r="DC591" s="96"/>
      <c r="DD591" s="96"/>
      <c r="DE591" s="96"/>
      <c r="DF591" s="96"/>
      <c r="DG591" s="96"/>
      <c r="DH591" s="96"/>
      <c r="DI591" s="96"/>
      <c r="DJ591" s="96"/>
      <c r="DK591" s="96"/>
      <c r="DL591" s="96"/>
      <c r="DM591" s="96"/>
      <c r="DN591" s="96"/>
      <c r="DO591" s="96"/>
      <c r="DP591" s="96"/>
      <c r="DQ591" s="96"/>
      <c r="DR591" s="96"/>
      <c r="DS591" s="96"/>
      <c r="DT591" s="96"/>
      <c r="DU591" s="96"/>
      <c r="DV591" s="96"/>
      <c r="DW591" s="96"/>
      <c r="DX591" s="96"/>
      <c r="DY591" s="96"/>
      <c r="DZ591" s="96"/>
      <c r="EA591" s="96"/>
      <c r="EB591" s="96"/>
      <c r="EC591" s="96"/>
      <c r="ED591" s="96"/>
      <c r="EE591" s="96"/>
      <c r="EF591" s="96"/>
      <c r="EG591" s="96"/>
      <c r="EH591" s="96"/>
    </row>
    <row r="592" spans="2:138" ht="15" customHeight="1">
      <c r="B592" s="104" t="s">
        <v>733</v>
      </c>
      <c r="C592" s="106" t="s">
        <v>697</v>
      </c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242"/>
      <c r="U592" s="95"/>
      <c r="V592" s="95"/>
      <c r="W592" s="95"/>
      <c r="X592" s="95"/>
      <c r="Y592" s="95"/>
      <c r="Z592" s="95"/>
      <c r="AA592" s="95"/>
      <c r="AB592" s="95"/>
      <c r="AC592" s="95"/>
      <c r="AD592" s="95"/>
      <c r="AE592" s="95"/>
      <c r="AF592" s="94"/>
      <c r="AG592" s="94"/>
      <c r="AH592" s="242"/>
      <c r="AI592" s="242"/>
      <c r="AJ592" s="242"/>
      <c r="AK592" s="242"/>
      <c r="AL592" s="242"/>
      <c r="AM592" s="242"/>
      <c r="AN592" s="242"/>
      <c r="AO592" s="242"/>
      <c r="AP592" s="242"/>
      <c r="AQ592" s="242"/>
      <c r="AR592" s="242"/>
      <c r="AS592" s="242"/>
      <c r="AT592" s="242"/>
      <c r="AU592" s="242"/>
      <c r="AV592" s="242"/>
      <c r="AW592" s="242"/>
      <c r="AX592" s="242"/>
      <c r="AY592" s="242"/>
      <c r="AZ592" s="95"/>
      <c r="BA592" s="95"/>
      <c r="BB592" s="95"/>
      <c r="BC592" s="95"/>
      <c r="BD592" s="95"/>
      <c r="BE592" s="95"/>
      <c r="BF592" s="95"/>
      <c r="BG592" s="95"/>
      <c r="BH592" s="95"/>
      <c r="BI592" s="95"/>
      <c r="BJ592" s="95"/>
      <c r="BK592" s="95"/>
      <c r="BL592" s="95"/>
      <c r="BM592" s="95"/>
      <c r="BN592" s="95"/>
      <c r="BO592" s="95"/>
      <c r="BP592" s="95"/>
      <c r="BQ592" s="95"/>
      <c r="BR592" s="95"/>
      <c r="BS592" s="95"/>
      <c r="BT592" s="95"/>
      <c r="BU592" s="95"/>
      <c r="BV592" s="95"/>
      <c r="BW592" s="95"/>
      <c r="BX592" s="95"/>
      <c r="BY592" s="95"/>
      <c r="BZ592" s="95"/>
      <c r="CA592" s="95"/>
      <c r="CB592" s="95"/>
      <c r="CC592" s="95"/>
      <c r="CD592" s="95"/>
      <c r="CE592" s="95"/>
      <c r="CF592" s="95"/>
      <c r="CG592" s="95"/>
      <c r="CH592" s="95"/>
      <c r="CI592" s="242"/>
      <c r="CJ592" s="242"/>
      <c r="CK592" s="242"/>
      <c r="CL592" s="242"/>
      <c r="CM592" s="242"/>
      <c r="CN592" s="242"/>
      <c r="CO592" s="242"/>
      <c r="CP592" s="242"/>
      <c r="CQ592" s="242"/>
      <c r="CR592" s="242"/>
      <c r="CS592" s="242"/>
      <c r="CT592" s="242"/>
      <c r="CU592" s="242"/>
      <c r="CV592" s="100"/>
      <c r="CW592" s="242"/>
      <c r="CX592" s="95"/>
      <c r="CY592" s="95"/>
      <c r="CZ592" s="95"/>
      <c r="DA592" s="95"/>
      <c r="DB592" s="95"/>
      <c r="DC592" s="95"/>
      <c r="DD592" s="95"/>
      <c r="DE592" s="95"/>
      <c r="DF592" s="95"/>
      <c r="DG592" s="95"/>
      <c r="DH592" s="95"/>
      <c r="DI592" s="95"/>
      <c r="DJ592" s="95"/>
      <c r="DK592" s="95"/>
      <c r="DL592" s="95"/>
      <c r="DM592" s="95"/>
      <c r="DN592" s="95"/>
      <c r="DO592" s="95"/>
      <c r="DP592" s="95"/>
      <c r="DQ592" s="95"/>
      <c r="DR592" s="95"/>
      <c r="DS592" s="95"/>
      <c r="DT592" s="95"/>
      <c r="DU592" s="95"/>
      <c r="DV592" s="95"/>
      <c r="DW592" s="95"/>
      <c r="DX592" s="95"/>
      <c r="DY592" s="95"/>
      <c r="DZ592" s="95"/>
      <c r="EA592" s="95"/>
      <c r="EB592" s="95"/>
      <c r="EC592" s="95"/>
      <c r="ED592" s="95"/>
      <c r="EE592" s="95"/>
      <c r="EF592" s="95"/>
      <c r="EG592" s="95"/>
      <c r="EH592" s="95"/>
    </row>
    <row r="593" spans="2:216" ht="15" customHeight="1">
      <c r="B593" s="104" t="s">
        <v>734</v>
      </c>
      <c r="C593" s="106" t="s">
        <v>690</v>
      </c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242"/>
      <c r="U593" s="95"/>
      <c r="V593" s="95"/>
      <c r="W593" s="95"/>
      <c r="X593" s="95"/>
      <c r="Y593" s="95"/>
      <c r="Z593" s="95"/>
      <c r="AA593" s="95"/>
      <c r="AB593" s="95"/>
      <c r="AC593" s="95"/>
      <c r="AD593" s="95"/>
      <c r="AE593" s="95"/>
      <c r="AF593" s="93"/>
      <c r="AG593" s="93"/>
      <c r="AH593" s="183"/>
      <c r="AI593" s="183"/>
      <c r="AJ593" s="183"/>
      <c r="AK593" s="183"/>
      <c r="AL593" s="183"/>
      <c r="AM593" s="183"/>
      <c r="AN593" s="183"/>
      <c r="AO593" s="183"/>
      <c r="AP593" s="183"/>
      <c r="AQ593" s="183"/>
      <c r="AR593" s="183"/>
      <c r="AS593" s="183"/>
      <c r="AT593" s="183"/>
      <c r="AU593" s="183"/>
      <c r="AV593" s="183"/>
      <c r="AW593" s="183"/>
      <c r="AX593" s="183"/>
      <c r="AY593" s="183"/>
      <c r="AZ593" s="95"/>
      <c r="BA593" s="95"/>
      <c r="BB593" s="95"/>
      <c r="BC593" s="95"/>
      <c r="BD593" s="95"/>
      <c r="BE593" s="95"/>
      <c r="BF593" s="95"/>
      <c r="BG593" s="95"/>
      <c r="BH593" s="95"/>
      <c r="BI593" s="95"/>
      <c r="BJ593" s="95"/>
      <c r="BK593" s="95"/>
      <c r="BL593" s="95"/>
      <c r="BM593" s="95"/>
      <c r="BN593" s="95"/>
      <c r="BO593" s="95"/>
      <c r="BP593" s="95"/>
      <c r="BQ593" s="95"/>
      <c r="BR593" s="95"/>
      <c r="BS593" s="95"/>
      <c r="BT593" s="95"/>
      <c r="BU593" s="95"/>
      <c r="BV593" s="95"/>
      <c r="BW593" s="95"/>
      <c r="BX593" s="95"/>
      <c r="BY593" s="95"/>
      <c r="BZ593" s="95"/>
      <c r="CA593" s="95"/>
      <c r="CB593" s="95"/>
      <c r="CC593" s="95"/>
      <c r="CD593" s="95"/>
      <c r="CE593" s="95"/>
      <c r="CF593" s="96"/>
      <c r="CG593" s="96"/>
      <c r="CH593" s="96"/>
      <c r="CI593" s="183"/>
      <c r="CJ593" s="183"/>
      <c r="CK593" s="183"/>
      <c r="CL593" s="183"/>
      <c r="CM593" s="183"/>
      <c r="CN593" s="183"/>
      <c r="CO593" s="183"/>
      <c r="CP593" s="183"/>
      <c r="CQ593" s="183"/>
      <c r="CR593" s="183"/>
      <c r="CS593" s="183"/>
      <c r="CT593" s="183"/>
      <c r="CU593" s="183"/>
      <c r="CV593" s="100"/>
      <c r="CW593" s="183"/>
      <c r="CX593" s="96"/>
      <c r="CY593" s="96"/>
      <c r="CZ593" s="96"/>
      <c r="DA593" s="96"/>
      <c r="DB593" s="96"/>
      <c r="DC593" s="96"/>
      <c r="DD593" s="96"/>
      <c r="DE593" s="96"/>
      <c r="DF593" s="96"/>
      <c r="DG593" s="96"/>
      <c r="DH593" s="96"/>
      <c r="DI593" s="96"/>
      <c r="DJ593" s="96"/>
      <c r="DK593" s="96"/>
      <c r="DL593" s="96"/>
      <c r="DM593" s="96"/>
      <c r="DN593" s="96"/>
      <c r="DO593" s="96"/>
      <c r="DP593" s="96"/>
      <c r="DQ593" s="96"/>
      <c r="DR593" s="96"/>
      <c r="DS593" s="96"/>
      <c r="DT593" s="96"/>
      <c r="DU593" s="96"/>
      <c r="DV593" s="96"/>
      <c r="DW593" s="96"/>
      <c r="DX593" s="96"/>
      <c r="DY593" s="96"/>
      <c r="DZ593" s="96"/>
      <c r="EA593" s="96"/>
      <c r="EB593" s="96"/>
      <c r="EC593" s="96"/>
      <c r="ED593" s="96"/>
      <c r="EE593" s="96"/>
      <c r="EF593" s="96"/>
      <c r="EG593" s="96"/>
      <c r="EH593" s="96"/>
    </row>
    <row r="594" spans="2:216" ht="15" customHeight="1">
      <c r="B594" s="104" t="s">
        <v>735</v>
      </c>
      <c r="C594" s="106" t="s">
        <v>716</v>
      </c>
      <c r="H594" s="126"/>
      <c r="I594" s="126"/>
      <c r="J594" s="126"/>
      <c r="K594" s="126"/>
      <c r="L594" s="126"/>
      <c r="M594" s="126"/>
      <c r="N594" s="126"/>
      <c r="O594" s="126"/>
      <c r="P594" s="126"/>
      <c r="Q594" s="126"/>
      <c r="R594" s="126"/>
      <c r="S594" s="126"/>
      <c r="T594" s="188"/>
      <c r="U594" s="126"/>
      <c r="V594" s="126"/>
      <c r="W594" s="126"/>
      <c r="X594" s="126"/>
      <c r="Y594" s="126"/>
      <c r="Z594" s="126"/>
      <c r="AA594" s="126"/>
      <c r="AB594" s="126"/>
      <c r="AC594" s="126"/>
      <c r="AD594" s="126"/>
      <c r="AE594" s="126"/>
      <c r="AF594" s="94"/>
      <c r="AG594" s="94"/>
      <c r="AH594" s="242"/>
      <c r="AI594" s="242"/>
      <c r="AJ594" s="242"/>
      <c r="AK594" s="242"/>
      <c r="AL594" s="242"/>
      <c r="AM594" s="242"/>
      <c r="AN594" s="242"/>
      <c r="AO594" s="242"/>
      <c r="AP594" s="242"/>
      <c r="AQ594" s="242"/>
      <c r="AR594" s="242"/>
      <c r="AS594" s="242"/>
      <c r="AT594" s="242"/>
      <c r="AU594" s="242"/>
      <c r="AV594" s="242"/>
      <c r="AW594" s="242"/>
      <c r="AX594" s="242"/>
      <c r="AY594" s="242"/>
      <c r="AZ594" s="126"/>
      <c r="BA594" s="126"/>
      <c r="BB594" s="126"/>
      <c r="BC594" s="126"/>
      <c r="BD594" s="126"/>
      <c r="BE594" s="126"/>
      <c r="BF594" s="126"/>
      <c r="BG594" s="126"/>
      <c r="BH594" s="126"/>
      <c r="BI594" s="126"/>
      <c r="BJ594" s="126"/>
      <c r="BK594" s="126"/>
      <c r="BL594" s="126"/>
      <c r="BM594" s="126"/>
      <c r="BN594" s="126"/>
      <c r="BO594" s="126"/>
      <c r="BP594" s="126"/>
      <c r="BQ594" s="126"/>
      <c r="BR594" s="126"/>
      <c r="BS594" s="126"/>
      <c r="BT594" s="126"/>
      <c r="BU594" s="126"/>
      <c r="BV594" s="126"/>
      <c r="BW594" s="126"/>
      <c r="BX594" s="126"/>
      <c r="BY594" s="126"/>
      <c r="BZ594" s="126"/>
      <c r="CA594" s="126"/>
      <c r="CB594" s="126"/>
      <c r="CC594" s="126"/>
      <c r="CD594" s="126"/>
      <c r="CE594" s="126"/>
      <c r="CF594" s="95"/>
      <c r="CG594" s="95"/>
      <c r="CH594" s="95"/>
      <c r="CI594" s="242"/>
      <c r="CJ594" s="242"/>
      <c r="CK594" s="242"/>
      <c r="CL594" s="242"/>
      <c r="CM594" s="242"/>
      <c r="CN594" s="242"/>
      <c r="CO594" s="242"/>
      <c r="CP594" s="242"/>
      <c r="CQ594" s="242"/>
      <c r="CR594" s="242"/>
      <c r="CS594" s="242"/>
      <c r="CT594" s="242"/>
      <c r="CU594" s="242"/>
      <c r="CV594" s="100"/>
      <c r="CW594" s="242"/>
      <c r="CX594" s="95"/>
      <c r="CY594" s="95"/>
      <c r="CZ594" s="95"/>
      <c r="DA594" s="95"/>
      <c r="DB594" s="95"/>
      <c r="DC594" s="95"/>
      <c r="DD594" s="95"/>
      <c r="DE594" s="95"/>
      <c r="DF594" s="95"/>
      <c r="DG594" s="95"/>
      <c r="DH594" s="95"/>
      <c r="DI594" s="95"/>
      <c r="DJ594" s="95"/>
      <c r="DK594" s="95"/>
      <c r="DL594" s="95"/>
      <c r="DM594" s="95"/>
      <c r="DN594" s="95"/>
      <c r="DO594" s="95"/>
      <c r="DP594" s="95"/>
      <c r="DQ594" s="95"/>
      <c r="DR594" s="95"/>
      <c r="DS594" s="95"/>
      <c r="DT594" s="95"/>
      <c r="DU594" s="95"/>
      <c r="DV594" s="95"/>
      <c r="DW594" s="95"/>
      <c r="DX594" s="95"/>
      <c r="DY594" s="95"/>
      <c r="DZ594" s="95"/>
      <c r="EA594" s="95"/>
      <c r="EB594" s="95"/>
      <c r="EC594" s="95"/>
      <c r="ED594" s="95"/>
      <c r="EE594" s="95"/>
      <c r="EF594" s="95"/>
      <c r="EG594" s="95"/>
      <c r="EH594" s="95"/>
    </row>
    <row r="595" spans="2:216" s="264" customFormat="1">
      <c r="B595" s="255" t="s">
        <v>736</v>
      </c>
      <c r="C595" s="254"/>
      <c r="D595" s="263"/>
      <c r="E595" s="263"/>
      <c r="F595" s="263"/>
      <c r="H595" s="269"/>
      <c r="I595" s="269"/>
      <c r="J595" s="269"/>
      <c r="K595" s="269"/>
      <c r="L595" s="269"/>
      <c r="M595" s="269"/>
      <c r="N595" s="269"/>
      <c r="O595" s="269"/>
      <c r="P595" s="269"/>
      <c r="Q595" s="269"/>
      <c r="R595" s="269"/>
      <c r="S595" s="269"/>
      <c r="T595" s="268"/>
      <c r="U595" s="269"/>
      <c r="V595" s="269"/>
      <c r="W595" s="269"/>
      <c r="X595" s="269"/>
      <c r="Y595" s="269"/>
      <c r="Z595" s="269"/>
      <c r="AA595" s="269"/>
      <c r="AB595" s="269"/>
      <c r="AC595" s="269"/>
      <c r="AD595" s="269"/>
      <c r="AE595" s="269"/>
      <c r="AF595" s="269"/>
      <c r="AG595" s="269"/>
      <c r="AH595" s="268"/>
      <c r="AI595" s="268"/>
      <c r="AJ595" s="268"/>
      <c r="AK595" s="268"/>
      <c r="AL595" s="268"/>
      <c r="AM595" s="268"/>
      <c r="AN595" s="268"/>
      <c r="AO595" s="268"/>
      <c r="AP595" s="268"/>
      <c r="AQ595" s="268"/>
      <c r="AR595" s="268"/>
      <c r="AS595" s="268"/>
      <c r="AT595" s="268"/>
      <c r="AU595" s="268"/>
      <c r="AV595" s="268"/>
      <c r="AW595" s="268"/>
      <c r="AX595" s="268"/>
      <c r="AY595" s="268"/>
      <c r="AZ595" s="269"/>
      <c r="BA595" s="269"/>
      <c r="BB595" s="269"/>
      <c r="BC595" s="269"/>
      <c r="BD595" s="269"/>
      <c r="BE595" s="269"/>
      <c r="BF595" s="269"/>
      <c r="BG595" s="269"/>
      <c r="BH595" s="269"/>
      <c r="BI595" s="269"/>
      <c r="BJ595" s="269"/>
      <c r="BK595" s="269"/>
      <c r="BL595" s="269"/>
      <c r="BM595" s="269"/>
      <c r="BN595" s="269"/>
      <c r="BO595" s="269"/>
      <c r="BP595" s="269"/>
      <c r="BQ595" s="269"/>
      <c r="BR595" s="269"/>
      <c r="BS595" s="269"/>
      <c r="BT595" s="269"/>
      <c r="BU595" s="269"/>
      <c r="BV595" s="269"/>
      <c r="BW595" s="269"/>
      <c r="BX595" s="269"/>
      <c r="BY595" s="269"/>
      <c r="BZ595" s="269"/>
      <c r="CA595" s="269"/>
      <c r="CB595" s="269"/>
      <c r="CC595" s="269"/>
      <c r="CD595" s="269"/>
      <c r="CE595" s="269"/>
      <c r="CF595" s="269"/>
      <c r="CG595" s="269"/>
      <c r="CH595" s="269"/>
      <c r="CI595" s="268"/>
      <c r="CJ595" s="268"/>
      <c r="CK595" s="268"/>
      <c r="CL595" s="268"/>
      <c r="CM595" s="268"/>
      <c r="CN595" s="268"/>
      <c r="CO595" s="268"/>
      <c r="CP595" s="268"/>
      <c r="CQ595" s="268"/>
      <c r="CR595" s="268"/>
      <c r="CS595" s="268"/>
      <c r="CT595" s="268"/>
      <c r="CU595" s="268"/>
      <c r="CV595" s="273"/>
      <c r="CW595" s="268"/>
      <c r="CX595" s="269"/>
      <c r="CY595" s="269"/>
      <c r="CZ595" s="269"/>
      <c r="DA595" s="269"/>
      <c r="DB595" s="269"/>
      <c r="DC595" s="269"/>
      <c r="DD595" s="269"/>
      <c r="DE595" s="269"/>
      <c r="DF595" s="269"/>
      <c r="DG595" s="269"/>
      <c r="DH595" s="269"/>
      <c r="DI595" s="269"/>
      <c r="DJ595" s="269"/>
      <c r="DK595" s="269"/>
      <c r="DL595" s="269"/>
      <c r="DM595" s="269"/>
      <c r="DN595" s="269"/>
      <c r="DO595" s="269"/>
      <c r="DP595" s="269"/>
      <c r="DQ595" s="269"/>
      <c r="DR595" s="269"/>
      <c r="DS595" s="269"/>
      <c r="DT595" s="269"/>
      <c r="DU595" s="269"/>
      <c r="DV595" s="269"/>
      <c r="DW595" s="269"/>
      <c r="DX595" s="269"/>
      <c r="DY595" s="269"/>
      <c r="DZ595" s="269"/>
      <c r="EA595" s="269"/>
      <c r="EB595" s="269"/>
      <c r="EC595" s="269"/>
      <c r="ED595" s="269"/>
      <c r="EE595" s="269"/>
      <c r="EF595" s="269"/>
      <c r="EG595" s="269"/>
      <c r="EH595" s="269"/>
    </row>
    <row r="596" spans="2:216">
      <c r="B596" s="104" t="s">
        <v>737</v>
      </c>
      <c r="C596" s="106" t="s">
        <v>694</v>
      </c>
      <c r="H596" s="96">
        <v>148</v>
      </c>
      <c r="I596" s="96">
        <v>33.044000000000004</v>
      </c>
      <c r="J596" s="96">
        <v>102.754</v>
      </c>
      <c r="K596" s="96">
        <v>72.635000000000005</v>
      </c>
      <c r="L596" s="96">
        <v>69.385000000000005</v>
      </c>
      <c r="M596" s="96">
        <v>72.852999999999994</v>
      </c>
      <c r="N596" s="96"/>
      <c r="O596" s="96">
        <v>1144</v>
      </c>
      <c r="P596" s="96">
        <v>657</v>
      </c>
      <c r="Q596" s="96"/>
      <c r="R596" s="96"/>
      <c r="S596" s="96"/>
      <c r="T596" s="183"/>
      <c r="U596" s="96"/>
      <c r="V596" s="96"/>
      <c r="W596" s="96"/>
      <c r="X596" s="96"/>
      <c r="Y596" s="96"/>
      <c r="Z596" s="96"/>
      <c r="AA596" s="96"/>
      <c r="AB596" s="96"/>
      <c r="AC596" s="96"/>
      <c r="AD596" s="96"/>
      <c r="AE596" s="96"/>
      <c r="AF596" s="93"/>
      <c r="AG596" s="93"/>
      <c r="AH596" s="183"/>
      <c r="AI596" s="183"/>
      <c r="AJ596" s="183"/>
      <c r="AK596" s="183"/>
      <c r="AL596" s="183"/>
      <c r="AM596" s="183"/>
      <c r="AN596" s="183"/>
      <c r="AO596" s="183"/>
      <c r="AP596" s="183"/>
      <c r="AQ596" s="183"/>
      <c r="AR596" s="183"/>
      <c r="AS596" s="183"/>
      <c r="AT596" s="183"/>
      <c r="AU596" s="183"/>
      <c r="AV596" s="183"/>
      <c r="AW596" s="183"/>
      <c r="AX596" s="183"/>
      <c r="AY596" s="183"/>
      <c r="AZ596" s="95"/>
      <c r="BA596" s="95"/>
      <c r="BB596" s="95"/>
      <c r="BC596" s="95"/>
      <c r="BD596" s="95"/>
      <c r="BE596" s="95"/>
      <c r="BF596" s="95"/>
      <c r="BG596" s="95"/>
      <c r="BH596" s="95"/>
      <c r="BI596" s="95"/>
      <c r="BJ596" s="95"/>
      <c r="BK596" s="95"/>
      <c r="BL596" s="95"/>
      <c r="BM596" s="95"/>
      <c r="BN596" s="95"/>
      <c r="BO596" s="95"/>
      <c r="BP596" s="95"/>
      <c r="BQ596" s="95"/>
      <c r="BR596" s="95"/>
      <c r="BS596" s="95"/>
      <c r="BT596" s="95"/>
      <c r="BU596" s="95"/>
      <c r="BV596" s="95"/>
      <c r="BW596" s="95"/>
      <c r="BX596" s="95"/>
      <c r="BY596" s="95"/>
      <c r="BZ596" s="95"/>
      <c r="CA596" s="95"/>
      <c r="CB596" s="95"/>
      <c r="CC596" s="95"/>
      <c r="CD596" s="95"/>
      <c r="CE596" s="95"/>
      <c r="CF596" s="96"/>
      <c r="CG596" s="96"/>
      <c r="CH596" s="96"/>
      <c r="CI596" s="183"/>
      <c r="CJ596" s="183"/>
      <c r="CK596" s="183"/>
      <c r="CL596" s="183"/>
      <c r="CM596" s="183"/>
      <c r="CN596" s="183"/>
      <c r="CO596" s="183"/>
      <c r="CP596" s="183"/>
      <c r="CQ596" s="183"/>
      <c r="CR596" s="183"/>
      <c r="CS596" s="183"/>
      <c r="CT596" s="183"/>
      <c r="CU596" s="183"/>
      <c r="CV596" s="183">
        <v>334.50900000000001</v>
      </c>
      <c r="CW596" s="183">
        <v>63.720999999999997</v>
      </c>
      <c r="CX596" s="183">
        <v>51.872</v>
      </c>
      <c r="CY596" s="96"/>
      <c r="CZ596" s="96"/>
      <c r="DA596" s="96"/>
      <c r="DB596" s="96"/>
      <c r="DC596" s="96"/>
      <c r="DD596" s="96"/>
      <c r="DE596" s="96"/>
      <c r="DF596" s="96"/>
      <c r="DG596" s="96"/>
      <c r="DH596" s="96"/>
      <c r="DI596" s="96"/>
      <c r="DJ596" s="96"/>
      <c r="DK596" s="96"/>
      <c r="DL596" s="96"/>
      <c r="DM596" s="96"/>
      <c r="DN596" s="96"/>
      <c r="DO596" s="96"/>
      <c r="DP596" s="96"/>
      <c r="DQ596" s="96"/>
      <c r="DR596" s="96"/>
      <c r="DS596" s="96"/>
      <c r="DT596" s="96"/>
      <c r="DU596" s="96"/>
      <c r="DV596" s="96"/>
      <c r="DW596" s="96"/>
      <c r="DX596" s="96"/>
      <c r="DY596" s="96"/>
      <c r="DZ596" s="96"/>
      <c r="EA596" s="96"/>
      <c r="EB596" s="96"/>
      <c r="EC596" s="96"/>
      <c r="ED596" s="96"/>
      <c r="EE596" s="96"/>
      <c r="EF596" s="96"/>
      <c r="EG596" s="96"/>
      <c r="EH596" s="96"/>
    </row>
    <row r="597" spans="2:216">
      <c r="B597" s="104" t="s">
        <v>738</v>
      </c>
      <c r="C597" s="106" t="s">
        <v>694</v>
      </c>
      <c r="H597" s="96"/>
      <c r="I597" s="96"/>
      <c r="J597" s="96"/>
      <c r="K597" s="96"/>
      <c r="L597" s="96"/>
      <c r="M597" s="96"/>
      <c r="N597" s="96"/>
      <c r="O597" s="96"/>
      <c r="P597" s="96"/>
      <c r="Q597" s="96"/>
      <c r="R597" s="96"/>
      <c r="S597" s="96"/>
      <c r="T597" s="183"/>
      <c r="U597" s="96"/>
      <c r="V597" s="96"/>
      <c r="W597" s="96"/>
      <c r="X597" s="96"/>
      <c r="Y597" s="96"/>
      <c r="Z597" s="96"/>
      <c r="AA597" s="96"/>
      <c r="AB597" s="96"/>
      <c r="AC597" s="96"/>
      <c r="AD597" s="96"/>
      <c r="AE597" s="96"/>
      <c r="AF597" s="93"/>
      <c r="AG597" s="93"/>
      <c r="AH597" s="183"/>
      <c r="AI597" s="183"/>
      <c r="AJ597" s="183"/>
      <c r="AK597" s="183"/>
      <c r="AL597" s="183"/>
      <c r="AM597" s="183"/>
      <c r="AN597" s="183"/>
      <c r="AO597" s="183"/>
      <c r="AP597" s="183"/>
      <c r="AQ597" s="183"/>
      <c r="AR597" s="183"/>
      <c r="AS597" s="183"/>
      <c r="AT597" s="183"/>
      <c r="AU597" s="183"/>
      <c r="AV597" s="183"/>
      <c r="AW597" s="183"/>
      <c r="AX597" s="183"/>
      <c r="AY597" s="183"/>
      <c r="AZ597" s="95"/>
      <c r="BA597" s="95"/>
      <c r="BB597" s="95"/>
      <c r="BC597" s="95"/>
      <c r="BD597" s="95"/>
      <c r="BE597" s="95"/>
      <c r="BF597" s="95"/>
      <c r="BG597" s="95"/>
      <c r="BH597" s="95"/>
      <c r="BI597" s="95"/>
      <c r="BJ597" s="95"/>
      <c r="BK597" s="95"/>
      <c r="BL597" s="95"/>
      <c r="BM597" s="95"/>
      <c r="BN597" s="95"/>
      <c r="BO597" s="95"/>
      <c r="BP597" s="95"/>
      <c r="BQ597" s="95"/>
      <c r="BR597" s="95"/>
      <c r="BS597" s="95"/>
      <c r="BT597" s="95"/>
      <c r="BU597" s="95"/>
      <c r="BV597" s="95"/>
      <c r="BW597" s="95"/>
      <c r="BX597" s="95"/>
      <c r="BY597" s="95"/>
      <c r="BZ597" s="95"/>
      <c r="CA597" s="95"/>
      <c r="CB597" s="95"/>
      <c r="CC597" s="95"/>
      <c r="CD597" s="95"/>
      <c r="CE597" s="95"/>
      <c r="CF597" s="96"/>
      <c r="CG597" s="96"/>
      <c r="CH597" s="96"/>
      <c r="CI597" s="183"/>
      <c r="CJ597" s="183"/>
      <c r="CK597" s="183"/>
      <c r="CL597" s="183"/>
      <c r="CM597" s="183"/>
      <c r="CN597" s="183"/>
      <c r="CO597" s="183"/>
      <c r="CP597" s="183"/>
      <c r="CQ597" s="183"/>
      <c r="CR597" s="183"/>
      <c r="CS597" s="183"/>
      <c r="CT597" s="183"/>
      <c r="CU597" s="183"/>
      <c r="CV597" s="183"/>
      <c r="CW597" s="183"/>
      <c r="CX597" s="183"/>
      <c r="CY597" s="96"/>
      <c r="CZ597" s="96"/>
      <c r="DA597" s="96"/>
      <c r="DB597" s="96"/>
      <c r="DC597" s="96"/>
      <c r="DD597" s="96"/>
      <c r="DE597" s="96"/>
      <c r="DF597" s="96"/>
      <c r="DG597" s="96"/>
      <c r="DH597" s="96"/>
      <c r="DI597" s="96"/>
      <c r="DJ597" s="96"/>
      <c r="DK597" s="96"/>
      <c r="DL597" s="96"/>
      <c r="DM597" s="96"/>
      <c r="DN597" s="96"/>
      <c r="DO597" s="96"/>
      <c r="DP597" s="96"/>
      <c r="DQ597" s="96"/>
      <c r="DR597" s="96"/>
      <c r="DS597" s="96"/>
      <c r="DT597" s="96"/>
      <c r="DU597" s="96"/>
      <c r="DV597" s="96"/>
      <c r="DW597" s="96"/>
      <c r="DX597" s="96"/>
      <c r="DY597" s="96"/>
      <c r="DZ597" s="96"/>
      <c r="EA597" s="96"/>
      <c r="EB597" s="96"/>
      <c r="EC597" s="96"/>
      <c r="ED597" s="96"/>
      <c r="EE597" s="96"/>
      <c r="EF597" s="96"/>
      <c r="EG597" s="96"/>
      <c r="EH597" s="96"/>
    </row>
    <row r="598" spans="2:216">
      <c r="B598" s="104" t="s">
        <v>739</v>
      </c>
      <c r="C598" s="106" t="s">
        <v>694</v>
      </c>
      <c r="H598" s="96"/>
      <c r="I598" s="96"/>
      <c r="J598" s="96"/>
      <c r="K598" s="96"/>
      <c r="L598" s="96"/>
      <c r="M598" s="96"/>
      <c r="N598" s="96"/>
      <c r="O598" s="96"/>
      <c r="P598" s="96"/>
      <c r="Q598" s="96"/>
      <c r="R598" s="96"/>
      <c r="S598" s="96"/>
      <c r="T598" s="183"/>
      <c r="U598" s="96"/>
      <c r="V598" s="96"/>
      <c r="W598" s="96"/>
      <c r="X598" s="96"/>
      <c r="Y598" s="96"/>
      <c r="Z598" s="96"/>
      <c r="AA598" s="96"/>
      <c r="AB598" s="96"/>
      <c r="AC598" s="96"/>
      <c r="AD598" s="96"/>
      <c r="AE598" s="96"/>
      <c r="AF598" s="93"/>
      <c r="AG598" s="93"/>
      <c r="AH598" s="183"/>
      <c r="AI598" s="183"/>
      <c r="AJ598" s="183"/>
      <c r="AK598" s="183"/>
      <c r="AL598" s="183"/>
      <c r="AM598" s="183"/>
      <c r="AN598" s="183"/>
      <c r="AO598" s="183"/>
      <c r="AP598" s="183"/>
      <c r="AQ598" s="183"/>
      <c r="AR598" s="183"/>
      <c r="AS598" s="183"/>
      <c r="AT598" s="183"/>
      <c r="AU598" s="183"/>
      <c r="AV598" s="183"/>
      <c r="AW598" s="183"/>
      <c r="AX598" s="183"/>
      <c r="AY598" s="183"/>
      <c r="AZ598" s="95"/>
      <c r="BA598" s="95"/>
      <c r="BB598" s="95"/>
      <c r="BC598" s="95"/>
      <c r="BD598" s="95"/>
      <c r="BE598" s="95"/>
      <c r="BF598" s="95"/>
      <c r="BG598" s="95"/>
      <c r="BH598" s="95"/>
      <c r="BI598" s="95"/>
      <c r="BJ598" s="95"/>
      <c r="BK598" s="95"/>
      <c r="BL598" s="95"/>
      <c r="BM598" s="95"/>
      <c r="BN598" s="95"/>
      <c r="BO598" s="95"/>
      <c r="BP598" s="95"/>
      <c r="BQ598" s="95"/>
      <c r="BR598" s="95"/>
      <c r="BS598" s="95"/>
      <c r="BT598" s="95"/>
      <c r="BU598" s="95"/>
      <c r="BV598" s="95"/>
      <c r="BW598" s="95"/>
      <c r="BX598" s="95"/>
      <c r="BY598" s="95"/>
      <c r="BZ598" s="95"/>
      <c r="CA598" s="95"/>
      <c r="CB598" s="95"/>
      <c r="CC598" s="95"/>
      <c r="CD598" s="95"/>
      <c r="CE598" s="95"/>
      <c r="CF598" s="96"/>
      <c r="CG598" s="96"/>
      <c r="CH598" s="96"/>
      <c r="CI598" s="183"/>
      <c r="CJ598" s="183"/>
      <c r="CK598" s="183"/>
      <c r="CL598" s="183"/>
      <c r="CM598" s="183"/>
      <c r="CN598" s="183"/>
      <c r="CO598" s="183"/>
      <c r="CP598" s="183"/>
      <c r="CQ598" s="183"/>
      <c r="CR598" s="183"/>
      <c r="CS598" s="183"/>
      <c r="CT598" s="183"/>
      <c r="CU598" s="183"/>
      <c r="CV598" s="183"/>
      <c r="CW598" s="183"/>
      <c r="CX598" s="183"/>
      <c r="CY598" s="96"/>
      <c r="CZ598" s="96"/>
      <c r="DA598" s="96"/>
      <c r="DB598" s="96"/>
      <c r="DC598" s="96"/>
      <c r="DD598" s="96"/>
      <c r="DE598" s="96"/>
      <c r="DF598" s="96"/>
      <c r="DG598" s="96"/>
      <c r="DH598" s="96"/>
      <c r="DI598" s="96"/>
      <c r="DJ598" s="96"/>
      <c r="DK598" s="96"/>
      <c r="DL598" s="96"/>
      <c r="DM598" s="96"/>
      <c r="DN598" s="96"/>
      <c r="DO598" s="96"/>
      <c r="DP598" s="96"/>
      <c r="DQ598" s="96"/>
      <c r="DR598" s="96"/>
      <c r="DS598" s="96"/>
      <c r="DT598" s="96"/>
      <c r="DU598" s="96"/>
      <c r="DV598" s="96"/>
      <c r="DW598" s="96"/>
      <c r="DX598" s="96"/>
      <c r="DY598" s="96"/>
      <c r="DZ598" s="96"/>
      <c r="EA598" s="96"/>
      <c r="EB598" s="96"/>
      <c r="EC598" s="96"/>
      <c r="ED598" s="96"/>
      <c r="EE598" s="96"/>
      <c r="EF598" s="96"/>
      <c r="EG598" s="96"/>
      <c r="EH598" s="96"/>
    </row>
    <row r="599" spans="2:216">
      <c r="B599" s="104" t="s">
        <v>740</v>
      </c>
      <c r="C599" s="106" t="s">
        <v>690</v>
      </c>
      <c r="H599" s="96">
        <v>149.05000000000001</v>
      </c>
      <c r="I599" s="96">
        <v>33.018939999999994</v>
      </c>
      <c r="J599" s="96">
        <v>75.735740000000007</v>
      </c>
      <c r="K599" s="96">
        <v>56.148720000000012</v>
      </c>
      <c r="L599" s="96">
        <v>52.953260000000007</v>
      </c>
      <c r="M599" s="96">
        <v>55.587799999999994</v>
      </c>
      <c r="N599" s="96"/>
      <c r="O599" s="96">
        <v>845.63</v>
      </c>
      <c r="P599" s="96">
        <v>487.62</v>
      </c>
      <c r="Q599" s="96"/>
      <c r="R599" s="96"/>
      <c r="S599" s="96"/>
      <c r="T599" s="183"/>
      <c r="U599" s="96"/>
      <c r="V599" s="96"/>
      <c r="W599" s="96"/>
      <c r="X599" s="96"/>
      <c r="Y599" s="96"/>
      <c r="Z599" s="96"/>
      <c r="AA599" s="96"/>
      <c r="AB599" s="96"/>
      <c r="AC599" s="96"/>
      <c r="AD599" s="96"/>
      <c r="AE599" s="96"/>
      <c r="AF599" s="94"/>
      <c r="AG599" s="94"/>
      <c r="AH599" s="242"/>
      <c r="AI599" s="242"/>
      <c r="AJ599" s="242"/>
      <c r="AK599" s="242"/>
      <c r="AL599" s="242"/>
      <c r="AM599" s="242"/>
      <c r="AN599" s="242"/>
      <c r="AO599" s="242"/>
      <c r="AP599" s="242"/>
      <c r="AQ599" s="242"/>
      <c r="AR599" s="242"/>
      <c r="AS599" s="242"/>
      <c r="AT599" s="242"/>
      <c r="AU599" s="242"/>
      <c r="AV599" s="242"/>
      <c r="AW599" s="242"/>
      <c r="AX599" s="242"/>
      <c r="AY599" s="242"/>
      <c r="AZ599" s="95"/>
      <c r="BA599" s="95"/>
      <c r="BB599" s="95"/>
      <c r="BC599" s="95"/>
      <c r="BD599" s="95"/>
      <c r="BE599" s="95"/>
      <c r="BF599" s="95"/>
      <c r="BG599" s="95"/>
      <c r="BH599" s="95"/>
      <c r="BI599" s="95"/>
      <c r="BJ599" s="95"/>
      <c r="BK599" s="95"/>
      <c r="BL599" s="95"/>
      <c r="BM599" s="95"/>
      <c r="BN599" s="95"/>
      <c r="BO599" s="95"/>
      <c r="BP599" s="95"/>
      <c r="BQ599" s="95"/>
      <c r="BR599" s="95"/>
      <c r="BS599" s="95"/>
      <c r="BT599" s="95"/>
      <c r="BU599" s="95"/>
      <c r="BV599" s="95"/>
      <c r="BW599" s="95"/>
      <c r="BX599" s="95"/>
      <c r="BY599" s="95"/>
      <c r="BZ599" s="95"/>
      <c r="CA599" s="95"/>
      <c r="CB599" s="95"/>
      <c r="CC599" s="95"/>
      <c r="CD599" s="95"/>
      <c r="CE599" s="95"/>
      <c r="CF599" s="95"/>
      <c r="CG599" s="95"/>
      <c r="CH599" s="95"/>
      <c r="CI599" s="183"/>
      <c r="CJ599" s="183"/>
      <c r="CK599" s="183"/>
      <c r="CL599" s="183"/>
      <c r="CM599" s="183"/>
      <c r="CN599" s="183"/>
      <c r="CO599" s="183"/>
      <c r="CP599" s="183"/>
      <c r="CQ599" s="183"/>
      <c r="CR599" s="183"/>
      <c r="CS599" s="183"/>
      <c r="CT599" s="183"/>
      <c r="CU599" s="183"/>
      <c r="CV599" s="183">
        <v>370.0625569</v>
      </c>
      <c r="CW599" s="251">
        <f t="shared" ref="CW599" si="237">0.89*CW596</f>
        <v>56.711689999999997</v>
      </c>
      <c r="CX599" s="251">
        <f>+CX596*0.89</f>
        <v>46.166080000000001</v>
      </c>
      <c r="CY599" s="95"/>
      <c r="CZ599" s="95"/>
      <c r="DA599" s="95"/>
      <c r="DB599" s="95"/>
      <c r="DC599" s="95"/>
      <c r="DD599" s="95"/>
      <c r="DE599" s="95"/>
      <c r="DF599" s="95"/>
      <c r="DG599" s="95"/>
      <c r="DH599" s="95"/>
      <c r="DI599" s="95"/>
      <c r="DJ599" s="95"/>
      <c r="DK599" s="95"/>
      <c r="DL599" s="95"/>
      <c r="DM599" s="95"/>
      <c r="DN599" s="95"/>
      <c r="DO599" s="95"/>
      <c r="DP599" s="95"/>
      <c r="DQ599" s="95"/>
      <c r="DR599" s="95"/>
      <c r="DS599" s="95"/>
      <c r="DT599" s="95"/>
      <c r="DU599" s="95"/>
      <c r="DV599" s="95"/>
      <c r="DW599" s="95"/>
      <c r="DX599" s="95"/>
      <c r="DY599" s="95"/>
      <c r="DZ599" s="95"/>
      <c r="EA599" s="95"/>
      <c r="EB599" s="95"/>
      <c r="EC599" s="95"/>
      <c r="ED599" s="95"/>
      <c r="EE599" s="95"/>
      <c r="EF599" s="95"/>
      <c r="EG599" s="95"/>
      <c r="EH599" s="95"/>
    </row>
    <row r="600" spans="2:216">
      <c r="B600" s="104" t="s">
        <v>741</v>
      </c>
      <c r="C600" s="106" t="s">
        <v>742</v>
      </c>
      <c r="H600" s="96">
        <v>209.21746999999996</v>
      </c>
      <c r="I600" s="96">
        <v>209.21746999999996</v>
      </c>
      <c r="J600" s="96">
        <v>209.21746999999996</v>
      </c>
      <c r="K600" s="96">
        <v>209.21746999999996</v>
      </c>
      <c r="L600" s="96">
        <v>209.21746999999996</v>
      </c>
      <c r="M600" s="96">
        <v>209.21746999999996</v>
      </c>
      <c r="N600" s="96"/>
      <c r="O600" s="96">
        <v>209.21746999999996</v>
      </c>
      <c r="P600" s="96">
        <v>209.21746999999996</v>
      </c>
      <c r="Q600" s="96"/>
      <c r="R600" s="96"/>
      <c r="S600" s="96"/>
      <c r="T600" s="183"/>
      <c r="U600" s="96"/>
      <c r="V600" s="96"/>
      <c r="W600" s="96"/>
      <c r="X600" s="96"/>
      <c r="Y600" s="96"/>
      <c r="Z600" s="96"/>
      <c r="AA600" s="96"/>
      <c r="AB600" s="96"/>
      <c r="AC600" s="96"/>
      <c r="AD600" s="96"/>
      <c r="AE600" s="96"/>
      <c r="AF600" s="93"/>
      <c r="AG600" s="93"/>
      <c r="AH600" s="183"/>
      <c r="AI600" s="183"/>
      <c r="AJ600" s="183"/>
      <c r="AK600" s="183"/>
      <c r="AL600" s="183"/>
      <c r="AM600" s="183"/>
      <c r="AN600" s="183"/>
      <c r="AO600" s="183"/>
      <c r="AP600" s="183"/>
      <c r="AQ600" s="183"/>
      <c r="AR600" s="183"/>
      <c r="AS600" s="183"/>
      <c r="AT600" s="183"/>
      <c r="AU600" s="183"/>
      <c r="AV600" s="183"/>
      <c r="AW600" s="183"/>
      <c r="AX600" s="183"/>
      <c r="AY600" s="183"/>
      <c r="AZ600" s="95"/>
      <c r="BA600" s="95"/>
      <c r="BB600" s="95"/>
      <c r="BC600" s="95"/>
      <c r="BD600" s="95"/>
      <c r="BE600" s="95"/>
      <c r="BF600" s="95"/>
      <c r="BG600" s="95"/>
      <c r="BH600" s="95"/>
      <c r="BI600" s="95"/>
      <c r="BJ600" s="95"/>
      <c r="BK600" s="95"/>
      <c r="BL600" s="95"/>
      <c r="BM600" s="95"/>
      <c r="BN600" s="95"/>
      <c r="BO600" s="95"/>
      <c r="BP600" s="95"/>
      <c r="BQ600" s="95"/>
      <c r="BR600" s="95"/>
      <c r="BS600" s="95"/>
      <c r="BT600" s="95"/>
      <c r="BU600" s="95"/>
      <c r="BV600" s="95"/>
      <c r="BW600" s="95"/>
      <c r="BX600" s="95"/>
      <c r="BY600" s="95"/>
      <c r="BZ600" s="95"/>
      <c r="CA600" s="95"/>
      <c r="CB600" s="95"/>
      <c r="CC600" s="95"/>
      <c r="CD600" s="95"/>
      <c r="CE600" s="95"/>
      <c r="CF600" s="96"/>
      <c r="CG600" s="96"/>
      <c r="CH600" s="96"/>
      <c r="CI600" s="183"/>
      <c r="CJ600" s="183"/>
      <c r="CK600" s="183"/>
      <c r="CL600" s="183"/>
      <c r="CM600" s="183"/>
      <c r="CN600" s="183"/>
      <c r="CO600" s="183"/>
      <c r="CP600" s="183">
        <v>68491.490000000005</v>
      </c>
      <c r="CQ600" s="183">
        <v>68261.47</v>
      </c>
      <c r="CR600" s="183">
        <v>60097.06</v>
      </c>
      <c r="CS600" s="183">
        <v>79813.13</v>
      </c>
      <c r="CT600" s="183">
        <v>78552.12</v>
      </c>
      <c r="CU600" s="183">
        <v>60080.87</v>
      </c>
      <c r="CV600" s="183">
        <v>72016.94</v>
      </c>
      <c r="CW600" s="183">
        <v>86.179760000000002</v>
      </c>
      <c r="CX600" s="183">
        <v>92.006469999999993</v>
      </c>
      <c r="CY600" s="96"/>
      <c r="CZ600" s="96"/>
      <c r="DA600" s="96"/>
      <c r="DB600" s="96"/>
      <c r="DC600" s="96"/>
      <c r="DD600" s="96"/>
      <c r="DE600" s="96"/>
      <c r="DF600" s="96"/>
      <c r="DG600" s="96"/>
      <c r="DH600" s="96"/>
      <c r="DI600" s="96"/>
      <c r="DJ600" s="96"/>
      <c r="DK600" s="96"/>
      <c r="DL600" s="96"/>
      <c r="DM600" s="96"/>
      <c r="DN600" s="96"/>
      <c r="DO600" s="96"/>
      <c r="DP600" s="96"/>
      <c r="DQ600" s="96"/>
      <c r="DR600" s="96"/>
      <c r="DS600" s="96"/>
      <c r="DT600" s="96"/>
      <c r="DU600" s="96"/>
      <c r="DV600" s="96"/>
      <c r="DW600" s="96"/>
      <c r="DX600" s="96"/>
      <c r="DY600" s="96"/>
      <c r="DZ600" s="96"/>
      <c r="EA600" s="96"/>
      <c r="EB600" s="96"/>
      <c r="EC600" s="96"/>
      <c r="ED600" s="96"/>
      <c r="EE600" s="96"/>
      <c r="EF600" s="96"/>
      <c r="EG600" s="96"/>
      <c r="EH600" s="96"/>
    </row>
    <row r="601" spans="2:216">
      <c r="B601" s="104" t="s">
        <v>743</v>
      </c>
      <c r="C601" s="106" t="s">
        <v>716</v>
      </c>
      <c r="H601" s="96"/>
      <c r="I601" s="96"/>
      <c r="J601" s="96"/>
      <c r="K601" s="96"/>
      <c r="L601" s="96"/>
      <c r="M601" s="96"/>
      <c r="N601" s="96"/>
      <c r="O601" s="96"/>
      <c r="P601" s="96"/>
      <c r="Q601" s="96"/>
      <c r="R601" s="96"/>
      <c r="S601" s="96"/>
      <c r="T601" s="183"/>
      <c r="U601" s="96"/>
      <c r="V601" s="96"/>
      <c r="W601" s="96"/>
      <c r="X601" s="96"/>
      <c r="Y601" s="96"/>
      <c r="Z601" s="96"/>
      <c r="AA601" s="96"/>
      <c r="AB601" s="96"/>
      <c r="AC601" s="96"/>
      <c r="AD601" s="96"/>
      <c r="AE601" s="96"/>
      <c r="AF601" s="93"/>
      <c r="AG601" s="93"/>
      <c r="AH601" s="183"/>
      <c r="AI601" s="183"/>
      <c r="AJ601" s="183"/>
      <c r="AK601" s="183"/>
      <c r="AL601" s="183"/>
      <c r="AM601" s="183"/>
      <c r="AN601" s="183"/>
      <c r="AO601" s="183"/>
      <c r="AP601" s="183"/>
      <c r="AQ601" s="183"/>
      <c r="AR601" s="183"/>
      <c r="AS601" s="183"/>
      <c r="AT601" s="183"/>
      <c r="AU601" s="183"/>
      <c r="AV601" s="183"/>
      <c r="AW601" s="183"/>
      <c r="AX601" s="183"/>
      <c r="AY601" s="183"/>
      <c r="AZ601" s="95"/>
      <c r="BA601" s="95"/>
      <c r="BB601" s="95"/>
      <c r="BC601" s="95"/>
      <c r="BD601" s="95"/>
      <c r="BE601" s="95"/>
      <c r="BF601" s="95"/>
      <c r="BG601" s="95"/>
      <c r="BH601" s="95"/>
      <c r="BI601" s="95"/>
      <c r="BJ601" s="95"/>
      <c r="BK601" s="95"/>
      <c r="BL601" s="95"/>
      <c r="BM601" s="95"/>
      <c r="BN601" s="95"/>
      <c r="BO601" s="95"/>
      <c r="BP601" s="95"/>
      <c r="BQ601" s="95"/>
      <c r="BR601" s="95"/>
      <c r="BS601" s="95"/>
      <c r="BT601" s="95"/>
      <c r="BU601" s="95"/>
      <c r="BV601" s="95"/>
      <c r="BW601" s="95"/>
      <c r="BX601" s="95"/>
      <c r="BY601" s="95"/>
      <c r="BZ601" s="95"/>
      <c r="CA601" s="95"/>
      <c r="CB601" s="95"/>
      <c r="CC601" s="95"/>
      <c r="CD601" s="95"/>
      <c r="CE601" s="95"/>
      <c r="CF601" s="96"/>
      <c r="CG601" s="96"/>
      <c r="CH601" s="96"/>
      <c r="CI601" s="183"/>
      <c r="CJ601" s="183"/>
      <c r="CK601" s="183"/>
      <c r="CL601" s="183"/>
      <c r="CM601" s="183"/>
      <c r="CN601" s="183"/>
      <c r="CO601" s="183"/>
      <c r="CP601" s="183"/>
      <c r="CQ601" s="183"/>
      <c r="CR601" s="183"/>
      <c r="CS601" s="183"/>
      <c r="CT601" s="183"/>
      <c r="CU601" s="183"/>
      <c r="CV601" s="183"/>
      <c r="CW601" s="183"/>
      <c r="CX601" s="183"/>
      <c r="CY601" s="96"/>
      <c r="CZ601" s="96"/>
      <c r="DA601" s="96"/>
      <c r="DB601" s="96"/>
      <c r="DC601" s="96"/>
      <c r="DD601" s="96"/>
      <c r="DE601" s="96"/>
      <c r="DF601" s="96"/>
      <c r="DG601" s="96"/>
      <c r="DH601" s="96"/>
      <c r="DI601" s="96"/>
      <c r="DJ601" s="96"/>
      <c r="DK601" s="96"/>
      <c r="DL601" s="96"/>
      <c r="DM601" s="96"/>
      <c r="DN601" s="96"/>
      <c r="DO601" s="96"/>
      <c r="DP601" s="96"/>
      <c r="DQ601" s="96"/>
      <c r="DR601" s="96"/>
      <c r="DS601" s="96"/>
      <c r="DT601" s="96"/>
      <c r="DU601" s="96"/>
      <c r="DV601" s="96"/>
      <c r="DW601" s="96"/>
      <c r="DX601" s="96"/>
      <c r="DY601" s="96"/>
      <c r="DZ601" s="96"/>
      <c r="EA601" s="96"/>
      <c r="EB601" s="96"/>
      <c r="EC601" s="96"/>
      <c r="ED601" s="96"/>
      <c r="EE601" s="96"/>
      <c r="EF601" s="96"/>
      <c r="EG601" s="96"/>
      <c r="EH601" s="96"/>
    </row>
    <row r="602" spans="2:216">
      <c r="B602" s="104" t="s">
        <v>744</v>
      </c>
      <c r="C602" s="106" t="s">
        <v>603</v>
      </c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242"/>
      <c r="U602" s="95"/>
      <c r="V602" s="95"/>
      <c r="W602" s="95"/>
      <c r="X602" s="95"/>
      <c r="Y602" s="95"/>
      <c r="Z602" s="95"/>
      <c r="AA602" s="95"/>
      <c r="AB602" s="95"/>
      <c r="AC602" s="95"/>
      <c r="AD602" s="95"/>
      <c r="AE602" s="95"/>
      <c r="AF602" s="93"/>
      <c r="AG602" s="93"/>
      <c r="AH602" s="183"/>
      <c r="AI602" s="183"/>
      <c r="AJ602" s="183"/>
      <c r="AK602" s="183"/>
      <c r="AL602" s="183"/>
      <c r="AM602" s="183"/>
      <c r="AN602" s="183"/>
      <c r="AO602" s="183"/>
      <c r="AP602" s="183"/>
      <c r="AQ602" s="183"/>
      <c r="AR602" s="183"/>
      <c r="AS602" s="183"/>
      <c r="AT602" s="183"/>
      <c r="AU602" s="183"/>
      <c r="AV602" s="183"/>
      <c r="AW602" s="183"/>
      <c r="AX602" s="183"/>
      <c r="AY602" s="183"/>
      <c r="AZ602" s="95"/>
      <c r="BA602" s="95"/>
      <c r="BB602" s="95"/>
      <c r="BC602" s="95"/>
      <c r="BD602" s="95"/>
      <c r="BE602" s="95"/>
      <c r="BF602" s="95"/>
      <c r="BG602" s="95"/>
      <c r="BH602" s="95"/>
      <c r="BI602" s="95"/>
      <c r="BJ602" s="95"/>
      <c r="BK602" s="95"/>
      <c r="BL602" s="95"/>
      <c r="BM602" s="95"/>
      <c r="BN602" s="95"/>
      <c r="BO602" s="95"/>
      <c r="BP602" s="95"/>
      <c r="BQ602" s="95"/>
      <c r="BR602" s="95"/>
      <c r="BS602" s="95"/>
      <c r="BT602" s="95"/>
      <c r="BU602" s="95"/>
      <c r="BV602" s="95"/>
      <c r="BW602" s="95"/>
      <c r="BX602" s="95"/>
      <c r="BY602" s="95"/>
      <c r="BZ602" s="95"/>
      <c r="CA602" s="95"/>
      <c r="CB602" s="95"/>
      <c r="CC602" s="95"/>
      <c r="CD602" s="95"/>
      <c r="CE602" s="95"/>
      <c r="CF602" s="96"/>
      <c r="CG602" s="96"/>
      <c r="CH602" s="96"/>
      <c r="CI602" s="209"/>
      <c r="CJ602" s="209"/>
      <c r="CK602" s="209"/>
      <c r="CL602" s="209"/>
      <c r="CM602" s="209"/>
      <c r="CN602" s="209"/>
      <c r="CO602" s="209"/>
      <c r="CP602" s="209"/>
      <c r="CQ602" s="209"/>
      <c r="CR602" s="209"/>
      <c r="CS602" s="209"/>
      <c r="CT602" s="209"/>
      <c r="CU602" s="209"/>
      <c r="CV602" s="209">
        <v>11.65</v>
      </c>
      <c r="CW602" s="183">
        <v>11.65</v>
      </c>
      <c r="CX602" s="183">
        <v>11.65</v>
      </c>
      <c r="CY602" s="96"/>
      <c r="CZ602" s="96"/>
      <c r="DA602" s="96"/>
      <c r="DB602" s="96"/>
      <c r="DC602" s="96"/>
      <c r="DD602" s="96"/>
      <c r="DE602" s="96"/>
      <c r="DF602" s="96"/>
      <c r="DG602" s="96"/>
      <c r="DH602" s="96"/>
      <c r="DI602" s="96"/>
      <c r="DJ602" s="96"/>
      <c r="DK602" s="96"/>
      <c r="DL602" s="96"/>
      <c r="DM602" s="96"/>
      <c r="DN602" s="96"/>
      <c r="DO602" s="96"/>
      <c r="DP602" s="96"/>
      <c r="DQ602" s="96"/>
      <c r="DR602" s="96"/>
      <c r="DS602" s="96"/>
      <c r="DT602" s="96"/>
      <c r="DU602" s="96"/>
      <c r="DV602" s="96"/>
      <c r="DW602" s="96"/>
      <c r="DX602" s="96"/>
      <c r="DY602" s="96"/>
      <c r="DZ602" s="96"/>
      <c r="EA602" s="96"/>
      <c r="EB602" s="96"/>
      <c r="EC602" s="96"/>
      <c r="ED602" s="96"/>
      <c r="EE602" s="96"/>
      <c r="EF602" s="96"/>
      <c r="EG602" s="96"/>
      <c r="EH602" s="96"/>
    </row>
    <row r="603" spans="2:216" s="284" customFormat="1">
      <c r="B603" s="255" t="s">
        <v>745</v>
      </c>
      <c r="C603" s="254"/>
      <c r="H603" s="285"/>
      <c r="I603" s="285"/>
      <c r="J603" s="285"/>
      <c r="K603" s="285"/>
      <c r="L603" s="285"/>
      <c r="M603" s="285"/>
      <c r="N603" s="285"/>
      <c r="O603" s="285"/>
      <c r="P603" s="285"/>
      <c r="Q603" s="285"/>
      <c r="R603" s="285"/>
      <c r="S603" s="285"/>
      <c r="T603" s="285"/>
      <c r="U603" s="285"/>
      <c r="V603" s="285"/>
      <c r="W603" s="285"/>
      <c r="X603" s="285"/>
      <c r="Y603" s="285"/>
      <c r="Z603" s="285"/>
      <c r="AA603" s="285"/>
      <c r="AB603" s="285"/>
      <c r="AC603" s="285"/>
      <c r="AD603" s="285"/>
      <c r="AE603" s="285"/>
      <c r="AF603" s="285"/>
      <c r="AK603" s="285"/>
      <c r="AL603" s="285"/>
      <c r="AM603" s="285"/>
      <c r="AN603" s="285"/>
      <c r="AO603" s="285"/>
      <c r="AP603" s="285"/>
      <c r="AQ603" s="285"/>
      <c r="AR603" s="285"/>
      <c r="AS603" s="285"/>
      <c r="AW603" s="286"/>
      <c r="AX603" s="286"/>
      <c r="AY603" s="286"/>
      <c r="AZ603" s="286"/>
      <c r="BA603" s="286"/>
      <c r="BB603" s="286"/>
      <c r="BC603" s="286"/>
      <c r="BD603" s="286"/>
      <c r="BE603" s="286"/>
      <c r="BN603" s="285"/>
      <c r="BO603" s="285"/>
      <c r="BP603" s="285"/>
      <c r="BQ603" s="285"/>
      <c r="BR603" s="285"/>
      <c r="BS603" s="285"/>
      <c r="BZ603" s="285"/>
      <c r="CA603" s="285"/>
      <c r="CB603" s="285"/>
      <c r="CC603" s="285"/>
      <c r="CD603" s="285"/>
      <c r="CE603" s="285"/>
      <c r="CQ603" s="285"/>
      <c r="CR603" s="285"/>
      <c r="CS603" s="285"/>
      <c r="DC603" s="285"/>
      <c r="DD603" s="285"/>
      <c r="DE603" s="285"/>
      <c r="DH603" s="285"/>
      <c r="DI603" s="285"/>
      <c r="DJ603" s="285"/>
      <c r="DK603" s="285"/>
      <c r="DL603" s="285"/>
      <c r="DM603" s="285"/>
      <c r="DN603" s="285"/>
      <c r="DO603" s="285"/>
      <c r="DP603" s="285"/>
      <c r="DQ603" s="285"/>
      <c r="DR603" s="285"/>
      <c r="DS603" s="285"/>
      <c r="DT603" s="285"/>
      <c r="DU603" s="285"/>
      <c r="DV603" s="285"/>
      <c r="DW603" s="285"/>
      <c r="DX603" s="285"/>
      <c r="DY603" s="285"/>
      <c r="DZ603" s="285"/>
      <c r="EA603" s="285"/>
      <c r="EB603" s="285"/>
      <c r="EC603" s="285"/>
      <c r="ED603" s="285"/>
      <c r="EE603" s="285"/>
      <c r="EF603" s="285"/>
      <c r="EG603" s="285"/>
      <c r="EH603" s="285"/>
      <c r="EI603" s="285"/>
      <c r="EJ603" s="285"/>
      <c r="EK603" s="285"/>
      <c r="EL603" s="285"/>
      <c r="EM603" s="285"/>
      <c r="EN603" s="285"/>
      <c r="EO603" s="285"/>
      <c r="EP603" s="285"/>
      <c r="EQ603" s="285"/>
      <c r="ER603" s="285"/>
      <c r="ES603" s="285"/>
      <c r="ET603" s="285"/>
      <c r="EU603" s="285"/>
      <c r="EV603" s="285"/>
      <c r="EW603" s="285"/>
      <c r="EX603" s="285"/>
      <c r="EY603" s="285"/>
      <c r="EZ603" s="285"/>
      <c r="FA603" s="285"/>
      <c r="FB603" s="285"/>
      <c r="FC603" s="285"/>
      <c r="FD603" s="285"/>
      <c r="FE603" s="285"/>
      <c r="FF603" s="285"/>
      <c r="FG603" s="285"/>
      <c r="FH603" s="285"/>
      <c r="FI603" s="285"/>
      <c r="FJ603" s="285"/>
      <c r="FK603" s="285"/>
      <c r="FL603" s="285"/>
      <c r="FM603" s="285"/>
      <c r="FN603" s="285"/>
      <c r="FO603" s="285"/>
      <c r="FP603" s="285"/>
      <c r="FQ603" s="285"/>
      <c r="FR603" s="285"/>
      <c r="FS603" s="285"/>
      <c r="FT603" s="285"/>
      <c r="FU603" s="285"/>
      <c r="FV603" s="285"/>
      <c r="FW603" s="285"/>
      <c r="FX603" s="285"/>
      <c r="FY603" s="285"/>
      <c r="FZ603" s="285"/>
      <c r="GA603" s="285"/>
      <c r="GB603" s="285"/>
      <c r="GC603" s="285"/>
      <c r="GD603" s="285"/>
      <c r="GE603" s="285"/>
      <c r="GF603" s="285"/>
      <c r="GG603" s="285"/>
      <c r="GH603" s="285"/>
      <c r="GI603" s="285"/>
      <c r="GJ603" s="285"/>
      <c r="GK603" s="285"/>
      <c r="GL603" s="285"/>
      <c r="GM603" s="285"/>
      <c r="GN603" s="285"/>
      <c r="GO603" s="285"/>
      <c r="GP603" s="285"/>
      <c r="GQ603" s="285"/>
      <c r="GR603" s="285"/>
      <c r="GS603" s="285"/>
      <c r="GT603" s="285"/>
      <c r="GU603" s="285"/>
      <c r="GV603" s="285"/>
      <c r="GW603" s="285"/>
      <c r="GX603" s="285"/>
      <c r="GY603" s="285"/>
      <c r="GZ603" s="285"/>
      <c r="HA603" s="285"/>
      <c r="HB603" s="285"/>
      <c r="HC603" s="285"/>
      <c r="HD603" s="285"/>
      <c r="HE603" s="285"/>
      <c r="HF603" s="285"/>
      <c r="HG603" s="285"/>
      <c r="HH603" s="285"/>
    </row>
    <row r="604" spans="2:216" customFormat="1" ht="15" thickBot="1">
      <c r="B604" s="104" t="s">
        <v>746</v>
      </c>
      <c r="C604" s="106" t="s">
        <v>694</v>
      </c>
      <c r="H604" s="287"/>
      <c r="I604" s="287"/>
      <c r="J604" s="287"/>
      <c r="K604" s="287"/>
      <c r="L604" s="287"/>
      <c r="M604" s="287"/>
      <c r="N604" s="287"/>
      <c r="O604" s="287"/>
      <c r="P604" s="287"/>
      <c r="Q604" s="287"/>
      <c r="R604" s="287"/>
      <c r="S604" s="287"/>
      <c r="T604" s="287"/>
      <c r="U604" s="287"/>
      <c r="V604" s="287"/>
      <c r="W604" s="287"/>
      <c r="X604" s="287"/>
      <c r="Y604" s="287"/>
      <c r="Z604" s="287"/>
      <c r="AA604" s="287"/>
      <c r="AB604" s="287"/>
      <c r="AC604" s="287"/>
      <c r="AD604" s="287"/>
      <c r="AE604" s="287"/>
      <c r="AF604" s="288"/>
      <c r="AH604" s="220"/>
      <c r="AI604" s="220"/>
      <c r="AJ604" s="220"/>
      <c r="AK604" s="287"/>
      <c r="AL604" s="287"/>
      <c r="AM604" s="287"/>
      <c r="AN604" s="287"/>
      <c r="AO604" s="287"/>
      <c r="AP604" s="287"/>
      <c r="AQ604" s="287"/>
      <c r="AR604" s="287"/>
      <c r="AS604" s="287"/>
      <c r="AT604" s="220"/>
      <c r="AU604" s="220"/>
      <c r="AV604" s="220"/>
      <c r="AW604" s="289"/>
      <c r="AX604" s="289"/>
      <c r="AY604" s="289"/>
      <c r="AZ604" s="289"/>
      <c r="BA604" s="289"/>
      <c r="BB604" s="289"/>
      <c r="BC604" s="289"/>
      <c r="BD604" s="289"/>
      <c r="BE604" s="289"/>
      <c r="BH604" s="220"/>
      <c r="BI604" s="220"/>
      <c r="BJ604" s="220"/>
      <c r="BK604" s="220"/>
      <c r="BL604" s="220"/>
      <c r="BM604" s="220"/>
      <c r="BN604" s="287"/>
      <c r="BO604" s="287"/>
      <c r="BP604" s="287"/>
      <c r="BQ604" s="287"/>
      <c r="BR604" s="287"/>
      <c r="BS604" s="287"/>
      <c r="BT604" s="220"/>
      <c r="BU604" s="220"/>
      <c r="BV604" s="220"/>
      <c r="BW604" s="220"/>
      <c r="BX604" s="220"/>
      <c r="BY604" s="220"/>
      <c r="BZ604" s="287"/>
      <c r="CA604" s="287"/>
      <c r="CB604" s="287"/>
      <c r="CC604" s="287"/>
      <c r="CD604" s="287"/>
      <c r="CE604" s="287"/>
      <c r="CH604" s="220"/>
      <c r="CI604" s="220"/>
      <c r="CJ604" s="220"/>
      <c r="CK604" s="220"/>
      <c r="CL604" s="220"/>
      <c r="CM604" s="220"/>
      <c r="CN604" s="220"/>
      <c r="CO604" s="220"/>
      <c r="CP604" s="220"/>
      <c r="CQ604" s="287"/>
      <c r="CR604" s="287"/>
      <c r="CS604" s="287"/>
      <c r="CT604" s="220"/>
      <c r="CU604" s="220"/>
      <c r="CV604" s="220"/>
      <c r="CW604" s="220"/>
      <c r="CX604" s="220"/>
      <c r="CY604" s="220"/>
      <c r="CZ604" s="220"/>
      <c r="DA604" s="220"/>
      <c r="DB604" s="220"/>
      <c r="DC604" s="287"/>
      <c r="DD604" s="287"/>
      <c r="DE604" s="287"/>
      <c r="DH604" s="287"/>
      <c r="DI604" s="287"/>
      <c r="DJ604" s="287"/>
      <c r="DK604" s="287"/>
      <c r="DL604" s="287"/>
      <c r="DM604" s="287"/>
      <c r="DN604" s="287"/>
      <c r="DO604" s="287"/>
      <c r="DP604" s="287"/>
      <c r="DQ604" s="287"/>
      <c r="DR604" s="287"/>
      <c r="DS604" s="287"/>
      <c r="DT604" s="287"/>
      <c r="DU604" s="287"/>
      <c r="DV604" s="287"/>
      <c r="DW604" s="287"/>
      <c r="DX604" s="287"/>
      <c r="DY604" s="287"/>
      <c r="DZ604" s="287"/>
      <c r="EA604" s="287"/>
      <c r="EB604" s="287"/>
      <c r="EC604" s="287"/>
      <c r="ED604" s="287"/>
      <c r="EE604" s="287"/>
      <c r="EF604" s="287"/>
      <c r="EG604" s="287"/>
      <c r="EH604" s="287"/>
      <c r="EI604" s="287"/>
      <c r="EJ604" s="287"/>
      <c r="EK604" s="287"/>
      <c r="EL604" s="287"/>
      <c r="EM604" s="287"/>
      <c r="EN604" s="287"/>
      <c r="EO604" s="287"/>
      <c r="EP604" s="287"/>
      <c r="EQ604" s="287"/>
      <c r="ER604" s="287"/>
      <c r="ES604" s="287"/>
      <c r="ET604" s="287"/>
      <c r="EU604" s="287"/>
      <c r="EV604" s="287"/>
      <c r="EW604" s="287"/>
      <c r="EX604" s="287"/>
      <c r="EY604" s="287"/>
      <c r="EZ604" s="287"/>
      <c r="FA604" s="287"/>
      <c r="FB604" s="287"/>
      <c r="FC604" s="287"/>
      <c r="FD604" s="287"/>
      <c r="FE604" s="287"/>
      <c r="FF604" s="287"/>
      <c r="FG604" s="287"/>
      <c r="FH604" s="287"/>
      <c r="FI604" s="287"/>
      <c r="FJ604" s="287"/>
      <c r="FK604" s="287"/>
      <c r="FL604" s="287"/>
      <c r="FM604" s="287"/>
      <c r="FN604" s="287"/>
      <c r="FO604" s="287"/>
      <c r="FP604" s="287"/>
      <c r="FQ604" s="287"/>
      <c r="FR604" s="287"/>
      <c r="FS604" s="287"/>
      <c r="FT604" s="287"/>
      <c r="FU604" s="287"/>
      <c r="FV604" s="287"/>
      <c r="FW604" s="287"/>
      <c r="FX604" s="287"/>
      <c r="FY604" s="287"/>
      <c r="FZ604" s="287"/>
      <c r="GA604" s="287"/>
      <c r="GB604" s="287"/>
      <c r="GC604" s="287"/>
      <c r="GD604" s="287"/>
      <c r="GE604" s="287"/>
      <c r="GF604" s="287"/>
      <c r="GG604" s="287"/>
      <c r="GH604" s="287"/>
      <c r="GI604" s="287"/>
      <c r="GJ604" s="287"/>
      <c r="GK604" s="287"/>
      <c r="GL604" s="287"/>
      <c r="GM604" s="287"/>
      <c r="GN604" s="287"/>
      <c r="GO604" s="287"/>
      <c r="GP604" s="287"/>
      <c r="GQ604" s="287"/>
      <c r="GR604" s="287"/>
      <c r="GS604" s="287"/>
      <c r="GT604" s="287"/>
      <c r="GU604" s="287"/>
      <c r="GV604" s="287"/>
      <c r="GW604" s="287"/>
      <c r="GX604" s="287"/>
      <c r="GY604" s="287"/>
      <c r="GZ604" s="287"/>
      <c r="HA604" s="287"/>
      <c r="HB604" s="287"/>
      <c r="HC604" s="287"/>
      <c r="HD604" s="287"/>
      <c r="HE604" s="287"/>
      <c r="HF604" s="287"/>
      <c r="HG604" s="287"/>
      <c r="HH604" s="287"/>
    </row>
    <row r="605" spans="2:216">
      <c r="B605" s="123" t="s">
        <v>747</v>
      </c>
      <c r="C605" s="117"/>
      <c r="H605" s="96"/>
      <c r="I605" s="96"/>
      <c r="J605" s="96"/>
      <c r="K605" s="96"/>
      <c r="L605" s="96"/>
      <c r="M605" s="96"/>
      <c r="N605" s="96"/>
      <c r="O605" s="96"/>
      <c r="P605" s="96"/>
      <c r="Q605" s="96"/>
      <c r="R605" s="96"/>
      <c r="S605" s="96"/>
      <c r="T605" s="183"/>
      <c r="U605" s="96"/>
      <c r="V605" s="96"/>
      <c r="W605" s="96"/>
      <c r="X605" s="96"/>
      <c r="Y605" s="96"/>
      <c r="Z605" s="96"/>
      <c r="AA605" s="96"/>
      <c r="AB605" s="96"/>
      <c r="AC605" s="96"/>
      <c r="AD605" s="96"/>
      <c r="AE605" s="96"/>
      <c r="AF605" s="93"/>
      <c r="AG605" s="93"/>
      <c r="AH605" s="183"/>
      <c r="AI605" s="183"/>
      <c r="AJ605" s="183"/>
      <c r="AK605" s="183"/>
      <c r="AL605" s="183"/>
      <c r="AM605" s="183"/>
      <c r="AN605" s="183"/>
      <c r="AO605" s="183"/>
      <c r="AP605" s="183"/>
      <c r="AQ605" s="183"/>
      <c r="AR605" s="183"/>
      <c r="AS605" s="183"/>
      <c r="AT605" s="183"/>
      <c r="AU605" s="183"/>
      <c r="AV605" s="183"/>
      <c r="AW605" s="183"/>
      <c r="AX605" s="183"/>
      <c r="AY605" s="183"/>
      <c r="AZ605" s="96"/>
      <c r="BA605" s="96"/>
      <c r="BB605" s="96"/>
      <c r="BC605" s="96"/>
      <c r="BD605" s="96"/>
      <c r="BE605" s="96"/>
      <c r="BF605" s="96"/>
      <c r="BG605" s="96"/>
      <c r="BH605" s="96"/>
      <c r="BI605" s="96"/>
      <c r="BJ605" s="96"/>
      <c r="BK605" s="96"/>
      <c r="BL605" s="96"/>
      <c r="BM605" s="96"/>
      <c r="BN605" s="96"/>
      <c r="BO605" s="96"/>
      <c r="BP605" s="96"/>
      <c r="BQ605" s="96"/>
      <c r="BR605" s="96"/>
      <c r="BS605" s="96"/>
      <c r="BT605" s="96"/>
      <c r="BU605" s="96"/>
      <c r="BV605" s="96"/>
      <c r="BW605" s="96"/>
      <c r="BX605" s="96"/>
      <c r="BY605" s="96"/>
      <c r="BZ605" s="96"/>
      <c r="CA605" s="96"/>
      <c r="CB605" s="96"/>
      <c r="CC605" s="96"/>
      <c r="CD605" s="96"/>
      <c r="CE605" s="96"/>
      <c r="CF605" s="96"/>
      <c r="CG605" s="96"/>
      <c r="CH605" s="96"/>
      <c r="CI605" s="209"/>
      <c r="CJ605" s="209"/>
      <c r="CK605" s="209"/>
      <c r="CL605" s="209"/>
      <c r="CM605" s="209"/>
      <c r="CN605" s="209"/>
      <c r="CO605" s="209"/>
      <c r="CP605" s="209"/>
      <c r="CQ605" s="209"/>
      <c r="CR605" s="209"/>
      <c r="CS605" s="209"/>
      <c r="CT605" s="209"/>
      <c r="CU605" s="209"/>
      <c r="CV605" s="209"/>
      <c r="CW605" s="183"/>
      <c r="CX605" s="183"/>
      <c r="CY605" s="96"/>
      <c r="CZ605" s="96"/>
      <c r="DA605" s="96"/>
      <c r="DB605" s="96"/>
      <c r="DC605" s="96"/>
      <c r="DD605" s="96"/>
      <c r="DE605" s="96"/>
      <c r="DF605" s="96"/>
      <c r="DG605" s="96"/>
      <c r="DH605" s="96"/>
      <c r="DI605" s="96"/>
      <c r="DJ605" s="96"/>
      <c r="DK605" s="96"/>
      <c r="DL605" s="96"/>
      <c r="DM605" s="96"/>
      <c r="DN605" s="96"/>
      <c r="DO605" s="96"/>
      <c r="DP605" s="96"/>
      <c r="DQ605" s="96"/>
      <c r="DR605" s="96"/>
      <c r="DS605" s="96"/>
      <c r="DT605" s="96"/>
      <c r="DU605" s="96"/>
      <c r="DV605" s="96"/>
      <c r="DW605" s="96"/>
      <c r="DX605" s="96"/>
      <c r="DY605" s="96"/>
      <c r="DZ605" s="96"/>
      <c r="EA605" s="96"/>
      <c r="EB605" s="96"/>
      <c r="EC605" s="96"/>
      <c r="ED605" s="96"/>
      <c r="EE605" s="96"/>
      <c r="EF605" s="96"/>
      <c r="EG605" s="96"/>
      <c r="EH605" s="96"/>
    </row>
    <row r="606" spans="2:216" s="264" customFormat="1">
      <c r="B606" s="255" t="s">
        <v>748</v>
      </c>
      <c r="C606" s="254"/>
      <c r="D606" s="263"/>
      <c r="E606" s="263"/>
      <c r="F606" s="263"/>
      <c r="H606" s="269"/>
      <c r="I606" s="269"/>
      <c r="J606" s="269"/>
      <c r="K606" s="269"/>
      <c r="L606" s="269"/>
      <c r="M606" s="269"/>
      <c r="N606" s="269"/>
      <c r="O606" s="269"/>
      <c r="P606" s="269"/>
      <c r="Q606" s="269"/>
      <c r="R606" s="269"/>
      <c r="S606" s="269"/>
      <c r="T606" s="268"/>
      <c r="U606" s="269"/>
      <c r="V606" s="269"/>
      <c r="W606" s="269"/>
      <c r="X606" s="269"/>
      <c r="Y606" s="269"/>
      <c r="Z606" s="269"/>
      <c r="AA606" s="269"/>
      <c r="AB606" s="269"/>
      <c r="AC606" s="269"/>
      <c r="AD606" s="269"/>
      <c r="AE606" s="269"/>
      <c r="AF606" s="269"/>
      <c r="AG606" s="269"/>
      <c r="AH606" s="268"/>
      <c r="AI606" s="268"/>
      <c r="AJ606" s="268"/>
      <c r="AK606" s="268"/>
      <c r="AL606" s="268"/>
      <c r="AM606" s="268"/>
      <c r="AN606" s="268"/>
      <c r="AO606" s="268"/>
      <c r="AP606" s="268"/>
      <c r="AQ606" s="268"/>
      <c r="AR606" s="268"/>
      <c r="AS606" s="268"/>
      <c r="AT606" s="268"/>
      <c r="AU606" s="268"/>
      <c r="AV606" s="268"/>
      <c r="AW606" s="268"/>
      <c r="AX606" s="268"/>
      <c r="AY606" s="268"/>
      <c r="AZ606" s="269"/>
      <c r="BA606" s="269"/>
      <c r="BB606" s="269"/>
      <c r="BC606" s="269"/>
      <c r="BD606" s="269"/>
      <c r="BE606" s="269"/>
      <c r="BF606" s="269"/>
      <c r="BG606" s="269"/>
      <c r="BH606" s="269"/>
      <c r="BI606" s="269"/>
      <c r="BJ606" s="269"/>
      <c r="BK606" s="269"/>
      <c r="BL606" s="269"/>
      <c r="BM606" s="269"/>
      <c r="BN606" s="269"/>
      <c r="BO606" s="269"/>
      <c r="BP606" s="269"/>
      <c r="BQ606" s="269"/>
      <c r="BR606" s="269"/>
      <c r="BS606" s="269"/>
      <c r="BT606" s="269"/>
      <c r="BU606" s="269"/>
      <c r="BV606" s="269"/>
      <c r="BW606" s="269"/>
      <c r="BX606" s="269"/>
      <c r="BY606" s="269"/>
      <c r="BZ606" s="269"/>
      <c r="CA606" s="269"/>
      <c r="CB606" s="269"/>
      <c r="CC606" s="269"/>
      <c r="CD606" s="269"/>
      <c r="CE606" s="269"/>
      <c r="CF606" s="269"/>
      <c r="CG606" s="269"/>
      <c r="CH606" s="269"/>
      <c r="CI606" s="268"/>
      <c r="CJ606" s="268"/>
      <c r="CK606" s="268"/>
      <c r="CL606" s="268"/>
      <c r="CM606" s="268"/>
      <c r="CN606" s="268"/>
      <c r="CO606" s="268"/>
      <c r="CP606" s="268"/>
      <c r="CQ606" s="268"/>
      <c r="CR606" s="268"/>
      <c r="CS606" s="268"/>
      <c r="CT606" s="268"/>
      <c r="CU606" s="268"/>
      <c r="CV606" s="273"/>
      <c r="CW606" s="268"/>
      <c r="CX606" s="269"/>
      <c r="CY606" s="269"/>
      <c r="CZ606" s="269"/>
      <c r="DA606" s="269"/>
      <c r="DB606" s="269"/>
      <c r="DC606" s="269"/>
      <c r="DD606" s="269"/>
      <c r="DE606" s="269"/>
      <c r="DF606" s="269"/>
      <c r="DG606" s="269"/>
      <c r="DH606" s="269"/>
      <c r="DI606" s="269"/>
      <c r="DJ606" s="269"/>
      <c r="DK606" s="269"/>
      <c r="DL606" s="269"/>
      <c r="DM606" s="269"/>
      <c r="DN606" s="269"/>
      <c r="DO606" s="269"/>
      <c r="DP606" s="269"/>
      <c r="DQ606" s="269"/>
      <c r="DR606" s="269"/>
      <c r="DS606" s="269"/>
      <c r="DT606" s="269"/>
      <c r="DU606" s="269"/>
      <c r="DV606" s="269"/>
      <c r="DW606" s="269"/>
      <c r="DX606" s="269"/>
      <c r="DY606" s="269"/>
      <c r="DZ606" s="269"/>
      <c r="EA606" s="269"/>
      <c r="EB606" s="269"/>
      <c r="EC606" s="269"/>
      <c r="ED606" s="269"/>
      <c r="EE606" s="269"/>
      <c r="EF606" s="269"/>
      <c r="EG606" s="269"/>
      <c r="EH606" s="269"/>
    </row>
    <row r="607" spans="2:216">
      <c r="B607" s="104" t="s">
        <v>778</v>
      </c>
      <c r="C607" s="106" t="s">
        <v>694</v>
      </c>
      <c r="H607" s="96"/>
      <c r="I607" s="96"/>
      <c r="J607" s="96"/>
      <c r="K607" s="96"/>
      <c r="L607" s="96"/>
      <c r="M607" s="96"/>
      <c r="N607" s="96"/>
      <c r="O607" s="96"/>
      <c r="P607" s="96"/>
      <c r="Q607" s="96"/>
      <c r="R607" s="96"/>
      <c r="S607" s="96"/>
      <c r="T607" s="183"/>
      <c r="U607" s="96"/>
      <c r="V607" s="96"/>
      <c r="W607" s="96"/>
      <c r="X607" s="96"/>
      <c r="Y607" s="96"/>
      <c r="Z607" s="96"/>
      <c r="AA607" s="96"/>
      <c r="AB607" s="96"/>
      <c r="AC607" s="96"/>
      <c r="AD607" s="96"/>
      <c r="AE607" s="96"/>
      <c r="AF607" s="93"/>
      <c r="AG607" s="93"/>
      <c r="AH607" s="183"/>
      <c r="AI607" s="183"/>
      <c r="AJ607" s="183"/>
      <c r="AK607" s="183"/>
      <c r="AL607" s="183"/>
      <c r="AM607" s="183"/>
      <c r="AN607" s="183"/>
      <c r="AO607" s="183"/>
      <c r="AP607" s="183"/>
      <c r="AQ607" s="183"/>
      <c r="AR607" s="183"/>
      <c r="AS607" s="183"/>
      <c r="AT607" s="183"/>
      <c r="AU607" s="183"/>
      <c r="AV607" s="183"/>
      <c r="AW607" s="183"/>
      <c r="AX607" s="183"/>
      <c r="AY607" s="183"/>
      <c r="AZ607" s="96"/>
      <c r="BA607" s="96"/>
      <c r="BB607" s="96"/>
      <c r="BC607" s="96"/>
      <c r="BD607" s="96"/>
      <c r="BE607" s="96"/>
      <c r="BF607" s="96"/>
      <c r="BG607" s="96"/>
      <c r="BH607" s="96"/>
      <c r="BI607" s="96"/>
      <c r="BJ607" s="96"/>
      <c r="BK607" s="96"/>
      <c r="BL607" s="96"/>
      <c r="BM607" s="96"/>
      <c r="BN607" s="96"/>
      <c r="BO607" s="96"/>
      <c r="BP607" s="96"/>
      <c r="BQ607" s="96"/>
      <c r="BR607" s="96"/>
      <c r="BS607" s="96"/>
      <c r="BT607" s="96"/>
      <c r="BU607" s="96"/>
      <c r="BV607" s="96"/>
      <c r="BW607" s="96"/>
      <c r="BX607" s="96"/>
      <c r="BY607" s="96"/>
      <c r="BZ607" s="96"/>
      <c r="CA607" s="96"/>
      <c r="CB607" s="96"/>
      <c r="CC607" s="96"/>
      <c r="CD607" s="96"/>
      <c r="CE607" s="96"/>
      <c r="CF607" s="96"/>
      <c r="CG607" s="96"/>
      <c r="CH607" s="96"/>
      <c r="CI607" s="209"/>
      <c r="CJ607" s="209"/>
      <c r="CK607" s="209"/>
      <c r="CL607" s="209"/>
      <c r="CM607" s="209"/>
      <c r="CN607" s="209"/>
      <c r="CO607" s="209"/>
      <c r="CP607" s="209"/>
      <c r="CQ607" s="209"/>
      <c r="CR607" s="209"/>
      <c r="CS607" s="209"/>
      <c r="CT607" s="209"/>
      <c r="CU607" s="209"/>
      <c r="CV607" s="209"/>
      <c r="CW607" s="183"/>
      <c r="CX607" s="183"/>
      <c r="CY607" s="96"/>
      <c r="CZ607" s="96"/>
      <c r="DA607" s="96"/>
      <c r="DB607" s="96"/>
      <c r="DC607" s="96"/>
      <c r="DD607" s="96"/>
      <c r="DE607" s="96"/>
      <c r="DF607" s="96"/>
      <c r="DG607" s="96"/>
      <c r="DH607" s="96"/>
      <c r="DI607" s="96"/>
      <c r="DJ607" s="96"/>
      <c r="DK607" s="96"/>
      <c r="DL607" s="96"/>
      <c r="DM607" s="96"/>
      <c r="DN607" s="96"/>
      <c r="DO607" s="96"/>
      <c r="DP607" s="96"/>
      <c r="DQ607" s="96"/>
      <c r="DR607" s="96"/>
      <c r="DS607" s="96"/>
      <c r="DT607" s="96"/>
      <c r="DU607" s="96"/>
      <c r="DV607" s="96"/>
      <c r="DW607" s="96"/>
      <c r="DX607" s="96"/>
      <c r="DY607" s="96"/>
      <c r="DZ607" s="96"/>
      <c r="EA607" s="96"/>
      <c r="EB607" s="96"/>
      <c r="EC607" s="96"/>
      <c r="ED607" s="96"/>
      <c r="EE607" s="96"/>
      <c r="EF607" s="96"/>
      <c r="EG607" s="96"/>
      <c r="EH607" s="96"/>
    </row>
    <row r="608" spans="2:216">
      <c r="B608" s="104" t="s">
        <v>779</v>
      </c>
      <c r="C608" s="106" t="s">
        <v>694</v>
      </c>
      <c r="H608" s="96"/>
      <c r="I608" s="96"/>
      <c r="J608" s="96"/>
      <c r="K608" s="96"/>
      <c r="L608" s="96"/>
      <c r="M608" s="96"/>
      <c r="N608" s="96"/>
      <c r="O608" s="96"/>
      <c r="P608" s="96"/>
      <c r="Q608" s="96"/>
      <c r="R608" s="96"/>
      <c r="S608" s="96"/>
      <c r="T608" s="183"/>
      <c r="U608" s="96"/>
      <c r="V608" s="96"/>
      <c r="W608" s="96"/>
      <c r="X608" s="96"/>
      <c r="Y608" s="96"/>
      <c r="Z608" s="96"/>
      <c r="AA608" s="96"/>
      <c r="AB608" s="96"/>
      <c r="AC608" s="96"/>
      <c r="AD608" s="96"/>
      <c r="AE608" s="96"/>
      <c r="AF608" s="93"/>
      <c r="AG608" s="93"/>
      <c r="AH608" s="183"/>
      <c r="AI608" s="183"/>
      <c r="AJ608" s="183"/>
      <c r="AK608" s="183"/>
      <c r="AL608" s="183"/>
      <c r="AM608" s="183"/>
      <c r="AN608" s="183"/>
      <c r="AO608" s="183"/>
      <c r="AP608" s="183"/>
      <c r="AQ608" s="183"/>
      <c r="AR608" s="183"/>
      <c r="AS608" s="183"/>
      <c r="AT608" s="183"/>
      <c r="AU608" s="183"/>
      <c r="AV608" s="183"/>
      <c r="AW608" s="183"/>
      <c r="AX608" s="183"/>
      <c r="AY608" s="183"/>
      <c r="AZ608" s="96"/>
      <c r="BA608" s="96"/>
      <c r="BB608" s="96"/>
      <c r="BC608" s="96"/>
      <c r="BD608" s="96"/>
      <c r="BE608" s="96"/>
      <c r="BF608" s="96"/>
      <c r="BG608" s="96"/>
      <c r="BH608" s="96"/>
      <c r="BI608" s="96"/>
      <c r="BJ608" s="96"/>
      <c r="BK608" s="96"/>
      <c r="BL608" s="96"/>
      <c r="BM608" s="96"/>
      <c r="BN608" s="96"/>
      <c r="BO608" s="96"/>
      <c r="BP608" s="96"/>
      <c r="BQ608" s="96"/>
      <c r="BR608" s="96"/>
      <c r="BS608" s="96"/>
      <c r="BT608" s="96"/>
      <c r="BU608" s="96"/>
      <c r="BV608" s="96"/>
      <c r="BW608" s="96"/>
      <c r="BX608" s="96"/>
      <c r="BY608" s="96"/>
      <c r="BZ608" s="96"/>
      <c r="CA608" s="96"/>
      <c r="CB608" s="96"/>
      <c r="CC608" s="96"/>
      <c r="CD608" s="96"/>
      <c r="CE608" s="96"/>
      <c r="CF608" s="96"/>
      <c r="CG608" s="96"/>
      <c r="CH608" s="96"/>
      <c r="CI608" s="209"/>
      <c r="CJ608" s="209"/>
      <c r="CK608" s="209"/>
      <c r="CL608" s="209"/>
      <c r="CM608" s="209"/>
      <c r="CN608" s="209"/>
      <c r="CO608" s="209"/>
      <c r="CP608" s="209"/>
      <c r="CQ608" s="209"/>
      <c r="CR608" s="209"/>
      <c r="CS608" s="209"/>
      <c r="CT608" s="209"/>
      <c r="CU608" s="209"/>
      <c r="CV608" s="209"/>
      <c r="CW608" s="183"/>
      <c r="CX608" s="183"/>
      <c r="CY608" s="96"/>
      <c r="CZ608" s="96"/>
      <c r="DA608" s="96"/>
      <c r="DB608" s="96"/>
      <c r="DC608" s="96"/>
      <c r="DD608" s="96"/>
      <c r="DE608" s="96"/>
      <c r="DF608" s="96"/>
      <c r="DG608" s="96"/>
      <c r="DH608" s="96"/>
      <c r="DI608" s="96"/>
      <c r="DJ608" s="96"/>
      <c r="DK608" s="96"/>
      <c r="DL608" s="96"/>
      <c r="DM608" s="96"/>
      <c r="DN608" s="96"/>
      <c r="DO608" s="96"/>
      <c r="DP608" s="96"/>
      <c r="DQ608" s="96"/>
      <c r="DR608" s="96"/>
      <c r="DS608" s="96"/>
      <c r="DT608" s="96"/>
      <c r="DU608" s="96"/>
      <c r="DV608" s="96"/>
      <c r="DW608" s="96"/>
      <c r="DX608" s="96"/>
      <c r="DY608" s="96"/>
      <c r="DZ608" s="96"/>
      <c r="EA608" s="96"/>
      <c r="EB608" s="96"/>
      <c r="EC608" s="96"/>
      <c r="ED608" s="96"/>
      <c r="EE608" s="96"/>
      <c r="EF608" s="96"/>
      <c r="EG608" s="96"/>
      <c r="EH608" s="96"/>
    </row>
    <row r="609" spans="2:138">
      <c r="B609" s="104" t="s">
        <v>751</v>
      </c>
      <c r="C609" s="106" t="s">
        <v>694</v>
      </c>
      <c r="H609" s="96"/>
      <c r="I609" s="96"/>
      <c r="J609" s="96"/>
      <c r="K609" s="96"/>
      <c r="L609" s="96"/>
      <c r="M609" s="96"/>
      <c r="N609" s="96"/>
      <c r="O609" s="96"/>
      <c r="P609" s="96"/>
      <c r="Q609" s="96"/>
      <c r="R609" s="96"/>
      <c r="S609" s="96"/>
      <c r="T609" s="183"/>
      <c r="U609" s="96"/>
      <c r="V609" s="96"/>
      <c r="W609" s="96"/>
      <c r="X609" s="96"/>
      <c r="Y609" s="96"/>
      <c r="Z609" s="96"/>
      <c r="AA609" s="96"/>
      <c r="AB609" s="96"/>
      <c r="AC609" s="96"/>
      <c r="AD609" s="96"/>
      <c r="AE609" s="96"/>
      <c r="AF609" s="93"/>
      <c r="AG609" s="93"/>
      <c r="AH609" s="183"/>
      <c r="AI609" s="183"/>
      <c r="AJ609" s="183"/>
      <c r="AK609" s="183"/>
      <c r="AL609" s="183"/>
      <c r="AM609" s="183"/>
      <c r="AN609" s="183"/>
      <c r="AO609" s="183"/>
      <c r="AP609" s="183"/>
      <c r="AQ609" s="183"/>
      <c r="AR609" s="183"/>
      <c r="AS609" s="183"/>
      <c r="AT609" s="183"/>
      <c r="AU609" s="183"/>
      <c r="AV609" s="183"/>
      <c r="AW609" s="183"/>
      <c r="AX609" s="183"/>
      <c r="AY609" s="183"/>
      <c r="AZ609" s="96"/>
      <c r="BA609" s="96"/>
      <c r="BB609" s="96"/>
      <c r="BC609" s="96"/>
      <c r="BD609" s="96"/>
      <c r="BE609" s="96"/>
      <c r="BF609" s="96"/>
      <c r="BG609" s="96"/>
      <c r="BH609" s="96"/>
      <c r="BI609" s="96"/>
      <c r="BJ609" s="96"/>
      <c r="BK609" s="96"/>
      <c r="BL609" s="96"/>
      <c r="BM609" s="96"/>
      <c r="BN609" s="96"/>
      <c r="BO609" s="96"/>
      <c r="BP609" s="96"/>
      <c r="BQ609" s="96"/>
      <c r="BR609" s="96"/>
      <c r="BS609" s="96"/>
      <c r="BT609" s="96"/>
      <c r="BU609" s="96"/>
      <c r="BV609" s="96"/>
      <c r="BW609" s="96"/>
      <c r="BX609" s="96"/>
      <c r="BY609" s="96"/>
      <c r="BZ609" s="96"/>
      <c r="CA609" s="96"/>
      <c r="CB609" s="96"/>
      <c r="CC609" s="96"/>
      <c r="CD609" s="96"/>
      <c r="CE609" s="96"/>
      <c r="CF609" s="96"/>
      <c r="CG609" s="96"/>
      <c r="CH609" s="96"/>
      <c r="CI609" s="209"/>
      <c r="CJ609" s="209"/>
      <c r="CK609" s="209"/>
      <c r="CL609" s="209"/>
      <c r="CM609" s="209"/>
      <c r="CN609" s="209"/>
      <c r="CO609" s="209"/>
      <c r="CP609" s="209"/>
      <c r="CQ609" s="209"/>
      <c r="CR609" s="209"/>
      <c r="CS609" s="209"/>
      <c r="CT609" s="209"/>
      <c r="CU609" s="209"/>
      <c r="CV609" s="209"/>
      <c r="CW609" s="183"/>
      <c r="CX609" s="183"/>
      <c r="CY609" s="96"/>
      <c r="CZ609" s="96"/>
      <c r="DA609" s="96"/>
      <c r="DB609" s="96"/>
      <c r="DC609" s="96"/>
      <c r="DD609" s="96"/>
      <c r="DE609" s="96"/>
      <c r="DF609" s="96"/>
      <c r="DG609" s="96"/>
      <c r="DH609" s="96"/>
      <c r="DI609" s="96"/>
      <c r="DJ609" s="96"/>
      <c r="DK609" s="96"/>
      <c r="DL609" s="96"/>
      <c r="DM609" s="96"/>
      <c r="DN609" s="96"/>
      <c r="DO609" s="96"/>
      <c r="DP609" s="96"/>
      <c r="DQ609" s="96"/>
      <c r="DR609" s="96"/>
      <c r="DS609" s="96"/>
      <c r="DT609" s="96"/>
      <c r="DU609" s="96"/>
      <c r="DV609" s="96"/>
      <c r="DW609" s="96"/>
      <c r="DX609" s="96"/>
      <c r="DY609" s="96"/>
      <c r="DZ609" s="96"/>
      <c r="EA609" s="96"/>
      <c r="EB609" s="96"/>
      <c r="EC609" s="96"/>
      <c r="ED609" s="96"/>
      <c r="EE609" s="96"/>
      <c r="EF609" s="96"/>
      <c r="EG609" s="96"/>
      <c r="EH609" s="96"/>
    </row>
    <row r="610" spans="2:138">
      <c r="B610" s="104" t="s">
        <v>752</v>
      </c>
      <c r="C610" s="106" t="s">
        <v>694</v>
      </c>
      <c r="H610" s="96"/>
      <c r="I610" s="96"/>
      <c r="J610" s="96"/>
      <c r="K610" s="96"/>
      <c r="L610" s="96"/>
      <c r="M610" s="96"/>
      <c r="N610" s="96"/>
      <c r="O610" s="96"/>
      <c r="P610" s="96"/>
      <c r="Q610" s="96"/>
      <c r="R610" s="96"/>
      <c r="S610" s="96"/>
      <c r="T610" s="183"/>
      <c r="U610" s="96"/>
      <c r="V610" s="96"/>
      <c r="W610" s="96"/>
      <c r="X610" s="96"/>
      <c r="Y610" s="96"/>
      <c r="Z610" s="96"/>
      <c r="AA610" s="96"/>
      <c r="AB610" s="96"/>
      <c r="AC610" s="96"/>
      <c r="AD610" s="96"/>
      <c r="AE610" s="96"/>
      <c r="AF610" s="93"/>
      <c r="AG610" s="93"/>
      <c r="AH610" s="183"/>
      <c r="AI610" s="183"/>
      <c r="AJ610" s="183"/>
      <c r="AK610" s="183"/>
      <c r="AL610" s="183"/>
      <c r="AM610" s="183"/>
      <c r="AN610" s="183"/>
      <c r="AO610" s="183"/>
      <c r="AP610" s="183"/>
      <c r="AQ610" s="183"/>
      <c r="AR610" s="183"/>
      <c r="AS610" s="183"/>
      <c r="AT610" s="183"/>
      <c r="AU610" s="183"/>
      <c r="AV610" s="183"/>
      <c r="AW610" s="183"/>
      <c r="AX610" s="183"/>
      <c r="AY610" s="183"/>
      <c r="AZ610" s="96"/>
      <c r="BA610" s="96"/>
      <c r="BB610" s="96"/>
      <c r="BC610" s="96"/>
      <c r="BD610" s="96"/>
      <c r="BE610" s="96"/>
      <c r="BF610" s="96"/>
      <c r="BG610" s="96"/>
      <c r="BH610" s="96"/>
      <c r="BI610" s="96"/>
      <c r="BJ610" s="96"/>
      <c r="BK610" s="96"/>
      <c r="BL610" s="96"/>
      <c r="BM610" s="96"/>
      <c r="BN610" s="96"/>
      <c r="BO610" s="96"/>
      <c r="BP610" s="96"/>
      <c r="BQ610" s="96"/>
      <c r="BR610" s="96"/>
      <c r="BS610" s="96"/>
      <c r="BT610" s="96"/>
      <c r="BU610" s="96"/>
      <c r="BV610" s="96"/>
      <c r="BW610" s="96"/>
      <c r="BX610" s="96"/>
      <c r="BY610" s="96"/>
      <c r="BZ610" s="96"/>
      <c r="CA610" s="96"/>
      <c r="CB610" s="96"/>
      <c r="CC610" s="96"/>
      <c r="CD610" s="96"/>
      <c r="CE610" s="96"/>
      <c r="CF610" s="96"/>
      <c r="CG610" s="96"/>
      <c r="CH610" s="96"/>
      <c r="CI610" s="209"/>
      <c r="CJ610" s="209"/>
      <c r="CK610" s="209"/>
      <c r="CL610" s="209"/>
      <c r="CM610" s="209"/>
      <c r="CN610" s="209"/>
      <c r="CO610" s="209"/>
      <c r="CP610" s="209"/>
      <c r="CQ610" s="209"/>
      <c r="CR610" s="209"/>
      <c r="CS610" s="209"/>
      <c r="CT610" s="209"/>
      <c r="CU610" s="209"/>
      <c r="CV610" s="209"/>
      <c r="CW610" s="183"/>
      <c r="CX610" s="183"/>
      <c r="CY610" s="96"/>
      <c r="CZ610" s="96"/>
      <c r="DA610" s="96"/>
      <c r="DB610" s="96"/>
      <c r="DC610" s="96"/>
      <c r="DD610" s="96"/>
      <c r="DE610" s="96"/>
      <c r="DF610" s="96"/>
      <c r="DG610" s="96"/>
      <c r="DH610" s="96"/>
      <c r="DI610" s="96"/>
      <c r="DJ610" s="96"/>
      <c r="DK610" s="96"/>
      <c r="DL610" s="96"/>
      <c r="DM610" s="96"/>
      <c r="DN610" s="96"/>
      <c r="DO610" s="96"/>
      <c r="DP610" s="96"/>
      <c r="DQ610" s="96"/>
      <c r="DR610" s="96"/>
      <c r="DS610" s="96"/>
      <c r="DT610" s="96"/>
      <c r="DU610" s="96"/>
      <c r="DV610" s="96"/>
      <c r="DW610" s="96"/>
      <c r="DX610" s="96"/>
      <c r="DY610" s="96"/>
      <c r="DZ610" s="96"/>
      <c r="EA610" s="96"/>
      <c r="EB610" s="96"/>
      <c r="EC610" s="96"/>
      <c r="ED610" s="96"/>
      <c r="EE610" s="96"/>
      <c r="EF610" s="96"/>
      <c r="EG610" s="96"/>
      <c r="EH610" s="96"/>
    </row>
    <row r="611" spans="2:138" s="264" customFormat="1">
      <c r="B611" s="255" t="s">
        <v>753</v>
      </c>
      <c r="C611" s="254"/>
      <c r="D611" s="263"/>
      <c r="E611" s="263"/>
      <c r="F611" s="263"/>
      <c r="H611" s="269"/>
      <c r="I611" s="269"/>
      <c r="J611" s="269"/>
      <c r="K611" s="269"/>
      <c r="L611" s="269"/>
      <c r="M611" s="269"/>
      <c r="N611" s="269"/>
      <c r="O611" s="269"/>
      <c r="P611" s="269"/>
      <c r="Q611" s="269"/>
      <c r="R611" s="269"/>
      <c r="S611" s="269"/>
      <c r="T611" s="268"/>
      <c r="U611" s="269"/>
      <c r="V611" s="269"/>
      <c r="W611" s="269"/>
      <c r="X611" s="269"/>
      <c r="Y611" s="269"/>
      <c r="Z611" s="269"/>
      <c r="AA611" s="269"/>
      <c r="AB611" s="269"/>
      <c r="AC611" s="269"/>
      <c r="AD611" s="269"/>
      <c r="AE611" s="269"/>
      <c r="AF611" s="269"/>
      <c r="AG611" s="269"/>
      <c r="AH611" s="268"/>
      <c r="AI611" s="268"/>
      <c r="AJ611" s="268"/>
      <c r="AK611" s="268"/>
      <c r="AL611" s="268"/>
      <c r="AM611" s="268"/>
      <c r="AN611" s="268"/>
      <c r="AO611" s="268"/>
      <c r="AP611" s="268"/>
      <c r="AQ611" s="268"/>
      <c r="AR611" s="268"/>
      <c r="AS611" s="268"/>
      <c r="AT611" s="268"/>
      <c r="AU611" s="268"/>
      <c r="AV611" s="268"/>
      <c r="AW611" s="268"/>
      <c r="AX611" s="268"/>
      <c r="AY611" s="268"/>
      <c r="AZ611" s="269"/>
      <c r="BA611" s="269"/>
      <c r="BB611" s="269"/>
      <c r="BC611" s="269"/>
      <c r="BD611" s="269"/>
      <c r="BE611" s="269"/>
      <c r="BF611" s="269"/>
      <c r="BG611" s="269"/>
      <c r="BH611" s="269"/>
      <c r="BI611" s="269"/>
      <c r="BJ611" s="269"/>
      <c r="BK611" s="269"/>
      <c r="BL611" s="269"/>
      <c r="BM611" s="269"/>
      <c r="BN611" s="269"/>
      <c r="BO611" s="269"/>
      <c r="BP611" s="269"/>
      <c r="BQ611" s="269"/>
      <c r="BR611" s="269"/>
      <c r="BS611" s="269"/>
      <c r="BT611" s="269"/>
      <c r="BU611" s="269"/>
      <c r="BV611" s="269"/>
      <c r="BW611" s="269"/>
      <c r="BX611" s="269"/>
      <c r="BY611" s="269"/>
      <c r="BZ611" s="269"/>
      <c r="CA611" s="269"/>
      <c r="CB611" s="269"/>
      <c r="CC611" s="269"/>
      <c r="CD611" s="269"/>
      <c r="CE611" s="269"/>
      <c r="CF611" s="269"/>
      <c r="CG611" s="269"/>
      <c r="CH611" s="269"/>
      <c r="CI611" s="268"/>
      <c r="CJ611" s="268"/>
      <c r="CK611" s="268"/>
      <c r="CL611" s="268"/>
      <c r="CM611" s="268"/>
      <c r="CN611" s="268"/>
      <c r="CO611" s="268"/>
      <c r="CP611" s="268"/>
      <c r="CQ611" s="268"/>
      <c r="CR611" s="268"/>
      <c r="CS611" s="268"/>
      <c r="CT611" s="268"/>
      <c r="CU611" s="268"/>
      <c r="CV611" s="273"/>
      <c r="CW611" s="268"/>
      <c r="CX611" s="269"/>
      <c r="CY611" s="269"/>
      <c r="CZ611" s="269"/>
      <c r="DA611" s="269"/>
      <c r="DB611" s="269"/>
      <c r="DC611" s="269"/>
      <c r="DD611" s="269"/>
      <c r="DE611" s="269"/>
      <c r="DF611" s="269"/>
      <c r="DG611" s="269"/>
      <c r="DH611" s="269"/>
      <c r="DI611" s="269"/>
      <c r="DJ611" s="269"/>
      <c r="DK611" s="269"/>
      <c r="DL611" s="269"/>
      <c r="DM611" s="269"/>
      <c r="DN611" s="269"/>
      <c r="DO611" s="269"/>
      <c r="DP611" s="269"/>
      <c r="DQ611" s="269"/>
      <c r="DR611" s="269"/>
      <c r="DS611" s="269"/>
      <c r="DT611" s="269"/>
      <c r="DU611" s="269"/>
      <c r="DV611" s="269"/>
      <c r="DW611" s="269"/>
      <c r="DX611" s="269"/>
      <c r="DY611" s="269"/>
      <c r="DZ611" s="269"/>
      <c r="EA611" s="269"/>
      <c r="EB611" s="269"/>
      <c r="EC611" s="269"/>
      <c r="ED611" s="269"/>
      <c r="EE611" s="269"/>
      <c r="EF611" s="269"/>
      <c r="EG611" s="269"/>
      <c r="EH611" s="269"/>
    </row>
    <row r="612" spans="2:138">
      <c r="B612" s="104" t="s">
        <v>753</v>
      </c>
      <c r="C612" s="106" t="s">
        <v>694</v>
      </c>
      <c r="H612" s="96"/>
      <c r="I612" s="96"/>
      <c r="J612" s="96"/>
      <c r="K612" s="96"/>
      <c r="L612" s="96"/>
      <c r="M612" s="96"/>
      <c r="N612" s="96"/>
      <c r="O612" s="96"/>
      <c r="P612" s="96"/>
      <c r="Q612" s="96"/>
      <c r="R612" s="96"/>
      <c r="S612" s="96"/>
      <c r="T612" s="183"/>
      <c r="U612" s="96"/>
      <c r="V612" s="96"/>
      <c r="W612" s="96"/>
      <c r="X612" s="96"/>
      <c r="Y612" s="96"/>
      <c r="Z612" s="96"/>
      <c r="AA612" s="96"/>
      <c r="AB612" s="96"/>
      <c r="AC612" s="96"/>
      <c r="AD612" s="96"/>
      <c r="AE612" s="96"/>
      <c r="AF612" s="93"/>
      <c r="AG612" s="93"/>
      <c r="AH612" s="183"/>
      <c r="AI612" s="183"/>
      <c r="AJ612" s="183"/>
      <c r="AK612" s="183"/>
      <c r="AL612" s="183"/>
      <c r="AM612" s="183"/>
      <c r="AN612" s="183"/>
      <c r="AO612" s="183"/>
      <c r="AP612" s="183"/>
      <c r="AQ612" s="183"/>
      <c r="AR612" s="183"/>
      <c r="AS612" s="183"/>
      <c r="AT612" s="183"/>
      <c r="AU612" s="183"/>
      <c r="AV612" s="183"/>
      <c r="AW612" s="183"/>
      <c r="AX612" s="183"/>
      <c r="AY612" s="183"/>
      <c r="AZ612" s="96"/>
      <c r="BA612" s="96"/>
      <c r="BB612" s="96"/>
      <c r="BC612" s="96"/>
      <c r="BD612" s="96"/>
      <c r="BE612" s="96"/>
      <c r="BF612" s="96"/>
      <c r="BG612" s="96"/>
      <c r="BH612" s="96"/>
      <c r="BI612" s="96"/>
      <c r="BJ612" s="96"/>
      <c r="BK612" s="96"/>
      <c r="BL612" s="96"/>
      <c r="BM612" s="96"/>
      <c r="BN612" s="96"/>
      <c r="BO612" s="96"/>
      <c r="BP612" s="96"/>
      <c r="BQ612" s="96"/>
      <c r="BR612" s="96"/>
      <c r="BS612" s="96"/>
      <c r="BT612" s="96"/>
      <c r="BU612" s="96"/>
      <c r="BV612" s="96"/>
      <c r="BW612" s="96"/>
      <c r="BX612" s="96"/>
      <c r="BY612" s="96"/>
      <c r="BZ612" s="96"/>
      <c r="CA612" s="96"/>
      <c r="CB612" s="96"/>
      <c r="CC612" s="96"/>
      <c r="CD612" s="96"/>
      <c r="CE612" s="96"/>
      <c r="CF612" s="96"/>
      <c r="CG612" s="96"/>
      <c r="CH612" s="96"/>
      <c r="CI612" s="209"/>
      <c r="CJ612" s="209"/>
      <c r="CK612" s="209"/>
      <c r="CL612" s="209"/>
      <c r="CM612" s="209"/>
      <c r="CN612" s="209"/>
      <c r="CO612" s="209"/>
      <c r="CP612" s="209"/>
      <c r="CQ612" s="209"/>
      <c r="CR612" s="209"/>
      <c r="CS612" s="209"/>
      <c r="CT612" s="209"/>
      <c r="CU612" s="209"/>
      <c r="CV612" s="209"/>
      <c r="CW612" s="183"/>
      <c r="CX612" s="183"/>
      <c r="CY612" s="96"/>
      <c r="CZ612" s="96"/>
      <c r="DA612" s="96"/>
      <c r="DB612" s="96"/>
      <c r="DC612" s="96"/>
      <c r="DD612" s="96"/>
      <c r="DE612" s="96"/>
      <c r="DF612" s="96"/>
      <c r="DG612" s="96"/>
      <c r="DH612" s="96"/>
      <c r="DI612" s="96"/>
      <c r="DJ612" s="96"/>
      <c r="DK612" s="96"/>
      <c r="DL612" s="96"/>
      <c r="DM612" s="96"/>
      <c r="DN612" s="96"/>
      <c r="DO612" s="96"/>
      <c r="DP612" s="96"/>
      <c r="DQ612" s="96"/>
      <c r="DR612" s="96"/>
      <c r="DS612" s="96"/>
      <c r="DT612" s="96"/>
      <c r="DU612" s="96"/>
      <c r="DV612" s="96"/>
      <c r="DW612" s="96"/>
      <c r="DX612" s="96"/>
      <c r="DY612" s="96"/>
      <c r="DZ612" s="96"/>
      <c r="EA612" s="96"/>
      <c r="EB612" s="96"/>
      <c r="EC612" s="96"/>
      <c r="ED612" s="96"/>
      <c r="EE612" s="96"/>
      <c r="EF612" s="96"/>
      <c r="EG612" s="96"/>
      <c r="EH612" s="96"/>
    </row>
    <row r="613" spans="2:138" s="264" customFormat="1">
      <c r="B613" s="255" t="s">
        <v>754</v>
      </c>
      <c r="C613" s="254"/>
      <c r="D613" s="263"/>
      <c r="E613" s="263"/>
      <c r="F613" s="263"/>
      <c r="H613" s="269"/>
      <c r="I613" s="269"/>
      <c r="J613" s="269"/>
      <c r="K613" s="269"/>
      <c r="L613" s="269"/>
      <c r="M613" s="269"/>
      <c r="N613" s="269"/>
      <c r="O613" s="269"/>
      <c r="P613" s="269"/>
      <c r="Q613" s="269"/>
      <c r="R613" s="269"/>
      <c r="S613" s="269"/>
      <c r="T613" s="268"/>
      <c r="U613" s="269"/>
      <c r="V613" s="269"/>
      <c r="W613" s="269"/>
      <c r="X613" s="269"/>
      <c r="Y613" s="269"/>
      <c r="Z613" s="269"/>
      <c r="AA613" s="269"/>
      <c r="AB613" s="269"/>
      <c r="AC613" s="269"/>
      <c r="AD613" s="269"/>
      <c r="AE613" s="269"/>
      <c r="AF613" s="269"/>
      <c r="AG613" s="269"/>
      <c r="AH613" s="268"/>
      <c r="AI613" s="268"/>
      <c r="AJ613" s="268"/>
      <c r="AK613" s="268"/>
      <c r="AL613" s="268"/>
      <c r="AM613" s="268"/>
      <c r="AN613" s="268"/>
      <c r="AO613" s="268"/>
      <c r="AP613" s="268"/>
      <c r="AQ613" s="268"/>
      <c r="AR613" s="268"/>
      <c r="AS613" s="268"/>
      <c r="AT613" s="268"/>
      <c r="AU613" s="268"/>
      <c r="AV613" s="268"/>
      <c r="AW613" s="268"/>
      <c r="AX613" s="268"/>
      <c r="AY613" s="268"/>
      <c r="AZ613" s="269"/>
      <c r="BA613" s="269"/>
      <c r="BB613" s="269"/>
      <c r="BC613" s="269"/>
      <c r="BD613" s="269"/>
      <c r="BE613" s="269"/>
      <c r="BF613" s="269"/>
      <c r="BG613" s="269"/>
      <c r="BH613" s="269"/>
      <c r="BI613" s="269"/>
      <c r="BJ613" s="269"/>
      <c r="BK613" s="269"/>
      <c r="BL613" s="269"/>
      <c r="BM613" s="269"/>
      <c r="BN613" s="269"/>
      <c r="BO613" s="269"/>
      <c r="BP613" s="269"/>
      <c r="BQ613" s="269"/>
      <c r="BR613" s="269"/>
      <c r="BS613" s="269"/>
      <c r="BT613" s="269"/>
      <c r="BU613" s="269"/>
      <c r="BV613" s="269"/>
      <c r="BW613" s="269"/>
      <c r="BX613" s="269"/>
      <c r="BY613" s="269"/>
      <c r="BZ613" s="269"/>
      <c r="CA613" s="269"/>
      <c r="CB613" s="269"/>
      <c r="CC613" s="269"/>
      <c r="CD613" s="269"/>
      <c r="CE613" s="269"/>
      <c r="CF613" s="269"/>
      <c r="CG613" s="269"/>
      <c r="CH613" s="269"/>
      <c r="CI613" s="268"/>
      <c r="CJ613" s="268"/>
      <c r="CK613" s="268"/>
      <c r="CL613" s="268"/>
      <c r="CM613" s="268"/>
      <c r="CN613" s="268"/>
      <c r="CO613" s="268"/>
      <c r="CP613" s="268"/>
      <c r="CQ613" s="268"/>
      <c r="CR613" s="268"/>
      <c r="CS613" s="268"/>
      <c r="CT613" s="268"/>
      <c r="CU613" s="268"/>
      <c r="CV613" s="273"/>
      <c r="CW613" s="268"/>
      <c r="CX613" s="269"/>
      <c r="CY613" s="269"/>
      <c r="CZ613" s="269"/>
      <c r="DA613" s="269"/>
      <c r="DB613" s="269"/>
      <c r="DC613" s="269"/>
      <c r="DD613" s="269"/>
      <c r="DE613" s="269"/>
      <c r="DF613" s="269"/>
      <c r="DG613" s="269"/>
      <c r="DH613" s="269"/>
      <c r="DI613" s="269"/>
      <c r="DJ613" s="269"/>
      <c r="DK613" s="269"/>
      <c r="DL613" s="269"/>
      <c r="DM613" s="269"/>
      <c r="DN613" s="269"/>
      <c r="DO613" s="269"/>
      <c r="DP613" s="269"/>
      <c r="DQ613" s="269"/>
      <c r="DR613" s="269"/>
      <c r="DS613" s="269"/>
      <c r="DT613" s="269"/>
      <c r="DU613" s="269"/>
      <c r="DV613" s="269"/>
      <c r="DW613" s="269"/>
      <c r="DX613" s="269"/>
      <c r="DY613" s="269"/>
      <c r="DZ613" s="269"/>
      <c r="EA613" s="269"/>
      <c r="EB613" s="269"/>
      <c r="EC613" s="269"/>
      <c r="ED613" s="269"/>
      <c r="EE613" s="269"/>
      <c r="EF613" s="269"/>
      <c r="EG613" s="269"/>
      <c r="EH613" s="269"/>
    </row>
    <row r="614" spans="2:138">
      <c r="B614" s="104" t="s">
        <v>780</v>
      </c>
      <c r="C614" s="106" t="s">
        <v>694</v>
      </c>
      <c r="H614" s="96"/>
      <c r="I614" s="96"/>
      <c r="J614" s="96"/>
      <c r="K614" s="96"/>
      <c r="L614" s="96"/>
      <c r="M614" s="96"/>
      <c r="N614" s="96"/>
      <c r="O614" s="96"/>
      <c r="P614" s="96"/>
      <c r="Q614" s="96"/>
      <c r="R614" s="96"/>
      <c r="S614" s="96"/>
      <c r="T614" s="183"/>
      <c r="U614" s="96"/>
      <c r="V614" s="96"/>
      <c r="W614" s="96"/>
      <c r="X614" s="96"/>
      <c r="Y614" s="96"/>
      <c r="Z614" s="96"/>
      <c r="AA614" s="96"/>
      <c r="AB614" s="96"/>
      <c r="AC614" s="96"/>
      <c r="AD614" s="96"/>
      <c r="AE614" s="96"/>
      <c r="AF614" s="93"/>
      <c r="AG614" s="93"/>
      <c r="AH614" s="183"/>
      <c r="AI614" s="183"/>
      <c r="AJ614" s="183"/>
      <c r="AK614" s="183"/>
      <c r="AL614" s="183"/>
      <c r="AM614" s="183"/>
      <c r="AN614" s="183"/>
      <c r="AO614" s="183"/>
      <c r="AP614" s="183"/>
      <c r="AQ614" s="183"/>
      <c r="AR614" s="183"/>
      <c r="AS614" s="183"/>
      <c r="AT614" s="183"/>
      <c r="AU614" s="183"/>
      <c r="AV614" s="183"/>
      <c r="AW614" s="183"/>
      <c r="AX614" s="183"/>
      <c r="AY614" s="183"/>
      <c r="AZ614" s="96"/>
      <c r="BA614" s="96"/>
      <c r="BB614" s="96"/>
      <c r="BC614" s="96"/>
      <c r="BD614" s="96"/>
      <c r="BE614" s="96"/>
      <c r="BF614" s="96"/>
      <c r="BG614" s="96"/>
      <c r="BH614" s="96"/>
      <c r="BI614" s="96"/>
      <c r="BJ614" s="96"/>
      <c r="BK614" s="96"/>
      <c r="BL614" s="96"/>
      <c r="BM614" s="96"/>
      <c r="BN614" s="96"/>
      <c r="BO614" s="96"/>
      <c r="BP614" s="96"/>
      <c r="BQ614" s="96"/>
      <c r="BR614" s="96"/>
      <c r="BS614" s="96"/>
      <c r="BT614" s="96"/>
      <c r="BU614" s="96"/>
      <c r="BV614" s="96"/>
      <c r="BW614" s="96"/>
      <c r="BX614" s="96"/>
      <c r="BY614" s="96"/>
      <c r="BZ614" s="96"/>
      <c r="CA614" s="96"/>
      <c r="CB614" s="96"/>
      <c r="CC614" s="96"/>
      <c r="CD614" s="96"/>
      <c r="CE614" s="96"/>
      <c r="CF614" s="96"/>
      <c r="CG614" s="96"/>
      <c r="CH614" s="96"/>
      <c r="CI614" s="209"/>
      <c r="CJ614" s="209"/>
      <c r="CK614" s="209"/>
      <c r="CL614" s="209"/>
      <c r="CM614" s="209"/>
      <c r="CN614" s="209"/>
      <c r="CO614" s="209"/>
      <c r="CP614" s="209"/>
      <c r="CQ614" s="209"/>
      <c r="CR614" s="209"/>
      <c r="CS614" s="209"/>
      <c r="CT614" s="209"/>
      <c r="CU614" s="209"/>
      <c r="CV614" s="209"/>
      <c r="CW614" s="183"/>
      <c r="CX614" s="183"/>
      <c r="CY614" s="96"/>
      <c r="CZ614" s="96"/>
      <c r="DA614" s="96"/>
      <c r="DB614" s="96"/>
      <c r="DC614" s="96"/>
      <c r="DD614" s="96"/>
      <c r="DE614" s="96"/>
      <c r="DF614" s="96"/>
      <c r="DG614" s="96"/>
      <c r="DH614" s="96"/>
      <c r="DI614" s="96"/>
      <c r="DJ614" s="96"/>
      <c r="DK614" s="96"/>
      <c r="DL614" s="96"/>
      <c r="DM614" s="96"/>
      <c r="DN614" s="96"/>
      <c r="DO614" s="96"/>
      <c r="DP614" s="96"/>
      <c r="DQ614" s="96"/>
      <c r="DR614" s="96"/>
      <c r="DS614" s="96"/>
      <c r="DT614" s="96"/>
      <c r="DU614" s="96"/>
      <c r="DV614" s="96"/>
      <c r="DW614" s="96"/>
      <c r="DX614" s="96"/>
      <c r="DY614" s="96"/>
      <c r="DZ614" s="96"/>
      <c r="EA614" s="96"/>
      <c r="EB614" s="96"/>
      <c r="EC614" s="96"/>
      <c r="ED614" s="96"/>
      <c r="EE614" s="96"/>
      <c r="EF614" s="96"/>
      <c r="EG614" s="96"/>
      <c r="EH614" s="96"/>
    </row>
    <row r="615" spans="2:138">
      <c r="B615" s="104" t="s">
        <v>781</v>
      </c>
      <c r="C615" s="106" t="s">
        <v>694</v>
      </c>
      <c r="H615" s="96"/>
      <c r="I615" s="96"/>
      <c r="J615" s="96"/>
      <c r="K615" s="96"/>
      <c r="L615" s="96"/>
      <c r="M615" s="96"/>
      <c r="N615" s="96"/>
      <c r="O615" s="96"/>
      <c r="P615" s="96"/>
      <c r="Q615" s="96"/>
      <c r="R615" s="96"/>
      <c r="S615" s="96"/>
      <c r="T615" s="183"/>
      <c r="U615" s="96"/>
      <c r="V615" s="96"/>
      <c r="W615" s="96"/>
      <c r="X615" s="96"/>
      <c r="Y615" s="96"/>
      <c r="Z615" s="96"/>
      <c r="AA615" s="96"/>
      <c r="AB615" s="96"/>
      <c r="AC615" s="96"/>
      <c r="AD615" s="96"/>
      <c r="AE615" s="96"/>
      <c r="AF615" s="93"/>
      <c r="AG615" s="93"/>
      <c r="AH615" s="183"/>
      <c r="AI615" s="183"/>
      <c r="AJ615" s="183"/>
      <c r="AK615" s="183"/>
      <c r="AL615" s="183"/>
      <c r="AM615" s="183"/>
      <c r="AN615" s="183"/>
      <c r="AO615" s="183"/>
      <c r="AP615" s="183"/>
      <c r="AQ615" s="183"/>
      <c r="AR615" s="183"/>
      <c r="AS615" s="183"/>
      <c r="AT615" s="183"/>
      <c r="AU615" s="183"/>
      <c r="AV615" s="183"/>
      <c r="AW615" s="183"/>
      <c r="AX615" s="183"/>
      <c r="AY615" s="183"/>
      <c r="AZ615" s="96"/>
      <c r="BA615" s="96"/>
      <c r="BB615" s="96"/>
      <c r="BC615" s="96"/>
      <c r="BD615" s="96"/>
      <c r="BE615" s="96"/>
      <c r="BF615" s="96"/>
      <c r="BG615" s="96"/>
      <c r="BH615" s="96"/>
      <c r="BI615" s="96"/>
      <c r="BJ615" s="96"/>
      <c r="BK615" s="96"/>
      <c r="BL615" s="96"/>
      <c r="BM615" s="96"/>
      <c r="BN615" s="96"/>
      <c r="BO615" s="96"/>
      <c r="BP615" s="96"/>
      <c r="BQ615" s="96"/>
      <c r="BR615" s="96"/>
      <c r="BS615" s="96"/>
      <c r="BT615" s="96"/>
      <c r="BU615" s="96"/>
      <c r="BV615" s="96"/>
      <c r="BW615" s="96"/>
      <c r="BX615" s="96"/>
      <c r="BY615" s="96"/>
      <c r="BZ615" s="96"/>
      <c r="CA615" s="96"/>
      <c r="CB615" s="96"/>
      <c r="CC615" s="96"/>
      <c r="CD615" s="96"/>
      <c r="CE615" s="96"/>
      <c r="CF615" s="96"/>
      <c r="CG615" s="96"/>
      <c r="CH615" s="96"/>
      <c r="CI615" s="209"/>
      <c r="CJ615" s="209"/>
      <c r="CK615" s="209"/>
      <c r="CL615" s="209"/>
      <c r="CM615" s="209"/>
      <c r="CN615" s="209"/>
      <c r="CO615" s="209"/>
      <c r="CP615" s="209"/>
      <c r="CQ615" s="209"/>
      <c r="CR615" s="209"/>
      <c r="CS615" s="209"/>
      <c r="CT615" s="209"/>
      <c r="CU615" s="209"/>
      <c r="CV615" s="209"/>
      <c r="CW615" s="183"/>
      <c r="CX615" s="183"/>
      <c r="CY615" s="96"/>
      <c r="CZ615" s="96"/>
      <c r="DA615" s="96"/>
      <c r="DB615" s="96"/>
      <c r="DC615" s="96"/>
      <c r="DD615" s="96"/>
      <c r="DE615" s="96"/>
      <c r="DF615" s="96"/>
      <c r="DG615" s="96"/>
      <c r="DH615" s="96"/>
      <c r="DI615" s="96"/>
      <c r="DJ615" s="96"/>
      <c r="DK615" s="96"/>
      <c r="DL615" s="96"/>
      <c r="DM615" s="96"/>
      <c r="DN615" s="96"/>
      <c r="DO615" s="96"/>
      <c r="DP615" s="96"/>
      <c r="DQ615" s="96"/>
      <c r="DR615" s="96"/>
      <c r="DS615" s="96"/>
      <c r="DT615" s="96"/>
      <c r="DU615" s="96"/>
      <c r="DV615" s="96"/>
      <c r="DW615" s="96"/>
      <c r="DX615" s="96"/>
      <c r="DY615" s="96"/>
      <c r="DZ615" s="96"/>
      <c r="EA615" s="96"/>
      <c r="EB615" s="96"/>
      <c r="EC615" s="96"/>
      <c r="ED615" s="96"/>
      <c r="EE615" s="96"/>
      <c r="EF615" s="96"/>
      <c r="EG615" s="96"/>
      <c r="EH615" s="96"/>
    </row>
    <row r="616" spans="2:138">
      <c r="B616" s="104" t="s">
        <v>782</v>
      </c>
      <c r="C616" s="106" t="s">
        <v>694</v>
      </c>
      <c r="H616" s="96"/>
      <c r="I616" s="96"/>
      <c r="J616" s="96"/>
      <c r="K616" s="96"/>
      <c r="L616" s="96"/>
      <c r="M616" s="96"/>
      <c r="N616" s="96"/>
      <c r="O616" s="96"/>
      <c r="P616" s="96"/>
      <c r="Q616" s="96"/>
      <c r="R616" s="96"/>
      <c r="S616" s="96"/>
      <c r="T616" s="183"/>
      <c r="U616" s="96"/>
      <c r="V616" s="96"/>
      <c r="W616" s="96"/>
      <c r="X616" s="96"/>
      <c r="Y616" s="96"/>
      <c r="Z616" s="96"/>
      <c r="AA616" s="96"/>
      <c r="AB616" s="96"/>
      <c r="AC616" s="96"/>
      <c r="AD616" s="96"/>
      <c r="AE616" s="96"/>
      <c r="AF616" s="93"/>
      <c r="AG616" s="93"/>
      <c r="AH616" s="183"/>
      <c r="AI616" s="183"/>
      <c r="AJ616" s="183"/>
      <c r="AK616" s="183"/>
      <c r="AL616" s="183"/>
      <c r="AM616" s="183"/>
      <c r="AN616" s="183"/>
      <c r="AO616" s="183"/>
      <c r="AP616" s="183"/>
      <c r="AQ616" s="183"/>
      <c r="AR616" s="183"/>
      <c r="AS616" s="183"/>
      <c r="AT616" s="183"/>
      <c r="AU616" s="183"/>
      <c r="AV616" s="183"/>
      <c r="AW616" s="183"/>
      <c r="AX616" s="183"/>
      <c r="AY616" s="183"/>
      <c r="AZ616" s="96"/>
      <c r="BA616" s="96"/>
      <c r="BB616" s="96"/>
      <c r="BC616" s="96"/>
      <c r="BD616" s="96"/>
      <c r="BE616" s="96"/>
      <c r="BF616" s="96"/>
      <c r="BG616" s="96"/>
      <c r="BH616" s="96"/>
      <c r="BI616" s="96"/>
      <c r="BJ616" s="96"/>
      <c r="BK616" s="96"/>
      <c r="BL616" s="96"/>
      <c r="BM616" s="96"/>
      <c r="BN616" s="96"/>
      <c r="BO616" s="96"/>
      <c r="BP616" s="96"/>
      <c r="BQ616" s="96"/>
      <c r="BR616" s="96"/>
      <c r="BS616" s="96"/>
      <c r="BT616" s="96"/>
      <c r="BU616" s="96"/>
      <c r="BV616" s="96"/>
      <c r="BW616" s="96"/>
      <c r="BX616" s="96"/>
      <c r="BY616" s="96"/>
      <c r="BZ616" s="96"/>
      <c r="CA616" s="96"/>
      <c r="CB616" s="96"/>
      <c r="CC616" s="96"/>
      <c r="CD616" s="96"/>
      <c r="CE616" s="96"/>
      <c r="CF616" s="96"/>
      <c r="CG616" s="96"/>
      <c r="CH616" s="96"/>
      <c r="CI616" s="209"/>
      <c r="CJ616" s="209"/>
      <c r="CK616" s="209"/>
      <c r="CL616" s="209"/>
      <c r="CM616" s="209"/>
      <c r="CN616" s="209"/>
      <c r="CO616" s="209"/>
      <c r="CP616" s="209"/>
      <c r="CQ616" s="209"/>
      <c r="CR616" s="209"/>
      <c r="CS616" s="209"/>
      <c r="CT616" s="209"/>
      <c r="CU616" s="209"/>
      <c r="CV616" s="209"/>
      <c r="CW616" s="183"/>
      <c r="CX616" s="183"/>
      <c r="CY616" s="96"/>
      <c r="CZ616" s="96"/>
      <c r="DA616" s="96"/>
      <c r="DB616" s="96"/>
      <c r="DC616" s="96"/>
      <c r="DD616" s="96"/>
      <c r="DE616" s="96"/>
      <c r="DF616" s="96"/>
      <c r="DG616" s="96"/>
      <c r="DH616" s="96"/>
      <c r="DI616" s="96"/>
      <c r="DJ616" s="96"/>
      <c r="DK616" s="96"/>
      <c r="DL616" s="96"/>
      <c r="DM616" s="96"/>
      <c r="DN616" s="96"/>
      <c r="DO616" s="96"/>
      <c r="DP616" s="96"/>
      <c r="DQ616" s="96"/>
      <c r="DR616" s="96"/>
      <c r="DS616" s="96"/>
      <c r="DT616" s="96"/>
      <c r="DU616" s="96"/>
      <c r="DV616" s="96"/>
      <c r="DW616" s="96"/>
      <c r="DX616" s="96"/>
      <c r="DY616" s="96"/>
      <c r="DZ616" s="96"/>
      <c r="EA616" s="96"/>
      <c r="EB616" s="96"/>
      <c r="EC616" s="96"/>
      <c r="ED616" s="96"/>
      <c r="EE616" s="96"/>
      <c r="EF616" s="96"/>
      <c r="EG616" s="96"/>
      <c r="EH616" s="96"/>
    </row>
    <row r="617" spans="2:138">
      <c r="B617" s="104" t="s">
        <v>758</v>
      </c>
      <c r="C617" s="106" t="s">
        <v>694</v>
      </c>
      <c r="H617" s="96"/>
      <c r="I617" s="96"/>
      <c r="J617" s="96"/>
      <c r="K617" s="96"/>
      <c r="L617" s="96"/>
      <c r="M617" s="96"/>
      <c r="N617" s="96"/>
      <c r="O617" s="96"/>
      <c r="P617" s="96"/>
      <c r="Q617" s="96"/>
      <c r="R617" s="96"/>
      <c r="S617" s="96"/>
      <c r="T617" s="183"/>
      <c r="U617" s="96"/>
      <c r="V617" s="96"/>
      <c r="W617" s="96"/>
      <c r="X617" s="96"/>
      <c r="Y617" s="96"/>
      <c r="Z617" s="96"/>
      <c r="AA617" s="96"/>
      <c r="AB617" s="96"/>
      <c r="AC617" s="96"/>
      <c r="AD617" s="96"/>
      <c r="AE617" s="96"/>
      <c r="AF617" s="93"/>
      <c r="AG617" s="93"/>
      <c r="AH617" s="183"/>
      <c r="AI617" s="183"/>
      <c r="AJ617" s="183"/>
      <c r="AK617" s="183"/>
      <c r="AL617" s="183"/>
      <c r="AM617" s="183"/>
      <c r="AN617" s="183"/>
      <c r="AO617" s="183"/>
      <c r="AP617" s="183"/>
      <c r="AQ617" s="183"/>
      <c r="AR617" s="183"/>
      <c r="AS617" s="183"/>
      <c r="AT617" s="183"/>
      <c r="AU617" s="183"/>
      <c r="AV617" s="183"/>
      <c r="AW617" s="183"/>
      <c r="AX617" s="183"/>
      <c r="AY617" s="183"/>
      <c r="AZ617" s="96"/>
      <c r="BA617" s="96"/>
      <c r="BB617" s="96"/>
      <c r="BC617" s="96"/>
      <c r="BD617" s="96"/>
      <c r="BE617" s="96"/>
      <c r="BF617" s="96"/>
      <c r="BG617" s="96"/>
      <c r="BH617" s="96"/>
      <c r="BI617" s="96"/>
      <c r="BJ617" s="96"/>
      <c r="BK617" s="96"/>
      <c r="BL617" s="96"/>
      <c r="BM617" s="96"/>
      <c r="BN617" s="96"/>
      <c r="BO617" s="96"/>
      <c r="BP617" s="96"/>
      <c r="BQ617" s="96"/>
      <c r="BR617" s="96"/>
      <c r="BS617" s="96"/>
      <c r="BT617" s="96"/>
      <c r="BU617" s="96"/>
      <c r="BV617" s="96"/>
      <c r="BW617" s="96"/>
      <c r="BX617" s="96"/>
      <c r="BY617" s="96"/>
      <c r="BZ617" s="96"/>
      <c r="CA617" s="96"/>
      <c r="CB617" s="96"/>
      <c r="CC617" s="96"/>
      <c r="CD617" s="96"/>
      <c r="CE617" s="96"/>
      <c r="CF617" s="96"/>
      <c r="CG617" s="96"/>
      <c r="CH617" s="96"/>
      <c r="CI617" s="209"/>
      <c r="CJ617" s="209"/>
      <c r="CK617" s="209"/>
      <c r="CL617" s="209"/>
      <c r="CM617" s="209"/>
      <c r="CN617" s="209"/>
      <c r="CO617" s="209"/>
      <c r="CP617" s="209"/>
      <c r="CQ617" s="209"/>
      <c r="CR617" s="209"/>
      <c r="CS617" s="209"/>
      <c r="CT617" s="209"/>
      <c r="CU617" s="209"/>
      <c r="CV617" s="209"/>
      <c r="CW617" s="183"/>
      <c r="CX617" s="183"/>
      <c r="CY617" s="96"/>
      <c r="CZ617" s="96"/>
      <c r="DA617" s="96"/>
      <c r="DB617" s="96"/>
      <c r="DC617" s="96"/>
      <c r="DD617" s="96"/>
      <c r="DE617" s="96"/>
      <c r="DF617" s="96"/>
      <c r="DG617" s="96"/>
      <c r="DH617" s="96"/>
      <c r="DI617" s="96"/>
      <c r="DJ617" s="96"/>
      <c r="DK617" s="96"/>
      <c r="DL617" s="96"/>
      <c r="DM617" s="96"/>
      <c r="DN617" s="96"/>
      <c r="DO617" s="96"/>
      <c r="DP617" s="96"/>
      <c r="DQ617" s="96"/>
      <c r="DR617" s="96"/>
      <c r="DS617" s="96"/>
      <c r="DT617" s="96"/>
      <c r="DU617" s="96"/>
      <c r="DV617" s="96"/>
      <c r="DW617" s="96"/>
      <c r="DX617" s="96"/>
      <c r="DY617" s="96"/>
      <c r="DZ617" s="96"/>
      <c r="EA617" s="96"/>
      <c r="EB617" s="96"/>
      <c r="EC617" s="96"/>
      <c r="ED617" s="96"/>
      <c r="EE617" s="96"/>
      <c r="EF617" s="96"/>
      <c r="EG617" s="96"/>
      <c r="EH617" s="96"/>
    </row>
    <row r="618" spans="2:138" s="264" customFormat="1">
      <c r="B618" s="255" t="s">
        <v>759</v>
      </c>
      <c r="C618" s="254"/>
      <c r="D618" s="263"/>
      <c r="E618" s="263"/>
      <c r="F618" s="263"/>
      <c r="H618" s="269"/>
      <c r="I618" s="269"/>
      <c r="J618" s="269"/>
      <c r="K618" s="269"/>
      <c r="L618" s="269"/>
      <c r="M618" s="269"/>
      <c r="N618" s="269"/>
      <c r="O618" s="269"/>
      <c r="P618" s="269"/>
      <c r="Q618" s="269"/>
      <c r="R618" s="269"/>
      <c r="S618" s="269"/>
      <c r="T618" s="268"/>
      <c r="U618" s="269"/>
      <c r="V618" s="269"/>
      <c r="W618" s="269"/>
      <c r="X618" s="269"/>
      <c r="Y618" s="269"/>
      <c r="Z618" s="269"/>
      <c r="AA618" s="269"/>
      <c r="AB618" s="269"/>
      <c r="AC618" s="269"/>
      <c r="AD618" s="269"/>
      <c r="AE618" s="269"/>
      <c r="AF618" s="269"/>
      <c r="AG618" s="269"/>
      <c r="AH618" s="268"/>
      <c r="AI618" s="268"/>
      <c r="AJ618" s="268"/>
      <c r="AK618" s="268"/>
      <c r="AL618" s="268"/>
      <c r="AM618" s="268"/>
      <c r="AN618" s="268"/>
      <c r="AO618" s="268"/>
      <c r="AP618" s="268"/>
      <c r="AQ618" s="268"/>
      <c r="AR618" s="268"/>
      <c r="AS618" s="268"/>
      <c r="AT618" s="268"/>
      <c r="AU618" s="268"/>
      <c r="AV618" s="268"/>
      <c r="AW618" s="268"/>
      <c r="AX618" s="268"/>
      <c r="AY618" s="268"/>
      <c r="AZ618" s="269"/>
      <c r="BA618" s="269"/>
      <c r="BB618" s="269"/>
      <c r="BC618" s="269"/>
      <c r="BD618" s="269"/>
      <c r="BE618" s="269"/>
      <c r="BF618" s="269"/>
      <c r="BG618" s="269"/>
      <c r="BH618" s="269"/>
      <c r="BI618" s="269"/>
      <c r="BJ618" s="269"/>
      <c r="BK618" s="269"/>
      <c r="BL618" s="269"/>
      <c r="BM618" s="269"/>
      <c r="BN618" s="269"/>
      <c r="BO618" s="269"/>
      <c r="BP618" s="269"/>
      <c r="BQ618" s="269"/>
      <c r="BR618" s="269"/>
      <c r="BS618" s="269"/>
      <c r="BT618" s="269"/>
      <c r="BU618" s="269"/>
      <c r="BV618" s="269"/>
      <c r="BW618" s="269"/>
      <c r="BX618" s="269"/>
      <c r="BY618" s="269"/>
      <c r="BZ618" s="269"/>
      <c r="CA618" s="269"/>
      <c r="CB618" s="269"/>
      <c r="CC618" s="269"/>
      <c r="CD618" s="269"/>
      <c r="CE618" s="269"/>
      <c r="CF618" s="269"/>
      <c r="CG618" s="269"/>
      <c r="CH618" s="269"/>
      <c r="CI618" s="268"/>
      <c r="CJ618" s="268"/>
      <c r="CK618" s="268"/>
      <c r="CL618" s="268"/>
      <c r="CM618" s="268"/>
      <c r="CN618" s="268"/>
      <c r="CO618" s="268"/>
      <c r="CP618" s="268"/>
      <c r="CQ618" s="268"/>
      <c r="CR618" s="268"/>
      <c r="CS618" s="268"/>
      <c r="CT618" s="268"/>
      <c r="CU618" s="268"/>
      <c r="CV618" s="273"/>
      <c r="CW618" s="268"/>
      <c r="CX618" s="269"/>
      <c r="CY618" s="269"/>
      <c r="CZ618" s="269"/>
      <c r="DA618" s="269"/>
      <c r="DB618" s="269"/>
      <c r="DC618" s="269"/>
      <c r="DD618" s="269"/>
      <c r="DE618" s="269"/>
      <c r="DF618" s="269"/>
      <c r="DG618" s="269"/>
      <c r="DH618" s="269"/>
      <c r="DI618" s="269"/>
      <c r="DJ618" s="269"/>
      <c r="DK618" s="269"/>
      <c r="DL618" s="269"/>
      <c r="DM618" s="269"/>
      <c r="DN618" s="269"/>
      <c r="DO618" s="269"/>
      <c r="DP618" s="269"/>
      <c r="DQ618" s="269"/>
      <c r="DR618" s="269"/>
      <c r="DS618" s="269"/>
      <c r="DT618" s="269"/>
      <c r="DU618" s="269"/>
      <c r="DV618" s="269"/>
      <c r="DW618" s="269"/>
      <c r="DX618" s="269"/>
      <c r="DY618" s="269"/>
      <c r="DZ618" s="269"/>
      <c r="EA618" s="269"/>
      <c r="EB618" s="269"/>
      <c r="EC618" s="269"/>
      <c r="ED618" s="269"/>
      <c r="EE618" s="269"/>
      <c r="EF618" s="269"/>
      <c r="EG618" s="269"/>
      <c r="EH618" s="269"/>
    </row>
    <row r="619" spans="2:138">
      <c r="B619" s="104" t="s">
        <v>760</v>
      </c>
      <c r="C619" s="106" t="s">
        <v>694</v>
      </c>
      <c r="H619" s="96"/>
      <c r="I619" s="96"/>
      <c r="J619" s="96"/>
      <c r="K619" s="96"/>
      <c r="L619" s="96"/>
      <c r="M619" s="96"/>
      <c r="N619" s="96"/>
      <c r="O619" s="96"/>
      <c r="P619" s="96"/>
      <c r="Q619" s="96"/>
      <c r="R619" s="96"/>
      <c r="S619" s="96"/>
      <c r="T619" s="183"/>
      <c r="U619" s="96"/>
      <c r="V619" s="96"/>
      <c r="W619" s="96"/>
      <c r="X619" s="96"/>
      <c r="Y619" s="96"/>
      <c r="Z619" s="96"/>
      <c r="AA619" s="96"/>
      <c r="AB619" s="96"/>
      <c r="AC619" s="96"/>
      <c r="AD619" s="96"/>
      <c r="AE619" s="96"/>
      <c r="AF619" s="93"/>
      <c r="AG619" s="93"/>
      <c r="AH619" s="183"/>
      <c r="AI619" s="183"/>
      <c r="AJ619" s="183"/>
      <c r="AK619" s="183"/>
      <c r="AL619" s="183"/>
      <c r="AM619" s="183"/>
      <c r="AN619" s="183"/>
      <c r="AO619" s="183"/>
      <c r="AP619" s="183"/>
      <c r="AQ619" s="183"/>
      <c r="AR619" s="183"/>
      <c r="AS619" s="183"/>
      <c r="AT619" s="183"/>
      <c r="AU619" s="183"/>
      <c r="AV619" s="183"/>
      <c r="AW619" s="183"/>
      <c r="AX619" s="183"/>
      <c r="AY619" s="183"/>
      <c r="AZ619" s="96"/>
      <c r="BA619" s="96"/>
      <c r="BB619" s="96"/>
      <c r="BC619" s="96"/>
      <c r="BD619" s="96"/>
      <c r="BE619" s="96"/>
      <c r="BF619" s="96"/>
      <c r="BG619" s="96"/>
      <c r="BH619" s="96"/>
      <c r="BI619" s="96"/>
      <c r="BJ619" s="96"/>
      <c r="BK619" s="96"/>
      <c r="BL619" s="96"/>
      <c r="BM619" s="96"/>
      <c r="BN619" s="96"/>
      <c r="BO619" s="96"/>
      <c r="BP619" s="96"/>
      <c r="BQ619" s="96"/>
      <c r="BR619" s="96"/>
      <c r="BS619" s="96"/>
      <c r="BT619" s="96"/>
      <c r="BU619" s="96"/>
      <c r="BV619" s="96"/>
      <c r="BW619" s="96"/>
      <c r="BX619" s="96"/>
      <c r="BY619" s="96"/>
      <c r="BZ619" s="96"/>
      <c r="CA619" s="96"/>
      <c r="CB619" s="96"/>
      <c r="CC619" s="96"/>
      <c r="CD619" s="96"/>
      <c r="CE619" s="96"/>
      <c r="CF619" s="96"/>
      <c r="CG619" s="96"/>
      <c r="CH619" s="96"/>
      <c r="CI619" s="209"/>
      <c r="CJ619" s="209"/>
      <c r="CK619" s="209"/>
      <c r="CL619" s="209"/>
      <c r="CM619" s="209"/>
      <c r="CN619" s="209"/>
      <c r="CO619" s="209"/>
      <c r="CP619" s="209"/>
      <c r="CQ619" s="209"/>
      <c r="CR619" s="209"/>
      <c r="CS619" s="209"/>
      <c r="CT619" s="209"/>
      <c r="CU619" s="209"/>
      <c r="CV619" s="209"/>
      <c r="CW619" s="183"/>
      <c r="CX619" s="183"/>
      <c r="CY619" s="96"/>
      <c r="CZ619" s="96"/>
      <c r="DA619" s="96"/>
      <c r="DB619" s="96"/>
      <c r="DC619" s="96"/>
      <c r="DD619" s="96"/>
      <c r="DE619" s="96"/>
      <c r="DF619" s="96"/>
      <c r="DG619" s="96"/>
      <c r="DH619" s="96"/>
      <c r="DI619" s="96"/>
      <c r="DJ619" s="96"/>
      <c r="DK619" s="96"/>
      <c r="DL619" s="96"/>
      <c r="DM619" s="96"/>
      <c r="DN619" s="96"/>
      <c r="DO619" s="96"/>
      <c r="DP619" s="96"/>
      <c r="DQ619" s="96"/>
      <c r="DR619" s="96"/>
      <c r="DS619" s="96"/>
      <c r="DT619" s="96"/>
      <c r="DU619" s="96"/>
      <c r="DV619" s="96"/>
      <c r="DW619" s="96"/>
      <c r="DX619" s="96"/>
      <c r="DY619" s="96"/>
      <c r="DZ619" s="96"/>
      <c r="EA619" s="96"/>
      <c r="EB619" s="96"/>
      <c r="EC619" s="96"/>
      <c r="ED619" s="96"/>
      <c r="EE619" s="96"/>
      <c r="EF619" s="96"/>
      <c r="EG619" s="96"/>
      <c r="EH619" s="96"/>
    </row>
    <row r="620" spans="2:138">
      <c r="B620" s="104" t="s">
        <v>761</v>
      </c>
      <c r="C620" s="106" t="s">
        <v>694</v>
      </c>
      <c r="H620" s="96"/>
      <c r="I620" s="96"/>
      <c r="J620" s="96"/>
      <c r="K620" s="96"/>
      <c r="L620" s="96"/>
      <c r="M620" s="96"/>
      <c r="N620" s="96"/>
      <c r="O620" s="96"/>
      <c r="P620" s="96"/>
      <c r="Q620" s="96"/>
      <c r="R620" s="96"/>
      <c r="S620" s="96"/>
      <c r="T620" s="183"/>
      <c r="U620" s="96"/>
      <c r="V620" s="96"/>
      <c r="W620" s="96"/>
      <c r="X620" s="96"/>
      <c r="Y620" s="96"/>
      <c r="Z620" s="96"/>
      <c r="AA620" s="96"/>
      <c r="AB620" s="96"/>
      <c r="AC620" s="96"/>
      <c r="AD620" s="96"/>
      <c r="AE620" s="96"/>
      <c r="AF620" s="93"/>
      <c r="AG620" s="93"/>
      <c r="AH620" s="183"/>
      <c r="AI620" s="183"/>
      <c r="AJ620" s="183"/>
      <c r="AK620" s="183"/>
      <c r="AL620" s="183"/>
      <c r="AM620" s="183"/>
      <c r="AN620" s="183"/>
      <c r="AO620" s="183"/>
      <c r="AP620" s="183"/>
      <c r="AQ620" s="183"/>
      <c r="AR620" s="183"/>
      <c r="AS620" s="183"/>
      <c r="AT620" s="183"/>
      <c r="AU620" s="183"/>
      <c r="AV620" s="183"/>
      <c r="AW620" s="183"/>
      <c r="AX620" s="183"/>
      <c r="AY620" s="183"/>
      <c r="AZ620" s="96"/>
      <c r="BA620" s="96"/>
      <c r="BB620" s="96"/>
      <c r="BC620" s="96"/>
      <c r="BD620" s="96"/>
      <c r="BE620" s="96"/>
      <c r="BF620" s="96"/>
      <c r="BG620" s="96"/>
      <c r="BH620" s="96"/>
      <c r="BI620" s="96"/>
      <c r="BJ620" s="96"/>
      <c r="BK620" s="96"/>
      <c r="BL620" s="96"/>
      <c r="BM620" s="96"/>
      <c r="BN620" s="96"/>
      <c r="BO620" s="96"/>
      <c r="BP620" s="96"/>
      <c r="BQ620" s="96"/>
      <c r="BR620" s="96"/>
      <c r="BS620" s="96"/>
      <c r="BT620" s="96"/>
      <c r="BU620" s="96"/>
      <c r="BV620" s="96"/>
      <c r="BW620" s="96"/>
      <c r="BX620" s="96"/>
      <c r="BY620" s="96"/>
      <c r="BZ620" s="96"/>
      <c r="CA620" s="96"/>
      <c r="CB620" s="96"/>
      <c r="CC620" s="96"/>
      <c r="CD620" s="96"/>
      <c r="CE620" s="96"/>
      <c r="CF620" s="96"/>
      <c r="CG620" s="96"/>
      <c r="CH620" s="96"/>
      <c r="CI620" s="209"/>
      <c r="CJ620" s="209"/>
      <c r="CK620" s="209"/>
      <c r="CL620" s="209"/>
      <c r="CM620" s="209"/>
      <c r="CN620" s="209"/>
      <c r="CO620" s="209"/>
      <c r="CP620" s="209"/>
      <c r="CQ620" s="209"/>
      <c r="CR620" s="209"/>
      <c r="CS620" s="209"/>
      <c r="CT620" s="209"/>
      <c r="CU620" s="209"/>
      <c r="CV620" s="209"/>
      <c r="CW620" s="183"/>
      <c r="CX620" s="183"/>
      <c r="CY620" s="96"/>
      <c r="CZ620" s="96"/>
      <c r="DA620" s="96"/>
      <c r="DB620" s="96"/>
      <c r="DC620" s="96"/>
      <c r="DD620" s="96"/>
      <c r="DE620" s="96"/>
      <c r="DF620" s="96"/>
      <c r="DG620" s="96"/>
      <c r="DH620" s="96"/>
      <c r="DI620" s="96"/>
      <c r="DJ620" s="96"/>
      <c r="DK620" s="96"/>
      <c r="DL620" s="96"/>
      <c r="DM620" s="96"/>
      <c r="DN620" s="96"/>
      <c r="DO620" s="96"/>
      <c r="DP620" s="96"/>
      <c r="DQ620" s="96"/>
      <c r="DR620" s="96"/>
      <c r="DS620" s="96"/>
      <c r="DT620" s="96"/>
      <c r="DU620" s="96"/>
      <c r="DV620" s="96"/>
      <c r="DW620" s="96"/>
      <c r="DX620" s="96"/>
      <c r="DY620" s="96"/>
      <c r="DZ620" s="96"/>
      <c r="EA620" s="96"/>
      <c r="EB620" s="96"/>
      <c r="EC620" s="96"/>
      <c r="ED620" s="96"/>
      <c r="EE620" s="96"/>
      <c r="EF620" s="96"/>
      <c r="EG620" s="96"/>
      <c r="EH620" s="96"/>
    </row>
    <row r="621" spans="2:138">
      <c r="B621" s="104" t="s">
        <v>762</v>
      </c>
      <c r="C621" s="106" t="s">
        <v>694</v>
      </c>
      <c r="H621" s="96"/>
      <c r="I621" s="96"/>
      <c r="J621" s="96"/>
      <c r="K621" s="96"/>
      <c r="L621" s="96"/>
      <c r="M621" s="96"/>
      <c r="N621" s="96"/>
      <c r="O621" s="96"/>
      <c r="P621" s="96"/>
      <c r="Q621" s="96"/>
      <c r="R621" s="96"/>
      <c r="S621" s="96"/>
      <c r="T621" s="183"/>
      <c r="U621" s="96"/>
      <c r="V621" s="96"/>
      <c r="W621" s="96"/>
      <c r="X621" s="96"/>
      <c r="Y621" s="96"/>
      <c r="Z621" s="96"/>
      <c r="AA621" s="96"/>
      <c r="AB621" s="96"/>
      <c r="AC621" s="96"/>
      <c r="AD621" s="96"/>
      <c r="AE621" s="96"/>
      <c r="AF621" s="93"/>
      <c r="AG621" s="93"/>
      <c r="AH621" s="183"/>
      <c r="AI621" s="183"/>
      <c r="AJ621" s="183"/>
      <c r="AK621" s="183"/>
      <c r="AL621" s="183"/>
      <c r="AM621" s="183"/>
      <c r="AN621" s="183"/>
      <c r="AO621" s="183"/>
      <c r="AP621" s="183"/>
      <c r="AQ621" s="183"/>
      <c r="AR621" s="183"/>
      <c r="AS621" s="183"/>
      <c r="AT621" s="183"/>
      <c r="AU621" s="183"/>
      <c r="AV621" s="183"/>
      <c r="AW621" s="183"/>
      <c r="AX621" s="183"/>
      <c r="AY621" s="183"/>
      <c r="AZ621" s="96"/>
      <c r="BA621" s="96"/>
      <c r="BB621" s="96"/>
      <c r="BC621" s="96"/>
      <c r="BD621" s="96"/>
      <c r="BE621" s="96"/>
      <c r="BF621" s="96"/>
      <c r="BG621" s="96"/>
      <c r="BH621" s="96"/>
      <c r="BI621" s="96"/>
      <c r="BJ621" s="96"/>
      <c r="BK621" s="96"/>
      <c r="BL621" s="96"/>
      <c r="BM621" s="96"/>
      <c r="BN621" s="96"/>
      <c r="BO621" s="96"/>
      <c r="BP621" s="96"/>
      <c r="BQ621" s="96"/>
      <c r="BR621" s="96"/>
      <c r="BS621" s="96"/>
      <c r="BT621" s="96"/>
      <c r="BU621" s="96"/>
      <c r="BV621" s="96"/>
      <c r="BW621" s="96"/>
      <c r="BX621" s="96"/>
      <c r="BY621" s="96"/>
      <c r="BZ621" s="96"/>
      <c r="CA621" s="96"/>
      <c r="CB621" s="96"/>
      <c r="CC621" s="96"/>
      <c r="CD621" s="96"/>
      <c r="CE621" s="96"/>
      <c r="CF621" s="96"/>
      <c r="CG621" s="96"/>
      <c r="CH621" s="96"/>
      <c r="CI621" s="209"/>
      <c r="CJ621" s="209"/>
      <c r="CK621" s="209"/>
      <c r="CL621" s="209"/>
      <c r="CM621" s="209"/>
      <c r="CN621" s="209"/>
      <c r="CO621" s="209"/>
      <c r="CP621" s="209"/>
      <c r="CQ621" s="209"/>
      <c r="CR621" s="209"/>
      <c r="CS621" s="209"/>
      <c r="CT621" s="209"/>
      <c r="CU621" s="209"/>
      <c r="CV621" s="209"/>
      <c r="CW621" s="183"/>
      <c r="CX621" s="183"/>
      <c r="CY621" s="96"/>
      <c r="CZ621" s="96"/>
      <c r="DA621" s="96"/>
      <c r="DB621" s="96"/>
      <c r="DC621" s="96"/>
      <c r="DD621" s="96"/>
      <c r="DE621" s="96"/>
      <c r="DF621" s="96"/>
      <c r="DG621" s="96"/>
      <c r="DH621" s="96"/>
      <c r="DI621" s="96"/>
      <c r="DJ621" s="96"/>
      <c r="DK621" s="96"/>
      <c r="DL621" s="96"/>
      <c r="DM621" s="96"/>
      <c r="DN621" s="96"/>
      <c r="DO621" s="96"/>
      <c r="DP621" s="96"/>
      <c r="DQ621" s="96"/>
      <c r="DR621" s="96"/>
      <c r="DS621" s="96"/>
      <c r="DT621" s="96"/>
      <c r="DU621" s="96"/>
      <c r="DV621" s="96"/>
      <c r="DW621" s="96"/>
      <c r="DX621" s="96"/>
      <c r="DY621" s="96"/>
      <c r="DZ621" s="96"/>
      <c r="EA621" s="96"/>
      <c r="EB621" s="96"/>
      <c r="EC621" s="96"/>
      <c r="ED621" s="96"/>
      <c r="EE621" s="96"/>
      <c r="EF621" s="96"/>
      <c r="EG621" s="96"/>
      <c r="EH621" s="96"/>
    </row>
    <row r="622" spans="2:138" s="264" customFormat="1">
      <c r="B622" s="255" t="s">
        <v>763</v>
      </c>
      <c r="C622" s="254"/>
      <c r="D622" s="263"/>
      <c r="E622" s="263"/>
      <c r="F622" s="263"/>
      <c r="H622" s="269"/>
      <c r="I622" s="269"/>
      <c r="J622" s="269"/>
      <c r="K622" s="269"/>
      <c r="L622" s="269"/>
      <c r="M622" s="269"/>
      <c r="N622" s="269"/>
      <c r="O622" s="269"/>
      <c r="P622" s="269"/>
      <c r="Q622" s="269"/>
      <c r="R622" s="269"/>
      <c r="S622" s="269"/>
      <c r="T622" s="268"/>
      <c r="U622" s="269"/>
      <c r="V622" s="269"/>
      <c r="W622" s="269"/>
      <c r="X622" s="269"/>
      <c r="Y622" s="269"/>
      <c r="Z622" s="269"/>
      <c r="AA622" s="269"/>
      <c r="AB622" s="269"/>
      <c r="AC622" s="269"/>
      <c r="AD622" s="269"/>
      <c r="AE622" s="269"/>
      <c r="AF622" s="269"/>
      <c r="AG622" s="269"/>
      <c r="AH622" s="268"/>
      <c r="AI622" s="268"/>
      <c r="AJ622" s="268"/>
      <c r="AK622" s="268"/>
      <c r="AL622" s="268"/>
      <c r="AM622" s="268"/>
      <c r="AN622" s="268"/>
      <c r="AO622" s="268"/>
      <c r="AP622" s="268"/>
      <c r="AQ622" s="268"/>
      <c r="AR622" s="268"/>
      <c r="AS622" s="268"/>
      <c r="AT622" s="268"/>
      <c r="AU622" s="268"/>
      <c r="AV622" s="268"/>
      <c r="AW622" s="268"/>
      <c r="AX622" s="268"/>
      <c r="AY622" s="268"/>
      <c r="AZ622" s="269"/>
      <c r="BA622" s="269"/>
      <c r="BB622" s="269"/>
      <c r="BC622" s="269"/>
      <c r="BD622" s="269"/>
      <c r="BE622" s="269"/>
      <c r="BF622" s="269"/>
      <c r="BG622" s="269"/>
      <c r="BH622" s="269"/>
      <c r="BI622" s="269"/>
      <c r="BJ622" s="269"/>
      <c r="BK622" s="269"/>
      <c r="BL622" s="269"/>
      <c r="BM622" s="269"/>
      <c r="BN622" s="269"/>
      <c r="BO622" s="269"/>
      <c r="BP622" s="269"/>
      <c r="BQ622" s="269"/>
      <c r="BR622" s="269"/>
      <c r="BS622" s="269"/>
      <c r="BT622" s="269"/>
      <c r="BU622" s="269"/>
      <c r="BV622" s="269"/>
      <c r="BW622" s="269"/>
      <c r="BX622" s="269"/>
      <c r="BY622" s="269"/>
      <c r="BZ622" s="269"/>
      <c r="CA622" s="269"/>
      <c r="CB622" s="269"/>
      <c r="CC622" s="269"/>
      <c r="CD622" s="269"/>
      <c r="CE622" s="269"/>
      <c r="CF622" s="269"/>
      <c r="CG622" s="269"/>
      <c r="CH622" s="269"/>
      <c r="CI622" s="268"/>
      <c r="CJ622" s="268"/>
      <c r="CK622" s="268"/>
      <c r="CL622" s="268"/>
      <c r="CM622" s="268"/>
      <c r="CN622" s="268"/>
      <c r="CO622" s="268"/>
      <c r="CP622" s="268"/>
      <c r="CQ622" s="268"/>
      <c r="CR622" s="268"/>
      <c r="CS622" s="268"/>
      <c r="CT622" s="268"/>
      <c r="CU622" s="268"/>
      <c r="CV622" s="268"/>
      <c r="CW622" s="268"/>
      <c r="CX622" s="269"/>
      <c r="CY622" s="269"/>
      <c r="CZ622" s="269"/>
      <c r="DA622" s="269"/>
      <c r="DB622" s="269"/>
      <c r="DC622" s="269"/>
      <c r="DD622" s="269"/>
      <c r="DE622" s="269"/>
      <c r="DF622" s="269"/>
      <c r="DG622" s="269"/>
      <c r="DH622" s="269"/>
      <c r="DI622" s="269"/>
      <c r="DJ622" s="269"/>
      <c r="DK622" s="269"/>
      <c r="DL622" s="269"/>
      <c r="DM622" s="269"/>
      <c r="DN622" s="269"/>
      <c r="DO622" s="269"/>
      <c r="DP622" s="269"/>
      <c r="DQ622" s="269"/>
      <c r="DR622" s="269"/>
      <c r="DS622" s="269"/>
      <c r="DT622" s="269"/>
      <c r="DU622" s="269"/>
      <c r="DV622" s="269"/>
      <c r="DW622" s="269"/>
      <c r="DX622" s="269"/>
      <c r="DY622" s="269"/>
      <c r="DZ622" s="269"/>
      <c r="EA622" s="269"/>
      <c r="EB622" s="269"/>
      <c r="EC622" s="269"/>
      <c r="ED622" s="269"/>
      <c r="EE622" s="269"/>
      <c r="EF622" s="269"/>
      <c r="EG622" s="269"/>
      <c r="EH622" s="269"/>
    </row>
    <row r="623" spans="2:138">
      <c r="B623" s="104" t="s">
        <v>764</v>
      </c>
      <c r="C623" s="106" t="s">
        <v>694</v>
      </c>
      <c r="H623" s="96">
        <v>580644.8680213847</v>
      </c>
      <c r="I623" s="96">
        <v>557882.08513300004</v>
      </c>
      <c r="J623" s="96">
        <v>610953.19300299999</v>
      </c>
      <c r="K623" s="96">
        <v>501419.61361096002</v>
      </c>
      <c r="L623" s="96">
        <v>623367.41398561536</v>
      </c>
      <c r="M623" s="96">
        <v>610009.77545315388</v>
      </c>
      <c r="N623" s="96">
        <v>620515.21309900004</v>
      </c>
      <c r="O623" s="96">
        <v>589381.73652000003</v>
      </c>
      <c r="P623" s="96">
        <v>599567.32904507685</v>
      </c>
      <c r="Q623" s="96">
        <v>637042.73105499998</v>
      </c>
      <c r="R623" s="96">
        <v>577112</v>
      </c>
      <c r="S623" s="96">
        <v>621907.90833407687</v>
      </c>
      <c r="T623" s="183">
        <v>643002.03881438461</v>
      </c>
      <c r="U623" s="183">
        <v>579870.49978199997</v>
      </c>
      <c r="V623" s="183">
        <v>634390.78997123078</v>
      </c>
      <c r="W623" s="96"/>
      <c r="X623" s="96"/>
      <c r="Y623" s="96"/>
      <c r="Z623" s="96"/>
      <c r="AA623" s="96"/>
      <c r="AB623" s="96"/>
      <c r="AC623" s="96"/>
      <c r="AD623" s="96"/>
      <c r="AE623" s="96"/>
      <c r="AF623" s="93"/>
      <c r="AG623" s="93"/>
      <c r="AH623" s="183"/>
      <c r="AI623" s="183"/>
      <c r="AJ623" s="183"/>
      <c r="AK623" s="183"/>
      <c r="AL623" s="183"/>
      <c r="AM623" s="183"/>
      <c r="AN623" s="183"/>
      <c r="AO623" s="183"/>
      <c r="AP623" s="183"/>
      <c r="AQ623" s="183"/>
      <c r="AR623" s="183"/>
      <c r="AS623" s="183"/>
      <c r="AT623" s="183"/>
      <c r="AU623" s="183"/>
      <c r="AV623" s="183"/>
      <c r="AW623" s="183"/>
      <c r="AX623" s="183"/>
      <c r="AY623" s="183"/>
      <c r="AZ623" s="96">
        <v>140109</v>
      </c>
      <c r="BA623" s="96">
        <v>144822</v>
      </c>
      <c r="BB623" s="96">
        <v>145309</v>
      </c>
      <c r="BC623" s="96">
        <v>135896</v>
      </c>
      <c r="BD623" s="96">
        <v>136182</v>
      </c>
      <c r="BE623" s="96">
        <v>153770</v>
      </c>
      <c r="BF623" s="96">
        <v>147336</v>
      </c>
      <c r="BG623" s="96">
        <v>143110</v>
      </c>
      <c r="BH623" s="96">
        <v>123307</v>
      </c>
      <c r="BI623" s="96">
        <v>146211</v>
      </c>
      <c r="BJ623" s="96">
        <v>138295</v>
      </c>
      <c r="BK623" s="96">
        <v>137523</v>
      </c>
      <c r="BL623" s="96">
        <v>147187</v>
      </c>
      <c r="BM623" s="96">
        <v>105620</v>
      </c>
      <c r="BN623" s="96">
        <v>155124</v>
      </c>
      <c r="BO623" s="96">
        <v>136591</v>
      </c>
      <c r="BP623" s="96">
        <v>131849</v>
      </c>
      <c r="BQ623" s="96">
        <v>136530</v>
      </c>
      <c r="BR623" s="96">
        <v>131798</v>
      </c>
      <c r="BS623" s="96">
        <v>145533</v>
      </c>
      <c r="BT623" s="96">
        <v>143481</v>
      </c>
      <c r="BU623" s="96">
        <v>143535</v>
      </c>
      <c r="BV623" s="96">
        <v>148995.99524123076</v>
      </c>
      <c r="BW623" s="96">
        <v>139121</v>
      </c>
      <c r="BX623" s="96">
        <v>147720.04183392308</v>
      </c>
      <c r="BY623" s="96">
        <v>138729.41375507694</v>
      </c>
      <c r="BZ623" s="96">
        <v>142107.91501269231</v>
      </c>
      <c r="CA623" s="96">
        <v>125853.46604938462</v>
      </c>
      <c r="CB623" s="96">
        <v>130932</v>
      </c>
      <c r="CC623" s="96">
        <v>134210</v>
      </c>
      <c r="CD623" s="96">
        <v>147715</v>
      </c>
      <c r="CE623" s="96">
        <v>140818.685065</v>
      </c>
      <c r="CF623" s="96">
        <v>138867</v>
      </c>
      <c r="CG623" s="96">
        <v>143975</v>
      </c>
      <c r="CH623" s="96">
        <v>138736.91580300001</v>
      </c>
      <c r="CI623" s="183">
        <v>150359.07948638461</v>
      </c>
      <c r="CJ623" s="183">
        <v>127242.942354</v>
      </c>
      <c r="CK623" s="183">
        <v>154952.55762600002</v>
      </c>
      <c r="CL623" s="183">
        <v>146148.52633600001</v>
      </c>
      <c r="CM623" s="183">
        <v>149219</v>
      </c>
      <c r="CN623" s="183">
        <v>143697</v>
      </c>
      <c r="CO623" s="183">
        <v>162519</v>
      </c>
      <c r="CP623" s="183">
        <v>139046.015572</v>
      </c>
      <c r="CQ623" s="183">
        <v>141107.66086</v>
      </c>
      <c r="CR623" s="183">
        <v>148170.621346</v>
      </c>
      <c r="CS623" s="183">
        <v>139718.97619700001</v>
      </c>
      <c r="CT623" s="183">
        <v>142813.3206863846</v>
      </c>
      <c r="CU623" s="183">
        <v>140740.10722984615</v>
      </c>
      <c r="CV623" s="183">
        <v>150319.73323400001</v>
      </c>
      <c r="CW623" s="183">
        <v>145566.82922499999</v>
      </c>
      <c r="CX623" s="183">
        <v>149411.855557</v>
      </c>
      <c r="CY623" s="96"/>
      <c r="CZ623" s="96"/>
      <c r="DA623" s="96"/>
      <c r="DB623" s="96"/>
      <c r="DC623" s="96"/>
      <c r="DD623" s="96"/>
      <c r="DE623" s="96"/>
      <c r="DF623" s="96"/>
      <c r="DG623" s="96"/>
      <c r="DH623" s="96"/>
      <c r="DI623" s="96"/>
      <c r="DJ623" s="96"/>
      <c r="DK623" s="96"/>
      <c r="DL623" s="96"/>
      <c r="DM623" s="96"/>
      <c r="DN623" s="96"/>
      <c r="DO623" s="96"/>
      <c r="DP623" s="96"/>
      <c r="DQ623" s="96"/>
      <c r="DR623" s="96"/>
      <c r="DS623" s="96"/>
      <c r="DT623" s="96"/>
      <c r="DU623" s="96"/>
      <c r="DV623" s="96"/>
      <c r="DW623" s="96"/>
      <c r="DX623" s="96"/>
      <c r="DY623" s="96"/>
      <c r="DZ623" s="96"/>
      <c r="EA623" s="96"/>
      <c r="EB623" s="96"/>
      <c r="EC623" s="96"/>
      <c r="ED623" s="96"/>
      <c r="EE623" s="96"/>
      <c r="EF623" s="96"/>
      <c r="EG623" s="96"/>
      <c r="EH623" s="96"/>
    </row>
    <row r="624" spans="2:138">
      <c r="B624" s="104" t="s">
        <v>765</v>
      </c>
      <c r="C624" s="106" t="s">
        <v>766</v>
      </c>
      <c r="H624" s="126">
        <v>1.5875456718134298</v>
      </c>
      <c r="I624" s="126">
        <v>1.5083734661033377</v>
      </c>
      <c r="J624" s="126">
        <v>1.4868078585296503</v>
      </c>
      <c r="K624" s="126">
        <v>1.5067530535902005</v>
      </c>
      <c r="L624" s="126">
        <v>1.5393681091485631</v>
      </c>
      <c r="M624" s="126">
        <v>1.6484989367538958</v>
      </c>
      <c r="N624" s="126">
        <v>1.6257025931864131</v>
      </c>
      <c r="O624" s="126">
        <v>1.6033464322881508</v>
      </c>
      <c r="P624" s="126">
        <v>1.5283599574218198</v>
      </c>
      <c r="Q624" s="126">
        <v>1.5310404363792642</v>
      </c>
      <c r="R624" s="126">
        <v>1.48</v>
      </c>
      <c r="S624" s="126">
        <v>1.4848427214452375</v>
      </c>
      <c r="T624" s="188">
        <v>1.4954082117551777</v>
      </c>
      <c r="U624" s="188">
        <v>1.4993076033349328</v>
      </c>
      <c r="V624" s="188">
        <v>1.5234994968318651</v>
      </c>
      <c r="W624" s="126"/>
      <c r="X624" s="126"/>
      <c r="Y624" s="126"/>
      <c r="Z624" s="126"/>
      <c r="AA624" s="126"/>
      <c r="AB624" s="126"/>
      <c r="AC624" s="126"/>
      <c r="AD624" s="126"/>
      <c r="AE624" s="126"/>
      <c r="AF624" s="240"/>
      <c r="AG624" s="240"/>
      <c r="AH624" s="188"/>
      <c r="AI624" s="188"/>
      <c r="AJ624" s="188"/>
      <c r="AK624" s="188"/>
      <c r="AL624" s="188"/>
      <c r="AM624" s="188"/>
      <c r="AN624" s="188"/>
      <c r="AO624" s="188"/>
      <c r="AP624" s="188"/>
      <c r="AQ624" s="188"/>
      <c r="AR624" s="188"/>
      <c r="AS624" s="188"/>
      <c r="AT624" s="188"/>
      <c r="AU624" s="188"/>
      <c r="AV624" s="188"/>
      <c r="AW624" s="188"/>
      <c r="AX624" s="188"/>
      <c r="AY624" s="188"/>
      <c r="AZ624" s="126">
        <v>1.51</v>
      </c>
      <c r="BA624" s="126">
        <v>1.52</v>
      </c>
      <c r="BB624" s="126">
        <v>1.51</v>
      </c>
      <c r="BC624" s="126">
        <v>1.58</v>
      </c>
      <c r="BD624" s="126">
        <v>1.66</v>
      </c>
      <c r="BE624" s="126">
        <v>1.68</v>
      </c>
      <c r="BF624" s="126">
        <v>1.6</v>
      </c>
      <c r="BG624" s="126">
        <v>1.58</v>
      </c>
      <c r="BH624" s="126">
        <v>1.72</v>
      </c>
      <c r="BI624" s="126">
        <v>1.57</v>
      </c>
      <c r="BJ624" s="126">
        <v>1.61</v>
      </c>
      <c r="BK624" s="126">
        <v>1.74</v>
      </c>
      <c r="BL624" s="126">
        <v>1.62</v>
      </c>
      <c r="BM624" s="126">
        <v>1.68</v>
      </c>
      <c r="BN624" s="126">
        <v>1.78</v>
      </c>
      <c r="BO624" s="126">
        <v>1.5</v>
      </c>
      <c r="BP624" s="126">
        <v>1.49</v>
      </c>
      <c r="BQ624" s="126">
        <v>1.53</v>
      </c>
      <c r="BR624" s="126">
        <v>1.54</v>
      </c>
      <c r="BS624" s="126">
        <v>1.52</v>
      </c>
      <c r="BT624" s="126">
        <v>1.52</v>
      </c>
      <c r="BU624" s="126">
        <v>1.56</v>
      </c>
      <c r="BV624" s="126">
        <v>1.5311713566105696</v>
      </c>
      <c r="BW624" s="126">
        <v>1.55</v>
      </c>
      <c r="BX624" s="126">
        <v>1.5159419040856177</v>
      </c>
      <c r="BY624" s="126">
        <v>1.5034132541256959</v>
      </c>
      <c r="BZ624" s="126">
        <v>1.4864054761510979</v>
      </c>
      <c r="CA624" s="126">
        <v>1.4420772482453348</v>
      </c>
      <c r="CB624" s="126">
        <v>1.45</v>
      </c>
      <c r="CC624" s="126">
        <v>1.46</v>
      </c>
      <c r="CD624" s="126">
        <v>1.49</v>
      </c>
      <c r="CE624" s="126">
        <v>1.4464341133096674</v>
      </c>
      <c r="CF624" s="126">
        <v>1.59</v>
      </c>
      <c r="CG624" s="126">
        <v>1.49</v>
      </c>
      <c r="CH624" s="126">
        <v>1.4740689684605812</v>
      </c>
      <c r="CI624" s="209">
        <v>1.4231890159175866</v>
      </c>
      <c r="CJ624" s="209">
        <v>1.6027972235995802</v>
      </c>
      <c r="CK624" s="209">
        <v>1.5099493158603101</v>
      </c>
      <c r="CL624" s="209">
        <v>1.4891624849091105</v>
      </c>
      <c r="CM624" s="209">
        <v>1.42</v>
      </c>
      <c r="CN624" s="209">
        <v>1.59</v>
      </c>
      <c r="CO624" s="209">
        <v>1.61</v>
      </c>
      <c r="CP624" s="209">
        <v>1.4975045606655359</v>
      </c>
      <c r="CQ624" s="209">
        <v>1.4770613845340161</v>
      </c>
      <c r="CR624" s="209">
        <v>1.5061607108830335</v>
      </c>
      <c r="CS624" s="209">
        <v>1.5515851482081422</v>
      </c>
      <c r="CT624" s="209">
        <v>1.5566438026767702</v>
      </c>
      <c r="CU624" s="209">
        <v>1.5078110762848547</v>
      </c>
      <c r="CV624" s="209">
        <v>1.5016539809418779</v>
      </c>
      <c r="CW624" s="188">
        <v>1.5018461447621518</v>
      </c>
      <c r="CX624" s="188">
        <v>1.464239224890731</v>
      </c>
      <c r="CY624" s="126"/>
      <c r="CZ624" s="126"/>
      <c r="DA624" s="126"/>
      <c r="DB624" s="126"/>
      <c r="DC624" s="126"/>
      <c r="DD624" s="126"/>
      <c r="DE624" s="126"/>
      <c r="DF624" s="126"/>
      <c r="DG624" s="126"/>
      <c r="DH624" s="126"/>
      <c r="DI624" s="126"/>
      <c r="DJ624" s="126"/>
      <c r="DK624" s="126"/>
      <c r="DL624" s="126"/>
      <c r="DM624" s="126"/>
      <c r="DN624" s="126"/>
      <c r="DO624" s="126"/>
      <c r="DP624" s="126"/>
      <c r="DQ624" s="126"/>
      <c r="DR624" s="126"/>
      <c r="DS624" s="126"/>
      <c r="DT624" s="126"/>
      <c r="DU624" s="126"/>
      <c r="DV624" s="126"/>
      <c r="DW624" s="126"/>
      <c r="DX624" s="126"/>
      <c r="DY624" s="126"/>
      <c r="DZ624" s="126"/>
      <c r="EA624" s="126"/>
      <c r="EB624" s="126"/>
      <c r="EC624" s="126"/>
      <c r="ED624" s="126"/>
      <c r="EE624" s="126"/>
      <c r="EF624" s="126"/>
      <c r="EG624" s="126"/>
      <c r="EH624" s="126"/>
    </row>
    <row r="625" spans="2:138">
      <c r="B625" s="104" t="s">
        <v>767</v>
      </c>
      <c r="C625" s="106" t="s">
        <v>694</v>
      </c>
      <c r="H625" s="96">
        <v>422163</v>
      </c>
      <c r="I625" s="96">
        <v>393379</v>
      </c>
      <c r="J625" s="96">
        <v>405012</v>
      </c>
      <c r="K625" s="96">
        <v>225379</v>
      </c>
      <c r="L625" s="96">
        <v>307764</v>
      </c>
      <c r="M625" s="96">
        <v>406860</v>
      </c>
      <c r="N625" s="96">
        <v>455549</v>
      </c>
      <c r="O625" s="96">
        <v>437046</v>
      </c>
      <c r="P625" s="96">
        <v>437074</v>
      </c>
      <c r="Q625" s="96">
        <v>456132</v>
      </c>
      <c r="R625" s="96">
        <v>424281</v>
      </c>
      <c r="S625" s="96">
        <v>433657</v>
      </c>
      <c r="T625" s="183">
        <v>336984</v>
      </c>
      <c r="U625" s="183">
        <v>361892</v>
      </c>
      <c r="V625" s="183">
        <v>293789</v>
      </c>
      <c r="W625" s="96"/>
      <c r="X625" s="96"/>
      <c r="Y625" s="96"/>
      <c r="Z625" s="96"/>
      <c r="AA625" s="96"/>
      <c r="AB625" s="96"/>
      <c r="AC625" s="96"/>
      <c r="AD625" s="96"/>
      <c r="AE625" s="96"/>
      <c r="AF625" s="93"/>
      <c r="AG625" s="93"/>
      <c r="AH625" s="183"/>
      <c r="AI625" s="183"/>
      <c r="AJ625" s="183"/>
      <c r="AK625" s="183"/>
      <c r="AL625" s="183"/>
      <c r="AM625" s="183"/>
      <c r="AN625" s="183"/>
      <c r="AO625" s="183"/>
      <c r="AP625" s="183"/>
      <c r="AQ625" s="183"/>
      <c r="AR625" s="183"/>
      <c r="AS625" s="183"/>
      <c r="AT625" s="183"/>
      <c r="AU625" s="183"/>
      <c r="AV625" s="183"/>
      <c r="AW625" s="183"/>
      <c r="AX625" s="183"/>
      <c r="AY625" s="183"/>
      <c r="AZ625" s="96">
        <v>64152</v>
      </c>
      <c r="BA625" s="96">
        <v>83375</v>
      </c>
      <c r="BB625" s="96">
        <v>62870</v>
      </c>
      <c r="BC625" s="96">
        <v>70776</v>
      </c>
      <c r="BD625" s="96">
        <v>80344</v>
      </c>
      <c r="BE625" s="96">
        <v>95039</v>
      </c>
      <c r="BF625" s="96">
        <v>104672</v>
      </c>
      <c r="BG625" s="96">
        <v>101572</v>
      </c>
      <c r="BH625" s="96">
        <v>90272</v>
      </c>
      <c r="BI625" s="96">
        <v>108620</v>
      </c>
      <c r="BJ625" s="96">
        <v>101741</v>
      </c>
      <c r="BK625" s="96">
        <v>100897</v>
      </c>
      <c r="BL625" s="96">
        <v>109276</v>
      </c>
      <c r="BM625" s="96">
        <v>80812</v>
      </c>
      <c r="BN625" s="96">
        <v>110511</v>
      </c>
      <c r="BO625" s="96">
        <v>101875</v>
      </c>
      <c r="BP625" s="96">
        <v>97158</v>
      </c>
      <c r="BQ625" s="96">
        <v>102692</v>
      </c>
      <c r="BR625" s="96">
        <v>90540</v>
      </c>
      <c r="BS625" s="96">
        <v>103952</v>
      </c>
      <c r="BT625" s="96">
        <v>110398</v>
      </c>
      <c r="BU625" s="96">
        <v>103692</v>
      </c>
      <c r="BV625" s="96">
        <v>106373</v>
      </c>
      <c r="BW625" s="96">
        <v>94794</v>
      </c>
      <c r="BX625" s="96">
        <v>109588</v>
      </c>
      <c r="BY625" s="96">
        <v>102023</v>
      </c>
      <c r="BZ625" s="96">
        <v>103576</v>
      </c>
      <c r="CA625" s="96">
        <v>90278</v>
      </c>
      <c r="CB625" s="96">
        <v>95189</v>
      </c>
      <c r="CC625" s="96">
        <v>103502</v>
      </c>
      <c r="CD625" s="96">
        <v>112833</v>
      </c>
      <c r="CE625" s="96">
        <v>105108</v>
      </c>
      <c r="CF625" s="96">
        <v>89283</v>
      </c>
      <c r="CG625" s="96">
        <v>84833</v>
      </c>
      <c r="CH625" s="96">
        <v>106235</v>
      </c>
      <c r="CI625" s="183">
        <v>85035</v>
      </c>
      <c r="CJ625" s="183">
        <v>84399</v>
      </c>
      <c r="CK625" s="183">
        <v>75405</v>
      </c>
      <c r="CL625" s="183">
        <v>52643</v>
      </c>
      <c r="CM625" s="183">
        <v>85448</v>
      </c>
      <c r="CN625" s="183">
        <v>101616</v>
      </c>
      <c r="CO625" s="183">
        <v>99464</v>
      </c>
      <c r="CP625" s="183">
        <v>81444</v>
      </c>
      <c r="CQ625" s="183">
        <v>74585</v>
      </c>
      <c r="CR625" s="183">
        <v>71153</v>
      </c>
      <c r="CS625" s="183">
        <v>71456</v>
      </c>
      <c r="CT625" s="183">
        <v>59783</v>
      </c>
      <c r="CU625" s="183">
        <v>65192</v>
      </c>
      <c r="CV625" s="183">
        <v>66133</v>
      </c>
      <c r="CW625" s="183">
        <v>67377</v>
      </c>
      <c r="CX625" s="183">
        <v>93691</v>
      </c>
      <c r="CY625" s="96"/>
      <c r="CZ625" s="96"/>
      <c r="DA625" s="96"/>
      <c r="DB625" s="96"/>
      <c r="DC625" s="96"/>
      <c r="DD625" s="96"/>
      <c r="DE625" s="96"/>
      <c r="DF625" s="96"/>
      <c r="DG625" s="96"/>
      <c r="DH625" s="96"/>
      <c r="DI625" s="96"/>
      <c r="DJ625" s="96"/>
      <c r="DK625" s="96"/>
      <c r="DL625" s="96"/>
      <c r="DM625" s="96"/>
      <c r="DN625" s="96"/>
      <c r="DO625" s="96"/>
      <c r="DP625" s="96"/>
      <c r="DQ625" s="96"/>
      <c r="DR625" s="96"/>
      <c r="DS625" s="96"/>
      <c r="DT625" s="96"/>
      <c r="DU625" s="96"/>
      <c r="DV625" s="96"/>
      <c r="DW625" s="96"/>
      <c r="DX625" s="96"/>
      <c r="DY625" s="96"/>
      <c r="DZ625" s="96"/>
      <c r="EA625" s="96"/>
      <c r="EB625" s="96"/>
      <c r="EC625" s="96"/>
      <c r="ED625" s="96"/>
      <c r="EE625" s="96"/>
      <c r="EF625" s="96"/>
      <c r="EG625" s="96"/>
      <c r="EH625" s="96"/>
    </row>
    <row r="626" spans="2:138">
      <c r="B626" s="104" t="s">
        <v>768</v>
      </c>
      <c r="C626" s="106" t="s">
        <v>183</v>
      </c>
      <c r="H626" s="129">
        <v>0.72705886721873525</v>
      </c>
      <c r="I626" s="129">
        <v>0.70512929252104906</v>
      </c>
      <c r="J626" s="129">
        <v>0.66291821474777246</v>
      </c>
      <c r="K626" s="129">
        <v>0.44948181898378309</v>
      </c>
      <c r="L626" s="129">
        <v>0.49371204380455774</v>
      </c>
      <c r="M626" s="129">
        <v>0.66697291809423653</v>
      </c>
      <c r="N626" s="129">
        <v>0.73414638413920641</v>
      </c>
      <c r="O626" s="129">
        <v>0.74153298773819287</v>
      </c>
      <c r="P626" s="129">
        <v>0.72898234914854698</v>
      </c>
      <c r="Q626" s="129">
        <v>0.71601476284739085</v>
      </c>
      <c r="R626" s="129">
        <v>0.74</v>
      </c>
      <c r="S626" s="129">
        <v>0.69730098972635646</v>
      </c>
      <c r="T626" s="150">
        <v>0.52407920917538053</v>
      </c>
      <c r="U626" s="150">
        <v>0.62409106884390886</v>
      </c>
      <c r="V626" s="150">
        <v>0.46310413808706641</v>
      </c>
      <c r="W626" s="129"/>
      <c r="X626" s="129"/>
      <c r="Y626" s="129"/>
      <c r="Z626" s="129"/>
      <c r="AA626" s="129"/>
      <c r="AB626" s="129"/>
      <c r="AC626" s="129"/>
      <c r="AD626" s="129"/>
      <c r="AE626" s="129"/>
      <c r="AF626" s="198"/>
      <c r="AG626" s="198"/>
      <c r="AH626" s="150"/>
      <c r="AI626" s="150"/>
      <c r="AJ626" s="150"/>
      <c r="AK626" s="150"/>
      <c r="AL626" s="150"/>
      <c r="AM626" s="150"/>
      <c r="AN626" s="150"/>
      <c r="AO626" s="150"/>
      <c r="AP626" s="150"/>
      <c r="AQ626" s="150"/>
      <c r="AR626" s="150"/>
      <c r="AS626" s="150"/>
      <c r="AT626" s="150"/>
      <c r="AU626" s="150"/>
      <c r="AV626" s="150"/>
      <c r="AW626" s="150"/>
      <c r="AX626" s="150"/>
      <c r="AY626" s="150"/>
      <c r="AZ626" s="129">
        <v>0.46</v>
      </c>
      <c r="BA626" s="129">
        <v>0.57999999999999996</v>
      </c>
      <c r="BB626" s="129">
        <v>0.43</v>
      </c>
      <c r="BC626" s="129">
        <v>0.52</v>
      </c>
      <c r="BD626" s="129">
        <v>0.59</v>
      </c>
      <c r="BE626" s="129">
        <v>0.62</v>
      </c>
      <c r="BF626" s="129">
        <v>0.71</v>
      </c>
      <c r="BG626" s="129">
        <v>0.71</v>
      </c>
      <c r="BH626" s="129">
        <v>0.73</v>
      </c>
      <c r="BI626" s="129">
        <v>0.74</v>
      </c>
      <c r="BJ626" s="129">
        <v>0.74</v>
      </c>
      <c r="BK626" s="129">
        <v>0.73</v>
      </c>
      <c r="BL626" s="129">
        <v>0.74</v>
      </c>
      <c r="BM626" s="129">
        <v>0.77</v>
      </c>
      <c r="BN626" s="129">
        <v>0.71</v>
      </c>
      <c r="BO626" s="129">
        <v>0.75</v>
      </c>
      <c r="BP626" s="129">
        <v>0.74</v>
      </c>
      <c r="BQ626" s="129">
        <v>0.75</v>
      </c>
      <c r="BR626" s="129">
        <v>0.69</v>
      </c>
      <c r="BS626" s="129">
        <v>0.71</v>
      </c>
      <c r="BT626" s="129">
        <v>0.77</v>
      </c>
      <c r="BU626" s="129">
        <v>0.72</v>
      </c>
      <c r="BV626" s="129">
        <v>0.71393194043757791</v>
      </c>
      <c r="BW626" s="129">
        <v>0.68</v>
      </c>
      <c r="BX626" s="129">
        <v>0.74186277393020428</v>
      </c>
      <c r="BY626" s="129">
        <v>0.73541001319387733</v>
      </c>
      <c r="BZ626" s="129">
        <v>0.72885454684736706</v>
      </c>
      <c r="CA626" s="129">
        <v>0.71732629091498457</v>
      </c>
      <c r="CB626" s="129">
        <v>0.73</v>
      </c>
      <c r="CC626" s="129">
        <v>0.77</v>
      </c>
      <c r="CD626" s="129">
        <v>0.76</v>
      </c>
      <c r="CE626" s="129">
        <v>0.74640662886096099</v>
      </c>
      <c r="CF626" s="129">
        <v>0.64</v>
      </c>
      <c r="CG626" s="129">
        <v>0.59</v>
      </c>
      <c r="CH626" s="129">
        <v>0.76572986638140905</v>
      </c>
      <c r="CI626" s="150">
        <v>0.56554615983599532</v>
      </c>
      <c r="CJ626" s="150">
        <v>0.66329022607159827</v>
      </c>
      <c r="CK626" s="150">
        <v>0.48663281945949327</v>
      </c>
      <c r="CL626" s="150">
        <v>0.3602020582744167</v>
      </c>
      <c r="CM626" s="150">
        <v>0.56999999999999995</v>
      </c>
      <c r="CN626" s="150">
        <v>0.71</v>
      </c>
      <c r="CO626" s="150">
        <v>0.61</v>
      </c>
      <c r="CP626" s="150">
        <v>0.58573415185584476</v>
      </c>
      <c r="CQ626" s="150">
        <v>0.52856804191516948</v>
      </c>
      <c r="CR626" s="150">
        <v>0.48020990499761335</v>
      </c>
      <c r="CS626" s="150">
        <v>0.51142659318694805</v>
      </c>
      <c r="CT626" s="150">
        <v>0.4186094106115098</v>
      </c>
      <c r="CU626" s="150">
        <v>0.46320840081167008</v>
      </c>
      <c r="CV626" s="150">
        <v>0.43994889145427069</v>
      </c>
      <c r="CW626" s="150">
        <v>0.46285957012814094</v>
      </c>
      <c r="CX626" s="150">
        <v>0.62706536673896851</v>
      </c>
      <c r="CY626" s="129"/>
      <c r="CZ626" s="129"/>
      <c r="DA626" s="129"/>
      <c r="DB626" s="129"/>
      <c r="DC626" s="129"/>
      <c r="DD626" s="129"/>
      <c r="DE626" s="129"/>
      <c r="DF626" s="129"/>
      <c r="DG626" s="129"/>
      <c r="DH626" s="129"/>
      <c r="DI626" s="129"/>
      <c r="DJ626" s="129"/>
      <c r="DK626" s="129"/>
      <c r="DL626" s="129"/>
      <c r="DM626" s="129"/>
      <c r="DN626" s="129"/>
      <c r="DO626" s="129"/>
      <c r="DP626" s="129"/>
      <c r="DQ626" s="129"/>
      <c r="DR626" s="129"/>
      <c r="DS626" s="129"/>
      <c r="DT626" s="129"/>
      <c r="DU626" s="129"/>
      <c r="DV626" s="129"/>
      <c r="DW626" s="129"/>
      <c r="DX626" s="129"/>
      <c r="DY626" s="129"/>
      <c r="DZ626" s="129"/>
      <c r="EA626" s="129"/>
      <c r="EB626" s="129"/>
      <c r="EC626" s="129"/>
      <c r="ED626" s="129"/>
      <c r="EE626" s="129"/>
      <c r="EF626" s="129"/>
      <c r="EG626" s="129"/>
      <c r="EH626" s="129"/>
    </row>
    <row r="627" spans="2:138">
      <c r="B627" s="118"/>
      <c r="C627" s="117"/>
      <c r="D627" s="110"/>
      <c r="E627" s="110"/>
      <c r="F627" s="110"/>
    </row>
    <row r="628" spans="2:138">
      <c r="B628" s="118"/>
      <c r="C628" s="117"/>
      <c r="D628" s="110"/>
      <c r="E628" s="110"/>
      <c r="F628" s="110"/>
    </row>
    <row r="629" spans="2:138">
      <c r="B629" s="118"/>
      <c r="C629" s="117"/>
      <c r="D629" s="110"/>
      <c r="E629" s="110"/>
      <c r="F629" s="110"/>
    </row>
    <row r="630" spans="2:138">
      <c r="B630" s="118"/>
      <c r="C630" s="117"/>
      <c r="D630" s="110"/>
      <c r="E630" s="110"/>
      <c r="F630" s="110"/>
    </row>
    <row r="631" spans="2:138">
      <c r="B631" s="118"/>
      <c r="C631" s="117"/>
      <c r="D631" s="110"/>
      <c r="E631" s="110"/>
      <c r="F631" s="110"/>
    </row>
    <row r="632" spans="2:138">
      <c r="B632" s="118"/>
      <c r="C632" s="117"/>
      <c r="D632" s="110"/>
      <c r="E632" s="110"/>
      <c r="F632" s="110"/>
    </row>
    <row r="633" spans="2:138">
      <c r="B633" s="118"/>
      <c r="C633" s="117"/>
      <c r="D633" s="110"/>
      <c r="E633" s="110"/>
      <c r="F633" s="110"/>
    </row>
    <row r="634" spans="2:138">
      <c r="B634" s="118"/>
      <c r="C634" s="117"/>
      <c r="D634" s="110"/>
      <c r="E634" s="110"/>
      <c r="F634" s="110"/>
    </row>
    <row r="635" spans="2:138">
      <c r="B635" s="118"/>
      <c r="C635" s="117"/>
      <c r="D635" s="110"/>
      <c r="E635" s="110"/>
      <c r="F635" s="110"/>
    </row>
    <row r="636" spans="2:138">
      <c r="B636" s="118"/>
      <c r="C636" s="117"/>
      <c r="D636" s="110"/>
      <c r="E636" s="110"/>
      <c r="F636" s="110"/>
    </row>
    <row r="637" spans="2:138">
      <c r="B637" s="118"/>
      <c r="C637" s="117"/>
      <c r="D637" s="110"/>
      <c r="E637" s="110"/>
      <c r="F637" s="110"/>
    </row>
    <row r="638" spans="2:138">
      <c r="B638" s="118"/>
      <c r="C638" s="117"/>
      <c r="D638" s="110"/>
      <c r="E638" s="110"/>
      <c r="F638" s="110"/>
    </row>
  </sheetData>
  <mergeCells count="3">
    <mergeCell ref="B1:C1"/>
    <mergeCell ref="B2:C2"/>
    <mergeCell ref="B3:C3"/>
  </mergeCells>
  <pageMargins left="0.7" right="0.7" top="0.75" bottom="0.75" header="0.3" footer="0.3"/>
  <pageSetup paperSize="9" scale="7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4:U41"/>
  <sheetViews>
    <sheetView workbookViewId="0"/>
  </sheetViews>
  <sheetFormatPr defaultColWidth="9.140625" defaultRowHeight="12.6"/>
  <cols>
    <col min="1" max="1" width="30.7109375" customWidth="1"/>
    <col min="2" max="2" width="14.28515625" customWidth="1"/>
    <col min="3" max="3" width="10.28515625" bestFit="1" customWidth="1"/>
    <col min="4" max="4" width="9.28515625" bestFit="1" customWidth="1"/>
    <col min="5" max="5" width="12.5703125" customWidth="1"/>
    <col min="10" max="10" width="12.140625" customWidth="1"/>
    <col min="11" max="11" width="6.42578125" bestFit="1" customWidth="1"/>
    <col min="12" max="12" width="20.42578125" bestFit="1" customWidth="1"/>
    <col min="15" max="15" width="23.5703125" customWidth="1"/>
    <col min="16" max="16" width="19.140625" customWidth="1"/>
    <col min="17" max="17" width="19" customWidth="1"/>
  </cols>
  <sheetData>
    <row r="4" spans="1:18">
      <c r="A4" s="5" t="s">
        <v>783</v>
      </c>
      <c r="O4" s="5" t="s">
        <v>784</v>
      </c>
    </row>
    <row r="6" spans="1:18" ht="14.1">
      <c r="A6" s="323" t="s">
        <v>785</v>
      </c>
      <c r="B6" s="324">
        <v>39516.799999999996</v>
      </c>
      <c r="C6" s="325">
        <v>2.4894119716171352</v>
      </c>
      <c r="D6" s="2"/>
      <c r="E6" s="2"/>
      <c r="F6" s="2"/>
      <c r="G6" s="2"/>
      <c r="H6" s="2"/>
      <c r="I6" s="2"/>
      <c r="J6" s="2"/>
      <c r="L6" s="2"/>
      <c r="M6" s="2" t="s">
        <v>786</v>
      </c>
      <c r="O6" s="323" t="s">
        <v>785</v>
      </c>
      <c r="P6" s="324">
        <v>253636.7</v>
      </c>
      <c r="Q6" s="325">
        <v>2.769719449906106</v>
      </c>
    </row>
    <row r="7" spans="1:18" ht="14.1">
      <c r="A7" s="323" t="s">
        <v>787</v>
      </c>
      <c r="B7" s="326">
        <v>82336.772200000007</v>
      </c>
      <c r="C7" s="325">
        <v>3.0407286020962836</v>
      </c>
      <c r="D7" s="38">
        <v>3.0407286020962836</v>
      </c>
      <c r="E7" s="4"/>
      <c r="F7" s="2"/>
      <c r="G7" s="2"/>
      <c r="H7" s="2"/>
      <c r="I7" s="2"/>
      <c r="J7" s="2"/>
      <c r="M7" s="2" t="s">
        <v>788</v>
      </c>
      <c r="O7" s="323" t="s">
        <v>787</v>
      </c>
      <c r="P7" s="326">
        <v>260543.77220000001</v>
      </c>
      <c r="Q7" s="325">
        <v>2.5861352260349699</v>
      </c>
      <c r="R7" s="37">
        <v>2.5861352260349699</v>
      </c>
    </row>
    <row r="8" spans="1:18" ht="14.1">
      <c r="A8" s="323" t="s">
        <v>789</v>
      </c>
      <c r="B8" s="324">
        <f>46764.2298833622+10901</f>
        <v>57665.229883362197</v>
      </c>
      <c r="C8" s="325">
        <v>3.02</v>
      </c>
      <c r="E8" s="2"/>
      <c r="F8" s="2"/>
      <c r="G8" s="2"/>
      <c r="H8" s="2"/>
      <c r="I8" s="2"/>
      <c r="J8" s="2"/>
      <c r="L8" s="2"/>
      <c r="M8" s="2" t="s">
        <v>790</v>
      </c>
      <c r="O8" s="323" t="s">
        <v>789</v>
      </c>
      <c r="P8" s="324">
        <v>109484.22988336219</v>
      </c>
      <c r="Q8" s="325">
        <v>2.0402668446928485</v>
      </c>
    </row>
    <row r="9" spans="1:18" ht="14.1">
      <c r="A9" s="323" t="s">
        <v>791</v>
      </c>
      <c r="B9" s="326">
        <v>24672</v>
      </c>
      <c r="C9" s="325">
        <v>3.08</v>
      </c>
      <c r="D9" s="2">
        <f>C7/D7</f>
        <v>1</v>
      </c>
      <c r="E9" s="2"/>
      <c r="F9" s="2"/>
      <c r="G9" s="2"/>
      <c r="H9" s="2"/>
      <c r="I9" s="2"/>
      <c r="J9" s="2"/>
      <c r="L9" s="2"/>
      <c r="M9" s="2" t="s">
        <v>792</v>
      </c>
      <c r="O9" s="323" t="s">
        <v>793</v>
      </c>
      <c r="P9" s="326">
        <f>149021.9676+2038</f>
        <v>151059.9676</v>
      </c>
      <c r="Q9" s="325">
        <v>3.0354125705390973</v>
      </c>
    </row>
    <row r="10" spans="1:18" ht="14.1">
      <c r="A10" s="327"/>
      <c r="B10" s="328"/>
      <c r="C10" s="329"/>
      <c r="D10" s="3"/>
      <c r="E10" s="3"/>
      <c r="F10" s="3"/>
      <c r="G10" s="3"/>
      <c r="H10" s="3"/>
      <c r="I10" s="3"/>
      <c r="J10" s="3"/>
      <c r="L10" s="3"/>
      <c r="M10" s="3"/>
      <c r="O10" s="327"/>
      <c r="P10" s="328"/>
      <c r="Q10" s="329"/>
    </row>
    <row r="11" spans="1:18" ht="14.1">
      <c r="A11" s="330" t="s">
        <v>794</v>
      </c>
      <c r="B11" s="331">
        <f>B6-B9</f>
        <v>14844.799999999996</v>
      </c>
      <c r="C11" s="329">
        <f>(B6*C6-B9*C9)/B11</f>
        <v>1.5078569600129348</v>
      </c>
      <c r="D11" s="2" t="s">
        <v>795</v>
      </c>
      <c r="E11" s="2"/>
      <c r="F11" s="2"/>
      <c r="G11" s="2"/>
      <c r="H11" s="2"/>
      <c r="I11" s="2"/>
      <c r="J11" s="2"/>
      <c r="L11" s="2"/>
      <c r="M11" s="2"/>
      <c r="O11" s="330" t="s">
        <v>794</v>
      </c>
      <c r="P11" s="331">
        <f>P6-P9</f>
        <v>102576.73240000001</v>
      </c>
      <c r="Q11" s="329">
        <f>(P6*Q6-P9*Q9)/P11</f>
        <v>2.3784455883265325</v>
      </c>
    </row>
    <row r="12" spans="1:18">
      <c r="P12" s="36">
        <f>P8+P9-P7</f>
        <v>0.42528336218674667</v>
      </c>
    </row>
    <row r="13" spans="1:18" hidden="1">
      <c r="B13" s="39">
        <f>B9+B8</f>
        <v>82337.22988336219</v>
      </c>
      <c r="C13" s="39">
        <f>(B8*C8+B9*C9)/B13</f>
        <v>3.0379787442703261</v>
      </c>
    </row>
    <row r="14" spans="1:18" hidden="1"/>
    <row r="15" spans="1:18" hidden="1">
      <c r="B15" s="36">
        <f>B8+B9-B7</f>
        <v>0.45768336218316108</v>
      </c>
    </row>
    <row r="16" spans="1:18" hidden="1"/>
    <row r="17" spans="1:21" ht="12.95" hidden="1" thickBot="1"/>
    <row r="18" spans="1:21" ht="15.95" hidden="1" thickBot="1">
      <c r="A18" s="306" t="s">
        <v>796</v>
      </c>
      <c r="B18" s="307"/>
      <c r="C18" s="307"/>
      <c r="D18" s="307"/>
      <c r="E18" s="308"/>
      <c r="I18">
        <v>2.936736304470152</v>
      </c>
      <c r="J18">
        <v>82336.772200000007</v>
      </c>
      <c r="P18">
        <v>57665.229883362197</v>
      </c>
      <c r="Q18">
        <v>3.02</v>
      </c>
      <c r="R18">
        <v>51819</v>
      </c>
      <c r="S18">
        <v>0.95</v>
      </c>
      <c r="T18">
        <f>P18+R18</f>
        <v>109484.22988336219</v>
      </c>
      <c r="U18">
        <f>(P18*Q18+R18*S18)/T18</f>
        <v>2.0402668446928485</v>
      </c>
    </row>
    <row r="19" spans="1:21" ht="15.95" hidden="1" thickBot="1">
      <c r="A19" s="6"/>
      <c r="B19" s="6"/>
      <c r="C19" s="6"/>
      <c r="D19" s="6"/>
      <c r="E19" s="6"/>
      <c r="P19">
        <v>24672</v>
      </c>
      <c r="Q19">
        <v>3.08</v>
      </c>
      <c r="R19">
        <v>124349.9676</v>
      </c>
      <c r="S19">
        <v>3.0265660780076478</v>
      </c>
      <c r="T19">
        <f>P19+R19</f>
        <v>149021.9676</v>
      </c>
      <c r="U19">
        <f>(P19*Q19+R19*S19)/T19</f>
        <v>3.0354125705390973</v>
      </c>
    </row>
    <row r="20" spans="1:21" ht="15.95" hidden="1" thickBot="1">
      <c r="A20" s="7"/>
      <c r="B20" s="8" t="s">
        <v>797</v>
      </c>
      <c r="C20" s="9"/>
      <c r="D20" s="9"/>
      <c r="E20" s="10"/>
      <c r="I20" s="8" t="s">
        <v>797</v>
      </c>
      <c r="J20" s="9"/>
      <c r="K20" s="9"/>
      <c r="L20" s="10"/>
      <c r="T20">
        <f>T19+T18</f>
        <v>258506.19748336219</v>
      </c>
    </row>
    <row r="21" spans="1:21" ht="15.95" hidden="1" thickBot="1">
      <c r="A21" s="11">
        <v>31.1035</v>
      </c>
      <c r="B21" s="332" t="s">
        <v>798</v>
      </c>
      <c r="C21" s="333" t="s">
        <v>799</v>
      </c>
      <c r="D21" s="334" t="s">
        <v>156</v>
      </c>
      <c r="E21" s="335" t="s">
        <v>800</v>
      </c>
      <c r="I21" s="332" t="s">
        <v>798</v>
      </c>
      <c r="J21" s="333" t="s">
        <v>799</v>
      </c>
      <c r="K21" s="334" t="s">
        <v>156</v>
      </c>
      <c r="L21" s="335" t="s">
        <v>800</v>
      </c>
    </row>
    <row r="22" spans="1:21" ht="15.6" hidden="1">
      <c r="A22" s="309" t="s">
        <v>801</v>
      </c>
      <c r="B22" s="12" t="s">
        <v>802</v>
      </c>
      <c r="C22" s="336">
        <v>118231.36877489521</v>
      </c>
      <c r="D22" s="13">
        <v>0.9258449810265017</v>
      </c>
      <c r="E22" s="14">
        <v>6945.926783629593</v>
      </c>
      <c r="I22" s="12" t="s">
        <v>802</v>
      </c>
      <c r="J22" s="336">
        <v>128071.63298542153</v>
      </c>
      <c r="K22" s="13">
        <v>0.94132167976213044</v>
      </c>
      <c r="L22" s="14">
        <v>6946.8873382110969</v>
      </c>
    </row>
    <row r="23" spans="1:21" ht="15.6" hidden="1">
      <c r="A23" s="310"/>
      <c r="B23" s="12" t="s">
        <v>803</v>
      </c>
      <c r="C23" s="336">
        <v>15929.319710176374</v>
      </c>
      <c r="D23" s="13">
        <v>1.5905690221709097</v>
      </c>
      <c r="E23" s="14">
        <v>522.47871461506577</v>
      </c>
      <c r="I23" s="12" t="s">
        <v>803</v>
      </c>
      <c r="J23" s="336">
        <v>25137.713875397119</v>
      </c>
      <c r="K23" s="13">
        <v>1.5277611241271498</v>
      </c>
      <c r="L23" s="14">
        <v>372.31750360873821</v>
      </c>
    </row>
    <row r="24" spans="1:21" ht="15.6" hidden="1">
      <c r="A24" s="310"/>
      <c r="B24" s="12" t="s">
        <v>804</v>
      </c>
      <c r="C24" s="336">
        <v>18403.997714237506</v>
      </c>
      <c r="D24" s="15">
        <v>2.6743886244470474</v>
      </c>
      <c r="E24" s="16">
        <v>2703.0400474581616</v>
      </c>
      <c r="I24" s="12" t="s">
        <v>804</v>
      </c>
      <c r="J24" s="336">
        <v>8444.3313680836618</v>
      </c>
      <c r="K24" s="15">
        <v>2.7388389490757636</v>
      </c>
      <c r="L24" s="16">
        <v>2461.1071884969306</v>
      </c>
    </row>
    <row r="25" spans="1:21" ht="15.95" hidden="1" thickBot="1">
      <c r="A25" s="311"/>
      <c r="B25" s="17" t="s">
        <v>805</v>
      </c>
      <c r="C25" s="336">
        <v>26360.232169124727</v>
      </c>
      <c r="D25" s="13">
        <v>4.4469644391100003</v>
      </c>
      <c r="E25" s="14">
        <v>2563.0379715414983</v>
      </c>
      <c r="I25" s="17" t="s">
        <v>805</v>
      </c>
      <c r="J25" s="336">
        <v>209.57927944861694</v>
      </c>
      <c r="K25" s="13">
        <v>4.7716545532783723</v>
      </c>
      <c r="L25" s="14">
        <v>1797.974590701906</v>
      </c>
      <c r="O25">
        <v>4277</v>
      </c>
      <c r="P25">
        <v>3.13</v>
      </c>
    </row>
    <row r="26" spans="1:21" ht="15.95" hidden="1" thickBot="1">
      <c r="A26" s="337"/>
      <c r="B26" s="18" t="s">
        <v>806</v>
      </c>
      <c r="C26" s="19">
        <v>180756.44745569679</v>
      </c>
      <c r="D26" s="20">
        <v>1.6804210536571591</v>
      </c>
      <c r="E26" s="21">
        <v>12814.98513432505</v>
      </c>
      <c r="I26" s="18" t="s">
        <v>806</v>
      </c>
      <c r="J26" s="19">
        <v>163107.99950047219</v>
      </c>
      <c r="K26" s="20">
        <v>1.1329322232888575</v>
      </c>
      <c r="L26" s="21">
        <v>11658.788238099405</v>
      </c>
      <c r="O26">
        <v>15395</v>
      </c>
      <c r="P26">
        <v>5.13</v>
      </c>
    </row>
    <row r="27" spans="1:21" ht="15.6" hidden="1">
      <c r="A27" s="312" t="s">
        <v>807</v>
      </c>
      <c r="B27" s="22" t="s">
        <v>802</v>
      </c>
      <c r="C27" s="338">
        <v>662101.46550898009</v>
      </c>
      <c r="D27" s="23">
        <v>0.93480356051487379</v>
      </c>
      <c r="E27" s="24">
        <v>19899.210888423288</v>
      </c>
      <c r="I27" s="22" t="s">
        <v>802</v>
      </c>
      <c r="J27" s="338">
        <v>640868.08704744163</v>
      </c>
      <c r="K27" s="23">
        <v>0.93292398501921969</v>
      </c>
      <c r="L27" s="24">
        <v>19222.322181580086</v>
      </c>
      <c r="O27">
        <f>O25+O26+5000</f>
        <v>24672</v>
      </c>
      <c r="P27">
        <f>(O25*P25+O26*P26)/O27</f>
        <v>3.7436511024643315</v>
      </c>
    </row>
    <row r="28" spans="1:21" ht="15.6" hidden="1">
      <c r="A28" s="313"/>
      <c r="B28" s="12" t="s">
        <v>803</v>
      </c>
      <c r="C28" s="336">
        <v>1563.5459697066203</v>
      </c>
      <c r="D28" s="25">
        <v>1.3547419575586293</v>
      </c>
      <c r="E28" s="26">
        <v>68.101736115205483</v>
      </c>
      <c r="I28" s="12" t="s">
        <v>803</v>
      </c>
      <c r="J28" s="336">
        <v>1563.5459697066203</v>
      </c>
      <c r="K28" s="25">
        <v>1.3547419575586293</v>
      </c>
      <c r="L28" s="26">
        <v>68.101736115205483</v>
      </c>
      <c r="O28">
        <v>26360.232169124727</v>
      </c>
      <c r="P28">
        <v>4.4469644391100003</v>
      </c>
    </row>
    <row r="29" spans="1:21" ht="15.95" hidden="1" thickBot="1">
      <c r="A29" s="314"/>
      <c r="B29" s="17" t="s">
        <v>804</v>
      </c>
      <c r="C29" s="336">
        <v>0</v>
      </c>
      <c r="D29" s="339">
        <v>0</v>
      </c>
      <c r="E29" s="27">
        <v>0</v>
      </c>
      <c r="I29" s="17" t="s">
        <v>804</v>
      </c>
      <c r="J29" s="336">
        <v>0</v>
      </c>
      <c r="K29" s="339">
        <v>0</v>
      </c>
      <c r="L29" s="27">
        <v>0</v>
      </c>
      <c r="O29" s="40">
        <f>O28+O27</f>
        <v>51032.232169124727</v>
      </c>
      <c r="P29" s="1">
        <f>(O27*P27+O28*P28)/O29</f>
        <v>4.1069411655009675</v>
      </c>
    </row>
    <row r="30" spans="1:21" ht="15.95" hidden="1" thickBot="1">
      <c r="A30" s="28"/>
      <c r="B30" s="29" t="s">
        <v>806</v>
      </c>
      <c r="C30" s="19">
        <v>663665.01147868671</v>
      </c>
      <c r="D30" s="30">
        <v>0.93579290450147312</v>
      </c>
      <c r="E30" s="31">
        <v>19967.312624538492</v>
      </c>
      <c r="I30" s="29" t="s">
        <v>806</v>
      </c>
      <c r="J30" s="19">
        <v>642431.63301714824</v>
      </c>
      <c r="K30" s="30">
        <v>0.93395060288331266</v>
      </c>
      <c r="L30" s="31">
        <v>19290.423917695291</v>
      </c>
      <c r="O30" s="39">
        <f>B7-O29</f>
        <v>31304.54003087528</v>
      </c>
    </row>
    <row r="31" spans="1:21" ht="15.95" hidden="1" thickBot="1">
      <c r="A31" s="340"/>
      <c r="B31" s="32" t="s">
        <v>808</v>
      </c>
      <c r="C31" s="33">
        <v>844421.45893438347</v>
      </c>
      <c r="D31" s="34">
        <v>1.0951876445247148</v>
      </c>
      <c r="E31" s="35">
        <v>32782.29775886354</v>
      </c>
      <c r="I31" s="32" t="s">
        <v>808</v>
      </c>
      <c r="J31" s="33">
        <v>805539.63251762046</v>
      </c>
      <c r="K31" s="34">
        <v>0.97424097809461652</v>
      </c>
      <c r="L31" s="35">
        <v>30949.212155794696</v>
      </c>
    </row>
    <row r="32" spans="1:21" hidden="1"/>
    <row r="33" spans="3:5" hidden="1">
      <c r="C33" s="36">
        <f>C23+C24+C25+C28</f>
        <v>62257.095563245224</v>
      </c>
      <c r="D33" s="1">
        <f>(C23*D23+C24*D24+C25*D25)/C33</f>
        <v>3.0804382686713581</v>
      </c>
    </row>
    <row r="34" spans="3:5" hidden="1">
      <c r="C34">
        <v>10901</v>
      </c>
      <c r="D34">
        <v>0.95</v>
      </c>
    </row>
    <row r="35" spans="3:5" hidden="1">
      <c r="C35" s="36">
        <f>C24+C25+2000</f>
        <v>46764.229883362234</v>
      </c>
      <c r="D35" s="1">
        <f>E35*31.10348/C35</f>
        <v>3.5025350091495873</v>
      </c>
      <c r="E35" s="36">
        <f>E24+E25</f>
        <v>5266.0780189996603</v>
      </c>
    </row>
    <row r="36" spans="3:5" hidden="1">
      <c r="C36">
        <v>19672</v>
      </c>
      <c r="D36">
        <v>4.6951687677917846</v>
      </c>
    </row>
    <row r="37" spans="3:5" hidden="1">
      <c r="C37" s="36">
        <f>C35+C36</f>
        <v>66436.229883362234</v>
      </c>
      <c r="D37">
        <f>(C35*D35+C36*D36)/C37</f>
        <v>3.8556780357963301</v>
      </c>
      <c r="E37" s="39">
        <f>D37*C37/31.10348</f>
        <v>8235.6286930721417</v>
      </c>
    </row>
    <row r="38" spans="3:5" hidden="1">
      <c r="C38" s="36">
        <f>C39-C37</f>
        <v>15900.542316637773</v>
      </c>
      <c r="D38" s="36">
        <f>D39-D37</f>
        <v>-0.91894173132617807</v>
      </c>
      <c r="E38" s="36">
        <f>E39-E37</f>
        <v>-186.24713728397455</v>
      </c>
    </row>
    <row r="39" spans="3:5" hidden="1">
      <c r="C39" s="40">
        <v>82336.772200000007</v>
      </c>
      <c r="D39">
        <v>2.936736304470152</v>
      </c>
      <c r="E39" s="1">
        <f>C39*D7/31.10348</f>
        <v>8049.3815557881671</v>
      </c>
    </row>
    <row r="40" spans="3:5" hidden="1"/>
    <row r="41" spans="3:5" hidden="1">
      <c r="C41" s="1">
        <f>(C35*D35+C34*D34)/B8</f>
        <v>3.0200053428147662</v>
      </c>
    </row>
  </sheetData>
  <mergeCells count="3">
    <mergeCell ref="A18:E18"/>
    <mergeCell ref="A22:A25"/>
    <mergeCell ref="A27:A29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D2D5EDFC76DF459A5CDA90FF987EF9" ma:contentTypeVersion="5" ma:contentTypeDescription="Crée un document." ma:contentTypeScope="" ma:versionID="07d744c043f038cbbd992595ec2cc8d3">
  <xsd:schema xmlns:xsd="http://www.w3.org/2001/XMLSchema" xmlns:xs="http://www.w3.org/2001/XMLSchema" xmlns:p="http://schemas.microsoft.com/office/2006/metadata/properties" xmlns:ns2="092cfeae-7ff5-4961-981c-61c0997be5bf" xmlns:ns3="349d59c5-835b-4323-a924-8711478e02c0" targetNamespace="http://schemas.microsoft.com/office/2006/metadata/properties" ma:root="true" ma:fieldsID="3eb8764c2378e2a452c2c1235e7b4331" ns2:_="" ns3:_="">
    <xsd:import namespace="092cfeae-7ff5-4961-981c-61c0997be5bf"/>
    <xsd:import namespace="349d59c5-835b-4323-a924-8711478e0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Topscomment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cfeae-7ff5-4961-981c-61c0997be5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Topscomment" ma:index="10" nillable="true" ma:displayName="Top's comment" ma:format="Dropdown" ma:internalName="Topscomment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9d59c5-835b-4323-a924-8711478e02c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opscomment xmlns="092cfeae-7ff5-4961-981c-61c0997be5bf" xsi:nil="true"/>
  </documentManagement>
</p:properties>
</file>

<file path=customXml/itemProps1.xml><?xml version="1.0" encoding="utf-8"?>
<ds:datastoreItem xmlns:ds="http://schemas.openxmlformats.org/officeDocument/2006/customXml" ds:itemID="{5EDF12E4-43AD-4800-8440-2D2F2D63C661}"/>
</file>

<file path=customXml/itemProps2.xml><?xml version="1.0" encoding="utf-8"?>
<ds:datastoreItem xmlns:ds="http://schemas.openxmlformats.org/officeDocument/2006/customXml" ds:itemID="{479761CD-87A1-49D1-9597-AB587DB390C0}"/>
</file>

<file path=customXml/itemProps3.xml><?xml version="1.0" encoding="utf-8"?>
<ds:datastoreItem xmlns:ds="http://schemas.openxmlformats.org/officeDocument/2006/customXml" ds:itemID="{B451DD87-AB09-4506-BD2B-A16B6B22B7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Ibrahim Toure</dc:creator>
  <cp:keywords/>
  <dc:description/>
  <cp:lastModifiedBy>Arthur Deyres</cp:lastModifiedBy>
  <cp:revision/>
  <dcterms:created xsi:type="dcterms:W3CDTF">2019-07-22T10:16:23Z</dcterms:created>
  <dcterms:modified xsi:type="dcterms:W3CDTF">2022-07-07T16:03:33Z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0x01010021D2D5EDFC76DF459A5CDA90FF987EF9</vt:lpwstr>
  </property>
</Properties>
</file>